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Running\Lytham web\activities\handicap\"/>
    </mc:Choice>
  </mc:AlternateContent>
  <bookViews>
    <workbookView xWindow="0" yWindow="0" windowWidth="22848" windowHeight="9168" tabRatio="890" activeTab="16"/>
  </bookViews>
  <sheets>
    <sheet name="Runners" sheetId="5" r:id="rId1"/>
    <sheet name="Summer Start Times" sheetId="18" r:id="rId2"/>
    <sheet name="Winter Start Times" sheetId="19" r:id="rId3"/>
    <sheet name="Apr" sheetId="2" r:id="rId4"/>
    <sheet name="May" sheetId="6" r:id="rId5"/>
    <sheet name="Jun" sheetId="7" r:id="rId6"/>
    <sheet name="Jul" sheetId="8" r:id="rId7"/>
    <sheet name="Aug" sheetId="9" r:id="rId8"/>
    <sheet name="Sep" sheetId="10" r:id="rId9"/>
    <sheet name="Oct" sheetId="11" r:id="rId10"/>
    <sheet name="Nov" sheetId="12" r:id="rId11"/>
    <sheet name="Dec" sheetId="13" r:id="rId12"/>
    <sheet name="Jan" sheetId="14" r:id="rId13"/>
    <sheet name="Feb" sheetId="15" r:id="rId14"/>
    <sheet name="Mar" sheetId="16" r:id="rId15"/>
    <sheet name="YTD Scores" sheetId="3" r:id="rId16"/>
    <sheet name="Current Standing" sheetId="17" r:id="rId17"/>
    <sheet name="For printing" sheetId="20" r:id="rId18"/>
    <sheet name="Printing (winter)" sheetId="21" r:id="rId19"/>
    <sheet name="Printing (summer)" sheetId="22" r:id="rId20"/>
  </sheets>
  <definedNames>
    <definedName name="_xlnm.Print_Area" localSheetId="16">'Current Standing'!$B$1:$Q$48</definedName>
    <definedName name="_xlnm.Print_Area" localSheetId="19">'Printing (summer)'!$A$1:$K$62</definedName>
    <definedName name="_xlnm.Print_Area" localSheetId="18">Table1[]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7" i="16" l="1"/>
  <c r="W4" i="16"/>
  <c r="V4" i="16"/>
  <c r="W19" i="16"/>
  <c r="D209" i="16"/>
  <c r="D5" i="16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D21" i="16" s="1"/>
  <c r="D22" i="16" s="1"/>
  <c r="D23" i="16" s="1"/>
  <c r="D24" i="16" s="1"/>
  <c r="D25" i="16" s="1"/>
  <c r="D26" i="16" s="1"/>
  <c r="D27" i="16" s="1"/>
  <c r="D28" i="16" s="1"/>
  <c r="D29" i="16" s="1"/>
  <c r="D30" i="16" s="1"/>
  <c r="D31" i="16" s="1"/>
  <c r="D32" i="16" s="1"/>
  <c r="D33" i="16" s="1"/>
  <c r="D34" i="16" s="1"/>
  <c r="D35" i="16" s="1"/>
  <c r="D36" i="16" s="1"/>
  <c r="D37" i="16" s="1"/>
  <c r="D38" i="16" s="1"/>
  <c r="D39" i="16" s="1"/>
  <c r="D40" i="16" s="1"/>
  <c r="D41" i="16" s="1"/>
  <c r="D42" i="16" s="1"/>
  <c r="D43" i="16" s="1"/>
  <c r="D44" i="16" s="1"/>
  <c r="D45" i="16" s="1"/>
  <c r="D46" i="16" s="1"/>
  <c r="D47" i="16" s="1"/>
  <c r="D48" i="16" s="1"/>
  <c r="D49" i="16" s="1"/>
  <c r="D50" i="16" s="1"/>
  <c r="D51" i="16" s="1"/>
  <c r="D52" i="16" s="1"/>
  <c r="D53" i="16" s="1"/>
  <c r="D54" i="16" s="1"/>
  <c r="D55" i="16" s="1"/>
  <c r="D56" i="16" s="1"/>
  <c r="D57" i="16" s="1"/>
  <c r="D58" i="16" s="1"/>
  <c r="D59" i="16" s="1"/>
  <c r="D60" i="16" s="1"/>
  <c r="D61" i="16" s="1"/>
  <c r="D62" i="16" s="1"/>
  <c r="D63" i="16" s="1"/>
  <c r="D64" i="16" s="1"/>
  <c r="D65" i="16" s="1"/>
  <c r="D66" i="16" s="1"/>
  <c r="D67" i="16" s="1"/>
  <c r="D68" i="16" s="1"/>
  <c r="D69" i="16" s="1"/>
  <c r="D70" i="16" s="1"/>
  <c r="D71" i="16" s="1"/>
  <c r="D72" i="16" s="1"/>
  <c r="D73" i="16" s="1"/>
  <c r="D74" i="16" s="1"/>
  <c r="D75" i="16" s="1"/>
  <c r="D76" i="16" s="1"/>
  <c r="D77" i="16" s="1"/>
  <c r="D78" i="16" s="1"/>
  <c r="D79" i="16" s="1"/>
  <c r="D80" i="16" s="1"/>
  <c r="D81" i="16" s="1"/>
  <c r="D82" i="16" s="1"/>
  <c r="D83" i="16" s="1"/>
  <c r="D84" i="16" s="1"/>
  <c r="D85" i="16" s="1"/>
  <c r="D86" i="16" s="1"/>
  <c r="D87" i="16" s="1"/>
  <c r="D88" i="16" s="1"/>
  <c r="D89" i="16" s="1"/>
  <c r="D90" i="16" s="1"/>
  <c r="D91" i="16" s="1"/>
  <c r="D92" i="16" s="1"/>
  <c r="D93" i="16" s="1"/>
  <c r="D94" i="16" s="1"/>
  <c r="D95" i="16" s="1"/>
  <c r="D96" i="16" s="1"/>
  <c r="D97" i="16" s="1"/>
  <c r="D98" i="16" s="1"/>
  <c r="D99" i="16" s="1"/>
  <c r="D100" i="16" s="1"/>
  <c r="D101" i="16" s="1"/>
  <c r="D102" i="16" s="1"/>
  <c r="D103" i="16" s="1"/>
  <c r="D104" i="16" s="1"/>
  <c r="D105" i="16" s="1"/>
  <c r="D106" i="16" s="1"/>
  <c r="D107" i="16" s="1"/>
  <c r="D108" i="16" s="1"/>
  <c r="D109" i="16" s="1"/>
  <c r="D110" i="16" s="1"/>
  <c r="D111" i="16" s="1"/>
  <c r="D112" i="16" s="1"/>
  <c r="D113" i="16" s="1"/>
  <c r="D114" i="16" s="1"/>
  <c r="D115" i="16" s="1"/>
  <c r="D116" i="16" s="1"/>
  <c r="D117" i="16" s="1"/>
  <c r="D118" i="16" s="1"/>
  <c r="D119" i="16" s="1"/>
  <c r="D120" i="16" s="1"/>
  <c r="D121" i="16" s="1"/>
  <c r="D122" i="16" s="1"/>
  <c r="D123" i="16" s="1"/>
  <c r="D124" i="16" s="1"/>
  <c r="D125" i="16" s="1"/>
  <c r="D126" i="16" s="1"/>
  <c r="D127" i="16" s="1"/>
  <c r="D128" i="16" s="1"/>
  <c r="D129" i="16" s="1"/>
  <c r="D130" i="16" s="1"/>
  <c r="D131" i="16" s="1"/>
  <c r="D132" i="16" s="1"/>
  <c r="D133" i="16" s="1"/>
  <c r="D134" i="16" s="1"/>
  <c r="D135" i="16" s="1"/>
  <c r="D136" i="16" s="1"/>
  <c r="D137" i="16" s="1"/>
  <c r="D138" i="16" s="1"/>
  <c r="D139" i="16" s="1"/>
  <c r="D140" i="16" s="1"/>
  <c r="D141" i="16" s="1"/>
  <c r="D142" i="16" s="1"/>
  <c r="D143" i="16" s="1"/>
  <c r="D144" i="16" s="1"/>
  <c r="D145" i="16" s="1"/>
  <c r="D146" i="16" s="1"/>
  <c r="D147" i="16" s="1"/>
  <c r="D148" i="16" s="1"/>
  <c r="D149" i="16" s="1"/>
  <c r="D150" i="16" s="1"/>
  <c r="D151" i="16" s="1"/>
  <c r="D152" i="16" s="1"/>
  <c r="D153" i="16" s="1"/>
  <c r="D154" i="16" s="1"/>
  <c r="D155" i="16" s="1"/>
  <c r="D156" i="16" s="1"/>
  <c r="D157" i="16" s="1"/>
  <c r="D158" i="16" s="1"/>
  <c r="D159" i="16" s="1"/>
  <c r="D160" i="16" s="1"/>
  <c r="D161" i="16" s="1"/>
  <c r="D162" i="16" s="1"/>
  <c r="D163" i="16" s="1"/>
  <c r="D164" i="16" s="1"/>
  <c r="D165" i="16" s="1"/>
  <c r="D166" i="16" s="1"/>
  <c r="D167" i="16" s="1"/>
  <c r="D168" i="16" s="1"/>
  <c r="D169" i="16" s="1"/>
  <c r="D170" i="16" s="1"/>
  <c r="D171" i="16" s="1"/>
  <c r="D172" i="16" s="1"/>
  <c r="D173" i="16" s="1"/>
  <c r="D174" i="16" s="1"/>
  <c r="D175" i="16" s="1"/>
  <c r="D176" i="16" s="1"/>
  <c r="D177" i="16" s="1"/>
  <c r="D178" i="16" s="1"/>
  <c r="D179" i="16" s="1"/>
  <c r="D180" i="16" s="1"/>
  <c r="D181" i="16" s="1"/>
  <c r="D182" i="16" s="1"/>
  <c r="D183" i="16" s="1"/>
  <c r="D184" i="16" s="1"/>
  <c r="D185" i="16" s="1"/>
  <c r="D186" i="16" s="1"/>
  <c r="D187" i="16" s="1"/>
  <c r="D188" i="16" s="1"/>
  <c r="D189" i="16" s="1"/>
  <c r="D190" i="16" s="1"/>
  <c r="D191" i="16" s="1"/>
  <c r="D192" i="16" s="1"/>
  <c r="D193" i="16" s="1"/>
  <c r="D194" i="16" s="1"/>
  <c r="D195" i="16" s="1"/>
  <c r="D196" i="16" s="1"/>
  <c r="D197" i="16" s="1"/>
  <c r="D198" i="16" s="1"/>
  <c r="D199" i="16" s="1"/>
  <c r="D200" i="16" s="1"/>
  <c r="D201" i="16" s="1"/>
  <c r="D202" i="16" s="1"/>
  <c r="D203" i="16" s="1"/>
  <c r="D204" i="16" s="1"/>
  <c r="D205" i="16" s="1"/>
  <c r="D206" i="16" s="1"/>
  <c r="D207" i="16" s="1"/>
  <c r="D208" i="16" s="1"/>
  <c r="F31" i="16"/>
  <c r="AN208" i="3"/>
  <c r="AJ208" i="3"/>
  <c r="AI208" i="3"/>
  <c r="AG208" i="3"/>
  <c r="AF208" i="3"/>
  <c r="AD208" i="3"/>
  <c r="AC208" i="3"/>
  <c r="AA208" i="3"/>
  <c r="Z208" i="3"/>
  <c r="X208" i="3"/>
  <c r="W208" i="3"/>
  <c r="U208" i="3"/>
  <c r="T208" i="3"/>
  <c r="R208" i="3"/>
  <c r="Q208" i="3"/>
  <c r="O208" i="3"/>
  <c r="N208" i="3"/>
  <c r="L208" i="3"/>
  <c r="K208" i="3"/>
  <c r="I208" i="3"/>
  <c r="H208" i="3"/>
  <c r="F208" i="3"/>
  <c r="E208" i="3"/>
  <c r="C208" i="3"/>
  <c r="B208" i="3"/>
  <c r="AN207" i="3"/>
  <c r="AJ207" i="3"/>
  <c r="AI207" i="3"/>
  <c r="AG207" i="3"/>
  <c r="AF207" i="3"/>
  <c r="AD207" i="3"/>
  <c r="AC207" i="3"/>
  <c r="AA207" i="3"/>
  <c r="Z207" i="3"/>
  <c r="X207" i="3"/>
  <c r="W207" i="3"/>
  <c r="U207" i="3"/>
  <c r="T207" i="3"/>
  <c r="R207" i="3"/>
  <c r="Q207" i="3"/>
  <c r="O207" i="3"/>
  <c r="N207" i="3"/>
  <c r="L207" i="3"/>
  <c r="K207" i="3"/>
  <c r="I207" i="3"/>
  <c r="H207" i="3"/>
  <c r="F207" i="3"/>
  <c r="E207" i="3"/>
  <c r="C207" i="3"/>
  <c r="B207" i="3"/>
  <c r="AN206" i="3"/>
  <c r="AJ206" i="3"/>
  <c r="AI206" i="3"/>
  <c r="AG206" i="3"/>
  <c r="AF206" i="3"/>
  <c r="AD206" i="3"/>
  <c r="AC206" i="3"/>
  <c r="AA206" i="3"/>
  <c r="Z206" i="3"/>
  <c r="X206" i="3"/>
  <c r="W206" i="3"/>
  <c r="U206" i="3"/>
  <c r="T206" i="3"/>
  <c r="R206" i="3"/>
  <c r="Q206" i="3"/>
  <c r="O206" i="3"/>
  <c r="N206" i="3"/>
  <c r="L206" i="3"/>
  <c r="K206" i="3"/>
  <c r="I206" i="3"/>
  <c r="H206" i="3"/>
  <c r="F206" i="3"/>
  <c r="E206" i="3"/>
  <c r="C206" i="3"/>
  <c r="B206" i="3"/>
  <c r="AN205" i="3"/>
  <c r="AJ205" i="3"/>
  <c r="AI205" i="3"/>
  <c r="AG205" i="3"/>
  <c r="AF205" i="3"/>
  <c r="AD205" i="3"/>
  <c r="AC205" i="3"/>
  <c r="AA205" i="3"/>
  <c r="Z205" i="3"/>
  <c r="X205" i="3"/>
  <c r="W205" i="3"/>
  <c r="U205" i="3"/>
  <c r="T205" i="3"/>
  <c r="R205" i="3"/>
  <c r="Q205" i="3"/>
  <c r="O205" i="3"/>
  <c r="N205" i="3"/>
  <c r="L205" i="3"/>
  <c r="K205" i="3"/>
  <c r="I205" i="3"/>
  <c r="H205" i="3"/>
  <c r="F205" i="3"/>
  <c r="E205" i="3"/>
  <c r="C205" i="3"/>
  <c r="B205" i="3"/>
  <c r="AN204" i="3"/>
  <c r="AJ204" i="3"/>
  <c r="AI204" i="3"/>
  <c r="AG204" i="3"/>
  <c r="AF204" i="3"/>
  <c r="AD204" i="3"/>
  <c r="AC204" i="3"/>
  <c r="AA204" i="3"/>
  <c r="Z204" i="3"/>
  <c r="X204" i="3"/>
  <c r="W204" i="3"/>
  <c r="U204" i="3"/>
  <c r="T204" i="3"/>
  <c r="R204" i="3"/>
  <c r="Q204" i="3"/>
  <c r="O204" i="3"/>
  <c r="N204" i="3"/>
  <c r="L204" i="3"/>
  <c r="K204" i="3"/>
  <c r="I204" i="3"/>
  <c r="H204" i="3"/>
  <c r="F204" i="3"/>
  <c r="E204" i="3"/>
  <c r="C204" i="3"/>
  <c r="B204" i="3"/>
  <c r="AN203" i="3"/>
  <c r="AJ203" i="3"/>
  <c r="AI203" i="3"/>
  <c r="AG203" i="3"/>
  <c r="AF203" i="3"/>
  <c r="AD203" i="3"/>
  <c r="AC203" i="3"/>
  <c r="AA203" i="3"/>
  <c r="Z203" i="3"/>
  <c r="X203" i="3"/>
  <c r="W203" i="3"/>
  <c r="U203" i="3"/>
  <c r="T203" i="3"/>
  <c r="R203" i="3"/>
  <c r="Q203" i="3"/>
  <c r="O203" i="3"/>
  <c r="N203" i="3"/>
  <c r="L203" i="3"/>
  <c r="K203" i="3"/>
  <c r="I203" i="3"/>
  <c r="H203" i="3"/>
  <c r="F203" i="3"/>
  <c r="E203" i="3"/>
  <c r="C203" i="3"/>
  <c r="B203" i="3"/>
  <c r="AN202" i="3"/>
  <c r="AJ202" i="3"/>
  <c r="AI202" i="3"/>
  <c r="AG202" i="3"/>
  <c r="AF202" i="3"/>
  <c r="AD202" i="3"/>
  <c r="AC202" i="3"/>
  <c r="AA202" i="3"/>
  <c r="Z202" i="3"/>
  <c r="X202" i="3"/>
  <c r="W202" i="3"/>
  <c r="U202" i="3"/>
  <c r="T202" i="3"/>
  <c r="R202" i="3"/>
  <c r="Q202" i="3"/>
  <c r="O202" i="3"/>
  <c r="N202" i="3"/>
  <c r="L202" i="3"/>
  <c r="K202" i="3"/>
  <c r="I202" i="3"/>
  <c r="H202" i="3"/>
  <c r="F202" i="3"/>
  <c r="E202" i="3"/>
  <c r="C202" i="3"/>
  <c r="B202" i="3"/>
  <c r="AN201" i="3"/>
  <c r="AJ201" i="3"/>
  <c r="AI201" i="3"/>
  <c r="AG201" i="3"/>
  <c r="AF201" i="3"/>
  <c r="AD201" i="3"/>
  <c r="AC201" i="3"/>
  <c r="AA201" i="3"/>
  <c r="Z201" i="3"/>
  <c r="X201" i="3"/>
  <c r="W201" i="3"/>
  <c r="U201" i="3"/>
  <c r="T201" i="3"/>
  <c r="R201" i="3"/>
  <c r="Q201" i="3"/>
  <c r="O201" i="3"/>
  <c r="N201" i="3"/>
  <c r="L201" i="3"/>
  <c r="K201" i="3"/>
  <c r="I201" i="3"/>
  <c r="H201" i="3"/>
  <c r="F201" i="3"/>
  <c r="E201" i="3"/>
  <c r="C201" i="3"/>
  <c r="B201" i="3"/>
  <c r="AN200" i="3"/>
  <c r="AJ200" i="3"/>
  <c r="AI200" i="3"/>
  <c r="AG200" i="3"/>
  <c r="AF200" i="3"/>
  <c r="AD200" i="3"/>
  <c r="AC200" i="3"/>
  <c r="AA200" i="3"/>
  <c r="Z200" i="3"/>
  <c r="X200" i="3"/>
  <c r="W200" i="3"/>
  <c r="U200" i="3"/>
  <c r="T200" i="3"/>
  <c r="R200" i="3"/>
  <c r="Q200" i="3"/>
  <c r="O200" i="3"/>
  <c r="N200" i="3"/>
  <c r="L200" i="3"/>
  <c r="K200" i="3"/>
  <c r="I200" i="3"/>
  <c r="H200" i="3"/>
  <c r="F200" i="3"/>
  <c r="E200" i="3"/>
  <c r="C200" i="3"/>
  <c r="B200" i="3"/>
  <c r="AN199" i="3"/>
  <c r="AJ199" i="3"/>
  <c r="AI199" i="3"/>
  <c r="AG199" i="3"/>
  <c r="AF199" i="3"/>
  <c r="AD199" i="3"/>
  <c r="AC199" i="3"/>
  <c r="AA199" i="3"/>
  <c r="Z199" i="3"/>
  <c r="AB199" i="3" s="1"/>
  <c r="X199" i="3"/>
  <c r="W199" i="3"/>
  <c r="U199" i="3"/>
  <c r="T199" i="3"/>
  <c r="V199" i="3" s="1"/>
  <c r="R199" i="3"/>
  <c r="Q199" i="3"/>
  <c r="O199" i="3"/>
  <c r="N199" i="3"/>
  <c r="P199" i="3" s="1"/>
  <c r="L199" i="3"/>
  <c r="K199" i="3"/>
  <c r="I199" i="3"/>
  <c r="H199" i="3"/>
  <c r="J199" i="3" s="1"/>
  <c r="F199" i="3"/>
  <c r="E199" i="3"/>
  <c r="C199" i="3"/>
  <c r="B199" i="3"/>
  <c r="D199" i="3" s="1"/>
  <c r="AN198" i="3"/>
  <c r="AJ198" i="3"/>
  <c r="AI198" i="3"/>
  <c r="AG198" i="3"/>
  <c r="AF198" i="3"/>
  <c r="AD198" i="3"/>
  <c r="AC198" i="3"/>
  <c r="AA198" i="3"/>
  <c r="Z198" i="3"/>
  <c r="X198" i="3"/>
  <c r="W198" i="3"/>
  <c r="U198" i="3"/>
  <c r="T198" i="3"/>
  <c r="R198" i="3"/>
  <c r="Q198" i="3"/>
  <c r="O198" i="3"/>
  <c r="N198" i="3"/>
  <c r="L198" i="3"/>
  <c r="K198" i="3"/>
  <c r="I198" i="3"/>
  <c r="H198" i="3"/>
  <c r="F198" i="3"/>
  <c r="E198" i="3"/>
  <c r="C198" i="3"/>
  <c r="B198" i="3"/>
  <c r="AN197" i="3"/>
  <c r="AJ197" i="3"/>
  <c r="AI197" i="3"/>
  <c r="AG197" i="3"/>
  <c r="AF197" i="3"/>
  <c r="AD197" i="3"/>
  <c r="AC197" i="3"/>
  <c r="AA197" i="3"/>
  <c r="Z197" i="3"/>
  <c r="X197" i="3"/>
  <c r="W197" i="3"/>
  <c r="U197" i="3"/>
  <c r="T197" i="3"/>
  <c r="R197" i="3"/>
  <c r="Q197" i="3"/>
  <c r="O197" i="3"/>
  <c r="N197" i="3"/>
  <c r="L197" i="3"/>
  <c r="K197" i="3"/>
  <c r="M197" i="3" s="1"/>
  <c r="I197" i="3"/>
  <c r="H197" i="3"/>
  <c r="F197" i="3"/>
  <c r="E197" i="3"/>
  <c r="C197" i="3"/>
  <c r="B197" i="3"/>
  <c r="AN196" i="3"/>
  <c r="AJ196" i="3"/>
  <c r="AI196" i="3"/>
  <c r="AG196" i="3"/>
  <c r="AF196" i="3"/>
  <c r="AD196" i="3"/>
  <c r="AC196" i="3"/>
  <c r="AA196" i="3"/>
  <c r="Z196" i="3"/>
  <c r="X196" i="3"/>
  <c r="W196" i="3"/>
  <c r="U196" i="3"/>
  <c r="T196" i="3"/>
  <c r="R196" i="3"/>
  <c r="Q196" i="3"/>
  <c r="O196" i="3"/>
  <c r="N196" i="3"/>
  <c r="L196" i="3"/>
  <c r="K196" i="3"/>
  <c r="I196" i="3"/>
  <c r="H196" i="3"/>
  <c r="F196" i="3"/>
  <c r="E196" i="3"/>
  <c r="C196" i="3"/>
  <c r="B196" i="3"/>
  <c r="AN195" i="3"/>
  <c r="AJ195" i="3"/>
  <c r="AI195" i="3"/>
  <c r="AG195" i="3"/>
  <c r="AF195" i="3"/>
  <c r="AD195" i="3"/>
  <c r="AC195" i="3"/>
  <c r="AA195" i="3"/>
  <c r="Z195" i="3"/>
  <c r="AB195" i="3" s="1"/>
  <c r="X195" i="3"/>
  <c r="W195" i="3"/>
  <c r="U195" i="3"/>
  <c r="T195" i="3"/>
  <c r="R195" i="3"/>
  <c r="Q195" i="3"/>
  <c r="O195" i="3"/>
  <c r="N195" i="3"/>
  <c r="P195" i="3" s="1"/>
  <c r="L195" i="3"/>
  <c r="K195" i="3"/>
  <c r="I195" i="3"/>
  <c r="H195" i="3"/>
  <c r="J195" i="3" s="1"/>
  <c r="F195" i="3"/>
  <c r="E195" i="3"/>
  <c r="C195" i="3"/>
  <c r="B195" i="3"/>
  <c r="AN194" i="3"/>
  <c r="AJ194" i="3"/>
  <c r="AI194" i="3"/>
  <c r="AG194" i="3"/>
  <c r="AF194" i="3"/>
  <c r="AD194" i="3"/>
  <c r="AC194" i="3"/>
  <c r="AA194" i="3"/>
  <c r="Z194" i="3"/>
  <c r="X194" i="3"/>
  <c r="W194" i="3"/>
  <c r="U194" i="3"/>
  <c r="T194" i="3"/>
  <c r="R194" i="3"/>
  <c r="Q194" i="3"/>
  <c r="O194" i="3"/>
  <c r="N194" i="3"/>
  <c r="L194" i="3"/>
  <c r="K194" i="3"/>
  <c r="I194" i="3"/>
  <c r="H194" i="3"/>
  <c r="F194" i="3"/>
  <c r="E194" i="3"/>
  <c r="C194" i="3"/>
  <c r="B194" i="3"/>
  <c r="AN193" i="3"/>
  <c r="AJ193" i="3"/>
  <c r="AI193" i="3"/>
  <c r="AG193" i="3"/>
  <c r="AF193" i="3"/>
  <c r="AD193" i="3"/>
  <c r="AC193" i="3"/>
  <c r="AA193" i="3"/>
  <c r="Z193" i="3"/>
  <c r="X193" i="3"/>
  <c r="W193" i="3"/>
  <c r="U193" i="3"/>
  <c r="T193" i="3"/>
  <c r="R193" i="3"/>
  <c r="Q193" i="3"/>
  <c r="O193" i="3"/>
  <c r="N193" i="3"/>
  <c r="L193" i="3"/>
  <c r="K193" i="3"/>
  <c r="I193" i="3"/>
  <c r="H193" i="3"/>
  <c r="F193" i="3"/>
  <c r="E193" i="3"/>
  <c r="C193" i="3"/>
  <c r="B193" i="3"/>
  <c r="AN192" i="3"/>
  <c r="AJ192" i="3"/>
  <c r="AI192" i="3"/>
  <c r="AG192" i="3"/>
  <c r="AF192" i="3"/>
  <c r="AD192" i="3"/>
  <c r="AC192" i="3"/>
  <c r="AA192" i="3"/>
  <c r="Z192" i="3"/>
  <c r="X192" i="3"/>
  <c r="W192" i="3"/>
  <c r="U192" i="3"/>
  <c r="T192" i="3"/>
  <c r="R192" i="3"/>
  <c r="Q192" i="3"/>
  <c r="O192" i="3"/>
  <c r="N192" i="3"/>
  <c r="L192" i="3"/>
  <c r="K192" i="3"/>
  <c r="I192" i="3"/>
  <c r="H192" i="3"/>
  <c r="F192" i="3"/>
  <c r="E192" i="3"/>
  <c r="C192" i="3"/>
  <c r="B192" i="3"/>
  <c r="AN191" i="3"/>
  <c r="AJ191" i="3"/>
  <c r="AI191" i="3"/>
  <c r="AG191" i="3"/>
  <c r="AF191" i="3"/>
  <c r="AD191" i="3"/>
  <c r="AC191" i="3"/>
  <c r="AA191" i="3"/>
  <c r="Z191" i="3"/>
  <c r="X191" i="3"/>
  <c r="W191" i="3"/>
  <c r="U191" i="3"/>
  <c r="T191" i="3"/>
  <c r="R191" i="3"/>
  <c r="Q191" i="3"/>
  <c r="O191" i="3"/>
  <c r="N191" i="3"/>
  <c r="L191" i="3"/>
  <c r="K191" i="3"/>
  <c r="I191" i="3"/>
  <c r="H191" i="3"/>
  <c r="F191" i="3"/>
  <c r="E191" i="3"/>
  <c r="C191" i="3"/>
  <c r="B191" i="3"/>
  <c r="AN190" i="3"/>
  <c r="AJ190" i="3"/>
  <c r="AI190" i="3"/>
  <c r="AG190" i="3"/>
  <c r="AF190" i="3"/>
  <c r="AD190" i="3"/>
  <c r="AC190" i="3"/>
  <c r="AA190" i="3"/>
  <c r="Z190" i="3"/>
  <c r="X190" i="3"/>
  <c r="W190" i="3"/>
  <c r="U190" i="3"/>
  <c r="T190" i="3"/>
  <c r="R190" i="3"/>
  <c r="Q190" i="3"/>
  <c r="O190" i="3"/>
  <c r="N190" i="3"/>
  <c r="L190" i="3"/>
  <c r="K190" i="3"/>
  <c r="I190" i="3"/>
  <c r="H190" i="3"/>
  <c r="F190" i="3"/>
  <c r="E190" i="3"/>
  <c r="C190" i="3"/>
  <c r="B190" i="3"/>
  <c r="AN189" i="3"/>
  <c r="AJ189" i="3"/>
  <c r="AI189" i="3"/>
  <c r="AG189" i="3"/>
  <c r="AF189" i="3"/>
  <c r="AD189" i="3"/>
  <c r="AC189" i="3"/>
  <c r="AA189" i="3"/>
  <c r="Z189" i="3"/>
  <c r="X189" i="3"/>
  <c r="W189" i="3"/>
  <c r="U189" i="3"/>
  <c r="T189" i="3"/>
  <c r="R189" i="3"/>
  <c r="Q189" i="3"/>
  <c r="O189" i="3"/>
  <c r="N189" i="3"/>
  <c r="L189" i="3"/>
  <c r="K189" i="3"/>
  <c r="I189" i="3"/>
  <c r="H189" i="3"/>
  <c r="F189" i="3"/>
  <c r="E189" i="3"/>
  <c r="C189" i="3"/>
  <c r="B189" i="3"/>
  <c r="AN188" i="3"/>
  <c r="AJ188" i="3"/>
  <c r="AI188" i="3"/>
  <c r="AG188" i="3"/>
  <c r="AF188" i="3"/>
  <c r="AD188" i="3"/>
  <c r="AC188" i="3"/>
  <c r="AA188" i="3"/>
  <c r="Z188" i="3"/>
  <c r="X188" i="3"/>
  <c r="W188" i="3"/>
  <c r="U188" i="3"/>
  <c r="T188" i="3"/>
  <c r="R188" i="3"/>
  <c r="Q188" i="3"/>
  <c r="O188" i="3"/>
  <c r="N188" i="3"/>
  <c r="L188" i="3"/>
  <c r="K188" i="3"/>
  <c r="I188" i="3"/>
  <c r="H188" i="3"/>
  <c r="F188" i="3"/>
  <c r="E188" i="3"/>
  <c r="C188" i="3"/>
  <c r="B188" i="3"/>
  <c r="AN187" i="3"/>
  <c r="AJ187" i="3"/>
  <c r="AI187" i="3"/>
  <c r="AG187" i="3"/>
  <c r="AF187" i="3"/>
  <c r="AD187" i="3"/>
  <c r="AC187" i="3"/>
  <c r="AA187" i="3"/>
  <c r="Z187" i="3"/>
  <c r="AB187" i="3" s="1"/>
  <c r="X187" i="3"/>
  <c r="W187" i="3"/>
  <c r="U187" i="3"/>
  <c r="T187" i="3"/>
  <c r="V187" i="3" s="1"/>
  <c r="R187" i="3"/>
  <c r="Q187" i="3"/>
  <c r="O187" i="3"/>
  <c r="N187" i="3"/>
  <c r="P187" i="3" s="1"/>
  <c r="L187" i="3"/>
  <c r="K187" i="3"/>
  <c r="I187" i="3"/>
  <c r="H187" i="3"/>
  <c r="F187" i="3"/>
  <c r="E187" i="3"/>
  <c r="C187" i="3"/>
  <c r="B187" i="3"/>
  <c r="AN186" i="3"/>
  <c r="AJ186" i="3"/>
  <c r="AI186" i="3"/>
  <c r="AG186" i="3"/>
  <c r="AF186" i="3"/>
  <c r="AD186" i="3"/>
  <c r="AC186" i="3"/>
  <c r="AA186" i="3"/>
  <c r="Z186" i="3"/>
  <c r="X186" i="3"/>
  <c r="W186" i="3"/>
  <c r="U186" i="3"/>
  <c r="T186" i="3"/>
  <c r="R186" i="3"/>
  <c r="Q186" i="3"/>
  <c r="O186" i="3"/>
  <c r="N186" i="3"/>
  <c r="L186" i="3"/>
  <c r="K186" i="3"/>
  <c r="I186" i="3"/>
  <c r="H186" i="3"/>
  <c r="F186" i="3"/>
  <c r="E186" i="3"/>
  <c r="C186" i="3"/>
  <c r="B186" i="3"/>
  <c r="AN185" i="3"/>
  <c r="AJ185" i="3"/>
  <c r="AI185" i="3"/>
  <c r="AG185" i="3"/>
  <c r="AF185" i="3"/>
  <c r="AD185" i="3"/>
  <c r="AC185" i="3"/>
  <c r="AA185" i="3"/>
  <c r="Z185" i="3"/>
  <c r="X185" i="3"/>
  <c r="W185" i="3"/>
  <c r="U185" i="3"/>
  <c r="T185" i="3"/>
  <c r="R185" i="3"/>
  <c r="Q185" i="3"/>
  <c r="O185" i="3"/>
  <c r="N185" i="3"/>
  <c r="L185" i="3"/>
  <c r="K185" i="3"/>
  <c r="I185" i="3"/>
  <c r="H185" i="3"/>
  <c r="F185" i="3"/>
  <c r="E185" i="3"/>
  <c r="C185" i="3"/>
  <c r="B185" i="3"/>
  <c r="AN184" i="3"/>
  <c r="AJ184" i="3"/>
  <c r="AI184" i="3"/>
  <c r="AG184" i="3"/>
  <c r="AF184" i="3"/>
  <c r="AD184" i="3"/>
  <c r="AC184" i="3"/>
  <c r="AA184" i="3"/>
  <c r="Z184" i="3"/>
  <c r="X184" i="3"/>
  <c r="W184" i="3"/>
  <c r="U184" i="3"/>
  <c r="T184" i="3"/>
  <c r="R184" i="3"/>
  <c r="Q184" i="3"/>
  <c r="O184" i="3"/>
  <c r="N184" i="3"/>
  <c r="L184" i="3"/>
  <c r="K184" i="3"/>
  <c r="I184" i="3"/>
  <c r="H184" i="3"/>
  <c r="F184" i="3"/>
  <c r="E184" i="3"/>
  <c r="C184" i="3"/>
  <c r="B184" i="3"/>
  <c r="AN183" i="3"/>
  <c r="AJ183" i="3"/>
  <c r="AI183" i="3"/>
  <c r="AG183" i="3"/>
  <c r="AF183" i="3"/>
  <c r="AD183" i="3"/>
  <c r="AC183" i="3"/>
  <c r="AA183" i="3"/>
  <c r="Z183" i="3"/>
  <c r="X183" i="3"/>
  <c r="W183" i="3"/>
  <c r="U183" i="3"/>
  <c r="T183" i="3"/>
  <c r="R183" i="3"/>
  <c r="Q183" i="3"/>
  <c r="O183" i="3"/>
  <c r="N183" i="3"/>
  <c r="L183" i="3"/>
  <c r="K183" i="3"/>
  <c r="I183" i="3"/>
  <c r="H183" i="3"/>
  <c r="F183" i="3"/>
  <c r="E183" i="3"/>
  <c r="C183" i="3"/>
  <c r="B183" i="3"/>
  <c r="AN182" i="3"/>
  <c r="AJ182" i="3"/>
  <c r="AI182" i="3"/>
  <c r="AG182" i="3"/>
  <c r="AF182" i="3"/>
  <c r="AD182" i="3"/>
  <c r="AC182" i="3"/>
  <c r="AA182" i="3"/>
  <c r="Z182" i="3"/>
  <c r="X182" i="3"/>
  <c r="W182" i="3"/>
  <c r="U182" i="3"/>
  <c r="T182" i="3"/>
  <c r="R182" i="3"/>
  <c r="Q182" i="3"/>
  <c r="O182" i="3"/>
  <c r="N182" i="3"/>
  <c r="L182" i="3"/>
  <c r="K182" i="3"/>
  <c r="I182" i="3"/>
  <c r="H182" i="3"/>
  <c r="F182" i="3"/>
  <c r="E182" i="3"/>
  <c r="C182" i="3"/>
  <c r="B182" i="3"/>
  <c r="AN181" i="3"/>
  <c r="AJ181" i="3"/>
  <c r="AI181" i="3"/>
  <c r="AG181" i="3"/>
  <c r="AF181" i="3"/>
  <c r="AD181" i="3"/>
  <c r="AC181" i="3"/>
  <c r="AA181" i="3"/>
  <c r="Z181" i="3"/>
  <c r="X181" i="3"/>
  <c r="W181" i="3"/>
  <c r="U181" i="3"/>
  <c r="T181" i="3"/>
  <c r="R181" i="3"/>
  <c r="Q181" i="3"/>
  <c r="O181" i="3"/>
  <c r="N181" i="3"/>
  <c r="L181" i="3"/>
  <c r="K181" i="3"/>
  <c r="I181" i="3"/>
  <c r="H181" i="3"/>
  <c r="F181" i="3"/>
  <c r="E181" i="3"/>
  <c r="C181" i="3"/>
  <c r="B181" i="3"/>
  <c r="AN180" i="3"/>
  <c r="AJ180" i="3"/>
  <c r="AI180" i="3"/>
  <c r="AG180" i="3"/>
  <c r="AF180" i="3"/>
  <c r="AD180" i="3"/>
  <c r="AC180" i="3"/>
  <c r="AA180" i="3"/>
  <c r="Z180" i="3"/>
  <c r="X180" i="3"/>
  <c r="W180" i="3"/>
  <c r="U180" i="3"/>
  <c r="T180" i="3"/>
  <c r="R180" i="3"/>
  <c r="Q180" i="3"/>
  <c r="O180" i="3"/>
  <c r="N180" i="3"/>
  <c r="L180" i="3"/>
  <c r="K180" i="3"/>
  <c r="I180" i="3"/>
  <c r="H180" i="3"/>
  <c r="F180" i="3"/>
  <c r="E180" i="3"/>
  <c r="C180" i="3"/>
  <c r="B180" i="3"/>
  <c r="AN179" i="3"/>
  <c r="AJ179" i="3"/>
  <c r="AI179" i="3"/>
  <c r="AG179" i="3"/>
  <c r="AF179" i="3"/>
  <c r="AD179" i="3"/>
  <c r="AC179" i="3"/>
  <c r="AA179" i="3"/>
  <c r="Z179" i="3"/>
  <c r="X179" i="3"/>
  <c r="W179" i="3"/>
  <c r="U179" i="3"/>
  <c r="T179" i="3"/>
  <c r="R179" i="3"/>
  <c r="Q179" i="3"/>
  <c r="O179" i="3"/>
  <c r="N179" i="3"/>
  <c r="P179" i="3" s="1"/>
  <c r="L179" i="3"/>
  <c r="K179" i="3"/>
  <c r="I179" i="3"/>
  <c r="H179" i="3"/>
  <c r="F179" i="3"/>
  <c r="E179" i="3"/>
  <c r="C179" i="3"/>
  <c r="B179" i="3"/>
  <c r="D179" i="3" s="1"/>
  <c r="AN178" i="3"/>
  <c r="AJ178" i="3"/>
  <c r="AI178" i="3"/>
  <c r="AG178" i="3"/>
  <c r="AF178" i="3"/>
  <c r="AD178" i="3"/>
  <c r="AC178" i="3"/>
  <c r="AA178" i="3"/>
  <c r="Z178" i="3"/>
  <c r="X178" i="3"/>
  <c r="W178" i="3"/>
  <c r="U178" i="3"/>
  <c r="T178" i="3"/>
  <c r="R178" i="3"/>
  <c r="Q178" i="3"/>
  <c r="O178" i="3"/>
  <c r="N178" i="3"/>
  <c r="L178" i="3"/>
  <c r="K178" i="3"/>
  <c r="I178" i="3"/>
  <c r="H178" i="3"/>
  <c r="F178" i="3"/>
  <c r="E178" i="3"/>
  <c r="C178" i="3"/>
  <c r="B178" i="3"/>
  <c r="AN177" i="3"/>
  <c r="AJ177" i="3"/>
  <c r="AI177" i="3"/>
  <c r="AG177" i="3"/>
  <c r="AF177" i="3"/>
  <c r="AD177" i="3"/>
  <c r="AC177" i="3"/>
  <c r="AA177" i="3"/>
  <c r="Z177" i="3"/>
  <c r="X177" i="3"/>
  <c r="W177" i="3"/>
  <c r="Y177" i="3" s="1"/>
  <c r="U177" i="3"/>
  <c r="T177" i="3"/>
  <c r="R177" i="3"/>
  <c r="Q177" i="3"/>
  <c r="O177" i="3"/>
  <c r="N177" i="3"/>
  <c r="L177" i="3"/>
  <c r="K177" i="3"/>
  <c r="M177" i="3" s="1"/>
  <c r="I177" i="3"/>
  <c r="H177" i="3"/>
  <c r="F177" i="3"/>
  <c r="E177" i="3"/>
  <c r="C177" i="3"/>
  <c r="B177" i="3"/>
  <c r="AN176" i="3"/>
  <c r="AJ176" i="3"/>
  <c r="AI176" i="3"/>
  <c r="AG176" i="3"/>
  <c r="AF176" i="3"/>
  <c r="AD176" i="3"/>
  <c r="AC176" i="3"/>
  <c r="AA176" i="3"/>
  <c r="Z176" i="3"/>
  <c r="X176" i="3"/>
  <c r="W176" i="3"/>
  <c r="U176" i="3"/>
  <c r="T176" i="3"/>
  <c r="R176" i="3"/>
  <c r="Q176" i="3"/>
  <c r="O176" i="3"/>
  <c r="N176" i="3"/>
  <c r="L176" i="3"/>
  <c r="K176" i="3"/>
  <c r="I176" i="3"/>
  <c r="H176" i="3"/>
  <c r="F176" i="3"/>
  <c r="E176" i="3"/>
  <c r="C176" i="3"/>
  <c r="B176" i="3"/>
  <c r="AN175" i="3"/>
  <c r="AJ175" i="3"/>
  <c r="AI175" i="3"/>
  <c r="AG175" i="3"/>
  <c r="AF175" i="3"/>
  <c r="AD175" i="3"/>
  <c r="AC175" i="3"/>
  <c r="AA175" i="3"/>
  <c r="Z175" i="3"/>
  <c r="X175" i="3"/>
  <c r="W175" i="3"/>
  <c r="U175" i="3"/>
  <c r="T175" i="3"/>
  <c r="R175" i="3"/>
  <c r="Q175" i="3"/>
  <c r="O175" i="3"/>
  <c r="N175" i="3"/>
  <c r="L175" i="3"/>
  <c r="K175" i="3"/>
  <c r="I175" i="3"/>
  <c r="H175" i="3"/>
  <c r="F175" i="3"/>
  <c r="E175" i="3"/>
  <c r="C175" i="3"/>
  <c r="B175" i="3"/>
  <c r="D175" i="3" s="1"/>
  <c r="AN174" i="3"/>
  <c r="AJ174" i="3"/>
  <c r="AI174" i="3"/>
  <c r="AG174" i="3"/>
  <c r="AF174" i="3"/>
  <c r="AD174" i="3"/>
  <c r="AC174" i="3"/>
  <c r="AA174" i="3"/>
  <c r="Z174" i="3"/>
  <c r="X174" i="3"/>
  <c r="W174" i="3"/>
  <c r="U174" i="3"/>
  <c r="T174" i="3"/>
  <c r="R174" i="3"/>
  <c r="Q174" i="3"/>
  <c r="O174" i="3"/>
  <c r="N174" i="3"/>
  <c r="L174" i="3"/>
  <c r="K174" i="3"/>
  <c r="I174" i="3"/>
  <c r="H174" i="3"/>
  <c r="F174" i="3"/>
  <c r="E174" i="3"/>
  <c r="C174" i="3"/>
  <c r="B174" i="3"/>
  <c r="AN173" i="3"/>
  <c r="AJ173" i="3"/>
  <c r="AI173" i="3"/>
  <c r="AG173" i="3"/>
  <c r="AF173" i="3"/>
  <c r="AD173" i="3"/>
  <c r="AC173" i="3"/>
  <c r="AA173" i="3"/>
  <c r="Z173" i="3"/>
  <c r="X173" i="3"/>
  <c r="W173" i="3"/>
  <c r="Y173" i="3" s="1"/>
  <c r="U173" i="3"/>
  <c r="T173" i="3"/>
  <c r="R173" i="3"/>
  <c r="Q173" i="3"/>
  <c r="O173" i="3"/>
  <c r="N173" i="3"/>
  <c r="L173" i="3"/>
  <c r="K173" i="3"/>
  <c r="M173" i="3" s="1"/>
  <c r="I173" i="3"/>
  <c r="H173" i="3"/>
  <c r="F173" i="3"/>
  <c r="E173" i="3"/>
  <c r="C173" i="3"/>
  <c r="B173" i="3"/>
  <c r="AN172" i="3"/>
  <c r="AJ172" i="3"/>
  <c r="AI172" i="3"/>
  <c r="AG172" i="3"/>
  <c r="AF172" i="3"/>
  <c r="AD172" i="3"/>
  <c r="AC172" i="3"/>
  <c r="AA172" i="3"/>
  <c r="Z172" i="3"/>
  <c r="X172" i="3"/>
  <c r="W172" i="3"/>
  <c r="U172" i="3"/>
  <c r="T172" i="3"/>
  <c r="R172" i="3"/>
  <c r="Q172" i="3"/>
  <c r="O172" i="3"/>
  <c r="N172" i="3"/>
  <c r="L172" i="3"/>
  <c r="K172" i="3"/>
  <c r="I172" i="3"/>
  <c r="H172" i="3"/>
  <c r="F172" i="3"/>
  <c r="E172" i="3"/>
  <c r="C172" i="3"/>
  <c r="B172" i="3"/>
  <c r="AN171" i="3"/>
  <c r="AJ171" i="3"/>
  <c r="AI171" i="3"/>
  <c r="AG171" i="3"/>
  <c r="AF171" i="3"/>
  <c r="AD171" i="3"/>
  <c r="AC171" i="3"/>
  <c r="AA171" i="3"/>
  <c r="Z171" i="3"/>
  <c r="X171" i="3"/>
  <c r="W171" i="3"/>
  <c r="U171" i="3"/>
  <c r="T171" i="3"/>
  <c r="R171" i="3"/>
  <c r="Q171" i="3"/>
  <c r="O171" i="3"/>
  <c r="N171" i="3"/>
  <c r="L171" i="3"/>
  <c r="K171" i="3"/>
  <c r="I171" i="3"/>
  <c r="H171" i="3"/>
  <c r="F171" i="3"/>
  <c r="E171" i="3"/>
  <c r="C171" i="3"/>
  <c r="B171" i="3"/>
  <c r="AN170" i="3"/>
  <c r="AJ170" i="3"/>
  <c r="AI170" i="3"/>
  <c r="AG170" i="3"/>
  <c r="AF170" i="3"/>
  <c r="AD170" i="3"/>
  <c r="AC170" i="3"/>
  <c r="AA170" i="3"/>
  <c r="Z170" i="3"/>
  <c r="X170" i="3"/>
  <c r="W170" i="3"/>
  <c r="U170" i="3"/>
  <c r="T170" i="3"/>
  <c r="R170" i="3"/>
  <c r="Q170" i="3"/>
  <c r="O170" i="3"/>
  <c r="N170" i="3"/>
  <c r="L170" i="3"/>
  <c r="K170" i="3"/>
  <c r="I170" i="3"/>
  <c r="H170" i="3"/>
  <c r="F170" i="3"/>
  <c r="E170" i="3"/>
  <c r="C170" i="3"/>
  <c r="B170" i="3"/>
  <c r="AN169" i="3"/>
  <c r="AJ169" i="3"/>
  <c r="AI169" i="3"/>
  <c r="AG169" i="3"/>
  <c r="AF169" i="3"/>
  <c r="AD169" i="3"/>
  <c r="AC169" i="3"/>
  <c r="AA169" i="3"/>
  <c r="Z169" i="3"/>
  <c r="X169" i="3"/>
  <c r="W169" i="3"/>
  <c r="U169" i="3"/>
  <c r="T169" i="3"/>
  <c r="R169" i="3"/>
  <c r="Q169" i="3"/>
  <c r="O169" i="3"/>
  <c r="N169" i="3"/>
  <c r="L169" i="3"/>
  <c r="K169" i="3"/>
  <c r="I169" i="3"/>
  <c r="H169" i="3"/>
  <c r="F169" i="3"/>
  <c r="E169" i="3"/>
  <c r="C169" i="3"/>
  <c r="B169" i="3"/>
  <c r="AN168" i="3"/>
  <c r="AJ168" i="3"/>
  <c r="AI168" i="3"/>
  <c r="AG168" i="3"/>
  <c r="AF168" i="3"/>
  <c r="AD168" i="3"/>
  <c r="AC168" i="3"/>
  <c r="AA168" i="3"/>
  <c r="Z168" i="3"/>
  <c r="X168" i="3"/>
  <c r="W168" i="3"/>
  <c r="U168" i="3"/>
  <c r="T168" i="3"/>
  <c r="R168" i="3"/>
  <c r="Q168" i="3"/>
  <c r="O168" i="3"/>
  <c r="N168" i="3"/>
  <c r="L168" i="3"/>
  <c r="K168" i="3"/>
  <c r="I168" i="3"/>
  <c r="H168" i="3"/>
  <c r="F168" i="3"/>
  <c r="E168" i="3"/>
  <c r="C168" i="3"/>
  <c r="B168" i="3"/>
  <c r="AN167" i="3"/>
  <c r="AJ167" i="3"/>
  <c r="AI167" i="3"/>
  <c r="AG167" i="3"/>
  <c r="AF167" i="3"/>
  <c r="AD167" i="3"/>
  <c r="AC167" i="3"/>
  <c r="AA167" i="3"/>
  <c r="Z167" i="3"/>
  <c r="X167" i="3"/>
  <c r="W167" i="3"/>
  <c r="U167" i="3"/>
  <c r="T167" i="3"/>
  <c r="R167" i="3"/>
  <c r="Q167" i="3"/>
  <c r="O167" i="3"/>
  <c r="N167" i="3"/>
  <c r="L167" i="3"/>
  <c r="K167" i="3"/>
  <c r="I167" i="3"/>
  <c r="H167" i="3"/>
  <c r="F167" i="3"/>
  <c r="E167" i="3"/>
  <c r="C167" i="3"/>
  <c r="B167" i="3"/>
  <c r="AN166" i="3"/>
  <c r="AJ166" i="3"/>
  <c r="AI166" i="3"/>
  <c r="AG166" i="3"/>
  <c r="AF166" i="3"/>
  <c r="AD166" i="3"/>
  <c r="AC166" i="3"/>
  <c r="AA166" i="3"/>
  <c r="Z166" i="3"/>
  <c r="X166" i="3"/>
  <c r="W166" i="3"/>
  <c r="U166" i="3"/>
  <c r="T166" i="3"/>
  <c r="R166" i="3"/>
  <c r="Q166" i="3"/>
  <c r="O166" i="3"/>
  <c r="N166" i="3"/>
  <c r="L166" i="3"/>
  <c r="K166" i="3"/>
  <c r="I166" i="3"/>
  <c r="H166" i="3"/>
  <c r="F166" i="3"/>
  <c r="E166" i="3"/>
  <c r="C166" i="3"/>
  <c r="B166" i="3"/>
  <c r="AN165" i="3"/>
  <c r="AJ165" i="3"/>
  <c r="AI165" i="3"/>
  <c r="AG165" i="3"/>
  <c r="AF165" i="3"/>
  <c r="AD165" i="3"/>
  <c r="AC165" i="3"/>
  <c r="AA165" i="3"/>
  <c r="Z165" i="3"/>
  <c r="X165" i="3"/>
  <c r="W165" i="3"/>
  <c r="U165" i="3"/>
  <c r="T165" i="3"/>
  <c r="R165" i="3"/>
  <c r="Q165" i="3"/>
  <c r="O165" i="3"/>
  <c r="N165" i="3"/>
  <c r="L165" i="3"/>
  <c r="K165" i="3"/>
  <c r="I165" i="3"/>
  <c r="H165" i="3"/>
  <c r="F165" i="3"/>
  <c r="E165" i="3"/>
  <c r="C165" i="3"/>
  <c r="B165" i="3"/>
  <c r="AN164" i="3"/>
  <c r="AJ164" i="3"/>
  <c r="AI164" i="3"/>
  <c r="AG164" i="3"/>
  <c r="AF164" i="3"/>
  <c r="AD164" i="3"/>
  <c r="AC164" i="3"/>
  <c r="AA164" i="3"/>
  <c r="Z164" i="3"/>
  <c r="X164" i="3"/>
  <c r="W164" i="3"/>
  <c r="U164" i="3"/>
  <c r="T164" i="3"/>
  <c r="R164" i="3"/>
  <c r="Q164" i="3"/>
  <c r="O164" i="3"/>
  <c r="N164" i="3"/>
  <c r="L164" i="3"/>
  <c r="K164" i="3"/>
  <c r="I164" i="3"/>
  <c r="H164" i="3"/>
  <c r="F164" i="3"/>
  <c r="E164" i="3"/>
  <c r="C164" i="3"/>
  <c r="B164" i="3"/>
  <c r="AN163" i="3"/>
  <c r="AJ163" i="3"/>
  <c r="AI163" i="3"/>
  <c r="AG163" i="3"/>
  <c r="AF163" i="3"/>
  <c r="AD163" i="3"/>
  <c r="AC163" i="3"/>
  <c r="AA163" i="3"/>
  <c r="Z163" i="3"/>
  <c r="X163" i="3"/>
  <c r="W163" i="3"/>
  <c r="U163" i="3"/>
  <c r="T163" i="3"/>
  <c r="R163" i="3"/>
  <c r="Q163" i="3"/>
  <c r="O163" i="3"/>
  <c r="N163" i="3"/>
  <c r="L163" i="3"/>
  <c r="K163" i="3"/>
  <c r="I163" i="3"/>
  <c r="H163" i="3"/>
  <c r="F163" i="3"/>
  <c r="E163" i="3"/>
  <c r="C163" i="3"/>
  <c r="B163" i="3"/>
  <c r="AN162" i="3"/>
  <c r="AJ162" i="3"/>
  <c r="AI162" i="3"/>
  <c r="AG162" i="3"/>
  <c r="AF162" i="3"/>
  <c r="AD162" i="3"/>
  <c r="AC162" i="3"/>
  <c r="AA162" i="3"/>
  <c r="Z162" i="3"/>
  <c r="X162" i="3"/>
  <c r="W162" i="3"/>
  <c r="U162" i="3"/>
  <c r="T162" i="3"/>
  <c r="R162" i="3"/>
  <c r="Q162" i="3"/>
  <c r="O162" i="3"/>
  <c r="N162" i="3"/>
  <c r="L162" i="3"/>
  <c r="K162" i="3"/>
  <c r="I162" i="3"/>
  <c r="H162" i="3"/>
  <c r="F162" i="3"/>
  <c r="E162" i="3"/>
  <c r="C162" i="3"/>
  <c r="B162" i="3"/>
  <c r="AN161" i="3"/>
  <c r="AJ161" i="3"/>
  <c r="AI161" i="3"/>
  <c r="AG161" i="3"/>
  <c r="AF161" i="3"/>
  <c r="AD161" i="3"/>
  <c r="AC161" i="3"/>
  <c r="AA161" i="3"/>
  <c r="Z161" i="3"/>
  <c r="X161" i="3"/>
  <c r="W161" i="3"/>
  <c r="U161" i="3"/>
  <c r="T161" i="3"/>
  <c r="R161" i="3"/>
  <c r="Q161" i="3"/>
  <c r="O161" i="3"/>
  <c r="N161" i="3"/>
  <c r="L161" i="3"/>
  <c r="K161" i="3"/>
  <c r="I161" i="3"/>
  <c r="H161" i="3"/>
  <c r="F161" i="3"/>
  <c r="E161" i="3"/>
  <c r="C161" i="3"/>
  <c r="B161" i="3"/>
  <c r="AN160" i="3"/>
  <c r="AJ160" i="3"/>
  <c r="AI160" i="3"/>
  <c r="AG160" i="3"/>
  <c r="AF160" i="3"/>
  <c r="AD160" i="3"/>
  <c r="AC160" i="3"/>
  <c r="AA160" i="3"/>
  <c r="Z160" i="3"/>
  <c r="X160" i="3"/>
  <c r="W160" i="3"/>
  <c r="U160" i="3"/>
  <c r="T160" i="3"/>
  <c r="R160" i="3"/>
  <c r="Q160" i="3"/>
  <c r="O160" i="3"/>
  <c r="N160" i="3"/>
  <c r="L160" i="3"/>
  <c r="K160" i="3"/>
  <c r="I160" i="3"/>
  <c r="H160" i="3"/>
  <c r="F160" i="3"/>
  <c r="E160" i="3"/>
  <c r="C160" i="3"/>
  <c r="B160" i="3"/>
  <c r="AN159" i="3"/>
  <c r="AJ159" i="3"/>
  <c r="AI159" i="3"/>
  <c r="AG159" i="3"/>
  <c r="AF159" i="3"/>
  <c r="AD159" i="3"/>
  <c r="AC159" i="3"/>
  <c r="AA159" i="3"/>
  <c r="Z159" i="3"/>
  <c r="X159" i="3"/>
  <c r="W159" i="3"/>
  <c r="U159" i="3"/>
  <c r="T159" i="3"/>
  <c r="R159" i="3"/>
  <c r="Q159" i="3"/>
  <c r="O159" i="3"/>
  <c r="N159" i="3"/>
  <c r="L159" i="3"/>
  <c r="K159" i="3"/>
  <c r="I159" i="3"/>
  <c r="H159" i="3"/>
  <c r="F159" i="3"/>
  <c r="E159" i="3"/>
  <c r="C159" i="3"/>
  <c r="B159" i="3"/>
  <c r="AN158" i="3"/>
  <c r="AJ158" i="3"/>
  <c r="AI158" i="3"/>
  <c r="AG158" i="3"/>
  <c r="AF158" i="3"/>
  <c r="AD158" i="3"/>
  <c r="AC158" i="3"/>
  <c r="AA158" i="3"/>
  <c r="Z158" i="3"/>
  <c r="X158" i="3"/>
  <c r="W158" i="3"/>
  <c r="U158" i="3"/>
  <c r="T158" i="3"/>
  <c r="R158" i="3"/>
  <c r="Q158" i="3"/>
  <c r="O158" i="3"/>
  <c r="N158" i="3"/>
  <c r="L158" i="3"/>
  <c r="K158" i="3"/>
  <c r="I158" i="3"/>
  <c r="H158" i="3"/>
  <c r="F158" i="3"/>
  <c r="E158" i="3"/>
  <c r="C158" i="3"/>
  <c r="B158" i="3"/>
  <c r="AN157" i="3"/>
  <c r="AJ157" i="3"/>
  <c r="AI157" i="3"/>
  <c r="AG157" i="3"/>
  <c r="AF157" i="3"/>
  <c r="AD157" i="3"/>
  <c r="AC157" i="3"/>
  <c r="AA157" i="3"/>
  <c r="Z157" i="3"/>
  <c r="X157" i="3"/>
  <c r="W157" i="3"/>
  <c r="U157" i="3"/>
  <c r="T157" i="3"/>
  <c r="R157" i="3"/>
  <c r="Q157" i="3"/>
  <c r="O157" i="3"/>
  <c r="N157" i="3"/>
  <c r="L157" i="3"/>
  <c r="K157" i="3"/>
  <c r="I157" i="3"/>
  <c r="H157" i="3"/>
  <c r="F157" i="3"/>
  <c r="E157" i="3"/>
  <c r="C157" i="3"/>
  <c r="B157" i="3"/>
  <c r="AN156" i="3"/>
  <c r="AJ156" i="3"/>
  <c r="AI156" i="3"/>
  <c r="AG156" i="3"/>
  <c r="AF156" i="3"/>
  <c r="AD156" i="3"/>
  <c r="AC156" i="3"/>
  <c r="AA156" i="3"/>
  <c r="Z156" i="3"/>
  <c r="X156" i="3"/>
  <c r="W156" i="3"/>
  <c r="U156" i="3"/>
  <c r="T156" i="3"/>
  <c r="R156" i="3"/>
  <c r="Q156" i="3"/>
  <c r="O156" i="3"/>
  <c r="N156" i="3"/>
  <c r="L156" i="3"/>
  <c r="K156" i="3"/>
  <c r="I156" i="3"/>
  <c r="H156" i="3"/>
  <c r="F156" i="3"/>
  <c r="E156" i="3"/>
  <c r="C156" i="3"/>
  <c r="B156" i="3"/>
  <c r="AN155" i="3"/>
  <c r="AJ155" i="3"/>
  <c r="AI155" i="3"/>
  <c r="AG155" i="3"/>
  <c r="AF155" i="3"/>
  <c r="AD155" i="3"/>
  <c r="AC155" i="3"/>
  <c r="AA155" i="3"/>
  <c r="Z155" i="3"/>
  <c r="X155" i="3"/>
  <c r="W155" i="3"/>
  <c r="U155" i="3"/>
  <c r="T155" i="3"/>
  <c r="R155" i="3"/>
  <c r="Q155" i="3"/>
  <c r="O155" i="3"/>
  <c r="N155" i="3"/>
  <c r="L155" i="3"/>
  <c r="K155" i="3"/>
  <c r="I155" i="3"/>
  <c r="H155" i="3"/>
  <c r="F155" i="3"/>
  <c r="E155" i="3"/>
  <c r="C155" i="3"/>
  <c r="B155" i="3"/>
  <c r="AN154" i="3"/>
  <c r="AJ154" i="3"/>
  <c r="AI154" i="3"/>
  <c r="AG154" i="3"/>
  <c r="AF154" i="3"/>
  <c r="AD154" i="3"/>
  <c r="AC154" i="3"/>
  <c r="AA154" i="3"/>
  <c r="Z154" i="3"/>
  <c r="X154" i="3"/>
  <c r="W154" i="3"/>
  <c r="U154" i="3"/>
  <c r="T154" i="3"/>
  <c r="R154" i="3"/>
  <c r="Q154" i="3"/>
  <c r="O154" i="3"/>
  <c r="N154" i="3"/>
  <c r="L154" i="3"/>
  <c r="K154" i="3"/>
  <c r="I154" i="3"/>
  <c r="H154" i="3"/>
  <c r="F154" i="3"/>
  <c r="E154" i="3"/>
  <c r="C154" i="3"/>
  <c r="B154" i="3"/>
  <c r="AN153" i="3"/>
  <c r="AJ153" i="3"/>
  <c r="AI153" i="3"/>
  <c r="AG153" i="3"/>
  <c r="AF153" i="3"/>
  <c r="AD153" i="3"/>
  <c r="AC153" i="3"/>
  <c r="AA153" i="3"/>
  <c r="Z153" i="3"/>
  <c r="X153" i="3"/>
  <c r="W153" i="3"/>
  <c r="U153" i="3"/>
  <c r="T153" i="3"/>
  <c r="R153" i="3"/>
  <c r="Q153" i="3"/>
  <c r="O153" i="3"/>
  <c r="N153" i="3"/>
  <c r="L153" i="3"/>
  <c r="K153" i="3"/>
  <c r="I153" i="3"/>
  <c r="H153" i="3"/>
  <c r="F153" i="3"/>
  <c r="E153" i="3"/>
  <c r="C153" i="3"/>
  <c r="B153" i="3"/>
  <c r="AN152" i="3"/>
  <c r="AJ152" i="3"/>
  <c r="AI152" i="3"/>
  <c r="AG152" i="3"/>
  <c r="AF152" i="3"/>
  <c r="AD152" i="3"/>
  <c r="AC152" i="3"/>
  <c r="AA152" i="3"/>
  <c r="Z152" i="3"/>
  <c r="X152" i="3"/>
  <c r="W152" i="3"/>
  <c r="U152" i="3"/>
  <c r="T152" i="3"/>
  <c r="R152" i="3"/>
  <c r="Q152" i="3"/>
  <c r="O152" i="3"/>
  <c r="N152" i="3"/>
  <c r="L152" i="3"/>
  <c r="K152" i="3"/>
  <c r="I152" i="3"/>
  <c r="H152" i="3"/>
  <c r="F152" i="3"/>
  <c r="E152" i="3"/>
  <c r="C152" i="3"/>
  <c r="B152" i="3"/>
  <c r="AN151" i="3"/>
  <c r="AJ151" i="3"/>
  <c r="AI151" i="3"/>
  <c r="AG151" i="3"/>
  <c r="AF151" i="3"/>
  <c r="AD151" i="3"/>
  <c r="AC151" i="3"/>
  <c r="AA151" i="3"/>
  <c r="Z151" i="3"/>
  <c r="X151" i="3"/>
  <c r="W151" i="3"/>
  <c r="U151" i="3"/>
  <c r="T151" i="3"/>
  <c r="R151" i="3"/>
  <c r="Q151" i="3"/>
  <c r="O151" i="3"/>
  <c r="N151" i="3"/>
  <c r="L151" i="3"/>
  <c r="K151" i="3"/>
  <c r="I151" i="3"/>
  <c r="H151" i="3"/>
  <c r="F151" i="3"/>
  <c r="E151" i="3"/>
  <c r="C151" i="3"/>
  <c r="B151" i="3"/>
  <c r="AN150" i="3"/>
  <c r="AJ150" i="3"/>
  <c r="AI150" i="3"/>
  <c r="AG150" i="3"/>
  <c r="AF150" i="3"/>
  <c r="AD150" i="3"/>
  <c r="AC150" i="3"/>
  <c r="AA150" i="3"/>
  <c r="Z150" i="3"/>
  <c r="X150" i="3"/>
  <c r="W150" i="3"/>
  <c r="U150" i="3"/>
  <c r="T150" i="3"/>
  <c r="R150" i="3"/>
  <c r="Q150" i="3"/>
  <c r="O150" i="3"/>
  <c r="N150" i="3"/>
  <c r="L150" i="3"/>
  <c r="K150" i="3"/>
  <c r="I150" i="3"/>
  <c r="H150" i="3"/>
  <c r="F150" i="3"/>
  <c r="E150" i="3"/>
  <c r="C150" i="3"/>
  <c r="B150" i="3"/>
  <c r="AN149" i="3"/>
  <c r="AJ149" i="3"/>
  <c r="AI149" i="3"/>
  <c r="AG149" i="3"/>
  <c r="AF149" i="3"/>
  <c r="AD149" i="3"/>
  <c r="AC149" i="3"/>
  <c r="AA149" i="3"/>
  <c r="Z149" i="3"/>
  <c r="X149" i="3"/>
  <c r="W149" i="3"/>
  <c r="U149" i="3"/>
  <c r="T149" i="3"/>
  <c r="R149" i="3"/>
  <c r="Q149" i="3"/>
  <c r="O149" i="3"/>
  <c r="N149" i="3"/>
  <c r="L149" i="3"/>
  <c r="K149" i="3"/>
  <c r="I149" i="3"/>
  <c r="H149" i="3"/>
  <c r="F149" i="3"/>
  <c r="E149" i="3"/>
  <c r="C149" i="3"/>
  <c r="B149" i="3"/>
  <c r="AN148" i="3"/>
  <c r="AJ148" i="3"/>
  <c r="AI148" i="3"/>
  <c r="AG148" i="3"/>
  <c r="AF148" i="3"/>
  <c r="AD148" i="3"/>
  <c r="AC148" i="3"/>
  <c r="AA148" i="3"/>
  <c r="Z148" i="3"/>
  <c r="X148" i="3"/>
  <c r="W148" i="3"/>
  <c r="U148" i="3"/>
  <c r="T148" i="3"/>
  <c r="R148" i="3"/>
  <c r="Q148" i="3"/>
  <c r="O148" i="3"/>
  <c r="N148" i="3"/>
  <c r="L148" i="3"/>
  <c r="K148" i="3"/>
  <c r="I148" i="3"/>
  <c r="H148" i="3"/>
  <c r="F148" i="3"/>
  <c r="E148" i="3"/>
  <c r="C148" i="3"/>
  <c r="B148" i="3"/>
  <c r="AN147" i="3"/>
  <c r="AJ147" i="3"/>
  <c r="AI147" i="3"/>
  <c r="AG147" i="3"/>
  <c r="AF147" i="3"/>
  <c r="AD147" i="3"/>
  <c r="AC147" i="3"/>
  <c r="AA147" i="3"/>
  <c r="Z147" i="3"/>
  <c r="X147" i="3"/>
  <c r="W147" i="3"/>
  <c r="U147" i="3"/>
  <c r="T147" i="3"/>
  <c r="R147" i="3"/>
  <c r="Q147" i="3"/>
  <c r="O147" i="3"/>
  <c r="N147" i="3"/>
  <c r="L147" i="3"/>
  <c r="K147" i="3"/>
  <c r="I147" i="3"/>
  <c r="H147" i="3"/>
  <c r="F147" i="3"/>
  <c r="E147" i="3"/>
  <c r="C147" i="3"/>
  <c r="B147" i="3"/>
  <c r="AN146" i="3"/>
  <c r="AJ146" i="3"/>
  <c r="AI146" i="3"/>
  <c r="AG146" i="3"/>
  <c r="AF146" i="3"/>
  <c r="AD146" i="3"/>
  <c r="AC146" i="3"/>
  <c r="AA146" i="3"/>
  <c r="Z146" i="3"/>
  <c r="X146" i="3"/>
  <c r="W146" i="3"/>
  <c r="U146" i="3"/>
  <c r="T146" i="3"/>
  <c r="R146" i="3"/>
  <c r="Q146" i="3"/>
  <c r="O146" i="3"/>
  <c r="N146" i="3"/>
  <c r="L146" i="3"/>
  <c r="K146" i="3"/>
  <c r="I146" i="3"/>
  <c r="H146" i="3"/>
  <c r="F146" i="3"/>
  <c r="E146" i="3"/>
  <c r="C146" i="3"/>
  <c r="B146" i="3"/>
  <c r="AN145" i="3"/>
  <c r="AJ145" i="3"/>
  <c r="AI145" i="3"/>
  <c r="AG145" i="3"/>
  <c r="AF145" i="3"/>
  <c r="AD145" i="3"/>
  <c r="AC145" i="3"/>
  <c r="AA145" i="3"/>
  <c r="Z145" i="3"/>
  <c r="X145" i="3"/>
  <c r="W145" i="3"/>
  <c r="U145" i="3"/>
  <c r="T145" i="3"/>
  <c r="R145" i="3"/>
  <c r="Q145" i="3"/>
  <c r="O145" i="3"/>
  <c r="N145" i="3"/>
  <c r="L145" i="3"/>
  <c r="K145" i="3"/>
  <c r="I145" i="3"/>
  <c r="H145" i="3"/>
  <c r="F145" i="3"/>
  <c r="E145" i="3"/>
  <c r="C145" i="3"/>
  <c r="B145" i="3"/>
  <c r="AN144" i="3"/>
  <c r="AJ144" i="3"/>
  <c r="AI144" i="3"/>
  <c r="AG144" i="3"/>
  <c r="AF144" i="3"/>
  <c r="AD144" i="3"/>
  <c r="AC144" i="3"/>
  <c r="AA144" i="3"/>
  <c r="Z144" i="3"/>
  <c r="X144" i="3"/>
  <c r="W144" i="3"/>
  <c r="U144" i="3"/>
  <c r="T144" i="3"/>
  <c r="R144" i="3"/>
  <c r="Q144" i="3"/>
  <c r="O144" i="3"/>
  <c r="N144" i="3"/>
  <c r="L144" i="3"/>
  <c r="K144" i="3"/>
  <c r="I144" i="3"/>
  <c r="H144" i="3"/>
  <c r="F144" i="3"/>
  <c r="E144" i="3"/>
  <c r="C144" i="3"/>
  <c r="B144" i="3"/>
  <c r="AN143" i="3"/>
  <c r="AJ143" i="3"/>
  <c r="AI143" i="3"/>
  <c r="AG143" i="3"/>
  <c r="AF143" i="3"/>
  <c r="AD143" i="3"/>
  <c r="AC143" i="3"/>
  <c r="AA143" i="3"/>
  <c r="Z143" i="3"/>
  <c r="X143" i="3"/>
  <c r="W143" i="3"/>
  <c r="U143" i="3"/>
  <c r="T143" i="3"/>
  <c r="R143" i="3"/>
  <c r="Q143" i="3"/>
  <c r="O143" i="3"/>
  <c r="N143" i="3"/>
  <c r="L143" i="3"/>
  <c r="K143" i="3"/>
  <c r="I143" i="3"/>
  <c r="H143" i="3"/>
  <c r="F143" i="3"/>
  <c r="E143" i="3"/>
  <c r="C143" i="3"/>
  <c r="B143" i="3"/>
  <c r="AN142" i="3"/>
  <c r="AJ142" i="3"/>
  <c r="AI142" i="3"/>
  <c r="AG142" i="3"/>
  <c r="AF142" i="3"/>
  <c r="AD142" i="3"/>
  <c r="AC142" i="3"/>
  <c r="AA142" i="3"/>
  <c r="Z142" i="3"/>
  <c r="X142" i="3"/>
  <c r="W142" i="3"/>
  <c r="U142" i="3"/>
  <c r="T142" i="3"/>
  <c r="R142" i="3"/>
  <c r="Q142" i="3"/>
  <c r="O142" i="3"/>
  <c r="N142" i="3"/>
  <c r="L142" i="3"/>
  <c r="K142" i="3"/>
  <c r="I142" i="3"/>
  <c r="H142" i="3"/>
  <c r="F142" i="3"/>
  <c r="E142" i="3"/>
  <c r="C142" i="3"/>
  <c r="B142" i="3"/>
  <c r="AN141" i="3"/>
  <c r="AJ141" i="3"/>
  <c r="AI141" i="3"/>
  <c r="AG141" i="3"/>
  <c r="AF141" i="3"/>
  <c r="AD141" i="3"/>
  <c r="AC141" i="3"/>
  <c r="AA141" i="3"/>
  <c r="Z141" i="3"/>
  <c r="X141" i="3"/>
  <c r="W141" i="3"/>
  <c r="U141" i="3"/>
  <c r="T141" i="3"/>
  <c r="R141" i="3"/>
  <c r="Q141" i="3"/>
  <c r="O141" i="3"/>
  <c r="N141" i="3"/>
  <c r="L141" i="3"/>
  <c r="K141" i="3"/>
  <c r="I141" i="3"/>
  <c r="H141" i="3"/>
  <c r="F141" i="3"/>
  <c r="E141" i="3"/>
  <c r="C141" i="3"/>
  <c r="B141" i="3"/>
  <c r="AN140" i="3"/>
  <c r="AJ140" i="3"/>
  <c r="AI140" i="3"/>
  <c r="AG140" i="3"/>
  <c r="AF140" i="3"/>
  <c r="AD140" i="3"/>
  <c r="AC140" i="3"/>
  <c r="AA140" i="3"/>
  <c r="Z140" i="3"/>
  <c r="X140" i="3"/>
  <c r="W140" i="3"/>
  <c r="U140" i="3"/>
  <c r="T140" i="3"/>
  <c r="R140" i="3"/>
  <c r="Q140" i="3"/>
  <c r="O140" i="3"/>
  <c r="N140" i="3"/>
  <c r="L140" i="3"/>
  <c r="K140" i="3"/>
  <c r="I140" i="3"/>
  <c r="H140" i="3"/>
  <c r="F140" i="3"/>
  <c r="E140" i="3"/>
  <c r="C140" i="3"/>
  <c r="B140" i="3"/>
  <c r="AN139" i="3"/>
  <c r="AJ139" i="3"/>
  <c r="AI139" i="3"/>
  <c r="AG139" i="3"/>
  <c r="AF139" i="3"/>
  <c r="AD139" i="3"/>
  <c r="AC139" i="3"/>
  <c r="AA139" i="3"/>
  <c r="Z139" i="3"/>
  <c r="X139" i="3"/>
  <c r="W139" i="3"/>
  <c r="U139" i="3"/>
  <c r="T139" i="3"/>
  <c r="R139" i="3"/>
  <c r="Q139" i="3"/>
  <c r="O139" i="3"/>
  <c r="N139" i="3"/>
  <c r="L139" i="3"/>
  <c r="K139" i="3"/>
  <c r="I139" i="3"/>
  <c r="H139" i="3"/>
  <c r="F139" i="3"/>
  <c r="E139" i="3"/>
  <c r="C139" i="3"/>
  <c r="B139" i="3"/>
  <c r="AN138" i="3"/>
  <c r="AJ138" i="3"/>
  <c r="AI138" i="3"/>
  <c r="AG138" i="3"/>
  <c r="AF138" i="3"/>
  <c r="AD138" i="3"/>
  <c r="AC138" i="3"/>
  <c r="AA138" i="3"/>
  <c r="Z138" i="3"/>
  <c r="X138" i="3"/>
  <c r="W138" i="3"/>
  <c r="U138" i="3"/>
  <c r="T138" i="3"/>
  <c r="R138" i="3"/>
  <c r="Q138" i="3"/>
  <c r="O138" i="3"/>
  <c r="N138" i="3"/>
  <c r="L138" i="3"/>
  <c r="K138" i="3"/>
  <c r="I138" i="3"/>
  <c r="H138" i="3"/>
  <c r="F138" i="3"/>
  <c r="E138" i="3"/>
  <c r="C138" i="3"/>
  <c r="B138" i="3"/>
  <c r="AN137" i="3"/>
  <c r="AJ137" i="3"/>
  <c r="AI137" i="3"/>
  <c r="AG137" i="3"/>
  <c r="AF137" i="3"/>
  <c r="AD137" i="3"/>
  <c r="AC137" i="3"/>
  <c r="AA137" i="3"/>
  <c r="Z137" i="3"/>
  <c r="X137" i="3"/>
  <c r="W137" i="3"/>
  <c r="U137" i="3"/>
  <c r="T137" i="3"/>
  <c r="R137" i="3"/>
  <c r="Q137" i="3"/>
  <c r="O137" i="3"/>
  <c r="N137" i="3"/>
  <c r="L137" i="3"/>
  <c r="K137" i="3"/>
  <c r="I137" i="3"/>
  <c r="H137" i="3"/>
  <c r="F137" i="3"/>
  <c r="E137" i="3"/>
  <c r="C137" i="3"/>
  <c r="B137" i="3"/>
  <c r="AN136" i="3"/>
  <c r="AJ136" i="3"/>
  <c r="AI136" i="3"/>
  <c r="AG136" i="3"/>
  <c r="AF136" i="3"/>
  <c r="AD136" i="3"/>
  <c r="AC136" i="3"/>
  <c r="AA136" i="3"/>
  <c r="Z136" i="3"/>
  <c r="X136" i="3"/>
  <c r="W136" i="3"/>
  <c r="U136" i="3"/>
  <c r="T136" i="3"/>
  <c r="R136" i="3"/>
  <c r="Q136" i="3"/>
  <c r="O136" i="3"/>
  <c r="N136" i="3"/>
  <c r="L136" i="3"/>
  <c r="K136" i="3"/>
  <c r="I136" i="3"/>
  <c r="H136" i="3"/>
  <c r="F136" i="3"/>
  <c r="E136" i="3"/>
  <c r="C136" i="3"/>
  <c r="B136" i="3"/>
  <c r="D136" i="3" s="1"/>
  <c r="AN135" i="3"/>
  <c r="AJ135" i="3"/>
  <c r="AI135" i="3"/>
  <c r="AG135" i="3"/>
  <c r="AF135" i="3"/>
  <c r="AD135" i="3"/>
  <c r="AC135" i="3"/>
  <c r="AA135" i="3"/>
  <c r="Z135" i="3"/>
  <c r="X135" i="3"/>
  <c r="W135" i="3"/>
  <c r="U135" i="3"/>
  <c r="T135" i="3"/>
  <c r="R135" i="3"/>
  <c r="Q135" i="3"/>
  <c r="O135" i="3"/>
  <c r="N135" i="3"/>
  <c r="L135" i="3"/>
  <c r="K135" i="3"/>
  <c r="I135" i="3"/>
  <c r="H135" i="3"/>
  <c r="F135" i="3"/>
  <c r="E135" i="3"/>
  <c r="C135" i="3"/>
  <c r="B135" i="3"/>
  <c r="AN134" i="3"/>
  <c r="AJ134" i="3"/>
  <c r="AI134" i="3"/>
  <c r="AG134" i="3"/>
  <c r="AF134" i="3"/>
  <c r="AD134" i="3"/>
  <c r="AC134" i="3"/>
  <c r="AE134" i="3" s="1"/>
  <c r="AA134" i="3"/>
  <c r="Z134" i="3"/>
  <c r="X134" i="3"/>
  <c r="W134" i="3"/>
  <c r="Y134" i="3" s="1"/>
  <c r="U134" i="3"/>
  <c r="T134" i="3"/>
  <c r="R134" i="3"/>
  <c r="Q134" i="3"/>
  <c r="O134" i="3"/>
  <c r="N134" i="3"/>
  <c r="L134" i="3"/>
  <c r="K134" i="3"/>
  <c r="I134" i="3"/>
  <c r="H134" i="3"/>
  <c r="F134" i="3"/>
  <c r="E134" i="3"/>
  <c r="C134" i="3"/>
  <c r="B134" i="3"/>
  <c r="AN133" i="3"/>
  <c r="AJ133" i="3"/>
  <c r="AI133" i="3"/>
  <c r="AG133" i="3"/>
  <c r="AF133" i="3"/>
  <c r="AD133" i="3"/>
  <c r="AC133" i="3"/>
  <c r="AA133" i="3"/>
  <c r="Z133" i="3"/>
  <c r="X133" i="3"/>
  <c r="W133" i="3"/>
  <c r="U133" i="3"/>
  <c r="T133" i="3"/>
  <c r="R133" i="3"/>
  <c r="Q133" i="3"/>
  <c r="O133" i="3"/>
  <c r="N133" i="3"/>
  <c r="L133" i="3"/>
  <c r="K133" i="3"/>
  <c r="I133" i="3"/>
  <c r="H133" i="3"/>
  <c r="F133" i="3"/>
  <c r="E133" i="3"/>
  <c r="C133" i="3"/>
  <c r="B133" i="3"/>
  <c r="AN132" i="3"/>
  <c r="AJ132" i="3"/>
  <c r="AI132" i="3"/>
  <c r="AG132" i="3"/>
  <c r="AF132" i="3"/>
  <c r="AD132" i="3"/>
  <c r="AC132" i="3"/>
  <c r="AA132" i="3"/>
  <c r="Z132" i="3"/>
  <c r="X132" i="3"/>
  <c r="W132" i="3"/>
  <c r="U132" i="3"/>
  <c r="T132" i="3"/>
  <c r="R132" i="3"/>
  <c r="Q132" i="3"/>
  <c r="O132" i="3"/>
  <c r="N132" i="3"/>
  <c r="L132" i="3"/>
  <c r="K132" i="3"/>
  <c r="I132" i="3"/>
  <c r="H132" i="3"/>
  <c r="F132" i="3"/>
  <c r="E132" i="3"/>
  <c r="C132" i="3"/>
  <c r="B132" i="3"/>
  <c r="AN131" i="3"/>
  <c r="AJ131" i="3"/>
  <c r="AI131" i="3"/>
  <c r="AG131" i="3"/>
  <c r="AF131" i="3"/>
  <c r="AD131" i="3"/>
  <c r="AC131" i="3"/>
  <c r="AA131" i="3"/>
  <c r="Z131" i="3"/>
  <c r="X131" i="3"/>
  <c r="W131" i="3"/>
  <c r="U131" i="3"/>
  <c r="T131" i="3"/>
  <c r="R131" i="3"/>
  <c r="Q131" i="3"/>
  <c r="O131" i="3"/>
  <c r="N131" i="3"/>
  <c r="L131" i="3"/>
  <c r="K131" i="3"/>
  <c r="I131" i="3"/>
  <c r="H131" i="3"/>
  <c r="F131" i="3"/>
  <c r="E131" i="3"/>
  <c r="C131" i="3"/>
  <c r="B131" i="3"/>
  <c r="AN130" i="3"/>
  <c r="AJ130" i="3"/>
  <c r="AI130" i="3"/>
  <c r="AG130" i="3"/>
  <c r="AF130" i="3"/>
  <c r="AD130" i="3"/>
  <c r="AC130" i="3"/>
  <c r="AA130" i="3"/>
  <c r="Z130" i="3"/>
  <c r="X130" i="3"/>
  <c r="W130" i="3"/>
  <c r="U130" i="3"/>
  <c r="T130" i="3"/>
  <c r="R130" i="3"/>
  <c r="Q130" i="3"/>
  <c r="O130" i="3"/>
  <c r="N130" i="3"/>
  <c r="L130" i="3"/>
  <c r="K130" i="3"/>
  <c r="I130" i="3"/>
  <c r="H130" i="3"/>
  <c r="F130" i="3"/>
  <c r="E130" i="3"/>
  <c r="C130" i="3"/>
  <c r="B130" i="3"/>
  <c r="AN129" i="3"/>
  <c r="AJ129" i="3"/>
  <c r="AI129" i="3"/>
  <c r="AG129" i="3"/>
  <c r="AF129" i="3"/>
  <c r="AD129" i="3"/>
  <c r="AC129" i="3"/>
  <c r="AA129" i="3"/>
  <c r="Z129" i="3"/>
  <c r="X129" i="3"/>
  <c r="W129" i="3"/>
  <c r="U129" i="3"/>
  <c r="T129" i="3"/>
  <c r="R129" i="3"/>
  <c r="Q129" i="3"/>
  <c r="O129" i="3"/>
  <c r="N129" i="3"/>
  <c r="L129" i="3"/>
  <c r="K129" i="3"/>
  <c r="I129" i="3"/>
  <c r="H129" i="3"/>
  <c r="F129" i="3"/>
  <c r="E129" i="3"/>
  <c r="C129" i="3"/>
  <c r="B129" i="3"/>
  <c r="AN128" i="3"/>
  <c r="AJ128" i="3"/>
  <c r="AI128" i="3"/>
  <c r="AG128" i="3"/>
  <c r="AF128" i="3"/>
  <c r="AD128" i="3"/>
  <c r="AC128" i="3"/>
  <c r="AA128" i="3"/>
  <c r="Z128" i="3"/>
  <c r="X128" i="3"/>
  <c r="W128" i="3"/>
  <c r="U128" i="3"/>
  <c r="T128" i="3"/>
  <c r="R128" i="3"/>
  <c r="Q128" i="3"/>
  <c r="O128" i="3"/>
  <c r="N128" i="3"/>
  <c r="L128" i="3"/>
  <c r="K128" i="3"/>
  <c r="I128" i="3"/>
  <c r="H128" i="3"/>
  <c r="F128" i="3"/>
  <c r="E128" i="3"/>
  <c r="C128" i="3"/>
  <c r="B128" i="3"/>
  <c r="AN127" i="3"/>
  <c r="AJ127" i="3"/>
  <c r="AI127" i="3"/>
  <c r="AG127" i="3"/>
  <c r="AF127" i="3"/>
  <c r="AD127" i="3"/>
  <c r="AC127" i="3"/>
  <c r="AA127" i="3"/>
  <c r="Z127" i="3"/>
  <c r="X127" i="3"/>
  <c r="W127" i="3"/>
  <c r="U127" i="3"/>
  <c r="T127" i="3"/>
  <c r="R127" i="3"/>
  <c r="Q127" i="3"/>
  <c r="O127" i="3"/>
  <c r="N127" i="3"/>
  <c r="L127" i="3"/>
  <c r="K127" i="3"/>
  <c r="I127" i="3"/>
  <c r="H127" i="3"/>
  <c r="F127" i="3"/>
  <c r="E127" i="3"/>
  <c r="C127" i="3"/>
  <c r="B127" i="3"/>
  <c r="AN126" i="3"/>
  <c r="AJ126" i="3"/>
  <c r="AI126" i="3"/>
  <c r="AK126" i="3" s="1"/>
  <c r="AG126" i="3"/>
  <c r="AF126" i="3"/>
  <c r="AD126" i="3"/>
  <c r="AC126" i="3"/>
  <c r="AA126" i="3"/>
  <c r="Z126" i="3"/>
  <c r="X126" i="3"/>
  <c r="W126" i="3"/>
  <c r="U126" i="3"/>
  <c r="T126" i="3"/>
  <c r="R126" i="3"/>
  <c r="Q126" i="3"/>
  <c r="S126" i="3" s="1"/>
  <c r="O126" i="3"/>
  <c r="N126" i="3"/>
  <c r="L126" i="3"/>
  <c r="K126" i="3"/>
  <c r="M126" i="3" s="1"/>
  <c r="I126" i="3"/>
  <c r="H126" i="3"/>
  <c r="F126" i="3"/>
  <c r="E126" i="3"/>
  <c r="C126" i="3"/>
  <c r="B126" i="3"/>
  <c r="AN125" i="3"/>
  <c r="AJ125" i="3"/>
  <c r="AI125" i="3"/>
  <c r="AG125" i="3"/>
  <c r="AF125" i="3"/>
  <c r="AD125" i="3"/>
  <c r="AC125" i="3"/>
  <c r="AA125" i="3"/>
  <c r="Z125" i="3"/>
  <c r="X125" i="3"/>
  <c r="W125" i="3"/>
  <c r="U125" i="3"/>
  <c r="T125" i="3"/>
  <c r="R125" i="3"/>
  <c r="Q125" i="3"/>
  <c r="O125" i="3"/>
  <c r="N125" i="3"/>
  <c r="L125" i="3"/>
  <c r="K125" i="3"/>
  <c r="I125" i="3"/>
  <c r="H125" i="3"/>
  <c r="F125" i="3"/>
  <c r="E125" i="3"/>
  <c r="C125" i="3"/>
  <c r="B125" i="3"/>
  <c r="AN124" i="3"/>
  <c r="AJ124" i="3"/>
  <c r="AI124" i="3"/>
  <c r="AG124" i="3"/>
  <c r="AF124" i="3"/>
  <c r="AD124" i="3"/>
  <c r="AC124" i="3"/>
  <c r="AA124" i="3"/>
  <c r="Z124" i="3"/>
  <c r="X124" i="3"/>
  <c r="W124" i="3"/>
  <c r="U124" i="3"/>
  <c r="T124" i="3"/>
  <c r="R124" i="3"/>
  <c r="Q124" i="3"/>
  <c r="O124" i="3"/>
  <c r="N124" i="3"/>
  <c r="P124" i="3" s="1"/>
  <c r="L124" i="3"/>
  <c r="K124" i="3"/>
  <c r="I124" i="3"/>
  <c r="H124" i="3"/>
  <c r="F124" i="3"/>
  <c r="E124" i="3"/>
  <c r="C124" i="3"/>
  <c r="B124" i="3"/>
  <c r="AN123" i="3"/>
  <c r="AJ123" i="3"/>
  <c r="AI123" i="3"/>
  <c r="AG123" i="3"/>
  <c r="AF123" i="3"/>
  <c r="AD123" i="3"/>
  <c r="AC123" i="3"/>
  <c r="AA123" i="3"/>
  <c r="Z123" i="3"/>
  <c r="X123" i="3"/>
  <c r="W123" i="3"/>
  <c r="U123" i="3"/>
  <c r="T123" i="3"/>
  <c r="R123" i="3"/>
  <c r="Q123" i="3"/>
  <c r="O123" i="3"/>
  <c r="N123" i="3"/>
  <c r="L123" i="3"/>
  <c r="K123" i="3"/>
  <c r="I123" i="3"/>
  <c r="H123" i="3"/>
  <c r="F123" i="3"/>
  <c r="E123" i="3"/>
  <c r="C123" i="3"/>
  <c r="B123" i="3"/>
  <c r="AN122" i="3"/>
  <c r="AJ122" i="3"/>
  <c r="AI122" i="3"/>
  <c r="AG122" i="3"/>
  <c r="AF122" i="3"/>
  <c r="AD122" i="3"/>
  <c r="AC122" i="3"/>
  <c r="AA122" i="3"/>
  <c r="Z122" i="3"/>
  <c r="X122" i="3"/>
  <c r="W122" i="3"/>
  <c r="U122" i="3"/>
  <c r="T122" i="3"/>
  <c r="R122" i="3"/>
  <c r="Q122" i="3"/>
  <c r="O122" i="3"/>
  <c r="N122" i="3"/>
  <c r="L122" i="3"/>
  <c r="K122" i="3"/>
  <c r="I122" i="3"/>
  <c r="H122" i="3"/>
  <c r="F122" i="3"/>
  <c r="E122" i="3"/>
  <c r="C122" i="3"/>
  <c r="B122" i="3"/>
  <c r="AJ121" i="3"/>
  <c r="AI121" i="3"/>
  <c r="AG121" i="3"/>
  <c r="AF121" i="3"/>
  <c r="AD121" i="3"/>
  <c r="AC121" i="3"/>
  <c r="AA121" i="3"/>
  <c r="Z121" i="3"/>
  <c r="X121" i="3"/>
  <c r="W121" i="3"/>
  <c r="U121" i="3"/>
  <c r="T121" i="3"/>
  <c r="R121" i="3"/>
  <c r="Q121" i="3"/>
  <c r="O121" i="3"/>
  <c r="N121" i="3"/>
  <c r="L121" i="3"/>
  <c r="K121" i="3"/>
  <c r="I121" i="3"/>
  <c r="H121" i="3"/>
  <c r="F121" i="3"/>
  <c r="E121" i="3"/>
  <c r="C121" i="3"/>
  <c r="B121" i="3"/>
  <c r="AJ120" i="3"/>
  <c r="AI120" i="3"/>
  <c r="AK120" i="3" s="1"/>
  <c r="AG120" i="3"/>
  <c r="AF120" i="3"/>
  <c r="AD120" i="3"/>
  <c r="AC120" i="3"/>
  <c r="AA120" i="3"/>
  <c r="Z120" i="3"/>
  <c r="X120" i="3"/>
  <c r="W120" i="3"/>
  <c r="Y120" i="3" s="1"/>
  <c r="U120" i="3"/>
  <c r="T120" i="3"/>
  <c r="R120" i="3"/>
  <c r="Q120" i="3"/>
  <c r="S120" i="3" s="1"/>
  <c r="O120" i="3"/>
  <c r="N120" i="3"/>
  <c r="L120" i="3"/>
  <c r="K120" i="3"/>
  <c r="M120" i="3" s="1"/>
  <c r="I120" i="3"/>
  <c r="H120" i="3"/>
  <c r="F120" i="3"/>
  <c r="E120" i="3"/>
  <c r="G120" i="3" s="1"/>
  <c r="C120" i="3"/>
  <c r="B120" i="3"/>
  <c r="AJ119" i="3"/>
  <c r="AI119" i="3"/>
  <c r="AK119" i="3" s="1"/>
  <c r="AG119" i="3"/>
  <c r="AF119" i="3"/>
  <c r="AD119" i="3"/>
  <c r="AC119" i="3"/>
  <c r="AE119" i="3" s="1"/>
  <c r="AA119" i="3"/>
  <c r="Z119" i="3"/>
  <c r="X119" i="3"/>
  <c r="W119" i="3"/>
  <c r="Y119" i="3" s="1"/>
  <c r="U119" i="3"/>
  <c r="T119" i="3"/>
  <c r="R119" i="3"/>
  <c r="Q119" i="3"/>
  <c r="O119" i="3"/>
  <c r="N119" i="3"/>
  <c r="L119" i="3"/>
  <c r="K119" i="3"/>
  <c r="M119" i="3" s="1"/>
  <c r="I119" i="3"/>
  <c r="H119" i="3"/>
  <c r="F119" i="3"/>
  <c r="E119" i="3"/>
  <c r="C119" i="3"/>
  <c r="B119" i="3"/>
  <c r="AJ118" i="3"/>
  <c r="AI118" i="3"/>
  <c r="AG118" i="3"/>
  <c r="AF118" i="3"/>
  <c r="AD118" i="3"/>
  <c r="AC118" i="3"/>
  <c r="AA118" i="3"/>
  <c r="Z118" i="3"/>
  <c r="X118" i="3"/>
  <c r="W118" i="3"/>
  <c r="U118" i="3"/>
  <c r="T118" i="3"/>
  <c r="R118" i="3"/>
  <c r="Q118" i="3"/>
  <c r="S118" i="3" s="1"/>
  <c r="O118" i="3"/>
  <c r="N118" i="3"/>
  <c r="L118" i="3"/>
  <c r="K118" i="3"/>
  <c r="M118" i="3" s="1"/>
  <c r="I118" i="3"/>
  <c r="H118" i="3"/>
  <c r="F118" i="3"/>
  <c r="E118" i="3"/>
  <c r="C118" i="3"/>
  <c r="B118" i="3"/>
  <c r="AJ117" i="3"/>
  <c r="AI117" i="3"/>
  <c r="AG117" i="3"/>
  <c r="AF117" i="3"/>
  <c r="AD117" i="3"/>
  <c r="AC117" i="3"/>
  <c r="AE117" i="3" s="1"/>
  <c r="AA117" i="3"/>
  <c r="Z117" i="3"/>
  <c r="X117" i="3"/>
  <c r="W117" i="3"/>
  <c r="Y117" i="3" s="1"/>
  <c r="U117" i="3"/>
  <c r="T117" i="3"/>
  <c r="R117" i="3"/>
  <c r="Q117" i="3"/>
  <c r="S117" i="3" s="1"/>
  <c r="O117" i="3"/>
  <c r="N117" i="3"/>
  <c r="L117" i="3"/>
  <c r="K117" i="3"/>
  <c r="I117" i="3"/>
  <c r="H117" i="3"/>
  <c r="F117" i="3"/>
  <c r="E117" i="3"/>
  <c r="G117" i="3" s="1"/>
  <c r="C117" i="3"/>
  <c r="B117" i="3"/>
  <c r="AJ116" i="3"/>
  <c r="AI116" i="3"/>
  <c r="AG116" i="3"/>
  <c r="AF116" i="3"/>
  <c r="AD116" i="3"/>
  <c r="AC116" i="3"/>
  <c r="AA116" i="3"/>
  <c r="Z116" i="3"/>
  <c r="X116" i="3"/>
  <c r="W116" i="3"/>
  <c r="U116" i="3"/>
  <c r="T116" i="3"/>
  <c r="R116" i="3"/>
  <c r="Q116" i="3"/>
  <c r="O116" i="3"/>
  <c r="N116" i="3"/>
  <c r="L116" i="3"/>
  <c r="K116" i="3"/>
  <c r="I116" i="3"/>
  <c r="H116" i="3"/>
  <c r="F116" i="3"/>
  <c r="E116" i="3"/>
  <c r="C116" i="3"/>
  <c r="B116" i="3"/>
  <c r="AJ115" i="3"/>
  <c r="AI115" i="3"/>
  <c r="AG115" i="3"/>
  <c r="AF115" i="3"/>
  <c r="AD115" i="3"/>
  <c r="AC115" i="3"/>
  <c r="AA115" i="3"/>
  <c r="Z115" i="3"/>
  <c r="X115" i="3"/>
  <c r="W115" i="3"/>
  <c r="U115" i="3"/>
  <c r="T115" i="3"/>
  <c r="R115" i="3"/>
  <c r="Q115" i="3"/>
  <c r="O115" i="3"/>
  <c r="N115" i="3"/>
  <c r="L115" i="3"/>
  <c r="K115" i="3"/>
  <c r="I115" i="3"/>
  <c r="H115" i="3"/>
  <c r="F115" i="3"/>
  <c r="E115" i="3"/>
  <c r="C115" i="3"/>
  <c r="B115" i="3"/>
  <c r="AJ114" i="3"/>
  <c r="AI114" i="3"/>
  <c r="AG114" i="3"/>
  <c r="AF114" i="3"/>
  <c r="AD114" i="3"/>
  <c r="AC114" i="3"/>
  <c r="AA114" i="3"/>
  <c r="Z114" i="3"/>
  <c r="X114" i="3"/>
  <c r="W114" i="3"/>
  <c r="U114" i="3"/>
  <c r="T114" i="3"/>
  <c r="R114" i="3"/>
  <c r="Q114" i="3"/>
  <c r="O114" i="3"/>
  <c r="N114" i="3"/>
  <c r="L114" i="3"/>
  <c r="K114" i="3"/>
  <c r="I114" i="3"/>
  <c r="H114" i="3"/>
  <c r="F114" i="3"/>
  <c r="E114" i="3"/>
  <c r="C114" i="3"/>
  <c r="B114" i="3"/>
  <c r="AJ113" i="3"/>
  <c r="AI113" i="3"/>
  <c r="AG113" i="3"/>
  <c r="AF113" i="3"/>
  <c r="AD113" i="3"/>
  <c r="AC113" i="3"/>
  <c r="AE113" i="3" s="1"/>
  <c r="AA113" i="3"/>
  <c r="Z113" i="3"/>
  <c r="X113" i="3"/>
  <c r="W113" i="3"/>
  <c r="U113" i="3"/>
  <c r="T113" i="3"/>
  <c r="R113" i="3"/>
  <c r="Q113" i="3"/>
  <c r="S113" i="3" s="1"/>
  <c r="O113" i="3"/>
  <c r="N113" i="3"/>
  <c r="L113" i="3"/>
  <c r="K113" i="3"/>
  <c r="I113" i="3"/>
  <c r="H113" i="3"/>
  <c r="F113" i="3"/>
  <c r="E113" i="3"/>
  <c r="G113" i="3" s="1"/>
  <c r="C113" i="3"/>
  <c r="B113" i="3"/>
  <c r="AJ112" i="3"/>
  <c r="AI112" i="3"/>
  <c r="AK112" i="3" s="1"/>
  <c r="AG112" i="3"/>
  <c r="AF112" i="3"/>
  <c r="AD112" i="3"/>
  <c r="AC112" i="3"/>
  <c r="AE112" i="3" s="1"/>
  <c r="AA112" i="3"/>
  <c r="Z112" i="3"/>
  <c r="X112" i="3"/>
  <c r="W112" i="3"/>
  <c r="U112" i="3"/>
  <c r="T112" i="3"/>
  <c r="R112" i="3"/>
  <c r="Q112" i="3"/>
  <c r="O112" i="3"/>
  <c r="N112" i="3"/>
  <c r="L112" i="3"/>
  <c r="K112" i="3"/>
  <c r="I112" i="3"/>
  <c r="H112" i="3"/>
  <c r="F112" i="3"/>
  <c r="E112" i="3"/>
  <c r="C112" i="3"/>
  <c r="B112" i="3"/>
  <c r="AJ111" i="3"/>
  <c r="AI111" i="3"/>
  <c r="AK111" i="3" s="1"/>
  <c r="AG111" i="3"/>
  <c r="AF111" i="3"/>
  <c r="AD111" i="3"/>
  <c r="AC111" i="3"/>
  <c r="AA111" i="3"/>
  <c r="Z111" i="3"/>
  <c r="X111" i="3"/>
  <c r="W111" i="3"/>
  <c r="U111" i="3"/>
  <c r="T111" i="3"/>
  <c r="R111" i="3"/>
  <c r="Q111" i="3"/>
  <c r="O111" i="3"/>
  <c r="N111" i="3"/>
  <c r="L111" i="3"/>
  <c r="K111" i="3"/>
  <c r="I111" i="3"/>
  <c r="H111" i="3"/>
  <c r="F111" i="3"/>
  <c r="E111" i="3"/>
  <c r="C111" i="3"/>
  <c r="B111" i="3"/>
  <c r="AJ110" i="3"/>
  <c r="AI110" i="3"/>
  <c r="AG110" i="3"/>
  <c r="AF110" i="3"/>
  <c r="AD110" i="3"/>
  <c r="AC110" i="3"/>
  <c r="AA110" i="3"/>
  <c r="Z110" i="3"/>
  <c r="X110" i="3"/>
  <c r="W110" i="3"/>
  <c r="U110" i="3"/>
  <c r="T110" i="3"/>
  <c r="R110" i="3"/>
  <c r="Q110" i="3"/>
  <c r="O110" i="3"/>
  <c r="N110" i="3"/>
  <c r="L110" i="3"/>
  <c r="K110" i="3"/>
  <c r="I110" i="3"/>
  <c r="H110" i="3"/>
  <c r="F110" i="3"/>
  <c r="E110" i="3"/>
  <c r="C110" i="3"/>
  <c r="B110" i="3"/>
  <c r="AJ109" i="3"/>
  <c r="AI109" i="3"/>
  <c r="AG109" i="3"/>
  <c r="AF109" i="3"/>
  <c r="AD109" i="3"/>
  <c r="AC109" i="3"/>
  <c r="AE109" i="3" s="1"/>
  <c r="AA109" i="3"/>
  <c r="Z109" i="3"/>
  <c r="X109" i="3"/>
  <c r="W109" i="3"/>
  <c r="U109" i="3"/>
  <c r="T109" i="3"/>
  <c r="R109" i="3"/>
  <c r="Q109" i="3"/>
  <c r="S109" i="3" s="1"/>
  <c r="O109" i="3"/>
  <c r="N109" i="3"/>
  <c r="L109" i="3"/>
  <c r="K109" i="3"/>
  <c r="I109" i="3"/>
  <c r="H109" i="3"/>
  <c r="F109" i="3"/>
  <c r="E109" i="3"/>
  <c r="G109" i="3" s="1"/>
  <c r="C109" i="3"/>
  <c r="B109" i="3"/>
  <c r="AJ108" i="3"/>
  <c r="AI108" i="3"/>
  <c r="AK108" i="3" s="1"/>
  <c r="AG108" i="3"/>
  <c r="AF108" i="3"/>
  <c r="AD108" i="3"/>
  <c r="AC108" i="3"/>
  <c r="AE108" i="3" s="1"/>
  <c r="AA108" i="3"/>
  <c r="Z108" i="3"/>
  <c r="X108" i="3"/>
  <c r="W108" i="3"/>
  <c r="Y108" i="3" s="1"/>
  <c r="U108" i="3"/>
  <c r="T108" i="3"/>
  <c r="R108" i="3"/>
  <c r="Q108" i="3"/>
  <c r="S108" i="3" s="1"/>
  <c r="O108" i="3"/>
  <c r="N108" i="3"/>
  <c r="L108" i="3"/>
  <c r="K108" i="3"/>
  <c r="M108" i="3" s="1"/>
  <c r="I108" i="3"/>
  <c r="H108" i="3"/>
  <c r="F108" i="3"/>
  <c r="E108" i="3"/>
  <c r="G108" i="3" s="1"/>
  <c r="C108" i="3"/>
  <c r="B108" i="3"/>
  <c r="AJ107" i="3"/>
  <c r="AI107" i="3"/>
  <c r="AK107" i="3" s="1"/>
  <c r="AG107" i="3"/>
  <c r="AF107" i="3"/>
  <c r="AD107" i="3"/>
  <c r="AC107" i="3"/>
  <c r="AA107" i="3"/>
  <c r="Z107" i="3"/>
  <c r="X107" i="3"/>
  <c r="W107" i="3"/>
  <c r="U107" i="3"/>
  <c r="T107" i="3"/>
  <c r="R107" i="3"/>
  <c r="Q107" i="3"/>
  <c r="O107" i="3"/>
  <c r="N107" i="3"/>
  <c r="L107" i="3"/>
  <c r="K107" i="3"/>
  <c r="I107" i="3"/>
  <c r="H107" i="3"/>
  <c r="F107" i="3"/>
  <c r="E107" i="3"/>
  <c r="C107" i="3"/>
  <c r="B107" i="3"/>
  <c r="AJ106" i="3"/>
  <c r="AI106" i="3"/>
  <c r="AK106" i="3" s="1"/>
  <c r="AG106" i="3"/>
  <c r="AF106" i="3"/>
  <c r="AD106" i="3"/>
  <c r="AC106" i="3"/>
  <c r="AE106" i="3" s="1"/>
  <c r="AA106" i="3"/>
  <c r="Z106" i="3"/>
  <c r="X106" i="3"/>
  <c r="W106" i="3"/>
  <c r="U106" i="3"/>
  <c r="T106" i="3"/>
  <c r="R106" i="3"/>
  <c r="Q106" i="3"/>
  <c r="S106" i="3" s="1"/>
  <c r="O106" i="3"/>
  <c r="N106" i="3"/>
  <c r="L106" i="3"/>
  <c r="K106" i="3"/>
  <c r="M106" i="3" s="1"/>
  <c r="I106" i="3"/>
  <c r="H106" i="3"/>
  <c r="F106" i="3"/>
  <c r="E106" i="3"/>
  <c r="C106" i="3"/>
  <c r="B106" i="3"/>
  <c r="AJ105" i="3"/>
  <c r="AI105" i="3"/>
  <c r="AA105" i="3"/>
  <c r="Z105" i="3"/>
  <c r="X105" i="3"/>
  <c r="W105" i="3"/>
  <c r="U105" i="3"/>
  <c r="T105" i="3"/>
  <c r="R105" i="3"/>
  <c r="Q105" i="3"/>
  <c r="O105" i="3"/>
  <c r="N105" i="3"/>
  <c r="L105" i="3"/>
  <c r="K105" i="3"/>
  <c r="I105" i="3"/>
  <c r="H105" i="3"/>
  <c r="F105" i="3"/>
  <c r="E105" i="3"/>
  <c r="C105" i="3"/>
  <c r="B105" i="3"/>
  <c r="AJ104" i="3"/>
  <c r="AI104" i="3"/>
  <c r="AG104" i="3"/>
  <c r="AF104" i="3"/>
  <c r="AD104" i="3"/>
  <c r="AC104" i="3"/>
  <c r="AA104" i="3"/>
  <c r="Z104" i="3"/>
  <c r="X104" i="3"/>
  <c r="W104" i="3"/>
  <c r="U104" i="3"/>
  <c r="T104" i="3"/>
  <c r="R104" i="3"/>
  <c r="Q104" i="3"/>
  <c r="O104" i="3"/>
  <c r="N104" i="3"/>
  <c r="L104" i="3"/>
  <c r="K104" i="3"/>
  <c r="I104" i="3"/>
  <c r="H104" i="3"/>
  <c r="F104" i="3"/>
  <c r="E104" i="3"/>
  <c r="C104" i="3"/>
  <c r="B104" i="3"/>
  <c r="AJ103" i="3"/>
  <c r="AI103" i="3"/>
  <c r="AG103" i="3"/>
  <c r="AF103" i="3"/>
  <c r="AD103" i="3"/>
  <c r="AC103" i="3"/>
  <c r="AA103" i="3"/>
  <c r="Z103" i="3"/>
  <c r="X103" i="3"/>
  <c r="W103" i="3"/>
  <c r="U103" i="3"/>
  <c r="T103" i="3"/>
  <c r="R103" i="3"/>
  <c r="Q103" i="3"/>
  <c r="O103" i="3"/>
  <c r="N103" i="3"/>
  <c r="L103" i="3"/>
  <c r="K103" i="3"/>
  <c r="I103" i="3"/>
  <c r="H103" i="3"/>
  <c r="F103" i="3"/>
  <c r="E103" i="3"/>
  <c r="C103" i="3"/>
  <c r="B103" i="3"/>
  <c r="AJ102" i="3"/>
  <c r="AI102" i="3"/>
  <c r="AG102" i="3"/>
  <c r="AF102" i="3"/>
  <c r="AD102" i="3"/>
  <c r="AC102" i="3"/>
  <c r="AA102" i="3"/>
  <c r="Z102" i="3"/>
  <c r="X102" i="3"/>
  <c r="W102" i="3"/>
  <c r="U102" i="3"/>
  <c r="T102" i="3"/>
  <c r="R102" i="3"/>
  <c r="Q102" i="3"/>
  <c r="S102" i="3" s="1"/>
  <c r="O102" i="3"/>
  <c r="N102" i="3"/>
  <c r="L102" i="3"/>
  <c r="K102" i="3"/>
  <c r="M102" i="3" s="1"/>
  <c r="I102" i="3"/>
  <c r="H102" i="3"/>
  <c r="F102" i="3"/>
  <c r="E102" i="3"/>
  <c r="G102" i="3" s="1"/>
  <c r="C102" i="3"/>
  <c r="B102" i="3"/>
  <c r="AJ101" i="3"/>
  <c r="AI101" i="3"/>
  <c r="AG101" i="3"/>
  <c r="AF101" i="3"/>
  <c r="AD101" i="3"/>
  <c r="AC101" i="3"/>
  <c r="AA101" i="3"/>
  <c r="Z101" i="3"/>
  <c r="X101" i="3"/>
  <c r="W101" i="3"/>
  <c r="U101" i="3"/>
  <c r="T101" i="3"/>
  <c r="R101" i="3"/>
  <c r="Q101" i="3"/>
  <c r="O101" i="3"/>
  <c r="N101" i="3"/>
  <c r="L101" i="3"/>
  <c r="K101" i="3"/>
  <c r="I101" i="3"/>
  <c r="H101" i="3"/>
  <c r="F101" i="3"/>
  <c r="E101" i="3"/>
  <c r="C101" i="3"/>
  <c r="B101" i="3"/>
  <c r="AJ100" i="3"/>
  <c r="AI100" i="3"/>
  <c r="AG100" i="3"/>
  <c r="AF100" i="3"/>
  <c r="AD100" i="3"/>
  <c r="AC100" i="3"/>
  <c r="AA100" i="3"/>
  <c r="Z100" i="3"/>
  <c r="X100" i="3"/>
  <c r="W100" i="3"/>
  <c r="U100" i="3"/>
  <c r="T100" i="3"/>
  <c r="R100" i="3"/>
  <c r="Q100" i="3"/>
  <c r="O100" i="3"/>
  <c r="N100" i="3"/>
  <c r="L100" i="3"/>
  <c r="K100" i="3"/>
  <c r="C100" i="3"/>
  <c r="B100" i="3"/>
  <c r="AA99" i="3"/>
  <c r="Z99" i="3"/>
  <c r="X99" i="3"/>
  <c r="W99" i="3"/>
  <c r="U99" i="3"/>
  <c r="T99" i="3"/>
  <c r="R99" i="3"/>
  <c r="Q99" i="3"/>
  <c r="O99" i="3"/>
  <c r="N99" i="3"/>
  <c r="L99" i="3"/>
  <c r="K99" i="3"/>
  <c r="C99" i="3"/>
  <c r="B99" i="3"/>
  <c r="AJ98" i="3"/>
  <c r="AI98" i="3"/>
  <c r="AG98" i="3"/>
  <c r="AF98" i="3"/>
  <c r="AA98" i="3"/>
  <c r="Z98" i="3"/>
  <c r="U98" i="3"/>
  <c r="T98" i="3"/>
  <c r="O98" i="3"/>
  <c r="N98" i="3"/>
  <c r="I98" i="3"/>
  <c r="H98" i="3"/>
  <c r="F98" i="3"/>
  <c r="E98" i="3"/>
  <c r="C98" i="3"/>
  <c r="B98" i="3"/>
  <c r="AJ97" i="3"/>
  <c r="AI97" i="3"/>
  <c r="AG97" i="3"/>
  <c r="AF97" i="3"/>
  <c r="AD97" i="3"/>
  <c r="AC97" i="3"/>
  <c r="AA97" i="3"/>
  <c r="Z97" i="3"/>
  <c r="X97" i="3"/>
  <c r="W97" i="3"/>
  <c r="U97" i="3"/>
  <c r="T97" i="3"/>
  <c r="R97" i="3"/>
  <c r="Q97" i="3"/>
  <c r="O97" i="3"/>
  <c r="N97" i="3"/>
  <c r="L97" i="3"/>
  <c r="K97" i="3"/>
  <c r="F97" i="3"/>
  <c r="E97" i="3"/>
  <c r="AJ96" i="3"/>
  <c r="AI96" i="3"/>
  <c r="AG96" i="3"/>
  <c r="AF96" i="3"/>
  <c r="AD96" i="3"/>
  <c r="AC96" i="3"/>
  <c r="AA96" i="3"/>
  <c r="Z96" i="3"/>
  <c r="X96" i="3"/>
  <c r="W96" i="3"/>
  <c r="U96" i="3"/>
  <c r="T96" i="3"/>
  <c r="R96" i="3"/>
  <c r="Q96" i="3"/>
  <c r="O96" i="3"/>
  <c r="N96" i="3"/>
  <c r="L96" i="3"/>
  <c r="K96" i="3"/>
  <c r="I96" i="3"/>
  <c r="H96" i="3"/>
  <c r="F96" i="3"/>
  <c r="E96" i="3"/>
  <c r="C96" i="3"/>
  <c r="B96" i="3"/>
  <c r="AJ95" i="3"/>
  <c r="AI95" i="3"/>
  <c r="O95" i="3"/>
  <c r="N95" i="3"/>
  <c r="L95" i="3"/>
  <c r="K95" i="3"/>
  <c r="I95" i="3"/>
  <c r="H95" i="3"/>
  <c r="F95" i="3"/>
  <c r="E95" i="3"/>
  <c r="C95" i="3"/>
  <c r="B95" i="3"/>
  <c r="AJ94" i="3"/>
  <c r="AI94" i="3"/>
  <c r="AG94" i="3"/>
  <c r="AF94" i="3"/>
  <c r="AD94" i="3"/>
  <c r="AC94" i="3"/>
  <c r="AA94" i="3"/>
  <c r="Z94" i="3"/>
  <c r="X94" i="3"/>
  <c r="W94" i="3"/>
  <c r="R94" i="3"/>
  <c r="Q94" i="3"/>
  <c r="I94" i="3"/>
  <c r="H94" i="3"/>
  <c r="F94" i="3"/>
  <c r="E94" i="3"/>
  <c r="C94" i="3"/>
  <c r="B94" i="3"/>
  <c r="AJ93" i="3"/>
  <c r="AI93" i="3"/>
  <c r="AG93" i="3"/>
  <c r="AF93" i="3"/>
  <c r="AD93" i="3"/>
  <c r="AC93" i="3"/>
  <c r="AA93" i="3"/>
  <c r="Z93" i="3"/>
  <c r="X93" i="3"/>
  <c r="W93" i="3"/>
  <c r="U93" i="3"/>
  <c r="T93" i="3"/>
  <c r="R93" i="3"/>
  <c r="Q93" i="3"/>
  <c r="O93" i="3"/>
  <c r="N93" i="3"/>
  <c r="L93" i="3"/>
  <c r="K93" i="3"/>
  <c r="I93" i="3"/>
  <c r="H93" i="3"/>
  <c r="F93" i="3"/>
  <c r="E93" i="3"/>
  <c r="C93" i="3"/>
  <c r="B93" i="3"/>
  <c r="AJ92" i="3"/>
  <c r="AI92" i="3"/>
  <c r="AG92" i="3"/>
  <c r="AF92" i="3"/>
  <c r="AD92" i="3"/>
  <c r="AC92" i="3"/>
  <c r="AA92" i="3"/>
  <c r="Z92" i="3"/>
  <c r="X92" i="3"/>
  <c r="W92" i="3"/>
  <c r="U92" i="3"/>
  <c r="T92" i="3"/>
  <c r="R92" i="3"/>
  <c r="Q92" i="3"/>
  <c r="S92" i="3" s="1"/>
  <c r="O92" i="3"/>
  <c r="N92" i="3"/>
  <c r="L92" i="3"/>
  <c r="K92" i="3"/>
  <c r="I92" i="3"/>
  <c r="H92" i="3"/>
  <c r="F92" i="3"/>
  <c r="E92" i="3"/>
  <c r="G92" i="3" s="1"/>
  <c r="C92" i="3"/>
  <c r="B92" i="3"/>
  <c r="AJ91" i="3"/>
  <c r="AI91" i="3"/>
  <c r="AG91" i="3"/>
  <c r="AF91" i="3"/>
  <c r="AD91" i="3"/>
  <c r="AC91" i="3"/>
  <c r="AE91" i="3" s="1"/>
  <c r="X91" i="3"/>
  <c r="W91" i="3"/>
  <c r="U91" i="3"/>
  <c r="T91" i="3"/>
  <c r="R91" i="3"/>
  <c r="Q91" i="3"/>
  <c r="O91" i="3"/>
  <c r="N91" i="3"/>
  <c r="P91" i="3" s="1"/>
  <c r="L91" i="3"/>
  <c r="K91" i="3"/>
  <c r="I91" i="3"/>
  <c r="H91" i="3"/>
  <c r="J91" i="3" s="1"/>
  <c r="C91" i="3"/>
  <c r="B91" i="3"/>
  <c r="AG90" i="3"/>
  <c r="AF90" i="3"/>
  <c r="AA90" i="3"/>
  <c r="Z90" i="3"/>
  <c r="X90" i="3"/>
  <c r="W90" i="3"/>
  <c r="U90" i="3"/>
  <c r="T90" i="3"/>
  <c r="R90" i="3"/>
  <c r="Q90" i="3"/>
  <c r="O90" i="3"/>
  <c r="N90" i="3"/>
  <c r="L90" i="3"/>
  <c r="K90" i="3"/>
  <c r="I90" i="3"/>
  <c r="H90" i="3"/>
  <c r="F90" i="3"/>
  <c r="E90" i="3"/>
  <c r="C90" i="3"/>
  <c r="B90" i="3"/>
  <c r="AJ89" i="3"/>
  <c r="AI89" i="3"/>
  <c r="AG89" i="3"/>
  <c r="AF89" i="3"/>
  <c r="AD89" i="3"/>
  <c r="AC89" i="3"/>
  <c r="AA89" i="3"/>
  <c r="Z89" i="3"/>
  <c r="X89" i="3"/>
  <c r="W89" i="3"/>
  <c r="U89" i="3"/>
  <c r="T89" i="3"/>
  <c r="R89" i="3"/>
  <c r="Q89" i="3"/>
  <c r="O89" i="3"/>
  <c r="N89" i="3"/>
  <c r="L89" i="3"/>
  <c r="K89" i="3"/>
  <c r="I89" i="3"/>
  <c r="H89" i="3"/>
  <c r="F89" i="3"/>
  <c r="E89" i="3"/>
  <c r="C89" i="3"/>
  <c r="B89" i="3"/>
  <c r="AJ88" i="3"/>
  <c r="AI88" i="3"/>
  <c r="AG88" i="3"/>
  <c r="AF88" i="3"/>
  <c r="AD88" i="3"/>
  <c r="AC88" i="3"/>
  <c r="AA88" i="3"/>
  <c r="Z88" i="3"/>
  <c r="X88" i="3"/>
  <c r="W88" i="3"/>
  <c r="U88" i="3"/>
  <c r="T88" i="3"/>
  <c r="R88" i="3"/>
  <c r="Q88" i="3"/>
  <c r="O88" i="3"/>
  <c r="N88" i="3"/>
  <c r="L88" i="3"/>
  <c r="K88" i="3"/>
  <c r="I88" i="3"/>
  <c r="H88" i="3"/>
  <c r="AJ87" i="3"/>
  <c r="AI87" i="3"/>
  <c r="AG87" i="3"/>
  <c r="AF87" i="3"/>
  <c r="AD87" i="3"/>
  <c r="AC87" i="3"/>
  <c r="AA87" i="3"/>
  <c r="Z87" i="3"/>
  <c r="X87" i="3"/>
  <c r="W87" i="3"/>
  <c r="U87" i="3"/>
  <c r="T87" i="3"/>
  <c r="R87" i="3"/>
  <c r="Q87" i="3"/>
  <c r="O87" i="3"/>
  <c r="N87" i="3"/>
  <c r="L87" i="3"/>
  <c r="K87" i="3"/>
  <c r="I87" i="3"/>
  <c r="H87" i="3"/>
  <c r="F87" i="3"/>
  <c r="E87" i="3"/>
  <c r="C87" i="3"/>
  <c r="B87" i="3"/>
  <c r="AJ86" i="3"/>
  <c r="AI86" i="3"/>
  <c r="AG86" i="3"/>
  <c r="AF86" i="3"/>
  <c r="AD86" i="3"/>
  <c r="AC86" i="3"/>
  <c r="AA86" i="3"/>
  <c r="Z86" i="3"/>
  <c r="X86" i="3"/>
  <c r="W86" i="3"/>
  <c r="U86" i="3"/>
  <c r="T86" i="3"/>
  <c r="R86" i="3"/>
  <c r="Q86" i="3"/>
  <c r="O86" i="3"/>
  <c r="N86" i="3"/>
  <c r="L86" i="3"/>
  <c r="K86" i="3"/>
  <c r="I86" i="3"/>
  <c r="H86" i="3"/>
  <c r="F86" i="3"/>
  <c r="E86" i="3"/>
  <c r="C86" i="3"/>
  <c r="B86" i="3"/>
  <c r="AG85" i="3"/>
  <c r="AF85" i="3"/>
  <c r="AH85" i="3" s="1"/>
  <c r="AD85" i="3"/>
  <c r="AC85" i="3"/>
  <c r="AA85" i="3"/>
  <c r="Z85" i="3"/>
  <c r="X85" i="3"/>
  <c r="W85" i="3"/>
  <c r="U85" i="3"/>
  <c r="T85" i="3"/>
  <c r="R85" i="3"/>
  <c r="Q85" i="3"/>
  <c r="O85" i="3"/>
  <c r="N85" i="3"/>
  <c r="L85" i="3"/>
  <c r="K85" i="3"/>
  <c r="I85" i="3"/>
  <c r="H85" i="3"/>
  <c r="F85" i="3"/>
  <c r="E85" i="3"/>
  <c r="C85" i="3"/>
  <c r="B85" i="3"/>
  <c r="D4" i="16"/>
  <c r="D10" i="15"/>
  <c r="D11" i="15" s="1"/>
  <c r="D12" i="15" s="1"/>
  <c r="D13" i="15" s="1"/>
  <c r="D14" i="15" s="1"/>
  <c r="D15" i="15" s="1"/>
  <c r="D16" i="15" s="1"/>
  <c r="D17" i="15" s="1"/>
  <c r="D18" i="15" s="1"/>
  <c r="D19" i="15" s="1"/>
  <c r="D20" i="15" s="1"/>
  <c r="D21" i="15" s="1"/>
  <c r="D22" i="15" s="1"/>
  <c r="D23" i="15" s="1"/>
  <c r="D24" i="15" s="1"/>
  <c r="D25" i="15" s="1"/>
  <c r="D26" i="15" s="1"/>
  <c r="D27" i="15" s="1"/>
  <c r="D28" i="15" s="1"/>
  <c r="D29" i="15" s="1"/>
  <c r="D30" i="15" s="1"/>
  <c r="D31" i="15" s="1"/>
  <c r="D32" i="15" s="1"/>
  <c r="D33" i="15" s="1"/>
  <c r="D34" i="15" s="1"/>
  <c r="D35" i="15" s="1"/>
  <c r="D36" i="15" s="1"/>
  <c r="D37" i="15" s="1"/>
  <c r="D38" i="15" s="1"/>
  <c r="D39" i="15" s="1"/>
  <c r="D40" i="15" s="1"/>
  <c r="D41" i="15" s="1"/>
  <c r="D42" i="15" s="1"/>
  <c r="D43" i="15" s="1"/>
  <c r="D44" i="15" s="1"/>
  <c r="D45" i="15" s="1"/>
  <c r="D46" i="15" s="1"/>
  <c r="D47" i="15" s="1"/>
  <c r="D48" i="15" s="1"/>
  <c r="D49" i="15" s="1"/>
  <c r="D50" i="15" s="1"/>
  <c r="D51" i="15" s="1"/>
  <c r="D52" i="15" s="1"/>
  <c r="D53" i="15" s="1"/>
  <c r="D54" i="15" s="1"/>
  <c r="D55" i="15" s="1"/>
  <c r="D56" i="15" s="1"/>
  <c r="D57" i="15" s="1"/>
  <c r="D58" i="15" s="1"/>
  <c r="D59" i="15" s="1"/>
  <c r="D60" i="15" s="1"/>
  <c r="D61" i="15" s="1"/>
  <c r="D62" i="15" s="1"/>
  <c r="D63" i="15" s="1"/>
  <c r="D64" i="15" s="1"/>
  <c r="D65" i="15" s="1"/>
  <c r="D66" i="15" s="1"/>
  <c r="D67" i="15" s="1"/>
  <c r="D68" i="15" s="1"/>
  <c r="D69" i="15" s="1"/>
  <c r="D70" i="15" s="1"/>
  <c r="D71" i="15" s="1"/>
  <c r="D72" i="15" s="1"/>
  <c r="D73" i="15" s="1"/>
  <c r="D74" i="15" s="1"/>
  <c r="D75" i="15" s="1"/>
  <c r="D76" i="15" s="1"/>
  <c r="D77" i="15" s="1"/>
  <c r="D78" i="15" s="1"/>
  <c r="D79" i="15" s="1"/>
  <c r="D80" i="15" s="1"/>
  <c r="D81" i="15" s="1"/>
  <c r="D82" i="15" s="1"/>
  <c r="D83" i="15" s="1"/>
  <c r="D84" i="15" s="1"/>
  <c r="D85" i="15" s="1"/>
  <c r="D86" i="15" s="1"/>
  <c r="D87" i="15" s="1"/>
  <c r="D88" i="15" s="1"/>
  <c r="D89" i="15" s="1"/>
  <c r="D90" i="15" s="1"/>
  <c r="D91" i="15" s="1"/>
  <c r="D92" i="15" s="1"/>
  <c r="D93" i="15" s="1"/>
  <c r="D94" i="15" s="1"/>
  <c r="D95" i="15" s="1"/>
  <c r="D96" i="15" s="1"/>
  <c r="D97" i="15" s="1"/>
  <c r="D98" i="15" s="1"/>
  <c r="D99" i="15" s="1"/>
  <c r="D100" i="15" s="1"/>
  <c r="D101" i="15" s="1"/>
  <c r="D102" i="15" s="1"/>
  <c r="D103" i="15" s="1"/>
  <c r="D104" i="15" s="1"/>
  <c r="D105" i="15" s="1"/>
  <c r="D106" i="15" s="1"/>
  <c r="D107" i="15" s="1"/>
  <c r="D108" i="15" s="1"/>
  <c r="D109" i="15" s="1"/>
  <c r="D110" i="15" s="1"/>
  <c r="D111" i="15" s="1"/>
  <c r="D112" i="15" s="1"/>
  <c r="D113" i="15" s="1"/>
  <c r="D114" i="15" s="1"/>
  <c r="D115" i="15" s="1"/>
  <c r="D116" i="15" s="1"/>
  <c r="D117" i="15" s="1"/>
  <c r="D118" i="15" s="1"/>
  <c r="D119" i="15" s="1"/>
  <c r="D120" i="15" s="1"/>
  <c r="D121" i="15" s="1"/>
  <c r="D122" i="15" s="1"/>
  <c r="D123" i="15" s="1"/>
  <c r="D124" i="15" s="1"/>
  <c r="D125" i="15" s="1"/>
  <c r="D126" i="15" s="1"/>
  <c r="D127" i="15" s="1"/>
  <c r="D128" i="15" s="1"/>
  <c r="D129" i="15" s="1"/>
  <c r="D130" i="15" s="1"/>
  <c r="D131" i="15" s="1"/>
  <c r="D132" i="15" s="1"/>
  <c r="D133" i="15" s="1"/>
  <c r="D134" i="15" s="1"/>
  <c r="D135" i="15" s="1"/>
  <c r="D136" i="15" s="1"/>
  <c r="D137" i="15" s="1"/>
  <c r="D138" i="15" s="1"/>
  <c r="D139" i="15" s="1"/>
  <c r="D140" i="15" s="1"/>
  <c r="D141" i="15" s="1"/>
  <c r="D142" i="15" s="1"/>
  <c r="D143" i="15" s="1"/>
  <c r="D144" i="15" s="1"/>
  <c r="D145" i="15" s="1"/>
  <c r="D146" i="15" s="1"/>
  <c r="D147" i="15" s="1"/>
  <c r="D148" i="15" s="1"/>
  <c r="D149" i="15" s="1"/>
  <c r="D150" i="15" s="1"/>
  <c r="D151" i="15" s="1"/>
  <c r="D152" i="15" s="1"/>
  <c r="D153" i="15" s="1"/>
  <c r="D154" i="15" s="1"/>
  <c r="D155" i="15" s="1"/>
  <c r="D156" i="15" s="1"/>
  <c r="D157" i="15" s="1"/>
  <c r="D158" i="15" s="1"/>
  <c r="D159" i="15" s="1"/>
  <c r="D160" i="15" s="1"/>
  <c r="D161" i="15" s="1"/>
  <c r="D162" i="15" s="1"/>
  <c r="D163" i="15" s="1"/>
  <c r="D164" i="15" s="1"/>
  <c r="D165" i="15" s="1"/>
  <c r="D166" i="15" s="1"/>
  <c r="D167" i="15" s="1"/>
  <c r="D168" i="15" s="1"/>
  <c r="D169" i="15" s="1"/>
  <c r="D170" i="15" s="1"/>
  <c r="D171" i="15" s="1"/>
  <c r="D172" i="15" s="1"/>
  <c r="D173" i="15" s="1"/>
  <c r="D174" i="15" s="1"/>
  <c r="D175" i="15" s="1"/>
  <c r="D176" i="15" s="1"/>
  <c r="D177" i="15" s="1"/>
  <c r="D178" i="15" s="1"/>
  <c r="D179" i="15" s="1"/>
  <c r="D180" i="15" s="1"/>
  <c r="D181" i="15" s="1"/>
  <c r="D182" i="15" s="1"/>
  <c r="D183" i="15" s="1"/>
  <c r="D184" i="15" s="1"/>
  <c r="D185" i="15" s="1"/>
  <c r="D186" i="15" s="1"/>
  <c r="D187" i="15" s="1"/>
  <c r="D188" i="15" s="1"/>
  <c r="D189" i="15" s="1"/>
  <c r="D190" i="15" s="1"/>
  <c r="D191" i="15" s="1"/>
  <c r="D192" i="15" s="1"/>
  <c r="D193" i="15" s="1"/>
  <c r="D194" i="15" s="1"/>
  <c r="D195" i="15" s="1"/>
  <c r="D196" i="15" s="1"/>
  <c r="D197" i="15" s="1"/>
  <c r="D198" i="15" s="1"/>
  <c r="D199" i="15" s="1"/>
  <c r="D200" i="15" s="1"/>
  <c r="D201" i="15" s="1"/>
  <c r="D202" i="15" s="1"/>
  <c r="D203" i="15" s="1"/>
  <c r="D204" i="15" s="1"/>
  <c r="D205" i="15" s="1"/>
  <c r="D206" i="15" s="1"/>
  <c r="D207" i="15" s="1"/>
  <c r="D208" i="15" s="1"/>
  <c r="D209" i="15" s="1"/>
  <c r="D6" i="15"/>
  <c r="D7" i="15" s="1"/>
  <c r="D8" i="15" s="1"/>
  <c r="D9" i="15" s="1"/>
  <c r="D5" i="15"/>
  <c r="D4" i="15"/>
  <c r="D4" i="14"/>
  <c r="D5" i="14" s="1"/>
  <c r="D6" i="14" s="1"/>
  <c r="D7" i="14" s="1"/>
  <c r="D8" i="14" s="1"/>
  <c r="D9" i="14" s="1"/>
  <c r="D10" i="14" s="1"/>
  <c r="D11" i="14" s="1"/>
  <c r="D12" i="14" s="1"/>
  <c r="D13" i="14" s="1"/>
  <c r="D14" i="14" s="1"/>
  <c r="D15" i="14" s="1"/>
  <c r="D16" i="14" s="1"/>
  <c r="D17" i="14" s="1"/>
  <c r="D18" i="14" s="1"/>
  <c r="D19" i="14" s="1"/>
  <c r="D20" i="14" s="1"/>
  <c r="D21" i="14" s="1"/>
  <c r="D22" i="14" s="1"/>
  <c r="D23" i="14" s="1"/>
  <c r="D24" i="14" s="1"/>
  <c r="D25" i="14" s="1"/>
  <c r="D26" i="14" s="1"/>
  <c r="D27" i="14" s="1"/>
  <c r="D28" i="14" s="1"/>
  <c r="D29" i="14" s="1"/>
  <c r="D30" i="14" s="1"/>
  <c r="D31" i="14" s="1"/>
  <c r="D32" i="14" s="1"/>
  <c r="D33" i="14" s="1"/>
  <c r="D34" i="14" s="1"/>
  <c r="D35" i="14" s="1"/>
  <c r="D36" i="14" s="1"/>
  <c r="D37" i="14" s="1"/>
  <c r="D38" i="14" s="1"/>
  <c r="D39" i="14" s="1"/>
  <c r="D40" i="14" s="1"/>
  <c r="D41" i="14" s="1"/>
  <c r="D42" i="14" s="1"/>
  <c r="D43" i="14" s="1"/>
  <c r="D44" i="14" s="1"/>
  <c r="D45" i="14" s="1"/>
  <c r="D46" i="14" s="1"/>
  <c r="D47" i="14" s="1"/>
  <c r="D48" i="14" s="1"/>
  <c r="D49" i="14" s="1"/>
  <c r="D50" i="14" s="1"/>
  <c r="D51" i="14" s="1"/>
  <c r="D52" i="14" s="1"/>
  <c r="D53" i="14" s="1"/>
  <c r="D54" i="14" s="1"/>
  <c r="D55" i="14" s="1"/>
  <c r="D56" i="14" s="1"/>
  <c r="D57" i="14" s="1"/>
  <c r="D58" i="14" s="1"/>
  <c r="D59" i="14" s="1"/>
  <c r="D60" i="14" s="1"/>
  <c r="D61" i="14" s="1"/>
  <c r="D62" i="14" s="1"/>
  <c r="D63" i="14" s="1"/>
  <c r="D64" i="14" s="1"/>
  <c r="D65" i="14" s="1"/>
  <c r="D66" i="14" s="1"/>
  <c r="D67" i="14" s="1"/>
  <c r="D68" i="14" s="1"/>
  <c r="D69" i="14" s="1"/>
  <c r="D70" i="14" s="1"/>
  <c r="D71" i="14" s="1"/>
  <c r="D72" i="14" s="1"/>
  <c r="D73" i="14" s="1"/>
  <c r="D74" i="14" s="1"/>
  <c r="D75" i="14" s="1"/>
  <c r="D76" i="14" s="1"/>
  <c r="D77" i="14" s="1"/>
  <c r="D78" i="14" s="1"/>
  <c r="D79" i="14" s="1"/>
  <c r="D80" i="14" s="1"/>
  <c r="D81" i="14" s="1"/>
  <c r="D82" i="14" s="1"/>
  <c r="D83" i="14" s="1"/>
  <c r="D84" i="14" s="1"/>
  <c r="D85" i="14" s="1"/>
  <c r="D86" i="14" s="1"/>
  <c r="D87" i="14" s="1"/>
  <c r="D88" i="14" s="1"/>
  <c r="D89" i="14" s="1"/>
  <c r="D90" i="14" s="1"/>
  <c r="D91" i="14" s="1"/>
  <c r="D92" i="14" s="1"/>
  <c r="D93" i="14" s="1"/>
  <c r="D94" i="14" s="1"/>
  <c r="D95" i="14" s="1"/>
  <c r="D96" i="14" s="1"/>
  <c r="D97" i="14" s="1"/>
  <c r="D98" i="14" s="1"/>
  <c r="D99" i="14" s="1"/>
  <c r="D100" i="14" s="1"/>
  <c r="D101" i="14" s="1"/>
  <c r="D102" i="14" s="1"/>
  <c r="D103" i="14" s="1"/>
  <c r="D104" i="14" s="1"/>
  <c r="D105" i="14" s="1"/>
  <c r="D106" i="14" s="1"/>
  <c r="D107" i="14" s="1"/>
  <c r="D108" i="14" s="1"/>
  <c r="D109" i="14" s="1"/>
  <c r="D110" i="14" s="1"/>
  <c r="D111" i="14" s="1"/>
  <c r="D112" i="14" s="1"/>
  <c r="D113" i="14" s="1"/>
  <c r="D114" i="14" s="1"/>
  <c r="D115" i="14" s="1"/>
  <c r="D116" i="14" s="1"/>
  <c r="D117" i="14" s="1"/>
  <c r="D118" i="14" s="1"/>
  <c r="D119" i="14" s="1"/>
  <c r="D120" i="14" s="1"/>
  <c r="D121" i="14" s="1"/>
  <c r="D122" i="14" s="1"/>
  <c r="D123" i="14" s="1"/>
  <c r="D124" i="14" s="1"/>
  <c r="D125" i="14" s="1"/>
  <c r="D126" i="14" s="1"/>
  <c r="D127" i="14" s="1"/>
  <c r="D128" i="14" s="1"/>
  <c r="D129" i="14" s="1"/>
  <c r="D130" i="14" s="1"/>
  <c r="D131" i="14" s="1"/>
  <c r="D132" i="14" s="1"/>
  <c r="D133" i="14" s="1"/>
  <c r="D134" i="14" s="1"/>
  <c r="D135" i="14" s="1"/>
  <c r="D136" i="14" s="1"/>
  <c r="D137" i="14" s="1"/>
  <c r="D138" i="14" s="1"/>
  <c r="D139" i="14" s="1"/>
  <c r="D140" i="14" s="1"/>
  <c r="D141" i="14" s="1"/>
  <c r="D142" i="14" s="1"/>
  <c r="D143" i="14" s="1"/>
  <c r="D144" i="14" s="1"/>
  <c r="D145" i="14" s="1"/>
  <c r="D146" i="14" s="1"/>
  <c r="D147" i="14" s="1"/>
  <c r="D148" i="14" s="1"/>
  <c r="D149" i="14" s="1"/>
  <c r="D150" i="14" s="1"/>
  <c r="D151" i="14" s="1"/>
  <c r="D152" i="14" s="1"/>
  <c r="D153" i="14" s="1"/>
  <c r="D154" i="14" s="1"/>
  <c r="D155" i="14" s="1"/>
  <c r="D156" i="14" s="1"/>
  <c r="D157" i="14" s="1"/>
  <c r="D158" i="14" s="1"/>
  <c r="D159" i="14" s="1"/>
  <c r="D160" i="14" s="1"/>
  <c r="D161" i="14" s="1"/>
  <c r="D162" i="14" s="1"/>
  <c r="D163" i="14" s="1"/>
  <c r="D164" i="14" s="1"/>
  <c r="D165" i="14" s="1"/>
  <c r="D166" i="14" s="1"/>
  <c r="D167" i="14" s="1"/>
  <c r="D168" i="14" s="1"/>
  <c r="D169" i="14" s="1"/>
  <c r="D170" i="14" s="1"/>
  <c r="D171" i="14" s="1"/>
  <c r="D172" i="14" s="1"/>
  <c r="D173" i="14" s="1"/>
  <c r="D174" i="14" s="1"/>
  <c r="D175" i="14" s="1"/>
  <c r="D176" i="14" s="1"/>
  <c r="D177" i="14" s="1"/>
  <c r="D178" i="14" s="1"/>
  <c r="D179" i="14" s="1"/>
  <c r="D180" i="14" s="1"/>
  <c r="D181" i="14" s="1"/>
  <c r="D182" i="14" s="1"/>
  <c r="D183" i="14" s="1"/>
  <c r="D184" i="14" s="1"/>
  <c r="D185" i="14" s="1"/>
  <c r="D186" i="14" s="1"/>
  <c r="D187" i="14" s="1"/>
  <c r="D188" i="14" s="1"/>
  <c r="D189" i="14" s="1"/>
  <c r="D190" i="14" s="1"/>
  <c r="D191" i="14" s="1"/>
  <c r="D192" i="14" s="1"/>
  <c r="D193" i="14" s="1"/>
  <c r="D194" i="14" s="1"/>
  <c r="D195" i="14" s="1"/>
  <c r="D196" i="14" s="1"/>
  <c r="D197" i="14" s="1"/>
  <c r="D198" i="14" s="1"/>
  <c r="D199" i="14" s="1"/>
  <c r="D200" i="14" s="1"/>
  <c r="D201" i="14" s="1"/>
  <c r="D202" i="14" s="1"/>
  <c r="D203" i="14" s="1"/>
  <c r="D204" i="14" s="1"/>
  <c r="D205" i="14" s="1"/>
  <c r="D206" i="14" s="1"/>
  <c r="D207" i="14" s="1"/>
  <c r="D208" i="14" s="1"/>
  <c r="D209" i="14" s="1"/>
  <c r="D4" i="13"/>
  <c r="D5" i="13" s="1"/>
  <c r="D6" i="13" s="1"/>
  <c r="D7" i="13" s="1"/>
  <c r="D8" i="13" s="1"/>
  <c r="D9" i="13" s="1"/>
  <c r="D10" i="13" s="1"/>
  <c r="D11" i="13" s="1"/>
  <c r="D12" i="13" s="1"/>
  <c r="D13" i="13" s="1"/>
  <c r="D14" i="13" s="1"/>
  <c r="D15" i="13" s="1"/>
  <c r="D16" i="13" s="1"/>
  <c r="D17" i="13" s="1"/>
  <c r="D18" i="13" s="1"/>
  <c r="D19" i="13" s="1"/>
  <c r="D20" i="13" s="1"/>
  <c r="D21" i="13" s="1"/>
  <c r="D22" i="13" s="1"/>
  <c r="D23" i="13" s="1"/>
  <c r="D24" i="13" s="1"/>
  <c r="D25" i="13" s="1"/>
  <c r="D26" i="13" s="1"/>
  <c r="D27" i="13" s="1"/>
  <c r="D28" i="13" s="1"/>
  <c r="D29" i="13" s="1"/>
  <c r="D30" i="13" s="1"/>
  <c r="D31" i="13" s="1"/>
  <c r="D32" i="13" s="1"/>
  <c r="D33" i="13" s="1"/>
  <c r="D34" i="13" s="1"/>
  <c r="D35" i="13" s="1"/>
  <c r="D36" i="13" s="1"/>
  <c r="D37" i="13" s="1"/>
  <c r="D38" i="13" s="1"/>
  <c r="D39" i="13" s="1"/>
  <c r="D40" i="13" s="1"/>
  <c r="D41" i="13" s="1"/>
  <c r="D42" i="13" s="1"/>
  <c r="D43" i="13" s="1"/>
  <c r="D44" i="13" s="1"/>
  <c r="D45" i="13" s="1"/>
  <c r="D46" i="13" s="1"/>
  <c r="D47" i="13" s="1"/>
  <c r="D48" i="13" s="1"/>
  <c r="D49" i="13" s="1"/>
  <c r="D50" i="13" s="1"/>
  <c r="D51" i="13" s="1"/>
  <c r="D52" i="13" s="1"/>
  <c r="D53" i="13" s="1"/>
  <c r="D54" i="13" s="1"/>
  <c r="D55" i="13" s="1"/>
  <c r="D56" i="13" s="1"/>
  <c r="D57" i="13" s="1"/>
  <c r="D58" i="13" s="1"/>
  <c r="D59" i="13" s="1"/>
  <c r="D60" i="13" s="1"/>
  <c r="D61" i="13" s="1"/>
  <c r="D62" i="13" s="1"/>
  <c r="D63" i="13" s="1"/>
  <c r="D64" i="13" s="1"/>
  <c r="D65" i="13" s="1"/>
  <c r="D66" i="13" s="1"/>
  <c r="D67" i="13" s="1"/>
  <c r="D68" i="13" s="1"/>
  <c r="D69" i="13" s="1"/>
  <c r="D70" i="13" s="1"/>
  <c r="D71" i="13" s="1"/>
  <c r="D72" i="13" s="1"/>
  <c r="D73" i="13" s="1"/>
  <c r="D74" i="13" s="1"/>
  <c r="D75" i="13" s="1"/>
  <c r="D76" i="13" s="1"/>
  <c r="D77" i="13" s="1"/>
  <c r="D78" i="13" s="1"/>
  <c r="D79" i="13" s="1"/>
  <c r="D80" i="13" s="1"/>
  <c r="D81" i="13" s="1"/>
  <c r="D82" i="13" s="1"/>
  <c r="D83" i="13" s="1"/>
  <c r="D84" i="13" s="1"/>
  <c r="D85" i="13" s="1"/>
  <c r="D86" i="13" s="1"/>
  <c r="D87" i="13" s="1"/>
  <c r="D88" i="13" s="1"/>
  <c r="D89" i="13" s="1"/>
  <c r="D90" i="13" s="1"/>
  <c r="D91" i="13" s="1"/>
  <c r="D92" i="13" s="1"/>
  <c r="D93" i="13" s="1"/>
  <c r="D94" i="13" s="1"/>
  <c r="D95" i="13" s="1"/>
  <c r="D96" i="13" s="1"/>
  <c r="D97" i="13" s="1"/>
  <c r="D98" i="13" s="1"/>
  <c r="D99" i="13" s="1"/>
  <c r="D100" i="13" s="1"/>
  <c r="D101" i="13" s="1"/>
  <c r="D102" i="13" s="1"/>
  <c r="D103" i="13" s="1"/>
  <c r="D104" i="13" s="1"/>
  <c r="D105" i="13" s="1"/>
  <c r="D106" i="13" s="1"/>
  <c r="D107" i="13" s="1"/>
  <c r="D108" i="13" s="1"/>
  <c r="D109" i="13" s="1"/>
  <c r="D110" i="13" s="1"/>
  <c r="D111" i="13" s="1"/>
  <c r="D112" i="13" s="1"/>
  <c r="D113" i="13" s="1"/>
  <c r="D114" i="13" s="1"/>
  <c r="D115" i="13" s="1"/>
  <c r="D116" i="13" s="1"/>
  <c r="D117" i="13" s="1"/>
  <c r="D118" i="13" s="1"/>
  <c r="D119" i="13" s="1"/>
  <c r="D120" i="13" s="1"/>
  <c r="D121" i="13" s="1"/>
  <c r="D122" i="13" s="1"/>
  <c r="D123" i="13" s="1"/>
  <c r="D124" i="13" s="1"/>
  <c r="D125" i="13" s="1"/>
  <c r="D126" i="13" s="1"/>
  <c r="D127" i="13" s="1"/>
  <c r="D128" i="13" s="1"/>
  <c r="D129" i="13" s="1"/>
  <c r="D130" i="13" s="1"/>
  <c r="D131" i="13" s="1"/>
  <c r="D132" i="13" s="1"/>
  <c r="D133" i="13" s="1"/>
  <c r="D134" i="13" s="1"/>
  <c r="D135" i="13" s="1"/>
  <c r="D136" i="13" s="1"/>
  <c r="D137" i="13" s="1"/>
  <c r="D138" i="13" s="1"/>
  <c r="D139" i="13" s="1"/>
  <c r="D140" i="13" s="1"/>
  <c r="D141" i="13" s="1"/>
  <c r="D142" i="13" s="1"/>
  <c r="D143" i="13" s="1"/>
  <c r="D144" i="13" s="1"/>
  <c r="D145" i="13" s="1"/>
  <c r="D146" i="13" s="1"/>
  <c r="D147" i="13" s="1"/>
  <c r="D148" i="13" s="1"/>
  <c r="D149" i="13" s="1"/>
  <c r="D150" i="13" s="1"/>
  <c r="D151" i="13" s="1"/>
  <c r="D152" i="13" s="1"/>
  <c r="D153" i="13" s="1"/>
  <c r="D154" i="13" s="1"/>
  <c r="D155" i="13" s="1"/>
  <c r="D156" i="13" s="1"/>
  <c r="D157" i="13" s="1"/>
  <c r="D158" i="13" s="1"/>
  <c r="D159" i="13" s="1"/>
  <c r="D160" i="13" s="1"/>
  <c r="D161" i="13" s="1"/>
  <c r="D162" i="13" s="1"/>
  <c r="D163" i="13" s="1"/>
  <c r="D164" i="13" s="1"/>
  <c r="D165" i="13" s="1"/>
  <c r="D166" i="13" s="1"/>
  <c r="D167" i="13" s="1"/>
  <c r="D168" i="13" s="1"/>
  <c r="D169" i="13" s="1"/>
  <c r="D170" i="13" s="1"/>
  <c r="D171" i="13" s="1"/>
  <c r="D172" i="13" s="1"/>
  <c r="D173" i="13" s="1"/>
  <c r="D174" i="13" s="1"/>
  <c r="D175" i="13" s="1"/>
  <c r="D176" i="13" s="1"/>
  <c r="D177" i="13" s="1"/>
  <c r="D178" i="13" s="1"/>
  <c r="D179" i="13" s="1"/>
  <c r="D180" i="13" s="1"/>
  <c r="D181" i="13" s="1"/>
  <c r="D182" i="13" s="1"/>
  <c r="D183" i="13" s="1"/>
  <c r="D184" i="13" s="1"/>
  <c r="D185" i="13" s="1"/>
  <c r="D186" i="13" s="1"/>
  <c r="D187" i="13" s="1"/>
  <c r="D188" i="13" s="1"/>
  <c r="D189" i="13" s="1"/>
  <c r="D190" i="13" s="1"/>
  <c r="D191" i="13" s="1"/>
  <c r="D192" i="13" s="1"/>
  <c r="D193" i="13" s="1"/>
  <c r="D194" i="13" s="1"/>
  <c r="D195" i="13" s="1"/>
  <c r="D196" i="13" s="1"/>
  <c r="D197" i="13" s="1"/>
  <c r="D198" i="13" s="1"/>
  <c r="D199" i="13" s="1"/>
  <c r="D200" i="13" s="1"/>
  <c r="D201" i="13" s="1"/>
  <c r="D202" i="13" s="1"/>
  <c r="D203" i="13" s="1"/>
  <c r="D204" i="13" s="1"/>
  <c r="D205" i="13" s="1"/>
  <c r="D206" i="13" s="1"/>
  <c r="D207" i="13" s="1"/>
  <c r="D208" i="13" s="1"/>
  <c r="D209" i="13" s="1"/>
  <c r="D4" i="12"/>
  <c r="D5" i="12" s="1"/>
  <c r="D6" i="12" s="1"/>
  <c r="D7" i="12" s="1"/>
  <c r="D8" i="12" s="1"/>
  <c r="D9" i="12" s="1"/>
  <c r="D10" i="12" s="1"/>
  <c r="D11" i="12" s="1"/>
  <c r="D12" i="12" s="1"/>
  <c r="D13" i="12" s="1"/>
  <c r="D14" i="12" s="1"/>
  <c r="D15" i="12" s="1"/>
  <c r="D16" i="12" s="1"/>
  <c r="D17" i="12" s="1"/>
  <c r="D18" i="12" s="1"/>
  <c r="D19" i="12" s="1"/>
  <c r="D20" i="12" s="1"/>
  <c r="D21" i="12" s="1"/>
  <c r="D22" i="12" s="1"/>
  <c r="D23" i="12" s="1"/>
  <c r="D24" i="12" s="1"/>
  <c r="D25" i="12" s="1"/>
  <c r="D26" i="12" s="1"/>
  <c r="D27" i="12" s="1"/>
  <c r="D28" i="12" s="1"/>
  <c r="D29" i="12" s="1"/>
  <c r="D30" i="12" s="1"/>
  <c r="D31" i="12" s="1"/>
  <c r="D32" i="12" s="1"/>
  <c r="D33" i="12" s="1"/>
  <c r="D34" i="12" s="1"/>
  <c r="D35" i="12" s="1"/>
  <c r="D36" i="12" s="1"/>
  <c r="D37" i="12" s="1"/>
  <c r="D38" i="12" s="1"/>
  <c r="D39" i="12" s="1"/>
  <c r="D40" i="12" s="1"/>
  <c r="D41" i="12" s="1"/>
  <c r="D42" i="12" s="1"/>
  <c r="D43" i="12" s="1"/>
  <c r="D44" i="12" s="1"/>
  <c r="D45" i="12" s="1"/>
  <c r="D46" i="12" s="1"/>
  <c r="D47" i="12" s="1"/>
  <c r="D48" i="12" s="1"/>
  <c r="D49" i="12" s="1"/>
  <c r="D50" i="12" s="1"/>
  <c r="D51" i="12" s="1"/>
  <c r="D52" i="12" s="1"/>
  <c r="D53" i="12" s="1"/>
  <c r="D54" i="12" s="1"/>
  <c r="D55" i="12" s="1"/>
  <c r="D56" i="12" s="1"/>
  <c r="D57" i="12" s="1"/>
  <c r="D58" i="12" s="1"/>
  <c r="D59" i="12" s="1"/>
  <c r="D60" i="12" s="1"/>
  <c r="D61" i="12" s="1"/>
  <c r="D62" i="12" s="1"/>
  <c r="D63" i="12" s="1"/>
  <c r="D64" i="12" s="1"/>
  <c r="D65" i="12" s="1"/>
  <c r="D66" i="12" s="1"/>
  <c r="D67" i="12" s="1"/>
  <c r="D68" i="12" s="1"/>
  <c r="D69" i="12" s="1"/>
  <c r="D70" i="12" s="1"/>
  <c r="D71" i="12" s="1"/>
  <c r="D72" i="12" s="1"/>
  <c r="D73" i="12" s="1"/>
  <c r="D74" i="12" s="1"/>
  <c r="D75" i="12" s="1"/>
  <c r="D76" i="12" s="1"/>
  <c r="D77" i="12" s="1"/>
  <c r="D78" i="12" s="1"/>
  <c r="D79" i="12" s="1"/>
  <c r="D80" i="12" s="1"/>
  <c r="D81" i="12" s="1"/>
  <c r="D82" i="12" s="1"/>
  <c r="D83" i="12" s="1"/>
  <c r="D84" i="12" s="1"/>
  <c r="D85" i="12" s="1"/>
  <c r="D86" i="12" s="1"/>
  <c r="D87" i="12" s="1"/>
  <c r="D88" i="12" s="1"/>
  <c r="D89" i="12" s="1"/>
  <c r="D90" i="12" s="1"/>
  <c r="D91" i="12" s="1"/>
  <c r="D92" i="12" s="1"/>
  <c r="D93" i="12" s="1"/>
  <c r="D94" i="12" s="1"/>
  <c r="D95" i="12" s="1"/>
  <c r="D96" i="12" s="1"/>
  <c r="D97" i="12" s="1"/>
  <c r="D98" i="12" s="1"/>
  <c r="D99" i="12" s="1"/>
  <c r="D100" i="12" s="1"/>
  <c r="D101" i="12" s="1"/>
  <c r="D102" i="12" s="1"/>
  <c r="D103" i="12" s="1"/>
  <c r="D104" i="12" s="1"/>
  <c r="D105" i="12" s="1"/>
  <c r="D106" i="12" s="1"/>
  <c r="D107" i="12" s="1"/>
  <c r="D108" i="12" s="1"/>
  <c r="D109" i="12" s="1"/>
  <c r="D110" i="12" s="1"/>
  <c r="D111" i="12" s="1"/>
  <c r="D112" i="12" s="1"/>
  <c r="D113" i="12" s="1"/>
  <c r="D114" i="12" s="1"/>
  <c r="D115" i="12" s="1"/>
  <c r="D116" i="12" s="1"/>
  <c r="D117" i="12" s="1"/>
  <c r="D118" i="12" s="1"/>
  <c r="D119" i="12" s="1"/>
  <c r="D120" i="12" s="1"/>
  <c r="D121" i="12" s="1"/>
  <c r="D122" i="12" s="1"/>
  <c r="D123" i="12" s="1"/>
  <c r="D124" i="12" s="1"/>
  <c r="D125" i="12" s="1"/>
  <c r="D126" i="12" s="1"/>
  <c r="D127" i="12" s="1"/>
  <c r="D128" i="12" s="1"/>
  <c r="D129" i="12" s="1"/>
  <c r="D130" i="12" s="1"/>
  <c r="D131" i="12" s="1"/>
  <c r="D132" i="12" s="1"/>
  <c r="D133" i="12" s="1"/>
  <c r="D134" i="12" s="1"/>
  <c r="D135" i="12" s="1"/>
  <c r="D136" i="12" s="1"/>
  <c r="D137" i="12" s="1"/>
  <c r="D138" i="12" s="1"/>
  <c r="D139" i="12" s="1"/>
  <c r="D140" i="12" s="1"/>
  <c r="D141" i="12" s="1"/>
  <c r="D142" i="12" s="1"/>
  <c r="D143" i="12" s="1"/>
  <c r="D144" i="12" s="1"/>
  <c r="D145" i="12" s="1"/>
  <c r="D146" i="12" s="1"/>
  <c r="D147" i="12" s="1"/>
  <c r="D148" i="12" s="1"/>
  <c r="D149" i="12" s="1"/>
  <c r="D150" i="12" s="1"/>
  <c r="D151" i="12" s="1"/>
  <c r="D152" i="12" s="1"/>
  <c r="D153" i="12" s="1"/>
  <c r="D154" i="12" s="1"/>
  <c r="D155" i="12" s="1"/>
  <c r="D156" i="12" s="1"/>
  <c r="D157" i="12" s="1"/>
  <c r="D158" i="12" s="1"/>
  <c r="D159" i="12" s="1"/>
  <c r="D160" i="12" s="1"/>
  <c r="D161" i="12" s="1"/>
  <c r="D162" i="12" s="1"/>
  <c r="D163" i="12" s="1"/>
  <c r="D164" i="12" s="1"/>
  <c r="D165" i="12" s="1"/>
  <c r="D166" i="12" s="1"/>
  <c r="D167" i="12" s="1"/>
  <c r="D168" i="12" s="1"/>
  <c r="D169" i="12" s="1"/>
  <c r="D170" i="12" s="1"/>
  <c r="D171" i="12" s="1"/>
  <c r="D172" i="12" s="1"/>
  <c r="D173" i="12" s="1"/>
  <c r="D174" i="12" s="1"/>
  <c r="D175" i="12" s="1"/>
  <c r="D176" i="12" s="1"/>
  <c r="D177" i="12" s="1"/>
  <c r="D178" i="12" s="1"/>
  <c r="D179" i="12" s="1"/>
  <c r="D180" i="12" s="1"/>
  <c r="D181" i="12" s="1"/>
  <c r="D182" i="12" s="1"/>
  <c r="D183" i="12" s="1"/>
  <c r="D184" i="12" s="1"/>
  <c r="D185" i="12" s="1"/>
  <c r="D186" i="12" s="1"/>
  <c r="D187" i="12" s="1"/>
  <c r="D188" i="12" s="1"/>
  <c r="D189" i="12" s="1"/>
  <c r="D190" i="12" s="1"/>
  <c r="D191" i="12" s="1"/>
  <c r="D192" i="12" s="1"/>
  <c r="D193" i="12" s="1"/>
  <c r="D194" i="12" s="1"/>
  <c r="D195" i="12" s="1"/>
  <c r="D196" i="12" s="1"/>
  <c r="D197" i="12" s="1"/>
  <c r="D198" i="12" s="1"/>
  <c r="D199" i="12" s="1"/>
  <c r="D200" i="12" s="1"/>
  <c r="D201" i="12" s="1"/>
  <c r="D202" i="12" s="1"/>
  <c r="D203" i="12" s="1"/>
  <c r="D204" i="12" s="1"/>
  <c r="D205" i="12" s="1"/>
  <c r="D206" i="12" s="1"/>
  <c r="D207" i="12" s="1"/>
  <c r="D208" i="12" s="1"/>
  <c r="D209" i="12" s="1"/>
  <c r="D6" i="11"/>
  <c r="D7" i="11" s="1"/>
  <c r="D8" i="11" s="1"/>
  <c r="D9" i="11" s="1"/>
  <c r="D10" i="11" s="1"/>
  <c r="D11" i="11" s="1"/>
  <c r="D12" i="11" s="1"/>
  <c r="D13" i="11" s="1"/>
  <c r="D14" i="11" s="1"/>
  <c r="D15" i="11" s="1"/>
  <c r="D16" i="11" s="1"/>
  <c r="D17" i="11" s="1"/>
  <c r="D18" i="11" s="1"/>
  <c r="D19" i="11" s="1"/>
  <c r="D20" i="11" s="1"/>
  <c r="D21" i="11" s="1"/>
  <c r="D22" i="11" s="1"/>
  <c r="D23" i="11" s="1"/>
  <c r="D24" i="11" s="1"/>
  <c r="D25" i="11" s="1"/>
  <c r="D26" i="11" s="1"/>
  <c r="D27" i="11" s="1"/>
  <c r="D28" i="11" s="1"/>
  <c r="D29" i="11" s="1"/>
  <c r="D30" i="11" s="1"/>
  <c r="D31" i="11" s="1"/>
  <c r="D32" i="11" s="1"/>
  <c r="D33" i="11" s="1"/>
  <c r="D34" i="11" s="1"/>
  <c r="D35" i="11" s="1"/>
  <c r="D36" i="11" s="1"/>
  <c r="D37" i="11" s="1"/>
  <c r="D38" i="11" s="1"/>
  <c r="D39" i="11" s="1"/>
  <c r="D40" i="11" s="1"/>
  <c r="D41" i="11" s="1"/>
  <c r="D42" i="11" s="1"/>
  <c r="D43" i="11" s="1"/>
  <c r="D44" i="11" s="1"/>
  <c r="D45" i="11" s="1"/>
  <c r="D46" i="11" s="1"/>
  <c r="D47" i="11" s="1"/>
  <c r="D48" i="11" s="1"/>
  <c r="D49" i="11" s="1"/>
  <c r="D50" i="11" s="1"/>
  <c r="D51" i="11" s="1"/>
  <c r="D52" i="11" s="1"/>
  <c r="D53" i="11" s="1"/>
  <c r="D54" i="11" s="1"/>
  <c r="D55" i="11" s="1"/>
  <c r="D56" i="11" s="1"/>
  <c r="D57" i="11" s="1"/>
  <c r="D58" i="11" s="1"/>
  <c r="D59" i="11" s="1"/>
  <c r="D60" i="11" s="1"/>
  <c r="D61" i="11" s="1"/>
  <c r="D62" i="11" s="1"/>
  <c r="D63" i="11" s="1"/>
  <c r="D64" i="11" s="1"/>
  <c r="D65" i="11" s="1"/>
  <c r="D66" i="11" s="1"/>
  <c r="D67" i="11" s="1"/>
  <c r="D68" i="11" s="1"/>
  <c r="D69" i="11" s="1"/>
  <c r="D70" i="11" s="1"/>
  <c r="D71" i="11" s="1"/>
  <c r="D72" i="11" s="1"/>
  <c r="D73" i="11" s="1"/>
  <c r="D74" i="11" s="1"/>
  <c r="D75" i="11" s="1"/>
  <c r="D76" i="11" s="1"/>
  <c r="D77" i="11" s="1"/>
  <c r="D78" i="11" s="1"/>
  <c r="D79" i="11" s="1"/>
  <c r="D80" i="11" s="1"/>
  <c r="D81" i="11" s="1"/>
  <c r="D82" i="11" s="1"/>
  <c r="D83" i="11" s="1"/>
  <c r="D84" i="11" s="1"/>
  <c r="D85" i="11" s="1"/>
  <c r="D86" i="11" s="1"/>
  <c r="D87" i="11" s="1"/>
  <c r="D88" i="11" s="1"/>
  <c r="D89" i="11" s="1"/>
  <c r="D90" i="11" s="1"/>
  <c r="D91" i="11" s="1"/>
  <c r="D92" i="11" s="1"/>
  <c r="D93" i="11" s="1"/>
  <c r="D94" i="11" s="1"/>
  <c r="D95" i="11" s="1"/>
  <c r="D96" i="11" s="1"/>
  <c r="D97" i="11" s="1"/>
  <c r="D98" i="11" s="1"/>
  <c r="D99" i="11" s="1"/>
  <c r="D100" i="11" s="1"/>
  <c r="D101" i="11" s="1"/>
  <c r="D102" i="11" s="1"/>
  <c r="D103" i="11" s="1"/>
  <c r="D104" i="11" s="1"/>
  <c r="D105" i="11" s="1"/>
  <c r="D106" i="11" s="1"/>
  <c r="D107" i="11" s="1"/>
  <c r="D108" i="11" s="1"/>
  <c r="D109" i="11" s="1"/>
  <c r="D110" i="11" s="1"/>
  <c r="D111" i="11" s="1"/>
  <c r="D112" i="11" s="1"/>
  <c r="D113" i="11" s="1"/>
  <c r="D114" i="11" s="1"/>
  <c r="D115" i="11" s="1"/>
  <c r="D116" i="11" s="1"/>
  <c r="D117" i="11" s="1"/>
  <c r="D118" i="11" s="1"/>
  <c r="D119" i="11" s="1"/>
  <c r="D120" i="11" s="1"/>
  <c r="D121" i="11" s="1"/>
  <c r="D122" i="11" s="1"/>
  <c r="D123" i="11" s="1"/>
  <c r="D124" i="11" s="1"/>
  <c r="D125" i="11" s="1"/>
  <c r="D126" i="11" s="1"/>
  <c r="D127" i="11" s="1"/>
  <c r="D128" i="11" s="1"/>
  <c r="D129" i="11" s="1"/>
  <c r="D130" i="11" s="1"/>
  <c r="D131" i="11" s="1"/>
  <c r="D132" i="11" s="1"/>
  <c r="D133" i="11" s="1"/>
  <c r="D134" i="11" s="1"/>
  <c r="D135" i="11" s="1"/>
  <c r="D136" i="11" s="1"/>
  <c r="D137" i="11" s="1"/>
  <c r="D138" i="11" s="1"/>
  <c r="D139" i="11" s="1"/>
  <c r="D140" i="11" s="1"/>
  <c r="D141" i="11" s="1"/>
  <c r="D142" i="11" s="1"/>
  <c r="D143" i="11" s="1"/>
  <c r="D144" i="11" s="1"/>
  <c r="D145" i="11" s="1"/>
  <c r="D146" i="11" s="1"/>
  <c r="D147" i="11" s="1"/>
  <c r="D148" i="11" s="1"/>
  <c r="D149" i="11" s="1"/>
  <c r="D150" i="11" s="1"/>
  <c r="D151" i="11" s="1"/>
  <c r="D152" i="11" s="1"/>
  <c r="D153" i="11" s="1"/>
  <c r="D154" i="11" s="1"/>
  <c r="D155" i="11" s="1"/>
  <c r="D156" i="11" s="1"/>
  <c r="D157" i="11" s="1"/>
  <c r="D158" i="11" s="1"/>
  <c r="D159" i="11" s="1"/>
  <c r="D160" i="11" s="1"/>
  <c r="D161" i="11" s="1"/>
  <c r="D162" i="11" s="1"/>
  <c r="D163" i="11" s="1"/>
  <c r="D164" i="11" s="1"/>
  <c r="D165" i="11" s="1"/>
  <c r="D166" i="11" s="1"/>
  <c r="D167" i="11" s="1"/>
  <c r="D168" i="11" s="1"/>
  <c r="D169" i="11" s="1"/>
  <c r="D170" i="11" s="1"/>
  <c r="D171" i="11" s="1"/>
  <c r="D172" i="11" s="1"/>
  <c r="D173" i="11" s="1"/>
  <c r="D174" i="11" s="1"/>
  <c r="D175" i="11" s="1"/>
  <c r="D176" i="11" s="1"/>
  <c r="D177" i="11" s="1"/>
  <c r="D178" i="11" s="1"/>
  <c r="D179" i="11" s="1"/>
  <c r="D180" i="11" s="1"/>
  <c r="D181" i="11" s="1"/>
  <c r="D182" i="11" s="1"/>
  <c r="D183" i="11" s="1"/>
  <c r="D184" i="11" s="1"/>
  <c r="D185" i="11" s="1"/>
  <c r="D186" i="11" s="1"/>
  <c r="D187" i="11" s="1"/>
  <c r="D188" i="11" s="1"/>
  <c r="D189" i="11" s="1"/>
  <c r="D190" i="11" s="1"/>
  <c r="D191" i="11" s="1"/>
  <c r="D192" i="11" s="1"/>
  <c r="D193" i="11" s="1"/>
  <c r="D194" i="11" s="1"/>
  <c r="D195" i="11" s="1"/>
  <c r="D196" i="11" s="1"/>
  <c r="D197" i="11" s="1"/>
  <c r="D198" i="11" s="1"/>
  <c r="D199" i="11" s="1"/>
  <c r="D200" i="11" s="1"/>
  <c r="D201" i="11" s="1"/>
  <c r="D202" i="11" s="1"/>
  <c r="D203" i="11" s="1"/>
  <c r="D204" i="11" s="1"/>
  <c r="D205" i="11" s="1"/>
  <c r="D206" i="11" s="1"/>
  <c r="D207" i="11" s="1"/>
  <c r="D208" i="11" s="1"/>
  <c r="D209" i="11" s="1"/>
  <c r="D4" i="11"/>
  <c r="D5" i="11" s="1"/>
  <c r="D4" i="10"/>
  <c r="D5" i="10" s="1"/>
  <c r="D6" i="10" s="1"/>
  <c r="D7" i="10" s="1"/>
  <c r="D8" i="10" s="1"/>
  <c r="D9" i="10" s="1"/>
  <c r="D10" i="10" s="1"/>
  <c r="D11" i="10" s="1"/>
  <c r="D12" i="10" s="1"/>
  <c r="D13" i="10" s="1"/>
  <c r="D14" i="10" s="1"/>
  <c r="D15" i="10" s="1"/>
  <c r="D16" i="10" s="1"/>
  <c r="D17" i="10" s="1"/>
  <c r="D18" i="10" s="1"/>
  <c r="D19" i="10" s="1"/>
  <c r="D20" i="10" s="1"/>
  <c r="D21" i="10" s="1"/>
  <c r="D22" i="10" s="1"/>
  <c r="D23" i="10" s="1"/>
  <c r="D24" i="10" s="1"/>
  <c r="D25" i="10" s="1"/>
  <c r="D26" i="10" s="1"/>
  <c r="D27" i="10" s="1"/>
  <c r="D28" i="10" s="1"/>
  <c r="D29" i="10" s="1"/>
  <c r="D30" i="10" s="1"/>
  <c r="D31" i="10" s="1"/>
  <c r="D32" i="10" s="1"/>
  <c r="D33" i="10" s="1"/>
  <c r="D34" i="10" s="1"/>
  <c r="D35" i="10" s="1"/>
  <c r="D36" i="10" s="1"/>
  <c r="D37" i="10" s="1"/>
  <c r="D38" i="10" s="1"/>
  <c r="D39" i="10" s="1"/>
  <c r="D40" i="10" s="1"/>
  <c r="D41" i="10" s="1"/>
  <c r="D42" i="10" s="1"/>
  <c r="D43" i="10" s="1"/>
  <c r="D44" i="10" s="1"/>
  <c r="D45" i="10" s="1"/>
  <c r="D46" i="10" s="1"/>
  <c r="D47" i="10" s="1"/>
  <c r="D48" i="10" s="1"/>
  <c r="D49" i="10" s="1"/>
  <c r="D50" i="10" s="1"/>
  <c r="D51" i="10" s="1"/>
  <c r="D52" i="10" s="1"/>
  <c r="D53" i="10" s="1"/>
  <c r="D54" i="10" s="1"/>
  <c r="D55" i="10" s="1"/>
  <c r="D56" i="10" s="1"/>
  <c r="D57" i="10" s="1"/>
  <c r="D58" i="10" s="1"/>
  <c r="D59" i="10" s="1"/>
  <c r="D60" i="10" s="1"/>
  <c r="D61" i="10" s="1"/>
  <c r="D62" i="10" s="1"/>
  <c r="D63" i="10" s="1"/>
  <c r="D64" i="10" s="1"/>
  <c r="D65" i="10" s="1"/>
  <c r="D66" i="10" s="1"/>
  <c r="D67" i="10" s="1"/>
  <c r="D68" i="10" s="1"/>
  <c r="D69" i="10" s="1"/>
  <c r="D70" i="10" s="1"/>
  <c r="D71" i="10" s="1"/>
  <c r="D72" i="10" s="1"/>
  <c r="D73" i="10" s="1"/>
  <c r="D74" i="10" s="1"/>
  <c r="D75" i="10" s="1"/>
  <c r="D76" i="10" s="1"/>
  <c r="D77" i="10" s="1"/>
  <c r="D78" i="10" s="1"/>
  <c r="D79" i="10" s="1"/>
  <c r="D80" i="10" s="1"/>
  <c r="D81" i="10" s="1"/>
  <c r="D82" i="10" s="1"/>
  <c r="D83" i="10" s="1"/>
  <c r="D84" i="10" s="1"/>
  <c r="D85" i="10" s="1"/>
  <c r="D86" i="10" s="1"/>
  <c r="D87" i="10" s="1"/>
  <c r="D88" i="10" s="1"/>
  <c r="D89" i="10" s="1"/>
  <c r="D90" i="10" s="1"/>
  <c r="D91" i="10" s="1"/>
  <c r="D92" i="10" s="1"/>
  <c r="D93" i="10" s="1"/>
  <c r="D94" i="10" s="1"/>
  <c r="D95" i="10" s="1"/>
  <c r="D96" i="10" s="1"/>
  <c r="D97" i="10" s="1"/>
  <c r="D98" i="10" s="1"/>
  <c r="D99" i="10" s="1"/>
  <c r="D100" i="10" s="1"/>
  <c r="D101" i="10" s="1"/>
  <c r="D102" i="10" s="1"/>
  <c r="D103" i="10" s="1"/>
  <c r="D104" i="10" s="1"/>
  <c r="D105" i="10" s="1"/>
  <c r="D106" i="10" s="1"/>
  <c r="D107" i="10" s="1"/>
  <c r="D108" i="10" s="1"/>
  <c r="D109" i="10" s="1"/>
  <c r="D110" i="10" s="1"/>
  <c r="D111" i="10" s="1"/>
  <c r="D112" i="10" s="1"/>
  <c r="D113" i="10" s="1"/>
  <c r="D114" i="10" s="1"/>
  <c r="D115" i="10" s="1"/>
  <c r="D116" i="10" s="1"/>
  <c r="D117" i="10" s="1"/>
  <c r="D118" i="10" s="1"/>
  <c r="D119" i="10" s="1"/>
  <c r="D120" i="10" s="1"/>
  <c r="D121" i="10" s="1"/>
  <c r="D122" i="10" s="1"/>
  <c r="D123" i="10" s="1"/>
  <c r="D124" i="10" s="1"/>
  <c r="D125" i="10" s="1"/>
  <c r="D126" i="10" s="1"/>
  <c r="D127" i="10" s="1"/>
  <c r="D128" i="10" s="1"/>
  <c r="D129" i="10" s="1"/>
  <c r="D130" i="10" s="1"/>
  <c r="D131" i="10" s="1"/>
  <c r="D132" i="10" s="1"/>
  <c r="D133" i="10" s="1"/>
  <c r="D134" i="10" s="1"/>
  <c r="D135" i="10" s="1"/>
  <c r="D136" i="10" s="1"/>
  <c r="D137" i="10" s="1"/>
  <c r="D138" i="10" s="1"/>
  <c r="D139" i="10" s="1"/>
  <c r="D140" i="10" s="1"/>
  <c r="D141" i="10" s="1"/>
  <c r="D142" i="10" s="1"/>
  <c r="D143" i="10" s="1"/>
  <c r="D144" i="10" s="1"/>
  <c r="D145" i="10" s="1"/>
  <c r="D146" i="10" s="1"/>
  <c r="D147" i="10" s="1"/>
  <c r="D148" i="10" s="1"/>
  <c r="D149" i="10" s="1"/>
  <c r="D150" i="10" s="1"/>
  <c r="D151" i="10" s="1"/>
  <c r="D152" i="10" s="1"/>
  <c r="D153" i="10" s="1"/>
  <c r="D154" i="10" s="1"/>
  <c r="D155" i="10" s="1"/>
  <c r="D156" i="10" s="1"/>
  <c r="D157" i="10" s="1"/>
  <c r="D158" i="10" s="1"/>
  <c r="D159" i="10" s="1"/>
  <c r="D160" i="10" s="1"/>
  <c r="D161" i="10" s="1"/>
  <c r="D162" i="10" s="1"/>
  <c r="D163" i="10" s="1"/>
  <c r="D164" i="10" s="1"/>
  <c r="D165" i="10" s="1"/>
  <c r="D166" i="10" s="1"/>
  <c r="D167" i="10" s="1"/>
  <c r="D168" i="10" s="1"/>
  <c r="D169" i="10" s="1"/>
  <c r="D170" i="10" s="1"/>
  <c r="D171" i="10" s="1"/>
  <c r="D172" i="10" s="1"/>
  <c r="D173" i="10" s="1"/>
  <c r="D174" i="10" s="1"/>
  <c r="D175" i="10" s="1"/>
  <c r="D176" i="10" s="1"/>
  <c r="D177" i="10" s="1"/>
  <c r="D178" i="10" s="1"/>
  <c r="D179" i="10" s="1"/>
  <c r="D180" i="10" s="1"/>
  <c r="D181" i="10" s="1"/>
  <c r="D182" i="10" s="1"/>
  <c r="D183" i="10" s="1"/>
  <c r="D184" i="10" s="1"/>
  <c r="D185" i="10" s="1"/>
  <c r="D186" i="10" s="1"/>
  <c r="D187" i="10" s="1"/>
  <c r="D188" i="10" s="1"/>
  <c r="D189" i="10" s="1"/>
  <c r="D190" i="10" s="1"/>
  <c r="D191" i="10" s="1"/>
  <c r="D192" i="10" s="1"/>
  <c r="D193" i="10" s="1"/>
  <c r="D194" i="10" s="1"/>
  <c r="D195" i="10" s="1"/>
  <c r="D196" i="10" s="1"/>
  <c r="D197" i="10" s="1"/>
  <c r="D198" i="10" s="1"/>
  <c r="D199" i="10" s="1"/>
  <c r="D200" i="10" s="1"/>
  <c r="D201" i="10" s="1"/>
  <c r="D202" i="10" s="1"/>
  <c r="D203" i="10" s="1"/>
  <c r="D204" i="10" s="1"/>
  <c r="D205" i="10" s="1"/>
  <c r="D206" i="10" s="1"/>
  <c r="D207" i="10" s="1"/>
  <c r="D208" i="10" s="1"/>
  <c r="D209" i="10" s="1"/>
  <c r="D4" i="9"/>
  <c r="D5" i="9" s="1"/>
  <c r="D6" i="9" s="1"/>
  <c r="D7" i="9" s="1"/>
  <c r="D8" i="9" s="1"/>
  <c r="D9" i="9" s="1"/>
  <c r="D10" i="9" s="1"/>
  <c r="D11" i="9" s="1"/>
  <c r="D12" i="9" s="1"/>
  <c r="D13" i="9" s="1"/>
  <c r="D14" i="9" s="1"/>
  <c r="D15" i="9" s="1"/>
  <c r="D16" i="9" s="1"/>
  <c r="D17" i="9" s="1"/>
  <c r="D18" i="9" s="1"/>
  <c r="D19" i="9" s="1"/>
  <c r="D20" i="9" s="1"/>
  <c r="D21" i="9" s="1"/>
  <c r="D22" i="9" s="1"/>
  <c r="D23" i="9" s="1"/>
  <c r="D24" i="9" s="1"/>
  <c r="D25" i="9" s="1"/>
  <c r="D26" i="9" s="1"/>
  <c r="D27" i="9" s="1"/>
  <c r="D28" i="9" s="1"/>
  <c r="D29" i="9" s="1"/>
  <c r="D30" i="9" s="1"/>
  <c r="D31" i="9" s="1"/>
  <c r="D32" i="9" s="1"/>
  <c r="D33" i="9" s="1"/>
  <c r="D34" i="9" s="1"/>
  <c r="D35" i="9" s="1"/>
  <c r="D36" i="9" s="1"/>
  <c r="D37" i="9" s="1"/>
  <c r="D38" i="9" s="1"/>
  <c r="D39" i="9" s="1"/>
  <c r="D40" i="9" s="1"/>
  <c r="D41" i="9" s="1"/>
  <c r="D42" i="9" s="1"/>
  <c r="D43" i="9" s="1"/>
  <c r="D44" i="9" s="1"/>
  <c r="D45" i="9" s="1"/>
  <c r="D46" i="9" s="1"/>
  <c r="D47" i="9" s="1"/>
  <c r="D48" i="9" s="1"/>
  <c r="D49" i="9" s="1"/>
  <c r="D50" i="9" s="1"/>
  <c r="D51" i="9" s="1"/>
  <c r="D52" i="9" s="1"/>
  <c r="D53" i="9" s="1"/>
  <c r="D54" i="9" s="1"/>
  <c r="D55" i="9" s="1"/>
  <c r="D56" i="9" s="1"/>
  <c r="D57" i="9" s="1"/>
  <c r="D58" i="9" s="1"/>
  <c r="D59" i="9" s="1"/>
  <c r="D60" i="9" s="1"/>
  <c r="D61" i="9" s="1"/>
  <c r="D62" i="9" s="1"/>
  <c r="D63" i="9" s="1"/>
  <c r="D64" i="9" s="1"/>
  <c r="D65" i="9" s="1"/>
  <c r="D66" i="9" s="1"/>
  <c r="D67" i="9" s="1"/>
  <c r="D68" i="9" s="1"/>
  <c r="D69" i="9" s="1"/>
  <c r="D70" i="9" s="1"/>
  <c r="D71" i="9" s="1"/>
  <c r="D72" i="9" s="1"/>
  <c r="D73" i="9" s="1"/>
  <c r="D74" i="9" s="1"/>
  <c r="D75" i="9" s="1"/>
  <c r="D76" i="9" s="1"/>
  <c r="D77" i="9" s="1"/>
  <c r="D78" i="9" s="1"/>
  <c r="D79" i="9" s="1"/>
  <c r="D80" i="9" s="1"/>
  <c r="D81" i="9" s="1"/>
  <c r="D82" i="9" s="1"/>
  <c r="D83" i="9" s="1"/>
  <c r="D84" i="9" s="1"/>
  <c r="D85" i="9" s="1"/>
  <c r="D86" i="9" s="1"/>
  <c r="D87" i="9" s="1"/>
  <c r="D88" i="9" s="1"/>
  <c r="D89" i="9" s="1"/>
  <c r="D90" i="9" s="1"/>
  <c r="D91" i="9" s="1"/>
  <c r="D92" i="9" s="1"/>
  <c r="D93" i="9" s="1"/>
  <c r="D94" i="9" s="1"/>
  <c r="D95" i="9" s="1"/>
  <c r="D96" i="9" s="1"/>
  <c r="D97" i="9" s="1"/>
  <c r="D98" i="9" s="1"/>
  <c r="D99" i="9" s="1"/>
  <c r="D100" i="9" s="1"/>
  <c r="D101" i="9" s="1"/>
  <c r="D102" i="9" s="1"/>
  <c r="D103" i="9" s="1"/>
  <c r="D104" i="9" s="1"/>
  <c r="D105" i="9" s="1"/>
  <c r="D106" i="9" s="1"/>
  <c r="D107" i="9" s="1"/>
  <c r="D108" i="9" s="1"/>
  <c r="D109" i="9" s="1"/>
  <c r="D110" i="9" s="1"/>
  <c r="D111" i="9" s="1"/>
  <c r="D112" i="9" s="1"/>
  <c r="D113" i="9" s="1"/>
  <c r="D114" i="9" s="1"/>
  <c r="D115" i="9" s="1"/>
  <c r="D116" i="9" s="1"/>
  <c r="D117" i="9" s="1"/>
  <c r="D118" i="9" s="1"/>
  <c r="D119" i="9" s="1"/>
  <c r="D120" i="9" s="1"/>
  <c r="D121" i="9" s="1"/>
  <c r="D122" i="9" s="1"/>
  <c r="D123" i="9" s="1"/>
  <c r="D124" i="9" s="1"/>
  <c r="D125" i="9" s="1"/>
  <c r="D126" i="9" s="1"/>
  <c r="D127" i="9" s="1"/>
  <c r="D128" i="9" s="1"/>
  <c r="D129" i="9" s="1"/>
  <c r="D130" i="9" s="1"/>
  <c r="D131" i="9" s="1"/>
  <c r="D132" i="9" s="1"/>
  <c r="D133" i="9" s="1"/>
  <c r="D134" i="9" s="1"/>
  <c r="D135" i="9" s="1"/>
  <c r="D136" i="9" s="1"/>
  <c r="D137" i="9" s="1"/>
  <c r="D138" i="9" s="1"/>
  <c r="D139" i="9" s="1"/>
  <c r="D140" i="9" s="1"/>
  <c r="D141" i="9" s="1"/>
  <c r="D142" i="9" s="1"/>
  <c r="D143" i="9" s="1"/>
  <c r="D144" i="9" s="1"/>
  <c r="D145" i="9" s="1"/>
  <c r="D146" i="9" s="1"/>
  <c r="D147" i="9" s="1"/>
  <c r="D148" i="9" s="1"/>
  <c r="D149" i="9" s="1"/>
  <c r="D150" i="9" s="1"/>
  <c r="D151" i="9" s="1"/>
  <c r="D152" i="9" s="1"/>
  <c r="D153" i="9" s="1"/>
  <c r="D154" i="9" s="1"/>
  <c r="D155" i="9" s="1"/>
  <c r="D156" i="9" s="1"/>
  <c r="D157" i="9" s="1"/>
  <c r="D158" i="9" s="1"/>
  <c r="D159" i="9" s="1"/>
  <c r="D160" i="9" s="1"/>
  <c r="D161" i="9" s="1"/>
  <c r="D162" i="9" s="1"/>
  <c r="D163" i="9" s="1"/>
  <c r="D164" i="9" s="1"/>
  <c r="D165" i="9" s="1"/>
  <c r="D166" i="9" s="1"/>
  <c r="D167" i="9" s="1"/>
  <c r="D168" i="9" s="1"/>
  <c r="D169" i="9" s="1"/>
  <c r="D170" i="9" s="1"/>
  <c r="D171" i="9" s="1"/>
  <c r="D172" i="9" s="1"/>
  <c r="D173" i="9" s="1"/>
  <c r="D174" i="9" s="1"/>
  <c r="D175" i="9" s="1"/>
  <c r="D176" i="9" s="1"/>
  <c r="D177" i="9" s="1"/>
  <c r="D178" i="9" s="1"/>
  <c r="D179" i="9" s="1"/>
  <c r="D180" i="9" s="1"/>
  <c r="D181" i="9" s="1"/>
  <c r="D182" i="9" s="1"/>
  <c r="D183" i="9" s="1"/>
  <c r="D184" i="9" s="1"/>
  <c r="D185" i="9" s="1"/>
  <c r="D186" i="9" s="1"/>
  <c r="D187" i="9" s="1"/>
  <c r="D188" i="9" s="1"/>
  <c r="D189" i="9" s="1"/>
  <c r="D190" i="9" s="1"/>
  <c r="D191" i="9" s="1"/>
  <c r="D192" i="9" s="1"/>
  <c r="D193" i="9" s="1"/>
  <c r="D194" i="9" s="1"/>
  <c r="D195" i="9" s="1"/>
  <c r="D196" i="9" s="1"/>
  <c r="D197" i="9" s="1"/>
  <c r="D198" i="9" s="1"/>
  <c r="D199" i="9" s="1"/>
  <c r="D200" i="9" s="1"/>
  <c r="D201" i="9" s="1"/>
  <c r="D202" i="9" s="1"/>
  <c r="D203" i="9" s="1"/>
  <c r="D204" i="9" s="1"/>
  <c r="D205" i="9" s="1"/>
  <c r="D206" i="9" s="1"/>
  <c r="D207" i="9" s="1"/>
  <c r="D208" i="9" s="1"/>
  <c r="D209" i="9" s="1"/>
  <c r="D4" i="8"/>
  <c r="D5" i="8" s="1"/>
  <c r="D6" i="8" s="1"/>
  <c r="D7" i="8" s="1"/>
  <c r="D8" i="8" s="1"/>
  <c r="D9" i="8" s="1"/>
  <c r="D10" i="8" s="1"/>
  <c r="D11" i="8" s="1"/>
  <c r="D12" i="8" s="1"/>
  <c r="D13" i="8" s="1"/>
  <c r="D14" i="8" s="1"/>
  <c r="D15" i="8" s="1"/>
  <c r="D16" i="8" s="1"/>
  <c r="D17" i="8" s="1"/>
  <c r="D18" i="8" s="1"/>
  <c r="D19" i="8" s="1"/>
  <c r="D20" i="8" s="1"/>
  <c r="D21" i="8" s="1"/>
  <c r="D22" i="8" s="1"/>
  <c r="D23" i="8" s="1"/>
  <c r="D24" i="8" s="1"/>
  <c r="D25" i="8" s="1"/>
  <c r="D26" i="8" s="1"/>
  <c r="D27" i="8" s="1"/>
  <c r="D28" i="8" s="1"/>
  <c r="D29" i="8" s="1"/>
  <c r="D30" i="8" s="1"/>
  <c r="D31" i="8" s="1"/>
  <c r="D32" i="8" s="1"/>
  <c r="D33" i="8" s="1"/>
  <c r="D34" i="8" s="1"/>
  <c r="D35" i="8" s="1"/>
  <c r="D36" i="8" s="1"/>
  <c r="D37" i="8" s="1"/>
  <c r="D38" i="8" s="1"/>
  <c r="D39" i="8" s="1"/>
  <c r="D40" i="8" s="1"/>
  <c r="D41" i="8" s="1"/>
  <c r="D42" i="8" s="1"/>
  <c r="D43" i="8" s="1"/>
  <c r="D44" i="8" s="1"/>
  <c r="D45" i="8" s="1"/>
  <c r="D46" i="8" s="1"/>
  <c r="D47" i="8" s="1"/>
  <c r="D48" i="8" s="1"/>
  <c r="D49" i="8" s="1"/>
  <c r="D50" i="8" s="1"/>
  <c r="D51" i="8" s="1"/>
  <c r="D52" i="8" s="1"/>
  <c r="D53" i="8" s="1"/>
  <c r="D54" i="8" s="1"/>
  <c r="D55" i="8" s="1"/>
  <c r="D56" i="8" s="1"/>
  <c r="D57" i="8" s="1"/>
  <c r="D58" i="8" s="1"/>
  <c r="D59" i="8" s="1"/>
  <c r="D60" i="8" s="1"/>
  <c r="D61" i="8" s="1"/>
  <c r="D62" i="8" s="1"/>
  <c r="D63" i="8" s="1"/>
  <c r="D64" i="8" s="1"/>
  <c r="D65" i="8" s="1"/>
  <c r="D66" i="8" s="1"/>
  <c r="D67" i="8" s="1"/>
  <c r="D68" i="8" s="1"/>
  <c r="D69" i="8" s="1"/>
  <c r="D70" i="8" s="1"/>
  <c r="D71" i="8" s="1"/>
  <c r="D72" i="8" s="1"/>
  <c r="D73" i="8" s="1"/>
  <c r="D74" i="8" s="1"/>
  <c r="D75" i="8" s="1"/>
  <c r="D76" i="8" s="1"/>
  <c r="D77" i="8" s="1"/>
  <c r="D78" i="8" s="1"/>
  <c r="D79" i="8" s="1"/>
  <c r="D80" i="8" s="1"/>
  <c r="D81" i="8" s="1"/>
  <c r="D82" i="8" s="1"/>
  <c r="D83" i="8" s="1"/>
  <c r="D84" i="8" s="1"/>
  <c r="D85" i="8" s="1"/>
  <c r="D86" i="8" s="1"/>
  <c r="D87" i="8" s="1"/>
  <c r="D88" i="8" s="1"/>
  <c r="D89" i="8" s="1"/>
  <c r="D90" i="8" s="1"/>
  <c r="D91" i="8" s="1"/>
  <c r="D92" i="8" s="1"/>
  <c r="D93" i="8" s="1"/>
  <c r="D94" i="8" s="1"/>
  <c r="D95" i="8" s="1"/>
  <c r="D96" i="8" s="1"/>
  <c r="D97" i="8" s="1"/>
  <c r="D98" i="8" s="1"/>
  <c r="D99" i="8" s="1"/>
  <c r="D100" i="8" s="1"/>
  <c r="D101" i="8" s="1"/>
  <c r="D102" i="8" s="1"/>
  <c r="D103" i="8" s="1"/>
  <c r="D104" i="8" s="1"/>
  <c r="D105" i="8" s="1"/>
  <c r="D106" i="8" s="1"/>
  <c r="D107" i="8" s="1"/>
  <c r="D108" i="8" s="1"/>
  <c r="D109" i="8" s="1"/>
  <c r="D110" i="8" s="1"/>
  <c r="D111" i="8" s="1"/>
  <c r="D112" i="8" s="1"/>
  <c r="D113" i="8" s="1"/>
  <c r="D114" i="8" s="1"/>
  <c r="D115" i="8" s="1"/>
  <c r="D116" i="8" s="1"/>
  <c r="D117" i="8" s="1"/>
  <c r="D118" i="8" s="1"/>
  <c r="D119" i="8" s="1"/>
  <c r="D120" i="8" s="1"/>
  <c r="D121" i="8" s="1"/>
  <c r="D122" i="8" s="1"/>
  <c r="D123" i="8" s="1"/>
  <c r="D124" i="8" s="1"/>
  <c r="D125" i="8" s="1"/>
  <c r="D126" i="8" s="1"/>
  <c r="D127" i="8" s="1"/>
  <c r="D128" i="8" s="1"/>
  <c r="D129" i="8" s="1"/>
  <c r="D130" i="8" s="1"/>
  <c r="D131" i="8" s="1"/>
  <c r="D132" i="8" s="1"/>
  <c r="D133" i="8" s="1"/>
  <c r="D134" i="8" s="1"/>
  <c r="D135" i="8" s="1"/>
  <c r="D136" i="8" s="1"/>
  <c r="D137" i="8" s="1"/>
  <c r="D138" i="8" s="1"/>
  <c r="D139" i="8" s="1"/>
  <c r="D140" i="8" s="1"/>
  <c r="D141" i="8" s="1"/>
  <c r="D142" i="8" s="1"/>
  <c r="D143" i="8" s="1"/>
  <c r="D144" i="8" s="1"/>
  <c r="D145" i="8" s="1"/>
  <c r="D146" i="8" s="1"/>
  <c r="D147" i="8" s="1"/>
  <c r="D148" i="8" s="1"/>
  <c r="D149" i="8" s="1"/>
  <c r="D150" i="8" s="1"/>
  <c r="D151" i="8" s="1"/>
  <c r="D152" i="8" s="1"/>
  <c r="D153" i="8" s="1"/>
  <c r="D154" i="8" s="1"/>
  <c r="D155" i="8" s="1"/>
  <c r="D156" i="8" s="1"/>
  <c r="D157" i="8" s="1"/>
  <c r="D158" i="8" s="1"/>
  <c r="D159" i="8" s="1"/>
  <c r="D160" i="8" s="1"/>
  <c r="D161" i="8" s="1"/>
  <c r="D162" i="8" s="1"/>
  <c r="D163" i="8" s="1"/>
  <c r="D164" i="8" s="1"/>
  <c r="D165" i="8" s="1"/>
  <c r="D166" i="8" s="1"/>
  <c r="D167" i="8" s="1"/>
  <c r="D168" i="8" s="1"/>
  <c r="D169" i="8" s="1"/>
  <c r="D170" i="8" s="1"/>
  <c r="D171" i="8" s="1"/>
  <c r="D172" i="8" s="1"/>
  <c r="D173" i="8" s="1"/>
  <c r="D174" i="8" s="1"/>
  <c r="D175" i="8" s="1"/>
  <c r="D176" i="8" s="1"/>
  <c r="D177" i="8" s="1"/>
  <c r="D178" i="8" s="1"/>
  <c r="D179" i="8" s="1"/>
  <c r="D180" i="8" s="1"/>
  <c r="D181" i="8" s="1"/>
  <c r="D182" i="8" s="1"/>
  <c r="D183" i="8" s="1"/>
  <c r="D184" i="8" s="1"/>
  <c r="D185" i="8" s="1"/>
  <c r="D186" i="8" s="1"/>
  <c r="D187" i="8" s="1"/>
  <c r="D188" i="8" s="1"/>
  <c r="D189" i="8" s="1"/>
  <c r="D190" i="8" s="1"/>
  <c r="D191" i="8" s="1"/>
  <c r="D192" i="8" s="1"/>
  <c r="D193" i="8" s="1"/>
  <c r="D194" i="8" s="1"/>
  <c r="D195" i="8" s="1"/>
  <c r="D196" i="8" s="1"/>
  <c r="D197" i="8" s="1"/>
  <c r="D198" i="8" s="1"/>
  <c r="D199" i="8" s="1"/>
  <c r="D200" i="8" s="1"/>
  <c r="D201" i="8" s="1"/>
  <c r="D202" i="8" s="1"/>
  <c r="D203" i="8" s="1"/>
  <c r="D204" i="8" s="1"/>
  <c r="D205" i="8" s="1"/>
  <c r="D206" i="8" s="1"/>
  <c r="D207" i="8" s="1"/>
  <c r="D208" i="8" s="1"/>
  <c r="D209" i="8" s="1"/>
  <c r="D4" i="7"/>
  <c r="D5" i="7" s="1"/>
  <c r="D6" i="7" s="1"/>
  <c r="D7" i="7" s="1"/>
  <c r="D8" i="7" s="1"/>
  <c r="D9" i="7" s="1"/>
  <c r="D10" i="7" s="1"/>
  <c r="D11" i="7" s="1"/>
  <c r="D12" i="7" s="1"/>
  <c r="D13" i="7" s="1"/>
  <c r="D14" i="7" s="1"/>
  <c r="D15" i="7" s="1"/>
  <c r="D16" i="7" s="1"/>
  <c r="D17" i="7" s="1"/>
  <c r="D18" i="7" s="1"/>
  <c r="D19" i="7" s="1"/>
  <c r="D20" i="7" s="1"/>
  <c r="D21" i="7" s="1"/>
  <c r="D22" i="7" s="1"/>
  <c r="D23" i="7" s="1"/>
  <c r="D24" i="7" s="1"/>
  <c r="D25" i="7" s="1"/>
  <c r="D26" i="7" s="1"/>
  <c r="D27" i="7" s="1"/>
  <c r="D28" i="7" s="1"/>
  <c r="D29" i="7" s="1"/>
  <c r="D30" i="7" s="1"/>
  <c r="D31" i="7" s="1"/>
  <c r="D32" i="7" s="1"/>
  <c r="D33" i="7" s="1"/>
  <c r="D34" i="7" s="1"/>
  <c r="D35" i="7" s="1"/>
  <c r="D36" i="7" s="1"/>
  <c r="D37" i="7" s="1"/>
  <c r="D38" i="7" s="1"/>
  <c r="D39" i="7" s="1"/>
  <c r="D40" i="7" s="1"/>
  <c r="D41" i="7" s="1"/>
  <c r="D42" i="7" s="1"/>
  <c r="D43" i="7" s="1"/>
  <c r="D44" i="7" s="1"/>
  <c r="D45" i="7" s="1"/>
  <c r="D46" i="7" s="1"/>
  <c r="D47" i="7" s="1"/>
  <c r="D48" i="7" s="1"/>
  <c r="D49" i="7" s="1"/>
  <c r="D50" i="7" s="1"/>
  <c r="D51" i="7" s="1"/>
  <c r="D52" i="7" s="1"/>
  <c r="D53" i="7" s="1"/>
  <c r="D54" i="7" s="1"/>
  <c r="D55" i="7" s="1"/>
  <c r="D56" i="7" s="1"/>
  <c r="D57" i="7" s="1"/>
  <c r="D58" i="7" s="1"/>
  <c r="D59" i="7" s="1"/>
  <c r="D60" i="7" s="1"/>
  <c r="D61" i="7" s="1"/>
  <c r="D62" i="7" s="1"/>
  <c r="D63" i="7" s="1"/>
  <c r="D64" i="7" s="1"/>
  <c r="D65" i="7" s="1"/>
  <c r="D66" i="7" s="1"/>
  <c r="D67" i="7" s="1"/>
  <c r="D68" i="7" s="1"/>
  <c r="D69" i="7" s="1"/>
  <c r="D70" i="7" s="1"/>
  <c r="D71" i="7" s="1"/>
  <c r="D72" i="7" s="1"/>
  <c r="D73" i="7" s="1"/>
  <c r="D74" i="7" s="1"/>
  <c r="D75" i="7" s="1"/>
  <c r="D76" i="7" s="1"/>
  <c r="D77" i="7" s="1"/>
  <c r="D78" i="7" s="1"/>
  <c r="D79" i="7" s="1"/>
  <c r="D80" i="7" s="1"/>
  <c r="D81" i="7" s="1"/>
  <c r="D82" i="7" s="1"/>
  <c r="D83" i="7" s="1"/>
  <c r="D84" i="7" s="1"/>
  <c r="D85" i="7" s="1"/>
  <c r="D86" i="7" s="1"/>
  <c r="D87" i="7" s="1"/>
  <c r="D88" i="7" s="1"/>
  <c r="D89" i="7" s="1"/>
  <c r="D90" i="7" s="1"/>
  <c r="D91" i="7" s="1"/>
  <c r="D92" i="7" s="1"/>
  <c r="D93" i="7" s="1"/>
  <c r="D94" i="7" s="1"/>
  <c r="D95" i="7" s="1"/>
  <c r="D96" i="7" s="1"/>
  <c r="D97" i="7" s="1"/>
  <c r="D98" i="7" s="1"/>
  <c r="D99" i="7" s="1"/>
  <c r="D100" i="7" s="1"/>
  <c r="D101" i="7" s="1"/>
  <c r="D102" i="7" s="1"/>
  <c r="D103" i="7" s="1"/>
  <c r="D104" i="7" s="1"/>
  <c r="D105" i="7" s="1"/>
  <c r="D106" i="7" s="1"/>
  <c r="D107" i="7" s="1"/>
  <c r="D108" i="7" s="1"/>
  <c r="D109" i="7" s="1"/>
  <c r="D110" i="7" s="1"/>
  <c r="D111" i="7" s="1"/>
  <c r="D112" i="7" s="1"/>
  <c r="D113" i="7" s="1"/>
  <c r="D114" i="7" s="1"/>
  <c r="D115" i="7" s="1"/>
  <c r="D116" i="7" s="1"/>
  <c r="D117" i="7" s="1"/>
  <c r="D118" i="7" s="1"/>
  <c r="D119" i="7" s="1"/>
  <c r="D120" i="7" s="1"/>
  <c r="D121" i="7" s="1"/>
  <c r="D122" i="7" s="1"/>
  <c r="D123" i="7" s="1"/>
  <c r="D124" i="7" s="1"/>
  <c r="D125" i="7" s="1"/>
  <c r="D126" i="7" s="1"/>
  <c r="D127" i="7" s="1"/>
  <c r="D128" i="7" s="1"/>
  <c r="D129" i="7" s="1"/>
  <c r="D130" i="7" s="1"/>
  <c r="D131" i="7" s="1"/>
  <c r="D132" i="7" s="1"/>
  <c r="D133" i="7" s="1"/>
  <c r="D134" i="7" s="1"/>
  <c r="D135" i="7" s="1"/>
  <c r="D136" i="7" s="1"/>
  <c r="D137" i="7" s="1"/>
  <c r="D138" i="7" s="1"/>
  <c r="D139" i="7" s="1"/>
  <c r="D140" i="7" s="1"/>
  <c r="D141" i="7" s="1"/>
  <c r="D142" i="7" s="1"/>
  <c r="D143" i="7" s="1"/>
  <c r="D144" i="7" s="1"/>
  <c r="D145" i="7" s="1"/>
  <c r="D146" i="7" s="1"/>
  <c r="D147" i="7" s="1"/>
  <c r="D148" i="7" s="1"/>
  <c r="D149" i="7" s="1"/>
  <c r="D150" i="7" s="1"/>
  <c r="D151" i="7" s="1"/>
  <c r="D152" i="7" s="1"/>
  <c r="D153" i="7" s="1"/>
  <c r="D154" i="7" s="1"/>
  <c r="D155" i="7" s="1"/>
  <c r="D156" i="7" s="1"/>
  <c r="D157" i="7" s="1"/>
  <c r="D158" i="7" s="1"/>
  <c r="D159" i="7" s="1"/>
  <c r="D160" i="7" s="1"/>
  <c r="D161" i="7" s="1"/>
  <c r="D162" i="7" s="1"/>
  <c r="D163" i="7" s="1"/>
  <c r="D164" i="7" s="1"/>
  <c r="D165" i="7" s="1"/>
  <c r="D166" i="7" s="1"/>
  <c r="D167" i="7" s="1"/>
  <c r="D168" i="7" s="1"/>
  <c r="D169" i="7" s="1"/>
  <c r="D170" i="7" s="1"/>
  <c r="D171" i="7" s="1"/>
  <c r="D172" i="7" s="1"/>
  <c r="D173" i="7" s="1"/>
  <c r="D174" i="7" s="1"/>
  <c r="D175" i="7" s="1"/>
  <c r="D176" i="7" s="1"/>
  <c r="D177" i="7" s="1"/>
  <c r="D178" i="7" s="1"/>
  <c r="D179" i="7" s="1"/>
  <c r="D180" i="7" s="1"/>
  <c r="D181" i="7" s="1"/>
  <c r="D182" i="7" s="1"/>
  <c r="D183" i="7" s="1"/>
  <c r="D184" i="7" s="1"/>
  <c r="D185" i="7" s="1"/>
  <c r="D186" i="7" s="1"/>
  <c r="D187" i="7" s="1"/>
  <c r="D188" i="7" s="1"/>
  <c r="D189" i="7" s="1"/>
  <c r="D190" i="7" s="1"/>
  <c r="D191" i="7" s="1"/>
  <c r="D192" i="7" s="1"/>
  <c r="D193" i="7" s="1"/>
  <c r="D194" i="7" s="1"/>
  <c r="D195" i="7" s="1"/>
  <c r="D196" i="7" s="1"/>
  <c r="D197" i="7" s="1"/>
  <c r="D198" i="7" s="1"/>
  <c r="D199" i="7" s="1"/>
  <c r="D200" i="7" s="1"/>
  <c r="D201" i="7" s="1"/>
  <c r="D202" i="7" s="1"/>
  <c r="D203" i="7" s="1"/>
  <c r="D204" i="7" s="1"/>
  <c r="D205" i="7" s="1"/>
  <c r="D206" i="7" s="1"/>
  <c r="D207" i="7" s="1"/>
  <c r="D208" i="7" s="1"/>
  <c r="D209" i="7" s="1"/>
  <c r="D4" i="6"/>
  <c r="D5" i="6" s="1"/>
  <c r="D6" i="6" s="1"/>
  <c r="D7" i="6" s="1"/>
  <c r="D8" i="6" s="1"/>
  <c r="D9" i="6" s="1"/>
  <c r="D10" i="6" s="1"/>
  <c r="D11" i="6" s="1"/>
  <c r="D12" i="6" s="1"/>
  <c r="D13" i="6" s="1"/>
  <c r="D14" i="6" s="1"/>
  <c r="D15" i="6" s="1"/>
  <c r="D16" i="6" s="1"/>
  <c r="D17" i="6" s="1"/>
  <c r="D18" i="6" s="1"/>
  <c r="D19" i="6" s="1"/>
  <c r="D20" i="6" s="1"/>
  <c r="D21" i="6" s="1"/>
  <c r="D22" i="6" s="1"/>
  <c r="D23" i="6" s="1"/>
  <c r="D24" i="6" s="1"/>
  <c r="D25" i="6" s="1"/>
  <c r="D26" i="6" s="1"/>
  <c r="D27" i="6" s="1"/>
  <c r="D28" i="6" s="1"/>
  <c r="D29" i="6" s="1"/>
  <c r="D30" i="6" s="1"/>
  <c r="D31" i="6" s="1"/>
  <c r="D32" i="6" s="1"/>
  <c r="D33" i="6" s="1"/>
  <c r="D34" i="6" s="1"/>
  <c r="D35" i="6" s="1"/>
  <c r="D36" i="6" s="1"/>
  <c r="D37" i="6" s="1"/>
  <c r="D38" i="6" s="1"/>
  <c r="D39" i="6" s="1"/>
  <c r="D40" i="6" s="1"/>
  <c r="D41" i="6" s="1"/>
  <c r="D42" i="6" s="1"/>
  <c r="D43" i="6" s="1"/>
  <c r="D44" i="6" s="1"/>
  <c r="D45" i="6" s="1"/>
  <c r="D46" i="6" s="1"/>
  <c r="D47" i="6" s="1"/>
  <c r="D48" i="6" s="1"/>
  <c r="D49" i="6" s="1"/>
  <c r="D50" i="6" s="1"/>
  <c r="D51" i="6" s="1"/>
  <c r="D52" i="6" s="1"/>
  <c r="D53" i="6" s="1"/>
  <c r="D54" i="6" s="1"/>
  <c r="D55" i="6" s="1"/>
  <c r="D56" i="6" s="1"/>
  <c r="D57" i="6" s="1"/>
  <c r="D58" i="6" s="1"/>
  <c r="D59" i="6" s="1"/>
  <c r="D60" i="6" s="1"/>
  <c r="D61" i="6" s="1"/>
  <c r="D62" i="6" s="1"/>
  <c r="D63" i="6" s="1"/>
  <c r="D64" i="6" s="1"/>
  <c r="D65" i="6" s="1"/>
  <c r="D66" i="6" s="1"/>
  <c r="D67" i="6" s="1"/>
  <c r="D68" i="6" s="1"/>
  <c r="D69" i="6" s="1"/>
  <c r="D70" i="6" s="1"/>
  <c r="D71" i="6" s="1"/>
  <c r="D72" i="6" s="1"/>
  <c r="D73" i="6" s="1"/>
  <c r="D74" i="6" s="1"/>
  <c r="D75" i="6" s="1"/>
  <c r="D76" i="6" s="1"/>
  <c r="D77" i="6" s="1"/>
  <c r="D78" i="6" s="1"/>
  <c r="D79" i="6" s="1"/>
  <c r="D80" i="6" s="1"/>
  <c r="D81" i="6" s="1"/>
  <c r="D82" i="6" s="1"/>
  <c r="D83" i="6" s="1"/>
  <c r="D84" i="6" s="1"/>
  <c r="D85" i="6" s="1"/>
  <c r="D86" i="6" s="1"/>
  <c r="D87" i="6" s="1"/>
  <c r="D88" i="6" s="1"/>
  <c r="D89" i="6" s="1"/>
  <c r="D90" i="6" s="1"/>
  <c r="D91" i="6" s="1"/>
  <c r="D92" i="6" s="1"/>
  <c r="D93" i="6" s="1"/>
  <c r="D94" i="6" s="1"/>
  <c r="D95" i="6" s="1"/>
  <c r="D96" i="6" s="1"/>
  <c r="D97" i="6" s="1"/>
  <c r="D98" i="6" s="1"/>
  <c r="D99" i="6" s="1"/>
  <c r="D100" i="6" s="1"/>
  <c r="D101" i="6" s="1"/>
  <c r="D102" i="6" s="1"/>
  <c r="D103" i="6" s="1"/>
  <c r="D104" i="6" s="1"/>
  <c r="D105" i="6" s="1"/>
  <c r="D106" i="6" s="1"/>
  <c r="D107" i="6" s="1"/>
  <c r="D108" i="6" s="1"/>
  <c r="D109" i="6" s="1"/>
  <c r="D110" i="6" s="1"/>
  <c r="D111" i="6" s="1"/>
  <c r="D112" i="6" s="1"/>
  <c r="D113" i="6" s="1"/>
  <c r="D114" i="6" s="1"/>
  <c r="D115" i="6" s="1"/>
  <c r="D116" i="6" s="1"/>
  <c r="D117" i="6" s="1"/>
  <c r="D118" i="6" s="1"/>
  <c r="D119" i="6" s="1"/>
  <c r="D120" i="6" s="1"/>
  <c r="D121" i="6" s="1"/>
  <c r="D122" i="6" s="1"/>
  <c r="D123" i="6" s="1"/>
  <c r="D124" i="6" s="1"/>
  <c r="D125" i="6" s="1"/>
  <c r="D126" i="6" s="1"/>
  <c r="D127" i="6" s="1"/>
  <c r="D128" i="6" s="1"/>
  <c r="D129" i="6" s="1"/>
  <c r="D130" i="6" s="1"/>
  <c r="D131" i="6" s="1"/>
  <c r="D132" i="6" s="1"/>
  <c r="D133" i="6" s="1"/>
  <c r="D134" i="6" s="1"/>
  <c r="D135" i="6" s="1"/>
  <c r="D136" i="6" s="1"/>
  <c r="D137" i="6" s="1"/>
  <c r="D138" i="6" s="1"/>
  <c r="D139" i="6" s="1"/>
  <c r="D140" i="6" s="1"/>
  <c r="D141" i="6" s="1"/>
  <c r="D142" i="6" s="1"/>
  <c r="D143" i="6" s="1"/>
  <c r="D144" i="6" s="1"/>
  <c r="D145" i="6" s="1"/>
  <c r="D146" i="6" s="1"/>
  <c r="D147" i="6" s="1"/>
  <c r="D148" i="6" s="1"/>
  <c r="D149" i="6" s="1"/>
  <c r="D150" i="6" s="1"/>
  <c r="D151" i="6" s="1"/>
  <c r="D152" i="6" s="1"/>
  <c r="D153" i="6" s="1"/>
  <c r="D154" i="6" s="1"/>
  <c r="D155" i="6" s="1"/>
  <c r="D156" i="6" s="1"/>
  <c r="D157" i="6" s="1"/>
  <c r="D158" i="6" s="1"/>
  <c r="D159" i="6" s="1"/>
  <c r="D160" i="6" s="1"/>
  <c r="D161" i="6" s="1"/>
  <c r="D162" i="6" s="1"/>
  <c r="D163" i="6" s="1"/>
  <c r="D164" i="6" s="1"/>
  <c r="D165" i="6" s="1"/>
  <c r="D166" i="6" s="1"/>
  <c r="D167" i="6" s="1"/>
  <c r="D168" i="6" s="1"/>
  <c r="D169" i="6" s="1"/>
  <c r="D170" i="6" s="1"/>
  <c r="D171" i="6" s="1"/>
  <c r="D172" i="6" s="1"/>
  <c r="D173" i="6" s="1"/>
  <c r="D174" i="6" s="1"/>
  <c r="D175" i="6" s="1"/>
  <c r="D176" i="6" s="1"/>
  <c r="D177" i="6" s="1"/>
  <c r="D178" i="6" s="1"/>
  <c r="D179" i="6" s="1"/>
  <c r="D180" i="6" s="1"/>
  <c r="D181" i="6" s="1"/>
  <c r="D182" i="6" s="1"/>
  <c r="D183" i="6" s="1"/>
  <c r="D184" i="6" s="1"/>
  <c r="D185" i="6" s="1"/>
  <c r="D186" i="6" s="1"/>
  <c r="D187" i="6" s="1"/>
  <c r="D188" i="6" s="1"/>
  <c r="D189" i="6" s="1"/>
  <c r="D190" i="6" s="1"/>
  <c r="D191" i="6" s="1"/>
  <c r="D192" i="6" s="1"/>
  <c r="D193" i="6" s="1"/>
  <c r="D194" i="6" s="1"/>
  <c r="D195" i="6" s="1"/>
  <c r="D196" i="6" s="1"/>
  <c r="D197" i="6" s="1"/>
  <c r="D198" i="6" s="1"/>
  <c r="D199" i="6" s="1"/>
  <c r="D200" i="6" s="1"/>
  <c r="D201" i="6" s="1"/>
  <c r="D202" i="6" s="1"/>
  <c r="D203" i="6" s="1"/>
  <c r="D204" i="6" s="1"/>
  <c r="D205" i="6" s="1"/>
  <c r="D206" i="6" s="1"/>
  <c r="D207" i="6" s="1"/>
  <c r="D208" i="6" s="1"/>
  <c r="D209" i="6" s="1"/>
  <c r="D83" i="2"/>
  <c r="D84" i="2" s="1"/>
  <c r="D85" i="2" s="1"/>
  <c r="D86" i="2" s="1"/>
  <c r="D87" i="2" s="1"/>
  <c r="D88" i="2" s="1"/>
  <c r="D89" i="2" s="1"/>
  <c r="D90" i="2" s="1"/>
  <c r="D91" i="2" s="1"/>
  <c r="D92" i="2" s="1"/>
  <c r="D93" i="2" s="1"/>
  <c r="D94" i="2" s="1"/>
  <c r="D95" i="2" s="1"/>
  <c r="D96" i="2" s="1"/>
  <c r="D97" i="2" s="1"/>
  <c r="D98" i="2" s="1"/>
  <c r="D99" i="2" s="1"/>
  <c r="D100" i="2" s="1"/>
  <c r="D101" i="2" s="1"/>
  <c r="D102" i="2" s="1"/>
  <c r="D103" i="2" s="1"/>
  <c r="D104" i="2" s="1"/>
  <c r="D105" i="2" s="1"/>
  <c r="D106" i="2" s="1"/>
  <c r="D107" i="2" s="1"/>
  <c r="D108" i="2" s="1"/>
  <c r="D109" i="2" s="1"/>
  <c r="D110" i="2" s="1"/>
  <c r="D111" i="2" s="1"/>
  <c r="D112" i="2" s="1"/>
  <c r="D113" i="2" s="1"/>
  <c r="D114" i="2" s="1"/>
  <c r="D115" i="2" s="1"/>
  <c r="D116" i="2" s="1"/>
  <c r="D117" i="2" s="1"/>
  <c r="D118" i="2" s="1"/>
  <c r="D119" i="2" s="1"/>
  <c r="D120" i="2" s="1"/>
  <c r="D121" i="2" s="1"/>
  <c r="D122" i="2" s="1"/>
  <c r="D123" i="2" s="1"/>
  <c r="D124" i="2" s="1"/>
  <c r="D125" i="2" s="1"/>
  <c r="D126" i="2" s="1"/>
  <c r="D127" i="2" s="1"/>
  <c r="D128" i="2" s="1"/>
  <c r="D129" i="2" s="1"/>
  <c r="D130" i="2" s="1"/>
  <c r="D131" i="2" s="1"/>
  <c r="D132" i="2" s="1"/>
  <c r="D133" i="2" s="1"/>
  <c r="D134" i="2" s="1"/>
  <c r="D135" i="2" s="1"/>
  <c r="D136" i="2" s="1"/>
  <c r="D137" i="2" s="1"/>
  <c r="D138" i="2" s="1"/>
  <c r="D139" i="2" s="1"/>
  <c r="D140" i="2" s="1"/>
  <c r="D141" i="2" s="1"/>
  <c r="D142" i="2" s="1"/>
  <c r="D143" i="2" s="1"/>
  <c r="D144" i="2" s="1"/>
  <c r="D145" i="2" s="1"/>
  <c r="D146" i="2" s="1"/>
  <c r="D147" i="2" s="1"/>
  <c r="D148" i="2" s="1"/>
  <c r="D149" i="2" s="1"/>
  <c r="D150" i="2" s="1"/>
  <c r="D151" i="2" s="1"/>
  <c r="D152" i="2" s="1"/>
  <c r="D153" i="2" s="1"/>
  <c r="D154" i="2" s="1"/>
  <c r="D155" i="2" s="1"/>
  <c r="D156" i="2" s="1"/>
  <c r="D157" i="2" s="1"/>
  <c r="D158" i="2" s="1"/>
  <c r="D159" i="2" s="1"/>
  <c r="D160" i="2" s="1"/>
  <c r="D161" i="2" s="1"/>
  <c r="D162" i="2" s="1"/>
  <c r="D163" i="2" s="1"/>
  <c r="D164" i="2" s="1"/>
  <c r="D165" i="2" s="1"/>
  <c r="D166" i="2" s="1"/>
  <c r="D167" i="2" s="1"/>
  <c r="D168" i="2" s="1"/>
  <c r="D169" i="2" s="1"/>
  <c r="D170" i="2" s="1"/>
  <c r="D171" i="2" s="1"/>
  <c r="D172" i="2" s="1"/>
  <c r="D173" i="2" s="1"/>
  <c r="D174" i="2" s="1"/>
  <c r="D175" i="2" s="1"/>
  <c r="D176" i="2" s="1"/>
  <c r="D177" i="2" s="1"/>
  <c r="D178" i="2" s="1"/>
  <c r="D179" i="2" s="1"/>
  <c r="D180" i="2" s="1"/>
  <c r="D181" i="2" s="1"/>
  <c r="D182" i="2" s="1"/>
  <c r="D183" i="2" s="1"/>
  <c r="D184" i="2" s="1"/>
  <c r="D185" i="2" s="1"/>
  <c r="D186" i="2" s="1"/>
  <c r="D187" i="2" s="1"/>
  <c r="D188" i="2" s="1"/>
  <c r="D189" i="2" s="1"/>
  <c r="D190" i="2" s="1"/>
  <c r="D191" i="2" s="1"/>
  <c r="D192" i="2" s="1"/>
  <c r="D193" i="2" s="1"/>
  <c r="D194" i="2" s="1"/>
  <c r="D195" i="2" s="1"/>
  <c r="D196" i="2" s="1"/>
  <c r="D197" i="2" s="1"/>
  <c r="D198" i="2" s="1"/>
  <c r="D199" i="2" s="1"/>
  <c r="D200" i="2" s="1"/>
  <c r="D201" i="2" s="1"/>
  <c r="D202" i="2" s="1"/>
  <c r="D203" i="2" s="1"/>
  <c r="D204" i="2" s="1"/>
  <c r="D205" i="2" s="1"/>
  <c r="D206" i="2" s="1"/>
  <c r="D207" i="2" s="1"/>
  <c r="D208" i="2" s="1"/>
  <c r="D209" i="2" s="1"/>
  <c r="J87" i="16"/>
  <c r="J87" i="15"/>
  <c r="F87" i="15"/>
  <c r="J87" i="14"/>
  <c r="F87" i="14"/>
  <c r="J87" i="13"/>
  <c r="F87" i="13"/>
  <c r="J87" i="12"/>
  <c r="F87" i="12"/>
  <c r="J87" i="11"/>
  <c r="F87" i="11"/>
  <c r="J87" i="10"/>
  <c r="F87" i="10"/>
  <c r="J87" i="9"/>
  <c r="F87" i="9"/>
  <c r="J87" i="8"/>
  <c r="F87" i="8"/>
  <c r="J87" i="7"/>
  <c r="F87" i="7"/>
  <c r="J87" i="6"/>
  <c r="F87" i="6"/>
  <c r="J87" i="2"/>
  <c r="F87" i="2"/>
  <c r="A107" i="19"/>
  <c r="A107" i="18"/>
  <c r="DC14" i="5"/>
  <c r="DC15" i="5"/>
  <c r="DC16" i="5"/>
  <c r="DC17" i="5"/>
  <c r="DC18" i="5" s="1"/>
  <c r="DC19" i="5" s="1"/>
  <c r="DC20" i="5" s="1"/>
  <c r="DC21" i="5" s="1"/>
  <c r="DC22" i="5" s="1"/>
  <c r="DC23" i="5" s="1"/>
  <c r="DC24" i="5" s="1"/>
  <c r="DC25" i="5" s="1"/>
  <c r="DC26" i="5" s="1"/>
  <c r="DC27" i="5" s="1"/>
  <c r="DC28" i="5" s="1"/>
  <c r="DC29" i="5" s="1"/>
  <c r="DC30" i="5" s="1"/>
  <c r="DC31" i="5" s="1"/>
  <c r="DC32" i="5" s="1"/>
  <c r="DC33" i="5" s="1"/>
  <c r="DC34" i="5" s="1"/>
  <c r="DC35" i="5" s="1"/>
  <c r="DC36" i="5" s="1"/>
  <c r="DC37" i="5" s="1"/>
  <c r="DC38" i="5" s="1"/>
  <c r="DC39" i="5" s="1"/>
  <c r="DC40" i="5" s="1"/>
  <c r="DC41" i="5" s="1"/>
  <c r="DC42" i="5" s="1"/>
  <c r="DC43" i="5" s="1"/>
  <c r="DC44" i="5" s="1"/>
  <c r="DC45" i="5" s="1"/>
  <c r="DC46" i="5" s="1"/>
  <c r="DC47" i="5" s="1"/>
  <c r="DC48" i="5" s="1"/>
  <c r="DC49" i="5" s="1"/>
  <c r="DC50" i="5" s="1"/>
  <c r="DC51" i="5" s="1"/>
  <c r="DC52" i="5" s="1"/>
  <c r="DC53" i="5" s="1"/>
  <c r="DC54" i="5" s="1"/>
  <c r="DC55" i="5" s="1"/>
  <c r="DC56" i="5" s="1"/>
  <c r="DC57" i="5" s="1"/>
  <c r="DC58" i="5" s="1"/>
  <c r="DC59" i="5" s="1"/>
  <c r="DC60" i="5" s="1"/>
  <c r="DC61" i="5" s="1"/>
  <c r="DC62" i="5" s="1"/>
  <c r="DC63" i="5" s="1"/>
  <c r="DC64" i="5" s="1"/>
  <c r="DC65" i="5" s="1"/>
  <c r="DC66" i="5" s="1"/>
  <c r="DC67" i="5" s="1"/>
  <c r="DC68" i="5" s="1"/>
  <c r="DC69" i="5" s="1"/>
  <c r="DC70" i="5" s="1"/>
  <c r="DC71" i="5" s="1"/>
  <c r="DC72" i="5" s="1"/>
  <c r="DC73" i="5" s="1"/>
  <c r="DC74" i="5" s="1"/>
  <c r="DC75" i="5" s="1"/>
  <c r="DC76" i="5" s="1"/>
  <c r="DC77" i="5" s="1"/>
  <c r="DC78" i="5" s="1"/>
  <c r="DC79" i="5" s="1"/>
  <c r="DC80" i="5" s="1"/>
  <c r="DC81" i="5" s="1"/>
  <c r="DC82" i="5" s="1"/>
  <c r="DC83" i="5" s="1"/>
  <c r="DC84" i="5" s="1"/>
  <c r="DC85" i="5" s="1"/>
  <c r="DC86" i="5" s="1"/>
  <c r="DC87" i="5" s="1"/>
  <c r="DC88" i="5" s="1"/>
  <c r="DC89" i="5" s="1"/>
  <c r="DC90" i="5" s="1"/>
  <c r="DC91" i="5" s="1"/>
  <c r="DC92" i="5" s="1"/>
  <c r="DC93" i="5" s="1"/>
  <c r="DC94" i="5" s="1"/>
  <c r="DC95" i="5" s="1"/>
  <c r="DC96" i="5" s="1"/>
  <c r="DC97" i="5" s="1"/>
  <c r="DC98" i="5" s="1"/>
  <c r="DC99" i="5" s="1"/>
  <c r="DC100" i="5" s="1"/>
  <c r="DC101" i="5" s="1"/>
  <c r="DC102" i="5" s="1"/>
  <c r="DC103" i="5" s="1"/>
  <c r="DC104" i="5" s="1"/>
  <c r="DC105" i="5" s="1"/>
  <c r="DC106" i="5" s="1"/>
  <c r="DC107" i="5" s="1"/>
  <c r="DC108" i="5" s="1"/>
  <c r="DC109" i="5"/>
  <c r="DC110" i="5"/>
  <c r="DC111" i="5"/>
  <c r="DC112" i="5"/>
  <c r="DC113" i="5"/>
  <c r="DC114" i="5"/>
  <c r="DC115" i="5"/>
  <c r="DC116" i="5"/>
  <c r="DC117" i="5"/>
  <c r="DC118" i="5"/>
  <c r="DC119" i="5"/>
  <c r="DC120" i="5"/>
  <c r="DC121" i="5"/>
  <c r="DC122" i="5"/>
  <c r="DC123" i="5"/>
  <c r="DC124" i="5"/>
  <c r="DC125" i="5"/>
  <c r="DC126" i="5"/>
  <c r="DC127" i="5"/>
  <c r="DC128" i="5"/>
  <c r="DC129" i="5"/>
  <c r="DC130" i="5"/>
  <c r="DC131" i="5"/>
  <c r="DC132" i="5"/>
  <c r="DC133" i="5"/>
  <c r="DC134" i="5"/>
  <c r="DC135" i="5"/>
  <c r="DC136" i="5"/>
  <c r="DC137" i="5"/>
  <c r="DC138" i="5"/>
  <c r="DC139" i="5"/>
  <c r="DC140" i="5"/>
  <c r="DC141" i="5"/>
  <c r="DC142" i="5"/>
  <c r="DC143" i="5"/>
  <c r="DC144" i="5"/>
  <c r="DC145" i="5"/>
  <c r="DC146" i="5"/>
  <c r="DC147" i="5"/>
  <c r="DC148" i="5"/>
  <c r="DC149" i="5"/>
  <c r="DC150" i="5"/>
  <c r="DC151" i="5"/>
  <c r="DC152" i="5"/>
  <c r="DC153" i="5"/>
  <c r="DC154" i="5"/>
  <c r="DC155" i="5"/>
  <c r="DC156" i="5"/>
  <c r="DC157" i="5"/>
  <c r="DC158" i="5"/>
  <c r="DC159" i="5"/>
  <c r="DC160" i="5"/>
  <c r="DC161" i="5"/>
  <c r="DC162" i="5"/>
  <c r="DC163" i="5"/>
  <c r="DC164" i="5"/>
  <c r="DC165" i="5"/>
  <c r="DC166" i="5"/>
  <c r="DC167" i="5"/>
  <c r="DC168" i="5"/>
  <c r="DC169" i="5"/>
  <c r="DC170" i="5"/>
  <c r="DC171" i="5"/>
  <c r="DC172" i="5"/>
  <c r="DC173" i="5"/>
  <c r="DC174" i="5"/>
  <c r="DC175" i="5"/>
  <c r="DC176" i="5"/>
  <c r="DC177" i="5"/>
  <c r="DC178" i="5"/>
  <c r="DC179" i="5"/>
  <c r="DC180" i="5"/>
  <c r="DC181" i="5"/>
  <c r="DC182" i="5"/>
  <c r="DC183" i="5"/>
  <c r="DC6" i="5"/>
  <c r="DC7" i="5" s="1"/>
  <c r="DE88" i="5"/>
  <c r="AE88" i="5"/>
  <c r="BF88" i="5" s="1"/>
  <c r="AD88" i="5"/>
  <c r="BE88" i="5" s="1"/>
  <c r="N88" i="5"/>
  <c r="DT88" i="5" s="1"/>
  <c r="AC47" i="5"/>
  <c r="AJ84" i="3"/>
  <c r="AI84" i="3"/>
  <c r="AG84" i="3"/>
  <c r="AF84" i="3"/>
  <c r="AD84" i="3"/>
  <c r="AC84" i="3"/>
  <c r="AA84" i="3"/>
  <c r="Z84" i="3"/>
  <c r="X84" i="3"/>
  <c r="W84" i="3"/>
  <c r="U84" i="3"/>
  <c r="T84" i="3"/>
  <c r="R84" i="3"/>
  <c r="Q84" i="3"/>
  <c r="O84" i="3"/>
  <c r="N84" i="3"/>
  <c r="L84" i="3"/>
  <c r="K84" i="3"/>
  <c r="I84" i="3"/>
  <c r="H84" i="3"/>
  <c r="F84" i="3"/>
  <c r="E84" i="3"/>
  <c r="C84" i="3"/>
  <c r="B84" i="3"/>
  <c r="AJ83" i="3"/>
  <c r="AI83" i="3"/>
  <c r="AG83" i="3"/>
  <c r="AF83" i="3"/>
  <c r="AD83" i="3"/>
  <c r="AC83" i="3"/>
  <c r="AA83" i="3"/>
  <c r="Z83" i="3"/>
  <c r="X83" i="3"/>
  <c r="W83" i="3"/>
  <c r="U83" i="3"/>
  <c r="T83" i="3"/>
  <c r="O83" i="3"/>
  <c r="N83" i="3"/>
  <c r="L83" i="3"/>
  <c r="K83" i="3"/>
  <c r="F83" i="3"/>
  <c r="E83" i="3"/>
  <c r="AJ82" i="3"/>
  <c r="AI82" i="3"/>
  <c r="AG82" i="3"/>
  <c r="AF82" i="3"/>
  <c r="AD82" i="3"/>
  <c r="AC82" i="3"/>
  <c r="AA82" i="3"/>
  <c r="Z82" i="3"/>
  <c r="X82" i="3"/>
  <c r="W82" i="3"/>
  <c r="U82" i="3"/>
  <c r="T82" i="3"/>
  <c r="R82" i="3"/>
  <c r="Q82" i="3"/>
  <c r="O82" i="3"/>
  <c r="N82" i="3"/>
  <c r="L82" i="3"/>
  <c r="K82" i="3"/>
  <c r="I82" i="3"/>
  <c r="H82" i="3"/>
  <c r="F82" i="3"/>
  <c r="E82" i="3"/>
  <c r="C82" i="3"/>
  <c r="B82" i="3"/>
  <c r="AJ81" i="3"/>
  <c r="AI81" i="3"/>
  <c r="AG81" i="3"/>
  <c r="AF81" i="3"/>
  <c r="AD81" i="3"/>
  <c r="AC81" i="3"/>
  <c r="AA81" i="3"/>
  <c r="Z81" i="3"/>
  <c r="X81" i="3"/>
  <c r="W81" i="3"/>
  <c r="U81" i="3"/>
  <c r="T81" i="3"/>
  <c r="R81" i="3"/>
  <c r="Q81" i="3"/>
  <c r="O81" i="3"/>
  <c r="N81" i="3"/>
  <c r="L81" i="3"/>
  <c r="K81" i="3"/>
  <c r="I81" i="3"/>
  <c r="H81" i="3"/>
  <c r="F81" i="3"/>
  <c r="E81" i="3"/>
  <c r="C81" i="3"/>
  <c r="B81" i="3"/>
  <c r="AJ80" i="3"/>
  <c r="AI80" i="3"/>
  <c r="AG80" i="3"/>
  <c r="AF80" i="3"/>
  <c r="AD80" i="3"/>
  <c r="AC80" i="3"/>
  <c r="AA80" i="3"/>
  <c r="Z80" i="3"/>
  <c r="X80" i="3"/>
  <c r="W80" i="3"/>
  <c r="U80" i="3"/>
  <c r="T80" i="3"/>
  <c r="R80" i="3"/>
  <c r="Q80" i="3"/>
  <c r="O80" i="3"/>
  <c r="N80" i="3"/>
  <c r="L80" i="3"/>
  <c r="K80" i="3"/>
  <c r="I80" i="3"/>
  <c r="H80" i="3"/>
  <c r="F80" i="3"/>
  <c r="E80" i="3"/>
  <c r="C80" i="3"/>
  <c r="B80" i="3"/>
  <c r="AJ79" i="3"/>
  <c r="AI79" i="3"/>
  <c r="AG79" i="3"/>
  <c r="AF79" i="3"/>
  <c r="AD79" i="3"/>
  <c r="AC79" i="3"/>
  <c r="AA79" i="3"/>
  <c r="Z79" i="3"/>
  <c r="X79" i="3"/>
  <c r="W79" i="3"/>
  <c r="U79" i="3"/>
  <c r="T79" i="3"/>
  <c r="R79" i="3"/>
  <c r="Q79" i="3"/>
  <c r="O79" i="3"/>
  <c r="N79" i="3"/>
  <c r="L79" i="3"/>
  <c r="K79" i="3"/>
  <c r="I79" i="3"/>
  <c r="H79" i="3"/>
  <c r="F79" i="3"/>
  <c r="E79" i="3"/>
  <c r="C79" i="3"/>
  <c r="B79" i="3"/>
  <c r="AJ78" i="3"/>
  <c r="AI78" i="3"/>
  <c r="AD78" i="3"/>
  <c r="AC78" i="3"/>
  <c r="AA78" i="3"/>
  <c r="Z78" i="3"/>
  <c r="X78" i="3"/>
  <c r="W78" i="3"/>
  <c r="R78" i="3"/>
  <c r="Q78" i="3"/>
  <c r="O78" i="3"/>
  <c r="N78" i="3"/>
  <c r="L78" i="3"/>
  <c r="K78" i="3"/>
  <c r="I78" i="3"/>
  <c r="H78" i="3"/>
  <c r="F78" i="3"/>
  <c r="E78" i="3"/>
  <c r="C78" i="3"/>
  <c r="B78" i="3"/>
  <c r="AG77" i="3"/>
  <c r="AF77" i="3"/>
  <c r="AD77" i="3"/>
  <c r="AC77" i="3"/>
  <c r="AA77" i="3"/>
  <c r="Z77" i="3"/>
  <c r="X77" i="3"/>
  <c r="W77" i="3"/>
  <c r="U77" i="3"/>
  <c r="T77" i="3"/>
  <c r="R77" i="3"/>
  <c r="Q77" i="3"/>
  <c r="O77" i="3"/>
  <c r="N77" i="3"/>
  <c r="L77" i="3"/>
  <c r="K77" i="3"/>
  <c r="I77" i="3"/>
  <c r="H77" i="3"/>
  <c r="F77" i="3"/>
  <c r="E77" i="3"/>
  <c r="C77" i="3"/>
  <c r="B77" i="3"/>
  <c r="AJ76" i="3"/>
  <c r="AI76" i="3"/>
  <c r="AG76" i="3"/>
  <c r="AF76" i="3"/>
  <c r="AD76" i="3"/>
  <c r="AC76" i="3"/>
  <c r="AA76" i="3"/>
  <c r="Z76" i="3"/>
  <c r="X76" i="3"/>
  <c r="W76" i="3"/>
  <c r="U76" i="3"/>
  <c r="T76" i="3"/>
  <c r="R76" i="3"/>
  <c r="Q76" i="3"/>
  <c r="O76" i="3"/>
  <c r="N76" i="3"/>
  <c r="L76" i="3"/>
  <c r="K76" i="3"/>
  <c r="I76" i="3"/>
  <c r="H76" i="3"/>
  <c r="F76" i="3"/>
  <c r="E76" i="3"/>
  <c r="C76" i="3"/>
  <c r="B76" i="3"/>
  <c r="AJ75" i="3"/>
  <c r="AI75" i="3"/>
  <c r="AG75" i="3"/>
  <c r="AF75" i="3"/>
  <c r="AD75" i="3"/>
  <c r="AC75" i="3"/>
  <c r="AA75" i="3"/>
  <c r="Z75" i="3"/>
  <c r="X75" i="3"/>
  <c r="W75" i="3"/>
  <c r="U75" i="3"/>
  <c r="T75" i="3"/>
  <c r="R75" i="3"/>
  <c r="Q75" i="3"/>
  <c r="O75" i="3"/>
  <c r="N75" i="3"/>
  <c r="L75" i="3"/>
  <c r="K75" i="3"/>
  <c r="I75" i="3"/>
  <c r="H75" i="3"/>
  <c r="F75" i="3"/>
  <c r="E75" i="3"/>
  <c r="C75" i="3"/>
  <c r="B75" i="3"/>
  <c r="AJ74" i="3"/>
  <c r="AI74" i="3"/>
  <c r="AG74" i="3"/>
  <c r="AF74" i="3"/>
  <c r="AD74" i="3"/>
  <c r="AC74" i="3"/>
  <c r="AA74" i="3"/>
  <c r="Z74" i="3"/>
  <c r="X74" i="3"/>
  <c r="W74" i="3"/>
  <c r="U74" i="3"/>
  <c r="T74" i="3"/>
  <c r="R74" i="3"/>
  <c r="Q74" i="3"/>
  <c r="O74" i="3"/>
  <c r="N74" i="3"/>
  <c r="L74" i="3"/>
  <c r="K74" i="3"/>
  <c r="I74" i="3"/>
  <c r="H74" i="3"/>
  <c r="F74" i="3"/>
  <c r="E74" i="3"/>
  <c r="C74" i="3"/>
  <c r="B74" i="3"/>
  <c r="AJ73" i="3"/>
  <c r="AI73" i="3"/>
  <c r="AG73" i="3"/>
  <c r="AF73" i="3"/>
  <c r="AD73" i="3"/>
  <c r="AC73" i="3"/>
  <c r="AA73" i="3"/>
  <c r="Z73" i="3"/>
  <c r="X73" i="3"/>
  <c r="W73" i="3"/>
  <c r="U73" i="3"/>
  <c r="T73" i="3"/>
  <c r="R73" i="3"/>
  <c r="Q73" i="3"/>
  <c r="O73" i="3"/>
  <c r="N73" i="3"/>
  <c r="L73" i="3"/>
  <c r="K73" i="3"/>
  <c r="I73" i="3"/>
  <c r="H73" i="3"/>
  <c r="F73" i="3"/>
  <c r="E73" i="3"/>
  <c r="C73" i="3"/>
  <c r="B73" i="3"/>
  <c r="AJ72" i="3"/>
  <c r="AI72" i="3"/>
  <c r="AG72" i="3"/>
  <c r="AF72" i="3"/>
  <c r="AD72" i="3"/>
  <c r="AC72" i="3"/>
  <c r="AA72" i="3"/>
  <c r="Z72" i="3"/>
  <c r="X72" i="3"/>
  <c r="W72" i="3"/>
  <c r="U72" i="3"/>
  <c r="T72" i="3"/>
  <c r="R72" i="3"/>
  <c r="Q72" i="3"/>
  <c r="O72" i="3"/>
  <c r="N72" i="3"/>
  <c r="L72" i="3"/>
  <c r="K72" i="3"/>
  <c r="I72" i="3"/>
  <c r="H72" i="3"/>
  <c r="F72" i="3"/>
  <c r="E72" i="3"/>
  <c r="C72" i="3"/>
  <c r="B72" i="3"/>
  <c r="AG71" i="3"/>
  <c r="AF71" i="3"/>
  <c r="AD71" i="3"/>
  <c r="AC71" i="3"/>
  <c r="AA71" i="3"/>
  <c r="Z71" i="3"/>
  <c r="X71" i="3"/>
  <c r="W71" i="3"/>
  <c r="U71" i="3"/>
  <c r="T71" i="3"/>
  <c r="R71" i="3"/>
  <c r="Q71" i="3"/>
  <c r="O71" i="3"/>
  <c r="N71" i="3"/>
  <c r="L71" i="3"/>
  <c r="K71" i="3"/>
  <c r="I71" i="3"/>
  <c r="H71" i="3"/>
  <c r="F71" i="3"/>
  <c r="E71" i="3"/>
  <c r="C71" i="3"/>
  <c r="B71" i="3"/>
  <c r="J73" i="16"/>
  <c r="J73" i="15"/>
  <c r="F73" i="15"/>
  <c r="AL74" i="5" s="1"/>
  <c r="J73" i="14"/>
  <c r="F73" i="14"/>
  <c r="AK74" i="5" s="1"/>
  <c r="J73" i="13"/>
  <c r="F73" i="13"/>
  <c r="AJ74" i="5" s="1"/>
  <c r="J73" i="12"/>
  <c r="F73" i="12"/>
  <c r="AI74" i="5" s="1"/>
  <c r="J73" i="11"/>
  <c r="F73" i="11"/>
  <c r="AH74" i="5"/>
  <c r="CG74" i="5" s="1"/>
  <c r="CU74" i="5" s="1"/>
  <c r="J73" i="10"/>
  <c r="F73" i="10"/>
  <c r="J73" i="9"/>
  <c r="F73" i="9"/>
  <c r="AD74" i="5" s="1"/>
  <c r="J73" i="8"/>
  <c r="F73" i="8"/>
  <c r="AC74" i="5"/>
  <c r="J73" i="7"/>
  <c r="F73" i="7"/>
  <c r="J73" i="6"/>
  <c r="F73" i="6"/>
  <c r="AA74" i="5"/>
  <c r="J73" i="2"/>
  <c r="F73" i="2"/>
  <c r="A106" i="19"/>
  <c r="DA204" i="5"/>
  <c r="DA203" i="5"/>
  <c r="DA202" i="5"/>
  <c r="DA201" i="5"/>
  <c r="DA200" i="5"/>
  <c r="DA199" i="5"/>
  <c r="DA198" i="5"/>
  <c r="DA197" i="5"/>
  <c r="DA196" i="5"/>
  <c r="DA195" i="5"/>
  <c r="DA194" i="5"/>
  <c r="DA193" i="5"/>
  <c r="DA192" i="5"/>
  <c r="DA191" i="5"/>
  <c r="DA190" i="5"/>
  <c r="DA189" i="5"/>
  <c r="DA188" i="5"/>
  <c r="DA187" i="5"/>
  <c r="DA186" i="5"/>
  <c r="DA185" i="5"/>
  <c r="DA184" i="5"/>
  <c r="A106" i="18"/>
  <c r="N74" i="5"/>
  <c r="DE74" i="5"/>
  <c r="AE74" i="5"/>
  <c r="BF74" i="5" s="1"/>
  <c r="AB74" i="5"/>
  <c r="Z74" i="5"/>
  <c r="S74" i="5"/>
  <c r="DT74" i="5"/>
  <c r="P74" i="5"/>
  <c r="O74" i="5"/>
  <c r="R74" i="5"/>
  <c r="Q74" i="5"/>
  <c r="DG74" i="5"/>
  <c r="F31" i="14"/>
  <c r="AK32" i="5" s="1"/>
  <c r="BJ32" i="5" s="1"/>
  <c r="ED32" i="5" s="1"/>
  <c r="F32" i="16"/>
  <c r="AM33" i="5" s="1"/>
  <c r="CL33" i="5" s="1"/>
  <c r="F34" i="16"/>
  <c r="AM35" i="5" s="1"/>
  <c r="CL35" i="5" s="1"/>
  <c r="F35" i="16"/>
  <c r="AM36" i="5" s="1"/>
  <c r="CL36" i="5" s="1"/>
  <c r="F36" i="16"/>
  <c r="AM37" i="5" s="1"/>
  <c r="CL37" i="5" s="1"/>
  <c r="F37" i="16"/>
  <c r="AM38" i="5" s="1"/>
  <c r="CL38" i="5" s="1"/>
  <c r="F38" i="16"/>
  <c r="AM39" i="5" s="1"/>
  <c r="CL39" i="5" s="1"/>
  <c r="F39" i="16"/>
  <c r="AM40" i="5" s="1"/>
  <c r="CL40" i="5" s="1"/>
  <c r="F40" i="16"/>
  <c r="AM41" i="5" s="1"/>
  <c r="CL41" i="5" s="1"/>
  <c r="F41" i="16"/>
  <c r="AM42" i="5" s="1"/>
  <c r="CL42" i="5" s="1"/>
  <c r="F42" i="16"/>
  <c r="AM43" i="5" s="1"/>
  <c r="CL43" i="5" s="1"/>
  <c r="F43" i="16"/>
  <c r="AM44" i="5" s="1"/>
  <c r="CL44" i="5" s="1"/>
  <c r="F44" i="16"/>
  <c r="AM45" i="5" s="1"/>
  <c r="CL45" i="5" s="1"/>
  <c r="F45" i="16"/>
  <c r="AM46" i="5" s="1"/>
  <c r="CL46" i="5" s="1"/>
  <c r="F47" i="16"/>
  <c r="AM48" i="5" s="1"/>
  <c r="CL48" i="5" s="1"/>
  <c r="F49" i="16"/>
  <c r="AM50" i="5" s="1"/>
  <c r="CL50" i="5" s="1"/>
  <c r="F50" i="16"/>
  <c r="AM51" i="5" s="1"/>
  <c r="CL51" i="5" s="1"/>
  <c r="F51" i="16"/>
  <c r="AM52" i="5" s="1"/>
  <c r="CL52" i="5" s="1"/>
  <c r="F53" i="16"/>
  <c r="AM54" i="5" s="1"/>
  <c r="CL54" i="5" s="1"/>
  <c r="F54" i="16"/>
  <c r="AM55" i="5" s="1"/>
  <c r="CL55" i="5" s="1"/>
  <c r="F55" i="16"/>
  <c r="AM56" i="5" s="1"/>
  <c r="CL56" i="5" s="1"/>
  <c r="F56" i="16"/>
  <c r="AM57" i="5" s="1"/>
  <c r="CL57" i="5" s="1"/>
  <c r="F58" i="16"/>
  <c r="AM59" i="5" s="1"/>
  <c r="CL59" i="5" s="1"/>
  <c r="F59" i="16"/>
  <c r="AM60" i="5" s="1"/>
  <c r="CL60" i="5" s="1"/>
  <c r="F60" i="16"/>
  <c r="AM61" i="5" s="1"/>
  <c r="CL61" i="5" s="1"/>
  <c r="F61" i="16"/>
  <c r="AM62" i="5" s="1"/>
  <c r="CL62" i="5" s="1"/>
  <c r="F62" i="16"/>
  <c r="AM63" i="5" s="1"/>
  <c r="CL63" i="5" s="1"/>
  <c r="F63" i="16"/>
  <c r="AM64" i="5" s="1"/>
  <c r="CL64" i="5" s="1"/>
  <c r="F64" i="16"/>
  <c r="AM65" i="5" s="1"/>
  <c r="CL65" i="5" s="1"/>
  <c r="F65" i="16"/>
  <c r="AM66" i="5" s="1"/>
  <c r="CL66" i="5" s="1"/>
  <c r="F66" i="16"/>
  <c r="AM67" i="5" s="1"/>
  <c r="CL67" i="5" s="1"/>
  <c r="F67" i="16"/>
  <c r="AM68" i="5" s="1"/>
  <c r="CL68" i="5" s="1"/>
  <c r="F68" i="16"/>
  <c r="AM69" i="5" s="1"/>
  <c r="CL69" i="5" s="1"/>
  <c r="F69" i="16"/>
  <c r="AM70" i="5" s="1"/>
  <c r="CL70" i="5" s="1"/>
  <c r="F70" i="16"/>
  <c r="AM71" i="5" s="1"/>
  <c r="CL71" i="5" s="1"/>
  <c r="F72" i="16"/>
  <c r="AM73" i="5" s="1"/>
  <c r="CL73" i="5" s="1"/>
  <c r="F74" i="16"/>
  <c r="AM75" i="5" s="1"/>
  <c r="CL75" i="5" s="1"/>
  <c r="F75" i="16"/>
  <c r="AM76" i="5" s="1"/>
  <c r="CL76" i="5" s="1"/>
  <c r="F76" i="16"/>
  <c r="AM77" i="5" s="1"/>
  <c r="CL77" i="5" s="1"/>
  <c r="F77" i="16"/>
  <c r="AM78" i="5" s="1"/>
  <c r="CL78" i="5" s="1"/>
  <c r="F78" i="16"/>
  <c r="AM79" i="5" s="1"/>
  <c r="CL79" i="5" s="1"/>
  <c r="F80" i="16"/>
  <c r="AM81" i="5" s="1"/>
  <c r="CL81" i="5" s="1"/>
  <c r="F81" i="16"/>
  <c r="AM82" i="5" s="1"/>
  <c r="CL82" i="5" s="1"/>
  <c r="F82" i="16"/>
  <c r="AM83" i="5" s="1"/>
  <c r="CL83" i="5" s="1"/>
  <c r="F83" i="16"/>
  <c r="AM84" i="5" s="1"/>
  <c r="CL84" i="5" s="1"/>
  <c r="F84" i="16"/>
  <c r="AM85" i="5" s="1"/>
  <c r="CL85" i="5" s="1"/>
  <c r="F85" i="16"/>
  <c r="AM86" i="5" s="1"/>
  <c r="CL86" i="5" s="1"/>
  <c r="F86" i="16"/>
  <c r="AM87" i="5" s="1"/>
  <c r="CL87" i="5" s="1"/>
  <c r="F88" i="16"/>
  <c r="AM89" i="5" s="1"/>
  <c r="CL89" i="5" s="1"/>
  <c r="F89" i="16"/>
  <c r="AM90" i="5" s="1"/>
  <c r="CL90" i="5" s="1"/>
  <c r="F90" i="16"/>
  <c r="AM91" i="5" s="1"/>
  <c r="CL91" i="5" s="1"/>
  <c r="F91" i="16"/>
  <c r="AM92" i="5" s="1"/>
  <c r="CL92" i="5" s="1"/>
  <c r="F93" i="16"/>
  <c r="AM94" i="5" s="1"/>
  <c r="CL94" i="5" s="1"/>
  <c r="F94" i="16"/>
  <c r="AM95" i="5" s="1"/>
  <c r="CL95" i="5" s="1"/>
  <c r="F95" i="16"/>
  <c r="AM96" i="5" s="1"/>
  <c r="CL96" i="5" s="1"/>
  <c r="F96" i="16"/>
  <c r="AM97" i="5" s="1"/>
  <c r="CL97" i="5" s="1"/>
  <c r="F97" i="16"/>
  <c r="AM98" i="5" s="1"/>
  <c r="CL98" i="5" s="1"/>
  <c r="F98" i="16"/>
  <c r="AM99" i="5" s="1"/>
  <c r="CL99" i="5" s="1"/>
  <c r="F99" i="16"/>
  <c r="AM100" i="5" s="1"/>
  <c r="CL100" i="5" s="1"/>
  <c r="F100" i="16"/>
  <c r="AM101" i="5" s="1"/>
  <c r="CL101" i="5" s="1"/>
  <c r="F102" i="16"/>
  <c r="AM103" i="5" s="1"/>
  <c r="CL103" i="5" s="1"/>
  <c r="F103" i="16"/>
  <c r="AM104" i="5" s="1"/>
  <c r="CL104" i="5" s="1"/>
  <c r="F104" i="16"/>
  <c r="AM105" i="5" s="1"/>
  <c r="CL105" i="5" s="1"/>
  <c r="F105" i="16"/>
  <c r="AM106" i="5" s="1"/>
  <c r="CL106" i="5" s="1"/>
  <c r="F106" i="16"/>
  <c r="AM107" i="5" s="1"/>
  <c r="CL107" i="5" s="1"/>
  <c r="F107" i="16"/>
  <c r="AM108" i="5" s="1"/>
  <c r="CL108" i="5" s="1"/>
  <c r="F31" i="15"/>
  <c r="AL32" i="5" s="1"/>
  <c r="CK32" i="5" s="1"/>
  <c r="F32" i="15"/>
  <c r="AL33" i="5" s="1"/>
  <c r="F34" i="15"/>
  <c r="AL35" i="5" s="1"/>
  <c r="F35" i="15"/>
  <c r="AL36" i="5" s="1"/>
  <c r="F36" i="15"/>
  <c r="AL37" i="5" s="1"/>
  <c r="F37" i="15"/>
  <c r="AL38" i="5" s="1"/>
  <c r="F38" i="15"/>
  <c r="AL39" i="5" s="1"/>
  <c r="BK39" i="5" s="1"/>
  <c r="BX39" i="5" s="1"/>
  <c r="F39" i="15"/>
  <c r="AL40" i="5" s="1"/>
  <c r="CK40" i="5" s="1"/>
  <c r="F40" i="15"/>
  <c r="AL41" i="5" s="1"/>
  <c r="F41" i="15"/>
  <c r="AL42" i="5" s="1"/>
  <c r="F42" i="15"/>
  <c r="AL43" i="5" s="1"/>
  <c r="F43" i="15"/>
  <c r="AL44" i="5" s="1"/>
  <c r="F44" i="15"/>
  <c r="AL45" i="5" s="1"/>
  <c r="BK45" i="5" s="1"/>
  <c r="EE45" i="5" s="1"/>
  <c r="F45" i="15"/>
  <c r="AL46" i="5" s="1"/>
  <c r="F47" i="15"/>
  <c r="AL48" i="5" s="1"/>
  <c r="F48" i="15"/>
  <c r="AL49" i="5" s="1"/>
  <c r="BK49" i="5" s="1"/>
  <c r="EE49" i="5" s="1"/>
  <c r="F49" i="15"/>
  <c r="AL50" i="5" s="1"/>
  <c r="BK50" i="5" s="1"/>
  <c r="BX50" i="5" s="1"/>
  <c r="F50" i="15"/>
  <c r="AL51" i="5" s="1"/>
  <c r="F51" i="15"/>
  <c r="AL52" i="5" s="1"/>
  <c r="F52" i="15"/>
  <c r="AL53" i="5" s="1"/>
  <c r="BK53" i="5" s="1"/>
  <c r="F53" i="15"/>
  <c r="AL54" i="5" s="1"/>
  <c r="F54" i="15"/>
  <c r="AL55" i="5" s="1"/>
  <c r="F55" i="15"/>
  <c r="AL56" i="5" s="1"/>
  <c r="F56" i="15"/>
  <c r="AL57" i="5" s="1"/>
  <c r="F57" i="15"/>
  <c r="AL58" i="5" s="1"/>
  <c r="F58" i="15"/>
  <c r="AL59" i="5" s="1"/>
  <c r="F59" i="15"/>
  <c r="AL60" i="5" s="1"/>
  <c r="F60" i="15"/>
  <c r="AL61" i="5" s="1"/>
  <c r="F62" i="15"/>
  <c r="AL63" i="5" s="1"/>
  <c r="BK63" i="5" s="1"/>
  <c r="BX63" i="5" s="1"/>
  <c r="F63" i="15"/>
  <c r="AL64" i="5" s="1"/>
  <c r="F64" i="15"/>
  <c r="AL65" i="5" s="1"/>
  <c r="F66" i="15"/>
  <c r="AL67" i="5" s="1"/>
  <c r="F67" i="15"/>
  <c r="AL68" i="5" s="1"/>
  <c r="F68" i="15"/>
  <c r="AL69" i="5" s="1"/>
  <c r="F69" i="15"/>
  <c r="AL70" i="5" s="1"/>
  <c r="F70" i="15"/>
  <c r="AL71" i="5" s="1"/>
  <c r="F72" i="15"/>
  <c r="AL73" i="5" s="1"/>
  <c r="F74" i="15"/>
  <c r="AL75" i="5" s="1"/>
  <c r="F75" i="15"/>
  <c r="AL76" i="5" s="1"/>
  <c r="F76" i="15"/>
  <c r="AL77" i="5" s="1"/>
  <c r="BK77" i="5" s="1"/>
  <c r="F77" i="15"/>
  <c r="AL78" i="5" s="1"/>
  <c r="BK78" i="5" s="1"/>
  <c r="EE78" i="5" s="1"/>
  <c r="F78" i="15"/>
  <c r="AL79" i="5" s="1"/>
  <c r="F79" i="15"/>
  <c r="AL80" i="5" s="1"/>
  <c r="F81" i="15"/>
  <c r="AL82" i="5" s="1"/>
  <c r="F82" i="15"/>
  <c r="AL83" i="5" s="1"/>
  <c r="F83" i="15"/>
  <c r="AL84" i="5" s="1"/>
  <c r="BK84" i="5" s="1"/>
  <c r="F84" i="15"/>
  <c r="AL85" i="5" s="1"/>
  <c r="BK85" i="5" s="1"/>
  <c r="BX85" i="5" s="1"/>
  <c r="F85" i="15"/>
  <c r="AL86" i="5" s="1"/>
  <c r="F86" i="15"/>
  <c r="AL87" i="5" s="1"/>
  <c r="F88" i="15"/>
  <c r="AL89" i="5" s="1"/>
  <c r="F89" i="15"/>
  <c r="AL90" i="5" s="1"/>
  <c r="F90" i="15"/>
  <c r="AL91" i="5" s="1"/>
  <c r="F91" i="15"/>
  <c r="AL92" i="5" s="1"/>
  <c r="BK92" i="5" s="1"/>
  <c r="F92" i="15"/>
  <c r="AL93" i="5" s="1"/>
  <c r="F93" i="15"/>
  <c r="AL94" i="5" s="1"/>
  <c r="F94" i="15"/>
  <c r="AL95" i="5" s="1"/>
  <c r="BK95" i="5" s="1"/>
  <c r="F95" i="15"/>
  <c r="AL96" i="5" s="1"/>
  <c r="F96" i="15"/>
  <c r="AL97" i="5" s="1"/>
  <c r="F98" i="15"/>
  <c r="AL99" i="5" s="1"/>
  <c r="BK99" i="5" s="1"/>
  <c r="F99" i="15"/>
  <c r="AL100" i="5" s="1"/>
  <c r="BK100" i="5" s="1"/>
  <c r="BX100" i="5" s="1"/>
  <c r="F100" i="15"/>
  <c r="AL101" i="5" s="1"/>
  <c r="F102" i="15"/>
  <c r="AL103" i="5" s="1"/>
  <c r="F103" i="15"/>
  <c r="AL104" i="5" s="1"/>
  <c r="F104" i="15"/>
  <c r="AL105" i="5" s="1"/>
  <c r="CK105" i="5" s="1"/>
  <c r="F105" i="15"/>
  <c r="AL106" i="5" s="1"/>
  <c r="F106" i="15"/>
  <c r="AL107" i="5" s="1"/>
  <c r="F32" i="14"/>
  <c r="AK33" i="5" s="1"/>
  <c r="BJ33" i="5" s="1"/>
  <c r="F34" i="14"/>
  <c r="AK35" i="5" s="1"/>
  <c r="BJ35" i="5" s="1"/>
  <c r="F35" i="14"/>
  <c r="AK36" i="5" s="1"/>
  <c r="F36" i="14"/>
  <c r="AK37" i="5" s="1"/>
  <c r="F37" i="14"/>
  <c r="AK38" i="5" s="1"/>
  <c r="F38" i="14"/>
  <c r="AK39" i="5" s="1"/>
  <c r="F39" i="14"/>
  <c r="AK40" i="5" s="1"/>
  <c r="F40" i="14"/>
  <c r="AK41" i="5" s="1"/>
  <c r="F41" i="14"/>
  <c r="AK42" i="5" s="1"/>
  <c r="F42" i="14"/>
  <c r="AK43" i="5" s="1"/>
  <c r="F43" i="14"/>
  <c r="AK44" i="5" s="1"/>
  <c r="BJ44" i="5" s="1"/>
  <c r="BW44" i="5" s="1"/>
  <c r="F44" i="14"/>
  <c r="AK45" i="5" s="1"/>
  <c r="BJ45" i="5" s="1"/>
  <c r="BW45" i="5" s="1"/>
  <c r="F45" i="14"/>
  <c r="AK46" i="5" s="1"/>
  <c r="F47" i="14"/>
  <c r="AK48" i="5" s="1"/>
  <c r="BJ48" i="5" s="1"/>
  <c r="ED48" i="5" s="1"/>
  <c r="F48" i="14"/>
  <c r="AK49" i="5" s="1"/>
  <c r="BJ49" i="5" s="1"/>
  <c r="F49" i="14"/>
  <c r="AK50" i="5" s="1"/>
  <c r="BJ50" i="5" s="1"/>
  <c r="ED50" i="5" s="1"/>
  <c r="F50" i="14"/>
  <c r="AK51" i="5" s="1"/>
  <c r="F53" i="14"/>
  <c r="AK54" i="5" s="1"/>
  <c r="BJ54" i="5" s="1"/>
  <c r="F54" i="14"/>
  <c r="AK55" i="5" s="1"/>
  <c r="F55" i="14"/>
  <c r="AK56" i="5" s="1"/>
  <c r="F56" i="14"/>
  <c r="AK57" i="5" s="1"/>
  <c r="F58" i="14"/>
  <c r="AK59" i="5" s="1"/>
  <c r="F59" i="14"/>
  <c r="AK60" i="5" s="1"/>
  <c r="BJ60" i="5" s="1"/>
  <c r="ED60" i="5" s="1"/>
  <c r="F60" i="14"/>
  <c r="AK61" i="5" s="1"/>
  <c r="F61" i="14"/>
  <c r="AK62" i="5" s="1"/>
  <c r="F62" i="14"/>
  <c r="AK63" i="5" s="1"/>
  <c r="F63" i="14"/>
  <c r="AK64" i="5" s="1"/>
  <c r="F64" i="14"/>
  <c r="AK65" i="5" s="1"/>
  <c r="F66" i="14"/>
  <c r="AK67" i="5" s="1"/>
  <c r="BJ67" i="5" s="1"/>
  <c r="F67" i="14"/>
  <c r="AK68" i="5" s="1"/>
  <c r="F68" i="14"/>
  <c r="AK69" i="5" s="1"/>
  <c r="F69" i="14"/>
  <c r="AK70" i="5" s="1"/>
  <c r="F70" i="14"/>
  <c r="AK71" i="5" s="1"/>
  <c r="F72" i="14"/>
  <c r="AK73" i="5" s="1"/>
  <c r="BJ73" i="5" s="1"/>
  <c r="BW73" i="5" s="1"/>
  <c r="F74" i="14"/>
  <c r="AK75" i="5" s="1"/>
  <c r="BJ75" i="5" s="1"/>
  <c r="F75" i="14"/>
  <c r="AK76" i="5" s="1"/>
  <c r="BJ76" i="5" s="1"/>
  <c r="F76" i="14"/>
  <c r="AK77" i="5" s="1"/>
  <c r="BJ77" i="5" s="1"/>
  <c r="F77" i="14"/>
  <c r="AK78" i="5" s="1"/>
  <c r="F78" i="14"/>
  <c r="AK79" i="5" s="1"/>
  <c r="BJ79" i="5" s="1"/>
  <c r="ED79" i="5" s="1"/>
  <c r="F79" i="14"/>
  <c r="AK80" i="5" s="1"/>
  <c r="F80" i="14"/>
  <c r="AK81" i="5" s="1"/>
  <c r="F81" i="14"/>
  <c r="AK82" i="5" s="1"/>
  <c r="BJ82" i="5" s="1"/>
  <c r="F82" i="14"/>
  <c r="AK83" i="5" s="1"/>
  <c r="F83" i="14"/>
  <c r="AK84" i="5" s="1"/>
  <c r="F84" i="14"/>
  <c r="AK85" i="5" s="1"/>
  <c r="F85" i="14"/>
  <c r="AK86" i="5" s="1"/>
  <c r="BJ86" i="5" s="1"/>
  <c r="F86" i="14"/>
  <c r="AK87" i="5" s="1"/>
  <c r="F88" i="14"/>
  <c r="AK89" i="5" s="1"/>
  <c r="BJ89" i="5" s="1"/>
  <c r="F89" i="14"/>
  <c r="AK90" i="5" s="1"/>
  <c r="BJ90" i="5" s="1"/>
  <c r="F90" i="14"/>
  <c r="AK91" i="5" s="1"/>
  <c r="BJ91" i="5" s="1"/>
  <c r="F91" i="14"/>
  <c r="AK92" i="5" s="1"/>
  <c r="F93" i="14"/>
  <c r="AK94" i="5" s="1"/>
  <c r="F94" i="14"/>
  <c r="AK95" i="5" s="1"/>
  <c r="BJ95" i="5" s="1"/>
  <c r="ED95" i="5" s="1"/>
  <c r="F95" i="14"/>
  <c r="AK96" i="5" s="1"/>
  <c r="CJ96" i="5" s="1"/>
  <c r="F96" i="14"/>
  <c r="AK97" i="5" s="1"/>
  <c r="BJ97" i="5" s="1"/>
  <c r="F98" i="14"/>
  <c r="AK99" i="5" s="1"/>
  <c r="F99" i="14"/>
  <c r="AK100" i="5" s="1"/>
  <c r="F102" i="14"/>
  <c r="AK103" i="5" s="1"/>
  <c r="F103" i="14"/>
  <c r="AK104" i="5" s="1"/>
  <c r="F104" i="14"/>
  <c r="AK105" i="5" s="1"/>
  <c r="BJ105" i="5" s="1"/>
  <c r="F105" i="14"/>
  <c r="AK106" i="5" s="1"/>
  <c r="BJ106" i="5" s="1"/>
  <c r="F106" i="14"/>
  <c r="AK107" i="5" s="1"/>
  <c r="F31" i="13"/>
  <c r="AJ32" i="5" s="1"/>
  <c r="CI32" i="5" s="1"/>
  <c r="F32" i="13"/>
  <c r="AJ33" i="5" s="1"/>
  <c r="F34" i="13"/>
  <c r="AJ35" i="5" s="1"/>
  <c r="BI35" i="5" s="1"/>
  <c r="EC35" i="5" s="1"/>
  <c r="F35" i="13"/>
  <c r="AJ36" i="5" s="1"/>
  <c r="F36" i="13"/>
  <c r="AJ37" i="5" s="1"/>
  <c r="F37" i="13"/>
  <c r="AJ38" i="5" s="1"/>
  <c r="F38" i="13"/>
  <c r="AJ39" i="5" s="1"/>
  <c r="BI39" i="5" s="1"/>
  <c r="F39" i="13"/>
  <c r="AJ40" i="5" s="1"/>
  <c r="F40" i="13"/>
  <c r="AJ41" i="5" s="1"/>
  <c r="F41" i="13"/>
  <c r="AJ42" i="5" s="1"/>
  <c r="F42" i="13"/>
  <c r="AJ43" i="5" s="1"/>
  <c r="F44" i="13"/>
  <c r="AJ45" i="5" s="1"/>
  <c r="BI45" i="5" s="1"/>
  <c r="F45" i="13"/>
  <c r="AJ46" i="5" s="1"/>
  <c r="F47" i="13"/>
  <c r="AJ48" i="5" s="1"/>
  <c r="BI48" i="5" s="1"/>
  <c r="BV48" i="5" s="1"/>
  <c r="F48" i="13"/>
  <c r="AJ49" i="5" s="1"/>
  <c r="CI49" i="5" s="1"/>
  <c r="F49" i="13"/>
  <c r="AJ50" i="5" s="1"/>
  <c r="F50" i="13"/>
  <c r="AJ51" i="5" s="1"/>
  <c r="F51" i="13"/>
  <c r="AJ52" i="5" s="1"/>
  <c r="CI52" i="5" s="1"/>
  <c r="F52" i="13"/>
  <c r="AJ53" i="5" s="1"/>
  <c r="F53" i="13"/>
  <c r="AJ54" i="5" s="1"/>
  <c r="F54" i="13"/>
  <c r="AJ55" i="5" s="1"/>
  <c r="CI55" i="5" s="1"/>
  <c r="F55" i="13"/>
  <c r="AJ56" i="5" s="1"/>
  <c r="F56" i="13"/>
  <c r="AJ57" i="5" s="1"/>
  <c r="CI57" i="5" s="1"/>
  <c r="F57" i="13"/>
  <c r="AJ58" i="5" s="1"/>
  <c r="F58" i="13"/>
  <c r="AJ59" i="5" s="1"/>
  <c r="F59" i="13"/>
  <c r="AJ60" i="5" s="1"/>
  <c r="F60" i="13"/>
  <c r="AJ61" i="5" s="1"/>
  <c r="F61" i="13"/>
  <c r="AJ62" i="5" s="1"/>
  <c r="CI62" i="5" s="1"/>
  <c r="F62" i="13"/>
  <c r="AJ63" i="5" s="1"/>
  <c r="BI63" i="5" s="1"/>
  <c r="EC63" i="5" s="1"/>
  <c r="F63" i="13"/>
  <c r="AJ64" i="5" s="1"/>
  <c r="CI64" i="5" s="1"/>
  <c r="F64" i="13"/>
  <c r="AJ65" i="5" s="1"/>
  <c r="F65" i="13"/>
  <c r="AJ66" i="5" s="1"/>
  <c r="CI66" i="5" s="1"/>
  <c r="F66" i="13"/>
  <c r="AJ67" i="5" s="1"/>
  <c r="BI67" i="5" s="1"/>
  <c r="BV67" i="5" s="1"/>
  <c r="F68" i="13"/>
  <c r="AJ69" i="5" s="1"/>
  <c r="BI69" i="5" s="1"/>
  <c r="F69" i="13"/>
  <c r="AJ70" i="5" s="1"/>
  <c r="BI70" i="5" s="1"/>
  <c r="EC70" i="5" s="1"/>
  <c r="F70" i="13"/>
  <c r="AJ71" i="5" s="1"/>
  <c r="BI71" i="5" s="1"/>
  <c r="F72" i="13"/>
  <c r="AJ73" i="5" s="1"/>
  <c r="F74" i="13"/>
  <c r="AJ75" i="5" s="1"/>
  <c r="F75" i="13"/>
  <c r="AJ76" i="5" s="1"/>
  <c r="F76" i="13"/>
  <c r="AJ77" i="5" s="1"/>
  <c r="BI77" i="5" s="1"/>
  <c r="BV77" i="5" s="1"/>
  <c r="F77" i="13"/>
  <c r="AJ78" i="5" s="1"/>
  <c r="BI78" i="5" s="1"/>
  <c r="F78" i="13"/>
  <c r="AJ79" i="5" s="1"/>
  <c r="F79" i="13"/>
  <c r="AJ80" i="5" s="1"/>
  <c r="CI80" i="5" s="1"/>
  <c r="F80" i="13"/>
  <c r="AJ81" i="5" s="1"/>
  <c r="F81" i="13"/>
  <c r="AJ82" i="5" s="1"/>
  <c r="CI82" i="5" s="1"/>
  <c r="F82" i="13"/>
  <c r="AJ83" i="5" s="1"/>
  <c r="BI83" i="5" s="1"/>
  <c r="BV83" i="5" s="1"/>
  <c r="F83" i="13"/>
  <c r="AJ84" i="5" s="1"/>
  <c r="F84" i="13"/>
  <c r="AJ85" i="5" s="1"/>
  <c r="F85" i="13"/>
  <c r="AJ86" i="5" s="1"/>
  <c r="BI86" i="5" s="1"/>
  <c r="F86" i="13"/>
  <c r="AJ87" i="5" s="1"/>
  <c r="BI87" i="5" s="1"/>
  <c r="EC87" i="5" s="1"/>
  <c r="F88" i="13"/>
  <c r="AJ89" i="5" s="1"/>
  <c r="F89" i="13"/>
  <c r="AJ90" i="5" s="1"/>
  <c r="CI90" i="5" s="1"/>
  <c r="F90" i="13"/>
  <c r="AJ91" i="5" s="1"/>
  <c r="F91" i="13"/>
  <c r="AJ92" i="5" s="1"/>
  <c r="BI92" i="5" s="1"/>
  <c r="F92" i="13"/>
  <c r="AJ93" i="5" s="1"/>
  <c r="BI93" i="5" s="1"/>
  <c r="EC93" i="5" s="1"/>
  <c r="F94" i="13"/>
  <c r="AJ95" i="5" s="1"/>
  <c r="CI95" i="5" s="1"/>
  <c r="F95" i="13"/>
  <c r="AJ96" i="5" s="1"/>
  <c r="CI96" i="5" s="1"/>
  <c r="F96" i="13"/>
  <c r="AJ97" i="5" s="1"/>
  <c r="CI97" i="5" s="1"/>
  <c r="F98" i="13"/>
  <c r="AJ99" i="5" s="1"/>
  <c r="BI99" i="5" s="1"/>
  <c r="F99" i="13"/>
  <c r="AJ100" i="5" s="1"/>
  <c r="F100" i="13"/>
  <c r="AJ101" i="5" s="1"/>
  <c r="CI101" i="5" s="1"/>
  <c r="F101" i="13"/>
  <c r="AJ102" i="5" s="1"/>
  <c r="CI102" i="5" s="1"/>
  <c r="F102" i="13"/>
  <c r="AJ103" i="5" s="1"/>
  <c r="F103" i="13"/>
  <c r="AJ104" i="5" s="1"/>
  <c r="CI104" i="5" s="1"/>
  <c r="F104" i="13"/>
  <c r="AJ105" i="5" s="1"/>
  <c r="F105" i="13"/>
  <c r="AJ106" i="5" s="1"/>
  <c r="CI106" i="5" s="1"/>
  <c r="F106" i="13"/>
  <c r="AJ107" i="5" s="1"/>
  <c r="F107" i="13"/>
  <c r="AJ108" i="5" s="1"/>
  <c r="CI108" i="5" s="1"/>
  <c r="F32" i="12"/>
  <c r="AI33" i="5" s="1"/>
  <c r="BH33" i="5" s="1"/>
  <c r="EB33" i="5" s="1"/>
  <c r="F34" i="12"/>
  <c r="AI35" i="5" s="1"/>
  <c r="F35" i="12"/>
  <c r="AI36" i="5" s="1"/>
  <c r="F36" i="12"/>
  <c r="AI37" i="5" s="1"/>
  <c r="F37" i="12"/>
  <c r="AI38" i="5" s="1"/>
  <c r="F38" i="12"/>
  <c r="AI39" i="5" s="1"/>
  <c r="F39" i="12"/>
  <c r="AI40" i="5" s="1"/>
  <c r="F40" i="12"/>
  <c r="AI41" i="5" s="1"/>
  <c r="F41" i="12"/>
  <c r="AI42" i="5" s="1"/>
  <c r="CH42" i="5" s="1"/>
  <c r="F42" i="12"/>
  <c r="AI43" i="5" s="1"/>
  <c r="CH43" i="5" s="1"/>
  <c r="F43" i="12"/>
  <c r="F44" i="12"/>
  <c r="AI45" i="5" s="1"/>
  <c r="F45" i="12"/>
  <c r="AI46" i="5" s="1"/>
  <c r="BH46" i="5" s="1"/>
  <c r="BU46" i="5" s="1"/>
  <c r="F46" i="12"/>
  <c r="AI47" i="5" s="1"/>
  <c r="BH47" i="5" s="1"/>
  <c r="BU47" i="5" s="1"/>
  <c r="F47" i="12"/>
  <c r="AI48" i="5" s="1"/>
  <c r="F48" i="12"/>
  <c r="AI49" i="5" s="1"/>
  <c r="F49" i="12"/>
  <c r="AI50" i="5" s="1"/>
  <c r="BH50" i="5" s="1"/>
  <c r="F50" i="12"/>
  <c r="AI51" i="5" s="1"/>
  <c r="BH51" i="5" s="1"/>
  <c r="F51" i="12"/>
  <c r="AI52" i="5" s="1"/>
  <c r="CH52" i="5" s="1"/>
  <c r="F52" i="12"/>
  <c r="AI53" i="5" s="1"/>
  <c r="CH53" i="5" s="1"/>
  <c r="F53" i="12"/>
  <c r="AI54" i="5" s="1"/>
  <c r="F54" i="12"/>
  <c r="AI55" i="5" s="1"/>
  <c r="F55" i="12"/>
  <c r="AI56" i="5" s="1"/>
  <c r="F56" i="12"/>
  <c r="AI57" i="5" s="1"/>
  <c r="F58" i="12"/>
  <c r="AI59" i="5" s="1"/>
  <c r="BH59" i="5" s="1"/>
  <c r="BU59" i="5" s="1"/>
  <c r="F59" i="12"/>
  <c r="AI60" i="5" s="1"/>
  <c r="F60" i="12"/>
  <c r="AI61" i="5" s="1"/>
  <c r="BH61" i="5" s="1"/>
  <c r="F62" i="12"/>
  <c r="AI63" i="5" s="1"/>
  <c r="F63" i="12"/>
  <c r="AI64" i="5" s="1"/>
  <c r="BH64" i="5" s="1"/>
  <c r="EB64" i="5" s="1"/>
  <c r="F64" i="12"/>
  <c r="AI65" i="5" s="1"/>
  <c r="F65" i="12"/>
  <c r="AI66" i="5" s="1"/>
  <c r="F66" i="12"/>
  <c r="AI67" i="5" s="1"/>
  <c r="CH67" i="5" s="1"/>
  <c r="F67" i="12"/>
  <c r="AI68" i="5" s="1"/>
  <c r="F68" i="12"/>
  <c r="AI69" i="5" s="1"/>
  <c r="BH69" i="5" s="1"/>
  <c r="F69" i="12"/>
  <c r="AI70" i="5" s="1"/>
  <c r="BH70" i="5" s="1"/>
  <c r="F70" i="12"/>
  <c r="AI71" i="5" s="1"/>
  <c r="F71" i="12"/>
  <c r="AI72" i="5" s="1"/>
  <c r="F72" i="12"/>
  <c r="AI73" i="5" s="1"/>
  <c r="BH73" i="5" s="1"/>
  <c r="BU73" i="5" s="1"/>
  <c r="F74" i="12"/>
  <c r="AI75" i="5" s="1"/>
  <c r="BH75" i="5" s="1"/>
  <c r="F75" i="12"/>
  <c r="AI76" i="5" s="1"/>
  <c r="BH76" i="5" s="1"/>
  <c r="BU76" i="5" s="1"/>
  <c r="F76" i="12"/>
  <c r="AI77" i="5" s="1"/>
  <c r="BH77" i="5" s="1"/>
  <c r="F77" i="12"/>
  <c r="AI78" i="5" s="1"/>
  <c r="F78" i="12"/>
  <c r="AI79" i="5" s="1"/>
  <c r="CH79" i="5" s="1"/>
  <c r="F79" i="12"/>
  <c r="AI80" i="5" s="1"/>
  <c r="F80" i="12"/>
  <c r="AI81" i="5" s="1"/>
  <c r="F81" i="12"/>
  <c r="AI82" i="5" s="1"/>
  <c r="F82" i="12"/>
  <c r="AI83" i="5" s="1"/>
  <c r="BH83" i="5" s="1"/>
  <c r="EB83" i="5" s="1"/>
  <c r="F83" i="12"/>
  <c r="AI84" i="5" s="1"/>
  <c r="CH84" i="5" s="1"/>
  <c r="F84" i="12"/>
  <c r="AI85" i="5" s="1"/>
  <c r="BH85" i="5" s="1"/>
  <c r="EB85" i="5" s="1"/>
  <c r="F85" i="12"/>
  <c r="AI86" i="5" s="1"/>
  <c r="BH86" i="5" s="1"/>
  <c r="F86" i="12"/>
  <c r="AI87" i="5" s="1"/>
  <c r="BH87" i="5" s="1"/>
  <c r="F88" i="12"/>
  <c r="AI89" i="5" s="1"/>
  <c r="F89" i="12"/>
  <c r="AI90" i="5" s="1"/>
  <c r="F90" i="12"/>
  <c r="AI91" i="5" s="1"/>
  <c r="F91" i="12"/>
  <c r="AI92" i="5" s="1"/>
  <c r="BH92" i="5" s="1"/>
  <c r="F92" i="12"/>
  <c r="AI93" i="5" s="1"/>
  <c r="F93" i="12"/>
  <c r="AI94" i="5" s="1"/>
  <c r="F94" i="12"/>
  <c r="AI95" i="5" s="1"/>
  <c r="BH95" i="5" s="1"/>
  <c r="F95" i="12"/>
  <c r="AI96" i="5" s="1"/>
  <c r="BH96" i="5" s="1"/>
  <c r="F96" i="12"/>
  <c r="AI97" i="5" s="1"/>
  <c r="BH97" i="5" s="1"/>
  <c r="F98" i="12"/>
  <c r="AI99" i="5" s="1"/>
  <c r="CH99" i="5" s="1"/>
  <c r="F99" i="12"/>
  <c r="AI100" i="5" s="1"/>
  <c r="F101" i="12"/>
  <c r="AI102" i="5" s="1"/>
  <c r="F102" i="12"/>
  <c r="AI103" i="5" s="1"/>
  <c r="CH103" i="5" s="1"/>
  <c r="F103" i="12"/>
  <c r="AI104" i="5" s="1"/>
  <c r="CH104" i="5" s="1"/>
  <c r="F104" i="12"/>
  <c r="AI105" i="5" s="1"/>
  <c r="BH105" i="5" s="1"/>
  <c r="EB105" i="5" s="1"/>
  <c r="F105" i="12"/>
  <c r="AI106" i="5" s="1"/>
  <c r="F106" i="12"/>
  <c r="AI107" i="5" s="1"/>
  <c r="F107" i="12"/>
  <c r="AI108" i="5" s="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46" i="11"/>
  <c r="F47" i="11"/>
  <c r="F48" i="11"/>
  <c r="F49" i="11"/>
  <c r="F50" i="11"/>
  <c r="F51" i="11"/>
  <c r="F52" i="11"/>
  <c r="F53" i="11"/>
  <c r="F54" i="11"/>
  <c r="F55" i="11"/>
  <c r="F56" i="11"/>
  <c r="F58" i="11"/>
  <c r="F59" i="11"/>
  <c r="F60" i="11"/>
  <c r="F61" i="11"/>
  <c r="F62" i="11"/>
  <c r="F63" i="11"/>
  <c r="F64" i="11"/>
  <c r="AH65" i="5" s="1"/>
  <c r="F65" i="11"/>
  <c r="F66" i="11"/>
  <c r="F67" i="11"/>
  <c r="F68" i="11"/>
  <c r="F69" i="11"/>
  <c r="F70" i="11"/>
  <c r="F71" i="11"/>
  <c r="F72" i="11"/>
  <c r="F74" i="11"/>
  <c r="F75" i="11"/>
  <c r="F76" i="11"/>
  <c r="F77" i="11"/>
  <c r="F78" i="11"/>
  <c r="F79" i="11"/>
  <c r="F80" i="11"/>
  <c r="F81" i="11"/>
  <c r="F82" i="11"/>
  <c r="F83" i="11"/>
  <c r="F84" i="11"/>
  <c r="F85" i="11"/>
  <c r="F86" i="11"/>
  <c r="AH88" i="5" s="1"/>
  <c r="CG88" i="5" s="1"/>
  <c r="F88" i="11"/>
  <c r="F89" i="11"/>
  <c r="F90" i="11"/>
  <c r="F91" i="11"/>
  <c r="F92" i="11"/>
  <c r="F93" i="11"/>
  <c r="F94" i="11"/>
  <c r="F95" i="11"/>
  <c r="F96" i="11"/>
  <c r="F97" i="11"/>
  <c r="F98" i="11"/>
  <c r="F99" i="11"/>
  <c r="F100" i="11"/>
  <c r="F101" i="11"/>
  <c r="F102" i="11"/>
  <c r="F103" i="11"/>
  <c r="F104" i="11"/>
  <c r="F105" i="11"/>
  <c r="F106" i="11"/>
  <c r="F107" i="11"/>
  <c r="F32" i="10"/>
  <c r="F33" i="10"/>
  <c r="F34" i="10"/>
  <c r="AE35" i="5" s="1"/>
  <c r="BF35" i="5" s="1"/>
  <c r="F35" i="10"/>
  <c r="F36" i="10"/>
  <c r="F37" i="10"/>
  <c r="F38" i="10"/>
  <c r="F39" i="10"/>
  <c r="F40" i="10"/>
  <c r="F41" i="10"/>
  <c r="F42" i="10"/>
  <c r="AE43" i="5" s="1"/>
  <c r="F43" i="10"/>
  <c r="AE44" i="5" s="1"/>
  <c r="CF44" i="5" s="1"/>
  <c r="F44" i="10"/>
  <c r="F45" i="10"/>
  <c r="F46" i="10"/>
  <c r="AE47" i="5" s="1"/>
  <c r="CF47" i="5" s="1"/>
  <c r="F47" i="10"/>
  <c r="F48" i="10"/>
  <c r="F49" i="10"/>
  <c r="F50" i="10"/>
  <c r="F51" i="10"/>
  <c r="AE52" i="5" s="1"/>
  <c r="BF52" i="5" s="1"/>
  <c r="F52" i="10"/>
  <c r="F53" i="10"/>
  <c r="AE54" i="5" s="1"/>
  <c r="F54" i="10"/>
  <c r="F55" i="10"/>
  <c r="F56" i="10"/>
  <c r="F58" i="10"/>
  <c r="F59" i="10"/>
  <c r="F60" i="10"/>
  <c r="F61" i="10"/>
  <c r="F62" i="10"/>
  <c r="F63" i="10"/>
  <c r="F64" i="10"/>
  <c r="F65" i="10"/>
  <c r="F66" i="10"/>
  <c r="AE67" i="5" s="1"/>
  <c r="BF67" i="5" s="1"/>
  <c r="F67" i="10"/>
  <c r="F68" i="10"/>
  <c r="F69" i="10"/>
  <c r="F70" i="10"/>
  <c r="AE71" i="5" s="1"/>
  <c r="F71" i="10"/>
  <c r="F72" i="10"/>
  <c r="F74" i="10"/>
  <c r="F75" i="10"/>
  <c r="AE76" i="5" s="1"/>
  <c r="F76" i="10"/>
  <c r="F77" i="10"/>
  <c r="F78" i="10"/>
  <c r="F79" i="10"/>
  <c r="F80" i="10"/>
  <c r="F81" i="10"/>
  <c r="F82" i="10"/>
  <c r="F83" i="10"/>
  <c r="F84" i="10"/>
  <c r="F85" i="10"/>
  <c r="F86" i="10"/>
  <c r="F88" i="10"/>
  <c r="AE89" i="5" s="1"/>
  <c r="F89" i="10"/>
  <c r="F90" i="10"/>
  <c r="F91" i="10"/>
  <c r="F92" i="10"/>
  <c r="F93" i="10"/>
  <c r="F94" i="10"/>
  <c r="F95" i="10"/>
  <c r="F96" i="10"/>
  <c r="F97" i="10"/>
  <c r="F98" i="10"/>
  <c r="F99" i="10"/>
  <c r="F100" i="10"/>
  <c r="F101" i="10"/>
  <c r="F102" i="10"/>
  <c r="F103" i="10"/>
  <c r="F104" i="10"/>
  <c r="F105" i="10"/>
  <c r="F106" i="10"/>
  <c r="F107" i="10"/>
  <c r="F32" i="9"/>
  <c r="F33" i="9"/>
  <c r="F34" i="9"/>
  <c r="F35" i="9"/>
  <c r="F36" i="9"/>
  <c r="F37" i="9"/>
  <c r="F38" i="9"/>
  <c r="F39" i="9"/>
  <c r="F40" i="9"/>
  <c r="AD41" i="5" s="1"/>
  <c r="F41" i="9"/>
  <c r="F42" i="9"/>
  <c r="F43" i="9"/>
  <c r="F44" i="9"/>
  <c r="F45" i="9"/>
  <c r="F46" i="9"/>
  <c r="AD47" i="5" s="1"/>
  <c r="F47" i="9"/>
  <c r="F48" i="9"/>
  <c r="F49" i="9"/>
  <c r="F50" i="9"/>
  <c r="F51" i="9"/>
  <c r="AD52" i="5"/>
  <c r="BE52" i="5" s="1"/>
  <c r="F52" i="9"/>
  <c r="F53" i="9"/>
  <c r="F54" i="9"/>
  <c r="F55" i="9"/>
  <c r="F56" i="9"/>
  <c r="F58" i="9"/>
  <c r="F59" i="9"/>
  <c r="F60" i="9"/>
  <c r="F61" i="9"/>
  <c r="F62" i="9"/>
  <c r="F63" i="9"/>
  <c r="F64" i="9"/>
  <c r="AD65" i="5" s="1"/>
  <c r="F65" i="9"/>
  <c r="F66" i="9"/>
  <c r="F67" i="9"/>
  <c r="F68" i="9"/>
  <c r="F69" i="9"/>
  <c r="F70" i="9"/>
  <c r="F71" i="9"/>
  <c r="F72" i="9"/>
  <c r="F74" i="9"/>
  <c r="F75" i="9"/>
  <c r="F76" i="9"/>
  <c r="F77" i="9"/>
  <c r="F78" i="9"/>
  <c r="F79" i="9"/>
  <c r="F80" i="9"/>
  <c r="F81" i="9"/>
  <c r="F82" i="9"/>
  <c r="F83" i="9"/>
  <c r="F84" i="9"/>
  <c r="F85" i="9"/>
  <c r="F86" i="9"/>
  <c r="F88" i="9"/>
  <c r="F89" i="9"/>
  <c r="F90" i="9"/>
  <c r="F91" i="9"/>
  <c r="F92" i="9"/>
  <c r="F93" i="9"/>
  <c r="F94" i="9"/>
  <c r="AD95" i="5" s="1"/>
  <c r="F95" i="9"/>
  <c r="F96" i="9"/>
  <c r="F97" i="9"/>
  <c r="F98" i="9"/>
  <c r="F99" i="9"/>
  <c r="F100" i="9"/>
  <c r="F101" i="9"/>
  <c r="F102" i="9"/>
  <c r="F103" i="9"/>
  <c r="F104" i="9"/>
  <c r="F105" i="9"/>
  <c r="F106" i="9"/>
  <c r="F107" i="9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AC52" i="5" s="1"/>
  <c r="BD52" i="5" s="1"/>
  <c r="F52" i="8"/>
  <c r="F53" i="8"/>
  <c r="F54" i="8"/>
  <c r="AC55" i="5" s="1"/>
  <c r="F55" i="8"/>
  <c r="F56" i="8"/>
  <c r="F58" i="8"/>
  <c r="F59" i="8"/>
  <c r="AC60" i="5" s="1"/>
  <c r="F60" i="8"/>
  <c r="F61" i="8"/>
  <c r="F62" i="8"/>
  <c r="F63" i="8"/>
  <c r="F64" i="8"/>
  <c r="F65" i="8"/>
  <c r="F66" i="8"/>
  <c r="F67" i="8"/>
  <c r="F68" i="8"/>
  <c r="F69" i="8"/>
  <c r="F70" i="8"/>
  <c r="F71" i="8"/>
  <c r="AC72" i="5" s="1"/>
  <c r="F72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AC88" i="5" s="1"/>
  <c r="BD88" i="5" s="1"/>
  <c r="F88" i="8"/>
  <c r="F89" i="8"/>
  <c r="F90" i="8"/>
  <c r="F91" i="8"/>
  <c r="F92" i="8"/>
  <c r="F93" i="8"/>
  <c r="F94" i="8"/>
  <c r="F95" i="8"/>
  <c r="F96" i="8"/>
  <c r="F97" i="8"/>
  <c r="AC98" i="5" s="1"/>
  <c r="BD98" i="5" s="1"/>
  <c r="BQ98" i="5" s="1"/>
  <c r="F98" i="8"/>
  <c r="F99" i="8"/>
  <c r="F100" i="8"/>
  <c r="F101" i="8"/>
  <c r="F102" i="8"/>
  <c r="F103" i="8"/>
  <c r="F104" i="8"/>
  <c r="F105" i="8"/>
  <c r="F106" i="8"/>
  <c r="F107" i="8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AB47" i="5" s="1"/>
  <c r="F47" i="7"/>
  <c r="F48" i="7"/>
  <c r="F49" i="7"/>
  <c r="F50" i="7"/>
  <c r="F51" i="7"/>
  <c r="F52" i="7"/>
  <c r="F53" i="7"/>
  <c r="F54" i="7"/>
  <c r="AB55" i="5" s="1"/>
  <c r="F55" i="7"/>
  <c r="F56" i="7"/>
  <c r="F57" i="7"/>
  <c r="F58" i="7"/>
  <c r="AB59" i="5" s="1"/>
  <c r="F59" i="7"/>
  <c r="F60" i="7"/>
  <c r="F61" i="7"/>
  <c r="F62" i="7"/>
  <c r="AB63" i="5" s="1"/>
  <c r="F63" i="7"/>
  <c r="F64" i="7"/>
  <c r="F65" i="7"/>
  <c r="F66" i="7"/>
  <c r="F67" i="7"/>
  <c r="F68" i="7"/>
  <c r="F69" i="7"/>
  <c r="F70" i="7"/>
  <c r="AB71" i="5" s="1"/>
  <c r="F71" i="7"/>
  <c r="F72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AB88" i="5" s="1"/>
  <c r="CC88" i="5" s="1"/>
  <c r="F88" i="7"/>
  <c r="F89" i="7"/>
  <c r="F90" i="7"/>
  <c r="F91" i="7"/>
  <c r="F92" i="7"/>
  <c r="F93" i="7"/>
  <c r="F94" i="7"/>
  <c r="F95" i="7"/>
  <c r="F96" i="7"/>
  <c r="AB97" i="5" s="1"/>
  <c r="F97" i="7"/>
  <c r="F98" i="7"/>
  <c r="F99" i="7"/>
  <c r="F100" i="7"/>
  <c r="F101" i="7"/>
  <c r="F102" i="7"/>
  <c r="F103" i="7"/>
  <c r="F104" i="7"/>
  <c r="F105" i="7"/>
  <c r="F106" i="7"/>
  <c r="F107" i="7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AA47" i="5" s="1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AA88" i="5" s="1"/>
  <c r="BB88" i="5" s="1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Z47" i="5" s="1"/>
  <c r="CA47" i="5" s="1"/>
  <c r="CO47" i="5" s="1"/>
  <c r="F47" i="2"/>
  <c r="F48" i="2"/>
  <c r="F49" i="2"/>
  <c r="F50" i="2"/>
  <c r="F51" i="2"/>
  <c r="F52" i="2"/>
  <c r="F53" i="2"/>
  <c r="F54" i="2"/>
  <c r="F55" i="2"/>
  <c r="F56" i="2"/>
  <c r="F57" i="2"/>
  <c r="Z58" i="5" s="1"/>
  <c r="F58" i="2"/>
  <c r="F59" i="2"/>
  <c r="F60" i="2"/>
  <c r="F61" i="2"/>
  <c r="F62" i="2"/>
  <c r="F63" i="2"/>
  <c r="F64" i="2"/>
  <c r="F65" i="2"/>
  <c r="F66" i="2"/>
  <c r="F67" i="2"/>
  <c r="F68" i="2"/>
  <c r="Z69" i="5" s="1"/>
  <c r="F69" i="2"/>
  <c r="F70" i="2"/>
  <c r="F71" i="2"/>
  <c r="F72" i="2"/>
  <c r="F74" i="2"/>
  <c r="Z75" i="5" s="1"/>
  <c r="BA75" i="5" s="1"/>
  <c r="F75" i="2"/>
  <c r="F76" i="2"/>
  <c r="F77" i="2"/>
  <c r="F78" i="2"/>
  <c r="F79" i="2"/>
  <c r="F80" i="2"/>
  <c r="F81" i="2"/>
  <c r="F82" i="2"/>
  <c r="F83" i="2"/>
  <c r="F84" i="2"/>
  <c r="F85" i="2"/>
  <c r="F86" i="2"/>
  <c r="Z88" i="5" s="1"/>
  <c r="BA88" i="5" s="1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A105" i="19"/>
  <c r="A105" i="18"/>
  <c r="K7" i="5"/>
  <c r="DE31" i="5"/>
  <c r="AH31" i="5"/>
  <c r="AE31" i="5"/>
  <c r="AD31" i="5"/>
  <c r="AC31" i="5"/>
  <c r="AB31" i="5"/>
  <c r="AA31" i="5"/>
  <c r="N31" i="5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0" i="18"/>
  <c r="A41" i="18"/>
  <c r="A42" i="18"/>
  <c r="A43" i="18"/>
  <c r="A44" i="18"/>
  <c r="A45" i="18"/>
  <c r="A46" i="18"/>
  <c r="A47" i="18"/>
  <c r="A48" i="18"/>
  <c r="A49" i="18"/>
  <c r="A50" i="18"/>
  <c r="A51" i="18"/>
  <c r="A52" i="18"/>
  <c r="A53" i="18"/>
  <c r="A54" i="18"/>
  <c r="A55" i="18"/>
  <c r="A56" i="18"/>
  <c r="A57" i="18"/>
  <c r="A58" i="18"/>
  <c r="A59" i="18"/>
  <c r="A60" i="18"/>
  <c r="A61" i="18"/>
  <c r="A62" i="18"/>
  <c r="A63" i="18"/>
  <c r="A64" i="18"/>
  <c r="A65" i="18"/>
  <c r="A66" i="18"/>
  <c r="A67" i="18"/>
  <c r="A68" i="18"/>
  <c r="A69" i="18"/>
  <c r="A70" i="18"/>
  <c r="A71" i="18"/>
  <c r="A72" i="18"/>
  <c r="A73" i="18"/>
  <c r="A74" i="18"/>
  <c r="A75" i="18"/>
  <c r="A76" i="18"/>
  <c r="A77" i="18"/>
  <c r="A78" i="18"/>
  <c r="A79" i="18"/>
  <c r="A80" i="18"/>
  <c r="A81" i="18"/>
  <c r="A82" i="18"/>
  <c r="A83" i="18"/>
  <c r="A84" i="18"/>
  <c r="A85" i="18"/>
  <c r="A86" i="18"/>
  <c r="A87" i="18"/>
  <c r="A88" i="18"/>
  <c r="A89" i="18"/>
  <c r="A90" i="18"/>
  <c r="A91" i="18"/>
  <c r="A92" i="18"/>
  <c r="A93" i="18"/>
  <c r="A94" i="18"/>
  <c r="A95" i="18"/>
  <c r="A96" i="18"/>
  <c r="A97" i="18"/>
  <c r="A98" i="18"/>
  <c r="A99" i="18"/>
  <c r="A100" i="18"/>
  <c r="A101" i="18"/>
  <c r="A102" i="18"/>
  <c r="A103" i="18"/>
  <c r="A104" i="18"/>
  <c r="A13" i="18"/>
  <c r="F10" i="16"/>
  <c r="AM11" i="5" s="1"/>
  <c r="CL11" i="5" s="1"/>
  <c r="F13" i="16"/>
  <c r="AM14" i="5" s="1"/>
  <c r="CL14" i="5" s="1"/>
  <c r="F14" i="16"/>
  <c r="AM15" i="5" s="1"/>
  <c r="CL15" i="5" s="1"/>
  <c r="F15" i="16"/>
  <c r="AM16" i="5" s="1"/>
  <c r="CL16" i="5" s="1"/>
  <c r="F16" i="16"/>
  <c r="AM17" i="5" s="1"/>
  <c r="CL17" i="5" s="1"/>
  <c r="F17" i="16"/>
  <c r="AM18" i="5" s="1"/>
  <c r="CL18" i="5" s="1"/>
  <c r="F20" i="16"/>
  <c r="AM21" i="5" s="1"/>
  <c r="CL21" i="5" s="1"/>
  <c r="F21" i="16"/>
  <c r="AM22" i="5" s="1"/>
  <c r="CL22" i="5" s="1"/>
  <c r="F22" i="16"/>
  <c r="AM23" i="5" s="1"/>
  <c r="CL23" i="5" s="1"/>
  <c r="F23" i="16"/>
  <c r="AM24" i="5" s="1"/>
  <c r="CL24" i="5" s="1"/>
  <c r="F24" i="16"/>
  <c r="AM25" i="5" s="1"/>
  <c r="CL25" i="5" s="1"/>
  <c r="F26" i="16"/>
  <c r="AM27" i="5" s="1"/>
  <c r="CL27" i="5" s="1"/>
  <c r="F27" i="16"/>
  <c r="AM28" i="5" s="1"/>
  <c r="CL28" i="5" s="1"/>
  <c r="F28" i="16"/>
  <c r="AM29" i="5" s="1"/>
  <c r="CL29" i="5" s="1"/>
  <c r="F29" i="16"/>
  <c r="AM30" i="5" s="1"/>
  <c r="CL30" i="5" s="1"/>
  <c r="F10" i="15"/>
  <c r="AL11" i="5" s="1"/>
  <c r="F13" i="15"/>
  <c r="AL14" i="5" s="1"/>
  <c r="F14" i="15"/>
  <c r="AL15" i="5" s="1"/>
  <c r="F15" i="15"/>
  <c r="AL16" i="5" s="1"/>
  <c r="BK16" i="5" s="1"/>
  <c r="F16" i="15"/>
  <c r="AL17" i="5" s="1"/>
  <c r="F18" i="15"/>
  <c r="AL19" i="5" s="1"/>
  <c r="BK19" i="5" s="1"/>
  <c r="EE19" i="5" s="1"/>
  <c r="F19" i="15"/>
  <c r="AL20" i="5" s="1"/>
  <c r="F20" i="15"/>
  <c r="AL21" i="5" s="1"/>
  <c r="F22" i="15"/>
  <c r="AL23" i="5" s="1"/>
  <c r="F23" i="15"/>
  <c r="AL24" i="5" s="1"/>
  <c r="BK24" i="5" s="1"/>
  <c r="F24" i="15"/>
  <c r="AL25" i="5" s="1"/>
  <c r="BK25" i="5" s="1"/>
  <c r="EE25" i="5" s="1"/>
  <c r="F26" i="15"/>
  <c r="AL27" i="5" s="1"/>
  <c r="BK27" i="5" s="1"/>
  <c r="F27" i="15"/>
  <c r="AL28" i="5" s="1"/>
  <c r="BK28" i="5" s="1"/>
  <c r="F28" i="15"/>
  <c r="AL29" i="5" s="1"/>
  <c r="CK29" i="5" s="1"/>
  <c r="F29" i="15"/>
  <c r="AL30" i="5" s="1"/>
  <c r="BK30" i="5" s="1"/>
  <c r="F30" i="15"/>
  <c r="AL31" i="5" s="1"/>
  <c r="F10" i="14"/>
  <c r="AK11" i="5" s="1"/>
  <c r="F11" i="14"/>
  <c r="AK12" i="5" s="1"/>
  <c r="BJ12" i="5" s="1"/>
  <c r="F12" i="14"/>
  <c r="F13" i="14"/>
  <c r="AK14" i="5" s="1"/>
  <c r="BJ14" i="5" s="1"/>
  <c r="ED14" i="5" s="1"/>
  <c r="F14" i="14"/>
  <c r="AK15" i="5" s="1"/>
  <c r="F15" i="14"/>
  <c r="AK16" i="5" s="1"/>
  <c r="BJ16" i="5" s="1"/>
  <c r="F16" i="14"/>
  <c r="AK17" i="5" s="1"/>
  <c r="F18" i="14"/>
  <c r="AK19" i="5" s="1"/>
  <c r="F19" i="14"/>
  <c r="AK20" i="5" s="1"/>
  <c r="BJ20" i="5" s="1"/>
  <c r="F20" i="14"/>
  <c r="AK21" i="5" s="1"/>
  <c r="F21" i="14"/>
  <c r="AK22" i="5" s="1"/>
  <c r="F22" i="14"/>
  <c r="AK23" i="5" s="1"/>
  <c r="F23" i="14"/>
  <c r="AK24" i="5" s="1"/>
  <c r="F24" i="14"/>
  <c r="AK25" i="5" s="1"/>
  <c r="F25" i="14"/>
  <c r="AK26" i="5" s="1"/>
  <c r="BJ26" i="5" s="1"/>
  <c r="BW26" i="5" s="1"/>
  <c r="F26" i="14"/>
  <c r="AK27" i="5" s="1"/>
  <c r="F27" i="14"/>
  <c r="AK28" i="5" s="1"/>
  <c r="F28" i="14"/>
  <c r="AK29" i="5" s="1"/>
  <c r="F29" i="14"/>
  <c r="AK30" i="5" s="1"/>
  <c r="CJ30" i="5" s="1"/>
  <c r="F10" i="13"/>
  <c r="AJ11" i="5" s="1"/>
  <c r="F11" i="13"/>
  <c r="AJ12" i="5" s="1"/>
  <c r="F12" i="13"/>
  <c r="AJ13" i="5" s="1"/>
  <c r="F13" i="13"/>
  <c r="AJ14" i="5" s="1"/>
  <c r="BI14" i="5" s="1"/>
  <c r="EC14" i="5" s="1"/>
  <c r="F14" i="13"/>
  <c r="AJ15" i="5" s="1"/>
  <c r="F15" i="13"/>
  <c r="AJ16" i="5" s="1"/>
  <c r="F16" i="13"/>
  <c r="AJ17" i="5" s="1"/>
  <c r="F19" i="13"/>
  <c r="AJ20" i="5" s="1"/>
  <c r="BI20" i="5" s="1"/>
  <c r="F20" i="13"/>
  <c r="AJ21" i="5" s="1"/>
  <c r="BI21" i="5" s="1"/>
  <c r="EC21" i="5" s="1"/>
  <c r="F22" i="13"/>
  <c r="AJ23" i="5" s="1"/>
  <c r="F23" i="13"/>
  <c r="AJ24" i="5" s="1"/>
  <c r="F24" i="13"/>
  <c r="AJ25" i="5" s="1"/>
  <c r="F26" i="13"/>
  <c r="AJ27" i="5" s="1"/>
  <c r="F27" i="13"/>
  <c r="AJ28" i="5" s="1"/>
  <c r="F28" i="13"/>
  <c r="AJ29" i="5" s="1"/>
  <c r="F29" i="13"/>
  <c r="AJ30" i="5" s="1"/>
  <c r="F30" i="13"/>
  <c r="AJ31" i="5" s="1"/>
  <c r="F10" i="12"/>
  <c r="AI11" i="5" s="1"/>
  <c r="F11" i="12"/>
  <c r="AI12" i="5" s="1"/>
  <c r="BH12" i="5" s="1"/>
  <c r="F12" i="12"/>
  <c r="AI13" i="5" s="1"/>
  <c r="F13" i="12"/>
  <c r="AI14" i="5" s="1"/>
  <c r="BH14" i="5" s="1"/>
  <c r="F14" i="12"/>
  <c r="AI15" i="5" s="1"/>
  <c r="F16" i="12"/>
  <c r="AI17" i="5" s="1"/>
  <c r="F17" i="12"/>
  <c r="AI18" i="5" s="1"/>
  <c r="BH18" i="5" s="1"/>
  <c r="EB18" i="5" s="1"/>
  <c r="F18" i="12"/>
  <c r="AI19" i="5" s="1"/>
  <c r="CH19" i="5" s="1"/>
  <c r="F19" i="12"/>
  <c r="AI20" i="5" s="1"/>
  <c r="F20" i="12"/>
  <c r="AI21" i="5" s="1"/>
  <c r="BH21" i="5" s="1"/>
  <c r="BU21" i="5" s="1"/>
  <c r="F21" i="12"/>
  <c r="AI22" i="5" s="1"/>
  <c r="F22" i="12"/>
  <c r="AI23" i="5" s="1"/>
  <c r="F23" i="12"/>
  <c r="AI24" i="5" s="1"/>
  <c r="F24" i="12"/>
  <c r="AI25" i="5" s="1"/>
  <c r="F25" i="12"/>
  <c r="AI26" i="5" s="1"/>
  <c r="F26" i="12"/>
  <c r="AI27" i="5" s="1"/>
  <c r="CH27" i="5" s="1"/>
  <c r="F27" i="12"/>
  <c r="AI28" i="5" s="1"/>
  <c r="F28" i="12"/>
  <c r="AI29" i="5" s="1"/>
  <c r="F29" i="12"/>
  <c r="AI30" i="5" s="1"/>
  <c r="CH30" i="5" s="1"/>
  <c r="AI31" i="5"/>
  <c r="BH31" i="5" s="1"/>
  <c r="F10" i="11"/>
  <c r="F11" i="11"/>
  <c r="F12" i="11"/>
  <c r="AH13" i="5" s="1"/>
  <c r="F13" i="11"/>
  <c r="F14" i="11"/>
  <c r="F15" i="11"/>
  <c r="F16" i="11"/>
  <c r="F17" i="11"/>
  <c r="AH18" i="5" s="1"/>
  <c r="F18" i="11"/>
  <c r="F19" i="11"/>
  <c r="F20" i="11"/>
  <c r="F21" i="11"/>
  <c r="F22" i="11"/>
  <c r="F23" i="11"/>
  <c r="F24" i="11"/>
  <c r="AH25" i="5" s="1"/>
  <c r="F25" i="11"/>
  <c r="F26" i="11"/>
  <c r="F27" i="11"/>
  <c r="F28" i="11"/>
  <c r="F29" i="11"/>
  <c r="F10" i="10"/>
  <c r="F11" i="10"/>
  <c r="AE12" i="5" s="1"/>
  <c r="BF12" i="5" s="1"/>
  <c r="F12" i="10"/>
  <c r="AE13" i="5" s="1"/>
  <c r="F13" i="10"/>
  <c r="F14" i="10"/>
  <c r="F15" i="10"/>
  <c r="F16" i="10"/>
  <c r="AE17" i="5" s="1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10" i="9"/>
  <c r="F11" i="9"/>
  <c r="F12" i="9"/>
  <c r="F13" i="9"/>
  <c r="F14" i="9"/>
  <c r="F15" i="9"/>
  <c r="AD16" i="5" s="1"/>
  <c r="BE16" i="5" s="1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10" i="7"/>
  <c r="F11" i="7"/>
  <c r="F12" i="7"/>
  <c r="F13" i="7"/>
  <c r="F14" i="7"/>
  <c r="F15" i="7"/>
  <c r="F16" i="7"/>
  <c r="F17" i="7"/>
  <c r="AB18" i="5" s="1"/>
  <c r="F18" i="7"/>
  <c r="F19" i="7"/>
  <c r="F20" i="7"/>
  <c r="F21" i="7"/>
  <c r="F22" i="7"/>
  <c r="F23" i="7"/>
  <c r="F24" i="7"/>
  <c r="F25" i="7"/>
  <c r="F26" i="7"/>
  <c r="F27" i="7"/>
  <c r="F28" i="7"/>
  <c r="F29" i="7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10" i="2"/>
  <c r="F11" i="2"/>
  <c r="F12" i="2"/>
  <c r="F13" i="2"/>
  <c r="F14" i="2"/>
  <c r="F15" i="2"/>
  <c r="F16" i="2"/>
  <c r="F17" i="2"/>
  <c r="Z18" i="5" s="1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A104" i="19"/>
  <c r="N10" i="5"/>
  <c r="DE10" i="5"/>
  <c r="Q10" i="5"/>
  <c r="O10" i="5"/>
  <c r="N47" i="5"/>
  <c r="AB52" i="5"/>
  <c r="CC52" i="5" s="1"/>
  <c r="S4" i="5"/>
  <c r="K105" i="5"/>
  <c r="K104" i="5"/>
  <c r="K85" i="5"/>
  <c r="K81" i="5"/>
  <c r="K80" i="5"/>
  <c r="K79" i="5"/>
  <c r="K64" i="5"/>
  <c r="K57" i="5"/>
  <c r="K54" i="5"/>
  <c r="K45" i="5"/>
  <c r="K28" i="5"/>
  <c r="K26" i="5"/>
  <c r="K24" i="5"/>
  <c r="N13" i="5"/>
  <c r="B3" i="3"/>
  <c r="C3" i="3"/>
  <c r="E3" i="3"/>
  <c r="F3" i="3"/>
  <c r="H3" i="3"/>
  <c r="I3" i="3"/>
  <c r="K3" i="3"/>
  <c r="L3" i="3"/>
  <c r="N3" i="3"/>
  <c r="O3" i="3"/>
  <c r="Q3" i="3"/>
  <c r="R3" i="3"/>
  <c r="T3" i="3"/>
  <c r="U3" i="3"/>
  <c r="W3" i="3"/>
  <c r="X3" i="3"/>
  <c r="Z3" i="3"/>
  <c r="AA3" i="3"/>
  <c r="AC3" i="3"/>
  <c r="AD3" i="3"/>
  <c r="AF3" i="3"/>
  <c r="AG3" i="3"/>
  <c r="AI3" i="3"/>
  <c r="AJ3" i="3"/>
  <c r="B4" i="3"/>
  <c r="C4" i="3"/>
  <c r="E4" i="3"/>
  <c r="F4" i="3"/>
  <c r="N4" i="3"/>
  <c r="O4" i="3"/>
  <c r="Q4" i="3"/>
  <c r="R4" i="3"/>
  <c r="T4" i="3"/>
  <c r="U4" i="3"/>
  <c r="W4" i="3"/>
  <c r="X4" i="3"/>
  <c r="Z4" i="3"/>
  <c r="AA4" i="3"/>
  <c r="AC4" i="3"/>
  <c r="AD4" i="3"/>
  <c r="AF4" i="3"/>
  <c r="AG4" i="3"/>
  <c r="AI4" i="3"/>
  <c r="AJ4" i="3"/>
  <c r="B5" i="3"/>
  <c r="C5" i="3"/>
  <c r="E5" i="3"/>
  <c r="F5" i="3"/>
  <c r="H5" i="3"/>
  <c r="I5" i="3"/>
  <c r="K5" i="3"/>
  <c r="L5" i="3"/>
  <c r="N5" i="3"/>
  <c r="O5" i="3"/>
  <c r="Q5" i="3"/>
  <c r="R5" i="3"/>
  <c r="T5" i="3"/>
  <c r="U5" i="3"/>
  <c r="W5" i="3"/>
  <c r="X5" i="3"/>
  <c r="AC5" i="3"/>
  <c r="AD5" i="3"/>
  <c r="AF5" i="3"/>
  <c r="AG5" i="3"/>
  <c r="AI5" i="3"/>
  <c r="AJ5" i="3"/>
  <c r="E6" i="3"/>
  <c r="F6" i="3"/>
  <c r="H6" i="3"/>
  <c r="I6" i="3"/>
  <c r="K6" i="3"/>
  <c r="L6" i="3"/>
  <c r="N6" i="3"/>
  <c r="O6" i="3"/>
  <c r="Q6" i="3"/>
  <c r="R6" i="3"/>
  <c r="T6" i="3"/>
  <c r="U6" i="3"/>
  <c r="W6" i="3"/>
  <c r="X6" i="3"/>
  <c r="Z6" i="3"/>
  <c r="AA6" i="3"/>
  <c r="AC6" i="3"/>
  <c r="AD6" i="3"/>
  <c r="AF6" i="3"/>
  <c r="AG6" i="3"/>
  <c r="AI6" i="3"/>
  <c r="AJ6" i="3"/>
  <c r="B7" i="3"/>
  <c r="C7" i="3"/>
  <c r="E7" i="3"/>
  <c r="F7" i="3"/>
  <c r="H7" i="3"/>
  <c r="I7" i="3"/>
  <c r="K7" i="3"/>
  <c r="L7" i="3"/>
  <c r="N7" i="3"/>
  <c r="O7" i="3"/>
  <c r="Q7" i="3"/>
  <c r="R7" i="3"/>
  <c r="T7" i="3"/>
  <c r="U7" i="3"/>
  <c r="W7" i="3"/>
  <c r="X7" i="3"/>
  <c r="Z7" i="3"/>
  <c r="AA7" i="3"/>
  <c r="AI7" i="3"/>
  <c r="AJ7" i="3"/>
  <c r="E8" i="3"/>
  <c r="F8" i="3"/>
  <c r="K8" i="3"/>
  <c r="L8" i="3"/>
  <c r="N8" i="3"/>
  <c r="O8" i="3"/>
  <c r="Q8" i="3"/>
  <c r="R8" i="3"/>
  <c r="W8" i="3"/>
  <c r="X8" i="3"/>
  <c r="Z8" i="3"/>
  <c r="AA8" i="3"/>
  <c r="AC8" i="3"/>
  <c r="AD8" i="3"/>
  <c r="AF8" i="3"/>
  <c r="AG8" i="3"/>
  <c r="AI8" i="3"/>
  <c r="AJ8" i="3"/>
  <c r="E9" i="3"/>
  <c r="F9" i="3"/>
  <c r="K9" i="3"/>
  <c r="L9" i="3"/>
  <c r="N9" i="3"/>
  <c r="O9" i="3"/>
  <c r="Q9" i="3"/>
  <c r="R9" i="3"/>
  <c r="W9" i="3"/>
  <c r="X9" i="3"/>
  <c r="Z9" i="3"/>
  <c r="AA9" i="3"/>
  <c r="B10" i="3"/>
  <c r="C10" i="3"/>
  <c r="E10" i="3"/>
  <c r="F10" i="3"/>
  <c r="H10" i="3"/>
  <c r="I10" i="3"/>
  <c r="K10" i="3"/>
  <c r="L10" i="3"/>
  <c r="N10" i="3"/>
  <c r="O10" i="3"/>
  <c r="Q10" i="3"/>
  <c r="R10" i="3"/>
  <c r="T10" i="3"/>
  <c r="U10" i="3"/>
  <c r="W10" i="3"/>
  <c r="X10" i="3"/>
  <c r="Z10" i="3"/>
  <c r="AA10" i="3"/>
  <c r="B11" i="3"/>
  <c r="C11" i="3"/>
  <c r="E11" i="3"/>
  <c r="F11" i="3"/>
  <c r="H11" i="3"/>
  <c r="I11" i="3"/>
  <c r="K11" i="3"/>
  <c r="L11" i="3"/>
  <c r="N11" i="3"/>
  <c r="O11" i="3"/>
  <c r="Q11" i="3"/>
  <c r="R11" i="3"/>
  <c r="T11" i="3"/>
  <c r="U11" i="3"/>
  <c r="W11" i="3"/>
  <c r="X11" i="3"/>
  <c r="Z11" i="3"/>
  <c r="AA11" i="3"/>
  <c r="AC11" i="3"/>
  <c r="AD11" i="3"/>
  <c r="AF11" i="3"/>
  <c r="AG11" i="3"/>
  <c r="AI11" i="3"/>
  <c r="AJ11" i="3"/>
  <c r="B12" i="3"/>
  <c r="C12" i="3"/>
  <c r="E12" i="3"/>
  <c r="F12" i="3"/>
  <c r="H12" i="3"/>
  <c r="I12" i="3"/>
  <c r="K12" i="3"/>
  <c r="L12" i="3"/>
  <c r="N12" i="3"/>
  <c r="O12" i="3"/>
  <c r="Q12" i="3"/>
  <c r="R12" i="3"/>
  <c r="T12" i="3"/>
  <c r="U12" i="3"/>
  <c r="Z12" i="3"/>
  <c r="AA12" i="3"/>
  <c r="AC12" i="3"/>
  <c r="AD12" i="3"/>
  <c r="AF12" i="3"/>
  <c r="AG12" i="3"/>
  <c r="AI12" i="3"/>
  <c r="AJ12" i="3"/>
  <c r="E13" i="3"/>
  <c r="F13" i="3"/>
  <c r="H13" i="3"/>
  <c r="I13" i="3"/>
  <c r="N13" i="3"/>
  <c r="O13" i="3"/>
  <c r="Q13" i="3"/>
  <c r="R13" i="3"/>
  <c r="Z13" i="3"/>
  <c r="AA13" i="3"/>
  <c r="AC13" i="3"/>
  <c r="AD13" i="3"/>
  <c r="AF13" i="3"/>
  <c r="AG13" i="3"/>
  <c r="AI13" i="3"/>
  <c r="AJ13" i="3"/>
  <c r="E14" i="3"/>
  <c r="F14" i="3"/>
  <c r="H14" i="3"/>
  <c r="I14" i="3"/>
  <c r="N14" i="3"/>
  <c r="O14" i="3"/>
  <c r="Q14" i="3"/>
  <c r="R14" i="3"/>
  <c r="W14" i="3"/>
  <c r="X14" i="3"/>
  <c r="AF14" i="3"/>
  <c r="AG14" i="3"/>
  <c r="AI14" i="3"/>
  <c r="AJ14" i="3"/>
  <c r="E15" i="3"/>
  <c r="F15" i="3"/>
  <c r="H15" i="3"/>
  <c r="I15" i="3"/>
  <c r="K15" i="3"/>
  <c r="L15" i="3"/>
  <c r="N15" i="3"/>
  <c r="O15" i="3"/>
  <c r="Q15" i="3"/>
  <c r="R15" i="3"/>
  <c r="T15" i="3"/>
  <c r="U15" i="3"/>
  <c r="W15" i="3"/>
  <c r="X15" i="3"/>
  <c r="AI15" i="3"/>
  <c r="AJ15" i="3"/>
  <c r="E16" i="3"/>
  <c r="F16" i="3"/>
  <c r="H16" i="3"/>
  <c r="I16" i="3"/>
  <c r="K16" i="3"/>
  <c r="L16" i="3"/>
  <c r="Q16" i="3"/>
  <c r="R16" i="3"/>
  <c r="T16" i="3"/>
  <c r="U16" i="3"/>
  <c r="W16" i="3"/>
  <c r="X16" i="3"/>
  <c r="AF16" i="3"/>
  <c r="AG16" i="3"/>
  <c r="E17" i="3"/>
  <c r="F17" i="3"/>
  <c r="H17" i="3"/>
  <c r="I17" i="3"/>
  <c r="K17" i="3"/>
  <c r="L17" i="3"/>
  <c r="Q17" i="3"/>
  <c r="R17" i="3"/>
  <c r="T17" i="3"/>
  <c r="U17" i="3"/>
  <c r="W17" i="3"/>
  <c r="X17" i="3"/>
  <c r="Z17" i="3"/>
  <c r="AA17" i="3"/>
  <c r="AC17" i="3"/>
  <c r="AD17" i="3"/>
  <c r="AF17" i="3"/>
  <c r="AG17" i="3"/>
  <c r="E18" i="3"/>
  <c r="F18" i="3"/>
  <c r="H18" i="3"/>
  <c r="I18" i="3"/>
  <c r="K18" i="3"/>
  <c r="L18" i="3"/>
  <c r="T18" i="3"/>
  <c r="U18" i="3"/>
  <c r="W18" i="3"/>
  <c r="X18" i="3"/>
  <c r="AC18" i="3"/>
  <c r="AD18" i="3"/>
  <c r="AF18" i="3"/>
  <c r="AG18" i="3"/>
  <c r="AI18" i="3"/>
  <c r="AJ18" i="3"/>
  <c r="E19" i="3"/>
  <c r="F19" i="3"/>
  <c r="H19" i="3"/>
  <c r="I19" i="3"/>
  <c r="K19" i="3"/>
  <c r="L19" i="3"/>
  <c r="T19" i="3"/>
  <c r="U19" i="3"/>
  <c r="W19" i="3"/>
  <c r="X19" i="3"/>
  <c r="AC19" i="3"/>
  <c r="AD19" i="3"/>
  <c r="AI19" i="3"/>
  <c r="AJ19" i="3"/>
  <c r="E20" i="3"/>
  <c r="F20" i="3"/>
  <c r="H20" i="3"/>
  <c r="I20" i="3"/>
  <c r="K20" i="3"/>
  <c r="L20" i="3"/>
  <c r="N20" i="3"/>
  <c r="O20" i="3"/>
  <c r="Q20" i="3"/>
  <c r="R20" i="3"/>
  <c r="T20" i="3"/>
  <c r="U20" i="3"/>
  <c r="W20" i="3"/>
  <c r="X20" i="3"/>
  <c r="Z20" i="3"/>
  <c r="AA20" i="3"/>
  <c r="AC20" i="3"/>
  <c r="AD20" i="3"/>
  <c r="AF20" i="3"/>
  <c r="AG20" i="3"/>
  <c r="AI20" i="3"/>
  <c r="AJ20" i="3"/>
  <c r="B21" i="3"/>
  <c r="C21" i="3"/>
  <c r="E21" i="3"/>
  <c r="F21" i="3"/>
  <c r="H21" i="3"/>
  <c r="I21" i="3"/>
  <c r="K21" i="3"/>
  <c r="L21" i="3"/>
  <c r="N21" i="3"/>
  <c r="O21" i="3"/>
  <c r="Q21" i="3"/>
  <c r="R21" i="3"/>
  <c r="T21" i="3"/>
  <c r="U21" i="3"/>
  <c r="W21" i="3"/>
  <c r="X21" i="3"/>
  <c r="Z21" i="3"/>
  <c r="AA21" i="3"/>
  <c r="AC21" i="3"/>
  <c r="AD21" i="3"/>
  <c r="AF21" i="3"/>
  <c r="AG21" i="3"/>
  <c r="AI21" i="3"/>
  <c r="AJ21" i="3"/>
  <c r="E22" i="3"/>
  <c r="F22" i="3"/>
  <c r="H22" i="3"/>
  <c r="I22" i="3"/>
  <c r="N22" i="3"/>
  <c r="O22" i="3"/>
  <c r="T22" i="3"/>
  <c r="U22" i="3"/>
  <c r="W22" i="3"/>
  <c r="X22" i="3"/>
  <c r="AC22" i="3"/>
  <c r="AD22" i="3"/>
  <c r="AF22" i="3"/>
  <c r="AG22" i="3"/>
  <c r="AI22" i="3"/>
  <c r="AJ22" i="3"/>
  <c r="E23" i="3"/>
  <c r="F23" i="3"/>
  <c r="H23" i="3"/>
  <c r="I23" i="3"/>
  <c r="N23" i="3"/>
  <c r="O23" i="3"/>
  <c r="T23" i="3"/>
  <c r="U23" i="3"/>
  <c r="W23" i="3"/>
  <c r="X23" i="3"/>
  <c r="AC23" i="3"/>
  <c r="AD23" i="3"/>
  <c r="B24" i="3"/>
  <c r="C24" i="3"/>
  <c r="E24" i="3"/>
  <c r="F24" i="3"/>
  <c r="H24" i="3"/>
  <c r="I24" i="3"/>
  <c r="K24" i="3"/>
  <c r="L24" i="3"/>
  <c r="N24" i="3"/>
  <c r="O24" i="3"/>
  <c r="Q24" i="3"/>
  <c r="R24" i="3"/>
  <c r="T24" i="3"/>
  <c r="U24" i="3"/>
  <c r="W24" i="3"/>
  <c r="X24" i="3"/>
  <c r="Z24" i="3"/>
  <c r="AA24" i="3"/>
  <c r="AC24" i="3"/>
  <c r="AD24" i="3"/>
  <c r="AF24" i="3"/>
  <c r="AG24" i="3"/>
  <c r="AI24" i="3"/>
  <c r="AJ24" i="3"/>
  <c r="B25" i="3"/>
  <c r="C25" i="3"/>
  <c r="E25" i="3"/>
  <c r="F25" i="3"/>
  <c r="H25" i="3"/>
  <c r="I25" i="3"/>
  <c r="K25" i="3"/>
  <c r="L25" i="3"/>
  <c r="N25" i="3"/>
  <c r="O25" i="3"/>
  <c r="Q25" i="3"/>
  <c r="R25" i="3"/>
  <c r="T25" i="3"/>
  <c r="U25" i="3"/>
  <c r="W25" i="3"/>
  <c r="X25" i="3"/>
  <c r="Z25" i="3"/>
  <c r="AA25" i="3"/>
  <c r="AC25" i="3"/>
  <c r="AD25" i="3"/>
  <c r="AF25" i="3"/>
  <c r="AG25" i="3"/>
  <c r="AI25" i="3"/>
  <c r="AJ25" i="3"/>
  <c r="E26" i="3"/>
  <c r="F26" i="3"/>
  <c r="H26" i="3"/>
  <c r="I26" i="3"/>
  <c r="K26" i="3"/>
  <c r="L26" i="3"/>
  <c r="N26" i="3"/>
  <c r="O26" i="3"/>
  <c r="Q26" i="3"/>
  <c r="R26" i="3"/>
  <c r="T26" i="3"/>
  <c r="U26" i="3"/>
  <c r="W26" i="3"/>
  <c r="X26" i="3"/>
  <c r="Z26" i="3"/>
  <c r="AA26" i="3"/>
  <c r="AC26" i="3"/>
  <c r="AD26" i="3"/>
  <c r="AF26" i="3"/>
  <c r="AG26" i="3"/>
  <c r="AI26" i="3"/>
  <c r="AJ26" i="3"/>
  <c r="E27" i="3"/>
  <c r="F27" i="3"/>
  <c r="K27" i="3"/>
  <c r="L27" i="3"/>
  <c r="N27" i="3"/>
  <c r="O27" i="3"/>
  <c r="Q27" i="3"/>
  <c r="R27" i="3"/>
  <c r="T27" i="3"/>
  <c r="U27" i="3"/>
  <c r="W27" i="3"/>
  <c r="X27" i="3"/>
  <c r="Z27" i="3"/>
  <c r="AA27" i="3"/>
  <c r="AC27" i="3"/>
  <c r="AD27" i="3"/>
  <c r="AF27" i="3"/>
  <c r="AG27" i="3"/>
  <c r="AI27" i="3"/>
  <c r="AJ27" i="3"/>
  <c r="T28" i="3"/>
  <c r="U28" i="3"/>
  <c r="W28" i="3"/>
  <c r="X28" i="3"/>
  <c r="Z28" i="3"/>
  <c r="AA28" i="3"/>
  <c r="AF28" i="3"/>
  <c r="AG28" i="3"/>
  <c r="T29" i="3"/>
  <c r="U29" i="3"/>
  <c r="AF29" i="3"/>
  <c r="AG29" i="3"/>
  <c r="AI29" i="3"/>
  <c r="AJ29" i="3"/>
  <c r="T30" i="3"/>
  <c r="U30" i="3"/>
  <c r="AF30" i="3"/>
  <c r="AG30" i="3"/>
  <c r="AI30" i="3"/>
  <c r="AJ30" i="3"/>
  <c r="K31" i="3"/>
  <c r="L31" i="3"/>
  <c r="N31" i="3"/>
  <c r="O31" i="3"/>
  <c r="T31" i="3"/>
  <c r="U31" i="3"/>
  <c r="B32" i="3"/>
  <c r="C32" i="3"/>
  <c r="E32" i="3"/>
  <c r="F32" i="3"/>
  <c r="H32" i="3"/>
  <c r="I32" i="3"/>
  <c r="K32" i="3"/>
  <c r="L32" i="3"/>
  <c r="N32" i="3"/>
  <c r="O32" i="3"/>
  <c r="Q32" i="3"/>
  <c r="R32" i="3"/>
  <c r="T32" i="3"/>
  <c r="U32" i="3"/>
  <c r="W32" i="3"/>
  <c r="X32" i="3"/>
  <c r="Z32" i="3"/>
  <c r="AA32" i="3"/>
  <c r="AC32" i="3"/>
  <c r="AD32" i="3"/>
  <c r="AF32" i="3"/>
  <c r="AG32" i="3"/>
  <c r="AI32" i="3"/>
  <c r="AJ32" i="3"/>
  <c r="B33" i="3"/>
  <c r="C33" i="3"/>
  <c r="E33" i="3"/>
  <c r="F33" i="3"/>
  <c r="H33" i="3"/>
  <c r="I33" i="3"/>
  <c r="K33" i="3"/>
  <c r="L33" i="3"/>
  <c r="N33" i="3"/>
  <c r="O33" i="3"/>
  <c r="Q33" i="3"/>
  <c r="R33" i="3"/>
  <c r="T33" i="3"/>
  <c r="U33" i="3"/>
  <c r="W33" i="3"/>
  <c r="X33" i="3"/>
  <c r="Z33" i="3"/>
  <c r="AA33" i="3"/>
  <c r="AC33" i="3"/>
  <c r="AD33" i="3"/>
  <c r="AF33" i="3"/>
  <c r="AG33" i="3"/>
  <c r="AI33" i="3"/>
  <c r="AJ33" i="3"/>
  <c r="B34" i="3"/>
  <c r="C34" i="3"/>
  <c r="E34" i="3"/>
  <c r="F34" i="3"/>
  <c r="H34" i="3"/>
  <c r="I34" i="3"/>
  <c r="K34" i="3"/>
  <c r="L34" i="3"/>
  <c r="N34" i="3"/>
  <c r="O34" i="3"/>
  <c r="Q34" i="3"/>
  <c r="R34" i="3"/>
  <c r="T34" i="3"/>
  <c r="U34" i="3"/>
  <c r="W34" i="3"/>
  <c r="X34" i="3"/>
  <c r="Z34" i="3"/>
  <c r="AA34" i="3"/>
  <c r="AC34" i="3"/>
  <c r="AD34" i="3"/>
  <c r="AF34" i="3"/>
  <c r="AG34" i="3"/>
  <c r="AI34" i="3"/>
  <c r="AJ34" i="3"/>
  <c r="B35" i="3"/>
  <c r="C35" i="3"/>
  <c r="E35" i="3"/>
  <c r="F35" i="3"/>
  <c r="H35" i="3"/>
  <c r="I35" i="3"/>
  <c r="K35" i="3"/>
  <c r="L35" i="3"/>
  <c r="N35" i="3"/>
  <c r="O35" i="3"/>
  <c r="Q35" i="3"/>
  <c r="R35" i="3"/>
  <c r="T35" i="3"/>
  <c r="U35" i="3"/>
  <c r="W35" i="3"/>
  <c r="X35" i="3"/>
  <c r="Z35" i="3"/>
  <c r="AA35" i="3"/>
  <c r="AC35" i="3"/>
  <c r="AD35" i="3"/>
  <c r="AF35" i="3"/>
  <c r="AG35" i="3"/>
  <c r="AI35" i="3"/>
  <c r="AJ35" i="3"/>
  <c r="B36" i="3"/>
  <c r="C36" i="3"/>
  <c r="E36" i="3"/>
  <c r="F36" i="3"/>
  <c r="H36" i="3"/>
  <c r="I36" i="3"/>
  <c r="K36" i="3"/>
  <c r="L36" i="3"/>
  <c r="N36" i="3"/>
  <c r="O36" i="3"/>
  <c r="Q36" i="3"/>
  <c r="R36" i="3"/>
  <c r="T36" i="3"/>
  <c r="U36" i="3"/>
  <c r="W36" i="3"/>
  <c r="X36" i="3"/>
  <c r="Z36" i="3"/>
  <c r="AA36" i="3"/>
  <c r="AC36" i="3"/>
  <c r="AD36" i="3"/>
  <c r="AF36" i="3"/>
  <c r="AG36" i="3"/>
  <c r="AI36" i="3"/>
  <c r="AJ36" i="3"/>
  <c r="B37" i="3"/>
  <c r="C37" i="3"/>
  <c r="E37" i="3"/>
  <c r="F37" i="3"/>
  <c r="H37" i="3"/>
  <c r="I37" i="3"/>
  <c r="K37" i="3"/>
  <c r="L37" i="3"/>
  <c r="N37" i="3"/>
  <c r="O37" i="3"/>
  <c r="Q37" i="3"/>
  <c r="R37" i="3"/>
  <c r="T37" i="3"/>
  <c r="U37" i="3"/>
  <c r="W37" i="3"/>
  <c r="X37" i="3"/>
  <c r="Z37" i="3"/>
  <c r="AA37" i="3"/>
  <c r="AC37" i="3"/>
  <c r="AD37" i="3"/>
  <c r="AF37" i="3"/>
  <c r="AG37" i="3"/>
  <c r="AI37" i="3"/>
  <c r="AJ37" i="3"/>
  <c r="B38" i="3"/>
  <c r="C38" i="3"/>
  <c r="E38" i="3"/>
  <c r="F38" i="3"/>
  <c r="H38" i="3"/>
  <c r="I38" i="3"/>
  <c r="K38" i="3"/>
  <c r="L38" i="3"/>
  <c r="N38" i="3"/>
  <c r="O38" i="3"/>
  <c r="Q38" i="3"/>
  <c r="R38" i="3"/>
  <c r="T38" i="3"/>
  <c r="U38" i="3"/>
  <c r="W38" i="3"/>
  <c r="X38" i="3"/>
  <c r="Z38" i="3"/>
  <c r="AA38" i="3"/>
  <c r="AC38" i="3"/>
  <c r="AD38" i="3"/>
  <c r="AF38" i="3"/>
  <c r="AG38" i="3"/>
  <c r="AI38" i="3"/>
  <c r="AJ38" i="3"/>
  <c r="B39" i="3"/>
  <c r="C39" i="3"/>
  <c r="E39" i="3"/>
  <c r="F39" i="3"/>
  <c r="H39" i="3"/>
  <c r="I39" i="3"/>
  <c r="K39" i="3"/>
  <c r="L39" i="3"/>
  <c r="N39" i="3"/>
  <c r="O39" i="3"/>
  <c r="Q39" i="3"/>
  <c r="R39" i="3"/>
  <c r="T39" i="3"/>
  <c r="U39" i="3"/>
  <c r="W39" i="3"/>
  <c r="X39" i="3"/>
  <c r="AC39" i="3"/>
  <c r="AD39" i="3"/>
  <c r="AF39" i="3"/>
  <c r="AG39" i="3"/>
  <c r="AI39" i="3"/>
  <c r="AJ39" i="3"/>
  <c r="E40" i="3"/>
  <c r="F40" i="3"/>
  <c r="H40" i="3"/>
  <c r="I40" i="3"/>
  <c r="K40" i="3"/>
  <c r="L40" i="3"/>
  <c r="N40" i="3"/>
  <c r="O40" i="3"/>
  <c r="Q40" i="3"/>
  <c r="R40" i="3"/>
  <c r="T40" i="3"/>
  <c r="U40" i="3"/>
  <c r="W40" i="3"/>
  <c r="X40" i="3"/>
  <c r="AC40" i="3"/>
  <c r="AD40" i="3"/>
  <c r="AF40" i="3"/>
  <c r="AG40" i="3"/>
  <c r="AI40" i="3"/>
  <c r="AJ40" i="3"/>
  <c r="E41" i="3"/>
  <c r="F41" i="3"/>
  <c r="H41" i="3"/>
  <c r="I41" i="3"/>
  <c r="K41" i="3"/>
  <c r="L41" i="3"/>
  <c r="N41" i="3"/>
  <c r="O41" i="3"/>
  <c r="Q41" i="3"/>
  <c r="R41" i="3"/>
  <c r="T41" i="3"/>
  <c r="U41" i="3"/>
  <c r="W41" i="3"/>
  <c r="X41" i="3"/>
  <c r="AC41" i="3"/>
  <c r="AD41" i="3"/>
  <c r="AF41" i="3"/>
  <c r="AG41" i="3"/>
  <c r="AI41" i="3"/>
  <c r="AJ41" i="3"/>
  <c r="E42" i="3"/>
  <c r="F42" i="3"/>
  <c r="H42" i="3"/>
  <c r="I42" i="3"/>
  <c r="N42" i="3"/>
  <c r="O42" i="3"/>
  <c r="W42" i="3"/>
  <c r="X42" i="3"/>
  <c r="AF42" i="3"/>
  <c r="AG42" i="3"/>
  <c r="AI42" i="3"/>
  <c r="AJ42" i="3"/>
  <c r="E43" i="3"/>
  <c r="F43" i="3"/>
  <c r="H43" i="3"/>
  <c r="I43" i="3"/>
  <c r="N43" i="3"/>
  <c r="O43" i="3"/>
  <c r="W43" i="3"/>
  <c r="X43" i="3"/>
  <c r="AF43" i="3"/>
  <c r="AG43" i="3"/>
  <c r="AI43" i="3"/>
  <c r="AJ43" i="3"/>
  <c r="E44" i="3"/>
  <c r="F44" i="3"/>
  <c r="H44" i="3"/>
  <c r="I44" i="3"/>
  <c r="N44" i="3"/>
  <c r="O44" i="3"/>
  <c r="W44" i="3"/>
  <c r="X44" i="3"/>
  <c r="E45" i="3"/>
  <c r="F45" i="3"/>
  <c r="H45" i="3"/>
  <c r="I45" i="3"/>
  <c r="N45" i="3"/>
  <c r="O45" i="3"/>
  <c r="T45" i="3"/>
  <c r="U45" i="3"/>
  <c r="W45" i="3"/>
  <c r="X45" i="3"/>
  <c r="Z45" i="3"/>
  <c r="AA45" i="3"/>
  <c r="AC45" i="3"/>
  <c r="AD45" i="3"/>
  <c r="AF45" i="3"/>
  <c r="AG45" i="3"/>
  <c r="AI45" i="3"/>
  <c r="AJ45" i="3"/>
  <c r="B46" i="3"/>
  <c r="C46" i="3"/>
  <c r="E46" i="3"/>
  <c r="F46" i="3"/>
  <c r="N46" i="3"/>
  <c r="O46" i="3"/>
  <c r="T46" i="3"/>
  <c r="U46" i="3"/>
  <c r="W46" i="3"/>
  <c r="X46" i="3"/>
  <c r="Z46" i="3"/>
  <c r="AA46" i="3"/>
  <c r="AC46" i="3"/>
  <c r="AD46" i="3"/>
  <c r="AF46" i="3"/>
  <c r="AG46" i="3"/>
  <c r="B47" i="3"/>
  <c r="C47" i="3"/>
  <c r="N47" i="3"/>
  <c r="O47" i="3"/>
  <c r="Q47" i="3"/>
  <c r="R47" i="3"/>
  <c r="T47" i="3"/>
  <c r="U47" i="3"/>
  <c r="W47" i="3"/>
  <c r="X47" i="3"/>
  <c r="Z47" i="3"/>
  <c r="AA47" i="3"/>
  <c r="AF47" i="3"/>
  <c r="AG47" i="3"/>
  <c r="AI47" i="3"/>
  <c r="AJ47" i="3"/>
  <c r="B48" i="3"/>
  <c r="C48" i="3"/>
  <c r="N48" i="3"/>
  <c r="O48" i="3"/>
  <c r="Q48" i="3"/>
  <c r="R48" i="3"/>
  <c r="T48" i="3"/>
  <c r="U48" i="3"/>
  <c r="W48" i="3"/>
  <c r="X48" i="3"/>
  <c r="Z48" i="3"/>
  <c r="AA48" i="3"/>
  <c r="AF48" i="3"/>
  <c r="AG48" i="3"/>
  <c r="AI48" i="3"/>
  <c r="AJ48" i="3"/>
  <c r="B49" i="3"/>
  <c r="C49" i="3"/>
  <c r="H49" i="3"/>
  <c r="I49" i="3"/>
  <c r="K49" i="3"/>
  <c r="L49" i="3"/>
  <c r="N49" i="3"/>
  <c r="O49" i="3"/>
  <c r="Q49" i="3"/>
  <c r="R49" i="3"/>
  <c r="T49" i="3"/>
  <c r="U49" i="3"/>
  <c r="W49" i="3"/>
  <c r="X49" i="3"/>
  <c r="Z49" i="3"/>
  <c r="AA49" i="3"/>
  <c r="AF49" i="3"/>
  <c r="AG49" i="3"/>
  <c r="AI49" i="3"/>
  <c r="AJ49" i="3"/>
  <c r="B50" i="3"/>
  <c r="C50" i="3"/>
  <c r="E50" i="3"/>
  <c r="F50" i="3"/>
  <c r="H50" i="3"/>
  <c r="I50" i="3"/>
  <c r="K50" i="3"/>
  <c r="L50" i="3"/>
  <c r="N50" i="3"/>
  <c r="O50" i="3"/>
  <c r="Q50" i="3"/>
  <c r="R50" i="3"/>
  <c r="T50" i="3"/>
  <c r="U50" i="3"/>
  <c r="W50" i="3"/>
  <c r="X50" i="3"/>
  <c r="Z50" i="3"/>
  <c r="AA50" i="3"/>
  <c r="AF50" i="3"/>
  <c r="AG50" i="3"/>
  <c r="B51" i="3"/>
  <c r="C51" i="3"/>
  <c r="E51" i="3"/>
  <c r="F51" i="3"/>
  <c r="H51" i="3"/>
  <c r="I51" i="3"/>
  <c r="K51" i="3"/>
  <c r="L51" i="3"/>
  <c r="N51" i="3"/>
  <c r="O51" i="3"/>
  <c r="Q51" i="3"/>
  <c r="R51" i="3"/>
  <c r="T51" i="3"/>
  <c r="U51" i="3"/>
  <c r="W51" i="3"/>
  <c r="X51" i="3"/>
  <c r="Z51" i="3"/>
  <c r="AA51" i="3"/>
  <c r="AC51" i="3"/>
  <c r="AD51" i="3"/>
  <c r="AF51" i="3"/>
  <c r="AG51" i="3"/>
  <c r="AI51" i="3"/>
  <c r="AJ51" i="3"/>
  <c r="E52" i="3"/>
  <c r="F52" i="3"/>
  <c r="H52" i="3"/>
  <c r="I52" i="3"/>
  <c r="K52" i="3"/>
  <c r="L52" i="3"/>
  <c r="N52" i="3"/>
  <c r="O52" i="3"/>
  <c r="Q52" i="3"/>
  <c r="R52" i="3"/>
  <c r="T52" i="3"/>
  <c r="U52" i="3"/>
  <c r="W52" i="3"/>
  <c r="X52" i="3"/>
  <c r="Z52" i="3"/>
  <c r="AA52" i="3"/>
  <c r="AC52" i="3"/>
  <c r="AD52" i="3"/>
  <c r="AF52" i="3"/>
  <c r="AG52" i="3"/>
  <c r="AI52" i="3"/>
  <c r="AJ52" i="3"/>
  <c r="B53" i="3"/>
  <c r="C53" i="3"/>
  <c r="E53" i="3"/>
  <c r="F53" i="3"/>
  <c r="K53" i="3"/>
  <c r="L53" i="3"/>
  <c r="N53" i="3"/>
  <c r="O53" i="3"/>
  <c r="Q53" i="3"/>
  <c r="R53" i="3"/>
  <c r="T53" i="3"/>
  <c r="U53" i="3"/>
  <c r="W53" i="3"/>
  <c r="X53" i="3"/>
  <c r="Z53" i="3"/>
  <c r="AA53" i="3"/>
  <c r="AC53" i="3"/>
  <c r="AD53" i="3"/>
  <c r="AF53" i="3"/>
  <c r="AG53" i="3"/>
  <c r="AI53" i="3"/>
  <c r="AJ53" i="3"/>
  <c r="E54" i="3"/>
  <c r="F54" i="3"/>
  <c r="K54" i="3"/>
  <c r="L54" i="3"/>
  <c r="N54" i="3"/>
  <c r="O54" i="3"/>
  <c r="Q54" i="3"/>
  <c r="R54" i="3"/>
  <c r="T54" i="3"/>
  <c r="U54" i="3"/>
  <c r="W54" i="3"/>
  <c r="X54" i="3"/>
  <c r="Z54" i="3"/>
  <c r="AA54" i="3"/>
  <c r="AC54" i="3"/>
  <c r="AD54" i="3"/>
  <c r="AF54" i="3"/>
  <c r="AG54" i="3"/>
  <c r="AI54" i="3"/>
  <c r="AJ54" i="3"/>
  <c r="E55" i="3"/>
  <c r="F55" i="3"/>
  <c r="K55" i="3"/>
  <c r="L55" i="3"/>
  <c r="N55" i="3"/>
  <c r="O55" i="3"/>
  <c r="W55" i="3"/>
  <c r="X55" i="3"/>
  <c r="Z55" i="3"/>
  <c r="AA55" i="3"/>
  <c r="AC55" i="3"/>
  <c r="AD55" i="3"/>
  <c r="AF55" i="3"/>
  <c r="AG55" i="3"/>
  <c r="AI55" i="3"/>
  <c r="AJ55" i="3"/>
  <c r="E56" i="3"/>
  <c r="F56" i="3"/>
  <c r="H56" i="3"/>
  <c r="I56" i="3"/>
  <c r="K56" i="3"/>
  <c r="L56" i="3"/>
  <c r="N56" i="3"/>
  <c r="O56" i="3"/>
  <c r="W56" i="3"/>
  <c r="X56" i="3"/>
  <c r="Z56" i="3"/>
  <c r="AA56" i="3"/>
  <c r="AC56" i="3"/>
  <c r="AD56" i="3"/>
  <c r="AF56" i="3"/>
  <c r="AG56" i="3"/>
  <c r="AI56" i="3"/>
  <c r="AJ56" i="3"/>
  <c r="B57" i="3"/>
  <c r="C57" i="3"/>
  <c r="E57" i="3"/>
  <c r="F57" i="3"/>
  <c r="Z57" i="3"/>
  <c r="AA57" i="3"/>
  <c r="AC57" i="3"/>
  <c r="AD57" i="3"/>
  <c r="AF57" i="3"/>
  <c r="AG57" i="3"/>
  <c r="AI57" i="3"/>
  <c r="AJ57" i="3"/>
  <c r="E58" i="3"/>
  <c r="F58" i="3"/>
  <c r="Q58" i="3"/>
  <c r="R58" i="3"/>
  <c r="T58" i="3"/>
  <c r="U58" i="3"/>
  <c r="Z58" i="3"/>
  <c r="AA58" i="3"/>
  <c r="AC58" i="3"/>
  <c r="AD58" i="3"/>
  <c r="AF58" i="3"/>
  <c r="AG58" i="3"/>
  <c r="AI58" i="3"/>
  <c r="AJ58" i="3"/>
  <c r="E59" i="3"/>
  <c r="F59" i="3"/>
  <c r="Q59" i="3"/>
  <c r="R59" i="3"/>
  <c r="T59" i="3"/>
  <c r="U59" i="3"/>
  <c r="Z59" i="3"/>
  <c r="AA59" i="3"/>
  <c r="AC59" i="3"/>
  <c r="AD59" i="3"/>
  <c r="AI59" i="3"/>
  <c r="AJ59" i="3"/>
  <c r="E60" i="3"/>
  <c r="F60" i="3"/>
  <c r="H60" i="3"/>
  <c r="I60" i="3"/>
  <c r="K60" i="3"/>
  <c r="L60" i="3"/>
  <c r="N60" i="3"/>
  <c r="O60" i="3"/>
  <c r="Q60" i="3"/>
  <c r="R60" i="3"/>
  <c r="T60" i="3"/>
  <c r="U60" i="3"/>
  <c r="W60" i="3"/>
  <c r="X60" i="3"/>
  <c r="Z60" i="3"/>
  <c r="AA60" i="3"/>
  <c r="AC60" i="3"/>
  <c r="AD60" i="3"/>
  <c r="AF60" i="3"/>
  <c r="AG60" i="3"/>
  <c r="AI60" i="3"/>
  <c r="AJ60" i="3"/>
  <c r="E61" i="3"/>
  <c r="F61" i="3"/>
  <c r="H61" i="3"/>
  <c r="I61" i="3"/>
  <c r="K61" i="3"/>
  <c r="L61" i="3"/>
  <c r="N61" i="3"/>
  <c r="O61" i="3"/>
  <c r="T61" i="3"/>
  <c r="U61" i="3"/>
  <c r="W61" i="3"/>
  <c r="X61" i="3"/>
  <c r="Z61" i="3"/>
  <c r="AA61" i="3"/>
  <c r="AF61" i="3"/>
  <c r="AG61" i="3"/>
  <c r="AI61" i="3"/>
  <c r="AJ61" i="3"/>
  <c r="B62" i="3"/>
  <c r="C62" i="3"/>
  <c r="E62" i="3"/>
  <c r="F62" i="3"/>
  <c r="H62" i="3"/>
  <c r="I62" i="3"/>
  <c r="K62" i="3"/>
  <c r="L62" i="3"/>
  <c r="N62" i="3"/>
  <c r="O62" i="3"/>
  <c r="T62" i="3"/>
  <c r="U62" i="3"/>
  <c r="W62" i="3"/>
  <c r="X62" i="3"/>
  <c r="Z62" i="3"/>
  <c r="AA62" i="3"/>
  <c r="AF62" i="3"/>
  <c r="AG62" i="3"/>
  <c r="AI62" i="3"/>
  <c r="AJ62" i="3"/>
  <c r="E63" i="3"/>
  <c r="F63" i="3"/>
  <c r="H63" i="3"/>
  <c r="I63" i="3"/>
  <c r="K63" i="3"/>
  <c r="L63" i="3"/>
  <c r="N63" i="3"/>
  <c r="O63" i="3"/>
  <c r="T63" i="3"/>
  <c r="U63" i="3"/>
  <c r="W63" i="3"/>
  <c r="X63" i="3"/>
  <c r="AI63" i="3"/>
  <c r="AJ63" i="3"/>
  <c r="E64" i="3"/>
  <c r="F64" i="3"/>
  <c r="H64" i="3"/>
  <c r="I64" i="3"/>
  <c r="K64" i="3"/>
  <c r="L64" i="3"/>
  <c r="N64" i="3"/>
  <c r="O64" i="3"/>
  <c r="T64" i="3"/>
  <c r="U64" i="3"/>
  <c r="W64" i="3"/>
  <c r="X64" i="3"/>
  <c r="AC64" i="3"/>
  <c r="AD64" i="3"/>
  <c r="AF64" i="3"/>
  <c r="AG64" i="3"/>
  <c r="AI64" i="3"/>
  <c r="AJ64" i="3"/>
  <c r="E65" i="3"/>
  <c r="F65" i="3"/>
  <c r="H65" i="3"/>
  <c r="I65" i="3"/>
  <c r="K65" i="3"/>
  <c r="L65" i="3"/>
  <c r="N65" i="3"/>
  <c r="O65" i="3"/>
  <c r="T65" i="3"/>
  <c r="U65" i="3"/>
  <c r="W65" i="3"/>
  <c r="X65" i="3"/>
  <c r="AC65" i="3"/>
  <c r="AD65" i="3"/>
  <c r="AF65" i="3"/>
  <c r="AG65" i="3"/>
  <c r="AI65" i="3"/>
  <c r="AJ65" i="3"/>
  <c r="B66" i="3"/>
  <c r="C66" i="3"/>
  <c r="E66" i="3"/>
  <c r="F66" i="3"/>
  <c r="H66" i="3"/>
  <c r="I66" i="3"/>
  <c r="K66" i="3"/>
  <c r="L66" i="3"/>
  <c r="N66" i="3"/>
  <c r="O66" i="3"/>
  <c r="T66" i="3"/>
  <c r="U66" i="3"/>
  <c r="W66" i="3"/>
  <c r="X66" i="3"/>
  <c r="Z66" i="3"/>
  <c r="AA66" i="3"/>
  <c r="AC66" i="3"/>
  <c r="AD66" i="3"/>
  <c r="AF66" i="3"/>
  <c r="AG66" i="3"/>
  <c r="AI66" i="3"/>
  <c r="AJ66" i="3"/>
  <c r="B67" i="3"/>
  <c r="C67" i="3"/>
  <c r="E67" i="3"/>
  <c r="F67" i="3"/>
  <c r="H67" i="3"/>
  <c r="I67" i="3"/>
  <c r="K67" i="3"/>
  <c r="L67" i="3"/>
  <c r="N67" i="3"/>
  <c r="O67" i="3"/>
  <c r="Q67" i="3"/>
  <c r="R67" i="3"/>
  <c r="T67" i="3"/>
  <c r="U67" i="3"/>
  <c r="W67" i="3"/>
  <c r="X67" i="3"/>
  <c r="AF67" i="3"/>
  <c r="AG67" i="3"/>
  <c r="AI67" i="3"/>
  <c r="AJ67" i="3"/>
  <c r="B68" i="3"/>
  <c r="C68" i="3"/>
  <c r="E68" i="3"/>
  <c r="F68" i="3"/>
  <c r="H68" i="3"/>
  <c r="I68" i="3"/>
  <c r="K68" i="3"/>
  <c r="L68" i="3"/>
  <c r="N68" i="3"/>
  <c r="O68" i="3"/>
  <c r="Q68" i="3"/>
  <c r="R68" i="3"/>
  <c r="T68" i="3"/>
  <c r="U68" i="3"/>
  <c r="W68" i="3"/>
  <c r="X68" i="3"/>
  <c r="AF68" i="3"/>
  <c r="AG68" i="3"/>
  <c r="AI68" i="3"/>
  <c r="AJ68" i="3"/>
  <c r="B69" i="3"/>
  <c r="C69" i="3"/>
  <c r="E69" i="3"/>
  <c r="F69" i="3"/>
  <c r="H69" i="3"/>
  <c r="I69" i="3"/>
  <c r="K69" i="3"/>
  <c r="L69" i="3"/>
  <c r="N69" i="3"/>
  <c r="O69" i="3"/>
  <c r="Q69" i="3"/>
  <c r="R69" i="3"/>
  <c r="T69" i="3"/>
  <c r="U69" i="3"/>
  <c r="W69" i="3"/>
  <c r="X69" i="3"/>
  <c r="B70" i="3"/>
  <c r="C70" i="3"/>
  <c r="E70" i="3"/>
  <c r="F70" i="3"/>
  <c r="H70" i="3"/>
  <c r="I70" i="3"/>
  <c r="K70" i="3"/>
  <c r="L70" i="3"/>
  <c r="N70" i="3"/>
  <c r="O70" i="3"/>
  <c r="Q70" i="3"/>
  <c r="R70" i="3"/>
  <c r="T70" i="3"/>
  <c r="U70" i="3"/>
  <c r="W70" i="3"/>
  <c r="X70" i="3"/>
  <c r="Z70" i="3"/>
  <c r="AA70" i="3"/>
  <c r="AC70" i="3"/>
  <c r="AD70" i="3"/>
  <c r="AF70" i="3"/>
  <c r="AG70" i="3"/>
  <c r="AI70" i="3"/>
  <c r="AJ70" i="3"/>
  <c r="Z31" i="5"/>
  <c r="DG31" i="5"/>
  <c r="R31" i="5"/>
  <c r="Q31" i="5" s="1"/>
  <c r="J106" i="13"/>
  <c r="J41" i="13"/>
  <c r="DE44" i="5"/>
  <c r="N44" i="5"/>
  <c r="R44" i="5"/>
  <c r="Q44" i="5"/>
  <c r="DG44" i="5"/>
  <c r="S44" i="5"/>
  <c r="T44" i="5" s="1"/>
  <c r="X44" i="5" s="1"/>
  <c r="BM44" i="5" s="1"/>
  <c r="F4" i="10"/>
  <c r="F5" i="10"/>
  <c r="F6" i="10"/>
  <c r="F7" i="10"/>
  <c r="F8" i="10"/>
  <c r="F9" i="10"/>
  <c r="AE10" i="5"/>
  <c r="F108" i="10"/>
  <c r="F109" i="10"/>
  <c r="F110" i="10"/>
  <c r="F111" i="10"/>
  <c r="F112" i="10"/>
  <c r="F113" i="10"/>
  <c r="F114" i="10"/>
  <c r="F115" i="10"/>
  <c r="F116" i="10"/>
  <c r="F117" i="10"/>
  <c r="F118" i="10"/>
  <c r="F119" i="10"/>
  <c r="F120" i="10"/>
  <c r="F121" i="10"/>
  <c r="F122" i="10"/>
  <c r="F123" i="10"/>
  <c r="F124" i="10"/>
  <c r="F125" i="10"/>
  <c r="F126" i="10"/>
  <c r="F127" i="10"/>
  <c r="F128" i="10"/>
  <c r="F129" i="10"/>
  <c r="F130" i="10"/>
  <c r="F131" i="10"/>
  <c r="F132" i="10"/>
  <c r="F133" i="10"/>
  <c r="F134" i="10"/>
  <c r="F135" i="10"/>
  <c r="F136" i="10"/>
  <c r="F137" i="10"/>
  <c r="F138" i="10"/>
  <c r="F139" i="10"/>
  <c r="F140" i="10"/>
  <c r="F141" i="10"/>
  <c r="F142" i="10"/>
  <c r="F143" i="10"/>
  <c r="F144" i="10"/>
  <c r="F145" i="10"/>
  <c r="F146" i="10"/>
  <c r="F147" i="10"/>
  <c r="F148" i="10"/>
  <c r="F149" i="10"/>
  <c r="F150" i="10"/>
  <c r="F151" i="10"/>
  <c r="F152" i="10"/>
  <c r="F153" i="10"/>
  <c r="F154" i="10"/>
  <c r="F155" i="10"/>
  <c r="F156" i="10"/>
  <c r="F157" i="10"/>
  <c r="F158" i="10"/>
  <c r="F159" i="10"/>
  <c r="F160" i="10"/>
  <c r="F161" i="10"/>
  <c r="F162" i="10"/>
  <c r="F163" i="10"/>
  <c r="F164" i="10"/>
  <c r="F165" i="10"/>
  <c r="F166" i="10"/>
  <c r="F167" i="10"/>
  <c r="F168" i="10"/>
  <c r="F169" i="10"/>
  <c r="F170" i="10"/>
  <c r="F171" i="10"/>
  <c r="F172" i="10"/>
  <c r="F173" i="10"/>
  <c r="F174" i="10"/>
  <c r="F175" i="10"/>
  <c r="F176" i="10"/>
  <c r="F177" i="10"/>
  <c r="F178" i="10"/>
  <c r="F179" i="10"/>
  <c r="T4" i="5"/>
  <c r="N4" i="5"/>
  <c r="L4" i="2"/>
  <c r="Q204" i="5"/>
  <c r="Q203" i="5"/>
  <c r="Q202" i="5"/>
  <c r="Q201" i="5"/>
  <c r="Q200" i="5"/>
  <c r="Q199" i="5"/>
  <c r="Q198" i="5"/>
  <c r="Q197" i="5"/>
  <c r="Q196" i="5"/>
  <c r="Q195" i="5"/>
  <c r="Q194" i="5"/>
  <c r="Q193" i="5"/>
  <c r="Q192" i="5"/>
  <c r="Q191" i="5"/>
  <c r="Q190" i="5"/>
  <c r="Q189" i="5"/>
  <c r="Q188" i="5"/>
  <c r="Q187" i="5"/>
  <c r="Q186" i="5"/>
  <c r="Q185" i="5"/>
  <c r="Q184" i="5"/>
  <c r="Q183" i="5"/>
  <c r="Q182" i="5"/>
  <c r="Q181" i="5"/>
  <c r="Q180" i="5"/>
  <c r="Q179" i="5"/>
  <c r="Q178" i="5"/>
  <c r="Q177" i="5"/>
  <c r="Q176" i="5"/>
  <c r="Q175" i="5"/>
  <c r="Q174" i="5"/>
  <c r="Q173" i="5"/>
  <c r="Q172" i="5"/>
  <c r="Q171" i="5"/>
  <c r="Q170" i="5"/>
  <c r="Q169" i="5"/>
  <c r="Q168" i="5"/>
  <c r="Q167" i="5"/>
  <c r="Q166" i="5"/>
  <c r="Q165" i="5"/>
  <c r="Q164" i="5"/>
  <c r="Q163" i="5"/>
  <c r="Q162" i="5"/>
  <c r="Q161" i="5"/>
  <c r="Q160" i="5"/>
  <c r="Q159" i="5"/>
  <c r="Q158" i="5"/>
  <c r="Q157" i="5"/>
  <c r="Q156" i="5"/>
  <c r="Q155" i="5"/>
  <c r="Q154" i="5"/>
  <c r="Q153" i="5"/>
  <c r="Q152" i="5"/>
  <c r="Q151" i="5"/>
  <c r="Q150" i="5"/>
  <c r="Q149" i="5"/>
  <c r="Q148" i="5"/>
  <c r="Q147" i="5"/>
  <c r="Q146" i="5"/>
  <c r="Q145" i="5"/>
  <c r="Q144" i="5"/>
  <c r="Q143" i="5"/>
  <c r="Q142" i="5"/>
  <c r="Q141" i="5"/>
  <c r="Q140" i="5"/>
  <c r="Q139" i="5"/>
  <c r="Q138" i="5"/>
  <c r="Q137" i="5"/>
  <c r="Q136" i="5"/>
  <c r="Q135" i="5"/>
  <c r="Q134" i="5"/>
  <c r="Q133" i="5"/>
  <c r="Q132" i="5"/>
  <c r="Q131" i="5"/>
  <c r="Q130" i="5"/>
  <c r="Q129" i="5"/>
  <c r="Q128" i="5"/>
  <c r="Q127" i="5"/>
  <c r="Q126" i="5"/>
  <c r="Q125" i="5"/>
  <c r="Q124" i="5"/>
  <c r="Q123" i="5"/>
  <c r="Q122" i="5"/>
  <c r="Q121" i="5"/>
  <c r="Q120" i="5"/>
  <c r="Q119" i="5"/>
  <c r="Q118" i="5"/>
  <c r="Q117" i="5"/>
  <c r="Q116" i="5"/>
  <c r="Q115" i="5"/>
  <c r="Q114" i="5"/>
  <c r="Q113" i="5"/>
  <c r="Q112" i="5"/>
  <c r="Q111" i="5"/>
  <c r="Q110" i="5"/>
  <c r="Q109" i="5"/>
  <c r="O173" i="5"/>
  <c r="O172" i="5"/>
  <c r="O171" i="5"/>
  <c r="O170" i="5"/>
  <c r="O169" i="5"/>
  <c r="O168" i="5"/>
  <c r="O167" i="5"/>
  <c r="O166" i="5"/>
  <c r="O165" i="5"/>
  <c r="O164" i="5"/>
  <c r="O163" i="5"/>
  <c r="O162" i="5"/>
  <c r="O161" i="5"/>
  <c r="O160" i="5"/>
  <c r="O159" i="5"/>
  <c r="O158" i="5"/>
  <c r="O157" i="5"/>
  <c r="O156" i="5"/>
  <c r="O155" i="5"/>
  <c r="O154" i="5"/>
  <c r="O153" i="5"/>
  <c r="O152" i="5"/>
  <c r="O151" i="5"/>
  <c r="O150" i="5"/>
  <c r="O149" i="5"/>
  <c r="O148" i="5"/>
  <c r="O147" i="5"/>
  <c r="O146" i="5"/>
  <c r="O145" i="5"/>
  <c r="O144" i="5"/>
  <c r="O143" i="5"/>
  <c r="O142" i="5"/>
  <c r="O141" i="5"/>
  <c r="O140" i="5"/>
  <c r="O139" i="5"/>
  <c r="O138" i="5"/>
  <c r="O137" i="5"/>
  <c r="O136" i="5"/>
  <c r="O135" i="5"/>
  <c r="O134" i="5"/>
  <c r="O133" i="5"/>
  <c r="O132" i="5"/>
  <c r="O131" i="5"/>
  <c r="O130" i="5"/>
  <c r="O129" i="5"/>
  <c r="O128" i="5"/>
  <c r="O127" i="5"/>
  <c r="O126" i="5"/>
  <c r="O125" i="5"/>
  <c r="O124" i="5"/>
  <c r="O123" i="5"/>
  <c r="O122" i="5"/>
  <c r="O121" i="5"/>
  <c r="O120" i="5"/>
  <c r="O119" i="5"/>
  <c r="O118" i="5"/>
  <c r="O117" i="5"/>
  <c r="O116" i="5"/>
  <c r="O115" i="5"/>
  <c r="O114" i="5"/>
  <c r="O113" i="5"/>
  <c r="O112" i="5"/>
  <c r="O111" i="5"/>
  <c r="O110" i="5"/>
  <c r="O109" i="5"/>
  <c r="K70" i="5"/>
  <c r="N52" i="5"/>
  <c r="R52" i="5"/>
  <c r="Q52" i="5"/>
  <c r="N5" i="5"/>
  <c r="S5" i="5" s="1"/>
  <c r="P5" i="5"/>
  <c r="O5" i="5" s="1"/>
  <c r="R5" i="5"/>
  <c r="Q5" i="5" s="1"/>
  <c r="J66" i="16"/>
  <c r="J66" i="15"/>
  <c r="J66" i="14"/>
  <c r="J66" i="13"/>
  <c r="J66" i="12"/>
  <c r="J66" i="11"/>
  <c r="J66" i="10"/>
  <c r="J66" i="9"/>
  <c r="J66" i="8"/>
  <c r="J66" i="7"/>
  <c r="J66" i="6"/>
  <c r="J66" i="2"/>
  <c r="DE69" i="5"/>
  <c r="N69" i="5"/>
  <c r="R69" i="5" s="1"/>
  <c r="Q69" i="5"/>
  <c r="N108" i="5"/>
  <c r="R108" i="5"/>
  <c r="Q108" i="5" s="1"/>
  <c r="J94" i="2"/>
  <c r="J55" i="2"/>
  <c r="J55" i="6"/>
  <c r="J94" i="6"/>
  <c r="J94" i="7"/>
  <c r="J29" i="2"/>
  <c r="J29" i="6"/>
  <c r="AB183" i="5"/>
  <c r="J55" i="8"/>
  <c r="J29" i="8"/>
  <c r="DE97" i="5"/>
  <c r="N97" i="5"/>
  <c r="J55" i="16"/>
  <c r="J55" i="15"/>
  <c r="J55" i="14"/>
  <c r="J55" i="13"/>
  <c r="J55" i="12"/>
  <c r="J55" i="11"/>
  <c r="J55" i="10"/>
  <c r="J55" i="9"/>
  <c r="J55" i="7"/>
  <c r="DE58" i="5"/>
  <c r="N58" i="5"/>
  <c r="R58" i="5"/>
  <c r="Q58" i="5" s="1"/>
  <c r="J29" i="16"/>
  <c r="J29" i="15"/>
  <c r="J29" i="14"/>
  <c r="J29" i="13"/>
  <c r="J29" i="12"/>
  <c r="J29" i="11"/>
  <c r="J29" i="10"/>
  <c r="J29" i="9"/>
  <c r="J29" i="7"/>
  <c r="DE32" i="5"/>
  <c r="N32" i="5"/>
  <c r="S32" i="5" s="1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30" i="6"/>
  <c r="J31" i="6"/>
  <c r="J32" i="6"/>
  <c r="J33" i="6"/>
  <c r="J34" i="6"/>
  <c r="J35" i="6"/>
  <c r="J36" i="6"/>
  <c r="J37" i="6"/>
  <c r="J38" i="6"/>
  <c r="J39" i="6"/>
  <c r="J40" i="6"/>
  <c r="J42" i="6"/>
  <c r="J43" i="6"/>
  <c r="J44" i="6"/>
  <c r="J45" i="6"/>
  <c r="J46" i="6"/>
  <c r="J47" i="6"/>
  <c r="J48" i="6"/>
  <c r="J50" i="6"/>
  <c r="J49" i="6"/>
  <c r="J51" i="6"/>
  <c r="J52" i="6"/>
  <c r="J53" i="6"/>
  <c r="J54" i="6"/>
  <c r="J56" i="6"/>
  <c r="J57" i="6"/>
  <c r="J58" i="6"/>
  <c r="J59" i="6"/>
  <c r="J60" i="6"/>
  <c r="J61" i="6"/>
  <c r="J62" i="6"/>
  <c r="J63" i="6"/>
  <c r="J64" i="6"/>
  <c r="J65" i="6"/>
  <c r="J67" i="6"/>
  <c r="J68" i="6"/>
  <c r="J69" i="6"/>
  <c r="J70" i="6"/>
  <c r="J71" i="6"/>
  <c r="J72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8" i="6"/>
  <c r="J89" i="6"/>
  <c r="J90" i="6"/>
  <c r="J91" i="6"/>
  <c r="J92" i="6"/>
  <c r="J93" i="6"/>
  <c r="J95" i="6"/>
  <c r="J96" i="6"/>
  <c r="J97" i="6"/>
  <c r="J98" i="6"/>
  <c r="J99" i="6"/>
  <c r="J100" i="6"/>
  <c r="J101" i="6"/>
  <c r="J102" i="6"/>
  <c r="J103" i="6"/>
  <c r="J104" i="6"/>
  <c r="J105" i="6"/>
  <c r="J41" i="6"/>
  <c r="J106" i="6"/>
  <c r="J107" i="6"/>
  <c r="J108" i="6"/>
  <c r="J109" i="6"/>
  <c r="J110" i="6"/>
  <c r="J111" i="6"/>
  <c r="J112" i="6"/>
  <c r="J113" i="6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30" i="2"/>
  <c r="J31" i="2"/>
  <c r="J32" i="2"/>
  <c r="J33" i="2"/>
  <c r="J34" i="2"/>
  <c r="J35" i="2"/>
  <c r="J36" i="2"/>
  <c r="J37" i="2"/>
  <c r="J38" i="2"/>
  <c r="J39" i="2"/>
  <c r="J40" i="2"/>
  <c r="J42" i="2"/>
  <c r="J43" i="2"/>
  <c r="J44" i="2"/>
  <c r="J45" i="2"/>
  <c r="J46" i="2"/>
  <c r="J47" i="2"/>
  <c r="J48" i="2"/>
  <c r="J50" i="2"/>
  <c r="J49" i="2"/>
  <c r="J51" i="2"/>
  <c r="J52" i="2"/>
  <c r="J53" i="2"/>
  <c r="J54" i="2"/>
  <c r="J56" i="2"/>
  <c r="J57" i="2"/>
  <c r="J58" i="2"/>
  <c r="J59" i="2"/>
  <c r="J60" i="2"/>
  <c r="J61" i="2"/>
  <c r="J62" i="2"/>
  <c r="J63" i="2"/>
  <c r="J64" i="2"/>
  <c r="J65" i="2"/>
  <c r="J67" i="2"/>
  <c r="J68" i="2"/>
  <c r="J69" i="2"/>
  <c r="J70" i="2"/>
  <c r="J71" i="2"/>
  <c r="J72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8" i="2"/>
  <c r="J89" i="2"/>
  <c r="J90" i="2"/>
  <c r="J91" i="2"/>
  <c r="J92" i="2"/>
  <c r="J93" i="2"/>
  <c r="J95" i="2"/>
  <c r="J96" i="2"/>
  <c r="J97" i="2"/>
  <c r="J98" i="2"/>
  <c r="J99" i="2"/>
  <c r="J100" i="2"/>
  <c r="J101" i="2"/>
  <c r="J102" i="2"/>
  <c r="J103" i="2"/>
  <c r="J104" i="2"/>
  <c r="J105" i="2"/>
  <c r="J41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DT69" i="5"/>
  <c r="P69" i="5"/>
  <c r="O69" i="5" s="1"/>
  <c r="P97" i="5"/>
  <c r="O97" i="5" s="1"/>
  <c r="DT58" i="5"/>
  <c r="P58" i="5"/>
  <c r="O58" i="5"/>
  <c r="S108" i="5"/>
  <c r="P108" i="5"/>
  <c r="O108" i="5" s="1"/>
  <c r="DG69" i="5"/>
  <c r="S58" i="5"/>
  <c r="DG58" i="5"/>
  <c r="DT32" i="5"/>
  <c r="DE63" i="5"/>
  <c r="N63" i="5"/>
  <c r="D4" i="2"/>
  <c r="J4" i="2"/>
  <c r="DC5" i="5"/>
  <c r="AM183" i="5"/>
  <c r="CL183" i="5" s="1"/>
  <c r="AL183" i="5"/>
  <c r="AK183" i="5"/>
  <c r="AJ183" i="5"/>
  <c r="AI183" i="5"/>
  <c r="AH183" i="5"/>
  <c r="AE183" i="5"/>
  <c r="BF183" i="5" s="1"/>
  <c r="AD183" i="5"/>
  <c r="AC183" i="5"/>
  <c r="AA183" i="5"/>
  <c r="Z183" i="5"/>
  <c r="T183" i="5"/>
  <c r="X183" i="5" s="1"/>
  <c r="BM183" i="5"/>
  <c r="N183" i="5"/>
  <c r="S183" i="5"/>
  <c r="AM182" i="5"/>
  <c r="CL182" i="5" s="1"/>
  <c r="AL182" i="5"/>
  <c r="AK182" i="5"/>
  <c r="AJ182" i="5"/>
  <c r="BI182" i="5" s="1"/>
  <c r="AI182" i="5"/>
  <c r="AH182" i="5"/>
  <c r="AE182" i="5"/>
  <c r="AD182" i="5"/>
  <c r="AC182" i="5"/>
  <c r="AB182" i="5"/>
  <c r="AA182" i="5"/>
  <c r="Z182" i="5"/>
  <c r="T182" i="5"/>
  <c r="X182" i="5" s="1"/>
  <c r="BM182" i="5"/>
  <c r="N182" i="5"/>
  <c r="S182" i="5"/>
  <c r="AM181" i="5"/>
  <c r="CL181" i="5" s="1"/>
  <c r="AL181" i="5"/>
  <c r="AK181" i="5"/>
  <c r="BJ181" i="5" s="1"/>
  <c r="BW181" i="5" s="1"/>
  <c r="AJ181" i="5"/>
  <c r="BI181" i="5" s="1"/>
  <c r="BV181" i="5" s="1"/>
  <c r="AI181" i="5"/>
  <c r="AH181" i="5"/>
  <c r="AE181" i="5"/>
  <c r="AD181" i="5"/>
  <c r="AC181" i="5"/>
  <c r="AB181" i="5"/>
  <c r="AA181" i="5"/>
  <c r="BB181" i="5" s="1"/>
  <c r="Z181" i="5"/>
  <c r="BA181" i="5" s="1"/>
  <c r="T181" i="5"/>
  <c r="X181" i="5" s="1"/>
  <c r="BM181" i="5"/>
  <c r="N181" i="5"/>
  <c r="S181" i="5"/>
  <c r="AM180" i="5"/>
  <c r="CL180" i="5" s="1"/>
  <c r="AL180" i="5"/>
  <c r="BK180" i="5" s="1"/>
  <c r="AK180" i="5"/>
  <c r="AJ180" i="5"/>
  <c r="AI180" i="5"/>
  <c r="AH180" i="5"/>
  <c r="AE180" i="5"/>
  <c r="AD180" i="5"/>
  <c r="AC180" i="5"/>
  <c r="AB180" i="5"/>
  <c r="AA180" i="5"/>
  <c r="Z180" i="5"/>
  <c r="T180" i="5"/>
  <c r="X180" i="5" s="1"/>
  <c r="BM180" i="5"/>
  <c r="N180" i="5"/>
  <c r="S180" i="5"/>
  <c r="AM179" i="5"/>
  <c r="CL179" i="5" s="1"/>
  <c r="AL179" i="5"/>
  <c r="BK179" i="5" s="1"/>
  <c r="AK179" i="5"/>
  <c r="AJ179" i="5"/>
  <c r="AI179" i="5"/>
  <c r="AH179" i="5"/>
  <c r="AE179" i="5"/>
  <c r="AD179" i="5"/>
  <c r="BE179" i="5" s="1"/>
  <c r="AC179" i="5"/>
  <c r="AB179" i="5"/>
  <c r="AA179" i="5"/>
  <c r="Z179" i="5"/>
  <c r="T179" i="5"/>
  <c r="X179" i="5" s="1"/>
  <c r="BM179" i="5"/>
  <c r="N179" i="5"/>
  <c r="S179" i="5"/>
  <c r="AM178" i="5"/>
  <c r="CL178" i="5" s="1"/>
  <c r="AL178" i="5"/>
  <c r="AK178" i="5"/>
  <c r="AJ178" i="5"/>
  <c r="BI178" i="5" s="1"/>
  <c r="AI178" i="5"/>
  <c r="BH178" i="5" s="1"/>
  <c r="AH178" i="5"/>
  <c r="AE178" i="5"/>
  <c r="AD178" i="5"/>
  <c r="AC178" i="5"/>
  <c r="AB178" i="5"/>
  <c r="AA178" i="5"/>
  <c r="Z178" i="5"/>
  <c r="T178" i="5"/>
  <c r="X178" i="5" s="1"/>
  <c r="BM178" i="5"/>
  <c r="N178" i="5"/>
  <c r="S178" i="5"/>
  <c r="AM177" i="5"/>
  <c r="CL177" i="5" s="1"/>
  <c r="AL177" i="5"/>
  <c r="AK177" i="5"/>
  <c r="AJ177" i="5"/>
  <c r="BI177" i="5" s="1"/>
  <c r="AI177" i="5"/>
  <c r="AH177" i="5"/>
  <c r="AE177" i="5"/>
  <c r="AD177" i="5"/>
  <c r="AC177" i="5"/>
  <c r="AB177" i="5"/>
  <c r="AA177" i="5"/>
  <c r="Z177" i="5"/>
  <c r="T177" i="5"/>
  <c r="X177" i="5" s="1"/>
  <c r="BM177" i="5"/>
  <c r="N177" i="5"/>
  <c r="S177" i="5"/>
  <c r="AM176" i="5"/>
  <c r="CL176" i="5" s="1"/>
  <c r="AL176" i="5"/>
  <c r="AK176" i="5"/>
  <c r="BJ176" i="5" s="1"/>
  <c r="AJ176" i="5"/>
  <c r="AI176" i="5"/>
  <c r="AH176" i="5"/>
  <c r="AE176" i="5"/>
  <c r="AD176" i="5"/>
  <c r="AC176" i="5"/>
  <c r="AB176" i="5"/>
  <c r="AA176" i="5"/>
  <c r="Z176" i="5"/>
  <c r="T176" i="5"/>
  <c r="X176" i="5" s="1"/>
  <c r="BM176" i="5"/>
  <c r="N176" i="5"/>
  <c r="S176" i="5"/>
  <c r="AM175" i="5"/>
  <c r="CL175" i="5" s="1"/>
  <c r="AL175" i="5"/>
  <c r="AK175" i="5"/>
  <c r="BJ175" i="5" s="1"/>
  <c r="AJ175" i="5"/>
  <c r="AI175" i="5"/>
  <c r="AH175" i="5"/>
  <c r="AE175" i="5"/>
  <c r="AD175" i="5"/>
  <c r="AC175" i="5"/>
  <c r="AB175" i="5"/>
  <c r="AA175" i="5"/>
  <c r="Z175" i="5"/>
  <c r="T175" i="5"/>
  <c r="X175" i="5" s="1"/>
  <c r="BM175" i="5"/>
  <c r="N175" i="5"/>
  <c r="S175" i="5"/>
  <c r="AM174" i="5"/>
  <c r="CL174" i="5" s="1"/>
  <c r="AL174" i="5"/>
  <c r="AK174" i="5"/>
  <c r="AJ174" i="5"/>
  <c r="AI174" i="5"/>
  <c r="AH174" i="5"/>
  <c r="AE174" i="5"/>
  <c r="AD174" i="5"/>
  <c r="AC174" i="5"/>
  <c r="AB174" i="5"/>
  <c r="AA174" i="5"/>
  <c r="Z174" i="5"/>
  <c r="T174" i="5"/>
  <c r="X174" i="5" s="1"/>
  <c r="BM174" i="5"/>
  <c r="N174" i="5"/>
  <c r="S174" i="5"/>
  <c r="AM173" i="5"/>
  <c r="CL173" i="5" s="1"/>
  <c r="AL173" i="5"/>
  <c r="AK173" i="5"/>
  <c r="AJ173" i="5"/>
  <c r="AI173" i="5"/>
  <c r="AH173" i="5"/>
  <c r="AE173" i="5"/>
  <c r="AD173" i="5"/>
  <c r="AC173" i="5"/>
  <c r="BD173" i="5" s="1"/>
  <c r="BQ173" i="5" s="1"/>
  <c r="AB173" i="5"/>
  <c r="AA173" i="5"/>
  <c r="Z173" i="5"/>
  <c r="T173" i="5"/>
  <c r="X173" i="5" s="1"/>
  <c r="BM173" i="5" s="1"/>
  <c r="N173" i="5"/>
  <c r="S173" i="5"/>
  <c r="AM172" i="5"/>
  <c r="CL172" i="5" s="1"/>
  <c r="AL172" i="5"/>
  <c r="BK172" i="5" s="1"/>
  <c r="AK172" i="5"/>
  <c r="BJ172" i="5" s="1"/>
  <c r="AJ172" i="5"/>
  <c r="AI172" i="5"/>
  <c r="BH172" i="5" s="1"/>
  <c r="AH172" i="5"/>
  <c r="BG172" i="5" s="1"/>
  <c r="AE172" i="5"/>
  <c r="AD172" i="5"/>
  <c r="AC172" i="5"/>
  <c r="AB172" i="5"/>
  <c r="AA172" i="5"/>
  <c r="Z172" i="5"/>
  <c r="T172" i="5"/>
  <c r="X172" i="5" s="1"/>
  <c r="BM172" i="5" s="1"/>
  <c r="N172" i="5"/>
  <c r="S172" i="5"/>
  <c r="AM171" i="5"/>
  <c r="CL171" i="5" s="1"/>
  <c r="AL171" i="5"/>
  <c r="AK171" i="5"/>
  <c r="AJ171" i="5"/>
  <c r="AI171" i="5"/>
  <c r="AH171" i="5"/>
  <c r="AE171" i="5"/>
  <c r="AD171" i="5"/>
  <c r="AC171" i="5"/>
  <c r="AB171" i="5"/>
  <c r="AA171" i="5"/>
  <c r="Z171" i="5"/>
  <c r="T171" i="5"/>
  <c r="X171" i="5" s="1"/>
  <c r="BM171" i="5" s="1"/>
  <c r="N171" i="5"/>
  <c r="S171" i="5"/>
  <c r="AM170" i="5"/>
  <c r="CL170" i="5" s="1"/>
  <c r="AL170" i="5"/>
  <c r="AK170" i="5"/>
  <c r="AJ170" i="5"/>
  <c r="BI170" i="5" s="1"/>
  <c r="AI170" i="5"/>
  <c r="AH170" i="5"/>
  <c r="AE170" i="5"/>
  <c r="AD170" i="5"/>
  <c r="BE170" i="5" s="1"/>
  <c r="BR170" i="5" s="1"/>
  <c r="AC170" i="5"/>
  <c r="AB170" i="5"/>
  <c r="AA170" i="5"/>
  <c r="Z170" i="5"/>
  <c r="BA170" i="5" s="1"/>
  <c r="BN170" i="5" s="1"/>
  <c r="T170" i="5"/>
  <c r="X170" i="5" s="1"/>
  <c r="BM170" i="5" s="1"/>
  <c r="N170" i="5"/>
  <c r="S170" i="5"/>
  <c r="AM169" i="5"/>
  <c r="CL169" i="5" s="1"/>
  <c r="AL169" i="5"/>
  <c r="AK169" i="5"/>
  <c r="BJ169" i="5" s="1"/>
  <c r="AJ169" i="5"/>
  <c r="AI169" i="5"/>
  <c r="AH169" i="5"/>
  <c r="AE169" i="5"/>
  <c r="AD169" i="5"/>
  <c r="AC169" i="5"/>
  <c r="AB169" i="5"/>
  <c r="AA169" i="5"/>
  <c r="Z169" i="5"/>
  <c r="T169" i="5"/>
  <c r="X169" i="5" s="1"/>
  <c r="BM169" i="5" s="1"/>
  <c r="N169" i="5"/>
  <c r="S169" i="5"/>
  <c r="AM168" i="5"/>
  <c r="CL168" i="5" s="1"/>
  <c r="AL168" i="5"/>
  <c r="AK168" i="5"/>
  <c r="AJ168" i="5"/>
  <c r="AI168" i="5"/>
  <c r="AH168" i="5"/>
  <c r="AE168" i="5"/>
  <c r="AD168" i="5"/>
  <c r="AC168" i="5"/>
  <c r="AB168" i="5"/>
  <c r="AA168" i="5"/>
  <c r="BB168" i="5" s="1"/>
  <c r="Z168" i="5"/>
  <c r="T168" i="5"/>
  <c r="X168" i="5" s="1"/>
  <c r="BM168" i="5" s="1"/>
  <c r="N168" i="5"/>
  <c r="S168" i="5"/>
  <c r="AM167" i="5"/>
  <c r="CL167" i="5" s="1"/>
  <c r="AL167" i="5"/>
  <c r="AK167" i="5"/>
  <c r="AJ167" i="5"/>
  <c r="AI167" i="5"/>
  <c r="AH167" i="5"/>
  <c r="AE167" i="5"/>
  <c r="AD167" i="5"/>
  <c r="AC167" i="5"/>
  <c r="AB167" i="5"/>
  <c r="AA167" i="5"/>
  <c r="Z167" i="5"/>
  <c r="T167" i="5"/>
  <c r="X167" i="5" s="1"/>
  <c r="BM167" i="5" s="1"/>
  <c r="N167" i="5"/>
  <c r="S167" i="5"/>
  <c r="AM166" i="5"/>
  <c r="CL166" i="5" s="1"/>
  <c r="AL166" i="5"/>
  <c r="AK166" i="5"/>
  <c r="AJ166" i="5"/>
  <c r="AI166" i="5"/>
  <c r="AH166" i="5"/>
  <c r="AE166" i="5"/>
  <c r="AD166" i="5"/>
  <c r="AC166" i="5"/>
  <c r="AB166" i="5"/>
  <c r="AA166" i="5"/>
  <c r="Z166" i="5"/>
  <c r="T166" i="5"/>
  <c r="X166" i="5" s="1"/>
  <c r="BM166" i="5" s="1"/>
  <c r="N166" i="5"/>
  <c r="S166" i="5"/>
  <c r="AM165" i="5"/>
  <c r="CL165" i="5" s="1"/>
  <c r="AL165" i="5"/>
  <c r="AK165" i="5"/>
  <c r="AJ165" i="5"/>
  <c r="AI165" i="5"/>
  <c r="BH165" i="5" s="1"/>
  <c r="AH165" i="5"/>
  <c r="AE165" i="5"/>
  <c r="AD165" i="5"/>
  <c r="AC165" i="5"/>
  <c r="AB165" i="5"/>
  <c r="AA165" i="5"/>
  <c r="Z165" i="5"/>
  <c r="T165" i="5"/>
  <c r="X165" i="5" s="1"/>
  <c r="BM165" i="5" s="1"/>
  <c r="N165" i="5"/>
  <c r="S165" i="5"/>
  <c r="AM164" i="5"/>
  <c r="CL164" i="5" s="1"/>
  <c r="AL164" i="5"/>
  <c r="AK164" i="5"/>
  <c r="AJ164" i="5"/>
  <c r="AI164" i="5"/>
  <c r="AH164" i="5"/>
  <c r="AE164" i="5"/>
  <c r="BF164" i="5" s="1"/>
  <c r="AD164" i="5"/>
  <c r="AC164" i="5"/>
  <c r="AB164" i="5"/>
  <c r="AA164" i="5"/>
  <c r="Z164" i="5"/>
  <c r="T164" i="5"/>
  <c r="X164" i="5"/>
  <c r="BM164" i="5"/>
  <c r="N164" i="5"/>
  <c r="S164" i="5" s="1"/>
  <c r="AM163" i="5"/>
  <c r="CL163" i="5" s="1"/>
  <c r="AL163" i="5"/>
  <c r="AK163" i="5"/>
  <c r="BJ163" i="5" s="1"/>
  <c r="BW163" i="5" s="1"/>
  <c r="AJ163" i="5"/>
  <c r="CI163" i="5" s="1"/>
  <c r="AI163" i="5"/>
  <c r="AH163" i="5"/>
  <c r="BG163" i="5" s="1"/>
  <c r="EA163" i="5" s="1"/>
  <c r="AE163" i="5"/>
  <c r="AD163" i="5"/>
  <c r="AC163" i="5"/>
  <c r="AB163" i="5"/>
  <c r="BC163" i="5" s="1"/>
  <c r="AA163" i="5"/>
  <c r="Z163" i="5"/>
  <c r="T163" i="5"/>
  <c r="X163" i="5"/>
  <c r="BM163" i="5" s="1"/>
  <c r="N163" i="5"/>
  <c r="S163" i="5" s="1"/>
  <c r="AM162" i="5"/>
  <c r="CL162" i="5" s="1"/>
  <c r="AL162" i="5"/>
  <c r="AK162" i="5"/>
  <c r="BJ162" i="5" s="1"/>
  <c r="AJ162" i="5"/>
  <c r="AI162" i="5"/>
  <c r="BH162" i="5" s="1"/>
  <c r="AH162" i="5"/>
  <c r="AE162" i="5"/>
  <c r="BF162" i="5" s="1"/>
  <c r="AD162" i="5"/>
  <c r="AC162" i="5"/>
  <c r="AB162" i="5"/>
  <c r="AA162" i="5"/>
  <c r="BB162" i="5" s="1"/>
  <c r="Z162" i="5"/>
  <c r="T162" i="5"/>
  <c r="X162" i="5"/>
  <c r="BM162" i="5" s="1"/>
  <c r="N162" i="5"/>
  <c r="S162" i="5" s="1"/>
  <c r="AM161" i="5"/>
  <c r="CL161" i="5" s="1"/>
  <c r="AL161" i="5"/>
  <c r="AK161" i="5"/>
  <c r="AJ161" i="5"/>
  <c r="AI161" i="5"/>
  <c r="AH161" i="5"/>
  <c r="BG161" i="5" s="1"/>
  <c r="AE161" i="5"/>
  <c r="AD161" i="5"/>
  <c r="AC161" i="5"/>
  <c r="AB161" i="5"/>
  <c r="AA161" i="5"/>
  <c r="BB161" i="5" s="1"/>
  <c r="Z161" i="5"/>
  <c r="BA161" i="5" s="1"/>
  <c r="BN161" i="5" s="1"/>
  <c r="T161" i="5"/>
  <c r="X161" i="5" s="1"/>
  <c r="BM161" i="5" s="1"/>
  <c r="N161" i="5"/>
  <c r="S161" i="5"/>
  <c r="AM160" i="5"/>
  <c r="CL160" i="5" s="1"/>
  <c r="AL160" i="5"/>
  <c r="AK160" i="5"/>
  <c r="AJ160" i="5"/>
  <c r="BI160" i="5" s="1"/>
  <c r="AI160" i="5"/>
  <c r="BH160" i="5" s="1"/>
  <c r="AH160" i="5"/>
  <c r="AE160" i="5"/>
  <c r="BF160" i="5" s="1"/>
  <c r="AD160" i="5"/>
  <c r="BE160" i="5" s="1"/>
  <c r="BR160" i="5" s="1"/>
  <c r="AC160" i="5"/>
  <c r="AB160" i="5"/>
  <c r="AA160" i="5"/>
  <c r="Z160" i="5"/>
  <c r="T160" i="5"/>
  <c r="X160" i="5"/>
  <c r="BM160" i="5"/>
  <c r="N160" i="5"/>
  <c r="S160" i="5" s="1"/>
  <c r="AM159" i="5"/>
  <c r="CL159" i="5" s="1"/>
  <c r="AL159" i="5"/>
  <c r="AK159" i="5"/>
  <c r="AJ159" i="5"/>
  <c r="AI159" i="5"/>
  <c r="AH159" i="5"/>
  <c r="AE159" i="5"/>
  <c r="BF159" i="5" s="1"/>
  <c r="AD159" i="5"/>
  <c r="AC159" i="5"/>
  <c r="AB159" i="5"/>
  <c r="AA159" i="5"/>
  <c r="Z159" i="5"/>
  <c r="T159" i="5"/>
  <c r="X159" i="5"/>
  <c r="BM159" i="5" s="1"/>
  <c r="N159" i="5"/>
  <c r="S159" i="5" s="1"/>
  <c r="AM158" i="5"/>
  <c r="CL158" i="5" s="1"/>
  <c r="AL158" i="5"/>
  <c r="AK158" i="5"/>
  <c r="AJ158" i="5"/>
  <c r="AI158" i="5"/>
  <c r="AH158" i="5"/>
  <c r="AE158" i="5"/>
  <c r="BF158" i="5" s="1"/>
  <c r="AD158" i="5"/>
  <c r="AC158" i="5"/>
  <c r="AB158" i="5"/>
  <c r="AA158" i="5"/>
  <c r="BB158" i="5" s="1"/>
  <c r="BO158" i="5" s="1"/>
  <c r="Z158" i="5"/>
  <c r="T158" i="5"/>
  <c r="X158" i="5"/>
  <c r="BM158" i="5" s="1"/>
  <c r="N158" i="5"/>
  <c r="S158" i="5" s="1"/>
  <c r="AM157" i="5"/>
  <c r="CL157" i="5" s="1"/>
  <c r="AL157" i="5"/>
  <c r="AK157" i="5"/>
  <c r="BJ157" i="5" s="1"/>
  <c r="BW157" i="5" s="1"/>
  <c r="AJ157" i="5"/>
  <c r="AI157" i="5"/>
  <c r="AH157" i="5"/>
  <c r="BG157" i="5" s="1"/>
  <c r="AE157" i="5"/>
  <c r="AD157" i="5"/>
  <c r="BE157" i="5" s="1"/>
  <c r="BR157" i="5" s="1"/>
  <c r="AC157" i="5"/>
  <c r="AB157" i="5"/>
  <c r="BC157" i="5" s="1"/>
  <c r="BP157" i="5" s="1"/>
  <c r="AA157" i="5"/>
  <c r="BB157" i="5" s="1"/>
  <c r="Z157" i="5"/>
  <c r="T157" i="5"/>
  <c r="X157" i="5" s="1"/>
  <c r="BM157" i="5" s="1"/>
  <c r="N157" i="5"/>
  <c r="S157" i="5"/>
  <c r="AM156" i="5"/>
  <c r="CL156" i="5" s="1"/>
  <c r="AL156" i="5"/>
  <c r="AK156" i="5"/>
  <c r="AJ156" i="5"/>
  <c r="AI156" i="5"/>
  <c r="AH156" i="5"/>
  <c r="AE156" i="5"/>
  <c r="AD156" i="5"/>
  <c r="AC156" i="5"/>
  <c r="AB156" i="5"/>
  <c r="AA156" i="5"/>
  <c r="BB156" i="5" s="1"/>
  <c r="BO156" i="5" s="1"/>
  <c r="Z156" i="5"/>
  <c r="BA156" i="5" s="1"/>
  <c r="T156" i="5"/>
  <c r="X156" i="5"/>
  <c r="BM156" i="5"/>
  <c r="N156" i="5"/>
  <c r="S156" i="5" s="1"/>
  <c r="AM155" i="5"/>
  <c r="CL155" i="5" s="1"/>
  <c r="AL155" i="5"/>
  <c r="AK155" i="5"/>
  <c r="AJ155" i="5"/>
  <c r="AI155" i="5"/>
  <c r="AH155" i="5"/>
  <c r="AE155" i="5"/>
  <c r="AD155" i="5"/>
  <c r="AC155" i="5"/>
  <c r="AB155" i="5"/>
  <c r="AA155" i="5"/>
  <c r="Z155" i="5"/>
  <c r="BA155" i="5" s="1"/>
  <c r="T155" i="5"/>
  <c r="X155" i="5"/>
  <c r="BM155" i="5" s="1"/>
  <c r="N155" i="5"/>
  <c r="S155" i="5" s="1"/>
  <c r="AM154" i="5"/>
  <c r="CL154" i="5" s="1"/>
  <c r="AL154" i="5"/>
  <c r="AK154" i="5"/>
  <c r="AJ154" i="5"/>
  <c r="BI154" i="5" s="1"/>
  <c r="AI154" i="5"/>
  <c r="AH154" i="5"/>
  <c r="AE154" i="5"/>
  <c r="AD154" i="5"/>
  <c r="AC154" i="5"/>
  <c r="AB154" i="5"/>
  <c r="AA154" i="5"/>
  <c r="Z154" i="5"/>
  <c r="BA154" i="5" s="1"/>
  <c r="T154" i="5"/>
  <c r="X154" i="5"/>
  <c r="BM154" i="5" s="1"/>
  <c r="N154" i="5"/>
  <c r="S154" i="5" s="1"/>
  <c r="AM153" i="5"/>
  <c r="CL153" i="5" s="1"/>
  <c r="AL153" i="5"/>
  <c r="AK153" i="5"/>
  <c r="AJ153" i="5"/>
  <c r="AI153" i="5"/>
  <c r="AH153" i="5"/>
  <c r="AE153" i="5"/>
  <c r="AD153" i="5"/>
  <c r="AC153" i="5"/>
  <c r="AB153" i="5"/>
  <c r="AA153" i="5"/>
  <c r="Z153" i="5"/>
  <c r="T153" i="5"/>
  <c r="X153" i="5" s="1"/>
  <c r="BM153" i="5" s="1"/>
  <c r="N153" i="5"/>
  <c r="S153" i="5"/>
  <c r="AM152" i="5"/>
  <c r="CL152" i="5" s="1"/>
  <c r="AL152" i="5"/>
  <c r="BK152" i="5" s="1"/>
  <c r="EE152" i="5" s="1"/>
  <c r="AK152" i="5"/>
  <c r="AJ152" i="5"/>
  <c r="AI152" i="5"/>
  <c r="AH152" i="5"/>
  <c r="BG152" i="5" s="1"/>
  <c r="AE152" i="5"/>
  <c r="AD152" i="5"/>
  <c r="BE152" i="5" s="1"/>
  <c r="AC152" i="5"/>
  <c r="AB152" i="5"/>
  <c r="AA152" i="5"/>
  <c r="Z152" i="5"/>
  <c r="CA152" i="5" s="1"/>
  <c r="T152" i="5"/>
  <c r="X152" i="5"/>
  <c r="BM152" i="5"/>
  <c r="N152" i="5"/>
  <c r="S152" i="5" s="1"/>
  <c r="AM151" i="5"/>
  <c r="CL151" i="5" s="1"/>
  <c r="AL151" i="5"/>
  <c r="AK151" i="5"/>
  <c r="BJ151" i="5" s="1"/>
  <c r="AJ151" i="5"/>
  <c r="BI151" i="5" s="1"/>
  <c r="BV151" i="5" s="1"/>
  <c r="AI151" i="5"/>
  <c r="AH151" i="5"/>
  <c r="AE151" i="5"/>
  <c r="BF151" i="5" s="1"/>
  <c r="AD151" i="5"/>
  <c r="AC151" i="5"/>
  <c r="AB151" i="5"/>
  <c r="AA151" i="5"/>
  <c r="BB151" i="5" s="1"/>
  <c r="BO151" i="5" s="1"/>
  <c r="Z151" i="5"/>
  <c r="T151" i="5"/>
  <c r="X151" i="5"/>
  <c r="BM151" i="5" s="1"/>
  <c r="N151" i="5"/>
  <c r="S151" i="5" s="1"/>
  <c r="AM150" i="5"/>
  <c r="CL150" i="5" s="1"/>
  <c r="AL150" i="5"/>
  <c r="AK150" i="5"/>
  <c r="AJ150" i="5"/>
  <c r="AI150" i="5"/>
  <c r="AH150" i="5"/>
  <c r="AE150" i="5"/>
  <c r="BF150" i="5" s="1"/>
  <c r="AD150" i="5"/>
  <c r="AC150" i="5"/>
  <c r="BD150" i="5" s="1"/>
  <c r="AB150" i="5"/>
  <c r="BC150" i="5" s="1"/>
  <c r="AA150" i="5"/>
  <c r="Z150" i="5"/>
  <c r="T150" i="5"/>
  <c r="X150" i="5"/>
  <c r="BM150" i="5" s="1"/>
  <c r="N150" i="5"/>
  <c r="S150" i="5" s="1"/>
  <c r="AM149" i="5"/>
  <c r="CL149" i="5" s="1"/>
  <c r="AL149" i="5"/>
  <c r="AK149" i="5"/>
  <c r="AJ149" i="5"/>
  <c r="AI149" i="5"/>
  <c r="AH149" i="5"/>
  <c r="AE149" i="5"/>
  <c r="AD149" i="5"/>
  <c r="AC149" i="5"/>
  <c r="AB149" i="5"/>
  <c r="AA149" i="5"/>
  <c r="Z149" i="5"/>
  <c r="T149" i="5"/>
  <c r="X149" i="5" s="1"/>
  <c r="BM149" i="5" s="1"/>
  <c r="N149" i="5"/>
  <c r="S149" i="5"/>
  <c r="AM148" i="5"/>
  <c r="CL148" i="5" s="1"/>
  <c r="AL148" i="5"/>
  <c r="AK148" i="5"/>
  <c r="BJ148" i="5" s="1"/>
  <c r="BW148" i="5" s="1"/>
  <c r="AJ148" i="5"/>
  <c r="BI148" i="5" s="1"/>
  <c r="AI148" i="5"/>
  <c r="AH148" i="5"/>
  <c r="AE148" i="5"/>
  <c r="BF148" i="5" s="1"/>
  <c r="AD148" i="5"/>
  <c r="AC148" i="5"/>
  <c r="AB148" i="5"/>
  <c r="AA148" i="5"/>
  <c r="Z148" i="5"/>
  <c r="BA148" i="5" s="1"/>
  <c r="T148" i="5"/>
  <c r="X148" i="5"/>
  <c r="BM148" i="5"/>
  <c r="N148" i="5"/>
  <c r="S148" i="5" s="1"/>
  <c r="AM147" i="5"/>
  <c r="CL147" i="5" s="1"/>
  <c r="AL147" i="5"/>
  <c r="AK147" i="5"/>
  <c r="AJ147" i="5"/>
  <c r="AI147" i="5"/>
  <c r="AH147" i="5"/>
  <c r="BG147" i="5" s="1"/>
  <c r="AE147" i="5"/>
  <c r="BF147" i="5" s="1"/>
  <c r="AD147" i="5"/>
  <c r="AC147" i="5"/>
  <c r="BD147" i="5" s="1"/>
  <c r="AB147" i="5"/>
  <c r="AA147" i="5"/>
  <c r="Z147" i="5"/>
  <c r="T147" i="5"/>
  <c r="X147" i="5"/>
  <c r="BM147" i="5" s="1"/>
  <c r="N147" i="5"/>
  <c r="S147" i="5" s="1"/>
  <c r="AM146" i="5"/>
  <c r="CL146" i="5" s="1"/>
  <c r="AL146" i="5"/>
  <c r="AK146" i="5"/>
  <c r="BJ146" i="5" s="1"/>
  <c r="AJ146" i="5"/>
  <c r="AI146" i="5"/>
  <c r="AH146" i="5"/>
  <c r="AE146" i="5"/>
  <c r="BF146" i="5" s="1"/>
  <c r="AD146" i="5"/>
  <c r="AC146" i="5"/>
  <c r="AB146" i="5"/>
  <c r="AA146" i="5"/>
  <c r="BB146" i="5" s="1"/>
  <c r="BO146" i="5" s="1"/>
  <c r="Z146" i="5"/>
  <c r="BA146" i="5" s="1"/>
  <c r="T146" i="5"/>
  <c r="X146" i="5"/>
  <c r="BM146" i="5" s="1"/>
  <c r="N146" i="5"/>
  <c r="S146" i="5" s="1"/>
  <c r="AM145" i="5"/>
  <c r="CL145" i="5" s="1"/>
  <c r="AL145" i="5"/>
  <c r="AK145" i="5"/>
  <c r="AJ145" i="5"/>
  <c r="AI145" i="5"/>
  <c r="AH145" i="5"/>
  <c r="AE145" i="5"/>
  <c r="AD145" i="5"/>
  <c r="AC145" i="5"/>
  <c r="BD145" i="5" s="1"/>
  <c r="BQ145" i="5" s="1"/>
  <c r="AB145" i="5"/>
  <c r="AA145" i="5"/>
  <c r="Z145" i="5"/>
  <c r="T145" i="5"/>
  <c r="X145" i="5" s="1"/>
  <c r="BM145" i="5" s="1"/>
  <c r="N145" i="5"/>
  <c r="S145" i="5"/>
  <c r="AM144" i="5"/>
  <c r="CL144" i="5" s="1"/>
  <c r="AL144" i="5"/>
  <c r="BK144" i="5" s="1"/>
  <c r="AK144" i="5"/>
  <c r="AJ144" i="5"/>
  <c r="AI144" i="5"/>
  <c r="AH144" i="5"/>
  <c r="AE144" i="5"/>
  <c r="AD144" i="5"/>
  <c r="AC144" i="5"/>
  <c r="AB144" i="5"/>
  <c r="AA144" i="5"/>
  <c r="Z144" i="5"/>
  <c r="T144" i="5"/>
  <c r="X144" i="5"/>
  <c r="BM144" i="5"/>
  <c r="N144" i="5"/>
  <c r="S144" i="5" s="1"/>
  <c r="AM143" i="5"/>
  <c r="CL143" i="5" s="1"/>
  <c r="AL143" i="5"/>
  <c r="BK143" i="5" s="1"/>
  <c r="BX143" i="5" s="1"/>
  <c r="AK143" i="5"/>
  <c r="AJ143" i="5"/>
  <c r="AI143" i="5"/>
  <c r="AH143" i="5"/>
  <c r="AE143" i="5"/>
  <c r="AD143" i="5"/>
  <c r="BE143" i="5" s="1"/>
  <c r="AC143" i="5"/>
  <c r="AB143" i="5"/>
  <c r="BC143" i="5" s="1"/>
  <c r="AA143" i="5"/>
  <c r="Z143" i="5"/>
  <c r="T143" i="5"/>
  <c r="X143" i="5"/>
  <c r="BM143" i="5" s="1"/>
  <c r="N143" i="5"/>
  <c r="S143" i="5" s="1"/>
  <c r="AM142" i="5"/>
  <c r="CL142" i="5" s="1"/>
  <c r="AL142" i="5"/>
  <c r="AK142" i="5"/>
  <c r="AJ142" i="5"/>
  <c r="BI142" i="5" s="1"/>
  <c r="BV142" i="5" s="1"/>
  <c r="AI142" i="5"/>
  <c r="AH142" i="5"/>
  <c r="AE142" i="5"/>
  <c r="AD142" i="5"/>
  <c r="AC142" i="5"/>
  <c r="AB142" i="5"/>
  <c r="AA142" i="5"/>
  <c r="Z142" i="5"/>
  <c r="T142" i="5"/>
  <c r="X142" i="5"/>
  <c r="BM142" i="5" s="1"/>
  <c r="N142" i="5"/>
  <c r="S142" i="5" s="1"/>
  <c r="AM141" i="5"/>
  <c r="CL141" i="5" s="1"/>
  <c r="AL141" i="5"/>
  <c r="AK141" i="5"/>
  <c r="AJ141" i="5"/>
  <c r="AI141" i="5"/>
  <c r="BH141" i="5" s="1"/>
  <c r="AH141" i="5"/>
  <c r="AE141" i="5"/>
  <c r="AD141" i="5"/>
  <c r="BE141" i="5" s="1"/>
  <c r="AC141" i="5"/>
  <c r="AB141" i="5"/>
  <c r="AA141" i="5"/>
  <c r="Z141" i="5"/>
  <c r="BA141" i="5" s="1"/>
  <c r="T141" i="5"/>
  <c r="X141" i="5" s="1"/>
  <c r="BM141" i="5" s="1"/>
  <c r="N141" i="5"/>
  <c r="S141" i="5"/>
  <c r="AM140" i="5"/>
  <c r="CL140" i="5" s="1"/>
  <c r="AL140" i="5"/>
  <c r="AK140" i="5"/>
  <c r="AJ140" i="5"/>
  <c r="AI140" i="5"/>
  <c r="BH140" i="5" s="1"/>
  <c r="BU140" i="5" s="1"/>
  <c r="AH140" i="5"/>
  <c r="AE140" i="5"/>
  <c r="AD140" i="5"/>
  <c r="AC140" i="5"/>
  <c r="BD140" i="5" s="1"/>
  <c r="AB140" i="5"/>
  <c r="AA140" i="5"/>
  <c r="BB140" i="5" s="1"/>
  <c r="Z140" i="5"/>
  <c r="T140" i="5"/>
  <c r="X140" i="5"/>
  <c r="BM140" i="5"/>
  <c r="N140" i="5"/>
  <c r="S140" i="5" s="1"/>
  <c r="AM139" i="5"/>
  <c r="CL139" i="5" s="1"/>
  <c r="AL139" i="5"/>
  <c r="AK139" i="5"/>
  <c r="AJ139" i="5"/>
  <c r="AI139" i="5"/>
  <c r="AH139" i="5"/>
  <c r="AE139" i="5"/>
  <c r="AD139" i="5"/>
  <c r="AC139" i="5"/>
  <c r="AB139" i="5"/>
  <c r="AA139" i="5"/>
  <c r="Z139" i="5"/>
  <c r="T139" i="5"/>
  <c r="X139" i="5"/>
  <c r="BM139" i="5" s="1"/>
  <c r="N139" i="5"/>
  <c r="S139" i="5" s="1"/>
  <c r="AM138" i="5"/>
  <c r="CL138" i="5" s="1"/>
  <c r="AL138" i="5"/>
  <c r="AK138" i="5"/>
  <c r="AJ138" i="5"/>
  <c r="AI138" i="5"/>
  <c r="AH138" i="5"/>
  <c r="BG138" i="5" s="1"/>
  <c r="AE138" i="5"/>
  <c r="AD138" i="5"/>
  <c r="AC138" i="5"/>
  <c r="AB138" i="5"/>
  <c r="AA138" i="5"/>
  <c r="Z138" i="5"/>
  <c r="T138" i="5"/>
  <c r="X138" i="5"/>
  <c r="BM138" i="5" s="1"/>
  <c r="N138" i="5"/>
  <c r="S138" i="5" s="1"/>
  <c r="AM137" i="5"/>
  <c r="CL137" i="5" s="1"/>
  <c r="AL137" i="5"/>
  <c r="BK137" i="5" s="1"/>
  <c r="AK137" i="5"/>
  <c r="AJ137" i="5"/>
  <c r="AI137" i="5"/>
  <c r="AH137" i="5"/>
  <c r="AE137" i="5"/>
  <c r="BF137" i="5" s="1"/>
  <c r="AD137" i="5"/>
  <c r="AC137" i="5"/>
  <c r="AB137" i="5"/>
  <c r="AA137" i="5"/>
  <c r="Z137" i="5"/>
  <c r="T137" i="5"/>
  <c r="X137" i="5" s="1"/>
  <c r="BM137" i="5" s="1"/>
  <c r="N137" i="5"/>
  <c r="S137" i="5"/>
  <c r="AM136" i="5"/>
  <c r="CL136" i="5" s="1"/>
  <c r="AL136" i="5"/>
  <c r="AK136" i="5"/>
  <c r="AJ136" i="5"/>
  <c r="AI136" i="5"/>
  <c r="AH136" i="5"/>
  <c r="AE136" i="5"/>
  <c r="AD136" i="5"/>
  <c r="BE136" i="5" s="1"/>
  <c r="BR136" i="5" s="1"/>
  <c r="AC136" i="5"/>
  <c r="AB136" i="5"/>
  <c r="AA136" i="5"/>
  <c r="Z136" i="5"/>
  <c r="BA136" i="5" s="1"/>
  <c r="BN136" i="5" s="1"/>
  <c r="T136" i="5"/>
  <c r="X136" i="5"/>
  <c r="BM136" i="5"/>
  <c r="N136" i="5"/>
  <c r="S136" i="5" s="1"/>
  <c r="AM135" i="5"/>
  <c r="CL135" i="5" s="1"/>
  <c r="AL135" i="5"/>
  <c r="AK135" i="5"/>
  <c r="AJ135" i="5"/>
  <c r="AI135" i="5"/>
  <c r="AH135" i="5"/>
  <c r="AE135" i="5"/>
  <c r="BF135" i="5" s="1"/>
  <c r="AD135" i="5"/>
  <c r="AC135" i="5"/>
  <c r="AB135" i="5"/>
  <c r="AA135" i="5"/>
  <c r="Z135" i="5"/>
  <c r="T135" i="5"/>
  <c r="X135" i="5"/>
  <c r="BM135" i="5" s="1"/>
  <c r="N135" i="5"/>
  <c r="S135" i="5" s="1"/>
  <c r="AM134" i="5"/>
  <c r="CL134" i="5" s="1"/>
  <c r="AL134" i="5"/>
  <c r="AK134" i="5"/>
  <c r="AJ134" i="5"/>
  <c r="AI134" i="5"/>
  <c r="BH134" i="5" s="1"/>
  <c r="AH134" i="5"/>
  <c r="AE134" i="5"/>
  <c r="AD134" i="5"/>
  <c r="AC134" i="5"/>
  <c r="AB134" i="5"/>
  <c r="BC134" i="5" s="1"/>
  <c r="AA134" i="5"/>
  <c r="BB134" i="5" s="1"/>
  <c r="Z134" i="5"/>
  <c r="T134" i="5"/>
  <c r="X134" i="5"/>
  <c r="BM134" i="5" s="1"/>
  <c r="N134" i="5"/>
  <c r="S134" i="5" s="1"/>
  <c r="AM133" i="5"/>
  <c r="CL133" i="5" s="1"/>
  <c r="AL133" i="5"/>
  <c r="AK133" i="5"/>
  <c r="AJ133" i="5"/>
  <c r="BI133" i="5" s="1"/>
  <c r="AI133" i="5"/>
  <c r="CH133" i="5" s="1"/>
  <c r="AH133" i="5"/>
  <c r="AE133" i="5"/>
  <c r="AD133" i="5"/>
  <c r="AC133" i="5"/>
  <c r="AB133" i="5"/>
  <c r="AA133" i="5"/>
  <c r="Z133" i="5"/>
  <c r="T133" i="5"/>
  <c r="X133" i="5" s="1"/>
  <c r="BM133" i="5" s="1"/>
  <c r="N133" i="5"/>
  <c r="S133" i="5"/>
  <c r="AM132" i="5"/>
  <c r="CL132" i="5" s="1"/>
  <c r="AL132" i="5"/>
  <c r="AK132" i="5"/>
  <c r="AJ132" i="5"/>
  <c r="AI132" i="5"/>
  <c r="AH132" i="5"/>
  <c r="AE132" i="5"/>
  <c r="BF132" i="5" s="1"/>
  <c r="AD132" i="5"/>
  <c r="AC132" i="5"/>
  <c r="AB132" i="5"/>
  <c r="AA132" i="5"/>
  <c r="Z132" i="5"/>
  <c r="CA132" i="5" s="1"/>
  <c r="T132" i="5"/>
  <c r="X132" i="5"/>
  <c r="BM132" i="5"/>
  <c r="N132" i="5"/>
  <c r="S132" i="5" s="1"/>
  <c r="AM131" i="5"/>
  <c r="CL131" i="5" s="1"/>
  <c r="AL131" i="5"/>
  <c r="AK131" i="5"/>
  <c r="CJ131" i="5" s="1"/>
  <c r="AJ131" i="5"/>
  <c r="BI131" i="5" s="1"/>
  <c r="AI131" i="5"/>
  <c r="AH131" i="5"/>
  <c r="AE131" i="5"/>
  <c r="AD131" i="5"/>
  <c r="AC131" i="5"/>
  <c r="BD131" i="5" s="1"/>
  <c r="AB131" i="5"/>
  <c r="AA131" i="5"/>
  <c r="Z131" i="5"/>
  <c r="T131" i="5"/>
  <c r="X131" i="5"/>
  <c r="BM131" i="5" s="1"/>
  <c r="N131" i="5"/>
  <c r="S131" i="5" s="1"/>
  <c r="AM130" i="5"/>
  <c r="CL130" i="5" s="1"/>
  <c r="AL130" i="5"/>
  <c r="AK130" i="5"/>
  <c r="AJ130" i="5"/>
  <c r="AI130" i="5"/>
  <c r="AH130" i="5"/>
  <c r="AE130" i="5"/>
  <c r="BF130" i="5" s="1"/>
  <c r="AD130" i="5"/>
  <c r="AC130" i="5"/>
  <c r="BD130" i="5" s="1"/>
  <c r="AB130" i="5"/>
  <c r="BC130" i="5" s="1"/>
  <c r="AA130" i="5"/>
  <c r="BB130" i="5" s="1"/>
  <c r="BO130" i="5" s="1"/>
  <c r="Z130" i="5"/>
  <c r="T130" i="5"/>
  <c r="X130" i="5"/>
  <c r="BM130" i="5" s="1"/>
  <c r="N130" i="5"/>
  <c r="S130" i="5" s="1"/>
  <c r="AM129" i="5"/>
  <c r="CL129" i="5" s="1"/>
  <c r="AL129" i="5"/>
  <c r="AK129" i="5"/>
  <c r="AJ129" i="5"/>
  <c r="BI129" i="5" s="1"/>
  <c r="BV129" i="5" s="1"/>
  <c r="AI129" i="5"/>
  <c r="AH129" i="5"/>
  <c r="BG129" i="5" s="1"/>
  <c r="EA129" i="5" s="1"/>
  <c r="AE129" i="5"/>
  <c r="AD129" i="5"/>
  <c r="BE129" i="5" s="1"/>
  <c r="BR129" i="5" s="1"/>
  <c r="AC129" i="5"/>
  <c r="AB129" i="5"/>
  <c r="BC129" i="5" s="1"/>
  <c r="AA129" i="5"/>
  <c r="Z129" i="5"/>
  <c r="T129" i="5"/>
  <c r="X129" i="5" s="1"/>
  <c r="BM129" i="5" s="1"/>
  <c r="N129" i="5"/>
  <c r="S129" i="5"/>
  <c r="AM128" i="5"/>
  <c r="CL128" i="5" s="1"/>
  <c r="AL128" i="5"/>
  <c r="AK128" i="5"/>
  <c r="AJ128" i="5"/>
  <c r="AI128" i="5"/>
  <c r="AH128" i="5"/>
  <c r="AE128" i="5"/>
  <c r="AD128" i="5"/>
  <c r="BE128" i="5" s="1"/>
  <c r="AC128" i="5"/>
  <c r="AB128" i="5"/>
  <c r="AA128" i="5"/>
  <c r="Z128" i="5"/>
  <c r="BA128" i="5" s="1"/>
  <c r="T128" i="5"/>
  <c r="X128" i="5"/>
  <c r="BM128" i="5"/>
  <c r="N128" i="5"/>
  <c r="S128" i="5" s="1"/>
  <c r="AM127" i="5"/>
  <c r="CL127" i="5" s="1"/>
  <c r="AL127" i="5"/>
  <c r="AK127" i="5"/>
  <c r="BJ127" i="5" s="1"/>
  <c r="AJ127" i="5"/>
  <c r="AI127" i="5"/>
  <c r="AH127" i="5"/>
  <c r="AE127" i="5"/>
  <c r="BF127" i="5" s="1"/>
  <c r="AD127" i="5"/>
  <c r="AC127" i="5"/>
  <c r="AB127" i="5"/>
  <c r="AA127" i="5"/>
  <c r="BB127" i="5" s="1"/>
  <c r="Z127" i="5"/>
  <c r="T127" i="5"/>
  <c r="X127" i="5"/>
  <c r="BM127" i="5" s="1"/>
  <c r="N127" i="5"/>
  <c r="S127" i="5" s="1"/>
  <c r="AM126" i="5"/>
  <c r="CL126" i="5" s="1"/>
  <c r="AL126" i="5"/>
  <c r="AK126" i="5"/>
  <c r="AJ126" i="5"/>
  <c r="BI126" i="5" s="1"/>
  <c r="AI126" i="5"/>
  <c r="AH126" i="5"/>
  <c r="AE126" i="5"/>
  <c r="AD126" i="5"/>
  <c r="AC126" i="5"/>
  <c r="AB126" i="5"/>
  <c r="AA126" i="5"/>
  <c r="Z126" i="5"/>
  <c r="T126" i="5"/>
  <c r="X126" i="5"/>
  <c r="BM126" i="5" s="1"/>
  <c r="N126" i="5"/>
  <c r="S126" i="5" s="1"/>
  <c r="AM125" i="5"/>
  <c r="CL125" i="5" s="1"/>
  <c r="AL125" i="5"/>
  <c r="AK125" i="5"/>
  <c r="AJ125" i="5"/>
  <c r="AI125" i="5"/>
  <c r="AH125" i="5"/>
  <c r="AE125" i="5"/>
  <c r="AD125" i="5"/>
  <c r="AC125" i="5"/>
  <c r="AB125" i="5"/>
  <c r="AA125" i="5"/>
  <c r="Z125" i="5"/>
  <c r="T125" i="5"/>
  <c r="X125" i="5" s="1"/>
  <c r="BM125" i="5" s="1"/>
  <c r="N125" i="5"/>
  <c r="S125" i="5"/>
  <c r="AM124" i="5"/>
  <c r="CL124" i="5" s="1"/>
  <c r="AL124" i="5"/>
  <c r="AK124" i="5"/>
  <c r="AJ124" i="5"/>
  <c r="AI124" i="5"/>
  <c r="AH124" i="5"/>
  <c r="BG124" i="5" s="1"/>
  <c r="AE124" i="5"/>
  <c r="AD124" i="5"/>
  <c r="AC124" i="5"/>
  <c r="AB124" i="5"/>
  <c r="BC124" i="5" s="1"/>
  <c r="AA124" i="5"/>
  <c r="Z124" i="5"/>
  <c r="T124" i="5"/>
  <c r="X124" i="5"/>
  <c r="BM124" i="5"/>
  <c r="N124" i="5"/>
  <c r="S124" i="5" s="1"/>
  <c r="AM123" i="5"/>
  <c r="CL123" i="5" s="1"/>
  <c r="AL123" i="5"/>
  <c r="AK123" i="5"/>
  <c r="AJ123" i="5"/>
  <c r="AI123" i="5"/>
  <c r="CH123" i="5" s="1"/>
  <c r="AH123" i="5"/>
  <c r="AE123" i="5"/>
  <c r="AD123" i="5"/>
  <c r="BE123" i="5" s="1"/>
  <c r="AC123" i="5"/>
  <c r="AB123" i="5"/>
  <c r="AA123" i="5"/>
  <c r="Z123" i="5"/>
  <c r="T123" i="5"/>
  <c r="X123" i="5"/>
  <c r="BM123" i="5" s="1"/>
  <c r="N123" i="5"/>
  <c r="S123" i="5" s="1"/>
  <c r="AM122" i="5"/>
  <c r="CL122" i="5" s="1"/>
  <c r="AL122" i="5"/>
  <c r="AK122" i="5"/>
  <c r="AJ122" i="5"/>
  <c r="AI122" i="5"/>
  <c r="AH122" i="5"/>
  <c r="AE122" i="5"/>
  <c r="AD122" i="5"/>
  <c r="AC122" i="5"/>
  <c r="AB122" i="5"/>
  <c r="AA122" i="5"/>
  <c r="Z122" i="5"/>
  <c r="T122" i="5"/>
  <c r="X122" i="5"/>
  <c r="BM122" i="5" s="1"/>
  <c r="N122" i="5"/>
  <c r="S122" i="5" s="1"/>
  <c r="AM121" i="5"/>
  <c r="CL121" i="5" s="1"/>
  <c r="AL121" i="5"/>
  <c r="BK121" i="5" s="1"/>
  <c r="BX121" i="5" s="1"/>
  <c r="AK121" i="5"/>
  <c r="BJ121" i="5" s="1"/>
  <c r="AJ121" i="5"/>
  <c r="BI121" i="5" s="1"/>
  <c r="AI121" i="5"/>
  <c r="AH121" i="5"/>
  <c r="AE121" i="5"/>
  <c r="AD121" i="5"/>
  <c r="AC121" i="5"/>
  <c r="AB121" i="5"/>
  <c r="AA121" i="5"/>
  <c r="Z121" i="5"/>
  <c r="T121" i="5"/>
  <c r="X121" i="5" s="1"/>
  <c r="BM121" i="5" s="1"/>
  <c r="N121" i="5"/>
  <c r="S121" i="5"/>
  <c r="AM120" i="5"/>
  <c r="CL120" i="5" s="1"/>
  <c r="AL120" i="5"/>
  <c r="AK120" i="5"/>
  <c r="AJ120" i="5"/>
  <c r="AI120" i="5"/>
  <c r="BH120" i="5" s="1"/>
  <c r="AH120" i="5"/>
  <c r="AE120" i="5"/>
  <c r="AD120" i="5"/>
  <c r="AC120" i="5"/>
  <c r="AB120" i="5"/>
  <c r="BC120" i="5" s="1"/>
  <c r="AA120" i="5"/>
  <c r="Z120" i="5"/>
  <c r="T120" i="5"/>
  <c r="X120" i="5"/>
  <c r="BM120" i="5"/>
  <c r="N120" i="5"/>
  <c r="AM119" i="5"/>
  <c r="CL119" i="5" s="1"/>
  <c r="AL119" i="5"/>
  <c r="AK119" i="5"/>
  <c r="AJ119" i="5"/>
  <c r="AI119" i="5"/>
  <c r="BH119" i="5" s="1"/>
  <c r="AH119" i="5"/>
  <c r="AE119" i="5"/>
  <c r="AD119" i="5"/>
  <c r="AC119" i="5"/>
  <c r="AB119" i="5"/>
  <c r="AA119" i="5"/>
  <c r="Z119" i="5"/>
  <c r="T119" i="5"/>
  <c r="X119" i="5"/>
  <c r="BM119" i="5" s="1"/>
  <c r="N119" i="5"/>
  <c r="S119" i="5" s="1"/>
  <c r="AM118" i="5"/>
  <c r="CL118" i="5" s="1"/>
  <c r="AL118" i="5"/>
  <c r="BK118" i="5" s="1"/>
  <c r="AK118" i="5"/>
  <c r="BJ118" i="5" s="1"/>
  <c r="AJ118" i="5"/>
  <c r="AI118" i="5"/>
  <c r="AH118" i="5"/>
  <c r="AE118" i="5"/>
  <c r="AD118" i="5"/>
  <c r="AC118" i="5"/>
  <c r="AB118" i="5"/>
  <c r="AA118" i="5"/>
  <c r="Z118" i="5"/>
  <c r="T118" i="5"/>
  <c r="X118" i="5"/>
  <c r="BM118" i="5" s="1"/>
  <c r="N118" i="5"/>
  <c r="S118" i="5" s="1"/>
  <c r="AM117" i="5"/>
  <c r="CL117" i="5" s="1"/>
  <c r="AL117" i="5"/>
  <c r="AK117" i="5"/>
  <c r="BJ117" i="5" s="1"/>
  <c r="BW117" i="5" s="1"/>
  <c r="AJ117" i="5"/>
  <c r="AI117" i="5"/>
  <c r="AH117" i="5"/>
  <c r="AE117" i="5"/>
  <c r="AD117" i="5"/>
  <c r="AC117" i="5"/>
  <c r="AB117" i="5"/>
  <c r="AA117" i="5"/>
  <c r="Z117" i="5"/>
  <c r="T117" i="5"/>
  <c r="X117" i="5" s="1"/>
  <c r="BM117" i="5" s="1"/>
  <c r="N117" i="5"/>
  <c r="S117" i="5"/>
  <c r="AM116" i="5"/>
  <c r="CL116" i="5" s="1"/>
  <c r="AL116" i="5"/>
  <c r="AK116" i="5"/>
  <c r="AJ116" i="5"/>
  <c r="AI116" i="5"/>
  <c r="AH116" i="5"/>
  <c r="AE116" i="5"/>
  <c r="AD116" i="5"/>
  <c r="AC116" i="5"/>
  <c r="AB116" i="5"/>
  <c r="AA116" i="5"/>
  <c r="Z116" i="5"/>
  <c r="T116" i="5"/>
  <c r="X116" i="5"/>
  <c r="BM116" i="5"/>
  <c r="N116" i="5"/>
  <c r="S116" i="5" s="1"/>
  <c r="AM115" i="5"/>
  <c r="CL115" i="5" s="1"/>
  <c r="AL115" i="5"/>
  <c r="AK115" i="5"/>
  <c r="AJ115" i="5"/>
  <c r="BI115" i="5" s="1"/>
  <c r="AI115" i="5"/>
  <c r="AH115" i="5"/>
  <c r="AE115" i="5"/>
  <c r="AD115" i="5"/>
  <c r="AC115" i="5"/>
  <c r="AB115" i="5"/>
  <c r="BC115" i="5" s="1"/>
  <c r="AA115" i="5"/>
  <c r="Z115" i="5"/>
  <c r="T115" i="5"/>
  <c r="X115" i="5"/>
  <c r="BM115" i="5" s="1"/>
  <c r="N115" i="5"/>
  <c r="S115" i="5" s="1"/>
  <c r="AM114" i="5"/>
  <c r="CL114" i="5" s="1"/>
  <c r="AL114" i="5"/>
  <c r="AK114" i="5"/>
  <c r="AJ114" i="5"/>
  <c r="AI114" i="5"/>
  <c r="CH114" i="5" s="1"/>
  <c r="AH114" i="5"/>
  <c r="AE114" i="5"/>
  <c r="AD114" i="5"/>
  <c r="AC114" i="5"/>
  <c r="AB114" i="5"/>
  <c r="AA114" i="5"/>
  <c r="Z114" i="5"/>
  <c r="T114" i="5"/>
  <c r="X114" i="5"/>
  <c r="BM114" i="5" s="1"/>
  <c r="N114" i="5"/>
  <c r="S114" i="5" s="1"/>
  <c r="AM113" i="5"/>
  <c r="CL113" i="5" s="1"/>
  <c r="AL113" i="5"/>
  <c r="AK113" i="5"/>
  <c r="AJ113" i="5"/>
  <c r="AI113" i="5"/>
  <c r="BH113" i="5" s="1"/>
  <c r="BU113" i="5" s="1"/>
  <c r="AH113" i="5"/>
  <c r="AE113" i="5"/>
  <c r="AD113" i="5"/>
  <c r="AC113" i="5"/>
  <c r="AB113" i="5"/>
  <c r="AA113" i="5"/>
  <c r="Z113" i="5"/>
  <c r="BA113" i="5" s="1"/>
  <c r="T113" i="5"/>
  <c r="X113" i="5" s="1"/>
  <c r="BM113" i="5" s="1"/>
  <c r="N113" i="5"/>
  <c r="S113" i="5"/>
  <c r="AM112" i="5"/>
  <c r="CL112" i="5" s="1"/>
  <c r="AL112" i="5"/>
  <c r="AK112" i="5"/>
  <c r="AJ112" i="5"/>
  <c r="AI112" i="5"/>
  <c r="AH112" i="5"/>
  <c r="AE112" i="5"/>
  <c r="AD112" i="5"/>
  <c r="AC112" i="5"/>
  <c r="AB112" i="5"/>
  <c r="AA112" i="5"/>
  <c r="Z112" i="5"/>
  <c r="T112" i="5"/>
  <c r="X112" i="5"/>
  <c r="BM112" i="5"/>
  <c r="N112" i="5"/>
  <c r="S112" i="5" s="1"/>
  <c r="AM111" i="5"/>
  <c r="CL111" i="5" s="1"/>
  <c r="AL111" i="5"/>
  <c r="AK111" i="5"/>
  <c r="AJ111" i="5"/>
  <c r="AI111" i="5"/>
  <c r="AH111" i="5"/>
  <c r="AE111" i="5"/>
  <c r="AD111" i="5"/>
  <c r="AC111" i="5"/>
  <c r="AB111" i="5"/>
  <c r="BC111" i="5" s="1"/>
  <c r="BP111" i="5" s="1"/>
  <c r="AA111" i="5"/>
  <c r="Z111" i="5"/>
  <c r="T111" i="5"/>
  <c r="X111" i="5"/>
  <c r="BM111" i="5" s="1"/>
  <c r="N111" i="5"/>
  <c r="S111" i="5" s="1"/>
  <c r="AM110" i="5"/>
  <c r="CL110" i="5" s="1"/>
  <c r="AL110" i="5"/>
  <c r="AK110" i="5"/>
  <c r="AJ110" i="5"/>
  <c r="AI110" i="5"/>
  <c r="AH110" i="5"/>
  <c r="AE110" i="5"/>
  <c r="AD110" i="5"/>
  <c r="AC110" i="5"/>
  <c r="AB110" i="5"/>
  <c r="AA110" i="5"/>
  <c r="BB110" i="5" s="1"/>
  <c r="BO110" i="5" s="1"/>
  <c r="Z110" i="5"/>
  <c r="T110" i="5"/>
  <c r="X110" i="5"/>
  <c r="BM110" i="5" s="1"/>
  <c r="N110" i="5"/>
  <c r="S110" i="5" s="1"/>
  <c r="AM109" i="5"/>
  <c r="CL109" i="5" s="1"/>
  <c r="AL109" i="5"/>
  <c r="AK109" i="5"/>
  <c r="AJ109" i="5"/>
  <c r="AI109" i="5"/>
  <c r="AH109" i="5"/>
  <c r="AE109" i="5"/>
  <c r="AD109" i="5"/>
  <c r="AC109" i="5"/>
  <c r="AB109" i="5"/>
  <c r="AA109" i="5"/>
  <c r="Z109" i="5"/>
  <c r="T109" i="5"/>
  <c r="X109" i="5" s="1"/>
  <c r="BM109" i="5" s="1"/>
  <c r="N109" i="5"/>
  <c r="S109" i="5"/>
  <c r="N105" i="5"/>
  <c r="N103" i="5"/>
  <c r="S103" i="5" s="1"/>
  <c r="R103" i="5"/>
  <c r="Q103" i="5" s="1"/>
  <c r="N101" i="5"/>
  <c r="N100" i="5"/>
  <c r="R100" i="5"/>
  <c r="Q100" i="5" s="1"/>
  <c r="N91" i="5"/>
  <c r="N87" i="5"/>
  <c r="N86" i="5"/>
  <c r="R86" i="5"/>
  <c r="Q86" i="5" s="1"/>
  <c r="N85" i="5"/>
  <c r="R85" i="5"/>
  <c r="Q85" i="5"/>
  <c r="N83" i="5"/>
  <c r="P83" i="5" s="1"/>
  <c r="O83" i="5" s="1"/>
  <c r="N81" i="5"/>
  <c r="S81" i="5" s="1"/>
  <c r="R81" i="5"/>
  <c r="Q81" i="5" s="1"/>
  <c r="N76" i="5"/>
  <c r="N68" i="5"/>
  <c r="R68" i="5"/>
  <c r="Q68" i="5" s="1"/>
  <c r="N64" i="5"/>
  <c r="N62" i="5"/>
  <c r="R62" i="5"/>
  <c r="Q62" i="5" s="1"/>
  <c r="N61" i="5"/>
  <c r="N51" i="5"/>
  <c r="P51" i="5" s="1"/>
  <c r="O51" i="5" s="1"/>
  <c r="N49" i="5"/>
  <c r="S49" i="5" s="1"/>
  <c r="R49" i="5"/>
  <c r="Q49" i="5"/>
  <c r="N48" i="5"/>
  <c r="R48" i="5"/>
  <c r="Q48" i="5"/>
  <c r="N34" i="5"/>
  <c r="N33" i="5"/>
  <c r="S33" i="5" s="1"/>
  <c r="N28" i="5"/>
  <c r="N27" i="5"/>
  <c r="R27" i="5"/>
  <c r="Q27" i="5" s="1"/>
  <c r="N26" i="5"/>
  <c r="N23" i="5"/>
  <c r="R23" i="5" s="1"/>
  <c r="Q23" i="5" s="1"/>
  <c r="N22" i="5"/>
  <c r="P22" i="5" s="1"/>
  <c r="R22" i="5"/>
  <c r="Q22" i="5"/>
  <c r="N20" i="5"/>
  <c r="R20" i="5"/>
  <c r="Q20" i="5"/>
  <c r="N19" i="5"/>
  <c r="N14" i="5"/>
  <c r="R14" i="5" s="1"/>
  <c r="Q14" i="5" s="1"/>
  <c r="N12" i="5"/>
  <c r="R12" i="5" s="1"/>
  <c r="Q12" i="5"/>
  <c r="N7" i="5"/>
  <c r="R7" i="5"/>
  <c r="Q7" i="5" s="1"/>
  <c r="DD5" i="5"/>
  <c r="R47" i="5"/>
  <c r="Q47" i="5"/>
  <c r="S47" i="5"/>
  <c r="S62" i="5"/>
  <c r="P62" i="5"/>
  <c r="O62" i="5"/>
  <c r="P23" i="5"/>
  <c r="O23" i="5" s="1"/>
  <c r="P49" i="5"/>
  <c r="O49" i="5" s="1"/>
  <c r="S105" i="5"/>
  <c r="S63" i="5"/>
  <c r="P63" i="5"/>
  <c r="O63" i="5" s="1"/>
  <c r="S19" i="5"/>
  <c r="S68" i="5"/>
  <c r="P68" i="5"/>
  <c r="O68" i="5"/>
  <c r="S85" i="5"/>
  <c r="P85" i="5"/>
  <c r="O85" i="5" s="1"/>
  <c r="S28" i="5"/>
  <c r="P81" i="5"/>
  <c r="O81" i="5"/>
  <c r="P33" i="5"/>
  <c r="O33" i="5" s="1"/>
  <c r="S7" i="5"/>
  <c r="P7" i="5"/>
  <c r="O7" i="5"/>
  <c r="S20" i="5"/>
  <c r="P20" i="5"/>
  <c r="O20" i="5" s="1"/>
  <c r="S27" i="5"/>
  <c r="P27" i="5"/>
  <c r="O27" i="5" s="1"/>
  <c r="S101" i="5"/>
  <c r="S100" i="5"/>
  <c r="P100" i="5"/>
  <c r="O100" i="5" s="1"/>
  <c r="S48" i="5"/>
  <c r="P48" i="5"/>
  <c r="O48" i="5" s="1"/>
  <c r="P103" i="5"/>
  <c r="O103" i="5" s="1"/>
  <c r="S12" i="5"/>
  <c r="P12" i="5"/>
  <c r="O12" i="5" s="1"/>
  <c r="S22" i="5"/>
  <c r="O22" i="5"/>
  <c r="P47" i="5"/>
  <c r="O47" i="5" s="1"/>
  <c r="DT63" i="5"/>
  <c r="J58" i="15"/>
  <c r="J58" i="14"/>
  <c r="J58" i="13"/>
  <c r="J58" i="12"/>
  <c r="J58" i="11"/>
  <c r="J58" i="10"/>
  <c r="J58" i="9"/>
  <c r="J58" i="8"/>
  <c r="J58" i="7"/>
  <c r="J58" i="16"/>
  <c r="DE47" i="5"/>
  <c r="DE65" i="5"/>
  <c r="DE61" i="5"/>
  <c r="DE73" i="5"/>
  <c r="DE81" i="5"/>
  <c r="DE7" i="5"/>
  <c r="DE108" i="5"/>
  <c r="DG108" i="5"/>
  <c r="DT108" i="5"/>
  <c r="DA109" i="5"/>
  <c r="DB109" i="5"/>
  <c r="DD109" i="5"/>
  <c r="DE109" i="5"/>
  <c r="DT109" i="5"/>
  <c r="DA110" i="5"/>
  <c r="DB110" i="5"/>
  <c r="DD110" i="5"/>
  <c r="DE110" i="5"/>
  <c r="DG110" i="5"/>
  <c r="DT110" i="5"/>
  <c r="DA111" i="5"/>
  <c r="DB111" i="5"/>
  <c r="DD111" i="5"/>
  <c r="DE111" i="5"/>
  <c r="DT111" i="5"/>
  <c r="DA112" i="5"/>
  <c r="DB112" i="5"/>
  <c r="DD112" i="5"/>
  <c r="DE112" i="5"/>
  <c r="DA113" i="5"/>
  <c r="DB113" i="5"/>
  <c r="DD113" i="5"/>
  <c r="DE113" i="5"/>
  <c r="DA114" i="5"/>
  <c r="DB114" i="5"/>
  <c r="DD114" i="5"/>
  <c r="DE114" i="5"/>
  <c r="DT114" i="5"/>
  <c r="DA115" i="5"/>
  <c r="DB115" i="5"/>
  <c r="DD115" i="5"/>
  <c r="DE115" i="5"/>
  <c r="DG115" i="5"/>
  <c r="DA116" i="5"/>
  <c r="DB116" i="5"/>
  <c r="DD116" i="5"/>
  <c r="DE116" i="5"/>
  <c r="DT116" i="5"/>
  <c r="DA117" i="5"/>
  <c r="DB117" i="5"/>
  <c r="DD117" i="5"/>
  <c r="DE117" i="5"/>
  <c r="DG117" i="5"/>
  <c r="DT117" i="5"/>
  <c r="DG118" i="5"/>
  <c r="DA118" i="5"/>
  <c r="DB118" i="5"/>
  <c r="DD118" i="5"/>
  <c r="DE118" i="5"/>
  <c r="DA119" i="5"/>
  <c r="DB119" i="5"/>
  <c r="DD119" i="5"/>
  <c r="DE119" i="5"/>
  <c r="DG119" i="5"/>
  <c r="DT119" i="5"/>
  <c r="DA120" i="5"/>
  <c r="DB120" i="5"/>
  <c r="DD120" i="5"/>
  <c r="DE120" i="5"/>
  <c r="DA121" i="5"/>
  <c r="DB121" i="5"/>
  <c r="DD121" i="5"/>
  <c r="DE121" i="5"/>
  <c r="DG121" i="5"/>
  <c r="DT121" i="5"/>
  <c r="DA122" i="5"/>
  <c r="DB122" i="5"/>
  <c r="DD122" i="5"/>
  <c r="DE122" i="5"/>
  <c r="DG122" i="5"/>
  <c r="DA123" i="5"/>
  <c r="DB123" i="5"/>
  <c r="DD123" i="5"/>
  <c r="DE123" i="5"/>
  <c r="DT124" i="5"/>
  <c r="DA124" i="5"/>
  <c r="DB124" i="5"/>
  <c r="DD124" i="5"/>
  <c r="DE124" i="5"/>
  <c r="DA125" i="5"/>
  <c r="DB125" i="5"/>
  <c r="DD125" i="5"/>
  <c r="DE125" i="5"/>
  <c r="DA126" i="5"/>
  <c r="DB126" i="5"/>
  <c r="DD126" i="5"/>
  <c r="DE126" i="5"/>
  <c r="DA127" i="5"/>
  <c r="DB127" i="5"/>
  <c r="DD127" i="5"/>
  <c r="DE127" i="5"/>
  <c r="DA128" i="5"/>
  <c r="DB128" i="5"/>
  <c r="DD128" i="5"/>
  <c r="DE128" i="5"/>
  <c r="DA129" i="5"/>
  <c r="DB129" i="5"/>
  <c r="DD129" i="5"/>
  <c r="DE129" i="5"/>
  <c r="DT129" i="5"/>
  <c r="DA130" i="5"/>
  <c r="DB130" i="5"/>
  <c r="DD130" i="5"/>
  <c r="DE130" i="5"/>
  <c r="DA131" i="5"/>
  <c r="DB131" i="5"/>
  <c r="DD131" i="5"/>
  <c r="DE131" i="5"/>
  <c r="DA132" i="5"/>
  <c r="DB132" i="5"/>
  <c r="DD132" i="5"/>
  <c r="DE132" i="5"/>
  <c r="DG132" i="5"/>
  <c r="DA133" i="5"/>
  <c r="DB133" i="5"/>
  <c r="DD133" i="5"/>
  <c r="DE133" i="5"/>
  <c r="DG133" i="5"/>
  <c r="DA134" i="5"/>
  <c r="DB134" i="5"/>
  <c r="DD134" i="5"/>
  <c r="DE134" i="5"/>
  <c r="DT134" i="5"/>
  <c r="DA135" i="5"/>
  <c r="DB135" i="5"/>
  <c r="DD135" i="5"/>
  <c r="DE135" i="5"/>
  <c r="DG135" i="5"/>
  <c r="DT135" i="5"/>
  <c r="DA136" i="5"/>
  <c r="DB136" i="5"/>
  <c r="DD136" i="5"/>
  <c r="DE136" i="5"/>
  <c r="DG136" i="5"/>
  <c r="DA137" i="5"/>
  <c r="DB137" i="5"/>
  <c r="DD137" i="5"/>
  <c r="DE137" i="5"/>
  <c r="DG137" i="5"/>
  <c r="DT137" i="5"/>
  <c r="DA138" i="5"/>
  <c r="DB138" i="5"/>
  <c r="DD138" i="5"/>
  <c r="DE138" i="5"/>
  <c r="DG138" i="5"/>
  <c r="DA139" i="5"/>
  <c r="DB139" i="5"/>
  <c r="DD139" i="5"/>
  <c r="DE139" i="5"/>
  <c r="DT140" i="5"/>
  <c r="DA140" i="5"/>
  <c r="DB140" i="5"/>
  <c r="DD140" i="5"/>
  <c r="DE140" i="5"/>
  <c r="DT141" i="5"/>
  <c r="DA141" i="5"/>
  <c r="DB141" i="5"/>
  <c r="DD141" i="5"/>
  <c r="DE141" i="5"/>
  <c r="DT142" i="5"/>
  <c r="DA142" i="5"/>
  <c r="DB142" i="5"/>
  <c r="DD142" i="5"/>
  <c r="DE142" i="5"/>
  <c r="DA143" i="5"/>
  <c r="DB143" i="5"/>
  <c r="DD143" i="5"/>
  <c r="DE143" i="5"/>
  <c r="DG143" i="5"/>
  <c r="DA144" i="5"/>
  <c r="DB144" i="5"/>
  <c r="DD144" i="5"/>
  <c r="DE144" i="5"/>
  <c r="DG144" i="5"/>
  <c r="DT145" i="5"/>
  <c r="DA145" i="5"/>
  <c r="DB145" i="5"/>
  <c r="DD145" i="5"/>
  <c r="DE145" i="5"/>
  <c r="DA146" i="5"/>
  <c r="DB146" i="5"/>
  <c r="DD146" i="5"/>
  <c r="DE146" i="5"/>
  <c r="DA147" i="5"/>
  <c r="DB147" i="5"/>
  <c r="DD147" i="5"/>
  <c r="DE147" i="5"/>
  <c r="DG148" i="5"/>
  <c r="DA148" i="5"/>
  <c r="DB148" i="5"/>
  <c r="DD148" i="5"/>
  <c r="DE148" i="5"/>
  <c r="DT148" i="5"/>
  <c r="DA149" i="5"/>
  <c r="DB149" i="5"/>
  <c r="DD149" i="5"/>
  <c r="DE149" i="5"/>
  <c r="DG149" i="5"/>
  <c r="DT150" i="5"/>
  <c r="DA150" i="5"/>
  <c r="DB150" i="5"/>
  <c r="DD150" i="5"/>
  <c r="DE150" i="5"/>
  <c r="DG150" i="5"/>
  <c r="DT151" i="5"/>
  <c r="DA151" i="5"/>
  <c r="DB151" i="5"/>
  <c r="DD151" i="5"/>
  <c r="DE151" i="5"/>
  <c r="DT152" i="5"/>
  <c r="DA152" i="5"/>
  <c r="DB152" i="5"/>
  <c r="DD152" i="5"/>
  <c r="DE152" i="5"/>
  <c r="DT153" i="5"/>
  <c r="DA153" i="5"/>
  <c r="DB153" i="5"/>
  <c r="DD153" i="5"/>
  <c r="DE153" i="5"/>
  <c r="DG154" i="5"/>
  <c r="DA154" i="5"/>
  <c r="DB154" i="5"/>
  <c r="DD154" i="5"/>
  <c r="DE154" i="5"/>
  <c r="DT154" i="5"/>
  <c r="DG155" i="5"/>
  <c r="DA155" i="5"/>
  <c r="DB155" i="5"/>
  <c r="DD155" i="5"/>
  <c r="DE155" i="5"/>
  <c r="DT155" i="5"/>
  <c r="DT156" i="5"/>
  <c r="DA156" i="5"/>
  <c r="DB156" i="5"/>
  <c r="DD156" i="5"/>
  <c r="DE156" i="5"/>
  <c r="DA157" i="5"/>
  <c r="DB157" i="5"/>
  <c r="DD157" i="5"/>
  <c r="DE157" i="5"/>
  <c r="DT157" i="5"/>
  <c r="DA158" i="5"/>
  <c r="DB158" i="5"/>
  <c r="DD158" i="5"/>
  <c r="DE158" i="5"/>
  <c r="DG158" i="5"/>
  <c r="DA159" i="5"/>
  <c r="DB159" i="5"/>
  <c r="DD159" i="5"/>
  <c r="DE159" i="5"/>
  <c r="DA160" i="5"/>
  <c r="DB160" i="5"/>
  <c r="DD160" i="5"/>
  <c r="DE160" i="5"/>
  <c r="DA161" i="5"/>
  <c r="DB161" i="5"/>
  <c r="DD161" i="5"/>
  <c r="DE161" i="5"/>
  <c r="DG161" i="5"/>
  <c r="DA162" i="5"/>
  <c r="DB162" i="5"/>
  <c r="DD162" i="5"/>
  <c r="DE162" i="5"/>
  <c r="DA163" i="5"/>
  <c r="DB163" i="5"/>
  <c r="DD163" i="5"/>
  <c r="DE163" i="5"/>
  <c r="DA164" i="5"/>
  <c r="DB164" i="5"/>
  <c r="DD164" i="5"/>
  <c r="DE164" i="5"/>
  <c r="DG164" i="5"/>
  <c r="DA165" i="5"/>
  <c r="DB165" i="5"/>
  <c r="DD165" i="5"/>
  <c r="DE165" i="5"/>
  <c r="DA166" i="5"/>
  <c r="DB166" i="5"/>
  <c r="DD166" i="5"/>
  <c r="DE166" i="5"/>
  <c r="DG166" i="5"/>
  <c r="DA167" i="5"/>
  <c r="DB167" i="5"/>
  <c r="DD167" i="5"/>
  <c r="DE167" i="5"/>
  <c r="DG167" i="5"/>
  <c r="DA168" i="5"/>
  <c r="DB168" i="5"/>
  <c r="DD168" i="5"/>
  <c r="DE168" i="5"/>
  <c r="DA169" i="5"/>
  <c r="DB169" i="5"/>
  <c r="DD169" i="5"/>
  <c r="DE169" i="5"/>
  <c r="DA170" i="5"/>
  <c r="DB170" i="5"/>
  <c r="DD170" i="5"/>
  <c r="DE170" i="5"/>
  <c r="DG170" i="5"/>
  <c r="DA171" i="5"/>
  <c r="DB171" i="5"/>
  <c r="DD171" i="5"/>
  <c r="DE171" i="5"/>
  <c r="DT171" i="5"/>
  <c r="DA172" i="5"/>
  <c r="DB172" i="5"/>
  <c r="DD172" i="5"/>
  <c r="DE172" i="5"/>
  <c r="DG172" i="5"/>
  <c r="DA173" i="5"/>
  <c r="DB173" i="5"/>
  <c r="DD173" i="5"/>
  <c r="DE173" i="5"/>
  <c r="DG173" i="5"/>
  <c r="DA174" i="5"/>
  <c r="DB174" i="5"/>
  <c r="DD174" i="5"/>
  <c r="DE174" i="5"/>
  <c r="DT174" i="5"/>
  <c r="DT175" i="5"/>
  <c r="DA175" i="5"/>
  <c r="DB175" i="5"/>
  <c r="DD175" i="5"/>
  <c r="DE175" i="5"/>
  <c r="DG175" i="5"/>
  <c r="DA176" i="5"/>
  <c r="DB176" i="5"/>
  <c r="DD176" i="5"/>
  <c r="DE176" i="5"/>
  <c r="DT176" i="5"/>
  <c r="DA177" i="5"/>
  <c r="DB177" i="5"/>
  <c r="DD177" i="5"/>
  <c r="DE177" i="5"/>
  <c r="DG178" i="5"/>
  <c r="DA178" i="5"/>
  <c r="DB178" i="5"/>
  <c r="DD178" i="5"/>
  <c r="DE178" i="5"/>
  <c r="DA179" i="5"/>
  <c r="DB179" i="5"/>
  <c r="DD179" i="5"/>
  <c r="DE179" i="5"/>
  <c r="DA180" i="5"/>
  <c r="DB180" i="5"/>
  <c r="DD180" i="5"/>
  <c r="DE180" i="5"/>
  <c r="DG180" i="5"/>
  <c r="DT180" i="5"/>
  <c r="DA181" i="5"/>
  <c r="DB181" i="5"/>
  <c r="DD181" i="5"/>
  <c r="DE181" i="5"/>
  <c r="DT181" i="5"/>
  <c r="DA182" i="5"/>
  <c r="DB182" i="5"/>
  <c r="DD182" i="5"/>
  <c r="DE182" i="5"/>
  <c r="DA183" i="5"/>
  <c r="DB183" i="5"/>
  <c r="DD183" i="5"/>
  <c r="DE183" i="5"/>
  <c r="DE92" i="5"/>
  <c r="DE54" i="5"/>
  <c r="DT159" i="5"/>
  <c r="DT158" i="5"/>
  <c r="DG153" i="5"/>
  <c r="DG152" i="5"/>
  <c r="DG151" i="5"/>
  <c r="DG124" i="5"/>
  <c r="DT115" i="5"/>
  <c r="DG182" i="5"/>
  <c r="DG177" i="5"/>
  <c r="DG183" i="5"/>
  <c r="DG179" i="5"/>
  <c r="DT178" i="5"/>
  <c r="DG176" i="5"/>
  <c r="DG112" i="5"/>
  <c r="DT131" i="5"/>
  <c r="DG129" i="5"/>
  <c r="DT128" i="5"/>
  <c r="DG127" i="5"/>
  <c r="DG126" i="5"/>
  <c r="DG125" i="5"/>
  <c r="DG114" i="5"/>
  <c r="DG111" i="5"/>
  <c r="DG171" i="5"/>
  <c r="DT162" i="5"/>
  <c r="DG116" i="5"/>
  <c r="DT163" i="5"/>
  <c r="DG160" i="5"/>
  <c r="DG159" i="5"/>
  <c r="DG146" i="5"/>
  <c r="DG145" i="5"/>
  <c r="DG142" i="5"/>
  <c r="DG141" i="5"/>
  <c r="DG140" i="5"/>
  <c r="DG139" i="5"/>
  <c r="DT118" i="5"/>
  <c r="DG181" i="5"/>
  <c r="DT179" i="5"/>
  <c r="DG163" i="5"/>
  <c r="DG131" i="5"/>
  <c r="DT130" i="5"/>
  <c r="DT122" i="5"/>
  <c r="DT112" i="5"/>
  <c r="DG109" i="5"/>
  <c r="DG174" i="5"/>
  <c r="DT172" i="5"/>
  <c r="DG169" i="5"/>
  <c r="DG168" i="5"/>
  <c r="DG162" i="5"/>
  <c r="DT161" i="5"/>
  <c r="DT146" i="5"/>
  <c r="DT143" i="5"/>
  <c r="DG134" i="5"/>
  <c r="DT132" i="5"/>
  <c r="DG130" i="5"/>
  <c r="DG128" i="5"/>
  <c r="DT127" i="5"/>
  <c r="DT125" i="5"/>
  <c r="DT147" i="5"/>
  <c r="DT123" i="5"/>
  <c r="DT183" i="5"/>
  <c r="DT182" i="5"/>
  <c r="DT177" i="5"/>
  <c r="DT173" i="5"/>
  <c r="DG165" i="5"/>
  <c r="DT164" i="5"/>
  <c r="DT160" i="5"/>
  <c r="DT149" i="5"/>
  <c r="DG147" i="5"/>
  <c r="DT144" i="5"/>
  <c r="DT138" i="5"/>
  <c r="DT133" i="5"/>
  <c r="DT126" i="5"/>
  <c r="DG123" i="5"/>
  <c r="DT170" i="5"/>
  <c r="DT169" i="5"/>
  <c r="DT168" i="5"/>
  <c r="DT167" i="5"/>
  <c r="DT166" i="5"/>
  <c r="DT165" i="5"/>
  <c r="DG157" i="5"/>
  <c r="DG156" i="5"/>
  <c r="DG113" i="5"/>
  <c r="DT113" i="5"/>
  <c r="F179" i="16"/>
  <c r="F178" i="16"/>
  <c r="F177" i="16"/>
  <c r="F176" i="16"/>
  <c r="F175" i="16"/>
  <c r="F174" i="16"/>
  <c r="F173" i="16"/>
  <c r="F172" i="16"/>
  <c r="F171" i="16"/>
  <c r="F170" i="16"/>
  <c r="F169" i="16"/>
  <c r="F168" i="16"/>
  <c r="F167" i="16"/>
  <c r="F166" i="16"/>
  <c r="F165" i="16"/>
  <c r="F164" i="16"/>
  <c r="F163" i="16"/>
  <c r="F162" i="16"/>
  <c r="F161" i="16"/>
  <c r="F160" i="16"/>
  <c r="F159" i="16"/>
  <c r="F158" i="16"/>
  <c r="F157" i="16"/>
  <c r="F156" i="16"/>
  <c r="F155" i="16"/>
  <c r="F154" i="16"/>
  <c r="F153" i="16"/>
  <c r="F152" i="16"/>
  <c r="F151" i="16"/>
  <c r="F150" i="16"/>
  <c r="F149" i="16"/>
  <c r="F148" i="16"/>
  <c r="F147" i="16"/>
  <c r="F146" i="16"/>
  <c r="F145" i="16"/>
  <c r="F144" i="16"/>
  <c r="F142" i="16"/>
  <c r="F141" i="16"/>
  <c r="F139" i="16"/>
  <c r="F138" i="16"/>
  <c r="F137" i="16"/>
  <c r="F136" i="16"/>
  <c r="F135" i="16"/>
  <c r="F133" i="16"/>
  <c r="F132" i="16"/>
  <c r="F8" i="16"/>
  <c r="AM9" i="5" s="1"/>
  <c r="CL9" i="5" s="1"/>
  <c r="F131" i="16"/>
  <c r="F130" i="16"/>
  <c r="F129" i="16"/>
  <c r="F128" i="16"/>
  <c r="F127" i="16"/>
  <c r="F126" i="16"/>
  <c r="F125" i="16"/>
  <c r="F124" i="16"/>
  <c r="F121" i="16"/>
  <c r="F120" i="16"/>
  <c r="F119" i="16"/>
  <c r="F118" i="16"/>
  <c r="F117" i="16"/>
  <c r="F116" i="16"/>
  <c r="F115" i="16"/>
  <c r="F114" i="16"/>
  <c r="F113" i="16"/>
  <c r="F111" i="16"/>
  <c r="F108" i="16"/>
  <c r="F9" i="16"/>
  <c r="AM10" i="5" s="1"/>
  <c r="CL10" i="5" s="1"/>
  <c r="F7" i="16"/>
  <c r="AM8" i="5" s="1"/>
  <c r="CL8" i="5" s="1"/>
  <c r="F6" i="16"/>
  <c r="AM7" i="5" s="1"/>
  <c r="CL7" i="5" s="1"/>
  <c r="F5" i="16"/>
  <c r="AM6" i="5" s="1"/>
  <c r="CL6" i="5" s="1"/>
  <c r="F179" i="15"/>
  <c r="F178" i="15"/>
  <c r="F177" i="15"/>
  <c r="F176" i="15"/>
  <c r="F175" i="15"/>
  <c r="F174" i="15"/>
  <c r="F173" i="15"/>
  <c r="F172" i="15"/>
  <c r="F171" i="15"/>
  <c r="F170" i="15"/>
  <c r="F169" i="15"/>
  <c r="F168" i="15"/>
  <c r="F167" i="15"/>
  <c r="F166" i="15"/>
  <c r="F165" i="15"/>
  <c r="F164" i="15"/>
  <c r="F163" i="15"/>
  <c r="F162" i="15"/>
  <c r="F161" i="15"/>
  <c r="F160" i="15"/>
  <c r="F159" i="15"/>
  <c r="F158" i="15"/>
  <c r="F157" i="15"/>
  <c r="F156" i="15"/>
  <c r="F155" i="15"/>
  <c r="F154" i="15"/>
  <c r="F153" i="15"/>
  <c r="F152" i="15"/>
  <c r="F151" i="15"/>
  <c r="F150" i="15"/>
  <c r="F149" i="15"/>
  <c r="F148" i="15"/>
  <c r="F147" i="15"/>
  <c r="F108" i="15"/>
  <c r="F146" i="15"/>
  <c r="F145" i="15"/>
  <c r="F144" i="15"/>
  <c r="F141" i="15"/>
  <c r="F138" i="15"/>
  <c r="F137" i="15"/>
  <c r="F136" i="15"/>
  <c r="F135" i="15"/>
  <c r="F133" i="15"/>
  <c r="F132" i="15"/>
  <c r="F8" i="15"/>
  <c r="AL9" i="5" s="1"/>
  <c r="F131" i="15"/>
  <c r="F130" i="15"/>
  <c r="F129" i="15"/>
  <c r="F128" i="15"/>
  <c r="F126" i="15"/>
  <c r="F125" i="15"/>
  <c r="F123" i="15"/>
  <c r="F122" i="15"/>
  <c r="F119" i="15"/>
  <c r="F118" i="15"/>
  <c r="F117" i="15"/>
  <c r="F116" i="15"/>
  <c r="F115" i="15"/>
  <c r="F114" i="15"/>
  <c r="F113" i="15"/>
  <c r="F112" i="15"/>
  <c r="F111" i="15"/>
  <c r="F7" i="15"/>
  <c r="AL8" i="5" s="1"/>
  <c r="F6" i="15"/>
  <c r="AL7" i="5" s="1"/>
  <c r="F5" i="15"/>
  <c r="AL6" i="5" s="1"/>
  <c r="F4" i="15"/>
  <c r="AL5" i="5" s="1"/>
  <c r="F179" i="14"/>
  <c r="F178" i="14"/>
  <c r="F177" i="14"/>
  <c r="F176" i="14"/>
  <c r="F175" i="14"/>
  <c r="F174" i="14"/>
  <c r="F173" i="14"/>
  <c r="F172" i="14"/>
  <c r="F171" i="14"/>
  <c r="F170" i="14"/>
  <c r="F169" i="14"/>
  <c r="F168" i="14"/>
  <c r="F167" i="14"/>
  <c r="F166" i="14"/>
  <c r="F165" i="14"/>
  <c r="F164" i="14"/>
  <c r="F163" i="14"/>
  <c r="F162" i="14"/>
  <c r="F161" i="14"/>
  <c r="F160" i="14"/>
  <c r="F159" i="14"/>
  <c r="F158" i="14"/>
  <c r="F157" i="14"/>
  <c r="F156" i="14"/>
  <c r="F155" i="14"/>
  <c r="F154" i="14"/>
  <c r="F153" i="14"/>
  <c r="F152" i="14"/>
  <c r="F151" i="14"/>
  <c r="F150" i="14"/>
  <c r="F149" i="14"/>
  <c r="F148" i="14"/>
  <c r="F147" i="14"/>
  <c r="F143" i="14"/>
  <c r="F108" i="14"/>
  <c r="F146" i="14"/>
  <c r="F145" i="14"/>
  <c r="F144" i="14"/>
  <c r="F141" i="14"/>
  <c r="F138" i="14"/>
  <c r="F137" i="14"/>
  <c r="F136" i="14"/>
  <c r="F133" i="14"/>
  <c r="F134" i="14"/>
  <c r="F132" i="14"/>
  <c r="F131" i="14"/>
  <c r="F130" i="14"/>
  <c r="F129" i="14"/>
  <c r="F128" i="14"/>
  <c r="F126" i="14"/>
  <c r="F125" i="14"/>
  <c r="F124" i="14"/>
  <c r="F123" i="14"/>
  <c r="F122" i="14"/>
  <c r="F119" i="14"/>
  <c r="F117" i="14"/>
  <c r="F116" i="14"/>
  <c r="F115" i="14"/>
  <c r="F114" i="14"/>
  <c r="F113" i="14"/>
  <c r="F112" i="14"/>
  <c r="F111" i="14"/>
  <c r="F7" i="14"/>
  <c r="AK8" i="5" s="1"/>
  <c r="F6" i="14"/>
  <c r="AK7" i="5" s="1"/>
  <c r="F5" i="14"/>
  <c r="AK6" i="5" s="1"/>
  <c r="F4" i="14"/>
  <c r="AK5" i="5" s="1"/>
  <c r="F180" i="13"/>
  <c r="F179" i="13"/>
  <c r="F178" i="13"/>
  <c r="F177" i="13"/>
  <c r="F176" i="13"/>
  <c r="F175" i="13"/>
  <c r="F174" i="13"/>
  <c r="F173" i="13"/>
  <c r="F172" i="13"/>
  <c r="F171" i="13"/>
  <c r="F170" i="13"/>
  <c r="F169" i="13"/>
  <c r="F168" i="13"/>
  <c r="F167" i="13"/>
  <c r="F166" i="13"/>
  <c r="F165" i="13"/>
  <c r="F164" i="13"/>
  <c r="F163" i="13"/>
  <c r="F162" i="13"/>
  <c r="F161" i="13"/>
  <c r="F160" i="13"/>
  <c r="F159" i="13"/>
  <c r="F158" i="13"/>
  <c r="F157" i="13"/>
  <c r="F156" i="13"/>
  <c r="F155" i="13"/>
  <c r="F154" i="13"/>
  <c r="F153" i="13"/>
  <c r="F152" i="13"/>
  <c r="F151" i="13"/>
  <c r="F150" i="13"/>
  <c r="F149" i="13"/>
  <c r="F148" i="13"/>
  <c r="F144" i="13"/>
  <c r="F109" i="13"/>
  <c r="F147" i="13"/>
  <c r="F146" i="13"/>
  <c r="F145" i="13"/>
  <c r="F142" i="13"/>
  <c r="F139" i="13"/>
  <c r="F138" i="13"/>
  <c r="F137" i="13"/>
  <c r="F136" i="13"/>
  <c r="F134" i="13"/>
  <c r="F133" i="13"/>
  <c r="F132" i="13"/>
  <c r="F131" i="13"/>
  <c r="F130" i="13"/>
  <c r="F129" i="13"/>
  <c r="F127" i="13"/>
  <c r="F126" i="13"/>
  <c r="F125" i="13"/>
  <c r="F124" i="13"/>
  <c r="F123" i="13"/>
  <c r="F121" i="13"/>
  <c r="F120" i="13"/>
  <c r="F119" i="13"/>
  <c r="F118" i="13"/>
  <c r="F117" i="13"/>
  <c r="F116" i="13"/>
  <c r="F115" i="13"/>
  <c r="F113" i="13"/>
  <c r="F112" i="13"/>
  <c r="F9" i="13"/>
  <c r="AJ10" i="5" s="1"/>
  <c r="BI10" i="5" s="1"/>
  <c r="F5" i="13"/>
  <c r="AJ6" i="5" s="1"/>
  <c r="F4" i="13"/>
  <c r="AJ5" i="5" s="1"/>
  <c r="F179" i="12"/>
  <c r="F178" i="12"/>
  <c r="F177" i="12"/>
  <c r="F176" i="12"/>
  <c r="F175" i="12"/>
  <c r="F174" i="12"/>
  <c r="F173" i="12"/>
  <c r="F172" i="12"/>
  <c r="F171" i="12"/>
  <c r="F170" i="12"/>
  <c r="F169" i="12"/>
  <c r="F168" i="12"/>
  <c r="F167" i="12"/>
  <c r="F166" i="12"/>
  <c r="F165" i="12"/>
  <c r="F164" i="12"/>
  <c r="F163" i="12"/>
  <c r="F162" i="12"/>
  <c r="F161" i="12"/>
  <c r="F160" i="12"/>
  <c r="F159" i="12"/>
  <c r="F158" i="12"/>
  <c r="F157" i="12"/>
  <c r="F156" i="12"/>
  <c r="F155" i="12"/>
  <c r="F154" i="12"/>
  <c r="F153" i="12"/>
  <c r="F152" i="12"/>
  <c r="F151" i="12"/>
  <c r="F150" i="12"/>
  <c r="F149" i="12"/>
  <c r="F148" i="12"/>
  <c r="F147" i="12"/>
  <c r="F143" i="12"/>
  <c r="F108" i="12"/>
  <c r="F146" i="12"/>
  <c r="F145" i="12"/>
  <c r="F141" i="12"/>
  <c r="F136" i="12"/>
  <c r="F135" i="12"/>
  <c r="F133" i="12"/>
  <c r="F132" i="12"/>
  <c r="F8" i="12"/>
  <c r="AI9" i="5" s="1"/>
  <c r="BH9" i="5" s="1"/>
  <c r="BU9" i="5" s="1"/>
  <c r="F130" i="12"/>
  <c r="F129" i="12"/>
  <c r="F128" i="12"/>
  <c r="F126" i="12"/>
  <c r="F125" i="12"/>
  <c r="F124" i="12"/>
  <c r="F123" i="12"/>
  <c r="F122" i="12"/>
  <c r="F120" i="12"/>
  <c r="F119" i="12"/>
  <c r="F118" i="12"/>
  <c r="F117" i="12"/>
  <c r="F116" i="12"/>
  <c r="F115" i="12"/>
  <c r="F114" i="12"/>
  <c r="F112" i="12"/>
  <c r="F111" i="12"/>
  <c r="F9" i="12"/>
  <c r="AI10" i="5" s="1"/>
  <c r="F7" i="12"/>
  <c r="AI8" i="5" s="1"/>
  <c r="F6" i="12"/>
  <c r="AI7" i="5" s="1"/>
  <c r="F5" i="12"/>
  <c r="AI6" i="5" s="1"/>
  <c r="F4" i="12"/>
  <c r="AI5" i="5" s="1"/>
  <c r="BH5" i="5" s="1"/>
  <c r="F179" i="11"/>
  <c r="F178" i="11"/>
  <c r="F177" i="11"/>
  <c r="F176" i="11"/>
  <c r="F175" i="11"/>
  <c r="F174" i="11"/>
  <c r="F173" i="11"/>
  <c r="F172" i="11"/>
  <c r="F171" i="11"/>
  <c r="F170" i="11"/>
  <c r="F169" i="11"/>
  <c r="F168" i="11"/>
  <c r="F167" i="11"/>
  <c r="F166" i="11"/>
  <c r="F165" i="11"/>
  <c r="F164" i="11"/>
  <c r="F163" i="11"/>
  <c r="F162" i="11"/>
  <c r="F161" i="11"/>
  <c r="F160" i="11"/>
  <c r="F159" i="11"/>
  <c r="F158" i="11"/>
  <c r="F157" i="11"/>
  <c r="F156" i="11"/>
  <c r="F155" i="11"/>
  <c r="F154" i="11"/>
  <c r="F153" i="11"/>
  <c r="F152" i="11"/>
  <c r="F151" i="11"/>
  <c r="F150" i="11"/>
  <c r="F149" i="11"/>
  <c r="F148" i="11"/>
  <c r="F147" i="11"/>
  <c r="F143" i="11"/>
  <c r="F108" i="11"/>
  <c r="F146" i="11"/>
  <c r="F145" i="11"/>
  <c r="F141" i="11"/>
  <c r="F138" i="11"/>
  <c r="F137" i="11"/>
  <c r="F136" i="11"/>
  <c r="F135" i="11"/>
  <c r="F133" i="11"/>
  <c r="F132" i="11"/>
  <c r="F8" i="11"/>
  <c r="F130" i="11"/>
  <c r="F129" i="11"/>
  <c r="F126" i="11"/>
  <c r="F122" i="11"/>
  <c r="F120" i="11"/>
  <c r="F119" i="11"/>
  <c r="F117" i="11"/>
  <c r="F116" i="11"/>
  <c r="F115" i="11"/>
  <c r="F114" i="11"/>
  <c r="F112" i="11"/>
  <c r="F111" i="11"/>
  <c r="AH69" i="5"/>
  <c r="CG69" i="5" s="1"/>
  <c r="CU69" i="5" s="1"/>
  <c r="F9" i="11"/>
  <c r="AH10" i="5" s="1"/>
  <c r="CG10" i="5" s="1"/>
  <c r="F7" i="11"/>
  <c r="F6" i="11"/>
  <c r="AH7" i="5" s="1"/>
  <c r="F5" i="11"/>
  <c r="F4" i="11"/>
  <c r="AE32" i="5"/>
  <c r="F179" i="9"/>
  <c r="F178" i="9"/>
  <c r="F177" i="9"/>
  <c r="F176" i="9"/>
  <c r="F175" i="9"/>
  <c r="F174" i="9"/>
  <c r="F173" i="9"/>
  <c r="F172" i="9"/>
  <c r="F171" i="9"/>
  <c r="F170" i="9"/>
  <c r="F169" i="9"/>
  <c r="F168" i="9"/>
  <c r="F167" i="9"/>
  <c r="F166" i="9"/>
  <c r="F165" i="9"/>
  <c r="F164" i="9"/>
  <c r="F163" i="9"/>
  <c r="F162" i="9"/>
  <c r="F161" i="9"/>
  <c r="F160" i="9"/>
  <c r="F159" i="9"/>
  <c r="F158" i="9"/>
  <c r="F157" i="9"/>
  <c r="F156" i="9"/>
  <c r="F155" i="9"/>
  <c r="F154" i="9"/>
  <c r="F153" i="9"/>
  <c r="F152" i="9"/>
  <c r="F151" i="9"/>
  <c r="F150" i="9"/>
  <c r="F149" i="9"/>
  <c r="F148" i="9"/>
  <c r="F147" i="9"/>
  <c r="F143" i="9"/>
  <c r="F111" i="9"/>
  <c r="F145" i="9"/>
  <c r="F141" i="9"/>
  <c r="F139" i="9"/>
  <c r="F138" i="9"/>
  <c r="F137" i="9"/>
  <c r="F136" i="9"/>
  <c r="F135" i="9"/>
  <c r="F133" i="9"/>
  <c r="F134" i="9"/>
  <c r="F132" i="9"/>
  <c r="F8" i="9"/>
  <c r="F130" i="9"/>
  <c r="F129" i="9"/>
  <c r="F127" i="9"/>
  <c r="F126" i="9"/>
  <c r="F124" i="9"/>
  <c r="F123" i="9"/>
  <c r="F121" i="9"/>
  <c r="F120" i="9"/>
  <c r="F119" i="9"/>
  <c r="F118" i="9"/>
  <c r="F117" i="9"/>
  <c r="F116" i="9"/>
  <c r="F115" i="9"/>
  <c r="F114" i="9"/>
  <c r="F112" i="9"/>
  <c r="F110" i="9"/>
  <c r="F108" i="9"/>
  <c r="AD44" i="5"/>
  <c r="F9" i="9"/>
  <c r="AD10" i="5"/>
  <c r="F7" i="9"/>
  <c r="F6" i="9"/>
  <c r="F5" i="9"/>
  <c r="F179" i="8"/>
  <c r="F178" i="8"/>
  <c r="F177" i="8"/>
  <c r="F176" i="8"/>
  <c r="F175" i="8"/>
  <c r="F174" i="8"/>
  <c r="F173" i="8"/>
  <c r="F172" i="8"/>
  <c r="F171" i="8"/>
  <c r="F170" i="8"/>
  <c r="F169" i="8"/>
  <c r="F168" i="8"/>
  <c r="F167" i="8"/>
  <c r="F166" i="8"/>
  <c r="F165" i="8"/>
  <c r="F164" i="8"/>
  <c r="F163" i="8"/>
  <c r="F162" i="8"/>
  <c r="F161" i="8"/>
  <c r="F160" i="8"/>
  <c r="F159" i="8"/>
  <c r="F158" i="8"/>
  <c r="F157" i="8"/>
  <c r="F156" i="8"/>
  <c r="F155" i="8"/>
  <c r="F154" i="8"/>
  <c r="F153" i="8"/>
  <c r="F152" i="8"/>
  <c r="F151" i="8"/>
  <c r="F150" i="8"/>
  <c r="F149" i="8"/>
  <c r="F148" i="8"/>
  <c r="F147" i="8"/>
  <c r="F143" i="8"/>
  <c r="F146" i="8"/>
  <c r="F145" i="8"/>
  <c r="F141" i="8"/>
  <c r="F138" i="8"/>
  <c r="F137" i="8"/>
  <c r="F136" i="8"/>
  <c r="F135" i="8"/>
  <c r="F133" i="8"/>
  <c r="F132" i="8"/>
  <c r="F8" i="8"/>
  <c r="F130" i="8"/>
  <c r="F129" i="8"/>
  <c r="F127" i="8"/>
  <c r="F126" i="8"/>
  <c r="F124" i="8"/>
  <c r="F123" i="8"/>
  <c r="F121" i="8"/>
  <c r="F120" i="8"/>
  <c r="F119" i="8"/>
  <c r="F118" i="8"/>
  <c r="F117" i="8"/>
  <c r="F116" i="8"/>
  <c r="F115" i="8"/>
  <c r="F114" i="8"/>
  <c r="F113" i="8"/>
  <c r="F112" i="8"/>
  <c r="F110" i="8"/>
  <c r="F108" i="8"/>
  <c r="AC44" i="5"/>
  <c r="AC69" i="5"/>
  <c r="BD69" i="5" s="1"/>
  <c r="F9" i="8"/>
  <c r="AC10" i="5"/>
  <c r="BD10" i="5" s="1"/>
  <c r="F7" i="8"/>
  <c r="AC8" i="5" s="1"/>
  <c r="F5" i="8"/>
  <c r="AC6" i="5" s="1"/>
  <c r="F4" i="8"/>
  <c r="F180" i="7"/>
  <c r="F179" i="7"/>
  <c r="F178" i="7"/>
  <c r="F177" i="7"/>
  <c r="F176" i="7"/>
  <c r="F175" i="7"/>
  <c r="F174" i="7"/>
  <c r="F173" i="7"/>
  <c r="F172" i="7"/>
  <c r="F171" i="7"/>
  <c r="F170" i="7"/>
  <c r="F169" i="7"/>
  <c r="F168" i="7"/>
  <c r="F167" i="7"/>
  <c r="F166" i="7"/>
  <c r="F165" i="7"/>
  <c r="F164" i="7"/>
  <c r="F163" i="7"/>
  <c r="F162" i="7"/>
  <c r="F161" i="7"/>
  <c r="F160" i="7"/>
  <c r="F159" i="7"/>
  <c r="F158" i="7"/>
  <c r="F157" i="7"/>
  <c r="F156" i="7"/>
  <c r="F155" i="7"/>
  <c r="F154" i="7"/>
  <c r="F153" i="7"/>
  <c r="F152" i="7"/>
  <c r="F151" i="7"/>
  <c r="F150" i="7"/>
  <c r="F149" i="7"/>
  <c r="F148" i="7"/>
  <c r="F144" i="7"/>
  <c r="F108" i="7"/>
  <c r="F147" i="7"/>
  <c r="F146" i="7"/>
  <c r="F145" i="7"/>
  <c r="F142" i="7"/>
  <c r="F137" i="7"/>
  <c r="F136" i="7"/>
  <c r="F134" i="7"/>
  <c r="F133" i="7"/>
  <c r="F8" i="7"/>
  <c r="F132" i="7"/>
  <c r="F130" i="7"/>
  <c r="F128" i="7"/>
  <c r="F127" i="7"/>
  <c r="F126" i="7"/>
  <c r="F125" i="7"/>
  <c r="F122" i="7"/>
  <c r="F121" i="7"/>
  <c r="F120" i="7"/>
  <c r="F119" i="7"/>
  <c r="F118" i="7"/>
  <c r="F117" i="7"/>
  <c r="F116" i="7"/>
  <c r="F111" i="7"/>
  <c r="F109" i="7"/>
  <c r="AB69" i="5"/>
  <c r="AB50" i="5"/>
  <c r="F9" i="7"/>
  <c r="AB10" i="5"/>
  <c r="F7" i="7"/>
  <c r="AB8" i="5" s="1"/>
  <c r="BC8" i="5" s="1"/>
  <c r="BP8" i="5" s="1"/>
  <c r="F5" i="7"/>
  <c r="F180" i="6"/>
  <c r="F179" i="6"/>
  <c r="F178" i="6"/>
  <c r="F177" i="6"/>
  <c r="F176" i="6"/>
  <c r="F175" i="6"/>
  <c r="F174" i="6"/>
  <c r="F173" i="6"/>
  <c r="F172" i="6"/>
  <c r="F171" i="6"/>
  <c r="F170" i="6"/>
  <c r="F169" i="6"/>
  <c r="F168" i="6"/>
  <c r="F167" i="6"/>
  <c r="F166" i="6"/>
  <c r="F165" i="6"/>
  <c r="F164" i="6"/>
  <c r="F163" i="6"/>
  <c r="F162" i="6"/>
  <c r="F161" i="6"/>
  <c r="F160" i="6"/>
  <c r="F159" i="6"/>
  <c r="F158" i="6"/>
  <c r="F157" i="6"/>
  <c r="F156" i="6"/>
  <c r="F155" i="6"/>
  <c r="F154" i="6"/>
  <c r="F153" i="6"/>
  <c r="F152" i="6"/>
  <c r="F151" i="6"/>
  <c r="F150" i="6"/>
  <c r="F149" i="6"/>
  <c r="F148" i="6"/>
  <c r="F144" i="6"/>
  <c r="F108" i="6"/>
  <c r="F147" i="6"/>
  <c r="F146" i="6"/>
  <c r="F142" i="6"/>
  <c r="F137" i="6"/>
  <c r="F136" i="6"/>
  <c r="F134" i="6"/>
  <c r="F133" i="6"/>
  <c r="F8" i="6"/>
  <c r="F132" i="6"/>
  <c r="F130" i="6"/>
  <c r="F127" i="6"/>
  <c r="F126" i="6"/>
  <c r="F124" i="6"/>
  <c r="F122" i="6"/>
  <c r="F121" i="6"/>
  <c r="F119" i="6"/>
  <c r="F118" i="6"/>
  <c r="F117" i="6"/>
  <c r="F116" i="6"/>
  <c r="F111" i="6"/>
  <c r="F109" i="6"/>
  <c r="AA97" i="5"/>
  <c r="AA69" i="5"/>
  <c r="AA50" i="5"/>
  <c r="F9" i="6"/>
  <c r="AA10" i="5" s="1"/>
  <c r="F5" i="6"/>
  <c r="F4" i="6"/>
  <c r="AA5" i="5" s="1"/>
  <c r="Z32" i="5"/>
  <c r="F110" i="2"/>
  <c r="F115" i="2"/>
  <c r="F118" i="2"/>
  <c r="F121" i="2"/>
  <c r="F122" i="2"/>
  <c r="F123" i="2"/>
  <c r="F125" i="2"/>
  <c r="F126" i="2"/>
  <c r="F132" i="2"/>
  <c r="F135" i="2"/>
  <c r="F136" i="2"/>
  <c r="F137" i="2"/>
  <c r="F138" i="2"/>
  <c r="F139" i="2"/>
  <c r="F141" i="2"/>
  <c r="F142" i="2"/>
  <c r="F147" i="2"/>
  <c r="F150" i="2"/>
  <c r="F151" i="2"/>
  <c r="F152" i="2"/>
  <c r="F114" i="2"/>
  <c r="F112" i="2"/>
  <c r="F149" i="2"/>
  <c r="F133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AE97" i="5"/>
  <c r="BF97" i="5" s="1"/>
  <c r="AH58" i="5"/>
  <c r="AI58" i="5"/>
  <c r="AE58" i="5"/>
  <c r="AB9" i="5"/>
  <c r="BC9" i="5" s="1"/>
  <c r="AD17" i="5"/>
  <c r="AA63" i="5"/>
  <c r="AC63" i="5"/>
  <c r="AD63" i="5"/>
  <c r="BE63" i="5" s="1"/>
  <c r="AD60" i="5"/>
  <c r="AD98" i="5"/>
  <c r="BE98" i="5" s="1"/>
  <c r="AE63" i="5"/>
  <c r="AH63" i="5"/>
  <c r="AD50" i="5"/>
  <c r="AH60" i="5"/>
  <c r="BG60" i="5" s="1"/>
  <c r="EA60" i="5" s="1"/>
  <c r="AC96" i="5"/>
  <c r="AE96" i="5"/>
  <c r="BF96" i="5" s="1"/>
  <c r="AD102" i="5"/>
  <c r="AD75" i="5"/>
  <c r="AD96" i="5"/>
  <c r="BE96" i="5" s="1"/>
  <c r="AB99" i="5"/>
  <c r="AB96" i="5"/>
  <c r="AB60" i="5"/>
  <c r="AA96" i="5"/>
  <c r="AA75" i="5"/>
  <c r="Z56" i="5"/>
  <c r="AB23" i="5"/>
  <c r="BC23" i="5" s="1"/>
  <c r="AB70" i="5"/>
  <c r="AC70" i="5"/>
  <c r="AC76" i="5"/>
  <c r="AD9" i="5"/>
  <c r="AD71" i="5"/>
  <c r="AD77" i="5"/>
  <c r="AD38" i="5"/>
  <c r="AE6" i="5"/>
  <c r="BF6" i="5" s="1"/>
  <c r="AH5" i="5"/>
  <c r="AH9" i="5"/>
  <c r="AH54" i="5"/>
  <c r="AH55" i="5"/>
  <c r="BG55" i="5" s="1"/>
  <c r="Z61" i="5"/>
  <c r="AC11" i="5"/>
  <c r="AD42" i="5"/>
  <c r="AH89" i="5"/>
  <c r="BG89" i="5" s="1"/>
  <c r="BT89" i="5" s="1"/>
  <c r="AC43" i="5"/>
  <c r="AD25" i="5"/>
  <c r="AH17" i="5"/>
  <c r="AH78" i="5"/>
  <c r="AD21" i="5"/>
  <c r="AE14" i="5"/>
  <c r="AH23" i="5"/>
  <c r="BG23" i="5" s="1"/>
  <c r="EA23" i="5" s="1"/>
  <c r="AH8" i="5"/>
  <c r="AH59" i="5"/>
  <c r="AC9" i="5"/>
  <c r="AD18" i="5"/>
  <c r="AD27" i="5"/>
  <c r="AD39" i="5"/>
  <c r="AD7" i="5"/>
  <c r="AD55" i="5"/>
  <c r="AE75" i="5"/>
  <c r="AH6" i="5"/>
  <c r="AH11" i="5"/>
  <c r="AH57" i="5"/>
  <c r="AH70" i="5"/>
  <c r="AH51" i="5"/>
  <c r="AH56" i="5"/>
  <c r="BG56" i="5" s="1"/>
  <c r="AH50" i="5"/>
  <c r="AH62" i="5"/>
  <c r="AH71" i="5"/>
  <c r="AE8" i="5"/>
  <c r="AE11" i="5"/>
  <c r="AE45" i="5"/>
  <c r="BF45" i="5" s="1"/>
  <c r="AE56" i="5"/>
  <c r="AE80" i="5"/>
  <c r="AE55" i="5"/>
  <c r="AD14" i="5"/>
  <c r="AD23" i="5"/>
  <c r="AE9" i="5"/>
  <c r="AE57" i="5"/>
  <c r="BF57" i="5" s="1"/>
  <c r="AE81" i="5"/>
  <c r="AE5" i="5"/>
  <c r="AE25" i="5"/>
  <c r="AE30" i="5"/>
  <c r="BF30" i="5" s="1"/>
  <c r="AE42" i="5"/>
  <c r="AE59" i="5"/>
  <c r="AE82" i="5"/>
  <c r="AD12" i="5"/>
  <c r="AD43" i="5"/>
  <c r="AD13" i="5"/>
  <c r="CE13" i="5" s="1"/>
  <c r="AD64" i="5"/>
  <c r="BE64" i="5" s="1"/>
  <c r="AD80" i="5"/>
  <c r="AD28" i="5"/>
  <c r="AD54" i="5"/>
  <c r="AD6" i="5"/>
  <c r="AD8" i="5"/>
  <c r="AD11" i="5"/>
  <c r="AD76" i="5"/>
  <c r="AD87" i="5"/>
  <c r="AD73" i="5"/>
  <c r="BE73" i="5" s="1"/>
  <c r="BR73" i="5" s="1"/>
  <c r="AB65" i="5"/>
  <c r="AC54" i="5"/>
  <c r="AC71" i="5"/>
  <c r="AC77" i="5"/>
  <c r="BD77" i="5" s="1"/>
  <c r="AB64" i="5"/>
  <c r="AC5" i="5"/>
  <c r="AC25" i="5"/>
  <c r="AC75" i="5"/>
  <c r="BD75" i="5" s="1"/>
  <c r="BQ75" i="5" s="1"/>
  <c r="AC83" i="5"/>
  <c r="AB43" i="5"/>
  <c r="BC43" i="5" s="1"/>
  <c r="AA11" i="5"/>
  <c r="AA18" i="5"/>
  <c r="AB75" i="5"/>
  <c r="AB54" i="5"/>
  <c r="AA62" i="5"/>
  <c r="AA70" i="5"/>
  <c r="BB70" i="5" s="1"/>
  <c r="BO70" i="5" s="1"/>
  <c r="AA77" i="5"/>
  <c r="BB77" i="5" s="1"/>
  <c r="AB6" i="5"/>
  <c r="AB11" i="5"/>
  <c r="AB77" i="5"/>
  <c r="BC77" i="5" s="1"/>
  <c r="AA71" i="5"/>
  <c r="AA55" i="5"/>
  <c r="Z76" i="5"/>
  <c r="AA17" i="5"/>
  <c r="AA87" i="5"/>
  <c r="Z99" i="5"/>
  <c r="Z41" i="5"/>
  <c r="Z70" i="5"/>
  <c r="AE15" i="5"/>
  <c r="AD15" i="5"/>
  <c r="BE15" i="5" s="1"/>
  <c r="BR15" i="5" s="1"/>
  <c r="AE61" i="5"/>
  <c r="L4" i="16"/>
  <c r="M4" i="16" s="1"/>
  <c r="L4" i="15"/>
  <c r="L4" i="14"/>
  <c r="L4" i="13"/>
  <c r="L4" i="12"/>
  <c r="L4" i="11"/>
  <c r="L4" i="10"/>
  <c r="L4" i="9"/>
  <c r="L4" i="8"/>
  <c r="L4" i="7"/>
  <c r="L4" i="6"/>
  <c r="DE21" i="5"/>
  <c r="DE48" i="5"/>
  <c r="DE104" i="5"/>
  <c r="DE71" i="5"/>
  <c r="DE107" i="5"/>
  <c r="DE12" i="5"/>
  <c r="DE29" i="5"/>
  <c r="DE75" i="5"/>
  <c r="DE100" i="5"/>
  <c r="DE19" i="5"/>
  <c r="DE64" i="5"/>
  <c r="DE8" i="5"/>
  <c r="DE62" i="5"/>
  <c r="DE15" i="5"/>
  <c r="DE106" i="5"/>
  <c r="DE20" i="5"/>
  <c r="DE27" i="5"/>
  <c r="AQ8" i="3"/>
  <c r="AD2" i="3"/>
  <c r="AA2" i="3"/>
  <c r="X2" i="3"/>
  <c r="R2" i="3"/>
  <c r="L2" i="3"/>
  <c r="AC2" i="3"/>
  <c r="Z2" i="3"/>
  <c r="W2" i="3"/>
  <c r="Q2" i="3"/>
  <c r="K2" i="3"/>
  <c r="J206" i="16"/>
  <c r="C206" i="16"/>
  <c r="J205" i="16"/>
  <c r="C205" i="16"/>
  <c r="J204" i="16"/>
  <c r="C204" i="16"/>
  <c r="J203" i="16"/>
  <c r="C203" i="16"/>
  <c r="J202" i="16"/>
  <c r="C202" i="16"/>
  <c r="J201" i="16"/>
  <c r="C201" i="16"/>
  <c r="J200" i="16"/>
  <c r="C200" i="16"/>
  <c r="J199" i="16"/>
  <c r="C199" i="16"/>
  <c r="J198" i="16"/>
  <c r="C198" i="16"/>
  <c r="J197" i="16"/>
  <c r="C197" i="16"/>
  <c r="J196" i="16"/>
  <c r="C196" i="16"/>
  <c r="J195" i="16"/>
  <c r="C195" i="16"/>
  <c r="J194" i="16"/>
  <c r="C194" i="16"/>
  <c r="J193" i="16"/>
  <c r="C193" i="16"/>
  <c r="J192" i="16"/>
  <c r="C192" i="16"/>
  <c r="J191" i="16"/>
  <c r="C191" i="16"/>
  <c r="J190" i="16"/>
  <c r="C190" i="16"/>
  <c r="J189" i="16"/>
  <c r="C189" i="16"/>
  <c r="J188" i="16"/>
  <c r="C188" i="16"/>
  <c r="J187" i="16"/>
  <c r="C187" i="16"/>
  <c r="J186" i="16"/>
  <c r="C186" i="16"/>
  <c r="J185" i="16"/>
  <c r="C185" i="16"/>
  <c r="J184" i="16"/>
  <c r="C184" i="16"/>
  <c r="J183" i="16"/>
  <c r="C183" i="16"/>
  <c r="J182" i="16"/>
  <c r="C182" i="16"/>
  <c r="J181" i="16"/>
  <c r="C181" i="16"/>
  <c r="J180" i="16"/>
  <c r="C180" i="16"/>
  <c r="J179" i="16"/>
  <c r="C179" i="16"/>
  <c r="J178" i="16"/>
  <c r="C178" i="16"/>
  <c r="J177" i="16"/>
  <c r="C177" i="16"/>
  <c r="J176" i="16"/>
  <c r="C176" i="16"/>
  <c r="J175" i="16"/>
  <c r="C175" i="16"/>
  <c r="J174" i="16"/>
  <c r="C174" i="16"/>
  <c r="J173" i="16"/>
  <c r="C173" i="16"/>
  <c r="J172" i="16"/>
  <c r="C172" i="16"/>
  <c r="J171" i="16"/>
  <c r="C171" i="16"/>
  <c r="J170" i="16"/>
  <c r="C170" i="16"/>
  <c r="J169" i="16"/>
  <c r="C169" i="16"/>
  <c r="J168" i="16"/>
  <c r="C168" i="16"/>
  <c r="J167" i="16"/>
  <c r="C167" i="16"/>
  <c r="J166" i="16"/>
  <c r="C166" i="16"/>
  <c r="J165" i="16"/>
  <c r="C165" i="16"/>
  <c r="J164" i="16"/>
  <c r="C164" i="16"/>
  <c r="J163" i="16"/>
  <c r="C163" i="16"/>
  <c r="J162" i="16"/>
  <c r="C162" i="16"/>
  <c r="J161" i="16"/>
  <c r="C161" i="16"/>
  <c r="J160" i="16"/>
  <c r="C160" i="16"/>
  <c r="J159" i="16"/>
  <c r="C159" i="16"/>
  <c r="J158" i="16"/>
  <c r="C158" i="16"/>
  <c r="J157" i="16"/>
  <c r="C157" i="16"/>
  <c r="J156" i="16"/>
  <c r="C156" i="16"/>
  <c r="J155" i="16"/>
  <c r="C155" i="16"/>
  <c r="J154" i="16"/>
  <c r="C154" i="16"/>
  <c r="J153" i="16"/>
  <c r="C153" i="16"/>
  <c r="J152" i="16"/>
  <c r="C152" i="16"/>
  <c r="J151" i="16"/>
  <c r="C151" i="16"/>
  <c r="J150" i="16"/>
  <c r="J149" i="16"/>
  <c r="J148" i="16"/>
  <c r="J147" i="16"/>
  <c r="J143" i="16"/>
  <c r="J107" i="16"/>
  <c r="J109" i="16"/>
  <c r="J146" i="16"/>
  <c r="J36" i="16"/>
  <c r="J15" i="16"/>
  <c r="J48" i="16"/>
  <c r="J112" i="16"/>
  <c r="J72" i="16"/>
  <c r="J86" i="16"/>
  <c r="J69" i="16"/>
  <c r="J47" i="16"/>
  <c r="J4" i="16"/>
  <c r="J125" i="16"/>
  <c r="J27" i="16"/>
  <c r="J138" i="16"/>
  <c r="J95" i="16"/>
  <c r="J25" i="16"/>
  <c r="J111" i="16"/>
  <c r="J100" i="16"/>
  <c r="J28" i="16"/>
  <c r="J21" i="16"/>
  <c r="J34" i="16"/>
  <c r="J83" i="16"/>
  <c r="J40" i="16"/>
  <c r="J68" i="16"/>
  <c r="J67" i="16"/>
  <c r="J116" i="16"/>
  <c r="J136" i="16"/>
  <c r="J64" i="16"/>
  <c r="J50" i="16"/>
  <c r="J51" i="16"/>
  <c r="J57" i="16"/>
  <c r="J94" i="16"/>
  <c r="J43" i="16"/>
  <c r="J120" i="16"/>
  <c r="J121" i="16"/>
  <c r="J134" i="16"/>
  <c r="J24" i="16"/>
  <c r="J122" i="16"/>
  <c r="J74" i="16"/>
  <c r="J91" i="16"/>
  <c r="J16" i="16"/>
  <c r="J7" i="16"/>
  <c r="J37" i="16"/>
  <c r="J59" i="16"/>
  <c r="J14" i="16"/>
  <c r="J10" i="16"/>
  <c r="J85" i="16"/>
  <c r="J96" i="16"/>
  <c r="J108" i="16"/>
  <c r="J101" i="16"/>
  <c r="J135" i="16"/>
  <c r="J118" i="16"/>
  <c r="J82" i="16"/>
  <c r="J11" i="16"/>
  <c r="J132" i="16"/>
  <c r="J76" i="16"/>
  <c r="J49" i="16"/>
  <c r="J32" i="16"/>
  <c r="J123" i="16"/>
  <c r="J13" i="16"/>
  <c r="J46" i="16"/>
  <c r="J84" i="16"/>
  <c r="J113" i="16"/>
  <c r="J105" i="16"/>
  <c r="J23" i="16"/>
  <c r="J104" i="16"/>
  <c r="J20" i="16"/>
  <c r="J78" i="16"/>
  <c r="J44" i="16"/>
  <c r="J92" i="16"/>
  <c r="J38" i="16"/>
  <c r="J145" i="16"/>
  <c r="J144" i="16"/>
  <c r="J142" i="16"/>
  <c r="J141" i="16"/>
  <c r="J140" i="16"/>
  <c r="J139" i="16"/>
  <c r="J137" i="16"/>
  <c r="J133" i="16"/>
  <c r="J8" i="16"/>
  <c r="J99" i="16"/>
  <c r="J131" i="16"/>
  <c r="J130" i="16"/>
  <c r="J129" i="16"/>
  <c r="J70" i="16"/>
  <c r="J110" i="16"/>
  <c r="J128" i="16"/>
  <c r="J127" i="16"/>
  <c r="J126" i="16"/>
  <c r="J124" i="16"/>
  <c r="J119" i="16"/>
  <c r="J117" i="16"/>
  <c r="J115" i="16"/>
  <c r="J114" i="16"/>
  <c r="J106" i="16"/>
  <c r="J41" i="16"/>
  <c r="J103" i="16"/>
  <c r="J102" i="16"/>
  <c r="J98" i="16"/>
  <c r="J97" i="16"/>
  <c r="J93" i="16"/>
  <c r="J90" i="16"/>
  <c r="J89" i="16"/>
  <c r="J88" i="16"/>
  <c r="J81" i="16"/>
  <c r="J80" i="16"/>
  <c r="J79" i="16"/>
  <c r="J77" i="16"/>
  <c r="J75" i="16"/>
  <c r="J71" i="16"/>
  <c r="J65" i="16"/>
  <c r="J63" i="16"/>
  <c r="J62" i="16"/>
  <c r="J61" i="16"/>
  <c r="J60" i="16"/>
  <c r="J56" i="16"/>
  <c r="J54" i="16"/>
  <c r="J53" i="16"/>
  <c r="J52" i="16"/>
  <c r="J45" i="16"/>
  <c r="J42" i="16"/>
  <c r="J39" i="16"/>
  <c r="J35" i="16"/>
  <c r="J33" i="16"/>
  <c r="J31" i="16"/>
  <c r="J30" i="16"/>
  <c r="J26" i="16"/>
  <c r="J22" i="16"/>
  <c r="J19" i="16"/>
  <c r="J18" i="16"/>
  <c r="J17" i="16"/>
  <c r="J12" i="16"/>
  <c r="J9" i="16"/>
  <c r="J6" i="16"/>
  <c r="J5" i="16"/>
  <c r="J206" i="15"/>
  <c r="C206" i="15"/>
  <c r="J205" i="15"/>
  <c r="C205" i="15"/>
  <c r="J204" i="15"/>
  <c r="C204" i="15"/>
  <c r="J203" i="15"/>
  <c r="C203" i="15"/>
  <c r="J202" i="15"/>
  <c r="C202" i="15"/>
  <c r="J201" i="15"/>
  <c r="C201" i="15"/>
  <c r="J200" i="15"/>
  <c r="C200" i="15"/>
  <c r="J199" i="15"/>
  <c r="C199" i="15"/>
  <c r="J198" i="15"/>
  <c r="C198" i="15"/>
  <c r="J197" i="15"/>
  <c r="C197" i="15"/>
  <c r="J196" i="15"/>
  <c r="C196" i="15"/>
  <c r="J195" i="15"/>
  <c r="C195" i="15"/>
  <c r="J194" i="15"/>
  <c r="C194" i="15"/>
  <c r="J193" i="15"/>
  <c r="C193" i="15"/>
  <c r="J192" i="15"/>
  <c r="C192" i="15"/>
  <c r="J191" i="15"/>
  <c r="C191" i="15"/>
  <c r="J190" i="15"/>
  <c r="C190" i="15"/>
  <c r="J189" i="15"/>
  <c r="C189" i="15"/>
  <c r="J188" i="15"/>
  <c r="C188" i="15"/>
  <c r="J187" i="15"/>
  <c r="C187" i="15"/>
  <c r="J186" i="15"/>
  <c r="C186" i="15"/>
  <c r="J185" i="15"/>
  <c r="C185" i="15"/>
  <c r="J184" i="15"/>
  <c r="C184" i="15"/>
  <c r="J183" i="15"/>
  <c r="C183" i="15"/>
  <c r="J182" i="15"/>
  <c r="C182" i="15"/>
  <c r="J181" i="15"/>
  <c r="C181" i="15"/>
  <c r="J180" i="15"/>
  <c r="C180" i="15"/>
  <c r="J179" i="15"/>
  <c r="C179" i="15"/>
  <c r="J178" i="15"/>
  <c r="C178" i="15"/>
  <c r="J177" i="15"/>
  <c r="C177" i="15"/>
  <c r="J176" i="15"/>
  <c r="C176" i="15"/>
  <c r="J175" i="15"/>
  <c r="C175" i="15"/>
  <c r="J174" i="15"/>
  <c r="C174" i="15"/>
  <c r="J173" i="15"/>
  <c r="C173" i="15"/>
  <c r="J172" i="15"/>
  <c r="C172" i="15"/>
  <c r="J171" i="15"/>
  <c r="C171" i="15"/>
  <c r="J170" i="15"/>
  <c r="C170" i="15"/>
  <c r="J169" i="15"/>
  <c r="C169" i="15"/>
  <c r="J168" i="15"/>
  <c r="C168" i="15"/>
  <c r="J167" i="15"/>
  <c r="C167" i="15"/>
  <c r="J166" i="15"/>
  <c r="C166" i="15"/>
  <c r="J165" i="15"/>
  <c r="C165" i="15"/>
  <c r="J164" i="15"/>
  <c r="C164" i="15"/>
  <c r="J163" i="15"/>
  <c r="C163" i="15"/>
  <c r="J162" i="15"/>
  <c r="C162" i="15"/>
  <c r="J161" i="15"/>
  <c r="C161" i="15"/>
  <c r="J160" i="15"/>
  <c r="C160" i="15"/>
  <c r="J159" i="15"/>
  <c r="C159" i="15"/>
  <c r="J158" i="15"/>
  <c r="C158" i="15"/>
  <c r="J157" i="15"/>
  <c r="C157" i="15"/>
  <c r="J156" i="15"/>
  <c r="C156" i="15"/>
  <c r="J155" i="15"/>
  <c r="C155" i="15"/>
  <c r="J154" i="15"/>
  <c r="C154" i="15"/>
  <c r="J153" i="15"/>
  <c r="C153" i="15"/>
  <c r="J152" i="15"/>
  <c r="C152" i="15"/>
  <c r="J151" i="15"/>
  <c r="C151" i="15"/>
  <c r="J150" i="15"/>
  <c r="J149" i="15"/>
  <c r="J148" i="15"/>
  <c r="J147" i="15"/>
  <c r="J143" i="15"/>
  <c r="J106" i="15"/>
  <c r="J108" i="15"/>
  <c r="J146" i="15"/>
  <c r="J36" i="15"/>
  <c r="J15" i="15"/>
  <c r="J48" i="15"/>
  <c r="J110" i="15"/>
  <c r="J71" i="15"/>
  <c r="J85" i="15"/>
  <c r="J69" i="15"/>
  <c r="J47" i="15"/>
  <c r="J4" i="15"/>
  <c r="J123" i="15"/>
  <c r="J27" i="15"/>
  <c r="J138" i="15"/>
  <c r="J94" i="15"/>
  <c r="J25" i="15"/>
  <c r="J109" i="15"/>
  <c r="J98" i="15"/>
  <c r="J28" i="15"/>
  <c r="J21" i="15"/>
  <c r="J34" i="15"/>
  <c r="J81" i="15"/>
  <c r="J40" i="15"/>
  <c r="J68" i="15"/>
  <c r="J67" i="15"/>
  <c r="J114" i="15"/>
  <c r="J136" i="15"/>
  <c r="J64" i="15"/>
  <c r="J50" i="15"/>
  <c r="J51" i="15"/>
  <c r="J57" i="15"/>
  <c r="J93" i="15"/>
  <c r="J43" i="15"/>
  <c r="J118" i="15"/>
  <c r="J119" i="15"/>
  <c r="J134" i="15"/>
  <c r="J22" i="15"/>
  <c r="J13" i="15"/>
  <c r="J70" i="15"/>
  <c r="J131" i="15"/>
  <c r="J14" i="15"/>
  <c r="J7" i="15"/>
  <c r="J99" i="15"/>
  <c r="J56" i="15"/>
  <c r="J12" i="15"/>
  <c r="J10" i="15"/>
  <c r="J80" i="15"/>
  <c r="J92" i="15"/>
  <c r="J41" i="15"/>
  <c r="J97" i="15"/>
  <c r="J83" i="15"/>
  <c r="J115" i="15"/>
  <c r="J82" i="15"/>
  <c r="J132" i="15"/>
  <c r="J75" i="15"/>
  <c r="J120" i="15"/>
  <c r="J45" i="15"/>
  <c r="J31" i="15"/>
  <c r="J117" i="15"/>
  <c r="J46" i="15"/>
  <c r="J135" i="15"/>
  <c r="J111" i="15"/>
  <c r="J104" i="15"/>
  <c r="J23" i="15"/>
  <c r="J103" i="15"/>
  <c r="J20" i="15"/>
  <c r="J77" i="15"/>
  <c r="J44" i="15"/>
  <c r="J90" i="15"/>
  <c r="J38" i="15"/>
  <c r="J145" i="15"/>
  <c r="J144" i="15"/>
  <c r="J142" i="15"/>
  <c r="J141" i="15"/>
  <c r="J140" i="15"/>
  <c r="J139" i="15"/>
  <c r="J137" i="15"/>
  <c r="J133" i="15"/>
  <c r="J8" i="15"/>
  <c r="J37" i="15"/>
  <c r="J91" i="15"/>
  <c r="J130" i="15"/>
  <c r="J129" i="15"/>
  <c r="J128" i="15"/>
  <c r="J127" i="15"/>
  <c r="J126" i="15"/>
  <c r="J125" i="15"/>
  <c r="J124" i="15"/>
  <c r="J122" i="15"/>
  <c r="J121" i="15"/>
  <c r="J116" i="15"/>
  <c r="J113" i="15"/>
  <c r="J112" i="15"/>
  <c r="J107" i="15"/>
  <c r="J105" i="15"/>
  <c r="J102" i="15"/>
  <c r="J101" i="15"/>
  <c r="J100" i="15"/>
  <c r="J96" i="15"/>
  <c r="J95" i="15"/>
  <c r="J89" i="15"/>
  <c r="J88" i="15"/>
  <c r="J86" i="15"/>
  <c r="J84" i="15"/>
  <c r="J79" i="15"/>
  <c r="J78" i="15"/>
  <c r="J76" i="15"/>
  <c r="J74" i="15"/>
  <c r="J72" i="15"/>
  <c r="J65" i="15"/>
  <c r="J63" i="15"/>
  <c r="J62" i="15"/>
  <c r="J61" i="15"/>
  <c r="J60" i="15"/>
  <c r="J59" i="15"/>
  <c r="J54" i="15"/>
  <c r="J53" i="15"/>
  <c r="J52" i="15"/>
  <c r="J49" i="15"/>
  <c r="J42" i="15"/>
  <c r="J39" i="15"/>
  <c r="J35" i="15"/>
  <c r="J33" i="15"/>
  <c r="J32" i="15"/>
  <c r="J30" i="15"/>
  <c r="J26" i="15"/>
  <c r="J24" i="15"/>
  <c r="J19" i="15"/>
  <c r="J18" i="15"/>
  <c r="J17" i="15"/>
  <c r="J16" i="15"/>
  <c r="J11" i="15"/>
  <c r="J9" i="15"/>
  <c r="J6" i="15"/>
  <c r="J5" i="15"/>
  <c r="J206" i="14"/>
  <c r="C206" i="14"/>
  <c r="J205" i="14"/>
  <c r="C205" i="14"/>
  <c r="J204" i="14"/>
  <c r="C204" i="14"/>
  <c r="J203" i="14"/>
  <c r="C203" i="14"/>
  <c r="J202" i="14"/>
  <c r="C202" i="14"/>
  <c r="J201" i="14"/>
  <c r="C201" i="14"/>
  <c r="J200" i="14"/>
  <c r="C200" i="14"/>
  <c r="J199" i="14"/>
  <c r="C199" i="14"/>
  <c r="J198" i="14"/>
  <c r="C198" i="14"/>
  <c r="J197" i="14"/>
  <c r="C197" i="14"/>
  <c r="J196" i="14"/>
  <c r="C196" i="14"/>
  <c r="J195" i="14"/>
  <c r="C195" i="14"/>
  <c r="J194" i="14"/>
  <c r="C194" i="14"/>
  <c r="J193" i="14"/>
  <c r="C193" i="14"/>
  <c r="J192" i="14"/>
  <c r="C192" i="14"/>
  <c r="J191" i="14"/>
  <c r="C191" i="14"/>
  <c r="J190" i="14"/>
  <c r="C190" i="14"/>
  <c r="J189" i="14"/>
  <c r="C189" i="14"/>
  <c r="J188" i="14"/>
  <c r="C188" i="14"/>
  <c r="J187" i="14"/>
  <c r="C187" i="14"/>
  <c r="J186" i="14"/>
  <c r="C186" i="14"/>
  <c r="J185" i="14"/>
  <c r="C185" i="14"/>
  <c r="J184" i="14"/>
  <c r="C184" i="14"/>
  <c r="J183" i="14"/>
  <c r="C183" i="14"/>
  <c r="J182" i="14"/>
  <c r="C182" i="14"/>
  <c r="J181" i="14"/>
  <c r="C181" i="14"/>
  <c r="J180" i="14"/>
  <c r="C180" i="14"/>
  <c r="J179" i="14"/>
  <c r="C179" i="14"/>
  <c r="J178" i="14"/>
  <c r="C178" i="14"/>
  <c r="J177" i="14"/>
  <c r="C177" i="14"/>
  <c r="J176" i="14"/>
  <c r="C176" i="14"/>
  <c r="J175" i="14"/>
  <c r="C175" i="14"/>
  <c r="J174" i="14"/>
  <c r="C174" i="14"/>
  <c r="J173" i="14"/>
  <c r="C173" i="14"/>
  <c r="J172" i="14"/>
  <c r="C172" i="14"/>
  <c r="J171" i="14"/>
  <c r="C171" i="14"/>
  <c r="J170" i="14"/>
  <c r="C170" i="14"/>
  <c r="J169" i="14"/>
  <c r="C169" i="14"/>
  <c r="J168" i="14"/>
  <c r="C168" i="14"/>
  <c r="J167" i="14"/>
  <c r="C167" i="14"/>
  <c r="J166" i="14"/>
  <c r="C166" i="14"/>
  <c r="J165" i="14"/>
  <c r="C165" i="14"/>
  <c r="J164" i="14"/>
  <c r="C164" i="14"/>
  <c r="J163" i="14"/>
  <c r="C163" i="14"/>
  <c r="J162" i="14"/>
  <c r="C162" i="14"/>
  <c r="J161" i="14"/>
  <c r="C161" i="14"/>
  <c r="J160" i="14"/>
  <c r="C160" i="14"/>
  <c r="J159" i="14"/>
  <c r="C159" i="14"/>
  <c r="J158" i="14"/>
  <c r="C158" i="14"/>
  <c r="J157" i="14"/>
  <c r="C157" i="14"/>
  <c r="J156" i="14"/>
  <c r="C156" i="14"/>
  <c r="J155" i="14"/>
  <c r="C155" i="14"/>
  <c r="J154" i="14"/>
  <c r="C154" i="14"/>
  <c r="J153" i="14"/>
  <c r="C153" i="14"/>
  <c r="J152" i="14"/>
  <c r="C152" i="14"/>
  <c r="J151" i="14"/>
  <c r="C151" i="14"/>
  <c r="J150" i="14"/>
  <c r="J149" i="14"/>
  <c r="J148" i="14"/>
  <c r="J147" i="14"/>
  <c r="J143" i="14"/>
  <c r="J106" i="14"/>
  <c r="J108" i="14"/>
  <c r="J146" i="14"/>
  <c r="J36" i="14"/>
  <c r="J15" i="14"/>
  <c r="J48" i="14"/>
  <c r="J110" i="14"/>
  <c r="J71" i="14"/>
  <c r="J85" i="14"/>
  <c r="J69" i="14"/>
  <c r="J47" i="14"/>
  <c r="J4" i="14"/>
  <c r="J123" i="14"/>
  <c r="J27" i="14"/>
  <c r="J138" i="14"/>
  <c r="J94" i="14"/>
  <c r="J25" i="14"/>
  <c r="J109" i="14"/>
  <c r="J98" i="14"/>
  <c r="J28" i="14"/>
  <c r="J21" i="14"/>
  <c r="J34" i="14"/>
  <c r="J81" i="14"/>
  <c r="J40" i="14"/>
  <c r="J68" i="14"/>
  <c r="J67" i="14"/>
  <c r="J114" i="14"/>
  <c r="J136" i="14"/>
  <c r="J64" i="14"/>
  <c r="J50" i="14"/>
  <c r="J51" i="14"/>
  <c r="J57" i="14"/>
  <c r="J93" i="14"/>
  <c r="J43" i="14"/>
  <c r="J118" i="14"/>
  <c r="J119" i="14"/>
  <c r="J134" i="14"/>
  <c r="J22" i="14"/>
  <c r="J13" i="14"/>
  <c r="J70" i="14"/>
  <c r="J131" i="14"/>
  <c r="J14" i="14"/>
  <c r="J7" i="14"/>
  <c r="J99" i="14"/>
  <c r="J56" i="14"/>
  <c r="J12" i="14"/>
  <c r="J10" i="14"/>
  <c r="J80" i="14"/>
  <c r="J92" i="14"/>
  <c r="J41" i="14"/>
  <c r="J97" i="14"/>
  <c r="J83" i="14"/>
  <c r="J115" i="14"/>
  <c r="J82" i="14"/>
  <c r="J132" i="14"/>
  <c r="J75" i="14"/>
  <c r="J120" i="14"/>
  <c r="J45" i="14"/>
  <c r="J31" i="14"/>
  <c r="J117" i="14"/>
  <c r="J46" i="14"/>
  <c r="J135" i="14"/>
  <c r="J111" i="14"/>
  <c r="J104" i="14"/>
  <c r="J23" i="14"/>
  <c r="J103" i="14"/>
  <c r="J20" i="14"/>
  <c r="J77" i="14"/>
  <c r="J44" i="14"/>
  <c r="J90" i="14"/>
  <c r="J38" i="14"/>
  <c r="J145" i="14"/>
  <c r="J144" i="14"/>
  <c r="J142" i="14"/>
  <c r="J141" i="14"/>
  <c r="J140" i="14"/>
  <c r="J139" i="14"/>
  <c r="J137" i="14"/>
  <c r="J133" i="14"/>
  <c r="J8" i="14"/>
  <c r="J37" i="14"/>
  <c r="J91" i="14"/>
  <c r="J130" i="14"/>
  <c r="J129" i="14"/>
  <c r="J128" i="14"/>
  <c r="J127" i="14"/>
  <c r="J126" i="14"/>
  <c r="J125" i="14"/>
  <c r="J124" i="14"/>
  <c r="J122" i="14"/>
  <c r="J121" i="14"/>
  <c r="J116" i="14"/>
  <c r="J113" i="14"/>
  <c r="J112" i="14"/>
  <c r="J107" i="14"/>
  <c r="J105" i="14"/>
  <c r="J102" i="14"/>
  <c r="J101" i="14"/>
  <c r="J100" i="14"/>
  <c r="J96" i="14"/>
  <c r="J95" i="14"/>
  <c r="J89" i="14"/>
  <c r="J88" i="14"/>
  <c r="J86" i="14"/>
  <c r="J84" i="14"/>
  <c r="J79" i="14"/>
  <c r="J78" i="14"/>
  <c r="J76" i="14"/>
  <c r="J74" i="14"/>
  <c r="J72" i="14"/>
  <c r="J65" i="14"/>
  <c r="J63" i="14"/>
  <c r="J62" i="14"/>
  <c r="J61" i="14"/>
  <c r="J60" i="14"/>
  <c r="J59" i="14"/>
  <c r="J54" i="14"/>
  <c r="J53" i="14"/>
  <c r="J52" i="14"/>
  <c r="J49" i="14"/>
  <c r="J42" i="14"/>
  <c r="J39" i="14"/>
  <c r="J35" i="14"/>
  <c r="J33" i="14"/>
  <c r="J32" i="14"/>
  <c r="J30" i="14"/>
  <c r="J26" i="14"/>
  <c r="J24" i="14"/>
  <c r="J19" i="14"/>
  <c r="J18" i="14"/>
  <c r="J17" i="14"/>
  <c r="J16" i="14"/>
  <c r="J11" i="14"/>
  <c r="J9" i="14"/>
  <c r="J6" i="14"/>
  <c r="J5" i="14"/>
  <c r="J207" i="13"/>
  <c r="C207" i="13"/>
  <c r="J206" i="13"/>
  <c r="C206" i="13"/>
  <c r="J205" i="13"/>
  <c r="C205" i="13"/>
  <c r="J204" i="13"/>
  <c r="C204" i="13"/>
  <c r="J203" i="13"/>
  <c r="C203" i="13"/>
  <c r="J202" i="13"/>
  <c r="C202" i="13"/>
  <c r="J201" i="13"/>
  <c r="C201" i="13"/>
  <c r="J200" i="13"/>
  <c r="C200" i="13"/>
  <c r="J199" i="13"/>
  <c r="C199" i="13"/>
  <c r="J198" i="13"/>
  <c r="C198" i="13"/>
  <c r="J197" i="13"/>
  <c r="C197" i="13"/>
  <c r="J196" i="13"/>
  <c r="C196" i="13"/>
  <c r="J195" i="13"/>
  <c r="C195" i="13"/>
  <c r="J194" i="13"/>
  <c r="C194" i="13"/>
  <c r="J193" i="13"/>
  <c r="C193" i="13"/>
  <c r="J192" i="13"/>
  <c r="C192" i="13"/>
  <c r="J191" i="13"/>
  <c r="C191" i="13"/>
  <c r="J190" i="13"/>
  <c r="C190" i="13"/>
  <c r="J189" i="13"/>
  <c r="C189" i="13"/>
  <c r="J188" i="13"/>
  <c r="C188" i="13"/>
  <c r="J187" i="13"/>
  <c r="C187" i="13"/>
  <c r="J186" i="13"/>
  <c r="C186" i="13"/>
  <c r="J185" i="13"/>
  <c r="C185" i="13"/>
  <c r="J184" i="13"/>
  <c r="C184" i="13"/>
  <c r="J183" i="13"/>
  <c r="C183" i="13"/>
  <c r="J182" i="13"/>
  <c r="C182" i="13"/>
  <c r="J181" i="13"/>
  <c r="C181" i="13"/>
  <c r="J180" i="13"/>
  <c r="C180" i="13"/>
  <c r="J179" i="13"/>
  <c r="C179" i="13"/>
  <c r="J178" i="13"/>
  <c r="C178" i="13"/>
  <c r="J177" i="13"/>
  <c r="C177" i="13"/>
  <c r="J176" i="13"/>
  <c r="C176" i="13"/>
  <c r="J175" i="13"/>
  <c r="C175" i="13"/>
  <c r="J174" i="13"/>
  <c r="C174" i="13"/>
  <c r="J173" i="13"/>
  <c r="C173" i="13"/>
  <c r="J172" i="13"/>
  <c r="C172" i="13"/>
  <c r="J171" i="13"/>
  <c r="C171" i="13"/>
  <c r="J170" i="13"/>
  <c r="C170" i="13"/>
  <c r="J169" i="13"/>
  <c r="C169" i="13"/>
  <c r="J168" i="13"/>
  <c r="C168" i="13"/>
  <c r="J167" i="13"/>
  <c r="C167" i="13"/>
  <c r="J166" i="13"/>
  <c r="C166" i="13"/>
  <c r="J165" i="13"/>
  <c r="C165" i="13"/>
  <c r="J164" i="13"/>
  <c r="C164" i="13"/>
  <c r="J163" i="13"/>
  <c r="C163" i="13"/>
  <c r="J162" i="13"/>
  <c r="C162" i="13"/>
  <c r="J161" i="13"/>
  <c r="C161" i="13"/>
  <c r="J160" i="13"/>
  <c r="C160" i="13"/>
  <c r="J159" i="13"/>
  <c r="C159" i="13"/>
  <c r="J158" i="13"/>
  <c r="C158" i="13"/>
  <c r="J157" i="13"/>
  <c r="C157" i="13"/>
  <c r="J156" i="13"/>
  <c r="C156" i="13"/>
  <c r="J155" i="13"/>
  <c r="C155" i="13"/>
  <c r="J154" i="13"/>
  <c r="C154" i="13"/>
  <c r="J153" i="13"/>
  <c r="C153" i="13"/>
  <c r="J152" i="13"/>
  <c r="C152" i="13"/>
  <c r="J151" i="13"/>
  <c r="J150" i="13"/>
  <c r="J149" i="13"/>
  <c r="J148" i="13"/>
  <c r="J144" i="13"/>
  <c r="J107" i="13"/>
  <c r="J109" i="13"/>
  <c r="J147" i="13"/>
  <c r="J36" i="13"/>
  <c r="J15" i="13"/>
  <c r="J48" i="13"/>
  <c r="J111" i="13"/>
  <c r="J71" i="13"/>
  <c r="J85" i="13"/>
  <c r="J69" i="13"/>
  <c r="J47" i="13"/>
  <c r="J4" i="13"/>
  <c r="J124" i="13"/>
  <c r="J27" i="13"/>
  <c r="J139" i="13"/>
  <c r="J94" i="13"/>
  <c r="J25" i="13"/>
  <c r="J110" i="13"/>
  <c r="J98" i="13"/>
  <c r="J28" i="13"/>
  <c r="J21" i="13"/>
  <c r="J34" i="13"/>
  <c r="J81" i="13"/>
  <c r="J40" i="13"/>
  <c r="J68" i="13"/>
  <c r="J67" i="13"/>
  <c r="J115" i="13"/>
  <c r="J137" i="13"/>
  <c r="J64" i="13"/>
  <c r="J49" i="13"/>
  <c r="J51" i="13"/>
  <c r="J57" i="13"/>
  <c r="J93" i="13"/>
  <c r="J43" i="13"/>
  <c r="J119" i="13"/>
  <c r="J120" i="13"/>
  <c r="J135" i="13"/>
  <c r="J22" i="13"/>
  <c r="J13" i="13"/>
  <c r="J70" i="13"/>
  <c r="J132" i="13"/>
  <c r="J14" i="13"/>
  <c r="J7" i="13"/>
  <c r="J99" i="13"/>
  <c r="J56" i="13"/>
  <c r="J12" i="13"/>
  <c r="J10" i="13"/>
  <c r="J80" i="13"/>
  <c r="J92" i="13"/>
  <c r="J97" i="13"/>
  <c r="J83" i="13"/>
  <c r="J116" i="13"/>
  <c r="J82" i="13"/>
  <c r="J133" i="13"/>
  <c r="J75" i="13"/>
  <c r="J121" i="13"/>
  <c r="J45" i="13"/>
  <c r="J31" i="13"/>
  <c r="J118" i="13"/>
  <c r="J46" i="13"/>
  <c r="J136" i="13"/>
  <c r="J112" i="13"/>
  <c r="J104" i="13"/>
  <c r="J23" i="13"/>
  <c r="J103" i="13"/>
  <c r="J20" i="13"/>
  <c r="J77" i="13"/>
  <c r="J44" i="13"/>
  <c r="J90" i="13"/>
  <c r="J38" i="13"/>
  <c r="J146" i="13"/>
  <c r="J145" i="13"/>
  <c r="J143" i="13"/>
  <c r="J142" i="13"/>
  <c r="J141" i="13"/>
  <c r="J140" i="13"/>
  <c r="J138" i="13"/>
  <c r="J134" i="13"/>
  <c r="J8" i="13"/>
  <c r="J37" i="13"/>
  <c r="J91" i="13"/>
  <c r="J131" i="13"/>
  <c r="J130" i="13"/>
  <c r="J129" i="13"/>
  <c r="J128" i="13"/>
  <c r="J127" i="13"/>
  <c r="J126" i="13"/>
  <c r="J125" i="13"/>
  <c r="J123" i="13"/>
  <c r="J122" i="13"/>
  <c r="J117" i="13"/>
  <c r="J114" i="13"/>
  <c r="J113" i="13"/>
  <c r="J108" i="13"/>
  <c r="J105" i="13"/>
  <c r="J102" i="13"/>
  <c r="J101" i="13"/>
  <c r="J100" i="13"/>
  <c r="J96" i="13"/>
  <c r="J95" i="13"/>
  <c r="J89" i="13"/>
  <c r="J88" i="13"/>
  <c r="J86" i="13"/>
  <c r="J84" i="13"/>
  <c r="J79" i="13"/>
  <c r="J78" i="13"/>
  <c r="J76" i="13"/>
  <c r="J74" i="13"/>
  <c r="J72" i="13"/>
  <c r="J65" i="13"/>
  <c r="J63" i="13"/>
  <c r="J62" i="13"/>
  <c r="J61" i="13"/>
  <c r="J60" i="13"/>
  <c r="J59" i="13"/>
  <c r="J54" i="13"/>
  <c r="J53" i="13"/>
  <c r="J52" i="13"/>
  <c r="J50" i="13"/>
  <c r="J42" i="13"/>
  <c r="J39" i="13"/>
  <c r="J35" i="13"/>
  <c r="J33" i="13"/>
  <c r="J32" i="13"/>
  <c r="J30" i="13"/>
  <c r="J26" i="13"/>
  <c r="J24" i="13"/>
  <c r="J19" i="13"/>
  <c r="J18" i="13"/>
  <c r="J17" i="13"/>
  <c r="J16" i="13"/>
  <c r="J11" i="13"/>
  <c r="J9" i="13"/>
  <c r="J6" i="13"/>
  <c r="J5" i="13"/>
  <c r="J206" i="12"/>
  <c r="C206" i="12"/>
  <c r="J205" i="12"/>
  <c r="C205" i="12"/>
  <c r="J204" i="12"/>
  <c r="C204" i="12"/>
  <c r="J203" i="12"/>
  <c r="C203" i="12"/>
  <c r="J202" i="12"/>
  <c r="C202" i="12"/>
  <c r="J201" i="12"/>
  <c r="C201" i="12"/>
  <c r="J200" i="12"/>
  <c r="C200" i="12"/>
  <c r="J199" i="12"/>
  <c r="C199" i="12"/>
  <c r="J198" i="12"/>
  <c r="C198" i="12"/>
  <c r="J197" i="12"/>
  <c r="C197" i="12"/>
  <c r="J196" i="12"/>
  <c r="C196" i="12"/>
  <c r="J195" i="12"/>
  <c r="C195" i="12"/>
  <c r="J194" i="12"/>
  <c r="C194" i="12"/>
  <c r="J193" i="12"/>
  <c r="C193" i="12"/>
  <c r="J192" i="12"/>
  <c r="C192" i="12"/>
  <c r="J191" i="12"/>
  <c r="C191" i="12"/>
  <c r="J190" i="12"/>
  <c r="C190" i="12"/>
  <c r="J189" i="12"/>
  <c r="C189" i="12"/>
  <c r="J188" i="12"/>
  <c r="C188" i="12"/>
  <c r="J187" i="12"/>
  <c r="C187" i="12"/>
  <c r="J186" i="12"/>
  <c r="C186" i="12"/>
  <c r="J185" i="12"/>
  <c r="C185" i="12"/>
  <c r="J184" i="12"/>
  <c r="C184" i="12"/>
  <c r="J183" i="12"/>
  <c r="C183" i="12"/>
  <c r="J182" i="12"/>
  <c r="C182" i="12"/>
  <c r="J181" i="12"/>
  <c r="C181" i="12"/>
  <c r="J180" i="12"/>
  <c r="C180" i="12"/>
  <c r="J179" i="12"/>
  <c r="C179" i="12"/>
  <c r="J178" i="12"/>
  <c r="C178" i="12"/>
  <c r="J177" i="12"/>
  <c r="C177" i="12"/>
  <c r="J176" i="12"/>
  <c r="C176" i="12"/>
  <c r="J175" i="12"/>
  <c r="C175" i="12"/>
  <c r="J174" i="12"/>
  <c r="C174" i="12"/>
  <c r="J173" i="12"/>
  <c r="C173" i="12"/>
  <c r="J172" i="12"/>
  <c r="C172" i="12"/>
  <c r="J171" i="12"/>
  <c r="C171" i="12"/>
  <c r="J170" i="12"/>
  <c r="C170" i="12"/>
  <c r="J169" i="12"/>
  <c r="C169" i="12"/>
  <c r="J168" i="12"/>
  <c r="C168" i="12"/>
  <c r="J167" i="12"/>
  <c r="C167" i="12"/>
  <c r="J166" i="12"/>
  <c r="C166" i="12"/>
  <c r="J165" i="12"/>
  <c r="C165" i="12"/>
  <c r="J164" i="12"/>
  <c r="C164" i="12"/>
  <c r="J163" i="12"/>
  <c r="C163" i="12"/>
  <c r="J162" i="12"/>
  <c r="C162" i="12"/>
  <c r="J161" i="12"/>
  <c r="C161" i="12"/>
  <c r="J160" i="12"/>
  <c r="C160" i="12"/>
  <c r="J159" i="12"/>
  <c r="C159" i="12"/>
  <c r="J158" i="12"/>
  <c r="C158" i="12"/>
  <c r="J157" i="12"/>
  <c r="C157" i="12"/>
  <c r="J156" i="12"/>
  <c r="C156" i="12"/>
  <c r="J155" i="12"/>
  <c r="C155" i="12"/>
  <c r="J154" i="12"/>
  <c r="C154" i="12"/>
  <c r="J153" i="12"/>
  <c r="C153" i="12"/>
  <c r="J152" i="12"/>
  <c r="C152" i="12"/>
  <c r="J151" i="12"/>
  <c r="C151" i="12"/>
  <c r="J150" i="12"/>
  <c r="J149" i="12"/>
  <c r="J148" i="12"/>
  <c r="J147" i="12"/>
  <c r="J143" i="12"/>
  <c r="J106" i="12"/>
  <c r="J108" i="12"/>
  <c r="J146" i="12"/>
  <c r="J36" i="12"/>
  <c r="J15" i="12"/>
  <c r="J48" i="12"/>
  <c r="J110" i="12"/>
  <c r="J71" i="12"/>
  <c r="J85" i="12"/>
  <c r="J69" i="12"/>
  <c r="J47" i="12"/>
  <c r="J4" i="12"/>
  <c r="J123" i="12"/>
  <c r="J27" i="12"/>
  <c r="J138" i="12"/>
  <c r="J94" i="12"/>
  <c r="J25" i="12"/>
  <c r="J109" i="12"/>
  <c r="J98" i="12"/>
  <c r="J28" i="12"/>
  <c r="J21" i="12"/>
  <c r="J34" i="12"/>
  <c r="J81" i="12"/>
  <c r="J40" i="12"/>
  <c r="J68" i="12"/>
  <c r="J67" i="12"/>
  <c r="J114" i="12"/>
  <c r="J136" i="12"/>
  <c r="J64" i="12"/>
  <c r="J50" i="12"/>
  <c r="J51" i="12"/>
  <c r="J57" i="12"/>
  <c r="J93" i="12"/>
  <c r="J43" i="12"/>
  <c r="J118" i="12"/>
  <c r="J119" i="12"/>
  <c r="J134" i="12"/>
  <c r="J22" i="12"/>
  <c r="J13" i="12"/>
  <c r="J70" i="12"/>
  <c r="J131" i="12"/>
  <c r="J14" i="12"/>
  <c r="J7" i="12"/>
  <c r="J99" i="12"/>
  <c r="J56" i="12"/>
  <c r="J12" i="12"/>
  <c r="J10" i="12"/>
  <c r="J80" i="12"/>
  <c r="J92" i="12"/>
  <c r="J41" i="12"/>
  <c r="J97" i="12"/>
  <c r="J83" i="12"/>
  <c r="J115" i="12"/>
  <c r="J82" i="12"/>
  <c r="J132" i="12"/>
  <c r="J75" i="12"/>
  <c r="J120" i="12"/>
  <c r="J45" i="12"/>
  <c r="J31" i="12"/>
  <c r="J117" i="12"/>
  <c r="J46" i="12"/>
  <c r="J135" i="12"/>
  <c r="J111" i="12"/>
  <c r="J104" i="12"/>
  <c r="J23" i="12"/>
  <c r="J103" i="12"/>
  <c r="J20" i="12"/>
  <c r="J77" i="12"/>
  <c r="J44" i="12"/>
  <c r="J90" i="12"/>
  <c r="J38" i="12"/>
  <c r="J145" i="12"/>
  <c r="J144" i="12"/>
  <c r="J142" i="12"/>
  <c r="J141" i="12"/>
  <c r="J140" i="12"/>
  <c r="J139" i="12"/>
  <c r="J137" i="12"/>
  <c r="J133" i="12"/>
  <c r="J8" i="12"/>
  <c r="J37" i="12"/>
  <c r="J91" i="12"/>
  <c r="J130" i="12"/>
  <c r="J129" i="12"/>
  <c r="J128" i="12"/>
  <c r="J127" i="12"/>
  <c r="J126" i="12"/>
  <c r="J125" i="12"/>
  <c r="J124" i="12"/>
  <c r="J122" i="12"/>
  <c r="J121" i="12"/>
  <c r="J116" i="12"/>
  <c r="J113" i="12"/>
  <c r="J112" i="12"/>
  <c r="J107" i="12"/>
  <c r="J105" i="12"/>
  <c r="J102" i="12"/>
  <c r="J101" i="12"/>
  <c r="J100" i="12"/>
  <c r="J96" i="12"/>
  <c r="J95" i="12"/>
  <c r="J89" i="12"/>
  <c r="J88" i="12"/>
  <c r="J86" i="12"/>
  <c r="J84" i="12"/>
  <c r="J79" i="12"/>
  <c r="J78" i="12"/>
  <c r="J76" i="12"/>
  <c r="J74" i="12"/>
  <c r="J72" i="12"/>
  <c r="J65" i="12"/>
  <c r="J63" i="12"/>
  <c r="J62" i="12"/>
  <c r="J61" i="12"/>
  <c r="J60" i="12"/>
  <c r="J59" i="12"/>
  <c r="J54" i="12"/>
  <c r="J53" i="12"/>
  <c r="J52" i="12"/>
  <c r="J49" i="12"/>
  <c r="J42" i="12"/>
  <c r="J39" i="12"/>
  <c r="J35" i="12"/>
  <c r="J33" i="12"/>
  <c r="J32" i="12"/>
  <c r="J30" i="12"/>
  <c r="J26" i="12"/>
  <c r="J24" i="12"/>
  <c r="J19" i="12"/>
  <c r="J18" i="12"/>
  <c r="J17" i="12"/>
  <c r="J16" i="12"/>
  <c r="J11" i="12"/>
  <c r="J9" i="12"/>
  <c r="J6" i="12"/>
  <c r="J5" i="12"/>
  <c r="J206" i="11"/>
  <c r="C206" i="11"/>
  <c r="J205" i="11"/>
  <c r="C205" i="11"/>
  <c r="J204" i="11"/>
  <c r="C204" i="11"/>
  <c r="J203" i="11"/>
  <c r="C203" i="11"/>
  <c r="J202" i="11"/>
  <c r="C202" i="11"/>
  <c r="J201" i="11"/>
  <c r="C201" i="11"/>
  <c r="J200" i="11"/>
  <c r="C200" i="11"/>
  <c r="J199" i="11"/>
  <c r="C199" i="11"/>
  <c r="J198" i="11"/>
  <c r="C198" i="11"/>
  <c r="J197" i="11"/>
  <c r="C197" i="11"/>
  <c r="J196" i="11"/>
  <c r="C196" i="11"/>
  <c r="J195" i="11"/>
  <c r="C195" i="11"/>
  <c r="J194" i="11"/>
  <c r="C194" i="11"/>
  <c r="J193" i="11"/>
  <c r="C193" i="11"/>
  <c r="J192" i="11"/>
  <c r="C192" i="11"/>
  <c r="J191" i="11"/>
  <c r="C191" i="11"/>
  <c r="J190" i="11"/>
  <c r="C190" i="11"/>
  <c r="J189" i="11"/>
  <c r="C189" i="11"/>
  <c r="J188" i="11"/>
  <c r="C188" i="11"/>
  <c r="J187" i="11"/>
  <c r="C187" i="11"/>
  <c r="J186" i="11"/>
  <c r="C186" i="11"/>
  <c r="J185" i="11"/>
  <c r="C185" i="11"/>
  <c r="J184" i="11"/>
  <c r="C184" i="11"/>
  <c r="J183" i="11"/>
  <c r="C183" i="11"/>
  <c r="J182" i="11"/>
  <c r="C182" i="11"/>
  <c r="J181" i="11"/>
  <c r="C181" i="11"/>
  <c r="J180" i="11"/>
  <c r="C180" i="11"/>
  <c r="J179" i="11"/>
  <c r="C179" i="11"/>
  <c r="J178" i="11"/>
  <c r="C178" i="11"/>
  <c r="J177" i="11"/>
  <c r="C177" i="11"/>
  <c r="J176" i="11"/>
  <c r="C176" i="11"/>
  <c r="J175" i="11"/>
  <c r="C175" i="11"/>
  <c r="J174" i="11"/>
  <c r="C174" i="11"/>
  <c r="J173" i="11"/>
  <c r="C173" i="11"/>
  <c r="J172" i="11"/>
  <c r="C172" i="11"/>
  <c r="J171" i="11"/>
  <c r="C171" i="11"/>
  <c r="J170" i="11"/>
  <c r="C170" i="11"/>
  <c r="J169" i="11"/>
  <c r="C169" i="11"/>
  <c r="J168" i="11"/>
  <c r="C168" i="11"/>
  <c r="J167" i="11"/>
  <c r="C167" i="11"/>
  <c r="J166" i="11"/>
  <c r="C166" i="11"/>
  <c r="J165" i="11"/>
  <c r="C165" i="11"/>
  <c r="J164" i="11"/>
  <c r="C164" i="11"/>
  <c r="J163" i="11"/>
  <c r="C163" i="11"/>
  <c r="J162" i="11"/>
  <c r="C162" i="11"/>
  <c r="J161" i="11"/>
  <c r="C161" i="11"/>
  <c r="J160" i="11"/>
  <c r="C160" i="11"/>
  <c r="J159" i="11"/>
  <c r="C159" i="11"/>
  <c r="J158" i="11"/>
  <c r="C158" i="11"/>
  <c r="J157" i="11"/>
  <c r="C157" i="11"/>
  <c r="J156" i="11"/>
  <c r="C156" i="11"/>
  <c r="J155" i="11"/>
  <c r="C155" i="11"/>
  <c r="J154" i="11"/>
  <c r="C154" i="11"/>
  <c r="J153" i="11"/>
  <c r="C153" i="11"/>
  <c r="J152" i="11"/>
  <c r="C152" i="11"/>
  <c r="J151" i="11"/>
  <c r="C151" i="11"/>
  <c r="J150" i="11"/>
  <c r="J149" i="11"/>
  <c r="J148" i="11"/>
  <c r="J147" i="11"/>
  <c r="J143" i="11"/>
  <c r="J106" i="11"/>
  <c r="J108" i="11"/>
  <c r="J146" i="11"/>
  <c r="J36" i="11"/>
  <c r="J15" i="11"/>
  <c r="J48" i="11"/>
  <c r="J110" i="11"/>
  <c r="J71" i="11"/>
  <c r="J85" i="11"/>
  <c r="J69" i="11"/>
  <c r="J47" i="11"/>
  <c r="J4" i="11"/>
  <c r="J123" i="11"/>
  <c r="J27" i="11"/>
  <c r="J138" i="11"/>
  <c r="J94" i="11"/>
  <c r="J25" i="11"/>
  <c r="J109" i="11"/>
  <c r="J98" i="11"/>
  <c r="J28" i="11"/>
  <c r="J21" i="11"/>
  <c r="J34" i="11"/>
  <c r="J81" i="11"/>
  <c r="J40" i="11"/>
  <c r="J68" i="11"/>
  <c r="J67" i="11"/>
  <c r="J114" i="11"/>
  <c r="J136" i="11"/>
  <c r="J64" i="11"/>
  <c r="J50" i="11"/>
  <c r="J51" i="11"/>
  <c r="J57" i="11"/>
  <c r="J93" i="11"/>
  <c r="J43" i="11"/>
  <c r="J118" i="11"/>
  <c r="J119" i="11"/>
  <c r="J134" i="11"/>
  <c r="J22" i="11"/>
  <c r="J13" i="11"/>
  <c r="J70" i="11"/>
  <c r="J131" i="11"/>
  <c r="J14" i="11"/>
  <c r="J7" i="11"/>
  <c r="J99" i="11"/>
  <c r="J56" i="11"/>
  <c r="J12" i="11"/>
  <c r="J10" i="11"/>
  <c r="J80" i="11"/>
  <c r="J92" i="11"/>
  <c r="J41" i="11"/>
  <c r="J97" i="11"/>
  <c r="J83" i="11"/>
  <c r="J115" i="11"/>
  <c r="J82" i="11"/>
  <c r="J132" i="11"/>
  <c r="J75" i="11"/>
  <c r="J120" i="11"/>
  <c r="J45" i="11"/>
  <c r="J31" i="11"/>
  <c r="J117" i="11"/>
  <c r="J46" i="11"/>
  <c r="J135" i="11"/>
  <c r="J111" i="11"/>
  <c r="J104" i="11"/>
  <c r="J23" i="11"/>
  <c r="J103" i="11"/>
  <c r="J20" i="11"/>
  <c r="J77" i="11"/>
  <c r="J44" i="11"/>
  <c r="J90" i="11"/>
  <c r="J38" i="11"/>
  <c r="J145" i="11"/>
  <c r="J144" i="11"/>
  <c r="J142" i="11"/>
  <c r="J141" i="11"/>
  <c r="J140" i="11"/>
  <c r="J139" i="11"/>
  <c r="J137" i="11"/>
  <c r="J133" i="11"/>
  <c r="J8" i="11"/>
  <c r="J37" i="11"/>
  <c r="J91" i="11"/>
  <c r="J130" i="11"/>
  <c r="J129" i="11"/>
  <c r="J128" i="11"/>
  <c r="J127" i="11"/>
  <c r="J126" i="11"/>
  <c r="J125" i="11"/>
  <c r="J124" i="11"/>
  <c r="J122" i="11"/>
  <c r="J121" i="11"/>
  <c r="J116" i="11"/>
  <c r="J113" i="11"/>
  <c r="J112" i="11"/>
  <c r="J107" i="11"/>
  <c r="J105" i="11"/>
  <c r="J102" i="11"/>
  <c r="J101" i="11"/>
  <c r="J100" i="11"/>
  <c r="J96" i="11"/>
  <c r="J95" i="11"/>
  <c r="J89" i="11"/>
  <c r="J88" i="11"/>
  <c r="J86" i="11"/>
  <c r="J84" i="11"/>
  <c r="J79" i="11"/>
  <c r="J78" i="11"/>
  <c r="J76" i="11"/>
  <c r="J74" i="11"/>
  <c r="J72" i="11"/>
  <c r="J65" i="11"/>
  <c r="J63" i="11"/>
  <c r="J62" i="11"/>
  <c r="J61" i="11"/>
  <c r="J60" i="11"/>
  <c r="J59" i="11"/>
  <c r="J54" i="11"/>
  <c r="J53" i="11"/>
  <c r="J52" i="11"/>
  <c r="J49" i="11"/>
  <c r="J42" i="11"/>
  <c r="J39" i="11"/>
  <c r="J35" i="11"/>
  <c r="J33" i="11"/>
  <c r="J32" i="11"/>
  <c r="J30" i="11"/>
  <c r="J26" i="11"/>
  <c r="J24" i="11"/>
  <c r="J19" i="11"/>
  <c r="J18" i="11"/>
  <c r="J17" i="11"/>
  <c r="J16" i="11"/>
  <c r="J11" i="11"/>
  <c r="J9" i="11"/>
  <c r="J6" i="11"/>
  <c r="J5" i="11"/>
  <c r="J206" i="10"/>
  <c r="C206" i="10"/>
  <c r="J205" i="10"/>
  <c r="C205" i="10"/>
  <c r="J204" i="10"/>
  <c r="C204" i="10"/>
  <c r="J203" i="10"/>
  <c r="C203" i="10"/>
  <c r="J202" i="10"/>
  <c r="C202" i="10"/>
  <c r="J201" i="10"/>
  <c r="C201" i="10"/>
  <c r="J200" i="10"/>
  <c r="C200" i="10"/>
  <c r="J199" i="10"/>
  <c r="C199" i="10"/>
  <c r="J198" i="10"/>
  <c r="C198" i="10"/>
  <c r="J197" i="10"/>
  <c r="C197" i="10"/>
  <c r="J196" i="10"/>
  <c r="C196" i="10"/>
  <c r="J195" i="10"/>
  <c r="C195" i="10"/>
  <c r="J194" i="10"/>
  <c r="C194" i="10"/>
  <c r="J193" i="10"/>
  <c r="C193" i="10"/>
  <c r="J192" i="10"/>
  <c r="C192" i="10"/>
  <c r="J191" i="10"/>
  <c r="C191" i="10"/>
  <c r="J190" i="10"/>
  <c r="C190" i="10"/>
  <c r="J189" i="10"/>
  <c r="C189" i="10"/>
  <c r="J188" i="10"/>
  <c r="C188" i="10"/>
  <c r="J187" i="10"/>
  <c r="C187" i="10"/>
  <c r="J186" i="10"/>
  <c r="C186" i="10"/>
  <c r="J185" i="10"/>
  <c r="C185" i="10"/>
  <c r="J184" i="10"/>
  <c r="C184" i="10"/>
  <c r="J183" i="10"/>
  <c r="C183" i="10"/>
  <c r="J182" i="10"/>
  <c r="C182" i="10"/>
  <c r="J181" i="10"/>
  <c r="C181" i="10"/>
  <c r="J180" i="10"/>
  <c r="C180" i="10"/>
  <c r="J179" i="10"/>
  <c r="C179" i="10"/>
  <c r="J178" i="10"/>
  <c r="C178" i="10"/>
  <c r="J177" i="10"/>
  <c r="C177" i="10"/>
  <c r="J176" i="10"/>
  <c r="C176" i="10"/>
  <c r="J175" i="10"/>
  <c r="C175" i="10"/>
  <c r="J174" i="10"/>
  <c r="C174" i="10"/>
  <c r="J173" i="10"/>
  <c r="C173" i="10"/>
  <c r="J172" i="10"/>
  <c r="C172" i="10"/>
  <c r="J171" i="10"/>
  <c r="C171" i="10"/>
  <c r="J170" i="10"/>
  <c r="C170" i="10"/>
  <c r="J169" i="10"/>
  <c r="C169" i="10"/>
  <c r="J168" i="10"/>
  <c r="C168" i="10"/>
  <c r="J167" i="10"/>
  <c r="C167" i="10"/>
  <c r="J166" i="10"/>
  <c r="C166" i="10"/>
  <c r="J165" i="10"/>
  <c r="C165" i="10"/>
  <c r="J164" i="10"/>
  <c r="C164" i="10"/>
  <c r="J163" i="10"/>
  <c r="C163" i="10"/>
  <c r="J162" i="10"/>
  <c r="C162" i="10"/>
  <c r="J161" i="10"/>
  <c r="C161" i="10"/>
  <c r="J160" i="10"/>
  <c r="C160" i="10"/>
  <c r="J159" i="10"/>
  <c r="C159" i="10"/>
  <c r="J158" i="10"/>
  <c r="C158" i="10"/>
  <c r="J157" i="10"/>
  <c r="C157" i="10"/>
  <c r="J156" i="10"/>
  <c r="C156" i="10"/>
  <c r="J155" i="10"/>
  <c r="C155" i="10"/>
  <c r="J154" i="10"/>
  <c r="C154" i="10"/>
  <c r="J153" i="10"/>
  <c r="C153" i="10"/>
  <c r="J152" i="10"/>
  <c r="C152" i="10"/>
  <c r="J151" i="10"/>
  <c r="C151" i="10"/>
  <c r="J150" i="10"/>
  <c r="J149" i="10"/>
  <c r="J148" i="10"/>
  <c r="J147" i="10"/>
  <c r="C147" i="10"/>
  <c r="J143" i="10"/>
  <c r="J106" i="10"/>
  <c r="J108" i="10"/>
  <c r="J146" i="10"/>
  <c r="J36" i="10"/>
  <c r="J15" i="10"/>
  <c r="J48" i="10"/>
  <c r="J110" i="10"/>
  <c r="J71" i="10"/>
  <c r="J85" i="10"/>
  <c r="J69" i="10"/>
  <c r="J47" i="10"/>
  <c r="J4" i="10"/>
  <c r="J123" i="10"/>
  <c r="J27" i="10"/>
  <c r="J138" i="10"/>
  <c r="J94" i="10"/>
  <c r="J25" i="10"/>
  <c r="J109" i="10"/>
  <c r="J98" i="10"/>
  <c r="J28" i="10"/>
  <c r="J21" i="10"/>
  <c r="J34" i="10"/>
  <c r="J81" i="10"/>
  <c r="J40" i="10"/>
  <c r="J68" i="10"/>
  <c r="J67" i="10"/>
  <c r="J114" i="10"/>
  <c r="J136" i="10"/>
  <c r="J50" i="10"/>
  <c r="J64" i="10"/>
  <c r="J51" i="10"/>
  <c r="J57" i="10"/>
  <c r="J93" i="10"/>
  <c r="J43" i="10"/>
  <c r="J118" i="10"/>
  <c r="J119" i="10"/>
  <c r="J134" i="10"/>
  <c r="J22" i="10"/>
  <c r="J13" i="10"/>
  <c r="J70" i="10"/>
  <c r="J131" i="10"/>
  <c r="J14" i="10"/>
  <c r="J7" i="10"/>
  <c r="J99" i="10"/>
  <c r="J56" i="10"/>
  <c r="J12" i="10"/>
  <c r="J10" i="10"/>
  <c r="J80" i="10"/>
  <c r="J92" i="10"/>
  <c r="J41" i="10"/>
  <c r="J97" i="10"/>
  <c r="J83" i="10"/>
  <c r="J115" i="10"/>
  <c r="J82" i="10"/>
  <c r="J132" i="10"/>
  <c r="J75" i="10"/>
  <c r="J120" i="10"/>
  <c r="J45" i="10"/>
  <c r="J31" i="10"/>
  <c r="J117" i="10"/>
  <c r="J46" i="10"/>
  <c r="J135" i="10"/>
  <c r="J111" i="10"/>
  <c r="J104" i="10"/>
  <c r="J23" i="10"/>
  <c r="J103" i="10"/>
  <c r="J20" i="10"/>
  <c r="J77" i="10"/>
  <c r="J44" i="10"/>
  <c r="J90" i="10"/>
  <c r="J38" i="10"/>
  <c r="J145" i="10"/>
  <c r="J144" i="10"/>
  <c r="J142" i="10"/>
  <c r="J141" i="10"/>
  <c r="J140" i="10"/>
  <c r="J139" i="10"/>
  <c r="J137" i="10"/>
  <c r="J133" i="10"/>
  <c r="J8" i="10"/>
  <c r="J37" i="10"/>
  <c r="J91" i="10"/>
  <c r="J130" i="10"/>
  <c r="J129" i="10"/>
  <c r="J128" i="10"/>
  <c r="J127" i="10"/>
  <c r="J126" i="10"/>
  <c r="J125" i="10"/>
  <c r="J124" i="10"/>
  <c r="J122" i="10"/>
  <c r="J121" i="10"/>
  <c r="J116" i="10"/>
  <c r="J113" i="10"/>
  <c r="J112" i="10"/>
  <c r="J107" i="10"/>
  <c r="J105" i="10"/>
  <c r="J102" i="10"/>
  <c r="J101" i="10"/>
  <c r="J100" i="10"/>
  <c r="J96" i="10"/>
  <c r="J95" i="10"/>
  <c r="J89" i="10"/>
  <c r="J88" i="10"/>
  <c r="J86" i="10"/>
  <c r="J84" i="10"/>
  <c r="J79" i="10"/>
  <c r="J78" i="10"/>
  <c r="J76" i="10"/>
  <c r="J74" i="10"/>
  <c r="J72" i="10"/>
  <c r="J65" i="10"/>
  <c r="J63" i="10"/>
  <c r="J62" i="10"/>
  <c r="J61" i="10"/>
  <c r="J60" i="10"/>
  <c r="J59" i="10"/>
  <c r="J54" i="10"/>
  <c r="J53" i="10"/>
  <c r="J52" i="10"/>
  <c r="J49" i="10"/>
  <c r="J42" i="10"/>
  <c r="J39" i="10"/>
  <c r="J35" i="10"/>
  <c r="J33" i="10"/>
  <c r="J32" i="10"/>
  <c r="J30" i="10"/>
  <c r="J26" i="10"/>
  <c r="J24" i="10"/>
  <c r="J19" i="10"/>
  <c r="J18" i="10"/>
  <c r="J17" i="10"/>
  <c r="J16" i="10"/>
  <c r="J11" i="10"/>
  <c r="J9" i="10"/>
  <c r="J6" i="10"/>
  <c r="J5" i="10"/>
  <c r="J206" i="9"/>
  <c r="C206" i="9"/>
  <c r="J205" i="9"/>
  <c r="C205" i="9"/>
  <c r="J204" i="9"/>
  <c r="C204" i="9"/>
  <c r="J203" i="9"/>
  <c r="C203" i="9"/>
  <c r="J202" i="9"/>
  <c r="C202" i="9"/>
  <c r="J201" i="9"/>
  <c r="C201" i="9"/>
  <c r="J200" i="9"/>
  <c r="C200" i="9"/>
  <c r="J199" i="9"/>
  <c r="C199" i="9"/>
  <c r="J198" i="9"/>
  <c r="C198" i="9"/>
  <c r="J197" i="9"/>
  <c r="C197" i="9"/>
  <c r="J196" i="9"/>
  <c r="C196" i="9"/>
  <c r="J195" i="9"/>
  <c r="C195" i="9"/>
  <c r="J194" i="9"/>
  <c r="C194" i="9"/>
  <c r="J193" i="9"/>
  <c r="C193" i="9"/>
  <c r="J192" i="9"/>
  <c r="C192" i="9"/>
  <c r="J191" i="9"/>
  <c r="C191" i="9"/>
  <c r="J190" i="9"/>
  <c r="C190" i="9"/>
  <c r="J189" i="9"/>
  <c r="C189" i="9"/>
  <c r="J188" i="9"/>
  <c r="C188" i="9"/>
  <c r="J187" i="9"/>
  <c r="C187" i="9"/>
  <c r="J186" i="9"/>
  <c r="C186" i="9"/>
  <c r="J185" i="9"/>
  <c r="C185" i="9"/>
  <c r="J184" i="9"/>
  <c r="C184" i="9"/>
  <c r="J183" i="9"/>
  <c r="C183" i="9"/>
  <c r="J182" i="9"/>
  <c r="C182" i="9"/>
  <c r="J181" i="9"/>
  <c r="C181" i="9"/>
  <c r="J180" i="9"/>
  <c r="C180" i="9"/>
  <c r="J179" i="9"/>
  <c r="C179" i="9"/>
  <c r="J178" i="9"/>
  <c r="C178" i="9"/>
  <c r="J177" i="9"/>
  <c r="C177" i="9"/>
  <c r="J176" i="9"/>
  <c r="C176" i="9"/>
  <c r="J175" i="9"/>
  <c r="C175" i="9"/>
  <c r="J174" i="9"/>
  <c r="C174" i="9"/>
  <c r="J173" i="9"/>
  <c r="C173" i="9"/>
  <c r="J172" i="9"/>
  <c r="C172" i="9"/>
  <c r="J171" i="9"/>
  <c r="C171" i="9"/>
  <c r="J170" i="9"/>
  <c r="C170" i="9"/>
  <c r="J169" i="9"/>
  <c r="C169" i="9"/>
  <c r="J168" i="9"/>
  <c r="C168" i="9"/>
  <c r="J167" i="9"/>
  <c r="C167" i="9"/>
  <c r="J166" i="9"/>
  <c r="C166" i="9"/>
  <c r="J165" i="9"/>
  <c r="C165" i="9"/>
  <c r="J164" i="9"/>
  <c r="C164" i="9"/>
  <c r="J163" i="9"/>
  <c r="C163" i="9"/>
  <c r="J162" i="9"/>
  <c r="C162" i="9"/>
  <c r="J161" i="9"/>
  <c r="C161" i="9"/>
  <c r="J160" i="9"/>
  <c r="C160" i="9"/>
  <c r="J159" i="9"/>
  <c r="C159" i="9"/>
  <c r="J158" i="9"/>
  <c r="C158" i="9"/>
  <c r="J157" i="9"/>
  <c r="C157" i="9"/>
  <c r="J156" i="9"/>
  <c r="C156" i="9"/>
  <c r="J155" i="9"/>
  <c r="C155" i="9"/>
  <c r="J154" i="9"/>
  <c r="C154" i="9"/>
  <c r="J153" i="9"/>
  <c r="C153" i="9"/>
  <c r="J152" i="9"/>
  <c r="C152" i="9"/>
  <c r="J151" i="9"/>
  <c r="C151" i="9"/>
  <c r="J150" i="9"/>
  <c r="J149" i="9"/>
  <c r="J148" i="9"/>
  <c r="J147" i="9"/>
  <c r="C147" i="9"/>
  <c r="J143" i="9"/>
  <c r="J107" i="9"/>
  <c r="J109" i="9"/>
  <c r="J146" i="9"/>
  <c r="J36" i="9"/>
  <c r="J15" i="9"/>
  <c r="J48" i="9"/>
  <c r="J111" i="9"/>
  <c r="J71" i="9"/>
  <c r="J86" i="9"/>
  <c r="J69" i="9"/>
  <c r="J47" i="9"/>
  <c r="J4" i="9"/>
  <c r="J124" i="9"/>
  <c r="J27" i="9"/>
  <c r="J138" i="9"/>
  <c r="J95" i="9"/>
  <c r="J25" i="9"/>
  <c r="J110" i="9"/>
  <c r="J100" i="9"/>
  <c r="J28" i="9"/>
  <c r="J21" i="9"/>
  <c r="J34" i="9"/>
  <c r="J82" i="9"/>
  <c r="J40" i="9"/>
  <c r="J68" i="9"/>
  <c r="J67" i="9"/>
  <c r="J115" i="9"/>
  <c r="J136" i="9"/>
  <c r="J50" i="9"/>
  <c r="J64" i="9"/>
  <c r="J51" i="9"/>
  <c r="J57" i="9"/>
  <c r="J94" i="9"/>
  <c r="J43" i="9"/>
  <c r="J119" i="9"/>
  <c r="J120" i="9"/>
  <c r="J134" i="9"/>
  <c r="J22" i="9"/>
  <c r="J13" i="9"/>
  <c r="J70" i="9"/>
  <c r="J78" i="9"/>
  <c r="J14" i="9"/>
  <c r="J7" i="9"/>
  <c r="J99" i="9"/>
  <c r="J56" i="9"/>
  <c r="J12" i="9"/>
  <c r="J10" i="9"/>
  <c r="J81" i="9"/>
  <c r="J93" i="9"/>
  <c r="J106" i="9"/>
  <c r="J98" i="9"/>
  <c r="J84" i="9"/>
  <c r="J116" i="9"/>
  <c r="J83" i="9"/>
  <c r="J132" i="9"/>
  <c r="J75" i="9"/>
  <c r="J121" i="9"/>
  <c r="J45" i="9"/>
  <c r="J31" i="9"/>
  <c r="J118" i="9"/>
  <c r="J46" i="9"/>
  <c r="J135" i="9"/>
  <c r="J112" i="9"/>
  <c r="J105" i="9"/>
  <c r="J23" i="9"/>
  <c r="J104" i="9"/>
  <c r="J20" i="9"/>
  <c r="J77" i="9"/>
  <c r="J44" i="9"/>
  <c r="J92" i="9"/>
  <c r="J38" i="9"/>
  <c r="J145" i="9"/>
  <c r="J144" i="9"/>
  <c r="J142" i="9"/>
  <c r="J141" i="9"/>
  <c r="J140" i="9"/>
  <c r="J139" i="9"/>
  <c r="J137" i="9"/>
  <c r="J133" i="9"/>
  <c r="J8" i="9"/>
  <c r="J37" i="9"/>
  <c r="J91" i="9"/>
  <c r="J131" i="9"/>
  <c r="J130" i="9"/>
  <c r="J129" i="9"/>
  <c r="J128" i="9"/>
  <c r="J127" i="9"/>
  <c r="J126" i="9"/>
  <c r="J125" i="9"/>
  <c r="J123" i="9"/>
  <c r="J122" i="9"/>
  <c r="J117" i="9"/>
  <c r="J114" i="9"/>
  <c r="J113" i="9"/>
  <c r="J108" i="9"/>
  <c r="J41" i="9"/>
  <c r="J103" i="9"/>
  <c r="J102" i="9"/>
  <c r="J101" i="9"/>
  <c r="J97" i="9"/>
  <c r="J96" i="9"/>
  <c r="J90" i="9"/>
  <c r="J89" i="9"/>
  <c r="J88" i="9"/>
  <c r="J85" i="9"/>
  <c r="J80" i="9"/>
  <c r="J79" i="9"/>
  <c r="J76" i="9"/>
  <c r="J74" i="9"/>
  <c r="J72" i="9"/>
  <c r="J65" i="9"/>
  <c r="J63" i="9"/>
  <c r="J62" i="9"/>
  <c r="J61" i="9"/>
  <c r="J60" i="9"/>
  <c r="J59" i="9"/>
  <c r="J54" i="9"/>
  <c r="J53" i="9"/>
  <c r="J52" i="9"/>
  <c r="J49" i="9"/>
  <c r="J42" i="9"/>
  <c r="J39" i="9"/>
  <c r="J35" i="9"/>
  <c r="J33" i="9"/>
  <c r="J32" i="9"/>
  <c r="J30" i="9"/>
  <c r="J26" i="9"/>
  <c r="J24" i="9"/>
  <c r="J19" i="9"/>
  <c r="J18" i="9"/>
  <c r="J17" i="9"/>
  <c r="J16" i="9"/>
  <c r="J11" i="9"/>
  <c r="J9" i="9"/>
  <c r="J6" i="9"/>
  <c r="J5" i="9"/>
  <c r="J206" i="8"/>
  <c r="C206" i="8"/>
  <c r="J205" i="8"/>
  <c r="C205" i="8"/>
  <c r="J204" i="8"/>
  <c r="C204" i="8"/>
  <c r="J203" i="8"/>
  <c r="C203" i="8"/>
  <c r="J202" i="8"/>
  <c r="C202" i="8"/>
  <c r="J201" i="8"/>
  <c r="C201" i="8"/>
  <c r="J200" i="8"/>
  <c r="C200" i="8"/>
  <c r="J199" i="8"/>
  <c r="C199" i="8"/>
  <c r="J198" i="8"/>
  <c r="C198" i="8"/>
  <c r="J197" i="8"/>
  <c r="C197" i="8"/>
  <c r="J196" i="8"/>
  <c r="C196" i="8"/>
  <c r="J195" i="8"/>
  <c r="C195" i="8"/>
  <c r="J194" i="8"/>
  <c r="C194" i="8"/>
  <c r="J193" i="8"/>
  <c r="C193" i="8"/>
  <c r="J192" i="8"/>
  <c r="C192" i="8"/>
  <c r="J191" i="8"/>
  <c r="C191" i="8"/>
  <c r="J190" i="8"/>
  <c r="C190" i="8"/>
  <c r="J189" i="8"/>
  <c r="C189" i="8"/>
  <c r="J188" i="8"/>
  <c r="C188" i="8"/>
  <c r="J187" i="8"/>
  <c r="C187" i="8"/>
  <c r="J186" i="8"/>
  <c r="C186" i="8"/>
  <c r="J185" i="8"/>
  <c r="C185" i="8"/>
  <c r="J184" i="8"/>
  <c r="C184" i="8"/>
  <c r="J183" i="8"/>
  <c r="C183" i="8"/>
  <c r="J182" i="8"/>
  <c r="C182" i="8"/>
  <c r="J181" i="8"/>
  <c r="C181" i="8"/>
  <c r="J180" i="8"/>
  <c r="C180" i="8"/>
  <c r="J179" i="8"/>
  <c r="C179" i="8"/>
  <c r="J178" i="8"/>
  <c r="C178" i="8"/>
  <c r="J177" i="8"/>
  <c r="C177" i="8"/>
  <c r="J176" i="8"/>
  <c r="C176" i="8"/>
  <c r="J175" i="8"/>
  <c r="C175" i="8"/>
  <c r="J174" i="8"/>
  <c r="C174" i="8"/>
  <c r="J173" i="8"/>
  <c r="C173" i="8"/>
  <c r="J172" i="8"/>
  <c r="C172" i="8"/>
  <c r="J171" i="8"/>
  <c r="C171" i="8"/>
  <c r="J170" i="8"/>
  <c r="C170" i="8"/>
  <c r="J169" i="8"/>
  <c r="C169" i="8"/>
  <c r="J168" i="8"/>
  <c r="C168" i="8"/>
  <c r="J167" i="8"/>
  <c r="C167" i="8"/>
  <c r="J166" i="8"/>
  <c r="C166" i="8"/>
  <c r="J165" i="8"/>
  <c r="C165" i="8"/>
  <c r="J164" i="8"/>
  <c r="C164" i="8"/>
  <c r="J163" i="8"/>
  <c r="C163" i="8"/>
  <c r="J162" i="8"/>
  <c r="C162" i="8"/>
  <c r="J161" i="8"/>
  <c r="C161" i="8"/>
  <c r="J160" i="8"/>
  <c r="C160" i="8"/>
  <c r="J159" i="8"/>
  <c r="C159" i="8"/>
  <c r="J158" i="8"/>
  <c r="C158" i="8"/>
  <c r="J157" i="8"/>
  <c r="C157" i="8"/>
  <c r="J156" i="8"/>
  <c r="C156" i="8"/>
  <c r="J155" i="8"/>
  <c r="C155" i="8"/>
  <c r="J154" i="8"/>
  <c r="C154" i="8"/>
  <c r="J153" i="8"/>
  <c r="C153" i="8"/>
  <c r="J152" i="8"/>
  <c r="C152" i="8"/>
  <c r="J151" i="8"/>
  <c r="C151" i="8"/>
  <c r="J150" i="8"/>
  <c r="J149" i="8"/>
  <c r="J148" i="8"/>
  <c r="J147" i="8"/>
  <c r="C147" i="8"/>
  <c r="J143" i="8"/>
  <c r="J107" i="8"/>
  <c r="J109" i="8"/>
  <c r="J146" i="8"/>
  <c r="J36" i="8"/>
  <c r="J15" i="8"/>
  <c r="J48" i="8"/>
  <c r="J111" i="8"/>
  <c r="J71" i="8"/>
  <c r="J86" i="8"/>
  <c r="J69" i="8"/>
  <c r="J47" i="8"/>
  <c r="J4" i="8"/>
  <c r="J124" i="8"/>
  <c r="J27" i="8"/>
  <c r="J138" i="8"/>
  <c r="J95" i="8"/>
  <c r="J25" i="8"/>
  <c r="J110" i="8"/>
  <c r="J100" i="8"/>
  <c r="J28" i="8"/>
  <c r="J21" i="8"/>
  <c r="J34" i="8"/>
  <c r="J82" i="8"/>
  <c r="J40" i="8"/>
  <c r="J68" i="8"/>
  <c r="J67" i="8"/>
  <c r="J115" i="8"/>
  <c r="J136" i="8"/>
  <c r="J50" i="8"/>
  <c r="J64" i="8"/>
  <c r="J51" i="8"/>
  <c r="J57" i="8"/>
  <c r="J94" i="8"/>
  <c r="J43" i="8"/>
  <c r="J119" i="8"/>
  <c r="J120" i="8"/>
  <c r="J134" i="8"/>
  <c r="J22" i="8"/>
  <c r="J13" i="8"/>
  <c r="J70" i="8"/>
  <c r="J78" i="8"/>
  <c r="J14" i="8"/>
  <c r="J7" i="8"/>
  <c r="J99" i="8"/>
  <c r="J56" i="8"/>
  <c r="J12" i="8"/>
  <c r="J10" i="8"/>
  <c r="J81" i="8"/>
  <c r="J93" i="8"/>
  <c r="J106" i="8"/>
  <c r="J98" i="8"/>
  <c r="J84" i="8"/>
  <c r="J116" i="8"/>
  <c r="J83" i="8"/>
  <c r="J132" i="8"/>
  <c r="J75" i="8"/>
  <c r="J121" i="8"/>
  <c r="J45" i="8"/>
  <c r="J31" i="8"/>
  <c r="J118" i="8"/>
  <c r="J46" i="8"/>
  <c r="J135" i="8"/>
  <c r="J112" i="8"/>
  <c r="J105" i="8"/>
  <c r="J23" i="8"/>
  <c r="J104" i="8"/>
  <c r="J20" i="8"/>
  <c r="J77" i="8"/>
  <c r="J44" i="8"/>
  <c r="J92" i="8"/>
  <c r="J38" i="8"/>
  <c r="J145" i="8"/>
  <c r="J144" i="8"/>
  <c r="J142" i="8"/>
  <c r="J141" i="8"/>
  <c r="J140" i="8"/>
  <c r="J139" i="8"/>
  <c r="J137" i="8"/>
  <c r="J133" i="8"/>
  <c r="J8" i="8"/>
  <c r="J37" i="8"/>
  <c r="J91" i="8"/>
  <c r="J131" i="8"/>
  <c r="J130" i="8"/>
  <c r="J129" i="8"/>
  <c r="J128" i="8"/>
  <c r="J127" i="8"/>
  <c r="J126" i="8"/>
  <c r="J125" i="8"/>
  <c r="J123" i="8"/>
  <c r="J122" i="8"/>
  <c r="J117" i="8"/>
  <c r="J114" i="8"/>
  <c r="J113" i="8"/>
  <c r="J108" i="8"/>
  <c r="J41" i="8"/>
  <c r="J103" i="8"/>
  <c r="J102" i="8"/>
  <c r="J101" i="8"/>
  <c r="J97" i="8"/>
  <c r="J96" i="8"/>
  <c r="J90" i="8"/>
  <c r="J89" i="8"/>
  <c r="J88" i="8"/>
  <c r="J85" i="8"/>
  <c r="J80" i="8"/>
  <c r="J79" i="8"/>
  <c r="J76" i="8"/>
  <c r="J74" i="8"/>
  <c r="J72" i="8"/>
  <c r="J65" i="8"/>
  <c r="J63" i="8"/>
  <c r="J62" i="8"/>
  <c r="J61" i="8"/>
  <c r="J60" i="8"/>
  <c r="J59" i="8"/>
  <c r="J54" i="8"/>
  <c r="J53" i="8"/>
  <c r="J52" i="8"/>
  <c r="J49" i="8"/>
  <c r="J42" i="8"/>
  <c r="J39" i="8"/>
  <c r="J35" i="8"/>
  <c r="J33" i="8"/>
  <c r="J32" i="8"/>
  <c r="J30" i="8"/>
  <c r="J26" i="8"/>
  <c r="J24" i="8"/>
  <c r="J19" i="8"/>
  <c r="J18" i="8"/>
  <c r="J17" i="8"/>
  <c r="J16" i="8"/>
  <c r="J11" i="8"/>
  <c r="J9" i="8"/>
  <c r="J6" i="8"/>
  <c r="J5" i="8"/>
  <c r="J207" i="7"/>
  <c r="C207" i="7"/>
  <c r="J206" i="7"/>
  <c r="C206" i="7"/>
  <c r="J205" i="7"/>
  <c r="C205" i="7"/>
  <c r="J204" i="7"/>
  <c r="C204" i="7"/>
  <c r="J203" i="7"/>
  <c r="C203" i="7"/>
  <c r="J202" i="7"/>
  <c r="C202" i="7"/>
  <c r="J201" i="7"/>
  <c r="C201" i="7"/>
  <c r="J200" i="7"/>
  <c r="C200" i="7"/>
  <c r="J199" i="7"/>
  <c r="C199" i="7"/>
  <c r="J198" i="7"/>
  <c r="C198" i="7"/>
  <c r="J197" i="7"/>
  <c r="C197" i="7"/>
  <c r="J196" i="7"/>
  <c r="C196" i="7"/>
  <c r="J195" i="7"/>
  <c r="C195" i="7"/>
  <c r="J194" i="7"/>
  <c r="C194" i="7"/>
  <c r="J193" i="7"/>
  <c r="C193" i="7"/>
  <c r="J192" i="7"/>
  <c r="C192" i="7"/>
  <c r="J191" i="7"/>
  <c r="C191" i="7"/>
  <c r="J190" i="7"/>
  <c r="C190" i="7"/>
  <c r="J189" i="7"/>
  <c r="C189" i="7"/>
  <c r="J188" i="7"/>
  <c r="C188" i="7"/>
  <c r="J187" i="7"/>
  <c r="C187" i="7"/>
  <c r="J186" i="7"/>
  <c r="C186" i="7"/>
  <c r="J185" i="7"/>
  <c r="C185" i="7"/>
  <c r="J184" i="7"/>
  <c r="C184" i="7"/>
  <c r="J183" i="7"/>
  <c r="C183" i="7"/>
  <c r="J182" i="7"/>
  <c r="C182" i="7"/>
  <c r="J181" i="7"/>
  <c r="C181" i="7"/>
  <c r="J180" i="7"/>
  <c r="C180" i="7"/>
  <c r="J179" i="7"/>
  <c r="C179" i="7"/>
  <c r="J178" i="7"/>
  <c r="C178" i="7"/>
  <c r="J177" i="7"/>
  <c r="C177" i="7"/>
  <c r="J176" i="7"/>
  <c r="C176" i="7"/>
  <c r="J175" i="7"/>
  <c r="C175" i="7"/>
  <c r="J174" i="7"/>
  <c r="C174" i="7"/>
  <c r="J173" i="7"/>
  <c r="C173" i="7"/>
  <c r="J172" i="7"/>
  <c r="C172" i="7"/>
  <c r="J171" i="7"/>
  <c r="C171" i="7"/>
  <c r="J170" i="7"/>
  <c r="C170" i="7"/>
  <c r="J169" i="7"/>
  <c r="C169" i="7"/>
  <c r="J168" i="7"/>
  <c r="C168" i="7"/>
  <c r="J167" i="7"/>
  <c r="C167" i="7"/>
  <c r="J166" i="7"/>
  <c r="C166" i="7"/>
  <c r="J165" i="7"/>
  <c r="C165" i="7"/>
  <c r="J164" i="7"/>
  <c r="C164" i="7"/>
  <c r="J163" i="7"/>
  <c r="C163" i="7"/>
  <c r="J162" i="7"/>
  <c r="C162" i="7"/>
  <c r="J161" i="7"/>
  <c r="C161" i="7"/>
  <c r="J160" i="7"/>
  <c r="C160" i="7"/>
  <c r="J159" i="7"/>
  <c r="C159" i="7"/>
  <c r="J158" i="7"/>
  <c r="C158" i="7"/>
  <c r="J157" i="7"/>
  <c r="C157" i="7"/>
  <c r="J156" i="7"/>
  <c r="C156" i="7"/>
  <c r="J155" i="7"/>
  <c r="C155" i="7"/>
  <c r="J154" i="7"/>
  <c r="C154" i="7"/>
  <c r="J153" i="7"/>
  <c r="C153" i="7"/>
  <c r="J152" i="7"/>
  <c r="C152" i="7"/>
  <c r="J151" i="7"/>
  <c r="J150" i="7"/>
  <c r="J149" i="7"/>
  <c r="J148" i="7"/>
  <c r="C148" i="7"/>
  <c r="J144" i="7"/>
  <c r="J108" i="7"/>
  <c r="J110" i="7"/>
  <c r="J147" i="7"/>
  <c r="J36" i="7"/>
  <c r="J15" i="7"/>
  <c r="J48" i="7"/>
  <c r="J112" i="7"/>
  <c r="J71" i="7"/>
  <c r="J86" i="7"/>
  <c r="J69" i="7"/>
  <c r="J47" i="7"/>
  <c r="J4" i="7"/>
  <c r="J125" i="7"/>
  <c r="J27" i="7"/>
  <c r="J139" i="7"/>
  <c r="J96" i="7"/>
  <c r="J25" i="7"/>
  <c r="J111" i="7"/>
  <c r="J101" i="7"/>
  <c r="J28" i="7"/>
  <c r="J21" i="7"/>
  <c r="J34" i="7"/>
  <c r="J82" i="7"/>
  <c r="J40" i="7"/>
  <c r="J68" i="7"/>
  <c r="J67" i="7"/>
  <c r="J116" i="7"/>
  <c r="J137" i="7"/>
  <c r="J50" i="7"/>
  <c r="J64" i="7"/>
  <c r="J51" i="7"/>
  <c r="J57" i="7"/>
  <c r="J95" i="7"/>
  <c r="J43" i="7"/>
  <c r="J120" i="7"/>
  <c r="J121" i="7"/>
  <c r="J135" i="7"/>
  <c r="J22" i="7"/>
  <c r="J13" i="7"/>
  <c r="J70" i="7"/>
  <c r="J78" i="7"/>
  <c r="J14" i="7"/>
  <c r="J7" i="7"/>
  <c r="J100" i="7"/>
  <c r="J56" i="7"/>
  <c r="J12" i="7"/>
  <c r="J10" i="7"/>
  <c r="J81" i="7"/>
  <c r="J93" i="7"/>
  <c r="J107" i="7"/>
  <c r="J99" i="7"/>
  <c r="J84" i="7"/>
  <c r="J117" i="7"/>
  <c r="J83" i="7"/>
  <c r="J133" i="7"/>
  <c r="J75" i="7"/>
  <c r="J122" i="7"/>
  <c r="J45" i="7"/>
  <c r="J31" i="7"/>
  <c r="J119" i="7"/>
  <c r="J46" i="7"/>
  <c r="J136" i="7"/>
  <c r="J113" i="7"/>
  <c r="J41" i="7"/>
  <c r="J23" i="7"/>
  <c r="J105" i="7"/>
  <c r="J20" i="7"/>
  <c r="J77" i="7"/>
  <c r="J44" i="7"/>
  <c r="J92" i="7"/>
  <c r="J38" i="7"/>
  <c r="J146" i="7"/>
  <c r="J145" i="7"/>
  <c r="J143" i="7"/>
  <c r="J142" i="7"/>
  <c r="J141" i="7"/>
  <c r="J140" i="7"/>
  <c r="J138" i="7"/>
  <c r="J134" i="7"/>
  <c r="J8" i="7"/>
  <c r="J37" i="7"/>
  <c r="J91" i="7"/>
  <c r="J132" i="7"/>
  <c r="J131" i="7"/>
  <c r="J130" i="7"/>
  <c r="J129" i="7"/>
  <c r="J128" i="7"/>
  <c r="J127" i="7"/>
  <c r="J126" i="7"/>
  <c r="J124" i="7"/>
  <c r="J123" i="7"/>
  <c r="J118" i="7"/>
  <c r="J115" i="7"/>
  <c r="J114" i="7"/>
  <c r="J109" i="7"/>
  <c r="J106" i="7"/>
  <c r="J104" i="7"/>
  <c r="J103" i="7"/>
  <c r="J102" i="7"/>
  <c r="J98" i="7"/>
  <c r="J97" i="7"/>
  <c r="J90" i="7"/>
  <c r="J89" i="7"/>
  <c r="J88" i="7"/>
  <c r="J85" i="7"/>
  <c r="J80" i="7"/>
  <c r="J79" i="7"/>
  <c r="J76" i="7"/>
  <c r="J74" i="7"/>
  <c r="J72" i="7"/>
  <c r="J65" i="7"/>
  <c r="J63" i="7"/>
  <c r="J62" i="7"/>
  <c r="J61" i="7"/>
  <c r="J60" i="7"/>
  <c r="J59" i="7"/>
  <c r="J54" i="7"/>
  <c r="J53" i="7"/>
  <c r="J52" i="7"/>
  <c r="J49" i="7"/>
  <c r="J42" i="7"/>
  <c r="J39" i="7"/>
  <c r="J35" i="7"/>
  <c r="J33" i="7"/>
  <c r="J32" i="7"/>
  <c r="J30" i="7"/>
  <c r="J26" i="7"/>
  <c r="J24" i="7"/>
  <c r="J19" i="7"/>
  <c r="J18" i="7"/>
  <c r="J17" i="7"/>
  <c r="J16" i="7"/>
  <c r="J11" i="7"/>
  <c r="J9" i="7"/>
  <c r="J6" i="7"/>
  <c r="J5" i="7"/>
  <c r="J114" i="6"/>
  <c r="J115" i="6"/>
  <c r="J117" i="6"/>
  <c r="J119" i="6"/>
  <c r="J124" i="6"/>
  <c r="J126" i="6"/>
  <c r="J127" i="6"/>
  <c r="J128" i="6"/>
  <c r="J129" i="6"/>
  <c r="J130" i="6"/>
  <c r="J131" i="6"/>
  <c r="J132" i="6"/>
  <c r="J134" i="6"/>
  <c r="J138" i="6"/>
  <c r="J140" i="6"/>
  <c r="J141" i="6"/>
  <c r="J142" i="6"/>
  <c r="J143" i="6"/>
  <c r="J145" i="6"/>
  <c r="J146" i="6"/>
  <c r="J123" i="6"/>
  <c r="J133" i="6"/>
  <c r="J118" i="6"/>
  <c r="J136" i="6"/>
  <c r="J122" i="6"/>
  <c r="J135" i="6"/>
  <c r="J121" i="6"/>
  <c r="J120" i="6"/>
  <c r="J137" i="6"/>
  <c r="J116" i="6"/>
  <c r="J139" i="6"/>
  <c r="J125" i="6"/>
  <c r="J4" i="6"/>
  <c r="J147" i="6"/>
  <c r="J144" i="6"/>
  <c r="J148" i="6"/>
  <c r="J149" i="6"/>
  <c r="J150" i="6"/>
  <c r="J151" i="6"/>
  <c r="J152" i="6"/>
  <c r="J153" i="6"/>
  <c r="J154" i="6"/>
  <c r="J155" i="6"/>
  <c r="J156" i="6"/>
  <c r="J157" i="6"/>
  <c r="J158" i="6"/>
  <c r="J159" i="6"/>
  <c r="J160" i="6"/>
  <c r="J161" i="6"/>
  <c r="J162" i="6"/>
  <c r="J163" i="6"/>
  <c r="J164" i="6"/>
  <c r="J165" i="6"/>
  <c r="J166" i="6"/>
  <c r="J167" i="6"/>
  <c r="J168" i="6"/>
  <c r="J169" i="6"/>
  <c r="J170" i="6"/>
  <c r="J171" i="6"/>
  <c r="J172" i="6"/>
  <c r="J173" i="6"/>
  <c r="J174" i="6"/>
  <c r="J175" i="6"/>
  <c r="J176" i="6"/>
  <c r="J177" i="6"/>
  <c r="J178" i="6"/>
  <c r="J179" i="6"/>
  <c r="J180" i="6"/>
  <c r="J181" i="6"/>
  <c r="J182" i="6"/>
  <c r="J183" i="6"/>
  <c r="J184" i="6"/>
  <c r="J185" i="6"/>
  <c r="J186" i="6"/>
  <c r="J187" i="6"/>
  <c r="J188" i="6"/>
  <c r="J189" i="6"/>
  <c r="J190" i="6"/>
  <c r="J191" i="6"/>
  <c r="J192" i="6"/>
  <c r="J193" i="6"/>
  <c r="J194" i="6"/>
  <c r="J195" i="6"/>
  <c r="J196" i="6"/>
  <c r="J197" i="6"/>
  <c r="J198" i="6"/>
  <c r="J199" i="6"/>
  <c r="J200" i="6"/>
  <c r="J201" i="6"/>
  <c r="J202" i="6"/>
  <c r="J203" i="6"/>
  <c r="J204" i="6"/>
  <c r="J205" i="6"/>
  <c r="J206" i="6"/>
  <c r="J207" i="6"/>
  <c r="J121" i="2"/>
  <c r="J122" i="2"/>
  <c r="J124" i="2"/>
  <c r="J131" i="2"/>
  <c r="J132" i="2"/>
  <c r="J129" i="2"/>
  <c r="J134" i="2"/>
  <c r="J136" i="2"/>
  <c r="J139" i="2"/>
  <c r="J143" i="2"/>
  <c r="J145" i="2"/>
  <c r="J146" i="2"/>
  <c r="J147" i="2"/>
  <c r="J148" i="2"/>
  <c r="J150" i="2"/>
  <c r="J128" i="2"/>
  <c r="J138" i="2"/>
  <c r="J123" i="2"/>
  <c r="J141" i="2"/>
  <c r="J137" i="2"/>
  <c r="J135" i="2"/>
  <c r="J126" i="2"/>
  <c r="J140" i="2"/>
  <c r="J127" i="2"/>
  <c r="J125" i="2"/>
  <c r="J142" i="2"/>
  <c r="J151" i="2"/>
  <c r="J144" i="2"/>
  <c r="J130" i="2"/>
  <c r="J152" i="2"/>
  <c r="J149" i="2"/>
  <c r="J133" i="2"/>
  <c r="C153" i="2"/>
  <c r="J153" i="2"/>
  <c r="C154" i="2"/>
  <c r="J154" i="2"/>
  <c r="C155" i="2"/>
  <c r="J155" i="2"/>
  <c r="C156" i="2"/>
  <c r="J156" i="2"/>
  <c r="C157" i="2"/>
  <c r="J157" i="2"/>
  <c r="C158" i="2"/>
  <c r="J158" i="2"/>
  <c r="C159" i="2"/>
  <c r="J159" i="2"/>
  <c r="C160" i="2"/>
  <c r="J160" i="2"/>
  <c r="C161" i="2"/>
  <c r="J161" i="2"/>
  <c r="C162" i="2"/>
  <c r="J162" i="2"/>
  <c r="C163" i="2"/>
  <c r="J163" i="2"/>
  <c r="C164" i="2"/>
  <c r="J164" i="2"/>
  <c r="C165" i="2"/>
  <c r="J165" i="2"/>
  <c r="C166" i="2"/>
  <c r="J166" i="2"/>
  <c r="C167" i="2"/>
  <c r="J167" i="2"/>
  <c r="C168" i="2"/>
  <c r="J168" i="2"/>
  <c r="C169" i="2"/>
  <c r="J169" i="2"/>
  <c r="C170" i="2"/>
  <c r="J170" i="2"/>
  <c r="C171" i="2"/>
  <c r="J171" i="2"/>
  <c r="C172" i="2"/>
  <c r="J172" i="2"/>
  <c r="C173" i="2"/>
  <c r="J173" i="2"/>
  <c r="C174" i="2"/>
  <c r="J174" i="2"/>
  <c r="C175" i="2"/>
  <c r="J175" i="2"/>
  <c r="C176" i="2"/>
  <c r="J176" i="2"/>
  <c r="C177" i="2"/>
  <c r="J177" i="2"/>
  <c r="C178" i="2"/>
  <c r="J178" i="2"/>
  <c r="C179" i="2"/>
  <c r="J179" i="2"/>
  <c r="C180" i="2"/>
  <c r="J180" i="2"/>
  <c r="C181" i="2"/>
  <c r="J181" i="2"/>
  <c r="C182" i="2"/>
  <c r="J182" i="2"/>
  <c r="C183" i="2"/>
  <c r="J183" i="2"/>
  <c r="C184" i="2"/>
  <c r="J184" i="2"/>
  <c r="C185" i="2"/>
  <c r="J185" i="2"/>
  <c r="C186" i="2"/>
  <c r="J186" i="2"/>
  <c r="C187" i="2"/>
  <c r="J187" i="2"/>
  <c r="C188" i="2"/>
  <c r="J188" i="2"/>
  <c r="C189" i="2"/>
  <c r="J189" i="2"/>
  <c r="C190" i="2"/>
  <c r="J190" i="2"/>
  <c r="C191" i="2"/>
  <c r="J191" i="2"/>
  <c r="C192" i="2"/>
  <c r="J192" i="2"/>
  <c r="C193" i="2"/>
  <c r="J193" i="2"/>
  <c r="C194" i="2"/>
  <c r="J194" i="2"/>
  <c r="C195" i="2"/>
  <c r="J195" i="2"/>
  <c r="C196" i="2"/>
  <c r="J196" i="2"/>
  <c r="C197" i="2"/>
  <c r="J197" i="2"/>
  <c r="C198" i="2"/>
  <c r="J198" i="2"/>
  <c r="C199" i="2"/>
  <c r="J199" i="2"/>
  <c r="C200" i="2"/>
  <c r="J200" i="2"/>
  <c r="C201" i="2"/>
  <c r="J201" i="2"/>
  <c r="C202" i="2"/>
  <c r="J202" i="2"/>
  <c r="C203" i="2"/>
  <c r="J203" i="2"/>
  <c r="C204" i="2"/>
  <c r="J204" i="2"/>
  <c r="C205" i="2"/>
  <c r="J205" i="2"/>
  <c r="C206" i="2"/>
  <c r="J206" i="2"/>
  <c r="C207" i="2"/>
  <c r="J207" i="2"/>
  <c r="C208" i="2"/>
  <c r="J208" i="2"/>
  <c r="B201" i="17"/>
  <c r="A5" i="17"/>
  <c r="F201" i="17"/>
  <c r="G201" i="17"/>
  <c r="H201" i="17"/>
  <c r="I201" i="17"/>
  <c r="J201" i="17"/>
  <c r="K201" i="17"/>
  <c r="L201" i="17"/>
  <c r="M201" i="17"/>
  <c r="N201" i="17"/>
  <c r="O201" i="17"/>
  <c r="P201" i="17"/>
  <c r="Q201" i="17"/>
  <c r="C207" i="6"/>
  <c r="C206" i="6"/>
  <c r="C205" i="6"/>
  <c r="C204" i="6"/>
  <c r="C203" i="6"/>
  <c r="C202" i="6"/>
  <c r="C201" i="6"/>
  <c r="C200" i="6"/>
  <c r="C199" i="6"/>
  <c r="C198" i="6"/>
  <c r="C197" i="6"/>
  <c r="C196" i="6"/>
  <c r="C195" i="6"/>
  <c r="C194" i="6"/>
  <c r="C193" i="6"/>
  <c r="C192" i="6"/>
  <c r="C191" i="6"/>
  <c r="C190" i="6"/>
  <c r="C189" i="6"/>
  <c r="C188" i="6"/>
  <c r="C187" i="6"/>
  <c r="C186" i="6"/>
  <c r="C185" i="6"/>
  <c r="C184" i="6"/>
  <c r="C183" i="6"/>
  <c r="C182" i="6"/>
  <c r="C181" i="6"/>
  <c r="C180" i="6"/>
  <c r="C179" i="6"/>
  <c r="C178" i="6"/>
  <c r="C177" i="6"/>
  <c r="C176" i="6"/>
  <c r="C175" i="6"/>
  <c r="C174" i="6"/>
  <c r="C173" i="6"/>
  <c r="C172" i="6"/>
  <c r="C171" i="6"/>
  <c r="C170" i="6"/>
  <c r="C169" i="6"/>
  <c r="C168" i="6"/>
  <c r="C167" i="6"/>
  <c r="C166" i="6"/>
  <c r="C165" i="6"/>
  <c r="C164" i="6"/>
  <c r="C163" i="6"/>
  <c r="C162" i="6"/>
  <c r="C161" i="6"/>
  <c r="C160" i="6"/>
  <c r="C159" i="6"/>
  <c r="C158" i="6"/>
  <c r="C157" i="6"/>
  <c r="C156" i="6"/>
  <c r="C155" i="6"/>
  <c r="C154" i="6"/>
  <c r="C153" i="6"/>
  <c r="C152" i="6"/>
  <c r="C150" i="6"/>
  <c r="C148" i="6"/>
  <c r="C209" i="2"/>
  <c r="A4" i="19"/>
  <c r="A5" i="19"/>
  <c r="DE6" i="5"/>
  <c r="DE9" i="5"/>
  <c r="DE11" i="5"/>
  <c r="DE13" i="5"/>
  <c r="DE14" i="5"/>
  <c r="DE17" i="5"/>
  <c r="DE68" i="5"/>
  <c r="DE30" i="5"/>
  <c r="DE33" i="5"/>
  <c r="DE34" i="5"/>
  <c r="DE46" i="5"/>
  <c r="DE49" i="5"/>
  <c r="DE53" i="5"/>
  <c r="DE99" i="5"/>
  <c r="DE55" i="5"/>
  <c r="DE59" i="5"/>
  <c r="DE60" i="5"/>
  <c r="DE28" i="5"/>
  <c r="DE72" i="5"/>
  <c r="DE77" i="5"/>
  <c r="DE78" i="5"/>
  <c r="DE80" i="5"/>
  <c r="DE83" i="5"/>
  <c r="DE84" i="5"/>
  <c r="DE85" i="5"/>
  <c r="DE86" i="5"/>
  <c r="DE87" i="5"/>
  <c r="DE89" i="5"/>
  <c r="DE90" i="5"/>
  <c r="DE93" i="5"/>
  <c r="DE94" i="5"/>
  <c r="DE95" i="5"/>
  <c r="DE96" i="5"/>
  <c r="DE98" i="5"/>
  <c r="DE101" i="5"/>
  <c r="DE103" i="5"/>
  <c r="DE105" i="5"/>
  <c r="DE37" i="5"/>
  <c r="DE38" i="5"/>
  <c r="DE50" i="5"/>
  <c r="DE16" i="5"/>
  <c r="DE23" i="5"/>
  <c r="DE70" i="5"/>
  <c r="DE18" i="5"/>
  <c r="DE45" i="5"/>
  <c r="DE79" i="5"/>
  <c r="DE52" i="5"/>
  <c r="DE57" i="5"/>
  <c r="DE51" i="5"/>
  <c r="DE24" i="5"/>
  <c r="DE67" i="5"/>
  <c r="DE76" i="5"/>
  <c r="DE26" i="5"/>
  <c r="DE82" i="5"/>
  <c r="DE66" i="5"/>
  <c r="DE39" i="5"/>
  <c r="DE40" i="5"/>
  <c r="DE41" i="5"/>
  <c r="DE42" i="5"/>
  <c r="DE43" i="5"/>
  <c r="DE22" i="5"/>
  <c r="DE102" i="5"/>
  <c r="DE36" i="5"/>
  <c r="DE35" i="5"/>
  <c r="DE91" i="5"/>
  <c r="DE25" i="5"/>
  <c r="DE56" i="5"/>
  <c r="DE5" i="5"/>
  <c r="A4" i="18"/>
  <c r="A5" i="18"/>
  <c r="A6" i="18"/>
  <c r="A7" i="18"/>
  <c r="A8" i="18"/>
  <c r="A9" i="18"/>
  <c r="A10" i="18"/>
  <c r="A11" i="18"/>
  <c r="A12" i="18"/>
  <c r="A6" i="19"/>
  <c r="A7" i="19"/>
  <c r="A8" i="19"/>
  <c r="A9" i="19"/>
  <c r="AQ3" i="3"/>
  <c r="AQ4" i="3"/>
  <c r="AQ5" i="3"/>
  <c r="AQ6" i="3"/>
  <c r="AQ7" i="3"/>
  <c r="AQ9" i="3"/>
  <c r="AQ10" i="3"/>
  <c r="AQ11" i="3"/>
  <c r="AQ12" i="3"/>
  <c r="AQ13" i="3"/>
  <c r="AQ14" i="3"/>
  <c r="AQ15" i="3"/>
  <c r="AQ16" i="3"/>
  <c r="AQ17" i="3"/>
  <c r="AQ18" i="3"/>
  <c r="AQ19" i="3"/>
  <c r="AQ20" i="3"/>
  <c r="AQ21" i="3"/>
  <c r="AQ22" i="3"/>
  <c r="AQ23" i="3"/>
  <c r="AQ24" i="3"/>
  <c r="AQ25" i="3"/>
  <c r="AQ26" i="3"/>
  <c r="AQ27" i="3"/>
  <c r="AQ28" i="3"/>
  <c r="AQ29" i="3"/>
  <c r="AQ30" i="3"/>
  <c r="AQ31" i="3"/>
  <c r="AQ32" i="3"/>
  <c r="AQ33" i="3"/>
  <c r="AQ34" i="3"/>
  <c r="AQ35" i="3"/>
  <c r="AQ36" i="3"/>
  <c r="AQ37" i="3"/>
  <c r="AQ38" i="3"/>
  <c r="AQ39" i="3"/>
  <c r="AQ40" i="3"/>
  <c r="AQ41" i="3"/>
  <c r="AQ42" i="3"/>
  <c r="AQ43" i="3"/>
  <c r="AQ44" i="3"/>
  <c r="AQ45" i="3"/>
  <c r="AQ46" i="3"/>
  <c r="AQ47" i="3"/>
  <c r="AQ48" i="3"/>
  <c r="AQ49" i="3"/>
  <c r="AQ50" i="3"/>
  <c r="AQ51" i="3"/>
  <c r="AQ52" i="3"/>
  <c r="AQ53" i="3"/>
  <c r="AQ54" i="3"/>
  <c r="AQ55" i="3"/>
  <c r="AQ56" i="3"/>
  <c r="AQ57" i="3"/>
  <c r="AQ58" i="3"/>
  <c r="AQ59" i="3"/>
  <c r="AQ60" i="3"/>
  <c r="AQ61" i="3"/>
  <c r="AQ62" i="3"/>
  <c r="AQ63" i="3"/>
  <c r="AQ64" i="3"/>
  <c r="AQ65" i="3"/>
  <c r="AQ66" i="3"/>
  <c r="AQ67" i="3"/>
  <c r="AQ68" i="3"/>
  <c r="AQ69" i="3"/>
  <c r="AQ70" i="3"/>
  <c r="AQ71" i="3"/>
  <c r="AQ72" i="3"/>
  <c r="AQ73" i="3"/>
  <c r="AQ74" i="3"/>
  <c r="AQ75" i="3"/>
  <c r="AQ76" i="3"/>
  <c r="AQ77" i="3"/>
  <c r="AQ78" i="3"/>
  <c r="AQ79" i="3"/>
  <c r="AQ80" i="3"/>
  <c r="AQ81" i="3"/>
  <c r="AQ82" i="3"/>
  <c r="AQ83" i="3"/>
  <c r="AQ84" i="3"/>
  <c r="AQ85" i="3"/>
  <c r="AQ86" i="3"/>
  <c r="AQ87" i="3"/>
  <c r="AQ88" i="3"/>
  <c r="AQ89" i="3"/>
  <c r="AQ90" i="3"/>
  <c r="AQ91" i="3"/>
  <c r="AQ92" i="3"/>
  <c r="AQ93" i="3"/>
  <c r="AQ94" i="3"/>
  <c r="AQ95" i="3"/>
  <c r="AQ96" i="3"/>
  <c r="AQ97" i="3"/>
  <c r="AQ98" i="3"/>
  <c r="AQ99" i="3"/>
  <c r="AQ100" i="3"/>
  <c r="AQ101" i="3"/>
  <c r="AQ102" i="3"/>
  <c r="AQ103" i="3"/>
  <c r="AQ104" i="3"/>
  <c r="AQ105" i="3"/>
  <c r="AQ106" i="3"/>
  <c r="AQ107" i="3"/>
  <c r="AQ108" i="3"/>
  <c r="AQ109" i="3"/>
  <c r="AQ110" i="3"/>
  <c r="AQ111" i="3"/>
  <c r="AQ112" i="3"/>
  <c r="AQ113" i="3"/>
  <c r="AQ114" i="3"/>
  <c r="AQ115" i="3"/>
  <c r="AQ116" i="3"/>
  <c r="AQ117" i="3"/>
  <c r="AQ118" i="3"/>
  <c r="AQ119" i="3"/>
  <c r="AQ120" i="3"/>
  <c r="AQ121" i="3"/>
  <c r="AQ2" i="3"/>
  <c r="T5" i="5"/>
  <c r="T108" i="5"/>
  <c r="T58" i="5"/>
  <c r="T63" i="5"/>
  <c r="Z63" i="5"/>
  <c r="BA63" i="5" s="1"/>
  <c r="T32" i="5"/>
  <c r="T19" i="5"/>
  <c r="T7" i="5"/>
  <c r="T48" i="5"/>
  <c r="T103" i="5"/>
  <c r="T22" i="5"/>
  <c r="T85" i="5"/>
  <c r="T100" i="5"/>
  <c r="T28" i="5"/>
  <c r="T20" i="5"/>
  <c r="T62" i="5"/>
  <c r="T27" i="5"/>
  <c r="T68" i="5"/>
  <c r="T47" i="5"/>
  <c r="T81" i="5"/>
  <c r="T101" i="5"/>
  <c r="T33" i="5"/>
  <c r="T12" i="5"/>
  <c r="T49" i="5"/>
  <c r="T105" i="5"/>
  <c r="U4" i="5"/>
  <c r="A10" i="19"/>
  <c r="X108" i="5"/>
  <c r="BM108" i="5"/>
  <c r="X58" i="5"/>
  <c r="BM58" i="5"/>
  <c r="X32" i="5"/>
  <c r="BM32" i="5" s="1"/>
  <c r="X63" i="5"/>
  <c r="BM63" i="5" s="1"/>
  <c r="X7" i="5"/>
  <c r="BM7" i="5"/>
  <c r="X22" i="5"/>
  <c r="BM22" i="5"/>
  <c r="X19" i="5"/>
  <c r="BM19" i="5" s="1"/>
  <c r="X12" i="5"/>
  <c r="BM12" i="5"/>
  <c r="X20" i="5"/>
  <c r="BM20" i="5" s="1"/>
  <c r="X49" i="5"/>
  <c r="BM49" i="5" s="1"/>
  <c r="X62" i="5"/>
  <c r="BM62" i="5" s="1"/>
  <c r="X100" i="5"/>
  <c r="BM100" i="5"/>
  <c r="X103" i="5"/>
  <c r="BM103" i="5" s="1"/>
  <c r="Z34" i="5"/>
  <c r="BA34" i="5" s="1"/>
  <c r="X81" i="5"/>
  <c r="BM81" i="5"/>
  <c r="X85" i="5"/>
  <c r="BM85" i="5"/>
  <c r="X48" i="5"/>
  <c r="BM48" i="5"/>
  <c r="Z48" i="5"/>
  <c r="X33" i="5"/>
  <c r="BM33" i="5"/>
  <c r="X47" i="5"/>
  <c r="BM47" i="5" s="1"/>
  <c r="X28" i="5"/>
  <c r="BM28" i="5"/>
  <c r="X105" i="5"/>
  <c r="BM105" i="5" s="1"/>
  <c r="X101" i="5"/>
  <c r="BM101" i="5"/>
  <c r="X68" i="5"/>
  <c r="BM68" i="5" s="1"/>
  <c r="X27" i="5"/>
  <c r="BM27" i="5"/>
  <c r="F144" i="2"/>
  <c r="F148" i="2"/>
  <c r="F140" i="2"/>
  <c r="F143" i="2"/>
  <c r="A11" i="19"/>
  <c r="Z82" i="5"/>
  <c r="F127" i="2"/>
  <c r="F108" i="2"/>
  <c r="A12" i="19"/>
  <c r="Z51" i="5"/>
  <c r="A13" i="19"/>
  <c r="A14" i="19"/>
  <c r="A15" i="19"/>
  <c r="A16" i="19"/>
  <c r="C149" i="6"/>
  <c r="A17" i="19"/>
  <c r="A18" i="19"/>
  <c r="A19" i="19"/>
  <c r="A20" i="19"/>
  <c r="J209" i="2"/>
  <c r="A21" i="19"/>
  <c r="A22" i="19"/>
  <c r="A23" i="19"/>
  <c r="A24" i="19"/>
  <c r="A25" i="19"/>
  <c r="A26" i="19"/>
  <c r="A27" i="19"/>
  <c r="A28" i="19"/>
  <c r="A29" i="19"/>
  <c r="A30" i="19"/>
  <c r="A31" i="19"/>
  <c r="A32" i="19"/>
  <c r="A33" i="19"/>
  <c r="A34" i="19"/>
  <c r="A35" i="19"/>
  <c r="A36" i="19"/>
  <c r="A37" i="19"/>
  <c r="A38" i="19"/>
  <c r="A39" i="19"/>
  <c r="A40" i="19"/>
  <c r="A41" i="19"/>
  <c r="A42" i="19"/>
  <c r="A43" i="19"/>
  <c r="A44" i="19"/>
  <c r="A45" i="19"/>
  <c r="A46" i="19"/>
  <c r="A47" i="19"/>
  <c r="A48" i="19"/>
  <c r="A49" i="19"/>
  <c r="A50" i="19"/>
  <c r="A51" i="19"/>
  <c r="A52" i="19"/>
  <c r="A53" i="19"/>
  <c r="A54" i="19"/>
  <c r="A55" i="19"/>
  <c r="A56" i="19"/>
  <c r="A57" i="19"/>
  <c r="A58" i="19"/>
  <c r="A59" i="19"/>
  <c r="A60" i="19"/>
  <c r="A61" i="19"/>
  <c r="A62" i="19"/>
  <c r="A63" i="19"/>
  <c r="A64" i="19"/>
  <c r="A65" i="19"/>
  <c r="A66" i="19"/>
  <c r="A67" i="19"/>
  <c r="A68" i="19"/>
  <c r="A69" i="19"/>
  <c r="A70" i="19"/>
  <c r="A71" i="19"/>
  <c r="A72" i="19"/>
  <c r="A73" i="19"/>
  <c r="A74" i="19"/>
  <c r="A75" i="19"/>
  <c r="A76" i="19"/>
  <c r="A77" i="19"/>
  <c r="A78" i="19"/>
  <c r="A79" i="19"/>
  <c r="A80" i="19"/>
  <c r="A81" i="19"/>
  <c r="A82" i="19"/>
  <c r="A83" i="19"/>
  <c r="A84" i="19"/>
  <c r="C147" i="11"/>
  <c r="C138" i="11"/>
  <c r="A85" i="19"/>
  <c r="A86" i="19"/>
  <c r="A87" i="19"/>
  <c r="A88" i="19"/>
  <c r="A89" i="19"/>
  <c r="A90" i="19"/>
  <c r="A91" i="19"/>
  <c r="A92" i="19"/>
  <c r="A93" i="19"/>
  <c r="A94" i="19"/>
  <c r="A95" i="19"/>
  <c r="A96" i="19"/>
  <c r="A97" i="19"/>
  <c r="A98" i="19"/>
  <c r="A99" i="19"/>
  <c r="A100" i="19"/>
  <c r="A101" i="19"/>
  <c r="A102" i="19"/>
  <c r="A103" i="19"/>
  <c r="C134" i="6"/>
  <c r="C138" i="6"/>
  <c r="F138" i="6"/>
  <c r="C145" i="6"/>
  <c r="F145" i="6"/>
  <c r="F113" i="6"/>
  <c r="AA85" i="5"/>
  <c r="C143" i="6"/>
  <c r="F143" i="6"/>
  <c r="AA25" i="5"/>
  <c r="BB25" i="5" s="1"/>
  <c r="C132" i="8"/>
  <c r="C134" i="7"/>
  <c r="AB44" i="5"/>
  <c r="CC44" i="5" s="1"/>
  <c r="C133" i="7"/>
  <c r="C145" i="7"/>
  <c r="C135" i="7"/>
  <c r="C143" i="7"/>
  <c r="F143" i="7"/>
  <c r="A6" i="17"/>
  <c r="AD57" i="5"/>
  <c r="AD58" i="5"/>
  <c r="CE58" i="5" s="1"/>
  <c r="AD45" i="5"/>
  <c r="AD56" i="5"/>
  <c r="F135" i="7"/>
  <c r="A7" i="17"/>
  <c r="A8" i="17"/>
  <c r="C133" i="8"/>
  <c r="A9" i="17"/>
  <c r="A10" i="17"/>
  <c r="A11" i="17"/>
  <c r="C133" i="9"/>
  <c r="A12" i="17"/>
  <c r="C132" i="9"/>
  <c r="A13" i="17"/>
  <c r="AD34" i="5"/>
  <c r="BE34" i="5" s="1"/>
  <c r="AD46" i="5"/>
  <c r="CE46" i="5" s="1"/>
  <c r="A14" i="17"/>
  <c r="C132" i="11"/>
  <c r="A15" i="17"/>
  <c r="C132" i="10"/>
  <c r="C133" i="10"/>
  <c r="A16" i="17"/>
  <c r="C132" i="12"/>
  <c r="C144" i="10"/>
  <c r="C137" i="10"/>
  <c r="A17" i="17"/>
  <c r="AE84" i="5"/>
  <c r="CF84" i="5" s="1"/>
  <c r="C134" i="11"/>
  <c r="C133" i="11"/>
  <c r="A18" i="17"/>
  <c r="C142" i="11"/>
  <c r="F142" i="11"/>
  <c r="AH64" i="5"/>
  <c r="AH83" i="5"/>
  <c r="BG83" i="5" s="1"/>
  <c r="F134" i="11"/>
  <c r="F124" i="11"/>
  <c r="A19" i="17"/>
  <c r="F127" i="11"/>
  <c r="F121" i="11"/>
  <c r="C144" i="11"/>
  <c r="A20" i="17"/>
  <c r="F144" i="11"/>
  <c r="A21" i="17"/>
  <c r="A22" i="17"/>
  <c r="F127" i="12"/>
  <c r="C133" i="12"/>
  <c r="U2" i="3"/>
  <c r="A23" i="17"/>
  <c r="C144" i="12"/>
  <c r="F144" i="12"/>
  <c r="F108" i="13"/>
  <c r="A24" i="17"/>
  <c r="C133" i="13"/>
  <c r="A25" i="17"/>
  <c r="F128" i="13"/>
  <c r="C134" i="13"/>
  <c r="C138" i="13"/>
  <c r="A26" i="17"/>
  <c r="A27" i="17"/>
  <c r="C145" i="13"/>
  <c r="A28" i="17"/>
  <c r="F127" i="14"/>
  <c r="C132" i="14"/>
  <c r="A29" i="17"/>
  <c r="F142" i="14"/>
  <c r="C137" i="14"/>
  <c r="C133" i="14"/>
  <c r="A30" i="17"/>
  <c r="F127" i="15"/>
  <c r="A31" i="17"/>
  <c r="C144" i="14"/>
  <c r="A32" i="17"/>
  <c r="C133" i="16"/>
  <c r="A33" i="17"/>
  <c r="F134" i="15"/>
  <c r="C132" i="16"/>
  <c r="C133" i="15"/>
  <c r="A34" i="17"/>
  <c r="A35" i="17"/>
  <c r="C144" i="15"/>
  <c r="A36" i="17"/>
  <c r="A37" i="17"/>
  <c r="A38" i="17"/>
  <c r="A39" i="17"/>
  <c r="A40" i="17"/>
  <c r="T2" i="3"/>
  <c r="A41" i="17"/>
  <c r="A42" i="17"/>
  <c r="A43" i="17"/>
  <c r="A44" i="17"/>
  <c r="A45" i="17"/>
  <c r="A46" i="17"/>
  <c r="A47" i="17"/>
  <c r="A48" i="17"/>
  <c r="A49" i="17"/>
  <c r="A50" i="17"/>
  <c r="A51" i="17"/>
  <c r="A52" i="17"/>
  <c r="A53" i="17"/>
  <c r="A54" i="17"/>
  <c r="A55" i="17"/>
  <c r="A56" i="17"/>
  <c r="A57" i="17"/>
  <c r="A58" i="17"/>
  <c r="A59" i="17"/>
  <c r="A60" i="17"/>
  <c r="A61" i="17"/>
  <c r="A62" i="17"/>
  <c r="A63" i="17"/>
  <c r="A64" i="17"/>
  <c r="A65" i="17"/>
  <c r="A66" i="17"/>
  <c r="A67" i="17"/>
  <c r="A68" i="17"/>
  <c r="A69" i="17"/>
  <c r="A70" i="17"/>
  <c r="A71" i="17"/>
  <c r="A72" i="17"/>
  <c r="A73" i="17"/>
  <c r="A74" i="17"/>
  <c r="A75" i="17"/>
  <c r="A76" i="17"/>
  <c r="A77" i="17"/>
  <c r="A78" i="17"/>
  <c r="A79" i="17"/>
  <c r="A80" i="17"/>
  <c r="A81" i="17"/>
  <c r="A82" i="17"/>
  <c r="A83" i="17"/>
  <c r="A84" i="17"/>
  <c r="A85" i="17"/>
  <c r="A86" i="17"/>
  <c r="A87" i="17"/>
  <c r="A88" i="17"/>
  <c r="A89" i="17"/>
  <c r="A90" i="17"/>
  <c r="A91" i="17"/>
  <c r="A92" i="17"/>
  <c r="A93" i="17"/>
  <c r="A94" i="17"/>
  <c r="A95" i="17"/>
  <c r="A96" i="17"/>
  <c r="A97" i="17"/>
  <c r="A98" i="17"/>
  <c r="A99" i="17"/>
  <c r="A100" i="17"/>
  <c r="A101" i="17"/>
  <c r="A102" i="17"/>
  <c r="A103" i="17"/>
  <c r="A104" i="17"/>
  <c r="A105" i="17"/>
  <c r="A106" i="17"/>
  <c r="A107" i="17"/>
  <c r="A108" i="17"/>
  <c r="A109" i="17"/>
  <c r="A110" i="17"/>
  <c r="A111" i="17"/>
  <c r="A112" i="17"/>
  <c r="A113" i="17"/>
  <c r="A114" i="17"/>
  <c r="A115" i="17"/>
  <c r="A116" i="17"/>
  <c r="A117" i="17"/>
  <c r="A118" i="17"/>
  <c r="A119" i="17"/>
  <c r="A120" i="17"/>
  <c r="A121" i="17"/>
  <c r="A122" i="17"/>
  <c r="A123" i="17"/>
  <c r="A124" i="17"/>
  <c r="A125" i="17"/>
  <c r="A126" i="17"/>
  <c r="A127" i="17"/>
  <c r="A128" i="17"/>
  <c r="A129" i="17"/>
  <c r="A130" i="17"/>
  <c r="A131" i="17"/>
  <c r="A132" i="17"/>
  <c r="A133" i="17"/>
  <c r="A134" i="17"/>
  <c r="A135" i="17"/>
  <c r="A136" i="17"/>
  <c r="A137" i="17"/>
  <c r="A138" i="17"/>
  <c r="A139" i="17"/>
  <c r="A140" i="17"/>
  <c r="A141" i="17"/>
  <c r="A142" i="17"/>
  <c r="A143" i="17"/>
  <c r="A144" i="17"/>
  <c r="A145" i="17"/>
  <c r="A146" i="17"/>
  <c r="A147" i="17"/>
  <c r="A148" i="17"/>
  <c r="A149" i="17"/>
  <c r="A150" i="17"/>
  <c r="A151" i="17"/>
  <c r="A152" i="17"/>
  <c r="A153" i="17"/>
  <c r="A154" i="17"/>
  <c r="A155" i="17"/>
  <c r="A156" i="17"/>
  <c r="A157" i="17"/>
  <c r="A158" i="17"/>
  <c r="A159" i="17"/>
  <c r="A160" i="17"/>
  <c r="A161" i="17"/>
  <c r="A162" i="17"/>
  <c r="A163" i="17"/>
  <c r="A164" i="17"/>
  <c r="A165" i="17"/>
  <c r="A166" i="17"/>
  <c r="A167" i="17"/>
  <c r="A168" i="17"/>
  <c r="A169" i="17"/>
  <c r="A170" i="17"/>
  <c r="A171" i="17"/>
  <c r="A172" i="17"/>
  <c r="A173" i="17"/>
  <c r="A174" i="17"/>
  <c r="A175" i="17"/>
  <c r="A176" i="17"/>
  <c r="A177" i="17"/>
  <c r="A178" i="17"/>
  <c r="A179" i="17"/>
  <c r="A180" i="17"/>
  <c r="A181" i="17"/>
  <c r="A182" i="17"/>
  <c r="A183" i="17"/>
  <c r="A184" i="17"/>
  <c r="A185" i="17"/>
  <c r="A186" i="17"/>
  <c r="A187" i="17"/>
  <c r="A188" i="17"/>
  <c r="A189" i="17"/>
  <c r="A190" i="17"/>
  <c r="A191" i="17"/>
  <c r="A192" i="17"/>
  <c r="A193" i="17"/>
  <c r="A194" i="17"/>
  <c r="A195" i="17"/>
  <c r="A196" i="17"/>
  <c r="A197" i="17"/>
  <c r="A198" i="17"/>
  <c r="A199" i="17"/>
  <c r="A200" i="17"/>
  <c r="A201" i="17"/>
  <c r="E2" i="3"/>
  <c r="F2" i="3"/>
  <c r="M4" i="10"/>
  <c r="N4" i="10" s="1"/>
  <c r="M4" i="8"/>
  <c r="Q55" i="3"/>
  <c r="N57" i="3"/>
  <c r="K13" i="3"/>
  <c r="Q42" i="3"/>
  <c r="K57" i="3"/>
  <c r="N28" i="3"/>
  <c r="N18" i="3"/>
  <c r="H46" i="3"/>
  <c r="M4" i="6"/>
  <c r="O4" i="6" s="1"/>
  <c r="E47" i="3"/>
  <c r="E28" i="3"/>
  <c r="AC61" i="3"/>
  <c r="M4" i="12"/>
  <c r="AC9" i="3"/>
  <c r="O4" i="12"/>
  <c r="P4" i="12" s="1"/>
  <c r="Q4" i="12" s="1"/>
  <c r="R4" i="12" s="1"/>
  <c r="W57" i="3"/>
  <c r="W12" i="3"/>
  <c r="T55" i="3"/>
  <c r="T13" i="3"/>
  <c r="M5" i="15"/>
  <c r="Z63" i="3"/>
  <c r="Z18" i="3"/>
  <c r="AF2" i="3"/>
  <c r="AG2" i="3"/>
  <c r="D5" i="2"/>
  <c r="M5" i="2" s="1"/>
  <c r="D6" i="2"/>
  <c r="D7" i="2" s="1"/>
  <c r="D8" i="2" s="1"/>
  <c r="M4" i="2"/>
  <c r="O4" i="2"/>
  <c r="P4" i="2" s="1"/>
  <c r="Q4" i="2" s="1"/>
  <c r="R4" i="2" s="1"/>
  <c r="N2" i="3"/>
  <c r="Q22" i="3"/>
  <c r="Q28" i="3"/>
  <c r="Q29" i="3"/>
  <c r="Q18" i="3"/>
  <c r="N16" i="3"/>
  <c r="K28" i="3"/>
  <c r="H27" i="3"/>
  <c r="H53" i="3"/>
  <c r="I2" i="3"/>
  <c r="C148" i="11"/>
  <c r="O2" i="3"/>
  <c r="AC48" i="3"/>
  <c r="W29" i="3"/>
  <c r="AC47" i="3"/>
  <c r="E29" i="3"/>
  <c r="AI2" i="3"/>
  <c r="AJ2" i="3"/>
  <c r="Q65" i="3"/>
  <c r="Q62" i="3"/>
  <c r="Q56" i="3"/>
  <c r="Q43" i="3"/>
  <c r="Q45" i="3"/>
  <c r="Q64" i="3"/>
  <c r="Q61" i="3"/>
  <c r="T8" i="3"/>
  <c r="T42" i="3"/>
  <c r="N58" i="3"/>
  <c r="N29" i="3"/>
  <c r="H2" i="3"/>
  <c r="Z22" i="3"/>
  <c r="Z14" i="3"/>
  <c r="F140" i="16"/>
  <c r="F140" i="11"/>
  <c r="F140" i="12"/>
  <c r="F141" i="13"/>
  <c r="F140" i="14"/>
  <c r="F140" i="15"/>
  <c r="F146" i="2"/>
  <c r="F141" i="6"/>
  <c r="F141" i="7"/>
  <c r="F140" i="8"/>
  <c r="F140" i="9"/>
  <c r="F139" i="15"/>
  <c r="F145" i="2"/>
  <c r="F140" i="6"/>
  <c r="F140" i="7"/>
  <c r="F139" i="8"/>
  <c r="F139" i="14"/>
  <c r="Z55" i="5"/>
  <c r="F134" i="2"/>
  <c r="AB73" i="5"/>
  <c r="AH12" i="5"/>
  <c r="CG12" i="5" s="1"/>
  <c r="CU12" i="5" s="1"/>
  <c r="F140" i="13"/>
  <c r="F139" i="12"/>
  <c r="F114" i="13"/>
  <c r="AC95" i="5"/>
  <c r="AH52" i="5"/>
  <c r="BG52" i="5" s="1"/>
  <c r="AE41" i="5"/>
  <c r="F139" i="11"/>
  <c r="F113" i="12"/>
  <c r="Z14" i="5"/>
  <c r="CA14" i="5" s="1"/>
  <c r="AA13" i="5"/>
  <c r="AC13" i="5"/>
  <c r="F119" i="2"/>
  <c r="F115" i="6"/>
  <c r="F115" i="7"/>
  <c r="F113" i="11"/>
  <c r="AE39" i="5"/>
  <c r="CF39" i="5" s="1"/>
  <c r="AB42" i="5"/>
  <c r="AC42" i="5"/>
  <c r="AI44" i="5"/>
  <c r="AH42" i="5"/>
  <c r="CG42" i="5" s="1"/>
  <c r="CU42" i="5" s="1"/>
  <c r="Z73" i="5"/>
  <c r="F131" i="6"/>
  <c r="F131" i="7"/>
  <c r="F114" i="6"/>
  <c r="F114" i="7"/>
  <c r="F113" i="9"/>
  <c r="AD92" i="5"/>
  <c r="CE92" i="5" s="1"/>
  <c r="AE90" i="5"/>
  <c r="AE7" i="5"/>
  <c r="F120" i="2"/>
  <c r="Z98" i="5"/>
  <c r="CA98" i="5" s="1"/>
  <c r="CO98" i="5" s="1"/>
  <c r="AA54" i="5"/>
  <c r="AA9" i="5"/>
  <c r="CB9" i="5" s="1"/>
  <c r="F143" i="15"/>
  <c r="F143" i="16"/>
  <c r="F110" i="15"/>
  <c r="F116" i="2"/>
  <c r="F112" i="7"/>
  <c r="AB92" i="5"/>
  <c r="BC92" i="5" s="1"/>
  <c r="F111" i="8"/>
  <c r="AE92" i="5"/>
  <c r="BF92" i="5" s="1"/>
  <c r="F112" i="16"/>
  <c r="F110" i="11"/>
  <c r="AH92" i="5"/>
  <c r="F110" i="12"/>
  <c r="F111" i="13"/>
  <c r="F110" i="14"/>
  <c r="AC90" i="5"/>
  <c r="CD90" i="5" s="1"/>
  <c r="Z52" i="5"/>
  <c r="F146" i="9"/>
  <c r="Z77" i="5"/>
  <c r="F109" i="9"/>
  <c r="AA51" i="5"/>
  <c r="BB51" i="5" s="1"/>
  <c r="Z40" i="5"/>
  <c r="Z53" i="5"/>
  <c r="CA53" i="5" s="1"/>
  <c r="AD91" i="5"/>
  <c r="AH72" i="5"/>
  <c r="AH93" i="5"/>
  <c r="AB13" i="5"/>
  <c r="BC13" i="5" s="1"/>
  <c r="AH75" i="5"/>
  <c r="BG75" i="5" s="1"/>
  <c r="AH96" i="5"/>
  <c r="AH68" i="5"/>
  <c r="BG68" i="5" s="1"/>
  <c r="AH90" i="5"/>
  <c r="AE72" i="5"/>
  <c r="AE93" i="5"/>
  <c r="AH94" i="5"/>
  <c r="AH73" i="5"/>
  <c r="AH95" i="5"/>
  <c r="BG95" i="5" s="1"/>
  <c r="EA95" i="5" s="1"/>
  <c r="AC73" i="5"/>
  <c r="AC94" i="5"/>
  <c r="AB68" i="5"/>
  <c r="AB90" i="5"/>
  <c r="AB76" i="5"/>
  <c r="AB98" i="5"/>
  <c r="AA68" i="5"/>
  <c r="AA90" i="5"/>
  <c r="BB90" i="5" s="1"/>
  <c r="AC92" i="5"/>
  <c r="BD92" i="5" s="1"/>
  <c r="AC93" i="5"/>
  <c r="BD93" i="5" s="1"/>
  <c r="AB94" i="5"/>
  <c r="BC94" i="5" s="1"/>
  <c r="AB95" i="5"/>
  <c r="CC95" i="5" s="1"/>
  <c r="AA42" i="5"/>
  <c r="CB42" i="5" s="1"/>
  <c r="AA43" i="5"/>
  <c r="AA95" i="5"/>
  <c r="Z101" i="5"/>
  <c r="BA101" i="5" s="1"/>
  <c r="Z102" i="5"/>
  <c r="AH53" i="5"/>
  <c r="CG53" i="5" s="1"/>
  <c r="AH41" i="5"/>
  <c r="AE38" i="5"/>
  <c r="CF38" i="5" s="1"/>
  <c r="AE50" i="5"/>
  <c r="AE40" i="5"/>
  <c r="AE53" i="5"/>
  <c r="AD40" i="5"/>
  <c r="AD53" i="5"/>
  <c r="AC40" i="5"/>
  <c r="BD40" i="5" s="1"/>
  <c r="AC53" i="5"/>
  <c r="AC50" i="5"/>
  <c r="CD50" i="5" s="1"/>
  <c r="AA41" i="5"/>
  <c r="AC41" i="5"/>
  <c r="CD41" i="5" s="1"/>
  <c r="AB41" i="5"/>
  <c r="AB40" i="5"/>
  <c r="AA12" i="5"/>
  <c r="CB12" i="5" s="1"/>
  <c r="AA38" i="5"/>
  <c r="BB38" i="5" s="1"/>
  <c r="AA40" i="5"/>
  <c r="Z103" i="5"/>
  <c r="CA103" i="5" s="1"/>
  <c r="CO103" i="5" s="1"/>
  <c r="Z78" i="5"/>
  <c r="BA78" i="5" s="1"/>
  <c r="Z13" i="5"/>
  <c r="Z17" i="5"/>
  <c r="Z42" i="5"/>
  <c r="Z54" i="5"/>
  <c r="CA54" i="5" s="1"/>
  <c r="CO54" i="5" s="1"/>
  <c r="Z79" i="5"/>
  <c r="CA79" i="5" s="1"/>
  <c r="CO79" i="5" s="1"/>
  <c r="AB14" i="5"/>
  <c r="AB15" i="5"/>
  <c r="CC15" i="5" s="1"/>
  <c r="AA14" i="5"/>
  <c r="AA15" i="5"/>
  <c r="AC14" i="5"/>
  <c r="AC15" i="5"/>
  <c r="Z57" i="5"/>
  <c r="AC68" i="5"/>
  <c r="F117" i="2"/>
  <c r="C146" i="6"/>
  <c r="C146" i="7"/>
  <c r="C145" i="8"/>
  <c r="C145" i="9"/>
  <c r="C145" i="10"/>
  <c r="C143" i="10"/>
  <c r="C146" i="10"/>
  <c r="C143" i="9"/>
  <c r="C146" i="9"/>
  <c r="C143" i="8"/>
  <c r="C146" i="8"/>
  <c r="C144" i="7"/>
  <c r="C147" i="7"/>
  <c r="C147" i="6"/>
  <c r="C141" i="6"/>
  <c r="C144" i="6"/>
  <c r="C146" i="11"/>
  <c r="C143" i="11"/>
  <c r="C141" i="8"/>
  <c r="C142" i="6"/>
  <c r="C141" i="9"/>
  <c r="C142" i="7"/>
  <c r="C141" i="10"/>
  <c r="C145" i="11"/>
  <c r="C141" i="11"/>
  <c r="C139" i="11"/>
  <c r="F113" i="7"/>
  <c r="C139" i="10"/>
  <c r="C150" i="11"/>
  <c r="C139" i="9"/>
  <c r="C139" i="8"/>
  <c r="C140" i="7"/>
  <c r="C140" i="6"/>
  <c r="C141" i="15"/>
  <c r="C141" i="12"/>
  <c r="C141" i="14"/>
  <c r="C142" i="13"/>
  <c r="C141" i="16"/>
  <c r="C136" i="6"/>
  <c r="C136" i="7"/>
  <c r="C135" i="8"/>
  <c r="C135" i="9"/>
  <c r="C135" i="10"/>
  <c r="C145" i="12"/>
  <c r="C146" i="13"/>
  <c r="C145" i="14"/>
  <c r="C145" i="15"/>
  <c r="C143" i="16"/>
  <c r="C143" i="15"/>
  <c r="C143" i="14"/>
  <c r="C139" i="14"/>
  <c r="C144" i="13"/>
  <c r="C140" i="13"/>
  <c r="C139" i="12"/>
  <c r="C143" i="12"/>
  <c r="C135" i="11"/>
  <c r="C136" i="11"/>
  <c r="C149" i="11"/>
  <c r="C150" i="16"/>
  <c r="C150" i="15"/>
  <c r="C150" i="14"/>
  <c r="C151" i="13"/>
  <c r="C150" i="12"/>
  <c r="C136" i="12"/>
  <c r="C146" i="16"/>
  <c r="C146" i="14"/>
  <c r="C146" i="12"/>
  <c r="C144" i="9"/>
  <c r="F144" i="9"/>
  <c r="C146" i="15"/>
  <c r="C144" i="8"/>
  <c r="F144" i="8"/>
  <c r="C147" i="13"/>
  <c r="C149" i="8"/>
  <c r="C149" i="10"/>
  <c r="C149" i="9"/>
  <c r="C150" i="7"/>
  <c r="C151" i="7"/>
  <c r="C135" i="12"/>
  <c r="C136" i="13"/>
  <c r="C135" i="14"/>
  <c r="F135" i="14"/>
  <c r="C149" i="16"/>
  <c r="C149" i="15"/>
  <c r="C149" i="14"/>
  <c r="C150" i="13"/>
  <c r="C149" i="12"/>
  <c r="C141" i="7"/>
  <c r="DD6" i="5"/>
  <c r="C150" i="10"/>
  <c r="C150" i="9"/>
  <c r="C150" i="8"/>
  <c r="C144" i="16"/>
  <c r="C135" i="15"/>
  <c r="C140" i="9"/>
  <c r="C140" i="8"/>
  <c r="C137" i="16"/>
  <c r="C140" i="10"/>
  <c r="AD19" i="5"/>
  <c r="AD24" i="5"/>
  <c r="CE24" i="5" s="1"/>
  <c r="C140" i="11"/>
  <c r="C138" i="9"/>
  <c r="C147" i="15"/>
  <c r="C148" i="13"/>
  <c r="C147" i="14"/>
  <c r="C147" i="16"/>
  <c r="C147" i="12"/>
  <c r="C134" i="14"/>
  <c r="C135" i="13"/>
  <c r="F135" i="13"/>
  <c r="C139" i="16"/>
  <c r="C140" i="12"/>
  <c r="AC16" i="3"/>
  <c r="AC62" i="3"/>
  <c r="AC43" i="3"/>
  <c r="AC68" i="3"/>
  <c r="AC30" i="3"/>
  <c r="AC42" i="3"/>
  <c r="AC14" i="3"/>
  <c r="AC67" i="3"/>
  <c r="AC29" i="3"/>
  <c r="C138" i="10"/>
  <c r="C143" i="13"/>
  <c r="F143" i="13"/>
  <c r="C142" i="12"/>
  <c r="F142" i="12"/>
  <c r="C142" i="15"/>
  <c r="F142" i="15"/>
  <c r="C142" i="14"/>
  <c r="W58" i="3"/>
  <c r="W30" i="3"/>
  <c r="C149" i="13"/>
  <c r="C141" i="13"/>
  <c r="AE77" i="5"/>
  <c r="C138" i="12"/>
  <c r="F138" i="12"/>
  <c r="C145" i="16"/>
  <c r="C139" i="13"/>
  <c r="C140" i="14"/>
  <c r="C138" i="14"/>
  <c r="C137" i="15"/>
  <c r="F109" i="14"/>
  <c r="C140" i="15"/>
  <c r="C142" i="16"/>
  <c r="C138" i="15"/>
  <c r="F109" i="15"/>
  <c r="C138" i="16"/>
  <c r="C136" i="15"/>
  <c r="T56" i="3"/>
  <c r="T43" i="3"/>
  <c r="Z43" i="3"/>
  <c r="Z30" i="3"/>
  <c r="Z64" i="3"/>
  <c r="Z40" i="3"/>
  <c r="Z68" i="3"/>
  <c r="Z29" i="3"/>
  <c r="Z42" i="3"/>
  <c r="Z39" i="3"/>
  <c r="Z67" i="3"/>
  <c r="B2" i="3"/>
  <c r="F118" i="14"/>
  <c r="F120" i="14"/>
  <c r="F120" i="15"/>
  <c r="F121" i="14"/>
  <c r="F122" i="13"/>
  <c r="F121" i="15"/>
  <c r="C136" i="16"/>
  <c r="C137" i="13"/>
  <c r="C134" i="16"/>
  <c r="F134" i="16"/>
  <c r="C134" i="15"/>
  <c r="C136" i="14"/>
  <c r="AK58" i="5"/>
  <c r="CJ58" i="5" s="1"/>
  <c r="AM32" i="5"/>
  <c r="CL32" i="5" s="1"/>
  <c r="AM58" i="5"/>
  <c r="CL58" i="5" s="1"/>
  <c r="F4" i="16"/>
  <c r="AM5" i="5" s="1"/>
  <c r="CL5" i="5" s="1"/>
  <c r="F8" i="14"/>
  <c r="AK9" i="5" s="1"/>
  <c r="CJ9" i="5" s="1"/>
  <c r="F4" i="7"/>
  <c r="AB5" i="5" s="1"/>
  <c r="F4" i="9"/>
  <c r="AD5" i="5"/>
  <c r="F9" i="2"/>
  <c r="F8" i="13"/>
  <c r="AJ9" i="5" s="1"/>
  <c r="AI32" i="5"/>
  <c r="BH32" i="5" s="1"/>
  <c r="AH32" i="5"/>
  <c r="Z21" i="5"/>
  <c r="AB27" i="5"/>
  <c r="C148" i="16"/>
  <c r="C148" i="14"/>
  <c r="C148" i="15"/>
  <c r="AA82" i="5"/>
  <c r="AB81" i="5"/>
  <c r="AC82" i="5"/>
  <c r="BD82" i="5" s="1"/>
  <c r="DX82" i="5" s="1"/>
  <c r="AC99" i="5"/>
  <c r="AD99" i="5"/>
  <c r="CE99" i="5" s="1"/>
  <c r="AE99" i="5"/>
  <c r="F120" i="6"/>
  <c r="AA99" i="5"/>
  <c r="F121" i="12"/>
  <c r="F122" i="16"/>
  <c r="F129" i="2"/>
  <c r="F128" i="6"/>
  <c r="AA104" i="5"/>
  <c r="BB104" i="5" s="1"/>
  <c r="AB104" i="5"/>
  <c r="F125" i="6"/>
  <c r="AE102" i="5"/>
  <c r="C140" i="16"/>
  <c r="Z89" i="5"/>
  <c r="BA89" i="5" s="1"/>
  <c r="DU89" i="5" s="1"/>
  <c r="AD90" i="5"/>
  <c r="Z81" i="5"/>
  <c r="AC65" i="5"/>
  <c r="F109" i="16"/>
  <c r="F109" i="11"/>
  <c r="AH91" i="5"/>
  <c r="F109" i="12"/>
  <c r="F110" i="13"/>
  <c r="AB25" i="5"/>
  <c r="F123" i="16"/>
  <c r="F123" i="11"/>
  <c r="F124" i="7"/>
  <c r="F124" i="15"/>
  <c r="F125" i="8"/>
  <c r="AC104" i="5"/>
  <c r="F125" i="9"/>
  <c r="AE104" i="5"/>
  <c r="Z44" i="5"/>
  <c r="C139" i="15"/>
  <c r="Z67" i="5"/>
  <c r="AA66" i="5"/>
  <c r="CB66" i="5" s="1"/>
  <c r="AB49" i="5"/>
  <c r="BC49" i="5" s="1"/>
  <c r="DW49" i="5" s="1"/>
  <c r="AE105" i="5"/>
  <c r="Z39" i="5"/>
  <c r="CA39" i="5" s="1"/>
  <c r="AC39" i="5"/>
  <c r="AC64" i="5"/>
  <c r="AH44" i="5"/>
  <c r="BG44" i="5" s="1"/>
  <c r="BT44" i="5" s="1"/>
  <c r="AH80" i="5"/>
  <c r="BG80" i="5" s="1"/>
  <c r="EA80" i="5" s="1"/>
  <c r="AH79" i="5"/>
  <c r="AB48" i="5"/>
  <c r="BC48" i="5" s="1"/>
  <c r="BP48" i="5" s="1"/>
  <c r="AH38" i="5"/>
  <c r="AH84" i="5"/>
  <c r="AB24" i="5"/>
  <c r="CC24" i="5" s="1"/>
  <c r="AC24" i="5"/>
  <c r="F109" i="2"/>
  <c r="AA16" i="5"/>
  <c r="AB16" i="5"/>
  <c r="BC16" i="5" s="1"/>
  <c r="BP16" i="5" s="1"/>
  <c r="AA32" i="5"/>
  <c r="AC32" i="5"/>
  <c r="AD32" i="5"/>
  <c r="CE32" i="5" s="1"/>
  <c r="AH15" i="5"/>
  <c r="F124" i="2"/>
  <c r="F123" i="6"/>
  <c r="F123" i="7"/>
  <c r="F122" i="8"/>
  <c r="F122" i="9"/>
  <c r="F130" i="2"/>
  <c r="F129" i="6"/>
  <c r="F129" i="7"/>
  <c r="F128" i="8"/>
  <c r="F128" i="9"/>
  <c r="F128" i="2"/>
  <c r="F125" i="11"/>
  <c r="AE18" i="5"/>
  <c r="AH20" i="5"/>
  <c r="F111" i="2"/>
  <c r="F110" i="6"/>
  <c r="F110" i="7"/>
  <c r="F109" i="8"/>
  <c r="AC91" i="5"/>
  <c r="BD91" i="5" s="1"/>
  <c r="DX91" i="5" s="1"/>
  <c r="AE91" i="5"/>
  <c r="Z36" i="5"/>
  <c r="AB37" i="5"/>
  <c r="F128" i="11"/>
  <c r="F137" i="12"/>
  <c r="C137" i="12"/>
  <c r="F131" i="8"/>
  <c r="F131" i="9"/>
  <c r="AH45" i="5"/>
  <c r="F131" i="2"/>
  <c r="F131" i="11"/>
  <c r="F131" i="12"/>
  <c r="Z45" i="5"/>
  <c r="CA45" i="5" s="1"/>
  <c r="Z94" i="5"/>
  <c r="AD93" i="5"/>
  <c r="Z71" i="5"/>
  <c r="C142" i="10"/>
  <c r="C134" i="9"/>
  <c r="AA59" i="5"/>
  <c r="BB59" i="5" s="1"/>
  <c r="DV59" i="5" s="1"/>
  <c r="AC59" i="5"/>
  <c r="AD59" i="5"/>
  <c r="Z65" i="5"/>
  <c r="CA65" i="5" s="1"/>
  <c r="AE94" i="5"/>
  <c r="F6" i="13"/>
  <c r="AJ7" i="5" s="1"/>
  <c r="AC12" i="5"/>
  <c r="AD69" i="5"/>
  <c r="F134" i="12"/>
  <c r="C134" i="12"/>
  <c r="F118" i="11"/>
  <c r="F6" i="2"/>
  <c r="F6" i="6"/>
  <c r="AA7" i="5"/>
  <c r="AH97" i="5"/>
  <c r="AB53" i="5"/>
  <c r="BC53" i="5" s="1"/>
  <c r="F134" i="8"/>
  <c r="C134" i="8"/>
  <c r="F113" i="2"/>
  <c r="F112" i="6"/>
  <c r="C138" i="8"/>
  <c r="F110" i="16"/>
  <c r="C134" i="10"/>
  <c r="F7" i="2"/>
  <c r="F7" i="6"/>
  <c r="AA73" i="5"/>
  <c r="Z97" i="5"/>
  <c r="CA97" i="5" s="1"/>
  <c r="Z50" i="5"/>
  <c r="CA50" i="5" s="1"/>
  <c r="F8" i="2"/>
  <c r="F139" i="7"/>
  <c r="C139" i="7"/>
  <c r="C151" i="6"/>
  <c r="C137" i="6"/>
  <c r="C136" i="9"/>
  <c r="C136" i="10"/>
  <c r="F135" i="6"/>
  <c r="C135" i="6"/>
  <c r="C136" i="8"/>
  <c r="C137" i="7"/>
  <c r="F138" i="7"/>
  <c r="C138" i="7"/>
  <c r="C137" i="8"/>
  <c r="C137" i="9"/>
  <c r="C133" i="6"/>
  <c r="F139" i="6"/>
  <c r="C139" i="6"/>
  <c r="C148" i="10"/>
  <c r="C148" i="9"/>
  <c r="C148" i="8"/>
  <c r="C149" i="7"/>
  <c r="C137" i="11"/>
  <c r="F142" i="9"/>
  <c r="C142" i="9"/>
  <c r="F142" i="8"/>
  <c r="C142" i="8"/>
  <c r="C148" i="12"/>
  <c r="C135" i="16"/>
  <c r="Z86" i="5"/>
  <c r="BA86" i="5" s="1"/>
  <c r="BN86" i="5" s="1"/>
  <c r="Z10" i="5"/>
  <c r="AA86" i="5"/>
  <c r="BB86" i="5" s="1"/>
  <c r="AA44" i="5"/>
  <c r="AH47" i="5"/>
  <c r="AC108" i="5"/>
  <c r="Z33" i="5"/>
  <c r="AH108" i="5"/>
  <c r="Z108" i="5"/>
  <c r="AE70" i="5"/>
  <c r="AD108" i="5"/>
  <c r="AA84" i="5"/>
  <c r="AA108" i="5"/>
  <c r="BB108" i="5" s="1"/>
  <c r="Z83" i="5"/>
  <c r="AE85" i="5"/>
  <c r="BF85" i="5" s="1"/>
  <c r="AE108" i="5"/>
  <c r="AB84" i="5"/>
  <c r="CC84" i="5" s="1"/>
  <c r="AB108" i="5"/>
  <c r="AA60" i="5"/>
  <c r="CB60" i="5" s="1"/>
  <c r="AC57" i="5"/>
  <c r="AC58" i="5"/>
  <c r="AB57" i="5"/>
  <c r="BC57" i="5" s="1"/>
  <c r="AA57" i="5"/>
  <c r="AA58" i="5"/>
  <c r="AE100" i="5"/>
  <c r="BF100" i="5" s="1"/>
  <c r="AE107" i="5"/>
  <c r="AE106" i="5"/>
  <c r="BF106" i="5" s="1"/>
  <c r="AD101" i="5"/>
  <c r="BE101" i="5" s="1"/>
  <c r="AH77" i="5"/>
  <c r="AH100" i="5"/>
  <c r="CG100" i="5" s="1"/>
  <c r="CU100" i="5" s="1"/>
  <c r="AE73" i="5"/>
  <c r="AE95" i="5"/>
  <c r="BF95" i="5" s="1"/>
  <c r="AD72" i="5"/>
  <c r="AD94" i="5"/>
  <c r="AC80" i="5"/>
  <c r="AC102" i="5"/>
  <c r="AB72" i="5"/>
  <c r="AB93" i="5"/>
  <c r="AB79" i="5"/>
  <c r="AA76" i="5"/>
  <c r="AA98" i="5"/>
  <c r="AD82" i="5"/>
  <c r="AA28" i="5"/>
  <c r="BB28" i="5" s="1"/>
  <c r="AD84" i="5"/>
  <c r="AD86" i="5"/>
  <c r="AH98" i="5"/>
  <c r="BG98" i="5" s="1"/>
  <c r="AH99" i="5"/>
  <c r="BG99" i="5" s="1"/>
  <c r="AH66" i="5"/>
  <c r="AH67" i="5"/>
  <c r="BG67" i="5" s="1"/>
  <c r="EA67" i="5" s="1"/>
  <c r="AH101" i="5"/>
  <c r="AH102" i="5"/>
  <c r="AH29" i="5"/>
  <c r="AH30" i="5"/>
  <c r="AH26" i="5"/>
  <c r="AH37" i="5"/>
  <c r="CG37" i="5" s="1"/>
  <c r="CU37" i="5" s="1"/>
  <c r="AH103" i="5"/>
  <c r="AH104" i="5"/>
  <c r="AH39" i="5"/>
  <c r="BG39" i="5" s="1"/>
  <c r="AH40" i="5"/>
  <c r="CG40" i="5" s="1"/>
  <c r="AH106" i="5"/>
  <c r="AH107" i="5"/>
  <c r="BG107" i="5" s="1"/>
  <c r="AH61" i="5"/>
  <c r="AH82" i="5"/>
  <c r="CG82" i="5" s="1"/>
  <c r="CU82" i="5" s="1"/>
  <c r="AE64" i="5"/>
  <c r="AE65" i="5"/>
  <c r="AE28" i="5"/>
  <c r="BF28" i="5" s="1"/>
  <c r="AE29" i="5"/>
  <c r="AE36" i="5"/>
  <c r="AE37" i="5"/>
  <c r="CF37" i="5" s="1"/>
  <c r="AD68" i="5"/>
  <c r="AD70" i="5"/>
  <c r="BE70" i="5" s="1"/>
  <c r="AD106" i="5"/>
  <c r="AD107" i="5"/>
  <c r="CE107" i="5" s="1"/>
  <c r="AD103" i="5"/>
  <c r="AD104" i="5"/>
  <c r="CE104" i="5" s="1"/>
  <c r="AD26" i="5"/>
  <c r="AD37" i="5"/>
  <c r="CE37" i="5" s="1"/>
  <c r="AD29" i="5"/>
  <c r="AD30" i="5"/>
  <c r="BE30" i="5" s="1"/>
  <c r="AB80" i="5"/>
  <c r="AC37" i="5"/>
  <c r="AC29" i="5"/>
  <c r="BD29" i="5" s="1"/>
  <c r="BQ29" i="5" s="1"/>
  <c r="AC30" i="5"/>
  <c r="AC106" i="5"/>
  <c r="AC107" i="5"/>
  <c r="AC67" i="5"/>
  <c r="CD67" i="5" s="1"/>
  <c r="AB67" i="5"/>
  <c r="AB29" i="5"/>
  <c r="BC29" i="5" s="1"/>
  <c r="AB30" i="5"/>
  <c r="AB101" i="5"/>
  <c r="AB82" i="5"/>
  <c r="AB83" i="5"/>
  <c r="BC83" i="5" s="1"/>
  <c r="BP83" i="5" s="1"/>
  <c r="AB106" i="5"/>
  <c r="AB107" i="5"/>
  <c r="AA92" i="5"/>
  <c r="BB92" i="5" s="1"/>
  <c r="DV92" i="5" s="1"/>
  <c r="AA93" i="5"/>
  <c r="AA67" i="5"/>
  <c r="AA64" i="5"/>
  <c r="AA65" i="5"/>
  <c r="BB65" i="5" s="1"/>
  <c r="AA106" i="5"/>
  <c r="CB106" i="5" s="1"/>
  <c r="AA107" i="5"/>
  <c r="AA100" i="5"/>
  <c r="BB100" i="5" s="1"/>
  <c r="AA101" i="5"/>
  <c r="AA26" i="5"/>
  <c r="BB26" i="5" s="1"/>
  <c r="AA37" i="5"/>
  <c r="AA29" i="5"/>
  <c r="AA30" i="5"/>
  <c r="CB30" i="5" s="1"/>
  <c r="AA79" i="5"/>
  <c r="Z23" i="5"/>
  <c r="BA23" i="5" s="1"/>
  <c r="BN23" i="5" s="1"/>
  <c r="Z29" i="5"/>
  <c r="BA29" i="5" s="1"/>
  <c r="BN29" i="5" s="1"/>
  <c r="AO29" i="5" s="1"/>
  <c r="Z25" i="5"/>
  <c r="Z35" i="5"/>
  <c r="CA35" i="5" s="1"/>
  <c r="CO35" i="5" s="1"/>
  <c r="Z95" i="5"/>
  <c r="Z96" i="5"/>
  <c r="AA80" i="5"/>
  <c r="Z37" i="5"/>
  <c r="BA37" i="5" s="1"/>
  <c r="AH22" i="5"/>
  <c r="AH27" i="5"/>
  <c r="AH35" i="5"/>
  <c r="BG35" i="5" s="1"/>
  <c r="AH36" i="5"/>
  <c r="BG36" i="5" s="1"/>
  <c r="AH48" i="5"/>
  <c r="AH34" i="5"/>
  <c r="CG34" i="5" s="1"/>
  <c r="CU34" i="5" s="1"/>
  <c r="AH46" i="5"/>
  <c r="AH33" i="5"/>
  <c r="BG33" i="5" s="1"/>
  <c r="BT33" i="5" s="1"/>
  <c r="AH43" i="5"/>
  <c r="AH81" i="5"/>
  <c r="AH16" i="5"/>
  <c r="BG16" i="5" s="1"/>
  <c r="AH21" i="5"/>
  <c r="BG21" i="5" s="1"/>
  <c r="AH19" i="5"/>
  <c r="BG19" i="5" s="1"/>
  <c r="EA19" i="5" s="1"/>
  <c r="AH24" i="5"/>
  <c r="AE46" i="5"/>
  <c r="AE16" i="5"/>
  <c r="CF16" i="5" s="1"/>
  <c r="AE21" i="5"/>
  <c r="CF21" i="5" s="1"/>
  <c r="AE19" i="5"/>
  <c r="BF19" i="5" s="1"/>
  <c r="AE24" i="5"/>
  <c r="AE68" i="5"/>
  <c r="AE27" i="5"/>
  <c r="AD83" i="5"/>
  <c r="AD49" i="5"/>
  <c r="CE49" i="5" s="1"/>
  <c r="AD66" i="5"/>
  <c r="AD67" i="5"/>
  <c r="AD89" i="5"/>
  <c r="AB21" i="5"/>
  <c r="AD36" i="5"/>
  <c r="AD48" i="5"/>
  <c r="AD35" i="5"/>
  <c r="AD61" i="5"/>
  <c r="AD81" i="5"/>
  <c r="CE81" i="5" s="1"/>
  <c r="AC66" i="5"/>
  <c r="AC87" i="5"/>
  <c r="AC45" i="5"/>
  <c r="AC56" i="5"/>
  <c r="AC34" i="5"/>
  <c r="AC46" i="5"/>
  <c r="AC28" i="5"/>
  <c r="AC38" i="5"/>
  <c r="CD38" i="5" s="1"/>
  <c r="AC36" i="5"/>
  <c r="AC48" i="5"/>
  <c r="AC16" i="5"/>
  <c r="AC35" i="5"/>
  <c r="AC89" i="5"/>
  <c r="BD89" i="5" s="1"/>
  <c r="AC18" i="5"/>
  <c r="CD18" i="5" s="1"/>
  <c r="AC23" i="5"/>
  <c r="AA36" i="5"/>
  <c r="AC22" i="5"/>
  <c r="BD22" i="5" s="1"/>
  <c r="BQ22" i="5" s="1"/>
  <c r="AC27" i="5"/>
  <c r="AC85" i="5"/>
  <c r="BD85" i="5" s="1"/>
  <c r="DX85" i="5" s="1"/>
  <c r="AC84" i="5"/>
  <c r="AC61" i="5"/>
  <c r="AC81" i="5"/>
  <c r="AC21" i="5"/>
  <c r="AB66" i="5"/>
  <c r="BC66" i="5" s="1"/>
  <c r="AB87" i="5"/>
  <c r="AB17" i="5"/>
  <c r="AB22" i="5"/>
  <c r="AB45" i="5"/>
  <c r="AB56" i="5"/>
  <c r="CC56" i="5" s="1"/>
  <c r="AB46" i="5"/>
  <c r="AB28" i="5"/>
  <c r="BC28" i="5" s="1"/>
  <c r="AB38" i="5"/>
  <c r="AB26" i="5"/>
  <c r="BC26" i="5" s="1"/>
  <c r="DW26" i="5" s="1"/>
  <c r="AB36" i="5"/>
  <c r="AB35" i="5"/>
  <c r="CC35" i="5" s="1"/>
  <c r="AB39" i="5"/>
  <c r="AB20" i="5"/>
  <c r="AB89" i="5"/>
  <c r="AA72" i="5"/>
  <c r="CB72" i="5" s="1"/>
  <c r="AA89" i="5"/>
  <c r="AA19" i="5"/>
  <c r="AA24" i="5"/>
  <c r="AA61" i="5"/>
  <c r="BB61" i="5" s="1"/>
  <c r="AA81" i="5"/>
  <c r="AA21" i="5"/>
  <c r="BB21" i="5" s="1"/>
  <c r="AA6" i="5"/>
  <c r="BB6" i="5" s="1"/>
  <c r="DV6" i="5" s="1"/>
  <c r="AA8" i="5"/>
  <c r="AA35" i="5"/>
  <c r="AA45" i="5"/>
  <c r="BB45" i="5" s="1"/>
  <c r="AA56" i="5"/>
  <c r="CB56" i="5" s="1"/>
  <c r="AA39" i="5"/>
  <c r="AA22" i="5"/>
  <c r="AA27" i="5"/>
  <c r="AA78" i="5"/>
  <c r="AA46" i="5"/>
  <c r="Z68" i="5"/>
  <c r="CA68" i="5" s="1"/>
  <c r="CO68" i="5" s="1"/>
  <c r="Z90" i="5"/>
  <c r="BA90" i="5" s="1"/>
  <c r="Z92" i="5"/>
  <c r="BA92" i="5" s="1"/>
  <c r="Z104" i="5"/>
  <c r="BA104" i="5" s="1"/>
  <c r="BN104" i="5" s="1"/>
  <c r="Z72" i="5"/>
  <c r="Z93" i="5"/>
  <c r="Z24" i="5"/>
  <c r="BA24" i="5" s="1"/>
  <c r="BN24" i="5" s="1"/>
  <c r="Z30" i="5"/>
  <c r="Z7" i="5"/>
  <c r="Z9" i="5"/>
  <c r="Z16" i="5"/>
  <c r="CA16" i="5" s="1"/>
  <c r="Z66" i="5"/>
  <c r="Z87" i="5"/>
  <c r="Z27" i="5"/>
  <c r="Z46" i="5"/>
  <c r="BA46" i="5" s="1"/>
  <c r="Z28" i="5"/>
  <c r="Z38" i="5"/>
  <c r="CA38" i="5" s="1"/>
  <c r="CO38" i="5" s="1"/>
  <c r="Z60" i="5"/>
  <c r="Z80" i="5"/>
  <c r="CA80" i="5" s="1"/>
  <c r="CO80" i="5" s="1"/>
  <c r="Z84" i="5"/>
  <c r="Z43" i="5"/>
  <c r="BA43" i="5" s="1"/>
  <c r="BN43" i="5" s="1"/>
  <c r="AO43" i="5" s="1"/>
  <c r="Z11" i="5"/>
  <c r="BA11" i="5" s="1"/>
  <c r="DU11" i="5" s="1"/>
  <c r="DH11" i="5" s="1"/>
  <c r="Z15" i="5"/>
  <c r="Z49" i="5"/>
  <c r="BA49" i="5" s="1"/>
  <c r="BN49" i="5" s="1"/>
  <c r="AO49" i="5" s="1"/>
  <c r="Z8" i="5"/>
  <c r="Z106" i="5"/>
  <c r="Z107" i="5"/>
  <c r="AD78" i="5"/>
  <c r="BE78" i="5" s="1"/>
  <c r="DY78" i="5" s="1"/>
  <c r="AD79" i="5"/>
  <c r="AC78" i="5"/>
  <c r="AC79" i="5"/>
  <c r="BD79" i="5" s="1"/>
  <c r="AE78" i="5"/>
  <c r="BF78" i="5" s="1"/>
  <c r="AE79" i="5"/>
  <c r="AD51" i="5"/>
  <c r="BE51" i="5" s="1"/>
  <c r="AE23" i="5"/>
  <c r="AH105" i="5"/>
  <c r="AH49" i="5"/>
  <c r="AA83" i="5"/>
  <c r="BB83" i="5" s="1"/>
  <c r="Z85" i="5"/>
  <c r="BA85" i="5" s="1"/>
  <c r="DU85" i="5" s="1"/>
  <c r="AA23" i="5"/>
  <c r="BB23" i="5" s="1"/>
  <c r="Z91" i="5"/>
  <c r="AE20" i="5"/>
  <c r="AA20" i="5"/>
  <c r="BB20" i="5" s="1"/>
  <c r="DV20" i="5" s="1"/>
  <c r="AB105" i="5"/>
  <c r="AC19" i="5"/>
  <c r="AD85" i="5"/>
  <c r="BE85" i="5" s="1"/>
  <c r="AE103" i="5"/>
  <c r="BF103" i="5" s="1"/>
  <c r="AB61" i="5"/>
  <c r="BC61" i="5" s="1"/>
  <c r="DW61" i="5" s="1"/>
  <c r="AH85" i="5"/>
  <c r="AC105" i="5"/>
  <c r="BD105" i="5" s="1"/>
  <c r="AH76" i="5"/>
  <c r="BG76" i="5" s="1"/>
  <c r="EA76" i="5" s="1"/>
  <c r="AE48" i="5"/>
  <c r="Z26" i="5"/>
  <c r="AA105" i="5"/>
  <c r="BB105" i="5" s="1"/>
  <c r="BO105" i="5" s="1"/>
  <c r="AD100" i="5"/>
  <c r="BE100" i="5" s="1"/>
  <c r="Z100" i="5"/>
  <c r="AB19" i="5"/>
  <c r="AH87" i="5"/>
  <c r="Z64" i="5"/>
  <c r="BA64" i="5" s="1"/>
  <c r="AE83" i="5"/>
  <c r="AA49" i="5"/>
  <c r="BB49" i="5" s="1"/>
  <c r="DV49" i="5" s="1"/>
  <c r="AH86" i="5"/>
  <c r="BG86" i="5" s="1"/>
  <c r="Z62" i="5"/>
  <c r="BA62" i="5" s="1"/>
  <c r="DU62" i="5" s="1"/>
  <c r="DH62" i="5" s="1"/>
  <c r="AE51" i="5"/>
  <c r="AA48" i="5"/>
  <c r="BB48" i="5" s="1"/>
  <c r="AB91" i="5"/>
  <c r="BC91" i="5" s="1"/>
  <c r="DW91" i="5" s="1"/>
  <c r="AD105" i="5"/>
  <c r="Z105" i="5"/>
  <c r="AC100" i="5"/>
  <c r="BD100" i="5" s="1"/>
  <c r="DX100" i="5" s="1"/>
  <c r="AH14" i="5"/>
  <c r="AE87" i="5"/>
  <c r="BF87" i="5" s="1"/>
  <c r="AH28" i="5"/>
  <c r="BG28" i="5" s="1"/>
  <c r="AB85" i="5"/>
  <c r="AC103" i="5"/>
  <c r="BD103" i="5" s="1"/>
  <c r="BQ103" i="5" s="1"/>
  <c r="AC86" i="5"/>
  <c r="BD86" i="5" s="1"/>
  <c r="DX86" i="5" s="1"/>
  <c r="AA33" i="5"/>
  <c r="CB33" i="5" s="1"/>
  <c r="AA34" i="5"/>
  <c r="BB34" i="5" s="1"/>
  <c r="DV34" i="5" s="1"/>
  <c r="U42" i="3"/>
  <c r="U43" i="3"/>
  <c r="AE69" i="5"/>
  <c r="BF69" i="5" s="1"/>
  <c r="AB32" i="5"/>
  <c r="CC32" i="5" s="1"/>
  <c r="AB58" i="5"/>
  <c r="DG33" i="5"/>
  <c r="DG64" i="5"/>
  <c r="DT7" i="5"/>
  <c r="DT34" i="5"/>
  <c r="DG34" i="5"/>
  <c r="DG61" i="5"/>
  <c r="DT61" i="5"/>
  <c r="DT87" i="5"/>
  <c r="DG87" i="5"/>
  <c r="DT83" i="5"/>
  <c r="DG83" i="5"/>
  <c r="DG62" i="5"/>
  <c r="DT62" i="5"/>
  <c r="DG20" i="5"/>
  <c r="DT20" i="5"/>
  <c r="DG19" i="5"/>
  <c r="DT19" i="5"/>
  <c r="DG85" i="5"/>
  <c r="DT85" i="5"/>
  <c r="DT100" i="5"/>
  <c r="DG100" i="5"/>
  <c r="DG105" i="5"/>
  <c r="DT105" i="5"/>
  <c r="DG22" i="5"/>
  <c r="DT22" i="5"/>
  <c r="DG101" i="5"/>
  <c r="DT101" i="5"/>
  <c r="DG48" i="5"/>
  <c r="DT48" i="5"/>
  <c r="DG12" i="5"/>
  <c r="DT12" i="5"/>
  <c r="DG49" i="5"/>
  <c r="DT49" i="5"/>
  <c r="DG81" i="5"/>
  <c r="DT81" i="5"/>
  <c r="DT68" i="5"/>
  <c r="DG68" i="5"/>
  <c r="DG47" i="5"/>
  <c r="DT47" i="5"/>
  <c r="DG91" i="5"/>
  <c r="DT91" i="5"/>
  <c r="DG7" i="5"/>
  <c r="DT103" i="5"/>
  <c r="DG103" i="5"/>
  <c r="DG14" i="5"/>
  <c r="DT14" i="5"/>
  <c r="DG28" i="5"/>
  <c r="DT28" i="5"/>
  <c r="DG76" i="5"/>
  <c r="DT76" i="5"/>
  <c r="DG86" i="5"/>
  <c r="DT86" i="5"/>
  <c r="DT26" i="5"/>
  <c r="DG26" i="5"/>
  <c r="DG51" i="5"/>
  <c r="DT51" i="5"/>
  <c r="DT64" i="5"/>
  <c r="DG23" i="5"/>
  <c r="DT23" i="5"/>
  <c r="DG27" i="5"/>
  <c r="DT27" i="5"/>
  <c r="DT33" i="5"/>
  <c r="DM32" i="5"/>
  <c r="DZ32" i="5"/>
  <c r="Z19" i="5"/>
  <c r="CA19" i="5" s="1"/>
  <c r="AB34" i="5"/>
  <c r="F6" i="7"/>
  <c r="AB7" i="5"/>
  <c r="BC7" i="5" s="1"/>
  <c r="BP7" i="5" s="1"/>
  <c r="AE34" i="5"/>
  <c r="BF34" i="5" s="1"/>
  <c r="F6" i="8"/>
  <c r="N54" i="5"/>
  <c r="R54" i="5"/>
  <c r="Q54" i="5" s="1"/>
  <c r="N43" i="5"/>
  <c r="P43" i="5" s="1"/>
  <c r="O43" i="5" s="1"/>
  <c r="N95" i="5"/>
  <c r="N65" i="5"/>
  <c r="N40" i="5"/>
  <c r="R40" i="5"/>
  <c r="Q40" i="5" s="1"/>
  <c r="N50" i="5"/>
  <c r="N55" i="5"/>
  <c r="N56" i="5"/>
  <c r="N66" i="5"/>
  <c r="N16" i="5"/>
  <c r="S16" i="5" s="1"/>
  <c r="T16" i="5" s="1"/>
  <c r="X16" i="5" s="1"/>
  <c r="BM16" i="5" s="1"/>
  <c r="N42" i="5"/>
  <c r="R42" i="5"/>
  <c r="Q42" i="5" s="1"/>
  <c r="N24" i="5"/>
  <c r="N25" i="5"/>
  <c r="R25" i="5"/>
  <c r="Q25" i="5" s="1"/>
  <c r="N72" i="5"/>
  <c r="N71" i="5"/>
  <c r="R71" i="5"/>
  <c r="Q71" i="5" s="1"/>
  <c r="N53" i="5"/>
  <c r="P53" i="5" s="1"/>
  <c r="O53" i="5" s="1"/>
  <c r="N70" i="5"/>
  <c r="R70" i="5"/>
  <c r="Q70" i="5" s="1"/>
  <c r="N29" i="5"/>
  <c r="N35" i="5"/>
  <c r="R35" i="5"/>
  <c r="Q35" i="5" s="1"/>
  <c r="N60" i="5"/>
  <c r="N106" i="5"/>
  <c r="N82" i="5"/>
  <c r="S82" i="5" s="1"/>
  <c r="T82" i="5" s="1"/>
  <c r="X82" i="5" s="1"/>
  <c r="N84" i="5"/>
  <c r="N46" i="5"/>
  <c r="S46" i="5" s="1"/>
  <c r="T46" i="5" s="1"/>
  <c r="X46" i="5" s="1"/>
  <c r="BM46" i="5" s="1"/>
  <c r="N36" i="5"/>
  <c r="R36" i="5"/>
  <c r="Q36" i="5" s="1"/>
  <c r="N90" i="5"/>
  <c r="P90" i="5" s="1"/>
  <c r="O90" i="5" s="1"/>
  <c r="N98" i="5"/>
  <c r="R98" i="5"/>
  <c r="Q98" i="5" s="1"/>
  <c r="N107" i="5"/>
  <c r="N18" i="5"/>
  <c r="N73" i="5"/>
  <c r="N57" i="5"/>
  <c r="R57" i="5"/>
  <c r="Q57" i="5" s="1"/>
  <c r="N96" i="5"/>
  <c r="N75" i="5"/>
  <c r="R75" i="5"/>
  <c r="Q75" i="5" s="1"/>
  <c r="N104" i="5"/>
  <c r="DG104" i="5" s="1"/>
  <c r="N80" i="5"/>
  <c r="N41" i="5"/>
  <c r="P41" i="5" s="1"/>
  <c r="O41" i="5" s="1"/>
  <c r="N59" i="5"/>
  <c r="R59" i="5"/>
  <c r="Q59" i="5" s="1"/>
  <c r="N99" i="5"/>
  <c r="N92" i="5"/>
  <c r="R92" i="5"/>
  <c r="Q92" i="5" s="1"/>
  <c r="N37" i="5"/>
  <c r="N67" i="5"/>
  <c r="R67" i="5"/>
  <c r="Q67" i="5" s="1"/>
  <c r="N78" i="5"/>
  <c r="DG78" i="5" s="1"/>
  <c r="N45" i="5"/>
  <c r="N79" i="5"/>
  <c r="DG79" i="5" s="1"/>
  <c r="N11" i="5"/>
  <c r="N93" i="5"/>
  <c r="N9" i="5"/>
  <c r="R9" i="5"/>
  <c r="Q9" i="5" s="1"/>
  <c r="N39" i="5"/>
  <c r="DT39" i="5" s="1"/>
  <c r="N77" i="5"/>
  <c r="R77" i="5"/>
  <c r="Q77" i="5" s="1"/>
  <c r="N89" i="5"/>
  <c r="S89" i="5" s="1"/>
  <c r="T89" i="5" s="1"/>
  <c r="X89" i="5" s="1"/>
  <c r="BM89" i="5" s="1"/>
  <c r="N15" i="5"/>
  <c r="N102" i="5"/>
  <c r="R13" i="5"/>
  <c r="Q13" i="5"/>
  <c r="N17" i="5"/>
  <c r="R17" i="5"/>
  <c r="Q17" i="5" s="1"/>
  <c r="N8" i="5"/>
  <c r="N94" i="5"/>
  <c r="R94" i="5"/>
  <c r="Q94" i="5" s="1"/>
  <c r="N6" i="5"/>
  <c r="P6" i="5" s="1"/>
  <c r="O6" i="5" s="1"/>
  <c r="N21" i="5"/>
  <c r="R21" i="5"/>
  <c r="Q21" i="5" s="1"/>
  <c r="N30" i="5"/>
  <c r="N38" i="5"/>
  <c r="R38" i="5"/>
  <c r="Q38" i="5" s="1"/>
  <c r="P39" i="5"/>
  <c r="O39" i="5" s="1"/>
  <c r="R39" i="5"/>
  <c r="Q39" i="5" s="1"/>
  <c r="P15" i="5"/>
  <c r="O15" i="5" s="1"/>
  <c r="R15" i="5"/>
  <c r="Q15" i="5" s="1"/>
  <c r="P73" i="5"/>
  <c r="O73" i="5" s="1"/>
  <c r="R73" i="5"/>
  <c r="Q73" i="5" s="1"/>
  <c r="P84" i="5"/>
  <c r="O84" i="5" s="1"/>
  <c r="R84" i="5"/>
  <c r="Q84" i="5" s="1"/>
  <c r="P37" i="5"/>
  <c r="O37" i="5" s="1"/>
  <c r="R37" i="5"/>
  <c r="Q37" i="5" s="1"/>
  <c r="R41" i="5"/>
  <c r="Q41" i="5" s="1"/>
  <c r="P106" i="5"/>
  <c r="O106" i="5" s="1"/>
  <c r="R106" i="5"/>
  <c r="Q106" i="5" s="1"/>
  <c r="R104" i="5"/>
  <c r="Q104" i="5" s="1"/>
  <c r="P95" i="5"/>
  <c r="O95" i="5" s="1"/>
  <c r="R95" i="5"/>
  <c r="Q95" i="5" s="1"/>
  <c r="P93" i="5"/>
  <c r="O93" i="5" s="1"/>
  <c r="R93" i="5"/>
  <c r="Q93" i="5" s="1"/>
  <c r="P80" i="5"/>
  <c r="O80" i="5" s="1"/>
  <c r="R80" i="5"/>
  <c r="Q80" i="5" s="1"/>
  <c r="R78" i="5"/>
  <c r="Q78" i="5" s="1"/>
  <c r="P66" i="5"/>
  <c r="O66" i="5" s="1"/>
  <c r="R66" i="5"/>
  <c r="Q66" i="5" s="1"/>
  <c r="P55" i="5"/>
  <c r="O55" i="5" s="1"/>
  <c r="R55" i="5"/>
  <c r="Q55" i="5" s="1"/>
  <c r="P45" i="5"/>
  <c r="O45" i="5" s="1"/>
  <c r="R45" i="5"/>
  <c r="Q45" i="5" s="1"/>
  <c r="P18" i="5"/>
  <c r="O18" i="5" s="1"/>
  <c r="R18" i="5"/>
  <c r="Q18" i="5" s="1"/>
  <c r="P11" i="5"/>
  <c r="O11" i="5" s="1"/>
  <c r="R11" i="5"/>
  <c r="Q11" i="5" s="1"/>
  <c r="R6" i="5"/>
  <c r="Q6" i="5" s="1"/>
  <c r="S21" i="5"/>
  <c r="T21" i="5" s="1"/>
  <c r="P21" i="5"/>
  <c r="O21" i="5" s="1"/>
  <c r="S90" i="5"/>
  <c r="T90" i="5" s="1"/>
  <c r="X90" i="5" s="1"/>
  <c r="S29" i="5"/>
  <c r="T29" i="5" s="1"/>
  <c r="S77" i="5"/>
  <c r="T77" i="5"/>
  <c r="X77" i="5" s="1"/>
  <c r="BM77" i="5" s="1"/>
  <c r="P77" i="5"/>
  <c r="O77" i="5"/>
  <c r="S67" i="5"/>
  <c r="P67" i="5"/>
  <c r="O67" i="5" s="1"/>
  <c r="S75" i="5"/>
  <c r="T75" i="5" s="1"/>
  <c r="P75" i="5"/>
  <c r="O75" i="5" s="1"/>
  <c r="S36" i="5"/>
  <c r="T36" i="5" s="1"/>
  <c r="X36" i="5" s="1"/>
  <c r="BM36" i="5" s="1"/>
  <c r="P36" i="5"/>
  <c r="O36" i="5"/>
  <c r="S70" i="5"/>
  <c r="T70" i="5"/>
  <c r="X70" i="5" s="1"/>
  <c r="BM70" i="5" s="1"/>
  <c r="P70" i="5"/>
  <c r="O70" i="5"/>
  <c r="S25" i="5"/>
  <c r="P25" i="5"/>
  <c r="O25" i="5" s="1"/>
  <c r="S43" i="5"/>
  <c r="T43" i="5" s="1"/>
  <c r="S38" i="5"/>
  <c r="T38" i="5" s="1"/>
  <c r="P38" i="5"/>
  <c r="O38" i="5"/>
  <c r="S94" i="5"/>
  <c r="T94" i="5"/>
  <c r="P94" i="5"/>
  <c r="O94" i="5"/>
  <c r="P96" i="5"/>
  <c r="O96" i="5" s="1"/>
  <c r="S24" i="5"/>
  <c r="T24" i="5" s="1"/>
  <c r="X24" i="5" s="1"/>
  <c r="BM24" i="5" s="1"/>
  <c r="P24" i="5"/>
  <c r="O24" i="5" s="1"/>
  <c r="S56" i="5"/>
  <c r="T56" i="5" s="1"/>
  <c r="X56" i="5" s="1"/>
  <c r="BM56" i="5" s="1"/>
  <c r="S40" i="5"/>
  <c r="T40" i="5"/>
  <c r="X40" i="5" s="1"/>
  <c r="BM40" i="5" s="1"/>
  <c r="P40" i="5"/>
  <c r="O40" i="5" s="1"/>
  <c r="DG54" i="5"/>
  <c r="P54" i="5"/>
  <c r="O54" i="5"/>
  <c r="S9" i="5"/>
  <c r="P9" i="5"/>
  <c r="O9" i="5"/>
  <c r="S92" i="5"/>
  <c r="T92" i="5"/>
  <c r="P92" i="5"/>
  <c r="O92" i="5"/>
  <c r="S57" i="5"/>
  <c r="P57" i="5"/>
  <c r="O57" i="5" s="1"/>
  <c r="S98" i="5"/>
  <c r="T98" i="5" s="1"/>
  <c r="X98" i="5" s="1"/>
  <c r="P98" i="5"/>
  <c r="O98" i="5" s="1"/>
  <c r="S35" i="5"/>
  <c r="T35" i="5" s="1"/>
  <c r="X35" i="5" s="1"/>
  <c r="BM35" i="5" s="1"/>
  <c r="P35" i="5"/>
  <c r="O35" i="5" s="1"/>
  <c r="S42" i="5"/>
  <c r="T42" i="5" s="1"/>
  <c r="P42" i="5"/>
  <c r="O42" i="5" s="1"/>
  <c r="S65" i="5"/>
  <c r="T65" i="5" s="1"/>
  <c r="X65" i="5" s="1"/>
  <c r="BM65" i="5" s="1"/>
  <c r="S71" i="5"/>
  <c r="P71" i="5"/>
  <c r="O71" i="5" s="1"/>
  <c r="S17" i="5"/>
  <c r="T17" i="5" s="1"/>
  <c r="X17" i="5"/>
  <c r="BM17" i="5" s="1"/>
  <c r="P17" i="5"/>
  <c r="O17" i="5" s="1"/>
  <c r="S13" i="5"/>
  <c r="T13" i="5" s="1"/>
  <c r="P13" i="5"/>
  <c r="O13" i="5" s="1"/>
  <c r="S52" i="5"/>
  <c r="T52" i="5" s="1"/>
  <c r="X52" i="5" s="1"/>
  <c r="BM52" i="5" s="1"/>
  <c r="P52" i="5"/>
  <c r="O52" i="5"/>
  <c r="S59" i="5"/>
  <c r="T59" i="5"/>
  <c r="P59" i="5"/>
  <c r="O59" i="5"/>
  <c r="P50" i="5"/>
  <c r="O50" i="5" s="1"/>
  <c r="P16" i="5"/>
  <c r="O16" i="5" s="1"/>
  <c r="S72" i="5"/>
  <c r="T72" i="5" s="1"/>
  <c r="AC7" i="5"/>
  <c r="X21" i="5"/>
  <c r="BM21" i="5" s="1"/>
  <c r="DT73" i="5"/>
  <c r="DT21" i="5"/>
  <c r="DG21" i="5"/>
  <c r="DG17" i="5"/>
  <c r="DT17" i="5"/>
  <c r="DG102" i="5"/>
  <c r="DT9" i="5"/>
  <c r="DG9" i="5"/>
  <c r="DG45" i="5"/>
  <c r="DT45" i="5"/>
  <c r="S45" i="5"/>
  <c r="DT37" i="5"/>
  <c r="DG80" i="5"/>
  <c r="DT80" i="5"/>
  <c r="S80" i="5"/>
  <c r="BM90" i="5"/>
  <c r="DG5" i="5"/>
  <c r="DT5" i="5"/>
  <c r="DT6" i="5"/>
  <c r="DT15" i="5"/>
  <c r="DG15" i="5"/>
  <c r="DT84" i="5"/>
  <c r="DG84" i="5"/>
  <c r="S84" i="5"/>
  <c r="DT38" i="5"/>
  <c r="DG38" i="5"/>
  <c r="DT30" i="5"/>
  <c r="DG94" i="5"/>
  <c r="DT94" i="5"/>
  <c r="DG8" i="5"/>
  <c r="DG39" i="5"/>
  <c r="S39" i="5"/>
  <c r="DT93" i="5"/>
  <c r="DT104" i="5"/>
  <c r="T57" i="5"/>
  <c r="T25" i="5"/>
  <c r="T67" i="5"/>
  <c r="DG13" i="5"/>
  <c r="DT13" i="5"/>
  <c r="S15" i="5"/>
  <c r="DG77" i="5"/>
  <c r="DT77" i="5"/>
  <c r="DT11" i="5"/>
  <c r="DG11" i="5"/>
  <c r="S11" i="5"/>
  <c r="DT78" i="5"/>
  <c r="S78" i="5"/>
  <c r="DG18" i="5"/>
  <c r="DT18" i="5"/>
  <c r="S18" i="5"/>
  <c r="DT106" i="5"/>
  <c r="DG106" i="5"/>
  <c r="S106" i="5"/>
  <c r="T9" i="5"/>
  <c r="DT66" i="5"/>
  <c r="DG66" i="5"/>
  <c r="S66" i="5"/>
  <c r="DT55" i="5"/>
  <c r="DG55" i="5"/>
  <c r="DG92" i="5"/>
  <c r="DT92" i="5"/>
  <c r="DG59" i="5"/>
  <c r="DT59" i="5"/>
  <c r="DG90" i="5"/>
  <c r="DG82" i="5"/>
  <c r="DT60" i="5"/>
  <c r="DG25" i="5"/>
  <c r="DT25" i="5"/>
  <c r="DG42" i="5"/>
  <c r="DT42" i="5"/>
  <c r="DT56" i="5"/>
  <c r="DG50" i="5"/>
  <c r="DT40" i="5"/>
  <c r="DG40" i="5"/>
  <c r="DT35" i="5"/>
  <c r="DG35" i="5"/>
  <c r="DG70" i="5"/>
  <c r="DT70" i="5"/>
  <c r="DG71" i="5"/>
  <c r="DT71" i="5"/>
  <c r="DG52" i="5"/>
  <c r="DT52" i="5"/>
  <c r="DT67" i="5"/>
  <c r="DG67" i="5"/>
  <c r="DG99" i="5"/>
  <c r="DT99" i="5"/>
  <c r="DG75" i="5"/>
  <c r="DT75" i="5"/>
  <c r="DT96" i="5"/>
  <c r="DT57" i="5"/>
  <c r="DG57" i="5"/>
  <c r="DG107" i="5"/>
  <c r="DT98" i="5"/>
  <c r="DG98" i="5"/>
  <c r="DG36" i="5"/>
  <c r="DT36" i="5"/>
  <c r="DG46" i="5"/>
  <c r="DG29" i="5"/>
  <c r="DG53" i="5"/>
  <c r="DT72" i="5"/>
  <c r="DT24" i="5"/>
  <c r="DT16" i="5"/>
  <c r="S55" i="5"/>
  <c r="DT65" i="5"/>
  <c r="DG95" i="5"/>
  <c r="DT95" i="5"/>
  <c r="S95" i="5"/>
  <c r="S54" i="5"/>
  <c r="DT54" i="5"/>
  <c r="X43" i="5"/>
  <c r="BM43" i="5" s="1"/>
  <c r="T71" i="5"/>
  <c r="X71" i="5"/>
  <c r="BM71" i="5" s="1"/>
  <c r="BM98" i="5"/>
  <c r="Z22" i="5"/>
  <c r="AB62" i="5"/>
  <c r="BC62" i="5" s="1"/>
  <c r="X42" i="5"/>
  <c r="BM42" i="5" s="1"/>
  <c r="T95" i="5"/>
  <c r="T80" i="5"/>
  <c r="T55" i="5"/>
  <c r="T15" i="5"/>
  <c r="X67" i="5"/>
  <c r="BM67" i="5" s="1"/>
  <c r="X25" i="5"/>
  <c r="BM25" i="5"/>
  <c r="X92" i="5"/>
  <c r="BM92" i="5"/>
  <c r="F4" i="2"/>
  <c r="Z5" i="5"/>
  <c r="BA5" i="5" s="1"/>
  <c r="T45" i="5"/>
  <c r="X38" i="5"/>
  <c r="BM38" i="5"/>
  <c r="X13" i="5"/>
  <c r="BM13" i="5"/>
  <c r="X94" i="5"/>
  <c r="BM94" i="5"/>
  <c r="X57" i="5"/>
  <c r="BM57" i="5"/>
  <c r="T84" i="5"/>
  <c r="T54" i="5"/>
  <c r="F5" i="2"/>
  <c r="N5" i="2"/>
  <c r="X59" i="5"/>
  <c r="BM59" i="5"/>
  <c r="X75" i="5"/>
  <c r="BM75" i="5" s="1"/>
  <c r="X9" i="5"/>
  <c r="BM9" i="5" s="1"/>
  <c r="T78" i="5"/>
  <c r="T11" i="5"/>
  <c r="X72" i="5"/>
  <c r="BM72" i="5" s="1"/>
  <c r="X29" i="5"/>
  <c r="BM29" i="5" s="1"/>
  <c r="T66" i="5"/>
  <c r="T106" i="5"/>
  <c r="T18" i="5"/>
  <c r="T39" i="5"/>
  <c r="BM82" i="5"/>
  <c r="N4" i="2"/>
  <c r="Z6" i="5"/>
  <c r="Z12" i="5"/>
  <c r="CA12" i="5" s="1"/>
  <c r="AA102" i="5"/>
  <c r="Z59" i="5"/>
  <c r="CA59" i="5" s="1"/>
  <c r="X55" i="5"/>
  <c r="BM55" i="5" s="1"/>
  <c r="X78" i="5"/>
  <c r="BM78" i="5" s="1"/>
  <c r="X84" i="5"/>
  <c r="BM84" i="5" s="1"/>
  <c r="X45" i="5"/>
  <c r="BM45" i="5" s="1"/>
  <c r="X66" i="5"/>
  <c r="BM66" i="5"/>
  <c r="X80" i="5"/>
  <c r="BM80" i="5" s="1"/>
  <c r="X15" i="5"/>
  <c r="BM15" i="5" s="1"/>
  <c r="X39" i="5"/>
  <c r="BM39" i="5" s="1"/>
  <c r="X18" i="5"/>
  <c r="BM18" i="5"/>
  <c r="X106" i="5"/>
  <c r="BM106" i="5"/>
  <c r="X11" i="5"/>
  <c r="BM11" i="5" s="1"/>
  <c r="X54" i="5"/>
  <c r="BM54" i="5"/>
  <c r="X5" i="5"/>
  <c r="BM5" i="5"/>
  <c r="X95" i="5"/>
  <c r="BM95" i="5"/>
  <c r="AA52" i="5"/>
  <c r="CB52" i="5" s="1"/>
  <c r="AC49" i="5"/>
  <c r="BD49" i="5" s="1"/>
  <c r="AA53" i="5"/>
  <c r="CB53" i="5" s="1"/>
  <c r="N4" i="6"/>
  <c r="Z20" i="5"/>
  <c r="AB86" i="5"/>
  <c r="CC86" i="5" s="1"/>
  <c r="AE98" i="5"/>
  <c r="AC20" i="5"/>
  <c r="CD20" i="5" s="1"/>
  <c r="AC26" i="5"/>
  <c r="AC97" i="5"/>
  <c r="BD97" i="5" s="1"/>
  <c r="AC17" i="5"/>
  <c r="CD17" i="5" s="1"/>
  <c r="N4" i="8"/>
  <c r="AB51" i="5"/>
  <c r="AB78" i="5"/>
  <c r="AB100" i="5"/>
  <c r="BC100" i="5" s="1"/>
  <c r="AB33" i="5"/>
  <c r="AB102" i="5"/>
  <c r="BC102" i="5" s="1"/>
  <c r="AA91" i="5"/>
  <c r="U8" i="3"/>
  <c r="C2" i="3"/>
  <c r="AE66" i="5"/>
  <c r="CF66" i="5" s="1"/>
  <c r="AD22" i="5"/>
  <c r="BE22" i="5" s="1"/>
  <c r="BR22" i="5" s="1"/>
  <c r="AC62" i="5"/>
  <c r="L13" i="3"/>
  <c r="AA94" i="5"/>
  <c r="BB94" i="5" s="1"/>
  <c r="DV94" i="5" s="1"/>
  <c r="AA103" i="5"/>
  <c r="CB103" i="5" s="1"/>
  <c r="U56" i="3"/>
  <c r="U13" i="3"/>
  <c r="O18" i="3"/>
  <c r="L57" i="3"/>
  <c r="U55" i="3"/>
  <c r="I46" i="3"/>
  <c r="AE60" i="5"/>
  <c r="I53" i="3"/>
  <c r="I27" i="3"/>
  <c r="R64" i="3"/>
  <c r="R65" i="3"/>
  <c r="AB12" i="5"/>
  <c r="CC12" i="5" s="1"/>
  <c r="AD20" i="5"/>
  <c r="R56" i="3"/>
  <c r="R55" i="3"/>
  <c r="AE86" i="5"/>
  <c r="CF86" i="5" s="1"/>
  <c r="AE49" i="5"/>
  <c r="CF49" i="5" s="1"/>
  <c r="AD97" i="5"/>
  <c r="BE97" i="5" s="1"/>
  <c r="AC101" i="5"/>
  <c r="AC33" i="5"/>
  <c r="CD33" i="5" s="1"/>
  <c r="AC51" i="5"/>
  <c r="CD51" i="5" s="1"/>
  <c r="R22" i="3"/>
  <c r="R61" i="3"/>
  <c r="R62" i="3"/>
  <c r="O16" i="3"/>
  <c r="L28" i="3"/>
  <c r="AE26" i="5"/>
  <c r="CF26" i="5" s="1"/>
  <c r="AE22" i="5"/>
  <c r="BF22" i="5" s="1"/>
  <c r="AD62" i="5"/>
  <c r="CE62" i="5" s="1"/>
  <c r="AB103" i="5"/>
  <c r="CC103" i="5" s="1"/>
  <c r="O58" i="3"/>
  <c r="O57" i="3"/>
  <c r="R45" i="3"/>
  <c r="AD33" i="5"/>
  <c r="O29" i="3"/>
  <c r="O28" i="3"/>
  <c r="AE101" i="5"/>
  <c r="AE62" i="5"/>
  <c r="BF62" i="5" s="1"/>
  <c r="AA40" i="3"/>
  <c r="R42" i="3"/>
  <c r="R43" i="3"/>
  <c r="AA39" i="3"/>
  <c r="R28" i="3"/>
  <c r="R29" i="3"/>
  <c r="AE33" i="5"/>
  <c r="CF33" i="5" s="1"/>
  <c r="R18" i="3"/>
  <c r="AH4" i="5"/>
  <c r="AG32" i="5"/>
  <c r="BS32" i="5" s="1"/>
  <c r="AK13" i="5"/>
  <c r="BJ13" i="5" s="1"/>
  <c r="X57" i="3"/>
  <c r="X58" i="3"/>
  <c r="AA22" i="3"/>
  <c r="AA18" i="3"/>
  <c r="X12" i="3"/>
  <c r="AA42" i="3"/>
  <c r="AA43" i="3"/>
  <c r="AD61" i="3"/>
  <c r="AD62" i="3"/>
  <c r="X29" i="3"/>
  <c r="X30" i="3"/>
  <c r="AA63" i="3"/>
  <c r="AA64" i="3"/>
  <c r="AA14" i="3"/>
  <c r="AA67" i="3"/>
  <c r="AA68" i="3"/>
  <c r="F47" i="3"/>
  <c r="AA29" i="3"/>
  <c r="AA30" i="3"/>
  <c r="AD43" i="3"/>
  <c r="AD30" i="3"/>
  <c r="AD68" i="3"/>
  <c r="AD9" i="3"/>
  <c r="AD16" i="3"/>
  <c r="AD42" i="3"/>
  <c r="AD14" i="3"/>
  <c r="AD67" i="3"/>
  <c r="AD29" i="3"/>
  <c r="AD48" i="3"/>
  <c r="AD47" i="3"/>
  <c r="F28" i="3"/>
  <c r="F29" i="3"/>
  <c r="D9" i="2"/>
  <c r="D10" i="2" s="1"/>
  <c r="M6" i="2"/>
  <c r="N6" i="2" s="1"/>
  <c r="M7" i="2"/>
  <c r="O7" i="2" s="1"/>
  <c r="N7" i="2"/>
  <c r="M8" i="2"/>
  <c r="O8" i="2"/>
  <c r="N8" i="2"/>
  <c r="M9" i="2"/>
  <c r="O9" i="2"/>
  <c r="C42" i="3"/>
  <c r="B42" i="3"/>
  <c r="N9" i="2"/>
  <c r="F48" i="3"/>
  <c r="E48" i="3"/>
  <c r="B26" i="3"/>
  <c r="B27" i="3"/>
  <c r="C13" i="3"/>
  <c r="B6" i="3"/>
  <c r="C6" i="3"/>
  <c r="B20" i="3"/>
  <c r="C40" i="3"/>
  <c r="C26" i="3"/>
  <c r="C61" i="3"/>
  <c r="C52" i="3"/>
  <c r="B61" i="3"/>
  <c r="C20" i="3"/>
  <c r="C14" i="3"/>
  <c r="C27" i="3"/>
  <c r="B52" i="3"/>
  <c r="B40" i="3"/>
  <c r="B13" i="3"/>
  <c r="B14" i="3"/>
  <c r="C41" i="3"/>
  <c r="B41" i="3"/>
  <c r="B15" i="3"/>
  <c r="C28" i="3"/>
  <c r="B28" i="3"/>
  <c r="C15" i="3"/>
  <c r="B59" i="3"/>
  <c r="C59" i="3"/>
  <c r="B64" i="3"/>
  <c r="C64" i="3"/>
  <c r="B55" i="3"/>
  <c r="C55" i="3"/>
  <c r="B58" i="3"/>
  <c r="C58" i="3"/>
  <c r="C43" i="3"/>
  <c r="B43" i="3"/>
  <c r="B8" i="3"/>
  <c r="C22" i="3"/>
  <c r="C29" i="3"/>
  <c r="B22" i="3"/>
  <c r="C54" i="3"/>
  <c r="B54" i="3"/>
  <c r="B63" i="3"/>
  <c r="B18" i="3"/>
  <c r="C63" i="3"/>
  <c r="C8" i="3"/>
  <c r="B29" i="3"/>
  <c r="C18" i="3"/>
  <c r="I58" i="3"/>
  <c r="I57" i="3"/>
  <c r="I28" i="3"/>
  <c r="I8" i="3"/>
  <c r="I54" i="3"/>
  <c r="I47" i="3"/>
  <c r="H47" i="3"/>
  <c r="H58" i="3"/>
  <c r="H54" i="3"/>
  <c r="H8" i="3"/>
  <c r="H57" i="3"/>
  <c r="H28" i="3"/>
  <c r="L22" i="3"/>
  <c r="L42" i="3"/>
  <c r="L43" i="3"/>
  <c r="L47" i="3"/>
  <c r="L58" i="3"/>
  <c r="K58" i="3"/>
  <c r="K47" i="3"/>
  <c r="K43" i="3"/>
  <c r="K45" i="3"/>
  <c r="K29" i="3"/>
  <c r="L29" i="3"/>
  <c r="L45" i="3"/>
  <c r="K42" i="3"/>
  <c r="K22" i="3"/>
  <c r="M123" i="3" l="1"/>
  <c r="M107" i="3"/>
  <c r="AE167" i="3"/>
  <c r="AH203" i="3"/>
  <c r="Y142" i="3"/>
  <c r="AE142" i="3"/>
  <c r="P148" i="3"/>
  <c r="Y150" i="3"/>
  <c r="AE150" i="3"/>
  <c r="D152" i="3"/>
  <c r="P152" i="3"/>
  <c r="G154" i="3"/>
  <c r="G158" i="3"/>
  <c r="M158" i="3"/>
  <c r="J168" i="3"/>
  <c r="AH168" i="3"/>
  <c r="D86" i="3"/>
  <c r="AR86" i="3" s="1"/>
  <c r="J89" i="3"/>
  <c r="AT89" i="3" s="1"/>
  <c r="P89" i="3"/>
  <c r="AV89" i="3" s="1"/>
  <c r="V89" i="3"/>
  <c r="AX89" i="3" s="1"/>
  <c r="AE93" i="3"/>
  <c r="AB90" i="3"/>
  <c r="J93" i="3"/>
  <c r="AT93" i="3" s="1"/>
  <c r="P93" i="3"/>
  <c r="V93" i="3"/>
  <c r="AH93" i="3"/>
  <c r="BB93" i="3" s="1"/>
  <c r="D94" i="3"/>
  <c r="AR94" i="3" s="1"/>
  <c r="Y94" i="3"/>
  <c r="AE94" i="3"/>
  <c r="AK94" i="3"/>
  <c r="G95" i="3"/>
  <c r="G96" i="3"/>
  <c r="AS96" i="3" s="1"/>
  <c r="S96" i="3"/>
  <c r="AW96" i="3" s="1"/>
  <c r="Y96" i="3"/>
  <c r="AY96" i="3" s="1"/>
  <c r="AE96" i="3"/>
  <c r="BA96" i="3" s="1"/>
  <c r="V100" i="3"/>
  <c r="AX100" i="3" s="1"/>
  <c r="J101" i="3"/>
  <c r="AT101" i="3" s="1"/>
  <c r="P101" i="3"/>
  <c r="AV101" i="3" s="1"/>
  <c r="V101" i="3"/>
  <c r="AX101" i="3" s="1"/>
  <c r="AB101" i="3"/>
  <c r="AZ101" i="3" s="1"/>
  <c r="AH102" i="3"/>
  <c r="BB102" i="3" s="1"/>
  <c r="D103" i="3"/>
  <c r="AR103" i="3" s="1"/>
  <c r="J103" i="3"/>
  <c r="AT103" i="3" s="1"/>
  <c r="V103" i="3"/>
  <c r="AX103" i="3" s="1"/>
  <c r="AB103" i="3"/>
  <c r="AZ103" i="3" s="1"/>
  <c r="AH103" i="3"/>
  <c r="BB103" i="3" s="1"/>
  <c r="P104" i="3"/>
  <c r="AV104" i="3" s="1"/>
  <c r="D105" i="3"/>
  <c r="AR105" i="3" s="1"/>
  <c r="P105" i="3"/>
  <c r="V105" i="3"/>
  <c r="AX105" i="3" s="1"/>
  <c r="AB105" i="3"/>
  <c r="AZ105" i="3" s="1"/>
  <c r="J106" i="3"/>
  <c r="AT106" i="3" s="1"/>
  <c r="P107" i="3"/>
  <c r="AV107" i="3" s="1"/>
  <c r="V107" i="3"/>
  <c r="AX107" i="3" s="1"/>
  <c r="AH107" i="3"/>
  <c r="BB107" i="3" s="1"/>
  <c r="D108" i="3"/>
  <c r="AR108" i="3" s="1"/>
  <c r="P108" i="3"/>
  <c r="AV108" i="3" s="1"/>
  <c r="J109" i="3"/>
  <c r="AT109" i="3" s="1"/>
  <c r="P109" i="3"/>
  <c r="AV109" i="3" s="1"/>
  <c r="AH109" i="3"/>
  <c r="BB109" i="3" s="1"/>
  <c r="D110" i="3"/>
  <c r="AR110" i="3" s="1"/>
  <c r="J110" i="3"/>
  <c r="AT110" i="3" s="1"/>
  <c r="V110" i="3"/>
  <c r="AX110" i="3" s="1"/>
  <c r="AB110" i="3"/>
  <c r="AZ110" i="3" s="1"/>
  <c r="AH110" i="3"/>
  <c r="P111" i="3"/>
  <c r="AV111" i="3" s="1"/>
  <c r="V111" i="3"/>
  <c r="AX111" i="3" s="1"/>
  <c r="AH113" i="3"/>
  <c r="BB113" i="3" s="1"/>
  <c r="J114" i="3"/>
  <c r="AT114" i="3" s="1"/>
  <c r="V114" i="3"/>
  <c r="AH114" i="3"/>
  <c r="BB114" i="3" s="1"/>
  <c r="D116" i="3"/>
  <c r="AR116" i="3" s="1"/>
  <c r="J118" i="3"/>
  <c r="AT118" i="3" s="1"/>
  <c r="V118" i="3"/>
  <c r="AX118" i="3" s="1"/>
  <c r="AB118" i="3"/>
  <c r="AZ118" i="3" s="1"/>
  <c r="AB120" i="3"/>
  <c r="AZ120" i="3" s="1"/>
  <c r="M124" i="3"/>
  <c r="S124" i="3"/>
  <c r="Y124" i="3"/>
  <c r="AE124" i="3"/>
  <c r="AK124" i="3"/>
  <c r="J126" i="3"/>
  <c r="V126" i="3"/>
  <c r="AH126" i="3"/>
  <c r="M132" i="3"/>
  <c r="S132" i="3"/>
  <c r="J138" i="3"/>
  <c r="S144" i="3"/>
  <c r="Y144" i="3"/>
  <c r="M148" i="3"/>
  <c r="J150" i="3"/>
  <c r="V150" i="3"/>
  <c r="S152" i="3"/>
  <c r="G156" i="3"/>
  <c r="G160" i="3"/>
  <c r="Y160" i="3"/>
  <c r="AE160" i="3"/>
  <c r="D166" i="3"/>
  <c r="AE168" i="3"/>
  <c r="D169" i="3"/>
  <c r="J169" i="3"/>
  <c r="P169" i="3"/>
  <c r="V169" i="3"/>
  <c r="AB169" i="3"/>
  <c r="J136" i="3"/>
  <c r="Y156" i="3"/>
  <c r="P136" i="3"/>
  <c r="Y92" i="3"/>
  <c r="AY92" i="3" s="1"/>
  <c r="M154" i="3"/>
  <c r="AH118" i="3"/>
  <c r="AE156" i="3"/>
  <c r="AB148" i="3"/>
  <c r="AE154" i="3"/>
  <c r="G162" i="3"/>
  <c r="Y191" i="3"/>
  <c r="AH201" i="3"/>
  <c r="AE203" i="3"/>
  <c r="AE92" i="3"/>
  <c r="BA92" i="3" s="1"/>
  <c r="AK110" i="3"/>
  <c r="BC110" i="3" s="1"/>
  <c r="AE120" i="3"/>
  <c r="BA120" i="3" s="1"/>
  <c r="S125" i="3"/>
  <c r="V143" i="3"/>
  <c r="V179" i="3"/>
  <c r="G178" i="3"/>
  <c r="M178" i="3"/>
  <c r="Y198" i="3"/>
  <c r="AK198" i="3"/>
  <c r="Y202" i="3"/>
  <c r="J208" i="3"/>
  <c r="J185" i="3"/>
  <c r="M162" i="3"/>
  <c r="AK177" i="3"/>
  <c r="AH119" i="3"/>
  <c r="BB119" i="3" s="1"/>
  <c r="AE129" i="3"/>
  <c r="AK129" i="3"/>
  <c r="D131" i="3"/>
  <c r="J131" i="3"/>
  <c r="S133" i="3"/>
  <c r="Y133" i="3"/>
  <c r="G137" i="3"/>
  <c r="S137" i="3"/>
  <c r="G141" i="3"/>
  <c r="S141" i="3"/>
  <c r="Y141" i="3"/>
  <c r="AE141" i="3"/>
  <c r="J142" i="3"/>
  <c r="J146" i="3"/>
  <c r="AH146" i="3"/>
  <c r="D147" i="3"/>
  <c r="J147" i="3"/>
  <c r="S149" i="3"/>
  <c r="D155" i="3"/>
  <c r="P155" i="3"/>
  <c r="V155" i="3"/>
  <c r="AB155" i="3"/>
  <c r="D159" i="3"/>
  <c r="P159" i="3"/>
  <c r="D163" i="3"/>
  <c r="J163" i="3"/>
  <c r="P163" i="3"/>
  <c r="AB163" i="3"/>
  <c r="S164" i="3"/>
  <c r="G165" i="3"/>
  <c r="M165" i="3"/>
  <c r="V170" i="3"/>
  <c r="M172" i="3"/>
  <c r="S176" i="3"/>
  <c r="S180" i="3"/>
  <c r="AE180" i="3"/>
  <c r="G114" i="3"/>
  <c r="AS114" i="3" s="1"/>
  <c r="AE114" i="3"/>
  <c r="BA114" i="3" s="1"/>
  <c r="AE122" i="3"/>
  <c r="D125" i="3"/>
  <c r="D129" i="3"/>
  <c r="J129" i="3"/>
  <c r="P129" i="3"/>
  <c r="V129" i="3"/>
  <c r="AB129" i="3"/>
  <c r="M131" i="3"/>
  <c r="S131" i="3"/>
  <c r="P133" i="3"/>
  <c r="P144" i="3"/>
  <c r="Y169" i="3"/>
  <c r="D171" i="3"/>
  <c r="D172" i="3"/>
  <c r="J172" i="3"/>
  <c r="V172" i="3"/>
  <c r="G174" i="3"/>
  <c r="P119" i="3"/>
  <c r="AV119" i="3" s="1"/>
  <c r="M171" i="3"/>
  <c r="S171" i="3"/>
  <c r="J177" i="3"/>
  <c r="D127" i="3"/>
  <c r="D174" i="3"/>
  <c r="D178" i="3"/>
  <c r="G121" i="3"/>
  <c r="AS121" i="3" s="1"/>
  <c r="J128" i="3"/>
  <c r="S138" i="3"/>
  <c r="AH125" i="3"/>
  <c r="M139" i="3"/>
  <c r="S139" i="3"/>
  <c r="AH141" i="3"/>
  <c r="AK115" i="3"/>
  <c r="BC115" i="3" s="1"/>
  <c r="AE133" i="3"/>
  <c r="Y137" i="3"/>
  <c r="AE137" i="3"/>
  <c r="J151" i="3"/>
  <c r="J167" i="3"/>
  <c r="P167" i="3"/>
  <c r="V167" i="3"/>
  <c r="AK186" i="3"/>
  <c r="Y190" i="3"/>
  <c r="AB192" i="3"/>
  <c r="D186" i="3"/>
  <c r="AB186" i="3"/>
  <c r="S188" i="3"/>
  <c r="P190" i="3"/>
  <c r="V190" i="3"/>
  <c r="G192" i="3"/>
  <c r="M192" i="3"/>
  <c r="S204" i="3"/>
  <c r="Y204" i="3"/>
  <c r="AE204" i="3"/>
  <c r="P120" i="3"/>
  <c r="AV120" i="3" s="1"/>
  <c r="D123" i="3"/>
  <c r="AH145" i="3"/>
  <c r="P149" i="3"/>
  <c r="M174" i="3"/>
  <c r="Y174" i="3"/>
  <c r="V176" i="3"/>
  <c r="AB179" i="3"/>
  <c r="V124" i="3"/>
  <c r="J127" i="3"/>
  <c r="G129" i="3"/>
  <c r="M129" i="3"/>
  <c r="J130" i="3"/>
  <c r="Y132" i="3"/>
  <c r="AK132" i="3"/>
  <c r="V138" i="3"/>
  <c r="AE152" i="3"/>
  <c r="AK170" i="3"/>
  <c r="AE171" i="3"/>
  <c r="J173" i="3"/>
  <c r="G175" i="3"/>
  <c r="Y178" i="3"/>
  <c r="M122" i="3"/>
  <c r="P127" i="3"/>
  <c r="V127" i="3"/>
  <c r="Y139" i="3"/>
  <c r="M147" i="3"/>
  <c r="AE163" i="3"/>
  <c r="J181" i="3"/>
  <c r="AK182" i="3"/>
  <c r="J193" i="3"/>
  <c r="P193" i="3"/>
  <c r="V193" i="3"/>
  <c r="AB193" i="3"/>
  <c r="G195" i="3"/>
  <c r="S195" i="3"/>
  <c r="AE195" i="3"/>
  <c r="J197" i="3"/>
  <c r="M202" i="3"/>
  <c r="AK206" i="3"/>
  <c r="G207" i="3"/>
  <c r="S207" i="3"/>
  <c r="Y207" i="3"/>
  <c r="AE207" i="3"/>
  <c r="D95" i="3"/>
  <c r="AR95" i="3" s="1"/>
  <c r="P96" i="3"/>
  <c r="AV96" i="3" s="1"/>
  <c r="AB182" i="3"/>
  <c r="AH186" i="3"/>
  <c r="S192" i="3"/>
  <c r="AB194" i="3"/>
  <c r="G196" i="3"/>
  <c r="AB132" i="3"/>
  <c r="AH132" i="3"/>
  <c r="AE149" i="3"/>
  <c r="AH151" i="3"/>
  <c r="V159" i="3"/>
  <c r="AB167" i="3"/>
  <c r="S172" i="3"/>
  <c r="S184" i="3"/>
  <c r="AE88" i="3"/>
  <c r="BA88" i="3" s="1"/>
  <c r="AE89" i="3"/>
  <c r="P112" i="3"/>
  <c r="AV112" i="3" s="1"/>
  <c r="D113" i="3"/>
  <c r="AR113" i="3" s="1"/>
  <c r="J123" i="3"/>
  <c r="P123" i="3"/>
  <c r="V123" i="3"/>
  <c r="AB123" i="3"/>
  <c r="AH133" i="3"/>
  <c r="M135" i="3"/>
  <c r="S135" i="3"/>
  <c r="D144" i="3"/>
  <c r="AE145" i="3"/>
  <c r="M166" i="3"/>
  <c r="AE173" i="3"/>
  <c r="AK173" i="3"/>
  <c r="P175" i="3"/>
  <c r="V175" i="3"/>
  <c r="AB175" i="3"/>
  <c r="AE176" i="3"/>
  <c r="V180" i="3"/>
  <c r="AK190" i="3"/>
  <c r="J192" i="3"/>
  <c r="D207" i="3"/>
  <c r="S122" i="3"/>
  <c r="AB127" i="3"/>
  <c r="AH127" i="3"/>
  <c r="Y129" i="3"/>
  <c r="V130" i="3"/>
  <c r="AH130" i="3"/>
  <c r="AK139" i="3"/>
  <c r="AH148" i="3"/>
  <c r="AK163" i="3"/>
  <c r="V165" i="3"/>
  <c r="M167" i="3"/>
  <c r="AE177" i="3"/>
  <c r="D183" i="3"/>
  <c r="Y205" i="3"/>
  <c r="AB207" i="3"/>
  <c r="G208" i="3"/>
  <c r="Y87" i="3"/>
  <c r="AY87" i="3" s="1"/>
  <c r="M90" i="3"/>
  <c r="AU90" i="3" s="1"/>
  <c r="AB109" i="3"/>
  <c r="AZ109" i="3" s="1"/>
  <c r="Y116" i="3"/>
  <c r="AY116" i="3" s="1"/>
  <c r="AB131" i="3"/>
  <c r="AH131" i="3"/>
  <c r="AB135" i="3"/>
  <c r="AH135" i="3"/>
  <c r="M143" i="3"/>
  <c r="Y147" i="3"/>
  <c r="S150" i="3"/>
  <c r="V181" i="3"/>
  <c r="AH207" i="3"/>
  <c r="AE208" i="3"/>
  <c r="AK208" i="3"/>
  <c r="G106" i="3"/>
  <c r="AS106" i="3" s="1"/>
  <c r="AH111" i="3"/>
  <c r="BB111" i="3" s="1"/>
  <c r="V119" i="3"/>
  <c r="AX119" i="3" s="1"/>
  <c r="AH122" i="3"/>
  <c r="D145" i="3"/>
  <c r="AH167" i="3"/>
  <c r="AH182" i="3"/>
  <c r="AE188" i="3"/>
  <c r="AK188" i="3"/>
  <c r="AE196" i="3"/>
  <c r="G93" i="3"/>
  <c r="AS93" i="3" s="1"/>
  <c r="AB113" i="3"/>
  <c r="AZ113" i="3" s="1"/>
  <c r="AB117" i="3"/>
  <c r="AZ117" i="3" s="1"/>
  <c r="J122" i="3"/>
  <c r="AH123" i="3"/>
  <c r="M127" i="3"/>
  <c r="AK127" i="3"/>
  <c r="Y131" i="3"/>
  <c r="P132" i="3"/>
  <c r="J133" i="3"/>
  <c r="Y135" i="3"/>
  <c r="V139" i="3"/>
  <c r="AH142" i="3"/>
  <c r="V147" i="3"/>
  <c r="S200" i="3"/>
  <c r="AK204" i="3"/>
  <c r="S103" i="3"/>
  <c r="AW103" i="3" s="1"/>
  <c r="M111" i="3"/>
  <c r="AU111" i="3" s="1"/>
  <c r="G118" i="3"/>
  <c r="AS118" i="3" s="1"/>
  <c r="AE118" i="3"/>
  <c r="BA118" i="3" s="1"/>
  <c r="G126" i="3"/>
  <c r="AB141" i="3"/>
  <c r="Y29" i="3"/>
  <c r="AY29" i="3" s="1"/>
  <c r="S22" i="3"/>
  <c r="AW22" i="3" s="1"/>
  <c r="V85" i="3"/>
  <c r="AX85" i="3" s="1"/>
  <c r="V86" i="3"/>
  <c r="AX86" i="3" s="1"/>
  <c r="P88" i="3"/>
  <c r="AV88" i="3" s="1"/>
  <c r="AE97" i="3"/>
  <c r="Y99" i="3"/>
  <c r="AY99" i="3" s="1"/>
  <c r="Y109" i="3"/>
  <c r="AY109" i="3" s="1"/>
  <c r="J115" i="3"/>
  <c r="AT115" i="3" s="1"/>
  <c r="AH115" i="3"/>
  <c r="BB115" i="3" s="1"/>
  <c r="J117" i="3"/>
  <c r="AT117" i="3" s="1"/>
  <c r="AH120" i="3"/>
  <c r="BB120" i="3" s="1"/>
  <c r="AE121" i="3"/>
  <c r="BA121" i="3" s="1"/>
  <c r="AK122" i="3"/>
  <c r="AH124" i="3"/>
  <c r="AB125" i="3"/>
  <c r="S127" i="3"/>
  <c r="AB128" i="3"/>
  <c r="AK135" i="3"/>
  <c r="D137" i="3"/>
  <c r="G138" i="3"/>
  <c r="D142" i="3"/>
  <c r="V142" i="3"/>
  <c r="Y148" i="3"/>
  <c r="AB18" i="3"/>
  <c r="AZ18" i="3" s="1"/>
  <c r="S43" i="3"/>
  <c r="AW43" i="3" s="1"/>
  <c r="V8" i="3"/>
  <c r="AX8" i="3" s="1"/>
  <c r="G86" i="3"/>
  <c r="AS86" i="3" s="1"/>
  <c r="M86" i="3"/>
  <c r="AU86" i="3" s="1"/>
  <c r="M89" i="3"/>
  <c r="AU89" i="3" s="1"/>
  <c r="AH91" i="3"/>
  <c r="BB91" i="3" s="1"/>
  <c r="P97" i="3"/>
  <c r="AV97" i="3" s="1"/>
  <c r="V97" i="3"/>
  <c r="AX97" i="3" s="1"/>
  <c r="AH97" i="3"/>
  <c r="BB97" i="3" s="1"/>
  <c r="D98" i="3"/>
  <c r="AR98" i="3" s="1"/>
  <c r="D99" i="3"/>
  <c r="AR99" i="3" s="1"/>
  <c r="P99" i="3"/>
  <c r="AV99" i="3" s="1"/>
  <c r="AB99" i="3"/>
  <c r="AZ99" i="3" s="1"/>
  <c r="M101" i="3"/>
  <c r="AU101" i="3" s="1"/>
  <c r="Y101" i="3"/>
  <c r="AY101" i="3" s="1"/>
  <c r="D102" i="3"/>
  <c r="AR102" i="3" s="1"/>
  <c r="J107" i="3"/>
  <c r="AT107" i="3" s="1"/>
  <c r="M110" i="3"/>
  <c r="AU110" i="3" s="1"/>
  <c r="S110" i="3"/>
  <c r="AW110" i="3" s="1"/>
  <c r="AE110" i="3"/>
  <c r="BA110" i="3" s="1"/>
  <c r="D112" i="3"/>
  <c r="AR112" i="3" s="1"/>
  <c r="J112" i="3"/>
  <c r="AT112" i="3" s="1"/>
  <c r="AK114" i="3"/>
  <c r="BC114" i="3" s="1"/>
  <c r="M115" i="3"/>
  <c r="AU115" i="3" s="1"/>
  <c r="G116" i="3"/>
  <c r="AS116" i="3" s="1"/>
  <c r="M116" i="3"/>
  <c r="AU116" i="3" s="1"/>
  <c r="D117" i="3"/>
  <c r="AR117" i="3" s="1"/>
  <c r="J119" i="3"/>
  <c r="AT119" i="3" s="1"/>
  <c r="J121" i="3"/>
  <c r="AT121" i="3" s="1"/>
  <c r="P121" i="3"/>
  <c r="AV121" i="3" s="1"/>
  <c r="AH121" i="3"/>
  <c r="BB121" i="3" s="1"/>
  <c r="Y123" i="3"/>
  <c r="AE123" i="3"/>
  <c r="D124" i="3"/>
  <c r="AE125" i="3"/>
  <c r="AK125" i="3"/>
  <c r="G128" i="3"/>
  <c r="M128" i="3"/>
  <c r="S128" i="3"/>
  <c r="Y128" i="3"/>
  <c r="AE128" i="3"/>
  <c r="AK128" i="3"/>
  <c r="G131" i="3"/>
  <c r="D132" i="3"/>
  <c r="J132" i="3"/>
  <c r="J134" i="3"/>
  <c r="S136" i="3"/>
  <c r="Y136" i="3"/>
  <c r="AK136" i="3"/>
  <c r="J137" i="3"/>
  <c r="P137" i="3"/>
  <c r="AB137" i="3"/>
  <c r="D140" i="3"/>
  <c r="J140" i="3"/>
  <c r="P140" i="3"/>
  <c r="AB140" i="3"/>
  <c r="AH140" i="3"/>
  <c r="AB143" i="3"/>
  <c r="AH143" i="3"/>
  <c r="M144" i="3"/>
  <c r="G145" i="3"/>
  <c r="S145" i="3"/>
  <c r="Y145" i="3"/>
  <c r="J154" i="3"/>
  <c r="V154" i="3"/>
  <c r="V163" i="3"/>
  <c r="G164" i="3"/>
  <c r="D167" i="3"/>
  <c r="AB171" i="3"/>
  <c r="AH171" i="3"/>
  <c r="AE172" i="3"/>
  <c r="AH173" i="3"/>
  <c r="G176" i="3"/>
  <c r="AH177" i="3"/>
  <c r="G180" i="3"/>
  <c r="AE184" i="3"/>
  <c r="G188" i="3"/>
  <c r="AH205" i="3"/>
  <c r="AB144" i="3"/>
  <c r="AH144" i="3"/>
  <c r="AK154" i="3"/>
  <c r="AE158" i="3"/>
  <c r="AK158" i="3"/>
  <c r="AE162" i="3"/>
  <c r="AK162" i="3"/>
  <c r="AK166" i="3"/>
  <c r="M175" i="3"/>
  <c r="G179" i="3"/>
  <c r="M179" i="3"/>
  <c r="D180" i="3"/>
  <c r="J180" i="3"/>
  <c r="V184" i="3"/>
  <c r="S185" i="3"/>
  <c r="AE185" i="3"/>
  <c r="D187" i="3"/>
  <c r="J188" i="3"/>
  <c r="AK193" i="3"/>
  <c r="V200" i="3"/>
  <c r="AK201" i="3"/>
  <c r="P202" i="3"/>
  <c r="V202" i="3"/>
  <c r="G203" i="3"/>
  <c r="S203" i="3"/>
  <c r="J204" i="3"/>
  <c r="P206" i="3"/>
  <c r="S143" i="3"/>
  <c r="Y143" i="3"/>
  <c r="AK143" i="3"/>
  <c r="J145" i="3"/>
  <c r="P145" i="3"/>
  <c r="G146" i="3"/>
  <c r="S146" i="3"/>
  <c r="Y146" i="3"/>
  <c r="AB147" i="3"/>
  <c r="S148" i="3"/>
  <c r="D149" i="3"/>
  <c r="AK151" i="3"/>
  <c r="J153" i="3"/>
  <c r="V153" i="3"/>
  <c r="AB153" i="3"/>
  <c r="AH153" i="3"/>
  <c r="D157" i="3"/>
  <c r="J157" i="3"/>
  <c r="V157" i="3"/>
  <c r="AB157" i="3"/>
  <c r="D161" i="3"/>
  <c r="J161" i="3"/>
  <c r="V161" i="3"/>
  <c r="AB161" i="3"/>
  <c r="AH161" i="3"/>
  <c r="V164" i="3"/>
  <c r="AH164" i="3"/>
  <c r="AE165" i="3"/>
  <c r="AK165" i="3"/>
  <c r="V166" i="3"/>
  <c r="AB166" i="3"/>
  <c r="G170" i="3"/>
  <c r="M170" i="3"/>
  <c r="AH172" i="3"/>
  <c r="AB174" i="3"/>
  <c r="S175" i="3"/>
  <c r="AE175" i="3"/>
  <c r="AK175" i="3"/>
  <c r="AH176" i="3"/>
  <c r="AB178" i="3"/>
  <c r="S179" i="3"/>
  <c r="AE179" i="3"/>
  <c r="AK179" i="3"/>
  <c r="AH180" i="3"/>
  <c r="G182" i="3"/>
  <c r="M182" i="3"/>
  <c r="Y182" i="3"/>
  <c r="V185" i="3"/>
  <c r="AB185" i="3"/>
  <c r="AH185" i="3"/>
  <c r="G187" i="3"/>
  <c r="AE187" i="3"/>
  <c r="AK187" i="3"/>
  <c r="J189" i="3"/>
  <c r="P189" i="3"/>
  <c r="V189" i="3"/>
  <c r="AB189" i="3"/>
  <c r="AH189" i="3"/>
  <c r="G191" i="3"/>
  <c r="G194" i="3"/>
  <c r="M194" i="3"/>
  <c r="Y194" i="3"/>
  <c r="AK194" i="3"/>
  <c r="V196" i="3"/>
  <c r="AB196" i="3"/>
  <c r="G197" i="3"/>
  <c r="D198" i="3"/>
  <c r="G200" i="3"/>
  <c r="J201" i="3"/>
  <c r="P201" i="3"/>
  <c r="V201" i="3"/>
  <c r="AB201" i="3"/>
  <c r="G202" i="3"/>
  <c r="AB202" i="3"/>
  <c r="V205" i="3"/>
  <c r="G206" i="3"/>
  <c r="M206" i="3"/>
  <c r="S206" i="3"/>
  <c r="Y206" i="3"/>
  <c r="AE206" i="3"/>
  <c r="J85" i="3"/>
  <c r="AT85" i="3" s="1"/>
  <c r="P85" i="3"/>
  <c r="AV85" i="3" s="1"/>
  <c r="Y86" i="3"/>
  <c r="AY86" i="3" s="1"/>
  <c r="AE86" i="3"/>
  <c r="BA86" i="3" s="1"/>
  <c r="AK86" i="3"/>
  <c r="BC86" i="3" s="1"/>
  <c r="G87" i="3"/>
  <c r="AE87" i="3"/>
  <c r="BA87" i="3" s="1"/>
  <c r="S88" i="3"/>
  <c r="AW88" i="3" s="1"/>
  <c r="Y88" i="3"/>
  <c r="AY88" i="3" s="1"/>
  <c r="AH89" i="3"/>
  <c r="BB89" i="3" s="1"/>
  <c r="D90" i="3"/>
  <c r="AR90" i="3" s="1"/>
  <c r="Y90" i="3"/>
  <c r="AY90" i="3" s="1"/>
  <c r="D91" i="3"/>
  <c r="AR91" i="3" s="1"/>
  <c r="Y91" i="3"/>
  <c r="AY91" i="3" s="1"/>
  <c r="P92" i="3"/>
  <c r="AV92" i="3" s="1"/>
  <c r="AE100" i="3"/>
  <c r="BA100" i="3" s="1"/>
  <c r="AH106" i="3"/>
  <c r="BB106" i="3" s="1"/>
  <c r="G133" i="3"/>
  <c r="G149" i="3"/>
  <c r="S142" i="3"/>
  <c r="Y151" i="3"/>
  <c r="M85" i="3"/>
  <c r="AU85" i="3" s="1"/>
  <c r="S85" i="3"/>
  <c r="AW85" i="3" s="1"/>
  <c r="AB86" i="3"/>
  <c r="AZ86" i="3" s="1"/>
  <c r="D87" i="3"/>
  <c r="J87" i="3"/>
  <c r="AT87" i="3" s="1"/>
  <c r="P87" i="3"/>
  <c r="AV87" i="3" s="1"/>
  <c r="AB87" i="3"/>
  <c r="AZ87" i="3" s="1"/>
  <c r="AH87" i="3"/>
  <c r="BB87" i="3" s="1"/>
  <c r="V88" i="3"/>
  <c r="AX88" i="3" s="1"/>
  <c r="G89" i="3"/>
  <c r="AS89" i="3" s="1"/>
  <c r="AK89" i="3"/>
  <c r="BC89" i="3" s="1"/>
  <c r="Y112" i="3"/>
  <c r="AY112" i="3" s="1"/>
  <c r="S134" i="3"/>
  <c r="J164" i="3"/>
  <c r="G97" i="3"/>
  <c r="AS97" i="3" s="1"/>
  <c r="G101" i="3"/>
  <c r="AS101" i="3" s="1"/>
  <c r="AB102" i="3"/>
  <c r="AZ102" i="3" s="1"/>
  <c r="G111" i="3"/>
  <c r="AS111" i="3" s="1"/>
  <c r="V112" i="3"/>
  <c r="AX112" i="3" s="1"/>
  <c r="Y115" i="3"/>
  <c r="AY115" i="3" s="1"/>
  <c r="P116" i="3"/>
  <c r="AV116" i="3" s="1"/>
  <c r="AB116" i="3"/>
  <c r="AZ116" i="3" s="1"/>
  <c r="D121" i="3"/>
  <c r="AR121" i="3" s="1"/>
  <c r="G122" i="3"/>
  <c r="AK123" i="3"/>
  <c r="G124" i="3"/>
  <c r="AB124" i="3"/>
  <c r="G125" i="3"/>
  <c r="M125" i="3"/>
  <c r="Y125" i="3"/>
  <c r="AE126" i="3"/>
  <c r="S129" i="3"/>
  <c r="D133" i="3"/>
  <c r="AH138" i="3"/>
  <c r="J144" i="3"/>
  <c r="AK144" i="3"/>
  <c r="AB145" i="3"/>
  <c r="AE146" i="3"/>
  <c r="AH147" i="3"/>
  <c r="Y154" i="3"/>
  <c r="S156" i="3"/>
  <c r="AH157" i="3"/>
  <c r="Y158" i="3"/>
  <c r="AB159" i="3"/>
  <c r="S160" i="3"/>
  <c r="Y162" i="3"/>
  <c r="AB170" i="3"/>
  <c r="M198" i="3"/>
  <c r="G90" i="3"/>
  <c r="V90" i="3"/>
  <c r="AX90" i="3" s="1"/>
  <c r="M93" i="3"/>
  <c r="M97" i="3"/>
  <c r="V98" i="3"/>
  <c r="AX98" i="3" s="1"/>
  <c r="P100" i="3"/>
  <c r="AV100" i="3" s="1"/>
  <c r="AK101" i="3"/>
  <c r="BC101" i="3" s="1"/>
  <c r="AE102" i="3"/>
  <c r="BA102" i="3" s="1"/>
  <c r="AK102" i="3"/>
  <c r="BC102" i="3" s="1"/>
  <c r="J104" i="3"/>
  <c r="AT104" i="3" s="1"/>
  <c r="AH104" i="3"/>
  <c r="Y111" i="3"/>
  <c r="AY111" i="3" s="1"/>
  <c r="AE111" i="3"/>
  <c r="BA111" i="3" s="1"/>
  <c r="AB112" i="3"/>
  <c r="AZ112" i="3" s="1"/>
  <c r="AH112" i="3"/>
  <c r="BB112" i="3" s="1"/>
  <c r="S116" i="3"/>
  <c r="AW116" i="3" s="1"/>
  <c r="P117" i="3"/>
  <c r="AV117" i="3" s="1"/>
  <c r="AB121" i="3"/>
  <c r="AZ121" i="3" s="1"/>
  <c r="G127" i="3"/>
  <c r="V134" i="3"/>
  <c r="AH134" i="3"/>
  <c r="D139" i="3"/>
  <c r="J139" i="3"/>
  <c r="M140" i="3"/>
  <c r="D141" i="3"/>
  <c r="S147" i="3"/>
  <c r="D148" i="3"/>
  <c r="J148" i="3"/>
  <c r="AK148" i="3"/>
  <c r="M152" i="3"/>
  <c r="V152" i="3"/>
  <c r="AB154" i="3"/>
  <c r="D156" i="3"/>
  <c r="V156" i="3"/>
  <c r="D158" i="3"/>
  <c r="J158" i="3"/>
  <c r="AB158" i="3"/>
  <c r="D160" i="3"/>
  <c r="V160" i="3"/>
  <c r="D162" i="3"/>
  <c r="J162" i="3"/>
  <c r="AB162" i="3"/>
  <c r="AH163" i="3"/>
  <c r="D165" i="3"/>
  <c r="J165" i="3"/>
  <c r="P165" i="3"/>
  <c r="Y165" i="3"/>
  <c r="AE169" i="3"/>
  <c r="AK169" i="3"/>
  <c r="P170" i="3"/>
  <c r="V92" i="3"/>
  <c r="AX92" i="3" s="1"/>
  <c r="AK93" i="3"/>
  <c r="BC93" i="3" s="1"/>
  <c r="G94" i="3"/>
  <c r="AS94" i="3" s="1"/>
  <c r="AB94" i="3"/>
  <c r="J95" i="3"/>
  <c r="AT95" i="3" s="1"/>
  <c r="P95" i="3"/>
  <c r="AV95" i="3" s="1"/>
  <c r="V96" i="3"/>
  <c r="AX96" i="3" s="1"/>
  <c r="AK97" i="3"/>
  <c r="BC97" i="3" s="1"/>
  <c r="G98" i="3"/>
  <c r="AB98" i="3"/>
  <c r="AZ98" i="3" s="1"/>
  <c r="AK98" i="3"/>
  <c r="BC98" i="3" s="1"/>
  <c r="S100" i="3"/>
  <c r="AW100" i="3" s="1"/>
  <c r="Y100" i="3"/>
  <c r="AY100" i="3" s="1"/>
  <c r="J102" i="3"/>
  <c r="AT102" i="3" s="1"/>
  <c r="Y103" i="3"/>
  <c r="AY103" i="3" s="1"/>
  <c r="M104" i="3"/>
  <c r="AU104" i="3" s="1"/>
  <c r="S104" i="3"/>
  <c r="AW104" i="3" s="1"/>
  <c r="Y104" i="3"/>
  <c r="AY104" i="3" s="1"/>
  <c r="AK104" i="3"/>
  <c r="BC104" i="3" s="1"/>
  <c r="S105" i="3"/>
  <c r="AW105" i="3" s="1"/>
  <c r="Y105" i="3"/>
  <c r="AY105" i="3" s="1"/>
  <c r="V106" i="3"/>
  <c r="AX106" i="3" s="1"/>
  <c r="Y107" i="3"/>
  <c r="AY107" i="3" s="1"/>
  <c r="AB108" i="3"/>
  <c r="AZ108" i="3" s="1"/>
  <c r="D109" i="3"/>
  <c r="AR109" i="3" s="1"/>
  <c r="G110" i="3"/>
  <c r="AS110" i="3" s="1"/>
  <c r="J111" i="3"/>
  <c r="AT111" i="3" s="1"/>
  <c r="G112" i="3"/>
  <c r="AS112" i="3" s="1"/>
  <c r="M112" i="3"/>
  <c r="AU112" i="3" s="1"/>
  <c r="S112" i="3"/>
  <c r="AW112" i="3" s="1"/>
  <c r="J113" i="3"/>
  <c r="AT113" i="3" s="1"/>
  <c r="P113" i="3"/>
  <c r="AV113" i="3" s="1"/>
  <c r="M114" i="3"/>
  <c r="AU114" i="3" s="1"/>
  <c r="S114" i="3"/>
  <c r="AW114" i="3" s="1"/>
  <c r="P115" i="3"/>
  <c r="AV115" i="3" s="1"/>
  <c r="V115" i="3"/>
  <c r="AX115" i="3" s="1"/>
  <c r="AE116" i="3"/>
  <c r="BA116" i="3" s="1"/>
  <c r="AK116" i="3"/>
  <c r="BC116" i="3" s="1"/>
  <c r="AH117" i="3"/>
  <c r="BB117" i="3" s="1"/>
  <c r="D118" i="3"/>
  <c r="AR118" i="3" s="1"/>
  <c r="AK118" i="3"/>
  <c r="BC118" i="3" s="1"/>
  <c r="G119" i="3"/>
  <c r="AS119" i="3" s="1"/>
  <c r="D120" i="3"/>
  <c r="AR120" i="3" s="1"/>
  <c r="J120" i="3"/>
  <c r="AT120" i="3" s="1"/>
  <c r="V120" i="3"/>
  <c r="AX120" i="3" s="1"/>
  <c r="S121" i="3"/>
  <c r="AW121" i="3" s="1"/>
  <c r="V122" i="3"/>
  <c r="G123" i="3"/>
  <c r="S123" i="3"/>
  <c r="J124" i="3"/>
  <c r="J125" i="3"/>
  <c r="P125" i="3"/>
  <c r="V125" i="3"/>
  <c r="Y127" i="3"/>
  <c r="AE127" i="3"/>
  <c r="D128" i="3"/>
  <c r="P128" i="3"/>
  <c r="V128" i="3"/>
  <c r="AH128" i="3"/>
  <c r="AH129" i="3"/>
  <c r="G130" i="3"/>
  <c r="M130" i="3"/>
  <c r="S130" i="3"/>
  <c r="AK131" i="3"/>
  <c r="G134" i="3"/>
  <c r="D135" i="3"/>
  <c r="J135" i="3"/>
  <c r="AB136" i="3"/>
  <c r="AH136" i="3"/>
  <c r="AH137" i="3"/>
  <c r="Y138" i="3"/>
  <c r="AE138" i="3"/>
  <c r="AB139" i="3"/>
  <c r="AH139" i="3"/>
  <c r="S140" i="3"/>
  <c r="Y140" i="3"/>
  <c r="J141" i="3"/>
  <c r="P141" i="3"/>
  <c r="G142" i="3"/>
  <c r="M142" i="3"/>
  <c r="D143" i="3"/>
  <c r="J143" i="3"/>
  <c r="V146" i="3"/>
  <c r="AK147" i="3"/>
  <c r="G150" i="3"/>
  <c r="M151" i="3"/>
  <c r="S155" i="3"/>
  <c r="Y155" i="3"/>
  <c r="Y157" i="3"/>
  <c r="AE157" i="3"/>
  <c r="S159" i="3"/>
  <c r="Y159" i="3"/>
  <c r="Y161" i="3"/>
  <c r="AE161" i="3"/>
  <c r="G163" i="3"/>
  <c r="M163" i="3"/>
  <c r="AB165" i="3"/>
  <c r="AH165" i="3"/>
  <c r="G168" i="3"/>
  <c r="J205" i="3"/>
  <c r="G172" i="3"/>
  <c r="AE191" i="3"/>
  <c r="D192" i="3"/>
  <c r="S193" i="3"/>
  <c r="AE193" i="3"/>
  <c r="D195" i="3"/>
  <c r="P204" i="3"/>
  <c r="G166" i="3"/>
  <c r="P166" i="3"/>
  <c r="S168" i="3"/>
  <c r="AH169" i="3"/>
  <c r="S170" i="3"/>
  <c r="Y170" i="3"/>
  <c r="AE170" i="3"/>
  <c r="G171" i="3"/>
  <c r="J176" i="3"/>
  <c r="AB181" i="3"/>
  <c r="AH181" i="3"/>
  <c r="G184" i="3"/>
  <c r="P188" i="3"/>
  <c r="AK189" i="3"/>
  <c r="AB190" i="3"/>
  <c r="AH193" i="3"/>
  <c r="P198" i="3"/>
  <c r="V198" i="3"/>
  <c r="AE200" i="3"/>
  <c r="AK200" i="3"/>
  <c r="D203" i="3"/>
  <c r="V204" i="3"/>
  <c r="AH204" i="3"/>
  <c r="M205" i="3"/>
  <c r="D206" i="3"/>
  <c r="J206" i="3"/>
  <c r="S208" i="3"/>
  <c r="S166" i="3"/>
  <c r="Y166" i="3"/>
  <c r="AE166" i="3"/>
  <c r="G167" i="3"/>
  <c r="AK167" i="3"/>
  <c r="V168" i="3"/>
  <c r="G169" i="3"/>
  <c r="J171" i="3"/>
  <c r="P171" i="3"/>
  <c r="V171" i="3"/>
  <c r="AK171" i="3"/>
  <c r="G173" i="3"/>
  <c r="P173" i="3"/>
  <c r="V173" i="3"/>
  <c r="P174" i="3"/>
  <c r="V174" i="3"/>
  <c r="AE174" i="3"/>
  <c r="AK174" i="3"/>
  <c r="G177" i="3"/>
  <c r="P177" i="3"/>
  <c r="V177" i="3"/>
  <c r="P178" i="3"/>
  <c r="V178" i="3"/>
  <c r="AE178" i="3"/>
  <c r="AK178" i="3"/>
  <c r="G181" i="3"/>
  <c r="P183" i="3"/>
  <c r="V183" i="3"/>
  <c r="AB183" i="3"/>
  <c r="G186" i="3"/>
  <c r="M186" i="3"/>
  <c r="Y186" i="3"/>
  <c r="AE186" i="3"/>
  <c r="V188" i="3"/>
  <c r="G190" i="3"/>
  <c r="M190" i="3"/>
  <c r="S190" i="3"/>
  <c r="D191" i="3"/>
  <c r="J191" i="3"/>
  <c r="P191" i="3"/>
  <c r="V191" i="3"/>
  <c r="AB191" i="3"/>
  <c r="AH191" i="3"/>
  <c r="AE192" i="3"/>
  <c r="AK192" i="3"/>
  <c r="P194" i="3"/>
  <c r="V194" i="3"/>
  <c r="S196" i="3"/>
  <c r="V197" i="3"/>
  <c r="AB197" i="3"/>
  <c r="AH197" i="3"/>
  <c r="G198" i="3"/>
  <c r="AB198" i="3"/>
  <c r="AE199" i="3"/>
  <c r="AK199" i="3"/>
  <c r="J200" i="3"/>
  <c r="P200" i="3"/>
  <c r="AK202" i="3"/>
  <c r="J203" i="3"/>
  <c r="P203" i="3"/>
  <c r="AB203" i="3"/>
  <c r="G204" i="3"/>
  <c r="M204" i="3"/>
  <c r="D205" i="3"/>
  <c r="AK205" i="3"/>
  <c r="AB206" i="3"/>
  <c r="AH206" i="3"/>
  <c r="J207" i="3"/>
  <c r="P207" i="3"/>
  <c r="V208" i="3"/>
  <c r="AH208" i="3"/>
  <c r="G85" i="3"/>
  <c r="AS85" i="3" s="1"/>
  <c r="AB85" i="3"/>
  <c r="AZ85" i="3" s="1"/>
  <c r="S86" i="3"/>
  <c r="AW86" i="3" s="1"/>
  <c r="AH86" i="3"/>
  <c r="BB86" i="3" s="1"/>
  <c r="M87" i="3"/>
  <c r="AU87" i="3" s="1"/>
  <c r="S87" i="3"/>
  <c r="AW87" i="3" s="1"/>
  <c r="J88" i="3"/>
  <c r="AT88" i="3" s="1"/>
  <c r="AK88" i="3"/>
  <c r="BC88" i="3" s="1"/>
  <c r="AB89" i="3"/>
  <c r="AZ89" i="3" s="1"/>
  <c r="S90" i="3"/>
  <c r="AW90" i="3" s="1"/>
  <c r="AH90" i="3"/>
  <c r="BB90" i="3" s="1"/>
  <c r="M91" i="3"/>
  <c r="AU91" i="3" s="1"/>
  <c r="S91" i="3"/>
  <c r="AW91" i="3" s="1"/>
  <c r="D92" i="3"/>
  <c r="AR92" i="3" s="1"/>
  <c r="J92" i="3"/>
  <c r="AT92" i="3" s="1"/>
  <c r="AK92" i="3"/>
  <c r="BC92" i="3" s="1"/>
  <c r="AB93" i="3"/>
  <c r="AZ93" i="3" s="1"/>
  <c r="S94" i="3"/>
  <c r="AH94" i="3"/>
  <c r="M95" i="3"/>
  <c r="AU95" i="3" s="1"/>
  <c r="D96" i="3"/>
  <c r="J96" i="3"/>
  <c r="AK96" i="3"/>
  <c r="BC96" i="3" s="1"/>
  <c r="AB97" i="3"/>
  <c r="AZ97" i="3" s="1"/>
  <c r="W98" i="3"/>
  <c r="AH98" i="3"/>
  <c r="M99" i="3"/>
  <c r="AU99" i="3" s="1"/>
  <c r="S99" i="3"/>
  <c r="AW99" i="3" s="1"/>
  <c r="D100" i="3"/>
  <c r="AR100" i="3" s="1"/>
  <c r="AK100" i="3"/>
  <c r="BC100" i="3" s="1"/>
  <c r="AH101" i="3"/>
  <c r="BB101" i="3" s="1"/>
  <c r="Y102" i="3"/>
  <c r="AY102" i="3" s="1"/>
  <c r="P103" i="3"/>
  <c r="AV103" i="3" s="1"/>
  <c r="AE103" i="3"/>
  <c r="BA103" i="3" s="1"/>
  <c r="AK103" i="3"/>
  <c r="BC103" i="3" s="1"/>
  <c r="G104" i="3"/>
  <c r="AS104" i="3" s="1"/>
  <c r="V104" i="3"/>
  <c r="AX104" i="3" s="1"/>
  <c r="AB104" i="3"/>
  <c r="AZ104" i="3" s="1"/>
  <c r="G105" i="3"/>
  <c r="AS105" i="3" s="1"/>
  <c r="V151" i="3"/>
  <c r="AE164" i="3"/>
  <c r="S167" i="3"/>
  <c r="D85" i="3"/>
  <c r="AR85" i="3" s="1"/>
  <c r="Y85" i="3"/>
  <c r="AY85" i="3" s="1"/>
  <c r="AE85" i="3"/>
  <c r="BA85" i="3" s="1"/>
  <c r="J86" i="3"/>
  <c r="AT86" i="3" s="1"/>
  <c r="P86" i="3"/>
  <c r="AV86" i="3" s="1"/>
  <c r="V87" i="3"/>
  <c r="AX87" i="3" s="1"/>
  <c r="AK87" i="3"/>
  <c r="BC87" i="3" s="1"/>
  <c r="M88" i="3"/>
  <c r="AU88" i="3" s="1"/>
  <c r="AB88" i="3"/>
  <c r="AZ88" i="3" s="1"/>
  <c r="AH88" i="3"/>
  <c r="BB88" i="3" s="1"/>
  <c r="D89" i="3"/>
  <c r="AR89" i="3" s="1"/>
  <c r="S89" i="3"/>
  <c r="AW89" i="3" s="1"/>
  <c r="Y89" i="3"/>
  <c r="AY89" i="3" s="1"/>
  <c r="J90" i="3"/>
  <c r="AT90" i="3" s="1"/>
  <c r="P90" i="3"/>
  <c r="AV90" i="3" s="1"/>
  <c r="V91" i="3"/>
  <c r="AX91" i="3" s="1"/>
  <c r="AK91" i="3"/>
  <c r="BC91" i="3" s="1"/>
  <c r="M92" i="3"/>
  <c r="AU92" i="3" s="1"/>
  <c r="AB92" i="3"/>
  <c r="AZ92" i="3" s="1"/>
  <c r="AH92" i="3"/>
  <c r="BB92" i="3" s="1"/>
  <c r="D93" i="3"/>
  <c r="AR93" i="3" s="1"/>
  <c r="S93" i="3"/>
  <c r="AW93" i="3" s="1"/>
  <c r="Y93" i="3"/>
  <c r="AY93" i="3" s="1"/>
  <c r="J94" i="3"/>
  <c r="AT94" i="3" s="1"/>
  <c r="AK95" i="3"/>
  <c r="BC95" i="3" s="1"/>
  <c r="M96" i="3"/>
  <c r="AU96" i="3" s="1"/>
  <c r="AB96" i="3"/>
  <c r="AZ96" i="3" s="1"/>
  <c r="AH96" i="3"/>
  <c r="BB96" i="3" s="1"/>
  <c r="B97" i="3"/>
  <c r="S97" i="3"/>
  <c r="Y97" i="3"/>
  <c r="J98" i="3"/>
  <c r="P98" i="3"/>
  <c r="AV98" i="3" s="1"/>
  <c r="V99" i="3"/>
  <c r="AX99" i="3" s="1"/>
  <c r="M100" i="3"/>
  <c r="AU100" i="3" s="1"/>
  <c r="AB100" i="3"/>
  <c r="AZ100" i="3" s="1"/>
  <c r="AH100" i="3"/>
  <c r="BB100" i="3" s="1"/>
  <c r="D101" i="3"/>
  <c r="AR101" i="3" s="1"/>
  <c r="S101" i="3"/>
  <c r="AW101" i="3" s="1"/>
  <c r="AE101" i="3"/>
  <c r="BA101" i="3" s="1"/>
  <c r="P102" i="3"/>
  <c r="AV102" i="3" s="1"/>
  <c r="V102" i="3"/>
  <c r="AX102" i="3" s="1"/>
  <c r="G103" i="3"/>
  <c r="AS103" i="3" s="1"/>
  <c r="M103" i="3"/>
  <c r="AU103" i="3" s="1"/>
  <c r="D104" i="3"/>
  <c r="AR104" i="3" s="1"/>
  <c r="AE104" i="3"/>
  <c r="J105" i="3"/>
  <c r="AT105" i="3" s="1"/>
  <c r="Y106" i="3"/>
  <c r="AY106" i="3" s="1"/>
  <c r="D107" i="3"/>
  <c r="AR107" i="3" s="1"/>
  <c r="AB107" i="3"/>
  <c r="AZ107" i="3" s="1"/>
  <c r="M109" i="3"/>
  <c r="AU109" i="3" s="1"/>
  <c r="V109" i="3"/>
  <c r="AX109" i="3" s="1"/>
  <c r="AK109" i="3"/>
  <c r="BC109" i="3" s="1"/>
  <c r="P110" i="3"/>
  <c r="AV110" i="3" s="1"/>
  <c r="Y110" i="3"/>
  <c r="AY110" i="3" s="1"/>
  <c r="D111" i="3"/>
  <c r="AR111" i="3" s="1"/>
  <c r="S111" i="3"/>
  <c r="AW111" i="3" s="1"/>
  <c r="AB111" i="3"/>
  <c r="AZ111" i="3" s="1"/>
  <c r="V113" i="3"/>
  <c r="AX113" i="3" s="1"/>
  <c r="Y114" i="3"/>
  <c r="AY114" i="3" s="1"/>
  <c r="D115" i="3"/>
  <c r="AR115" i="3" s="1"/>
  <c r="AB115" i="3"/>
  <c r="AZ115" i="3" s="1"/>
  <c r="M117" i="3"/>
  <c r="AU117" i="3" s="1"/>
  <c r="V117" i="3"/>
  <c r="AX117" i="3" s="1"/>
  <c r="AK117" i="3"/>
  <c r="BC117" i="3" s="1"/>
  <c r="P118" i="3"/>
  <c r="AV118" i="3" s="1"/>
  <c r="Y118" i="3"/>
  <c r="AY118" i="3" s="1"/>
  <c r="D119" i="3"/>
  <c r="AR119" i="3" s="1"/>
  <c r="S119" i="3"/>
  <c r="AW119" i="3" s="1"/>
  <c r="AB119" i="3"/>
  <c r="AZ119" i="3" s="1"/>
  <c r="V121" i="3"/>
  <c r="AX121" i="3" s="1"/>
  <c r="Y122" i="3"/>
  <c r="Y126" i="3"/>
  <c r="Y130" i="3"/>
  <c r="AE130" i="3"/>
  <c r="V131" i="3"/>
  <c r="AB133" i="3"/>
  <c r="V135" i="3"/>
  <c r="M136" i="3"/>
  <c r="AK140" i="3"/>
  <c r="AB149" i="3"/>
  <c r="AH150" i="3"/>
  <c r="S163" i="3"/>
  <c r="M169" i="3"/>
  <c r="D170" i="3"/>
  <c r="J149" i="3"/>
  <c r="Y149" i="3"/>
  <c r="AH149" i="3"/>
  <c r="D151" i="3"/>
  <c r="S151" i="3"/>
  <c r="AB151" i="3"/>
  <c r="J152" i="3"/>
  <c r="AB152" i="3"/>
  <c r="AH152" i="3"/>
  <c r="M153" i="3"/>
  <c r="S153" i="3"/>
  <c r="S154" i="3"/>
  <c r="G155" i="3"/>
  <c r="M155" i="3"/>
  <c r="AH155" i="3"/>
  <c r="M156" i="3"/>
  <c r="AH156" i="3"/>
  <c r="M157" i="3"/>
  <c r="S157" i="3"/>
  <c r="S158" i="3"/>
  <c r="G159" i="3"/>
  <c r="M159" i="3"/>
  <c r="AH159" i="3"/>
  <c r="M160" i="3"/>
  <c r="AH160" i="3"/>
  <c r="G161" i="3"/>
  <c r="M161" i="3"/>
  <c r="S161" i="3"/>
  <c r="S162" i="3"/>
  <c r="D164" i="3"/>
  <c r="M164" i="3"/>
  <c r="AB164" i="3"/>
  <c r="AK164" i="3"/>
  <c r="D168" i="3"/>
  <c r="M168" i="3"/>
  <c r="AB168" i="3"/>
  <c r="AK168" i="3"/>
  <c r="AK130" i="3"/>
  <c r="M134" i="3"/>
  <c r="AK134" i="3"/>
  <c r="M138" i="3"/>
  <c r="AK138" i="3"/>
  <c r="AK142" i="3"/>
  <c r="D146" i="3"/>
  <c r="M146" i="3"/>
  <c r="AB146" i="3"/>
  <c r="AK146" i="3"/>
  <c r="D150" i="3"/>
  <c r="M150" i="3"/>
  <c r="AB150" i="3"/>
  <c r="AK150" i="3"/>
  <c r="Y152" i="3"/>
  <c r="D153" i="3"/>
  <c r="Y153" i="3"/>
  <c r="AE153" i="3"/>
  <c r="D154" i="3"/>
  <c r="P131" i="3"/>
  <c r="AE131" i="3"/>
  <c r="G132" i="3"/>
  <c r="V132" i="3"/>
  <c r="AE132" i="3"/>
  <c r="M133" i="3"/>
  <c r="V133" i="3"/>
  <c r="AK133" i="3"/>
  <c r="G135" i="3"/>
  <c r="P135" i="3"/>
  <c r="AE135" i="3"/>
  <c r="G136" i="3"/>
  <c r="V136" i="3"/>
  <c r="AE136" i="3"/>
  <c r="M137" i="3"/>
  <c r="V137" i="3"/>
  <c r="AK137" i="3"/>
  <c r="G139" i="3"/>
  <c r="P139" i="3"/>
  <c r="G140" i="3"/>
  <c r="AE140" i="3"/>
  <c r="V141" i="3"/>
  <c r="P143" i="3"/>
  <c r="G144" i="3"/>
  <c r="AE144" i="3"/>
  <c r="V145" i="3"/>
  <c r="P147" i="3"/>
  <c r="G148" i="3"/>
  <c r="AE148" i="3"/>
  <c r="V149" i="3"/>
  <c r="P151" i="3"/>
  <c r="G152" i="3"/>
  <c r="AK152" i="3"/>
  <c r="P153" i="3"/>
  <c r="AK153" i="3"/>
  <c r="P154" i="3"/>
  <c r="J155" i="3"/>
  <c r="AE155" i="3"/>
  <c r="J156" i="3"/>
  <c r="AK156" i="3"/>
  <c r="P157" i="3"/>
  <c r="AK157" i="3"/>
  <c r="P158" i="3"/>
  <c r="J159" i="3"/>
  <c r="AE159" i="3"/>
  <c r="J160" i="3"/>
  <c r="AK160" i="3"/>
  <c r="P161" i="3"/>
  <c r="AK161" i="3"/>
  <c r="P162" i="3"/>
  <c r="Y164" i="3"/>
  <c r="Y168" i="3"/>
  <c r="AB172" i="3"/>
  <c r="D173" i="3"/>
  <c r="AB173" i="3"/>
  <c r="S174" i="3"/>
  <c r="J175" i="3"/>
  <c r="AH175" i="3"/>
  <c r="D177" i="3"/>
  <c r="AB177" i="3"/>
  <c r="S178" i="3"/>
  <c r="J179" i="3"/>
  <c r="AH179" i="3"/>
  <c r="D181" i="3"/>
  <c r="Y181" i="3"/>
  <c r="D182" i="3"/>
  <c r="AE182" i="3"/>
  <c r="S183" i="3"/>
  <c r="Y184" i="3"/>
  <c r="D185" i="3"/>
  <c r="Y185" i="3"/>
  <c r="S187" i="3"/>
  <c r="AH187" i="3"/>
  <c r="M188" i="3"/>
  <c r="AH188" i="3"/>
  <c r="M189" i="3"/>
  <c r="AH192" i="3"/>
  <c r="G193" i="3"/>
  <c r="M193" i="3"/>
  <c r="S194" i="3"/>
  <c r="Y196" i="3"/>
  <c r="D197" i="3"/>
  <c r="Y197" i="3"/>
  <c r="S198" i="3"/>
  <c r="G199" i="3"/>
  <c r="AH199" i="3"/>
  <c r="M200" i="3"/>
  <c r="AH200" i="3"/>
  <c r="M201" i="3"/>
  <c r="S202" i="3"/>
  <c r="V207" i="3"/>
  <c r="AK172" i="3"/>
  <c r="D176" i="3"/>
  <c r="M176" i="3"/>
  <c r="AB176" i="3"/>
  <c r="AK176" i="3"/>
  <c r="M180" i="3"/>
  <c r="AB180" i="3"/>
  <c r="AK180" i="3"/>
  <c r="P181" i="3"/>
  <c r="AK181" i="3"/>
  <c r="P182" i="3"/>
  <c r="V182" i="3"/>
  <c r="J183" i="3"/>
  <c r="AE183" i="3"/>
  <c r="AK183" i="3"/>
  <c r="J184" i="3"/>
  <c r="P184" i="3"/>
  <c r="AK184" i="3"/>
  <c r="P185" i="3"/>
  <c r="AK185" i="3"/>
  <c r="P186" i="3"/>
  <c r="V186" i="3"/>
  <c r="J187" i="3"/>
  <c r="D188" i="3"/>
  <c r="Y188" i="3"/>
  <c r="D189" i="3"/>
  <c r="Y189" i="3"/>
  <c r="AE189" i="3"/>
  <c r="D190" i="3"/>
  <c r="J190" i="3"/>
  <c r="AE190" i="3"/>
  <c r="M191" i="3"/>
  <c r="S191" i="3"/>
  <c r="Y192" i="3"/>
  <c r="D193" i="3"/>
  <c r="Y193" i="3"/>
  <c r="D194" i="3"/>
  <c r="J194" i="3"/>
  <c r="AE194" i="3"/>
  <c r="M195" i="3"/>
  <c r="V195" i="3"/>
  <c r="AK195" i="3"/>
  <c r="J196" i="3"/>
  <c r="P196" i="3"/>
  <c r="AK196" i="3"/>
  <c r="P197" i="3"/>
  <c r="AK197" i="3"/>
  <c r="J198" i="3"/>
  <c r="AE198" i="3"/>
  <c r="S199" i="3"/>
  <c r="Y199" i="3"/>
  <c r="D200" i="3"/>
  <c r="Y200" i="3"/>
  <c r="D201" i="3"/>
  <c r="Y201" i="3"/>
  <c r="AE201" i="3"/>
  <c r="D202" i="3"/>
  <c r="J202" i="3"/>
  <c r="AE202" i="3"/>
  <c r="M203" i="3"/>
  <c r="V203" i="3"/>
  <c r="AK203" i="3"/>
  <c r="G205" i="3"/>
  <c r="P205" i="3"/>
  <c r="AE205" i="3"/>
  <c r="P208" i="3"/>
  <c r="Y208" i="3"/>
  <c r="Y172" i="3"/>
  <c r="Y176" i="3"/>
  <c r="Y180" i="3"/>
  <c r="M181" i="3"/>
  <c r="S182" i="3"/>
  <c r="G183" i="3"/>
  <c r="AH183" i="3"/>
  <c r="M184" i="3"/>
  <c r="AB184" i="3"/>
  <c r="AH184" i="3"/>
  <c r="G185" i="3"/>
  <c r="M185" i="3"/>
  <c r="S186" i="3"/>
  <c r="AK191" i="3"/>
  <c r="P192" i="3"/>
  <c r="V192" i="3"/>
  <c r="AH195" i="3"/>
  <c r="M196" i="3"/>
  <c r="AH196" i="3"/>
  <c r="AB205" i="3"/>
  <c r="M208" i="3"/>
  <c r="M105" i="3"/>
  <c r="AU105" i="3" s="1"/>
  <c r="D106" i="3"/>
  <c r="AR106" i="3" s="1"/>
  <c r="AB106" i="3"/>
  <c r="AZ106" i="3" s="1"/>
  <c r="G107" i="3"/>
  <c r="AS107" i="3" s="1"/>
  <c r="AE107" i="3"/>
  <c r="BA107" i="3" s="1"/>
  <c r="V108" i="3"/>
  <c r="AX108" i="3" s="1"/>
  <c r="M113" i="3"/>
  <c r="AU113" i="3" s="1"/>
  <c r="AK113" i="3"/>
  <c r="BC113" i="3" s="1"/>
  <c r="P114" i="3"/>
  <c r="AV114" i="3" s="1"/>
  <c r="S115" i="3"/>
  <c r="AW115" i="3" s="1"/>
  <c r="J116" i="3"/>
  <c r="AT116" i="3" s="1"/>
  <c r="AH116" i="3"/>
  <c r="BB116" i="3" s="1"/>
  <c r="Y121" i="3"/>
  <c r="AY121" i="3" s="1"/>
  <c r="D122" i="3"/>
  <c r="AB122" i="3"/>
  <c r="D126" i="3"/>
  <c r="AB126" i="3"/>
  <c r="D130" i="3"/>
  <c r="AB130" i="3"/>
  <c r="D134" i="3"/>
  <c r="AB134" i="3"/>
  <c r="D138" i="3"/>
  <c r="AB138" i="3"/>
  <c r="AB142" i="3"/>
  <c r="AE139" i="3"/>
  <c r="V140" i="3"/>
  <c r="M141" i="3"/>
  <c r="AK141" i="3"/>
  <c r="G143" i="3"/>
  <c r="AE143" i="3"/>
  <c r="V144" i="3"/>
  <c r="M145" i="3"/>
  <c r="AK145" i="3"/>
  <c r="G147" i="3"/>
  <c r="AE147" i="3"/>
  <c r="V148" i="3"/>
  <c r="M149" i="3"/>
  <c r="AK149" i="3"/>
  <c r="G151" i="3"/>
  <c r="AE151" i="3"/>
  <c r="AK105" i="3"/>
  <c r="BC105" i="3" s="1"/>
  <c r="P106" i="3"/>
  <c r="AV106" i="3" s="1"/>
  <c r="S107" i="3"/>
  <c r="AW107" i="3" s="1"/>
  <c r="J108" i="3"/>
  <c r="AT108" i="3" s="1"/>
  <c r="AH108" i="3"/>
  <c r="BB108" i="3" s="1"/>
  <c r="Y113" i="3"/>
  <c r="AY113" i="3" s="1"/>
  <c r="D114" i="3"/>
  <c r="AR114" i="3" s="1"/>
  <c r="AB114" i="3"/>
  <c r="AZ114" i="3" s="1"/>
  <c r="G115" i="3"/>
  <c r="AS115" i="3" s="1"/>
  <c r="AE115" i="3"/>
  <c r="BA115" i="3" s="1"/>
  <c r="V116" i="3"/>
  <c r="AX116" i="3" s="1"/>
  <c r="M121" i="3"/>
  <c r="AU121" i="3" s="1"/>
  <c r="AK121" i="3"/>
  <c r="BC121" i="3" s="1"/>
  <c r="P122" i="3"/>
  <c r="P126" i="3"/>
  <c r="P130" i="3"/>
  <c r="P134" i="3"/>
  <c r="P138" i="3"/>
  <c r="P142" i="3"/>
  <c r="P146" i="3"/>
  <c r="P150" i="3"/>
  <c r="AK155" i="3"/>
  <c r="P156" i="3"/>
  <c r="V158" i="3"/>
  <c r="AK159" i="3"/>
  <c r="P160" i="3"/>
  <c r="V162" i="3"/>
  <c r="P164" i="3"/>
  <c r="P168" i="3"/>
  <c r="P172" i="3"/>
  <c r="P176" i="3"/>
  <c r="P180" i="3"/>
  <c r="G153" i="3"/>
  <c r="AH154" i="3"/>
  <c r="AB156" i="3"/>
  <c r="G157" i="3"/>
  <c r="AH158" i="3"/>
  <c r="AB160" i="3"/>
  <c r="AH162" i="3"/>
  <c r="Y163" i="3"/>
  <c r="S165" i="3"/>
  <c r="J166" i="3"/>
  <c r="AH166" i="3"/>
  <c r="Y167" i="3"/>
  <c r="S169" i="3"/>
  <c r="J170" i="3"/>
  <c r="AH170" i="3"/>
  <c r="Y171" i="3"/>
  <c r="S173" i="3"/>
  <c r="J174" i="3"/>
  <c r="AH174" i="3"/>
  <c r="Y175" i="3"/>
  <c r="S177" i="3"/>
  <c r="J178" i="3"/>
  <c r="AH178" i="3"/>
  <c r="Y179" i="3"/>
  <c r="S181" i="3"/>
  <c r="M183" i="3"/>
  <c r="M187" i="3"/>
  <c r="AB188" i="3"/>
  <c r="G189" i="3"/>
  <c r="AH190" i="3"/>
  <c r="AH194" i="3"/>
  <c r="Y195" i="3"/>
  <c r="S197" i="3"/>
  <c r="AH198" i="3"/>
  <c r="AB200" i="3"/>
  <c r="G201" i="3"/>
  <c r="AH202" i="3"/>
  <c r="Y203" i="3"/>
  <c r="S205" i="3"/>
  <c r="D208" i="3"/>
  <c r="AB208" i="3"/>
  <c r="AE181" i="3"/>
  <c r="J182" i="3"/>
  <c r="Y183" i="3"/>
  <c r="D184" i="3"/>
  <c r="J186" i="3"/>
  <c r="Y187" i="3"/>
  <c r="S189" i="3"/>
  <c r="D196" i="3"/>
  <c r="AE197" i="3"/>
  <c r="M199" i="3"/>
  <c r="S201" i="3"/>
  <c r="D204" i="3"/>
  <c r="AB204" i="3"/>
  <c r="V206" i="3"/>
  <c r="M207" i="3"/>
  <c r="AK207" i="3"/>
  <c r="AY119" i="3"/>
  <c r="AE9" i="3"/>
  <c r="BA9" i="3" s="1"/>
  <c r="S64" i="3"/>
  <c r="AW64" i="3" s="1"/>
  <c r="J27" i="3"/>
  <c r="AT27" i="3" s="1"/>
  <c r="V4" i="2"/>
  <c r="W4" i="2" s="1"/>
  <c r="S29" i="3"/>
  <c r="AW29" i="3" s="1"/>
  <c r="AE43" i="3"/>
  <c r="BA43" i="3" s="1"/>
  <c r="CF52" i="5"/>
  <c r="CJ76" i="5"/>
  <c r="BW14" i="5"/>
  <c r="CH14" i="5"/>
  <c r="CA75" i="5"/>
  <c r="CO75" i="5" s="1"/>
  <c r="BH49" i="5"/>
  <c r="EB49" i="5" s="1"/>
  <c r="CH49" i="5"/>
  <c r="BP77" i="5"/>
  <c r="DW77" i="5"/>
  <c r="M5" i="11"/>
  <c r="N5" i="11" s="1"/>
  <c r="P57" i="3"/>
  <c r="AV57" i="3" s="1"/>
  <c r="G47" i="3"/>
  <c r="AS47" i="3" s="1"/>
  <c r="Y57" i="3"/>
  <c r="AY57" i="3" s="1"/>
  <c r="CB77" i="5"/>
  <c r="CF45" i="5"/>
  <c r="CD52" i="5"/>
  <c r="BB87" i="5"/>
  <c r="CB87" i="5"/>
  <c r="BO77" i="5"/>
  <c r="DV77" i="5"/>
  <c r="BG78" i="5"/>
  <c r="CG78" i="5"/>
  <c r="CU78" i="5" s="1"/>
  <c r="BC52" i="5"/>
  <c r="BP52" i="5" s="1"/>
  <c r="CH86" i="5"/>
  <c r="BG64" i="5"/>
  <c r="CG64" i="5"/>
  <c r="CU64" i="5" s="1"/>
  <c r="BO25" i="5"/>
  <c r="DV25" i="5"/>
  <c r="BF15" i="5"/>
  <c r="CF15" i="5"/>
  <c r="BB71" i="5"/>
  <c r="CB71" i="5"/>
  <c r="BC64" i="5"/>
  <c r="CC64" i="5"/>
  <c r="BE28" i="5"/>
  <c r="CE28" i="5"/>
  <c r="BG70" i="5"/>
  <c r="CG70" i="5"/>
  <c r="CU70" i="5" s="1"/>
  <c r="BF75" i="5"/>
  <c r="CF75" i="5"/>
  <c r="BC50" i="5"/>
  <c r="DW50" i="5" s="1"/>
  <c r="CC50" i="5"/>
  <c r="BU14" i="5"/>
  <c r="EB14" i="5"/>
  <c r="BI15" i="5"/>
  <c r="CI15" i="5"/>
  <c r="BI11" i="5"/>
  <c r="CI11" i="5"/>
  <c r="BN75" i="5"/>
  <c r="AO75" i="5" s="1"/>
  <c r="DU75" i="5"/>
  <c r="BC71" i="5"/>
  <c r="CC71" i="5"/>
  <c r="BC59" i="5"/>
  <c r="CC59" i="5"/>
  <c r="CC47" i="5"/>
  <c r="BC47" i="5"/>
  <c r="BP47" i="5" s="1"/>
  <c r="CE47" i="5"/>
  <c r="BE47" i="5"/>
  <c r="BR47" i="5" s="1"/>
  <c r="BU86" i="5"/>
  <c r="EB86" i="5"/>
  <c r="BH82" i="5"/>
  <c r="CH82" i="5"/>
  <c r="CV82" i="5" s="1"/>
  <c r="BH65" i="5"/>
  <c r="CH65" i="5"/>
  <c r="BW76" i="5"/>
  <c r="ED76" i="5"/>
  <c r="BK46" i="5"/>
  <c r="BX46" i="5" s="1"/>
  <c r="CK46" i="5"/>
  <c r="AB42" i="3"/>
  <c r="AZ42" i="3" s="1"/>
  <c r="DH75" i="5"/>
  <c r="BE76" i="5"/>
  <c r="CE76" i="5"/>
  <c r="BB75" i="5"/>
  <c r="CB75" i="5"/>
  <c r="BP9" i="5"/>
  <c r="DW9" i="5"/>
  <c r="BU87" i="5"/>
  <c r="EB87" i="5"/>
  <c r="CD47" i="5"/>
  <c r="BD47" i="5"/>
  <c r="DX47" i="5" s="1"/>
  <c r="CH70" i="5"/>
  <c r="BD70" i="5"/>
  <c r="CD70" i="5"/>
  <c r="BJ6" i="5"/>
  <c r="CJ6" i="5"/>
  <c r="BI23" i="5"/>
  <c r="BV23" i="5" s="1"/>
  <c r="CI23" i="5"/>
  <c r="CI76" i="5"/>
  <c r="BI76" i="5"/>
  <c r="EC76" i="5" s="1"/>
  <c r="BR70" i="5"/>
  <c r="DY70" i="5"/>
  <c r="BA47" i="5"/>
  <c r="BN47" i="5" s="1"/>
  <c r="AO47" i="5" s="1"/>
  <c r="CC9" i="5"/>
  <c r="P4" i="6"/>
  <c r="Q4" i="6" s="1"/>
  <c r="R4" i="6" s="1"/>
  <c r="E49" i="3" s="1"/>
  <c r="BE77" i="5"/>
  <c r="CE77" i="5"/>
  <c r="BI53" i="5"/>
  <c r="BV53" i="5" s="1"/>
  <c r="CI53" i="5"/>
  <c r="BK60" i="5"/>
  <c r="CK60" i="5"/>
  <c r="BI49" i="5"/>
  <c r="BV49" i="5" s="1"/>
  <c r="S45" i="3"/>
  <c r="AW45" i="3" s="1"/>
  <c r="CH87" i="5"/>
  <c r="CF96" i="5"/>
  <c r="O4" i="8"/>
  <c r="AE47" i="3"/>
  <c r="BA47" i="3" s="1"/>
  <c r="AB22" i="3"/>
  <c r="AZ22" i="3" s="1"/>
  <c r="S28" i="3"/>
  <c r="AW28" i="3" s="1"/>
  <c r="S55" i="3"/>
  <c r="AW55" i="3" s="1"/>
  <c r="S65" i="3"/>
  <c r="AW65" i="3" s="1"/>
  <c r="M57" i="3"/>
  <c r="AU57" i="3" s="1"/>
  <c r="CG56" i="5"/>
  <c r="CU56" i="5" s="1"/>
  <c r="EA83" i="5"/>
  <c r="BT83" i="5"/>
  <c r="BG90" i="5"/>
  <c r="CG90" i="5"/>
  <c r="CU90" i="5" s="1"/>
  <c r="CA48" i="5"/>
  <c r="CO48" i="5" s="1"/>
  <c r="BA48" i="5"/>
  <c r="DU48" i="5" s="1"/>
  <c r="DH48" i="5" s="1"/>
  <c r="BC108" i="5"/>
  <c r="BP108" i="5" s="1"/>
  <c r="CC108" i="5"/>
  <c r="CE64" i="5"/>
  <c r="BD76" i="5"/>
  <c r="CD76" i="5"/>
  <c r="BC96" i="5"/>
  <c r="CC96" i="5"/>
  <c r="BE102" i="5"/>
  <c r="CE102" i="5"/>
  <c r="BE60" i="5"/>
  <c r="CE60" i="5"/>
  <c r="BB5" i="5"/>
  <c r="CB5" i="5"/>
  <c r="BJ5" i="5"/>
  <c r="ED5" i="5" s="1"/>
  <c r="CJ5" i="5"/>
  <c r="BR16" i="5"/>
  <c r="DY16" i="5"/>
  <c r="EE24" i="5"/>
  <c r="BX24" i="5"/>
  <c r="BF89" i="5"/>
  <c r="CF89" i="5"/>
  <c r="BW86" i="5"/>
  <c r="ED86" i="5"/>
  <c r="BW82" i="5"/>
  <c r="ED82" i="5"/>
  <c r="BK82" i="5"/>
  <c r="CK82" i="5"/>
  <c r="BK71" i="5"/>
  <c r="CK71" i="5"/>
  <c r="AB64" i="3"/>
  <c r="AZ64" i="3" s="1"/>
  <c r="Y12" i="3"/>
  <c r="AY12" i="3" s="1"/>
  <c r="S56" i="3"/>
  <c r="AW56" i="3" s="1"/>
  <c r="P18" i="3"/>
  <c r="AV18" i="3" s="1"/>
  <c r="AB63" i="3"/>
  <c r="AZ63" i="3" s="1"/>
  <c r="S42" i="3"/>
  <c r="AW42" i="3" s="1"/>
  <c r="BX78" i="5"/>
  <c r="BX25" i="5"/>
  <c r="P58" i="3"/>
  <c r="AV58" i="3" s="1"/>
  <c r="S62" i="3"/>
  <c r="AW62" i="3" s="1"/>
  <c r="CJ26" i="5"/>
  <c r="AB14" i="3"/>
  <c r="AZ14" i="3" s="1"/>
  <c r="DY73" i="5"/>
  <c r="CG60" i="5"/>
  <c r="CU60" i="5" s="1"/>
  <c r="EE50" i="5"/>
  <c r="CC23" i="5"/>
  <c r="BF84" i="5"/>
  <c r="BT60" i="5"/>
  <c r="P16" i="3"/>
  <c r="AV16" i="3" s="1"/>
  <c r="BT23" i="5"/>
  <c r="BB56" i="5"/>
  <c r="BO56" i="5" s="1"/>
  <c r="CF95" i="5"/>
  <c r="BI55" i="5"/>
  <c r="BV55" i="5" s="1"/>
  <c r="CE73" i="5"/>
  <c r="CI14" i="5"/>
  <c r="BV14" i="5"/>
  <c r="CK78" i="5"/>
  <c r="EA89" i="5"/>
  <c r="EB59" i="5"/>
  <c r="CB70" i="5"/>
  <c r="CH77" i="5"/>
  <c r="DX75" i="5"/>
  <c r="CF30" i="5"/>
  <c r="CK50" i="5"/>
  <c r="CC77" i="5"/>
  <c r="AE48" i="3"/>
  <c r="BA48" i="3" s="1"/>
  <c r="AE42" i="3"/>
  <c r="BA42" i="3" s="1"/>
  <c r="V55" i="3"/>
  <c r="AX55" i="3" s="1"/>
  <c r="CA34" i="5"/>
  <c r="CO34" i="5" s="1"/>
  <c r="CG23" i="5"/>
  <c r="CU23" i="5" s="1"/>
  <c r="CG83" i="5"/>
  <c r="CU83" i="5" s="1"/>
  <c r="DV70" i="5"/>
  <c r="AE62" i="3"/>
  <c r="BA62" i="3" s="1"/>
  <c r="M13" i="3"/>
  <c r="AU13" i="3" s="1"/>
  <c r="ED26" i="5"/>
  <c r="CH9" i="5"/>
  <c r="EB9" i="5"/>
  <c r="CD75" i="5"/>
  <c r="CH59" i="5"/>
  <c r="CK25" i="5"/>
  <c r="CJ77" i="5"/>
  <c r="CE79" i="5"/>
  <c r="BE79" i="5"/>
  <c r="BR79" i="5" s="1"/>
  <c r="CC27" i="5"/>
  <c r="BC27" i="5"/>
  <c r="DW27" i="5" s="1"/>
  <c r="D29" i="3"/>
  <c r="AR29" i="3" s="1"/>
  <c r="BU70" i="5"/>
  <c r="EB70" i="5"/>
  <c r="BK76" i="5"/>
  <c r="CK76" i="5"/>
  <c r="BA76" i="5"/>
  <c r="CA76" i="5"/>
  <c r="CO76" i="5" s="1"/>
  <c r="BC11" i="5"/>
  <c r="CC11" i="5"/>
  <c r="BB11" i="5"/>
  <c r="CB11" i="5"/>
  <c r="BD25" i="5"/>
  <c r="BQ25" i="5" s="1"/>
  <c r="CD25" i="5"/>
  <c r="BR64" i="5"/>
  <c r="DY64" i="5"/>
  <c r="BF80" i="5"/>
  <c r="CF80" i="5"/>
  <c r="BG11" i="5"/>
  <c r="CG11" i="5"/>
  <c r="CU11" i="5" s="1"/>
  <c r="BD9" i="5"/>
  <c r="BQ9" i="5" s="1"/>
  <c r="CD9" i="5"/>
  <c r="BF14" i="5"/>
  <c r="CF14" i="5"/>
  <c r="BI5" i="5"/>
  <c r="CI5" i="5"/>
  <c r="O4" i="16"/>
  <c r="CA113" i="5"/>
  <c r="CO113" i="5" s="1"/>
  <c r="CI29" i="5"/>
  <c r="BI29" i="5"/>
  <c r="EC29" i="5" s="1"/>
  <c r="BH25" i="5"/>
  <c r="CH25" i="5"/>
  <c r="BD60" i="5"/>
  <c r="CD60" i="5"/>
  <c r="BE95" i="5"/>
  <c r="CE95" i="5"/>
  <c r="BJ59" i="5"/>
  <c r="CJ59" i="5"/>
  <c r="BK86" i="5"/>
  <c r="CK86" i="5"/>
  <c r="BH104" i="5"/>
  <c r="BU104" i="5" s="1"/>
  <c r="BI97" i="5"/>
  <c r="EC97" i="5" s="1"/>
  <c r="CJ86" i="5"/>
  <c r="CJ82" i="5"/>
  <c r="CE16" i="5"/>
  <c r="CK24" i="5"/>
  <c r="BE104" i="5"/>
  <c r="DY104" i="5" s="1"/>
  <c r="BI172" i="5"/>
  <c r="CI172" i="5"/>
  <c r="BF71" i="5"/>
  <c r="CF71" i="5"/>
  <c r="BJ78" i="5"/>
  <c r="CJ78" i="5"/>
  <c r="EE53" i="5"/>
  <c r="BX53" i="5"/>
  <c r="DX98" i="5"/>
  <c r="CE52" i="5"/>
  <c r="BG40" i="5"/>
  <c r="EA40" i="5" s="1"/>
  <c r="P29" i="3"/>
  <c r="AV29" i="3" s="1"/>
  <c r="DX22" i="5"/>
  <c r="BG82" i="5"/>
  <c r="BT82" i="5" s="1"/>
  <c r="BI108" i="5"/>
  <c r="EC108" i="5" s="1"/>
  <c r="BI66" i="5"/>
  <c r="BV66" i="5" s="1"/>
  <c r="BI82" i="5"/>
  <c r="EC82" i="5" s="1"/>
  <c r="CD98" i="5"/>
  <c r="BA17" i="5"/>
  <c r="DU17" i="5" s="1"/>
  <c r="DH17" i="5" s="1"/>
  <c r="CA17" i="5"/>
  <c r="CO17" i="5" s="1"/>
  <c r="O5" i="15"/>
  <c r="P5" i="15" s="1"/>
  <c r="BP23" i="5"/>
  <c r="DW23" i="5"/>
  <c r="BG158" i="5"/>
  <c r="BT158" i="5" s="1"/>
  <c r="AT158" i="5" s="1"/>
  <c r="CG158" i="5"/>
  <c r="CU158" i="5" s="1"/>
  <c r="BJ167" i="5"/>
  <c r="ED167" i="5" s="1"/>
  <c r="CJ167" i="5"/>
  <c r="CC63" i="5"/>
  <c r="BC63" i="5"/>
  <c r="BP63" i="5" s="1"/>
  <c r="M4" i="15"/>
  <c r="O4" i="15" s="1"/>
  <c r="M4" i="14"/>
  <c r="O4" i="14" s="1"/>
  <c r="BH137" i="5"/>
  <c r="BU137" i="5" s="1"/>
  <c r="CH137" i="5"/>
  <c r="BJ140" i="5"/>
  <c r="CJ140" i="5"/>
  <c r="BR143" i="5"/>
  <c r="DY143" i="5"/>
  <c r="EA157" i="5"/>
  <c r="BT157" i="5"/>
  <c r="AT157" i="5" s="1"/>
  <c r="BG162" i="5"/>
  <c r="BT162" i="5" s="1"/>
  <c r="AT162" i="5" s="1"/>
  <c r="CG162" i="5"/>
  <c r="CU162" i="5" s="1"/>
  <c r="BE180" i="5"/>
  <c r="BR180" i="5" s="1"/>
  <c r="CE180" i="5"/>
  <c r="EC182" i="5"/>
  <c r="BV182" i="5"/>
  <c r="BJ183" i="5"/>
  <c r="BW183" i="5" s="1"/>
  <c r="CJ183" i="5"/>
  <c r="BC183" i="5"/>
  <c r="BP183" i="5" s="1"/>
  <c r="CC183" i="5"/>
  <c r="BG65" i="5"/>
  <c r="EA65" i="5" s="1"/>
  <c r="CG65" i="5"/>
  <c r="CU65" i="5" s="1"/>
  <c r="S18" i="3"/>
  <c r="AW18" i="3" s="1"/>
  <c r="CA62" i="5"/>
  <c r="CO62" i="5" s="1"/>
  <c r="BD14" i="5"/>
  <c r="BQ14" i="5" s="1"/>
  <c r="CD14" i="5"/>
  <c r="BK41" i="5"/>
  <c r="BX41" i="5" s="1"/>
  <c r="CK41" i="5"/>
  <c r="BB68" i="5"/>
  <c r="BO68" i="5" s="1"/>
  <c r="CB68" i="5"/>
  <c r="BC68" i="5"/>
  <c r="DW68" i="5" s="1"/>
  <c r="CC68" i="5"/>
  <c r="M4" i="13"/>
  <c r="O4" i="13" s="1"/>
  <c r="BJ51" i="5"/>
  <c r="ED51" i="5" s="1"/>
  <c r="CJ51" i="5"/>
  <c r="BJ71" i="5"/>
  <c r="CJ71" i="5"/>
  <c r="BE71" i="5"/>
  <c r="CE71" i="5"/>
  <c r="BC70" i="5"/>
  <c r="CC70" i="5"/>
  <c r="BB96" i="5"/>
  <c r="CB96" i="5"/>
  <c r="DY63" i="5"/>
  <c r="BR63" i="5"/>
  <c r="CF97" i="5"/>
  <c r="CI182" i="5"/>
  <c r="CA181" i="5"/>
  <c r="CO181" i="5" s="1"/>
  <c r="CE179" i="5"/>
  <c r="CB134" i="5"/>
  <c r="CI181" i="5"/>
  <c r="CI133" i="5"/>
  <c r="CF183" i="5"/>
  <c r="CI178" i="5"/>
  <c r="CF150" i="5"/>
  <c r="CG86" i="5"/>
  <c r="CU86" i="5" s="1"/>
  <c r="CE63" i="5"/>
  <c r="DW157" i="5"/>
  <c r="CG157" i="5"/>
  <c r="CU157" i="5" s="1"/>
  <c r="EC181" i="5"/>
  <c r="V56" i="3"/>
  <c r="AX56" i="3" s="1"/>
  <c r="BB106" i="5"/>
  <c r="BO106" i="5" s="1"/>
  <c r="CI87" i="5"/>
  <c r="CC83" i="5"/>
  <c r="BI96" i="5"/>
  <c r="BV96" i="5" s="1"/>
  <c r="CG52" i="5"/>
  <c r="CU52" i="5" s="1"/>
  <c r="CI86" i="5"/>
  <c r="BI101" i="5"/>
  <c r="BV101" i="5" s="1"/>
  <c r="BT129" i="5"/>
  <c r="AT129" i="5" s="1"/>
  <c r="CJ169" i="5"/>
  <c r="BA115" i="5"/>
  <c r="CA115" i="5"/>
  <c r="CO115" i="5" s="1"/>
  <c r="EC115" i="5"/>
  <c r="BV115" i="5"/>
  <c r="BE116" i="5"/>
  <c r="CE116" i="5"/>
  <c r="BB117" i="5"/>
  <c r="DV117" i="5" s="1"/>
  <c r="CB117" i="5"/>
  <c r="BF117" i="5"/>
  <c r="CF117" i="5"/>
  <c r="BG118" i="5"/>
  <c r="CG118" i="5"/>
  <c r="CU118" i="5" s="1"/>
  <c r="BX118" i="5"/>
  <c r="EE118" i="5"/>
  <c r="BU119" i="5"/>
  <c r="EB119" i="5"/>
  <c r="BD120" i="5"/>
  <c r="BQ120" i="5" s="1"/>
  <c r="CD120" i="5"/>
  <c r="BU120" i="5"/>
  <c r="EB120" i="5"/>
  <c r="BV121" i="5"/>
  <c r="EC121" i="5"/>
  <c r="BB122" i="5"/>
  <c r="CB122" i="5"/>
  <c r="BB128" i="5"/>
  <c r="CB128" i="5"/>
  <c r="BP129" i="5"/>
  <c r="DW129" i="5"/>
  <c r="BK129" i="5"/>
  <c r="CK129" i="5"/>
  <c r="BI132" i="5"/>
  <c r="BV132" i="5" s="1"/>
  <c r="CI132" i="5"/>
  <c r="BB133" i="5"/>
  <c r="BO133" i="5" s="1"/>
  <c r="CB133" i="5"/>
  <c r="BK145" i="5"/>
  <c r="CK145" i="5"/>
  <c r="BA147" i="5"/>
  <c r="BN147" i="5" s="1"/>
  <c r="AO147" i="5" s="1"/>
  <c r="CA147" i="5"/>
  <c r="CO147" i="5" s="1"/>
  <c r="BV148" i="5"/>
  <c r="EC148" i="5"/>
  <c r="BH151" i="5"/>
  <c r="BU151" i="5" s="1"/>
  <c r="CH151" i="5"/>
  <c r="BJ159" i="5"/>
  <c r="BW159" i="5" s="1"/>
  <c r="CJ159" i="5"/>
  <c r="BB160" i="5"/>
  <c r="BO160" i="5" s="1"/>
  <c r="CB160" i="5"/>
  <c r="EA161" i="5"/>
  <c r="BT161" i="5"/>
  <c r="AT161" i="5" s="1"/>
  <c r="BE163" i="5"/>
  <c r="BR163" i="5" s="1"/>
  <c r="CE163" i="5"/>
  <c r="BI164" i="5"/>
  <c r="CI164" i="5"/>
  <c r="BF165" i="5"/>
  <c r="CF165" i="5"/>
  <c r="BJ165" i="5"/>
  <c r="CJ165" i="5"/>
  <c r="BC166" i="5"/>
  <c r="BP166" i="5" s="1"/>
  <c r="CC166" i="5"/>
  <c r="BG166" i="5"/>
  <c r="CG166" i="5"/>
  <c r="CU166" i="5" s="1"/>
  <c r="BA168" i="5"/>
  <c r="CA168" i="5"/>
  <c r="CO168" i="5" s="1"/>
  <c r="BC170" i="5"/>
  <c r="CC170" i="5"/>
  <c r="BH171" i="5"/>
  <c r="CH171" i="5"/>
  <c r="BF173" i="5"/>
  <c r="CF173" i="5"/>
  <c r="BJ174" i="5"/>
  <c r="CJ174" i="5"/>
  <c r="BW175" i="5"/>
  <c r="ED175" i="5"/>
  <c r="BB176" i="5"/>
  <c r="BO176" i="5" s="1"/>
  <c r="CB176" i="5"/>
  <c r="BB177" i="5"/>
  <c r="CB177" i="5"/>
  <c r="BF177" i="5"/>
  <c r="CF177" i="5"/>
  <c r="BJ177" i="5"/>
  <c r="BW177" i="5" s="1"/>
  <c r="CJ177" i="5"/>
  <c r="BF178" i="5"/>
  <c r="CF178" i="5"/>
  <c r="BB179" i="5"/>
  <c r="DV179" i="5" s="1"/>
  <c r="CB179" i="5"/>
  <c r="BF76" i="5"/>
  <c r="CF76" i="5"/>
  <c r="BF54" i="5"/>
  <c r="CF54" i="5"/>
  <c r="CJ117" i="5"/>
  <c r="M5" i="12"/>
  <c r="O5" i="12" s="1"/>
  <c r="ED117" i="5"/>
  <c r="CH119" i="5"/>
  <c r="CI126" i="5"/>
  <c r="BJ43" i="5"/>
  <c r="CJ43" i="5"/>
  <c r="BD43" i="5"/>
  <c r="BQ43" i="5" s="1"/>
  <c r="CD43" i="5"/>
  <c r="BD71" i="5"/>
  <c r="DX71" i="5" s="1"/>
  <c r="CD71" i="5"/>
  <c r="BE6" i="5"/>
  <c r="DY6" i="5" s="1"/>
  <c r="CE6" i="5"/>
  <c r="CF57" i="5"/>
  <c r="CK53" i="5"/>
  <c r="CB51" i="5"/>
  <c r="BC15" i="5"/>
  <c r="DW15" i="5" s="1"/>
  <c r="V43" i="3"/>
  <c r="AX43" i="3" s="1"/>
  <c r="DU24" i="5"/>
  <c r="DH24" i="5" s="1"/>
  <c r="AB40" i="3"/>
  <c r="AZ40" i="3" s="1"/>
  <c r="V42" i="3"/>
  <c r="AX42" i="3" s="1"/>
  <c r="BI62" i="5"/>
  <c r="BV62" i="5" s="1"/>
  <c r="CB86" i="5"/>
  <c r="BA99" i="5"/>
  <c r="CA99" i="5"/>
  <c r="BD5" i="5"/>
  <c r="CD5" i="5"/>
  <c r="BD54" i="5"/>
  <c r="CD54" i="5"/>
  <c r="BF5" i="5"/>
  <c r="CF5" i="5"/>
  <c r="BF56" i="5"/>
  <c r="CF56" i="5"/>
  <c r="BG71" i="5"/>
  <c r="CG71" i="5"/>
  <c r="CU71" i="5" s="1"/>
  <c r="BG51" i="5"/>
  <c r="CG51" i="5"/>
  <c r="CU51" i="5" s="1"/>
  <c r="BE39" i="5"/>
  <c r="CE39" i="5"/>
  <c r="BG59" i="5"/>
  <c r="CG59" i="5"/>
  <c r="BE42" i="5"/>
  <c r="CE42" i="5"/>
  <c r="EA55" i="5"/>
  <c r="BT55" i="5"/>
  <c r="BQ82" i="5"/>
  <c r="CI99" i="5"/>
  <c r="BI57" i="5"/>
  <c r="EC57" i="5" s="1"/>
  <c r="BB85" i="5"/>
  <c r="BO85" i="5" s="1"/>
  <c r="CB85" i="5"/>
  <c r="M6" i="11"/>
  <c r="N6" i="11" s="1"/>
  <c r="CB25" i="5"/>
  <c r="M4" i="11"/>
  <c r="N4" i="11" s="1"/>
  <c r="O4" i="11"/>
  <c r="DX69" i="5"/>
  <c r="BQ69" i="5"/>
  <c r="O5" i="11"/>
  <c r="P5" i="11" s="1"/>
  <c r="BH6" i="5"/>
  <c r="CH6" i="5"/>
  <c r="ED146" i="5"/>
  <c r="BW146" i="5"/>
  <c r="BK147" i="5"/>
  <c r="CK147" i="5"/>
  <c r="BW151" i="5"/>
  <c r="ED151" i="5"/>
  <c r="BO157" i="5"/>
  <c r="DV157" i="5"/>
  <c r="BA18" i="5"/>
  <c r="CA18" i="5"/>
  <c r="CO18" i="5" s="1"/>
  <c r="BC18" i="5"/>
  <c r="CC18" i="5"/>
  <c r="BC99" i="5"/>
  <c r="CC99" i="5"/>
  <c r="BF123" i="5"/>
  <c r="CF123" i="5"/>
  <c r="BE133" i="5"/>
  <c r="BR133" i="5" s="1"/>
  <c r="CE133" i="5"/>
  <c r="BF134" i="5"/>
  <c r="CF134" i="5"/>
  <c r="BB139" i="5"/>
  <c r="BO139" i="5" s="1"/>
  <c r="CB139" i="5"/>
  <c r="BG141" i="5"/>
  <c r="CG141" i="5"/>
  <c r="CU141" i="5" s="1"/>
  <c r="BK141" i="5"/>
  <c r="CK141" i="5"/>
  <c r="BI149" i="5"/>
  <c r="CI149" i="5"/>
  <c r="BT152" i="5"/>
  <c r="AT152" i="5" s="1"/>
  <c r="EA152" i="5"/>
  <c r="BF156" i="5"/>
  <c r="CF156" i="5"/>
  <c r="BJ156" i="5"/>
  <c r="CJ156" i="5"/>
  <c r="BH163" i="5"/>
  <c r="CH163" i="5"/>
  <c r="BI174" i="5"/>
  <c r="CI174" i="5"/>
  <c r="BA175" i="5"/>
  <c r="CA175" i="5"/>
  <c r="CO175" i="5" s="1"/>
  <c r="BE175" i="5"/>
  <c r="DY175" i="5" s="1"/>
  <c r="CE175" i="5"/>
  <c r="BE176" i="5"/>
  <c r="CE176" i="5"/>
  <c r="BV177" i="5"/>
  <c r="EC177" i="5"/>
  <c r="BV178" i="5"/>
  <c r="EC178" i="5"/>
  <c r="BA179" i="5"/>
  <c r="BN179" i="5" s="1"/>
  <c r="CA179" i="5"/>
  <c r="CO179" i="5" s="1"/>
  <c r="BR179" i="5"/>
  <c r="DY179" i="5"/>
  <c r="BA182" i="5"/>
  <c r="CA182" i="5"/>
  <c r="CO182" i="5" s="1"/>
  <c r="BA183" i="5"/>
  <c r="CA183" i="5"/>
  <c r="CO183" i="5" s="1"/>
  <c r="EC20" i="5"/>
  <c r="BV20" i="5"/>
  <c r="CA69" i="5"/>
  <c r="CO69" i="5" s="1"/>
  <c r="BA69" i="5"/>
  <c r="DU69" i="5" s="1"/>
  <c r="DH69" i="5" s="1"/>
  <c r="BV70" i="5"/>
  <c r="AE30" i="3"/>
  <c r="BA30" i="3" s="1"/>
  <c r="BA35" i="5"/>
  <c r="DU35" i="5" s="1"/>
  <c r="DH35" i="5" s="1"/>
  <c r="BE114" i="5"/>
  <c r="BR114" i="5" s="1"/>
  <c r="CE114" i="5"/>
  <c r="BF115" i="5"/>
  <c r="CF115" i="5"/>
  <c r="BJ115" i="5"/>
  <c r="ED115" i="5" s="1"/>
  <c r="CJ115" i="5"/>
  <c r="BB116" i="5"/>
  <c r="CB116" i="5"/>
  <c r="BJ116" i="5"/>
  <c r="CJ116" i="5"/>
  <c r="BG117" i="5"/>
  <c r="CG117" i="5"/>
  <c r="CU117" i="5" s="1"/>
  <c r="BD118" i="5"/>
  <c r="CD118" i="5"/>
  <c r="BE119" i="5"/>
  <c r="CE119" i="5"/>
  <c r="BI119" i="5"/>
  <c r="CI119" i="5"/>
  <c r="BA120" i="5"/>
  <c r="BN120" i="5" s="1"/>
  <c r="AO120" i="5" s="1"/>
  <c r="CA120" i="5"/>
  <c r="CO120" i="5" s="1"/>
  <c r="BI120" i="5"/>
  <c r="BV120" i="5" s="1"/>
  <c r="CI120" i="5"/>
  <c r="BB121" i="5"/>
  <c r="DV121" i="5" s="1"/>
  <c r="CB121" i="5"/>
  <c r="BD124" i="5"/>
  <c r="CD124" i="5"/>
  <c r="BH124" i="5"/>
  <c r="CH124" i="5"/>
  <c r="BE125" i="5"/>
  <c r="CE125" i="5"/>
  <c r="BI125" i="5"/>
  <c r="CI125" i="5"/>
  <c r="BB126" i="5"/>
  <c r="DV126" i="5" s="1"/>
  <c r="CB126" i="5"/>
  <c r="BF126" i="5"/>
  <c r="CF126" i="5"/>
  <c r="BJ126" i="5"/>
  <c r="CJ126" i="5"/>
  <c r="BB132" i="5"/>
  <c r="CB132" i="5"/>
  <c r="CP132" i="5" s="1"/>
  <c r="BX180" i="5"/>
  <c r="EE180" i="5"/>
  <c r="DW83" i="5"/>
  <c r="AE29" i="3"/>
  <c r="BA29" i="3" s="1"/>
  <c r="AE16" i="3"/>
  <c r="BA16" i="3" s="1"/>
  <c r="CB65" i="5"/>
  <c r="CP65" i="5" s="1"/>
  <c r="CD29" i="5"/>
  <c r="M5" i="10"/>
  <c r="N5" i="10" s="1"/>
  <c r="O4" i="10"/>
  <c r="BF55" i="5"/>
  <c r="CF55" i="5"/>
  <c r="BG5" i="5"/>
  <c r="EA5" i="5" s="1"/>
  <c r="CG5" i="5"/>
  <c r="CU5" i="5" s="1"/>
  <c r="CD69" i="5"/>
  <c r="BF133" i="5"/>
  <c r="CF133" i="5"/>
  <c r="BP134" i="5"/>
  <c r="DW134" i="5"/>
  <c r="BA137" i="5"/>
  <c r="CA137" i="5"/>
  <c r="CO137" i="5" s="1"/>
  <c r="BD141" i="5"/>
  <c r="BQ141" i="5" s="1"/>
  <c r="CD141" i="5"/>
  <c r="BE142" i="5"/>
  <c r="CE142" i="5"/>
  <c r="BB143" i="5"/>
  <c r="BO143" i="5" s="1"/>
  <c r="CB143" i="5"/>
  <c r="BD146" i="5"/>
  <c r="CD146" i="5"/>
  <c r="BI147" i="5"/>
  <c r="BV147" i="5" s="1"/>
  <c r="CI147" i="5"/>
  <c r="BJ149" i="5"/>
  <c r="CJ149" i="5"/>
  <c r="BG155" i="5"/>
  <c r="EA155" i="5" s="1"/>
  <c r="CG155" i="5"/>
  <c r="CU155" i="5" s="1"/>
  <c r="BC161" i="5"/>
  <c r="CC161" i="5"/>
  <c r="BA164" i="5"/>
  <c r="CA164" i="5"/>
  <c r="CO164" i="5" s="1"/>
  <c r="BE164" i="5"/>
  <c r="CE164" i="5"/>
  <c r="BB165" i="5"/>
  <c r="CB165" i="5"/>
  <c r="BK166" i="5"/>
  <c r="CK166" i="5"/>
  <c r="BD167" i="5"/>
  <c r="CD167" i="5"/>
  <c r="BH167" i="5"/>
  <c r="CH167" i="5"/>
  <c r="BE168" i="5"/>
  <c r="CE168" i="5"/>
  <c r="BI168" i="5"/>
  <c r="CI168" i="5"/>
  <c r="BB169" i="5"/>
  <c r="CB169" i="5"/>
  <c r="ED169" i="5"/>
  <c r="BW169" i="5"/>
  <c r="BK170" i="5"/>
  <c r="CK170" i="5"/>
  <c r="BB173" i="5"/>
  <c r="CB173" i="5"/>
  <c r="BJ173" i="5"/>
  <c r="CJ173" i="5"/>
  <c r="BF174" i="5"/>
  <c r="CF174" i="5"/>
  <c r="BW176" i="5"/>
  <c r="ED176" i="5"/>
  <c r="BB178" i="5"/>
  <c r="CB178" i="5"/>
  <c r="BJ178" i="5"/>
  <c r="CJ178" i="5"/>
  <c r="AB78" i="3"/>
  <c r="AZ78" i="3" s="1"/>
  <c r="BD38" i="5"/>
  <c r="CJ16" i="5"/>
  <c r="CI21" i="5"/>
  <c r="BB66" i="5"/>
  <c r="BO66" i="5" s="1"/>
  <c r="CD82" i="5"/>
  <c r="BF21" i="5"/>
  <c r="CA29" i="5"/>
  <c r="CO29" i="5" s="1"/>
  <c r="CC48" i="5"/>
  <c r="CJ73" i="5"/>
  <c r="BT19" i="5"/>
  <c r="BI64" i="5"/>
  <c r="BN89" i="5"/>
  <c r="AO89" i="5" s="1"/>
  <c r="CA89" i="5"/>
  <c r="CO89" i="5" s="1"/>
  <c r="BF37" i="5"/>
  <c r="BT76" i="5"/>
  <c r="BA80" i="5"/>
  <c r="CG107" i="5"/>
  <c r="CU107" i="5" s="1"/>
  <c r="BA65" i="5"/>
  <c r="BN65" i="5" s="1"/>
  <c r="AO65" i="5" s="1"/>
  <c r="CA64" i="5"/>
  <c r="CO64" i="5" s="1"/>
  <c r="BB72" i="5"/>
  <c r="BO72" i="5" s="1"/>
  <c r="BH43" i="5"/>
  <c r="BE37" i="5"/>
  <c r="DY37" i="5" s="1"/>
  <c r="M4" i="9"/>
  <c r="N4" i="9" s="1"/>
  <c r="BE80" i="5"/>
  <c r="CE80" i="5"/>
  <c r="BB62" i="5"/>
  <c r="BO62" i="5" s="1"/>
  <c r="CB62" i="5"/>
  <c r="BE87" i="5"/>
  <c r="CE87" i="5"/>
  <c r="BF8" i="5"/>
  <c r="CF8" i="5"/>
  <c r="BG18" i="5"/>
  <c r="EA18" i="5" s="1"/>
  <c r="CG18" i="5"/>
  <c r="CU18" i="5" s="1"/>
  <c r="BE18" i="5"/>
  <c r="BR18" i="5" s="1"/>
  <c r="CE18" i="5"/>
  <c r="BI17" i="5"/>
  <c r="CI17" i="5"/>
  <c r="BE43" i="5"/>
  <c r="BR43" i="5" s="1"/>
  <c r="CE43" i="5"/>
  <c r="CB63" i="5"/>
  <c r="BB63" i="5"/>
  <c r="EA138" i="5"/>
  <c r="BT138" i="5"/>
  <c r="AT138" i="5" s="1"/>
  <c r="BC148" i="5"/>
  <c r="BP148" i="5" s="1"/>
  <c r="CC148" i="5"/>
  <c r="DV130" i="5"/>
  <c r="CJ162" i="5"/>
  <c r="CA161" i="5"/>
  <c r="CO161" i="5" s="1"/>
  <c r="BC86" i="5"/>
  <c r="BP86" i="5" s="1"/>
  <c r="BF86" i="5"/>
  <c r="CA5" i="5"/>
  <c r="DV105" i="5"/>
  <c r="CB6" i="5"/>
  <c r="BB58" i="5"/>
  <c r="DV58" i="5" s="1"/>
  <c r="CB58" i="5"/>
  <c r="CD108" i="5"/>
  <c r="BD108" i="5"/>
  <c r="DX108" i="5" s="1"/>
  <c r="BI50" i="5"/>
  <c r="CI50" i="5"/>
  <c r="M6" i="8"/>
  <c r="N6" i="8" s="1"/>
  <c r="BH78" i="5"/>
  <c r="CH78" i="5"/>
  <c r="AB30" i="3"/>
  <c r="AZ30" i="3" s="1"/>
  <c r="CA90" i="5"/>
  <c r="CO90" i="5" s="1"/>
  <c r="CI65" i="5"/>
  <c r="BI65" i="5"/>
  <c r="BV65" i="5" s="1"/>
  <c r="BG87" i="5"/>
  <c r="BT87" i="5" s="1"/>
  <c r="CG87" i="5"/>
  <c r="CU87" i="5" s="1"/>
  <c r="CB27" i="5"/>
  <c r="BB27" i="5"/>
  <c r="BO27" i="5" s="1"/>
  <c r="BB13" i="5"/>
  <c r="CB13" i="5"/>
  <c r="AB29" i="3"/>
  <c r="AZ29" i="3" s="1"/>
  <c r="CP103" i="5"/>
  <c r="BE81" i="5"/>
  <c r="BR81" i="5" s="1"/>
  <c r="BB30" i="5"/>
  <c r="BO30" i="5" s="1"/>
  <c r="CB92" i="5"/>
  <c r="CI78" i="5"/>
  <c r="CD93" i="5"/>
  <c r="BB95" i="5"/>
  <c r="BO95" i="5" s="1"/>
  <c r="CB95" i="5"/>
  <c r="BB55" i="5"/>
  <c r="DV55" i="5" s="1"/>
  <c r="CB55" i="5"/>
  <c r="BC54" i="5"/>
  <c r="BP54" i="5" s="1"/>
  <c r="CC54" i="5"/>
  <c r="BI13" i="5"/>
  <c r="EC13" i="5" s="1"/>
  <c r="CI13" i="5"/>
  <c r="BK20" i="5"/>
  <c r="BX20" i="5" s="1"/>
  <c r="CK20" i="5"/>
  <c r="AE61" i="3"/>
  <c r="BA61" i="3" s="1"/>
  <c r="J46" i="3"/>
  <c r="AT46" i="3" s="1"/>
  <c r="V13" i="3"/>
  <c r="AX13" i="3" s="1"/>
  <c r="CH18" i="5"/>
  <c r="CG39" i="5"/>
  <c r="CU39" i="5" s="1"/>
  <c r="CH32" i="5"/>
  <c r="CC13" i="5"/>
  <c r="CH75" i="5"/>
  <c r="CC92" i="5"/>
  <c r="BF50" i="5"/>
  <c r="CF50" i="5"/>
  <c r="BK67" i="5"/>
  <c r="EE67" i="5" s="1"/>
  <c r="CK67" i="5"/>
  <c r="CG55" i="5"/>
  <c r="CU55" i="5" s="1"/>
  <c r="CE98" i="5"/>
  <c r="CD77" i="5"/>
  <c r="CF35" i="5"/>
  <c r="EE143" i="5"/>
  <c r="DV151" i="5"/>
  <c r="EB140" i="5"/>
  <c r="BC65" i="5"/>
  <c r="BP65" i="5" s="1"/>
  <c r="CC65" i="5"/>
  <c r="BF59" i="5"/>
  <c r="CF59" i="5"/>
  <c r="BE23" i="5"/>
  <c r="CE23" i="5"/>
  <c r="BG50" i="5"/>
  <c r="CG50" i="5"/>
  <c r="CU50" i="5" s="1"/>
  <c r="BG57" i="5"/>
  <c r="CG57" i="5"/>
  <c r="CU57" i="5" s="1"/>
  <c r="BK14" i="5"/>
  <c r="CK14" i="5"/>
  <c r="BH7" i="5"/>
  <c r="CH7" i="5"/>
  <c r="CJ151" i="5"/>
  <c r="CC143" i="5"/>
  <c r="CH140" i="5"/>
  <c r="BI25" i="5"/>
  <c r="CI25" i="5"/>
  <c r="BE31" i="5"/>
  <c r="BR31" i="5" s="1"/>
  <c r="CE31" i="5"/>
  <c r="BU69" i="5"/>
  <c r="EB69" i="5"/>
  <c r="BH39" i="5"/>
  <c r="CH39" i="5"/>
  <c r="BQ77" i="5"/>
  <c r="DX77" i="5"/>
  <c r="BE11" i="5"/>
  <c r="CE11" i="5"/>
  <c r="BF42" i="5"/>
  <c r="CF42" i="5"/>
  <c r="BE14" i="5"/>
  <c r="BR14" i="5" s="1"/>
  <c r="CE14" i="5"/>
  <c r="BG25" i="5"/>
  <c r="EA25" i="5" s="1"/>
  <c r="CG25" i="5"/>
  <c r="CU25" i="5" s="1"/>
  <c r="BF17" i="5"/>
  <c r="CF17" i="5"/>
  <c r="CB97" i="5"/>
  <c r="CP97" i="5" s="1"/>
  <c r="BB97" i="5"/>
  <c r="DV97" i="5" s="1"/>
  <c r="CJ69" i="5"/>
  <c r="BJ69" i="5"/>
  <c r="BW69" i="5" s="1"/>
  <c r="BN113" i="5"/>
  <c r="AO113" i="5" s="1"/>
  <c r="DU113" i="5"/>
  <c r="DH113" i="5" s="1"/>
  <c r="BI113" i="5"/>
  <c r="CI113" i="5"/>
  <c r="BB114" i="5"/>
  <c r="CB114" i="5"/>
  <c r="BF114" i="5"/>
  <c r="CF114" i="5"/>
  <c r="BG116" i="5"/>
  <c r="BT116" i="5" s="1"/>
  <c r="AT116" i="5" s="1"/>
  <c r="CG116" i="5"/>
  <c r="CU116" i="5" s="1"/>
  <c r="BB120" i="5"/>
  <c r="CB120" i="5"/>
  <c r="BD122" i="5"/>
  <c r="BQ122" i="5" s="1"/>
  <c r="CD122" i="5"/>
  <c r="BH122" i="5"/>
  <c r="EB122" i="5" s="1"/>
  <c r="CH122" i="5"/>
  <c r="BR123" i="5"/>
  <c r="DY123" i="5"/>
  <c r="BI123" i="5"/>
  <c r="CI123" i="5"/>
  <c r="BE124" i="5"/>
  <c r="CE124" i="5"/>
  <c r="BB125" i="5"/>
  <c r="CB125" i="5"/>
  <c r="BF125" i="5"/>
  <c r="CF125" i="5"/>
  <c r="BJ125" i="5"/>
  <c r="BW125" i="5" s="1"/>
  <c r="CJ125" i="5"/>
  <c r="BC126" i="5"/>
  <c r="CC126" i="5"/>
  <c r="BG126" i="5"/>
  <c r="CG126" i="5"/>
  <c r="CU126" i="5" s="1"/>
  <c r="BA129" i="5"/>
  <c r="BN129" i="5" s="1"/>
  <c r="AO129" i="5" s="1"/>
  <c r="CA129" i="5"/>
  <c r="CO129" i="5" s="1"/>
  <c r="BK131" i="5"/>
  <c r="CK131" i="5"/>
  <c r="BI135" i="5"/>
  <c r="BV135" i="5" s="1"/>
  <c r="CI135" i="5"/>
  <c r="BK138" i="5"/>
  <c r="BX138" i="5" s="1"/>
  <c r="CK138" i="5"/>
  <c r="BH139" i="5"/>
  <c r="CH139" i="5"/>
  <c r="BN141" i="5"/>
  <c r="AO141" i="5" s="1"/>
  <c r="DU141" i="5"/>
  <c r="DH141" i="5" s="1"/>
  <c r="BG143" i="5"/>
  <c r="CG143" i="5"/>
  <c r="CU143" i="5" s="1"/>
  <c r="BC144" i="5"/>
  <c r="CC144" i="5"/>
  <c r="BX144" i="5"/>
  <c r="EE144" i="5"/>
  <c r="BD155" i="5"/>
  <c r="CD155" i="5"/>
  <c r="BH161" i="5"/>
  <c r="EB161" i="5" s="1"/>
  <c r="CH161" i="5"/>
  <c r="BC177" i="5"/>
  <c r="BP177" i="5" s="1"/>
  <c r="CC177" i="5"/>
  <c r="BG179" i="5"/>
  <c r="CG179" i="5"/>
  <c r="CU179" i="5" s="1"/>
  <c r="BX179" i="5"/>
  <c r="EE179" i="5"/>
  <c r="BH72" i="5"/>
  <c r="CH72" i="5"/>
  <c r="M5" i="8"/>
  <c r="N5" i="8" s="1"/>
  <c r="CF67" i="5"/>
  <c r="BI111" i="5"/>
  <c r="BV111" i="5" s="1"/>
  <c r="CI111" i="5"/>
  <c r="BJ113" i="5"/>
  <c r="ED113" i="5" s="1"/>
  <c r="CJ113" i="5"/>
  <c r="BE122" i="5"/>
  <c r="DY122" i="5" s="1"/>
  <c r="CE122" i="5"/>
  <c r="BA145" i="5"/>
  <c r="DU145" i="5" s="1"/>
  <c r="DH145" i="5" s="1"/>
  <c r="CA145" i="5"/>
  <c r="CO145" i="5" s="1"/>
  <c r="BI145" i="5"/>
  <c r="CI145" i="5"/>
  <c r="BC147" i="5"/>
  <c r="CC147" i="5"/>
  <c r="EA147" i="5"/>
  <c r="BT147" i="5"/>
  <c r="AT147" i="5" s="1"/>
  <c r="BI150" i="5"/>
  <c r="BV150" i="5" s="1"/>
  <c r="CI150" i="5"/>
  <c r="BF152" i="5"/>
  <c r="CF152" i="5"/>
  <c r="BD154" i="5"/>
  <c r="BQ154" i="5" s="1"/>
  <c r="CD154" i="5"/>
  <c r="BI155" i="5"/>
  <c r="BV155" i="5" s="1"/>
  <c r="CI155" i="5"/>
  <c r="BI156" i="5"/>
  <c r="CI156" i="5"/>
  <c r="CJ74" i="5"/>
  <c r="BJ74" i="5"/>
  <c r="BW74" i="5" s="1"/>
  <c r="BF157" i="5"/>
  <c r="CF157" i="5"/>
  <c r="BC158" i="5"/>
  <c r="CC158" i="5"/>
  <c r="BK158" i="5"/>
  <c r="CK158" i="5"/>
  <c r="BI161" i="5"/>
  <c r="CI161" i="5"/>
  <c r="BK163" i="5"/>
  <c r="BX163" i="5" s="1"/>
  <c r="CK163" i="5"/>
  <c r="BH169" i="5"/>
  <c r="BU169" i="5" s="1"/>
  <c r="CH169" i="5"/>
  <c r="BB31" i="5"/>
  <c r="BO31" i="5" s="1"/>
  <c r="CB31" i="5"/>
  <c r="BF31" i="5"/>
  <c r="CF31" i="5"/>
  <c r="CJ157" i="5"/>
  <c r="ED157" i="5"/>
  <c r="DU170" i="5"/>
  <c r="DH170" i="5" s="1"/>
  <c r="CB157" i="5"/>
  <c r="Y65" i="3"/>
  <c r="AY65" i="3" s="1"/>
  <c r="S59" i="3"/>
  <c r="AW59" i="3" s="1"/>
  <c r="M54" i="3"/>
  <c r="AU54" i="3" s="1"/>
  <c r="AE53" i="3"/>
  <c r="BA53" i="3" s="1"/>
  <c r="S51" i="3"/>
  <c r="AW51" i="3" s="1"/>
  <c r="P50" i="3"/>
  <c r="AV50" i="3" s="1"/>
  <c r="AE45" i="3"/>
  <c r="BA45" i="3" s="1"/>
  <c r="Y42" i="3"/>
  <c r="AY42" i="3" s="1"/>
  <c r="AK41" i="3"/>
  <c r="BC41" i="3" s="1"/>
  <c r="CD100" i="5"/>
  <c r="CE69" i="5"/>
  <c r="BE69" i="5"/>
  <c r="BR69" i="5" s="1"/>
  <c r="CA6" i="5"/>
  <c r="CO6" i="5" s="1"/>
  <c r="BA6" i="5"/>
  <c r="CI56" i="5"/>
  <c r="BI56" i="5"/>
  <c r="BI103" i="5"/>
  <c r="BV103" i="5" s="1"/>
  <c r="CI103" i="5"/>
  <c r="BK44" i="5"/>
  <c r="CK44" i="5"/>
  <c r="CD58" i="5"/>
  <c r="BD58" i="5"/>
  <c r="BC5" i="5"/>
  <c r="BP5" i="5" s="1"/>
  <c r="CC5" i="5"/>
  <c r="BA73" i="5"/>
  <c r="CA73" i="5"/>
  <c r="CO73" i="5" s="1"/>
  <c r="BC42" i="5"/>
  <c r="DW42" i="5" s="1"/>
  <c r="CC42" i="5"/>
  <c r="BC17" i="5"/>
  <c r="CC17" i="5"/>
  <c r="BD64" i="5"/>
  <c r="DX64" i="5" s="1"/>
  <c r="CD64" i="5"/>
  <c r="BF102" i="5"/>
  <c r="CF102" i="5"/>
  <c r="CD99" i="5"/>
  <c r="BD99" i="5"/>
  <c r="DX99" i="5" s="1"/>
  <c r="CK37" i="5"/>
  <c r="BK37" i="5"/>
  <c r="BC75" i="5"/>
  <c r="CC75" i="5"/>
  <c r="BK65" i="5"/>
  <c r="EE65" i="5" s="1"/>
  <c r="CK65" i="5"/>
  <c r="G29" i="3"/>
  <c r="AS29" i="3" s="1"/>
  <c r="AB67" i="3"/>
  <c r="AZ67" i="3" s="1"/>
  <c r="S61" i="3"/>
  <c r="AW61" i="3" s="1"/>
  <c r="CG75" i="5"/>
  <c r="CU75" i="5" s="1"/>
  <c r="BB54" i="5"/>
  <c r="CB54" i="5"/>
  <c r="BF66" i="5"/>
  <c r="BU77" i="5"/>
  <c r="EB77" i="5"/>
  <c r="BB50" i="5"/>
  <c r="DV50" i="5" s="1"/>
  <c r="CB50" i="5"/>
  <c r="J53" i="3"/>
  <c r="AT53" i="3" s="1"/>
  <c r="M4" i="7"/>
  <c r="N4" i="7" s="1"/>
  <c r="BG42" i="5"/>
  <c r="CH95" i="5"/>
  <c r="BC109" i="5"/>
  <c r="CC109" i="5"/>
  <c r="BG109" i="5"/>
  <c r="CG109" i="5"/>
  <c r="BK109" i="5"/>
  <c r="CK109" i="5"/>
  <c r="BE111" i="5"/>
  <c r="CE111" i="5"/>
  <c r="BE112" i="5"/>
  <c r="CE112" i="5"/>
  <c r="BF113" i="5"/>
  <c r="CF113" i="5"/>
  <c r="BC114" i="5"/>
  <c r="CC114" i="5"/>
  <c r="BD121" i="5"/>
  <c r="BQ121" i="5" s="1"/>
  <c r="CD121" i="5"/>
  <c r="BH121" i="5"/>
  <c r="BU121" i="5" s="1"/>
  <c r="CH121" i="5"/>
  <c r="BI122" i="5"/>
  <c r="CI122" i="5"/>
  <c r="BG125" i="5"/>
  <c r="BT125" i="5" s="1"/>
  <c r="AT125" i="5" s="1"/>
  <c r="CG125" i="5"/>
  <c r="CU125" i="5" s="1"/>
  <c r="BR152" i="5"/>
  <c r="DY152" i="5"/>
  <c r="BI152" i="5"/>
  <c r="CI152" i="5"/>
  <c r="BB153" i="5"/>
  <c r="CB153" i="5"/>
  <c r="BF153" i="5"/>
  <c r="CF153" i="5"/>
  <c r="BJ153" i="5"/>
  <c r="CJ153" i="5"/>
  <c r="BC154" i="5"/>
  <c r="CC154" i="5"/>
  <c r="BG154" i="5"/>
  <c r="CG154" i="5"/>
  <c r="CU154" i="5" s="1"/>
  <c r="BK154" i="5"/>
  <c r="CK154" i="5"/>
  <c r="BH155" i="5"/>
  <c r="CH155" i="5"/>
  <c r="BI157" i="5"/>
  <c r="CI157" i="5"/>
  <c r="BJ158" i="5"/>
  <c r="CJ158" i="5"/>
  <c r="BC159" i="5"/>
  <c r="BP159" i="5" s="1"/>
  <c r="CC159" i="5"/>
  <c r="BG159" i="5"/>
  <c r="CG159" i="5"/>
  <c r="CU159" i="5" s="1"/>
  <c r="BJ168" i="5"/>
  <c r="BW168" i="5" s="1"/>
  <c r="CJ168" i="5"/>
  <c r="BD170" i="5"/>
  <c r="CD170" i="5"/>
  <c r="BE171" i="5"/>
  <c r="BR171" i="5" s="1"/>
  <c r="CE171" i="5"/>
  <c r="ED172" i="5"/>
  <c r="BW172" i="5"/>
  <c r="BC173" i="5"/>
  <c r="CC173" i="5"/>
  <c r="BK177" i="5"/>
  <c r="CK177" i="5"/>
  <c r="BC178" i="5"/>
  <c r="CC178" i="5"/>
  <c r="BC180" i="5"/>
  <c r="CC180" i="5"/>
  <c r="D71" i="3"/>
  <c r="AR71" i="3" s="1"/>
  <c r="J71" i="3"/>
  <c r="AT71" i="3" s="1"/>
  <c r="AB71" i="3"/>
  <c r="AZ71" i="3" s="1"/>
  <c r="D72" i="3"/>
  <c r="AR72" i="3" s="1"/>
  <c r="AB72" i="3"/>
  <c r="AZ72" i="3" s="1"/>
  <c r="AH72" i="3"/>
  <c r="BB72" i="3" s="1"/>
  <c r="J73" i="3"/>
  <c r="AT73" i="3" s="1"/>
  <c r="P73" i="3"/>
  <c r="AV73" i="3" s="1"/>
  <c r="V73" i="3"/>
  <c r="AX73" i="3" s="1"/>
  <c r="AB73" i="3"/>
  <c r="AZ73" i="3" s="1"/>
  <c r="D74" i="3"/>
  <c r="AR74" i="3" s="1"/>
  <c r="V74" i="3"/>
  <c r="AX74" i="3" s="1"/>
  <c r="P75" i="3"/>
  <c r="AV75" i="3" s="1"/>
  <c r="AB75" i="3"/>
  <c r="AZ75" i="3" s="1"/>
  <c r="AH75" i="3"/>
  <c r="BB75" i="3" s="1"/>
  <c r="J76" i="3"/>
  <c r="AT76" i="3" s="1"/>
  <c r="V76" i="3"/>
  <c r="AX76" i="3" s="1"/>
  <c r="AH76" i="3"/>
  <c r="BB76" i="3" s="1"/>
  <c r="V77" i="3"/>
  <c r="AX77" i="3" s="1"/>
  <c r="AH77" i="3"/>
  <c r="BB77" i="3" s="1"/>
  <c r="D78" i="3"/>
  <c r="AR78" i="3" s="1"/>
  <c r="J78" i="3"/>
  <c r="AT78" i="3" s="1"/>
  <c r="AE78" i="3"/>
  <c r="BA78" i="3" s="1"/>
  <c r="D79" i="3"/>
  <c r="AR79" i="3" s="1"/>
  <c r="J79" i="3"/>
  <c r="AT79" i="3" s="1"/>
  <c r="D80" i="3"/>
  <c r="AR80" i="3" s="1"/>
  <c r="J80" i="3"/>
  <c r="AT80" i="3" s="1"/>
  <c r="V80" i="3"/>
  <c r="AX80" i="3" s="1"/>
  <c r="D81" i="3"/>
  <c r="AR81" i="3" s="1"/>
  <c r="J81" i="3"/>
  <c r="AT81" i="3" s="1"/>
  <c r="V81" i="3"/>
  <c r="AX81" i="3" s="1"/>
  <c r="AH81" i="3"/>
  <c r="BB81" i="3" s="1"/>
  <c r="D82" i="3"/>
  <c r="AR82" i="3" s="1"/>
  <c r="P82" i="3"/>
  <c r="AV82" i="3" s="1"/>
  <c r="V82" i="3"/>
  <c r="AX82" i="3" s="1"/>
  <c r="G84" i="3"/>
  <c r="AS84" i="3" s="1"/>
  <c r="M84" i="3"/>
  <c r="AU84" i="3" s="1"/>
  <c r="S84" i="3"/>
  <c r="AW84" i="3" s="1"/>
  <c r="AE84" i="3"/>
  <c r="BA84" i="3" s="1"/>
  <c r="AK84" i="3"/>
  <c r="BC84" i="3" s="1"/>
  <c r="AT91" i="3"/>
  <c r="AV91" i="3"/>
  <c r="BA93" i="3"/>
  <c r="BC94" i="3"/>
  <c r="G71" i="3"/>
  <c r="AS71" i="3" s="1"/>
  <c r="M71" i="3"/>
  <c r="AU71" i="3" s="1"/>
  <c r="S71" i="3"/>
  <c r="AW71" i="3" s="1"/>
  <c r="Y71" i="3"/>
  <c r="AY71" i="3" s="1"/>
  <c r="AE71" i="3"/>
  <c r="BA71" i="3" s="1"/>
  <c r="G72" i="3"/>
  <c r="AS72" i="3" s="1"/>
  <c r="M72" i="3"/>
  <c r="AU72" i="3" s="1"/>
  <c r="S72" i="3"/>
  <c r="AW72" i="3" s="1"/>
  <c r="Y72" i="3"/>
  <c r="AY72" i="3" s="1"/>
  <c r="AE72" i="3"/>
  <c r="BA72" i="3" s="1"/>
  <c r="AK72" i="3"/>
  <c r="BC72" i="3" s="1"/>
  <c r="G73" i="3"/>
  <c r="AS73" i="3" s="1"/>
  <c r="M73" i="3"/>
  <c r="AU73" i="3" s="1"/>
  <c r="S73" i="3"/>
  <c r="AW73" i="3" s="1"/>
  <c r="Y73" i="3"/>
  <c r="AY73" i="3" s="1"/>
  <c r="AE73" i="3"/>
  <c r="BA73" i="3" s="1"/>
  <c r="AK73" i="3"/>
  <c r="BC73" i="3" s="1"/>
  <c r="G74" i="3"/>
  <c r="AS74" i="3" s="1"/>
  <c r="M74" i="3"/>
  <c r="AU74" i="3" s="1"/>
  <c r="S74" i="3"/>
  <c r="AW74" i="3" s="1"/>
  <c r="Y74" i="3"/>
  <c r="AY74" i="3" s="1"/>
  <c r="AE74" i="3"/>
  <c r="BA74" i="3" s="1"/>
  <c r="AK74" i="3"/>
  <c r="BC74" i="3" s="1"/>
  <c r="G75" i="3"/>
  <c r="AS75" i="3" s="1"/>
  <c r="M75" i="3"/>
  <c r="AU75" i="3" s="1"/>
  <c r="S75" i="3"/>
  <c r="AW75" i="3" s="1"/>
  <c r="Y75" i="3"/>
  <c r="AY75" i="3" s="1"/>
  <c r="AE75" i="3"/>
  <c r="BA75" i="3" s="1"/>
  <c r="AK75" i="3"/>
  <c r="BC75" i="3" s="1"/>
  <c r="G76" i="3"/>
  <c r="AS76" i="3" s="1"/>
  <c r="M76" i="3"/>
  <c r="AU76" i="3" s="1"/>
  <c r="S76" i="3"/>
  <c r="AW76" i="3" s="1"/>
  <c r="Y76" i="3"/>
  <c r="AY76" i="3" s="1"/>
  <c r="AE76" i="3"/>
  <c r="BA76" i="3" s="1"/>
  <c r="AK76" i="3"/>
  <c r="BC76" i="3" s="1"/>
  <c r="G77" i="3"/>
  <c r="AS77" i="3" s="1"/>
  <c r="M77" i="3"/>
  <c r="AU77" i="3" s="1"/>
  <c r="S77" i="3"/>
  <c r="AW77" i="3" s="1"/>
  <c r="Y77" i="3"/>
  <c r="AY77" i="3" s="1"/>
  <c r="AE77" i="3"/>
  <c r="BA77" i="3" s="1"/>
  <c r="G78" i="3"/>
  <c r="AS78" i="3" s="1"/>
  <c r="M78" i="3"/>
  <c r="AU78" i="3" s="1"/>
  <c r="S78" i="3"/>
  <c r="AW78" i="3" s="1"/>
  <c r="AK78" i="3"/>
  <c r="BC78" i="3" s="1"/>
  <c r="G79" i="3"/>
  <c r="AS79" i="3" s="1"/>
  <c r="M79" i="3"/>
  <c r="AU79" i="3" s="1"/>
  <c r="S79" i="3"/>
  <c r="AW79" i="3" s="1"/>
  <c r="Y79" i="3"/>
  <c r="AY79" i="3" s="1"/>
  <c r="AE79" i="3"/>
  <c r="BA79" i="3" s="1"/>
  <c r="AK79" i="3"/>
  <c r="BC79" i="3" s="1"/>
  <c r="G80" i="3"/>
  <c r="AS80" i="3" s="1"/>
  <c r="M80" i="3"/>
  <c r="AU80" i="3" s="1"/>
  <c r="S80" i="3"/>
  <c r="AW80" i="3" s="1"/>
  <c r="Y80" i="3"/>
  <c r="AY80" i="3" s="1"/>
  <c r="AE80" i="3"/>
  <c r="BA80" i="3" s="1"/>
  <c r="AK80" i="3"/>
  <c r="BC80" i="3" s="1"/>
  <c r="G81" i="3"/>
  <c r="AS81" i="3" s="1"/>
  <c r="M81" i="3"/>
  <c r="AU81" i="3" s="1"/>
  <c r="S81" i="3"/>
  <c r="AW81" i="3" s="1"/>
  <c r="Y81" i="3"/>
  <c r="AY81" i="3" s="1"/>
  <c r="AE81" i="3"/>
  <c r="BA81" i="3" s="1"/>
  <c r="AK81" i="3"/>
  <c r="BC81" i="3" s="1"/>
  <c r="G82" i="3"/>
  <c r="AS82" i="3" s="1"/>
  <c r="M82" i="3"/>
  <c r="AU82" i="3" s="1"/>
  <c r="S82" i="3"/>
  <c r="AW82" i="3" s="1"/>
  <c r="Y82" i="3"/>
  <c r="AY82" i="3" s="1"/>
  <c r="AE82" i="3"/>
  <c r="BA82" i="3" s="1"/>
  <c r="AK82" i="3"/>
  <c r="BC82" i="3" s="1"/>
  <c r="M83" i="3"/>
  <c r="AU83" i="3" s="1"/>
  <c r="V83" i="3"/>
  <c r="AX83" i="3" s="1"/>
  <c r="AB83" i="3"/>
  <c r="AZ83" i="3" s="1"/>
  <c r="AH83" i="3"/>
  <c r="BB83" i="3" s="1"/>
  <c r="D84" i="3"/>
  <c r="AR84" i="3" s="1"/>
  <c r="J84" i="3"/>
  <c r="AT84" i="3" s="1"/>
  <c r="P84" i="3"/>
  <c r="AV84" i="3" s="1"/>
  <c r="V84" i="3"/>
  <c r="AX84" i="3" s="1"/>
  <c r="AB84" i="3"/>
  <c r="AZ84" i="3" s="1"/>
  <c r="AH84" i="3"/>
  <c r="BB84" i="3" s="1"/>
  <c r="BB85" i="3"/>
  <c r="BA91" i="3"/>
  <c r="AS92" i="3"/>
  <c r="AW92" i="3"/>
  <c r="AV105" i="3"/>
  <c r="BB110" i="3"/>
  <c r="AS95" i="3"/>
  <c r="AS102" i="3"/>
  <c r="AU102" i="3"/>
  <c r="AW102" i="3"/>
  <c r="AW106" i="3"/>
  <c r="BA106" i="3"/>
  <c r="BC107" i="3"/>
  <c r="AS108" i="3"/>
  <c r="AW108" i="3"/>
  <c r="BA108" i="3"/>
  <c r="BC108" i="3"/>
  <c r="AS109" i="3"/>
  <c r="AW109" i="3"/>
  <c r="BA109" i="3"/>
  <c r="BC111" i="3"/>
  <c r="BC112" i="3"/>
  <c r="AS113" i="3"/>
  <c r="BB118" i="3"/>
  <c r="CA78" i="5"/>
  <c r="CO78" i="5" s="1"/>
  <c r="BH114" i="5"/>
  <c r="BH123" i="5"/>
  <c r="BU123" i="5" s="1"/>
  <c r="BA152" i="5"/>
  <c r="BI163" i="5"/>
  <c r="CG35" i="5"/>
  <c r="CI105" i="5"/>
  <c r="BI105" i="5"/>
  <c r="BC79" i="5"/>
  <c r="BP79" i="5" s="1"/>
  <c r="CC79" i="5"/>
  <c r="BF60" i="5"/>
  <c r="CF60" i="5"/>
  <c r="DV51" i="5"/>
  <c r="BO51" i="5"/>
  <c r="BF48" i="5"/>
  <c r="CF48" i="5"/>
  <c r="BJ81" i="5"/>
  <c r="ED81" i="5" s="1"/>
  <c r="CJ81" i="5"/>
  <c r="BC105" i="5"/>
  <c r="BP105" i="5" s="1"/>
  <c r="CC105" i="5"/>
  <c r="CC46" i="5"/>
  <c r="BC46" i="5"/>
  <c r="BP46" i="5" s="1"/>
  <c r="BD48" i="5"/>
  <c r="CD48" i="5"/>
  <c r="BD87" i="5"/>
  <c r="BQ87" i="5" s="1"/>
  <c r="CD87" i="5"/>
  <c r="BE35" i="5"/>
  <c r="DY35" i="5" s="1"/>
  <c r="CE35" i="5"/>
  <c r="BE83" i="5"/>
  <c r="BR83" i="5" s="1"/>
  <c r="CE83" i="5"/>
  <c r="BF24" i="5"/>
  <c r="CF24" i="5"/>
  <c r="CF46" i="5"/>
  <c r="BF46" i="5"/>
  <c r="BH35" i="5"/>
  <c r="BU35" i="5" s="1"/>
  <c r="CH35" i="5"/>
  <c r="BI43" i="5"/>
  <c r="BV43" i="5" s="1"/>
  <c r="CI43" i="5"/>
  <c r="BE106" i="5"/>
  <c r="DY106" i="5" s="1"/>
  <c r="CE106" i="5"/>
  <c r="BF36" i="5"/>
  <c r="CF36" i="5"/>
  <c r="CJ64" i="5"/>
  <c r="BJ64" i="5"/>
  <c r="BE82" i="5"/>
  <c r="DY82" i="5" s="1"/>
  <c r="CE82" i="5"/>
  <c r="CA44" i="5"/>
  <c r="CO44" i="5" s="1"/>
  <c r="BA44" i="5"/>
  <c r="BN44" i="5" s="1"/>
  <c r="CB94" i="5"/>
  <c r="CD79" i="5"/>
  <c r="CE100" i="5"/>
  <c r="CG76" i="5"/>
  <c r="CU76" i="5" s="1"/>
  <c r="CB104" i="5"/>
  <c r="BA97" i="5"/>
  <c r="DU97" i="5" s="1"/>
  <c r="ED148" i="5"/>
  <c r="BG10" i="5"/>
  <c r="EA10" i="5" s="1"/>
  <c r="CI151" i="5"/>
  <c r="CK137" i="5"/>
  <c r="CK30" i="5"/>
  <c r="J2" i="3"/>
  <c r="AT2" i="3" s="1"/>
  <c r="EC151" i="5"/>
  <c r="CB10" i="5"/>
  <c r="BB10" i="5"/>
  <c r="CC130" i="5"/>
  <c r="CI159" i="5"/>
  <c r="BI159" i="5"/>
  <c r="BO161" i="5"/>
  <c r="DV161" i="5"/>
  <c r="BF161" i="5"/>
  <c r="CF161" i="5"/>
  <c r="BJ161" i="5"/>
  <c r="CJ161" i="5"/>
  <c r="BC162" i="5"/>
  <c r="CC162" i="5"/>
  <c r="BK162" i="5"/>
  <c r="CK162" i="5"/>
  <c r="BD165" i="5"/>
  <c r="CD165" i="5"/>
  <c r="BU165" i="5"/>
  <c r="EB165" i="5"/>
  <c r="BF167" i="5"/>
  <c r="CF167" i="5"/>
  <c r="BD169" i="5"/>
  <c r="BQ169" i="5" s="1"/>
  <c r="CD169" i="5"/>
  <c r="EC170" i="5"/>
  <c r="BV170" i="5"/>
  <c r="BB171" i="5"/>
  <c r="CB171" i="5"/>
  <c r="BC172" i="5"/>
  <c r="CC172" i="5"/>
  <c r="EA172" i="5"/>
  <c r="BT172" i="5"/>
  <c r="BX172" i="5"/>
  <c r="EE172" i="5"/>
  <c r="BH175" i="5"/>
  <c r="CH175" i="5"/>
  <c r="BH176" i="5"/>
  <c r="CH176" i="5"/>
  <c r="BD178" i="5"/>
  <c r="DX178" i="5" s="1"/>
  <c r="CD178" i="5"/>
  <c r="BD179" i="5"/>
  <c r="CD179" i="5"/>
  <c r="BH179" i="5"/>
  <c r="CH179" i="5"/>
  <c r="BH180" i="5"/>
  <c r="CH180" i="5"/>
  <c r="BD181" i="5"/>
  <c r="CD181" i="5"/>
  <c r="BH181" i="5"/>
  <c r="CH181" i="5"/>
  <c r="BD182" i="5"/>
  <c r="CD182" i="5"/>
  <c r="BH182" i="5"/>
  <c r="CH182" i="5"/>
  <c r="BE183" i="5"/>
  <c r="CE183" i="5"/>
  <c r="BI183" i="5"/>
  <c r="CI183" i="5"/>
  <c r="M5" i="6"/>
  <c r="N5" i="6" s="1"/>
  <c r="BI42" i="5"/>
  <c r="CI42" i="5"/>
  <c r="CW42" i="5" s="1"/>
  <c r="BA56" i="5"/>
  <c r="CA56" i="5"/>
  <c r="CP56" i="5" s="1"/>
  <c r="BE75" i="5"/>
  <c r="CE75" i="5"/>
  <c r="BE50" i="5"/>
  <c r="CE50" i="5"/>
  <c r="BE17" i="5"/>
  <c r="CE17" i="5"/>
  <c r="BU5" i="5"/>
  <c r="EB5" i="5"/>
  <c r="BI109" i="5"/>
  <c r="CI109" i="5"/>
  <c r="BF110" i="5"/>
  <c r="CF110" i="5"/>
  <c r="BG111" i="5"/>
  <c r="CG111" i="5"/>
  <c r="CU111" i="5" s="1"/>
  <c r="BR128" i="5"/>
  <c r="DY128" i="5"/>
  <c r="BI128" i="5"/>
  <c r="CI128" i="5"/>
  <c r="BF129" i="5"/>
  <c r="CF129" i="5"/>
  <c r="BK130" i="5"/>
  <c r="BX130" i="5" s="1"/>
  <c r="CK130" i="5"/>
  <c r="BQ131" i="5"/>
  <c r="DX131" i="5"/>
  <c r="BH131" i="5"/>
  <c r="BU131" i="5" s="1"/>
  <c r="CH131" i="5"/>
  <c r="BA134" i="5"/>
  <c r="CA134" i="5"/>
  <c r="BI134" i="5"/>
  <c r="CI134" i="5"/>
  <c r="BJ135" i="5"/>
  <c r="CJ135" i="5"/>
  <c r="BJ136" i="5"/>
  <c r="BW136" i="5" s="1"/>
  <c r="CJ136" i="5"/>
  <c r="BG137" i="5"/>
  <c r="BT137" i="5" s="1"/>
  <c r="AT137" i="5" s="1"/>
  <c r="CG137" i="5"/>
  <c r="CU137" i="5" s="1"/>
  <c r="EE137" i="5"/>
  <c r="BX137" i="5"/>
  <c r="BB141" i="5"/>
  <c r="CB141" i="5"/>
  <c r="BK149" i="5"/>
  <c r="CK149" i="5"/>
  <c r="BA151" i="5"/>
  <c r="CA151" i="5"/>
  <c r="BA153" i="5"/>
  <c r="CA153" i="5"/>
  <c r="CO153" i="5" s="1"/>
  <c r="BI153" i="5"/>
  <c r="CI153" i="5"/>
  <c r="BJ154" i="5"/>
  <c r="CJ154" i="5"/>
  <c r="BK155" i="5"/>
  <c r="CK155" i="5"/>
  <c r="BC156" i="5"/>
  <c r="CC156" i="5"/>
  <c r="CK92" i="5"/>
  <c r="BA14" i="5"/>
  <c r="DU14" i="5" s="1"/>
  <c r="DH14" i="5" s="1"/>
  <c r="CH5" i="5"/>
  <c r="BC6" i="5"/>
  <c r="CC6" i="5"/>
  <c r="BB18" i="5"/>
  <c r="CB18" i="5"/>
  <c r="BD72" i="5"/>
  <c r="BQ72" i="5" s="1"/>
  <c r="CD72" i="5"/>
  <c r="BD8" i="5"/>
  <c r="BQ8" i="5" s="1"/>
  <c r="CD8" i="5"/>
  <c r="BG6" i="5"/>
  <c r="CG6" i="5"/>
  <c r="BE65" i="5"/>
  <c r="CE65" i="5"/>
  <c r="DY170" i="5"/>
  <c r="CD150" i="5"/>
  <c r="CE128" i="5"/>
  <c r="EE63" i="5"/>
  <c r="CK63" i="5"/>
  <c r="CH120" i="5"/>
  <c r="CK118" i="5"/>
  <c r="CH134" i="5"/>
  <c r="CC157" i="5"/>
  <c r="CI148" i="5"/>
  <c r="CG129" i="5"/>
  <c r="CU129" i="5" s="1"/>
  <c r="CK144" i="5"/>
  <c r="CK143" i="5"/>
  <c r="CD130" i="5"/>
  <c r="CJ127" i="5"/>
  <c r="CI131" i="5"/>
  <c r="CC115" i="5"/>
  <c r="DY157" i="5"/>
  <c r="CJ121" i="5"/>
  <c r="CI115" i="5"/>
  <c r="CJ163" i="5"/>
  <c r="DY136" i="5"/>
  <c r="DY129" i="5"/>
  <c r="CB168" i="5"/>
  <c r="CC163" i="5"/>
  <c r="CB162" i="5"/>
  <c r="CG161" i="5"/>
  <c r="CF160" i="5"/>
  <c r="CB158" i="5"/>
  <c r="CB151" i="5"/>
  <c r="CA148" i="5"/>
  <c r="CO148" i="5" s="1"/>
  <c r="CF146" i="5"/>
  <c r="CE143" i="5"/>
  <c r="CA141" i="5"/>
  <c r="CO141" i="5" s="1"/>
  <c r="CD140" i="5"/>
  <c r="CC129" i="5"/>
  <c r="CB127" i="5"/>
  <c r="AE41" i="3"/>
  <c r="BA41" i="3" s="1"/>
  <c r="J41" i="3"/>
  <c r="AT41" i="3" s="1"/>
  <c r="P40" i="3"/>
  <c r="AV40" i="3" s="1"/>
  <c r="AH38" i="3"/>
  <c r="BB38" i="3" s="1"/>
  <c r="P38" i="3"/>
  <c r="AV38" i="3" s="1"/>
  <c r="J36" i="3"/>
  <c r="AT36" i="3" s="1"/>
  <c r="AH35" i="3"/>
  <c r="BB35" i="3" s="1"/>
  <c r="AH34" i="3"/>
  <c r="BB34" i="3" s="1"/>
  <c r="P25" i="3"/>
  <c r="AV25" i="3" s="1"/>
  <c r="J25" i="3"/>
  <c r="AT25" i="3" s="1"/>
  <c r="V23" i="3"/>
  <c r="AX23" i="3" s="1"/>
  <c r="J22" i="3"/>
  <c r="AT22" i="3" s="1"/>
  <c r="AK21" i="3"/>
  <c r="BC21" i="3" s="1"/>
  <c r="M21" i="3"/>
  <c r="AU21" i="3" s="1"/>
  <c r="J19" i="3"/>
  <c r="AT19" i="3" s="1"/>
  <c r="AE18" i="3"/>
  <c r="BA18" i="3" s="1"/>
  <c r="AE17" i="3"/>
  <c r="BA17" i="3" s="1"/>
  <c r="S16" i="3"/>
  <c r="AW16" i="3" s="1"/>
  <c r="AK15" i="3"/>
  <c r="BC15" i="3" s="1"/>
  <c r="V15" i="3"/>
  <c r="AX15" i="3" s="1"/>
  <c r="Y14" i="3"/>
  <c r="AY14" i="3" s="1"/>
  <c r="P13" i="3"/>
  <c r="AV13" i="3" s="1"/>
  <c r="AH12" i="3"/>
  <c r="BB12" i="3" s="1"/>
  <c r="AE11" i="3"/>
  <c r="BA11" i="3" s="1"/>
  <c r="G11" i="3"/>
  <c r="AS11" i="3" s="1"/>
  <c r="Y10" i="3"/>
  <c r="AY10" i="3" s="1"/>
  <c r="P9" i="3"/>
  <c r="AV9" i="3" s="1"/>
  <c r="AB8" i="3"/>
  <c r="AZ8" i="3" s="1"/>
  <c r="M8" i="3"/>
  <c r="AU8" i="3" s="1"/>
  <c r="S7" i="3"/>
  <c r="AW7" i="3" s="1"/>
  <c r="S6" i="3"/>
  <c r="AW6" i="3" s="1"/>
  <c r="AE4" i="3"/>
  <c r="BA4" i="3" s="1"/>
  <c r="S4" i="3"/>
  <c r="AW4" i="3" s="1"/>
  <c r="G3" i="3"/>
  <c r="AS3" i="3" s="1"/>
  <c r="AJ88" i="5"/>
  <c r="BI88" i="5" s="1"/>
  <c r="BT56" i="5"/>
  <c r="EA56" i="5"/>
  <c r="BO127" i="5"/>
  <c r="DV127" i="5"/>
  <c r="BC32" i="5"/>
  <c r="CD86" i="5"/>
  <c r="CF87" i="5"/>
  <c r="BJ96" i="5"/>
  <c r="BE62" i="5"/>
  <c r="BR62" i="5" s="1"/>
  <c r="CE22" i="5"/>
  <c r="CD49" i="5"/>
  <c r="BU64" i="5"/>
  <c r="BJ131" i="5"/>
  <c r="BW131" i="5" s="1"/>
  <c r="BA132" i="5"/>
  <c r="BN132" i="5" s="1"/>
  <c r="AO132" i="5" s="1"/>
  <c r="BH133" i="5"/>
  <c r="BU133" i="5" s="1"/>
  <c r="D54" i="3"/>
  <c r="AR54" i="3" s="1"/>
  <c r="BD20" i="5"/>
  <c r="DX20" i="5" s="1"/>
  <c r="DU29" i="5"/>
  <c r="BE13" i="5"/>
  <c r="D52" i="3"/>
  <c r="AR52" i="3" s="1"/>
  <c r="M10" i="2"/>
  <c r="O10" i="2" s="1"/>
  <c r="D11" i="2"/>
  <c r="DW7" i="5"/>
  <c r="O6" i="2"/>
  <c r="P6" i="2" s="1"/>
  <c r="S6" i="2" s="1"/>
  <c r="BO34" i="5"/>
  <c r="CB90" i="5"/>
  <c r="BJ23" i="5"/>
  <c r="CJ23" i="5"/>
  <c r="BJ39" i="5"/>
  <c r="CJ39" i="5"/>
  <c r="BG58" i="5"/>
  <c r="CG58" i="5"/>
  <c r="CU58" i="5" s="1"/>
  <c r="CC69" i="5"/>
  <c r="BC69" i="5"/>
  <c r="BD143" i="5"/>
  <c r="CD143" i="5"/>
  <c r="BH143" i="5"/>
  <c r="CH143" i="5"/>
  <c r="BB148" i="5"/>
  <c r="CB148" i="5"/>
  <c r="BC149" i="5"/>
  <c r="CC149" i="5"/>
  <c r="BG156" i="5"/>
  <c r="CG156" i="5"/>
  <c r="BU160" i="5"/>
  <c r="EB160" i="5"/>
  <c r="AO161" i="5"/>
  <c r="BE161" i="5"/>
  <c r="CE161" i="5"/>
  <c r="BI176" i="5"/>
  <c r="CI176" i="5"/>
  <c r="BA177" i="5"/>
  <c r="CA177" i="5"/>
  <c r="BJ179" i="5"/>
  <c r="CJ179" i="5"/>
  <c r="BB180" i="5"/>
  <c r="CB180" i="5"/>
  <c r="BF180" i="5"/>
  <c r="CF180" i="5"/>
  <c r="BJ180" i="5"/>
  <c r="CJ180" i="5"/>
  <c r="BO181" i="5"/>
  <c r="DV181" i="5"/>
  <c r="BF181" i="5"/>
  <c r="CF181" i="5"/>
  <c r="BB182" i="5"/>
  <c r="CB182" i="5"/>
  <c r="BF182" i="5"/>
  <c r="CF182" i="5"/>
  <c r="BJ182" i="5"/>
  <c r="CJ182" i="5"/>
  <c r="BG183" i="5"/>
  <c r="CG183" i="5"/>
  <c r="BU31" i="5"/>
  <c r="EB31" i="5"/>
  <c r="BK31" i="5"/>
  <c r="BX31" i="5" s="1"/>
  <c r="CK31" i="5"/>
  <c r="BD31" i="5"/>
  <c r="BQ31" i="5" s="1"/>
  <c r="CD31" i="5"/>
  <c r="BA58" i="5"/>
  <c r="CA58" i="5"/>
  <c r="CO58" i="5" s="1"/>
  <c r="BW54" i="5"/>
  <c r="ED54" i="5"/>
  <c r="CI20" i="5"/>
  <c r="CE15" i="5"/>
  <c r="BE8" i="5"/>
  <c r="CE8" i="5"/>
  <c r="BD55" i="5"/>
  <c r="DX55" i="5" s="1"/>
  <c r="CD55" i="5"/>
  <c r="BG8" i="5"/>
  <c r="CG8" i="5"/>
  <c r="CU8" i="5" s="1"/>
  <c r="ED181" i="5"/>
  <c r="CH160" i="5"/>
  <c r="CF147" i="5"/>
  <c r="BJ111" i="5"/>
  <c r="CJ111" i="5"/>
  <c r="BB112" i="5"/>
  <c r="CB112" i="5"/>
  <c r="BF112" i="5"/>
  <c r="CF112" i="5"/>
  <c r="BJ112" i="5"/>
  <c r="CJ112" i="5"/>
  <c r="BG113" i="5"/>
  <c r="CG113" i="5"/>
  <c r="CU113" i="5" s="1"/>
  <c r="BJ114" i="5"/>
  <c r="CJ114" i="5"/>
  <c r="BP115" i="5"/>
  <c r="DW115" i="5"/>
  <c r="BK116" i="5"/>
  <c r="CK116" i="5"/>
  <c r="BH117" i="5"/>
  <c r="CH117" i="5"/>
  <c r="BA118" i="5"/>
  <c r="CA118" i="5"/>
  <c r="CO118" i="5" s="1"/>
  <c r="BI118" i="5"/>
  <c r="BV118" i="5" s="1"/>
  <c r="CI118" i="5"/>
  <c r="BB119" i="5"/>
  <c r="CB119" i="5"/>
  <c r="BC122" i="5"/>
  <c r="CC122" i="5"/>
  <c r="BF124" i="5"/>
  <c r="CF124" i="5"/>
  <c r="BJ124" i="5"/>
  <c r="CJ124" i="5"/>
  <c r="BC125" i="5"/>
  <c r="CC125" i="5"/>
  <c r="BK125" i="5"/>
  <c r="CK125" i="5"/>
  <c r="BC128" i="5"/>
  <c r="BP128" i="5" s="1"/>
  <c r="CC128" i="5"/>
  <c r="BG128" i="5"/>
  <c r="BT128" i="5" s="1"/>
  <c r="AT128" i="5" s="1"/>
  <c r="CG128" i="5"/>
  <c r="CU128" i="5" s="1"/>
  <c r="BB131" i="5"/>
  <c r="CB131" i="5"/>
  <c r="BK133" i="5"/>
  <c r="CK133" i="5"/>
  <c r="BD135" i="5"/>
  <c r="CD135" i="5"/>
  <c r="BH136" i="5"/>
  <c r="CH136" i="5"/>
  <c r="BI137" i="5"/>
  <c r="CI137" i="5"/>
  <c r="BK139" i="5"/>
  <c r="CK139" i="5"/>
  <c r="BC140" i="5"/>
  <c r="CC140" i="5"/>
  <c r="BK140" i="5"/>
  <c r="EE140" i="5" s="1"/>
  <c r="CK140" i="5"/>
  <c r="BC141" i="5"/>
  <c r="CC141" i="5"/>
  <c r="BD142" i="5"/>
  <c r="CD142" i="5"/>
  <c r="BA143" i="5"/>
  <c r="CA143" i="5"/>
  <c r="BD156" i="5"/>
  <c r="CD156" i="5"/>
  <c r="BB164" i="5"/>
  <c r="CB164" i="5"/>
  <c r="BJ164" i="5"/>
  <c r="CJ164" i="5"/>
  <c r="BG165" i="5"/>
  <c r="CG165" i="5"/>
  <c r="CU165" i="5" s="1"/>
  <c r="BK165" i="5"/>
  <c r="CK165" i="5"/>
  <c r="BD166" i="5"/>
  <c r="CD166" i="5"/>
  <c r="BH166" i="5"/>
  <c r="CH166" i="5"/>
  <c r="BA167" i="5"/>
  <c r="CA167" i="5"/>
  <c r="CO167" i="5" s="1"/>
  <c r="BI167" i="5"/>
  <c r="CI167" i="5"/>
  <c r="BO168" i="5"/>
  <c r="DV168" i="5"/>
  <c r="BF168" i="5"/>
  <c r="CF168" i="5"/>
  <c r="BC169" i="5"/>
  <c r="BP169" i="5" s="1"/>
  <c r="CC169" i="5"/>
  <c r="BG169" i="5"/>
  <c r="CG169" i="5"/>
  <c r="BH170" i="5"/>
  <c r="CH170" i="5"/>
  <c r="BA171" i="5"/>
  <c r="CA171" i="5"/>
  <c r="BB172" i="5"/>
  <c r="CB172" i="5"/>
  <c r="BF172" i="5"/>
  <c r="CF172" i="5"/>
  <c r="BG173" i="5"/>
  <c r="CG173" i="5"/>
  <c r="BC174" i="5"/>
  <c r="CC174" i="5"/>
  <c r="BC175" i="5"/>
  <c r="CC175" i="5"/>
  <c r="BG175" i="5"/>
  <c r="CG175" i="5"/>
  <c r="CU175" i="5" s="1"/>
  <c r="BF176" i="5"/>
  <c r="CF176" i="5"/>
  <c r="CH31" i="5"/>
  <c r="G20" i="3"/>
  <c r="AS20" i="3" s="1"/>
  <c r="Y4" i="3"/>
  <c r="AY4" i="3" s="1"/>
  <c r="O5" i="2"/>
  <c r="CH46" i="5"/>
  <c r="DY15" i="5"/>
  <c r="BC55" i="5"/>
  <c r="CC55" i="5"/>
  <c r="BE12" i="5"/>
  <c r="CE12" i="5"/>
  <c r="BG13" i="5"/>
  <c r="CG13" i="5"/>
  <c r="CU13" i="5" s="1"/>
  <c r="BE55" i="5"/>
  <c r="CE55" i="5"/>
  <c r="BD96" i="5"/>
  <c r="CD96" i="5"/>
  <c r="CJ181" i="5"/>
  <c r="CB181" i="5"/>
  <c r="CD145" i="5"/>
  <c r="CO132" i="5"/>
  <c r="BJ150" i="5"/>
  <c r="CJ150" i="5"/>
  <c r="BJ152" i="5"/>
  <c r="CJ152" i="5"/>
  <c r="BG153" i="5"/>
  <c r="CG153" i="5"/>
  <c r="CU153" i="5" s="1"/>
  <c r="BK153" i="5"/>
  <c r="CK153" i="5"/>
  <c r="BH154" i="5"/>
  <c r="CH154" i="5"/>
  <c r="BN155" i="5"/>
  <c r="AO155" i="5" s="1"/>
  <c r="DU155" i="5"/>
  <c r="DH155" i="5" s="1"/>
  <c r="BE155" i="5"/>
  <c r="CE155" i="5"/>
  <c r="V2" i="3"/>
  <c r="AX2" i="3" s="1"/>
  <c r="CF12" i="5"/>
  <c r="BE38" i="5"/>
  <c r="CE38" i="5"/>
  <c r="CJ172" i="5"/>
  <c r="CJ175" i="5"/>
  <c r="DU161" i="5"/>
  <c r="DX145" i="5"/>
  <c r="CF164" i="5"/>
  <c r="CA156" i="5"/>
  <c r="CO156" i="5" s="1"/>
  <c r="CA155" i="5"/>
  <c r="BF149" i="5"/>
  <c r="CF149" i="5"/>
  <c r="BP150" i="5"/>
  <c r="DW150" i="5"/>
  <c r="BG150" i="5"/>
  <c r="CG150" i="5"/>
  <c r="CU150" i="5" s="1"/>
  <c r="BA162" i="5"/>
  <c r="CA162" i="5"/>
  <c r="CO162" i="5" s="1"/>
  <c r="BE162" i="5"/>
  <c r="CE162" i="5"/>
  <c r="BI162" i="5"/>
  <c r="CI162" i="5"/>
  <c r="BB163" i="5"/>
  <c r="CB163" i="5"/>
  <c r="BF163" i="5"/>
  <c r="CF163" i="5"/>
  <c r="D24" i="3"/>
  <c r="AR24" i="3" s="1"/>
  <c r="AB2" i="3"/>
  <c r="AZ2" i="3" s="1"/>
  <c r="CE157" i="5"/>
  <c r="CH165" i="5"/>
  <c r="CH141" i="5"/>
  <c r="CC120" i="5"/>
  <c r="DV156" i="5"/>
  <c r="DW111" i="5"/>
  <c r="DV146" i="5"/>
  <c r="CI177" i="5"/>
  <c r="CG172" i="5"/>
  <c r="CI170" i="5"/>
  <c r="CA170" i="5"/>
  <c r="CG163" i="5"/>
  <c r="CU163" i="5" s="1"/>
  <c r="CF162" i="5"/>
  <c r="CF159" i="5"/>
  <c r="CB146" i="5"/>
  <c r="CA136" i="5"/>
  <c r="CO136" i="5" s="1"/>
  <c r="CB130" i="5"/>
  <c r="CE129" i="5"/>
  <c r="CC111" i="5"/>
  <c r="CB110" i="5"/>
  <c r="P12" i="3"/>
  <c r="AV12" i="3" s="1"/>
  <c r="DV110" i="5"/>
  <c r="BT163" i="5"/>
  <c r="AT163" i="5" s="1"/>
  <c r="BX152" i="5"/>
  <c r="CD10" i="5"/>
  <c r="EC142" i="5"/>
  <c r="CI160" i="5"/>
  <c r="CG138" i="5"/>
  <c r="CU138" i="5" s="1"/>
  <c r="CF130" i="5"/>
  <c r="EC129" i="5"/>
  <c r="CI129" i="5"/>
  <c r="CH178" i="5"/>
  <c r="DU136" i="5"/>
  <c r="CK152" i="5"/>
  <c r="CI142" i="5"/>
  <c r="DV158" i="5"/>
  <c r="DX173" i="5"/>
  <c r="DY160" i="5"/>
  <c r="CK179" i="5"/>
  <c r="CD173" i="5"/>
  <c r="CK172" i="5"/>
  <c r="CE170" i="5"/>
  <c r="CB161" i="5"/>
  <c r="CE160" i="5"/>
  <c r="CF158" i="5"/>
  <c r="CJ146" i="5"/>
  <c r="CF137" i="5"/>
  <c r="AW117" i="3"/>
  <c r="AY117" i="3"/>
  <c r="BA117" i="3"/>
  <c r="AU118" i="3"/>
  <c r="BC119" i="3"/>
  <c r="AY120" i="3"/>
  <c r="BC120" i="3"/>
  <c r="AX114" i="3"/>
  <c r="DC8" i="5"/>
  <c r="DD7" i="5"/>
  <c r="D2" i="3"/>
  <c r="AR2" i="3" s="1"/>
  <c r="P54" i="3"/>
  <c r="AV54" i="3" s="1"/>
  <c r="G44" i="3"/>
  <c r="AS44" i="3" s="1"/>
  <c r="Y41" i="3"/>
  <c r="AY41" i="3" s="1"/>
  <c r="G27" i="3"/>
  <c r="AS27" i="3" s="1"/>
  <c r="G18" i="3"/>
  <c r="AS18" i="3" s="1"/>
  <c r="AB17" i="3"/>
  <c r="AZ17" i="3" s="1"/>
  <c r="G17" i="3"/>
  <c r="AS17" i="3" s="1"/>
  <c r="G16" i="3"/>
  <c r="AS16" i="3" s="1"/>
  <c r="G15" i="3"/>
  <c r="AS15" i="3" s="1"/>
  <c r="S14" i="3"/>
  <c r="AW14" i="3" s="1"/>
  <c r="AK13" i="3"/>
  <c r="BC13" i="3" s="1"/>
  <c r="S13" i="3"/>
  <c r="AW13" i="3" s="1"/>
  <c r="AK12" i="3"/>
  <c r="BC12" i="3" s="1"/>
  <c r="V12" i="3"/>
  <c r="AX12" i="3" s="1"/>
  <c r="J12" i="3"/>
  <c r="AT12" i="3" s="1"/>
  <c r="AH11" i="3"/>
  <c r="BB11" i="3" s="1"/>
  <c r="V11" i="3"/>
  <c r="AX11" i="3" s="1"/>
  <c r="P11" i="3"/>
  <c r="AV11" i="3" s="1"/>
  <c r="J11" i="3"/>
  <c r="AT11" i="3" s="1"/>
  <c r="AB10" i="3"/>
  <c r="AZ10" i="3" s="1"/>
  <c r="V10" i="3"/>
  <c r="AX10" i="3" s="1"/>
  <c r="P10" i="3"/>
  <c r="AV10" i="3" s="1"/>
  <c r="J10" i="3"/>
  <c r="AT10" i="3" s="1"/>
  <c r="AB9" i="3"/>
  <c r="AZ9" i="3" s="1"/>
  <c r="M9" i="3"/>
  <c r="AU9" i="3" s="1"/>
  <c r="AE8" i="3"/>
  <c r="BA8" i="3" s="1"/>
  <c r="Y8" i="3"/>
  <c r="AY8" i="3" s="1"/>
  <c r="P8" i="3"/>
  <c r="AV8" i="3" s="1"/>
  <c r="AB7" i="3"/>
  <c r="AZ7" i="3" s="1"/>
  <c r="D7" i="3"/>
  <c r="AR7" i="3" s="1"/>
  <c r="AB6" i="3"/>
  <c r="AZ6" i="3" s="1"/>
  <c r="P6" i="3"/>
  <c r="AV6" i="3" s="1"/>
  <c r="AK5" i="3"/>
  <c r="BC5" i="3" s="1"/>
  <c r="V5" i="3"/>
  <c r="AX5" i="3" s="1"/>
  <c r="D5" i="3"/>
  <c r="AR5" i="3" s="1"/>
  <c r="D4" i="3"/>
  <c r="AR4" i="3" s="1"/>
  <c r="AB3" i="3"/>
  <c r="AZ3" i="3" s="1"/>
  <c r="P3" i="3"/>
  <c r="AV3" i="3" s="1"/>
  <c r="J3" i="3"/>
  <c r="AT3" i="3" s="1"/>
  <c r="D59" i="3"/>
  <c r="AR59" i="3" s="1"/>
  <c r="G13" i="3"/>
  <c r="AS13" i="3" s="1"/>
  <c r="G28" i="3"/>
  <c r="AS28" i="3" s="1"/>
  <c r="V45" i="3"/>
  <c r="AX45" i="3" s="1"/>
  <c r="P27" i="3"/>
  <c r="AV27" i="3" s="1"/>
  <c r="M18" i="3"/>
  <c r="AU18" i="3" s="1"/>
  <c r="AH17" i="3"/>
  <c r="BB17" i="3" s="1"/>
  <c r="V17" i="3"/>
  <c r="AX17" i="3" s="1"/>
  <c r="M17" i="3"/>
  <c r="AU17" i="3" s="1"/>
  <c r="AH16" i="3"/>
  <c r="BB16" i="3" s="1"/>
  <c r="V16" i="3"/>
  <c r="AX16" i="3" s="1"/>
  <c r="M16" i="3"/>
  <c r="AU16" i="3" s="1"/>
  <c r="Y15" i="3"/>
  <c r="AY15" i="3" s="1"/>
  <c r="S15" i="3"/>
  <c r="AW15" i="3" s="1"/>
  <c r="M15" i="3"/>
  <c r="AU15" i="3" s="1"/>
  <c r="AH14" i="3"/>
  <c r="BB14" i="3" s="1"/>
  <c r="J14" i="3"/>
  <c r="AT14" i="3" s="1"/>
  <c r="AE13" i="3"/>
  <c r="BA13" i="3" s="1"/>
  <c r="J13" i="3"/>
  <c r="AT13" i="3" s="1"/>
  <c r="AE12" i="3"/>
  <c r="BA12" i="3" s="1"/>
  <c r="D12" i="3"/>
  <c r="AR12" i="3" s="1"/>
  <c r="AB11" i="3"/>
  <c r="AZ11" i="3" s="1"/>
  <c r="D11" i="3"/>
  <c r="AR11" i="3" s="1"/>
  <c r="D10" i="3"/>
  <c r="AR10" i="3" s="1"/>
  <c r="S9" i="3"/>
  <c r="AW9" i="3" s="1"/>
  <c r="AK8" i="3"/>
  <c r="BC8" i="3" s="1"/>
  <c r="G8" i="3"/>
  <c r="AS8" i="3" s="1"/>
  <c r="V7" i="3"/>
  <c r="AX7" i="3" s="1"/>
  <c r="P7" i="3"/>
  <c r="AV7" i="3" s="1"/>
  <c r="J7" i="3"/>
  <c r="AT7" i="3" s="1"/>
  <c r="AH6" i="3"/>
  <c r="BB6" i="3" s="1"/>
  <c r="V6" i="3"/>
  <c r="AX6" i="3" s="1"/>
  <c r="J6" i="3"/>
  <c r="AT6" i="3" s="1"/>
  <c r="AE5" i="3"/>
  <c r="BA5" i="3" s="1"/>
  <c r="P5" i="3"/>
  <c r="AV5" i="3" s="1"/>
  <c r="J5" i="3"/>
  <c r="AT5" i="3" s="1"/>
  <c r="AH4" i="3"/>
  <c r="BB4" i="3" s="1"/>
  <c r="AB4" i="3"/>
  <c r="AZ4" i="3" s="1"/>
  <c r="V4" i="3"/>
  <c r="AX4" i="3" s="1"/>
  <c r="P4" i="3"/>
  <c r="AV4" i="3" s="1"/>
  <c r="AH3" i="3"/>
  <c r="BB3" i="3" s="1"/>
  <c r="V3" i="3"/>
  <c r="AX3" i="3" s="1"/>
  <c r="D3" i="3"/>
  <c r="AR3" i="3" s="1"/>
  <c r="EA21" i="5"/>
  <c r="BT21" i="5"/>
  <c r="BT107" i="5"/>
  <c r="EA107" i="5"/>
  <c r="DU5" i="5"/>
  <c r="BN5" i="5"/>
  <c r="BV71" i="5"/>
  <c r="EC71" i="5"/>
  <c r="BE9" i="5"/>
  <c r="CE9" i="5"/>
  <c r="CD63" i="5"/>
  <c r="BD63" i="5"/>
  <c r="BQ63" i="5" s="1"/>
  <c r="CC74" i="5"/>
  <c r="BC74" i="5"/>
  <c r="P28" i="3"/>
  <c r="AV28" i="3" s="1"/>
  <c r="CF22" i="5"/>
  <c r="BO94" i="5"/>
  <c r="BB52" i="5"/>
  <c r="CC62" i="5"/>
  <c r="BT67" i="5"/>
  <c r="DW8" i="5"/>
  <c r="CJ48" i="5"/>
  <c r="BI52" i="5"/>
  <c r="BA38" i="5"/>
  <c r="BA16" i="5"/>
  <c r="BC56" i="5"/>
  <c r="DX29" i="5"/>
  <c r="CB45" i="5"/>
  <c r="CP45" i="5" s="1"/>
  <c r="CA92" i="5"/>
  <c r="CH47" i="5"/>
  <c r="CK27" i="5"/>
  <c r="CJ12" i="5"/>
  <c r="CA46" i="5"/>
  <c r="CA23" i="5"/>
  <c r="CO23" i="5" s="1"/>
  <c r="CE30" i="5"/>
  <c r="CG67" i="5"/>
  <c r="BH30" i="5"/>
  <c r="CK39" i="5"/>
  <c r="BG100" i="5"/>
  <c r="BT100" i="5" s="1"/>
  <c r="CF106" i="5"/>
  <c r="CB108" i="5"/>
  <c r="CI71" i="5"/>
  <c r="BI80" i="5"/>
  <c r="EA44" i="5"/>
  <c r="CB59" i="5"/>
  <c r="CP59" i="5" s="1"/>
  <c r="CI45" i="5"/>
  <c r="CC53" i="5"/>
  <c r="CQ53" i="5" s="1"/>
  <c r="CJ35" i="5"/>
  <c r="BW60" i="5"/>
  <c r="BH44" i="5"/>
  <c r="CH44" i="5"/>
  <c r="CE96" i="5"/>
  <c r="CF6" i="5"/>
  <c r="BH17" i="5"/>
  <c r="EB17" i="5" s="1"/>
  <c r="CH17" i="5"/>
  <c r="BK104" i="5"/>
  <c r="CK104" i="5"/>
  <c r="BF63" i="5"/>
  <c r="CF63" i="5"/>
  <c r="BC110" i="5"/>
  <c r="CC110" i="5"/>
  <c r="BH111" i="5"/>
  <c r="BU111" i="5" s="1"/>
  <c r="CH111" i="5"/>
  <c r="BH112" i="5"/>
  <c r="CH112" i="5"/>
  <c r="BI139" i="5"/>
  <c r="CI139" i="5"/>
  <c r="BI140" i="5"/>
  <c r="CI140" i="5"/>
  <c r="BP143" i="5"/>
  <c r="DW143" i="5"/>
  <c r="BJ144" i="5"/>
  <c r="CJ144" i="5"/>
  <c r="BB145" i="5"/>
  <c r="CB145" i="5"/>
  <c r="BJ145" i="5"/>
  <c r="CJ145" i="5"/>
  <c r="BG146" i="5"/>
  <c r="CG146" i="5"/>
  <c r="CU146" i="5" s="1"/>
  <c r="BQ147" i="5"/>
  <c r="DX147" i="5"/>
  <c r="BH147" i="5"/>
  <c r="CH147" i="5"/>
  <c r="BH148" i="5"/>
  <c r="CH148" i="5"/>
  <c r="BA149" i="5"/>
  <c r="CA149" i="5"/>
  <c r="BA150" i="5"/>
  <c r="CA150" i="5"/>
  <c r="CO150" i="5" s="1"/>
  <c r="AE67" i="3"/>
  <c r="BA67" i="3" s="1"/>
  <c r="BF47" i="5"/>
  <c r="CC102" i="5"/>
  <c r="EC48" i="5"/>
  <c r="DU23" i="5"/>
  <c r="DH23" i="5" s="1"/>
  <c r="CH12" i="5"/>
  <c r="CH64" i="5"/>
  <c r="CA43" i="5"/>
  <c r="CO43" i="5" s="1"/>
  <c r="CG21" i="5"/>
  <c r="CU21" i="5" s="1"/>
  <c r="CG36" i="5"/>
  <c r="CU36" i="5" s="1"/>
  <c r="CI70" i="5"/>
  <c r="CB100" i="5"/>
  <c r="CI92" i="5"/>
  <c r="BI102" i="5"/>
  <c r="CC16" i="5"/>
  <c r="BC24" i="5"/>
  <c r="CC8" i="5"/>
  <c r="BX49" i="5"/>
  <c r="CJ14" i="5"/>
  <c r="CJ60" i="5"/>
  <c r="BF53" i="5"/>
  <c r="CF53" i="5"/>
  <c r="BJ40" i="5"/>
  <c r="ED40" i="5" s="1"/>
  <c r="CJ40" i="5"/>
  <c r="BC90" i="5"/>
  <c r="CC90" i="5"/>
  <c r="BG94" i="5"/>
  <c r="CG94" i="5"/>
  <c r="CU94" i="5" s="1"/>
  <c r="BG96" i="5"/>
  <c r="EA96" i="5" s="1"/>
  <c r="CG96" i="5"/>
  <c r="CU96" i="5" s="1"/>
  <c r="BG72" i="5"/>
  <c r="BT72" i="5" s="1"/>
  <c r="CG72" i="5"/>
  <c r="CU72" i="5" s="1"/>
  <c r="G2" i="3"/>
  <c r="AS2" i="3" s="1"/>
  <c r="BX19" i="5"/>
  <c r="CK19" i="5"/>
  <c r="BD6" i="5"/>
  <c r="CD6" i="5"/>
  <c r="BC60" i="5"/>
  <c r="CC60" i="5"/>
  <c r="BK9" i="5"/>
  <c r="CK9" i="5"/>
  <c r="BJ109" i="5"/>
  <c r="CJ109" i="5"/>
  <c r="BG110" i="5"/>
  <c r="CG110" i="5"/>
  <c r="CU110" i="5" s="1"/>
  <c r="BH138" i="5"/>
  <c r="CH138" i="5"/>
  <c r="BE139" i="5"/>
  <c r="CE139" i="5"/>
  <c r="BA140" i="5"/>
  <c r="CA140" i="5"/>
  <c r="CO140" i="5" s="1"/>
  <c r="BE140" i="5"/>
  <c r="CE140" i="5"/>
  <c r="BB144" i="5"/>
  <c r="CB144" i="5"/>
  <c r="BF144" i="5"/>
  <c r="CF144" i="5"/>
  <c r="BF145" i="5"/>
  <c r="CF145" i="5"/>
  <c r="BC146" i="5"/>
  <c r="CC146" i="5"/>
  <c r="BK146" i="5"/>
  <c r="CK146" i="5"/>
  <c r="BE149" i="5"/>
  <c r="CE149" i="5"/>
  <c r="BH149" i="5"/>
  <c r="CH149" i="5"/>
  <c r="BH164" i="5"/>
  <c r="CH164" i="5"/>
  <c r="BB166" i="5"/>
  <c r="CB166" i="5"/>
  <c r="BJ166" i="5"/>
  <c r="CJ166" i="5"/>
  <c r="BC167" i="5"/>
  <c r="CC167" i="5"/>
  <c r="BK167" i="5"/>
  <c r="CK167" i="5"/>
  <c r="BD168" i="5"/>
  <c r="CD168" i="5"/>
  <c r="BH168" i="5"/>
  <c r="CH168" i="5"/>
  <c r="BA169" i="5"/>
  <c r="CA169" i="5"/>
  <c r="BE169" i="5"/>
  <c r="CE169" i="5"/>
  <c r="BB170" i="5"/>
  <c r="CB170" i="5"/>
  <c r="BF170" i="5"/>
  <c r="CF170" i="5"/>
  <c r="BJ170" i="5"/>
  <c r="CJ170" i="5"/>
  <c r="BC171" i="5"/>
  <c r="CC171" i="5"/>
  <c r="BG171" i="5"/>
  <c r="CG171" i="5"/>
  <c r="BK171" i="5"/>
  <c r="CK171" i="5"/>
  <c r="BD172" i="5"/>
  <c r="CD172" i="5"/>
  <c r="BU172" i="5"/>
  <c r="EB172" i="5"/>
  <c r="BI173" i="5"/>
  <c r="CI173" i="5"/>
  <c r="BA174" i="5"/>
  <c r="CA174" i="5"/>
  <c r="BD180" i="5"/>
  <c r="CD180" i="5"/>
  <c r="BD74" i="5"/>
  <c r="CD74" i="5"/>
  <c r="CI74" i="5"/>
  <c r="BI74" i="5"/>
  <c r="D41" i="3"/>
  <c r="AR41" i="3" s="1"/>
  <c r="D40" i="3"/>
  <c r="AR40" i="3" s="1"/>
  <c r="AE68" i="3"/>
  <c r="BA68" i="3" s="1"/>
  <c r="AB68" i="3"/>
  <c r="AZ68" i="3" s="1"/>
  <c r="Y58" i="3"/>
  <c r="AY58" i="3" s="1"/>
  <c r="M28" i="3"/>
  <c r="AU28" i="3" s="1"/>
  <c r="DU49" i="5"/>
  <c r="DI49" i="5" s="1"/>
  <c r="CD105" i="5"/>
  <c r="CB49" i="5"/>
  <c r="CA49" i="5"/>
  <c r="CI35" i="5"/>
  <c r="CG33" i="5"/>
  <c r="CU33" i="5" s="1"/>
  <c r="CI48" i="5"/>
  <c r="CE70" i="5"/>
  <c r="BE107" i="5"/>
  <c r="CG99" i="5"/>
  <c r="CU99" i="5" s="1"/>
  <c r="CB26" i="5"/>
  <c r="CB28" i="5"/>
  <c r="CI10" i="5"/>
  <c r="CG89" i="5"/>
  <c r="CC31" i="5"/>
  <c r="BC31" i="5"/>
  <c r="P2" i="3"/>
  <c r="AV2" i="3" s="1"/>
  <c r="M2" i="3"/>
  <c r="AU2" i="3" s="1"/>
  <c r="AE2" i="3"/>
  <c r="BA2" i="3" s="1"/>
  <c r="EB113" i="5"/>
  <c r="CC124" i="5"/>
  <c r="CG124" i="5"/>
  <c r="CU124" i="5" s="1"/>
  <c r="CK180" i="5"/>
  <c r="CA154" i="5"/>
  <c r="CO154" i="5" s="1"/>
  <c r="BV131" i="5"/>
  <c r="EC131" i="5"/>
  <c r="BC132" i="5"/>
  <c r="CC132" i="5"/>
  <c r="BG132" i="5"/>
  <c r="CG132" i="5"/>
  <c r="CU132" i="5" s="1"/>
  <c r="BJ133" i="5"/>
  <c r="CJ133" i="5"/>
  <c r="BJ134" i="5"/>
  <c r="CJ134" i="5"/>
  <c r="BK136" i="5"/>
  <c r="CK136" i="5"/>
  <c r="BD137" i="5"/>
  <c r="DX137" i="5" s="1"/>
  <c r="CD137" i="5"/>
  <c r="BA138" i="5"/>
  <c r="CA138" i="5"/>
  <c r="CO138" i="5" s="1"/>
  <c r="BE138" i="5"/>
  <c r="CE138" i="5"/>
  <c r="BK159" i="5"/>
  <c r="CK159" i="5"/>
  <c r="BC160" i="5"/>
  <c r="CC160" i="5"/>
  <c r="BG160" i="5"/>
  <c r="BT160" i="5" s="1"/>
  <c r="CG160" i="5"/>
  <c r="BK160" i="5"/>
  <c r="CK160" i="5"/>
  <c r="CJ176" i="5"/>
  <c r="CI154" i="5"/>
  <c r="CG152" i="5"/>
  <c r="CU152" i="5" s="1"/>
  <c r="BA130" i="5"/>
  <c r="BN130" i="5" s="1"/>
  <c r="CA130" i="5"/>
  <c r="CO130" i="5" s="1"/>
  <c r="BE130" i="5"/>
  <c r="DY130" i="5" s="1"/>
  <c r="CE130" i="5"/>
  <c r="BK156" i="5"/>
  <c r="CK156" i="5"/>
  <c r="BH157" i="5"/>
  <c r="CH157" i="5"/>
  <c r="BD177" i="5"/>
  <c r="BQ177" i="5" s="1"/>
  <c r="CD177" i="5"/>
  <c r="BH177" i="5"/>
  <c r="CH177" i="5"/>
  <c r="BG178" i="5"/>
  <c r="CG178" i="5"/>
  <c r="BK178" i="5"/>
  <c r="CK178" i="5"/>
  <c r="BC179" i="5"/>
  <c r="CC179" i="5"/>
  <c r="BK112" i="5"/>
  <c r="CK112" i="5"/>
  <c r="BD113" i="5"/>
  <c r="CD113" i="5"/>
  <c r="BA114" i="5"/>
  <c r="CA114" i="5"/>
  <c r="CO114" i="5" s="1"/>
  <c r="BK114" i="5"/>
  <c r="CK114" i="5"/>
  <c r="BH115" i="5"/>
  <c r="CH115" i="5"/>
  <c r="BK119" i="5"/>
  <c r="BX119" i="5" s="1"/>
  <c r="CK119" i="5"/>
  <c r="BP120" i="5"/>
  <c r="DW120" i="5"/>
  <c r="BK123" i="5"/>
  <c r="CK123" i="5"/>
  <c r="BP124" i="5"/>
  <c r="DW124" i="5"/>
  <c r="EA124" i="5"/>
  <c r="BT124" i="5"/>
  <c r="BK124" i="5"/>
  <c r="CK124" i="5"/>
  <c r="BV126" i="5"/>
  <c r="EC126" i="5"/>
  <c r="BD127" i="5"/>
  <c r="BQ127" i="5" s="1"/>
  <c r="CD127" i="5"/>
  <c r="BH127" i="5"/>
  <c r="CH127" i="5"/>
  <c r="BH150" i="5"/>
  <c r="EB150" i="5" s="1"/>
  <c r="CH150" i="5"/>
  <c r="BK150" i="5"/>
  <c r="CK150" i="5"/>
  <c r="BD151" i="5"/>
  <c r="CD151" i="5"/>
  <c r="BC152" i="5"/>
  <c r="CC152" i="5"/>
  <c r="BD153" i="5"/>
  <c r="CD153" i="5"/>
  <c r="BH153" i="5"/>
  <c r="EB153" i="5" s="1"/>
  <c r="CH153" i="5"/>
  <c r="BN154" i="5"/>
  <c r="AO154" i="5" s="1"/>
  <c r="DU154" i="5"/>
  <c r="DH154" i="5" s="1"/>
  <c r="BE154" i="5"/>
  <c r="CE154" i="5"/>
  <c r="BB155" i="5"/>
  <c r="CB155" i="5"/>
  <c r="BF155" i="5"/>
  <c r="CF155" i="5"/>
  <c r="BJ155" i="5"/>
  <c r="CJ155" i="5"/>
  <c r="BE156" i="5"/>
  <c r="CE156" i="5"/>
  <c r="BH156" i="5"/>
  <c r="CH156" i="5"/>
  <c r="BP163" i="5"/>
  <c r="DW163" i="5"/>
  <c r="BD174" i="5"/>
  <c r="CD174" i="5"/>
  <c r="BH174" i="5"/>
  <c r="CH174" i="5"/>
  <c r="BD175" i="5"/>
  <c r="CD175" i="5"/>
  <c r="BC176" i="5"/>
  <c r="CC176" i="5"/>
  <c r="BG176" i="5"/>
  <c r="CG176" i="5"/>
  <c r="CU176" i="5" s="1"/>
  <c r="BG180" i="5"/>
  <c r="CG180" i="5"/>
  <c r="CU180" i="5" s="1"/>
  <c r="BK181" i="5"/>
  <c r="CK181" i="5"/>
  <c r="BG182" i="5"/>
  <c r="CG182" i="5"/>
  <c r="BD183" i="5"/>
  <c r="CD183" i="5"/>
  <c r="BH183" i="5"/>
  <c r="CH183" i="5"/>
  <c r="V25" i="3"/>
  <c r="AX25" i="3" s="1"/>
  <c r="D25" i="3"/>
  <c r="AR25" i="3" s="1"/>
  <c r="AH24" i="3"/>
  <c r="BB24" i="3" s="1"/>
  <c r="AB24" i="3"/>
  <c r="AZ24" i="3" s="1"/>
  <c r="V24" i="3"/>
  <c r="AX24" i="3" s="1"/>
  <c r="P24" i="3"/>
  <c r="AV24" i="3" s="1"/>
  <c r="J24" i="3"/>
  <c r="AT24" i="3" s="1"/>
  <c r="AE23" i="3"/>
  <c r="BA23" i="3" s="1"/>
  <c r="J23" i="3"/>
  <c r="AT23" i="3" s="1"/>
  <c r="AK22" i="3"/>
  <c r="BC22" i="3" s="1"/>
  <c r="AE22" i="3"/>
  <c r="BA22" i="3" s="1"/>
  <c r="V22" i="3"/>
  <c r="AX22" i="3" s="1"/>
  <c r="AE21" i="3"/>
  <c r="BA21" i="3" s="1"/>
  <c r="Y21" i="3"/>
  <c r="AY21" i="3" s="1"/>
  <c r="S21" i="3"/>
  <c r="AW21" i="3" s="1"/>
  <c r="G21" i="3"/>
  <c r="AS21" i="3" s="1"/>
  <c r="AK20" i="3"/>
  <c r="BC20" i="3" s="1"/>
  <c r="P71" i="3"/>
  <c r="AV71" i="3" s="1"/>
  <c r="V71" i="3"/>
  <c r="AX71" i="3" s="1"/>
  <c r="AH71" i="3"/>
  <c r="BB71" i="3" s="1"/>
  <c r="J72" i="3"/>
  <c r="AT72" i="3" s="1"/>
  <c r="P72" i="3"/>
  <c r="AV72" i="3" s="1"/>
  <c r="V72" i="3"/>
  <c r="AX72" i="3" s="1"/>
  <c r="D73" i="3"/>
  <c r="AR73" i="3" s="1"/>
  <c r="AH73" i="3"/>
  <c r="BB73" i="3" s="1"/>
  <c r="J74" i="3"/>
  <c r="AT74" i="3" s="1"/>
  <c r="P74" i="3"/>
  <c r="AV74" i="3" s="1"/>
  <c r="AB74" i="3"/>
  <c r="AZ74" i="3" s="1"/>
  <c r="AH74" i="3"/>
  <c r="BB74" i="3" s="1"/>
  <c r="D75" i="3"/>
  <c r="AR75" i="3" s="1"/>
  <c r="J75" i="3"/>
  <c r="AT75" i="3" s="1"/>
  <c r="V75" i="3"/>
  <c r="AX75" i="3" s="1"/>
  <c r="D76" i="3"/>
  <c r="AR76" i="3" s="1"/>
  <c r="P76" i="3"/>
  <c r="AV76" i="3" s="1"/>
  <c r="AB76" i="3"/>
  <c r="AZ76" i="3" s="1"/>
  <c r="D77" i="3"/>
  <c r="AR77" i="3" s="1"/>
  <c r="J77" i="3"/>
  <c r="AT77" i="3" s="1"/>
  <c r="P77" i="3"/>
  <c r="AV77" i="3" s="1"/>
  <c r="AB77" i="3"/>
  <c r="AZ77" i="3" s="1"/>
  <c r="P78" i="3"/>
  <c r="AV78" i="3" s="1"/>
  <c r="Y78" i="3"/>
  <c r="AY78" i="3" s="1"/>
  <c r="P79" i="3"/>
  <c r="AV79" i="3" s="1"/>
  <c r="V79" i="3"/>
  <c r="AX79" i="3" s="1"/>
  <c r="AB79" i="3"/>
  <c r="AZ79" i="3" s="1"/>
  <c r="AH79" i="3"/>
  <c r="BB79" i="3" s="1"/>
  <c r="P80" i="3"/>
  <c r="AV80" i="3" s="1"/>
  <c r="AB80" i="3"/>
  <c r="AZ80" i="3" s="1"/>
  <c r="AH80" i="3"/>
  <c r="BB80" i="3" s="1"/>
  <c r="P81" i="3"/>
  <c r="AV81" i="3" s="1"/>
  <c r="AB81" i="3"/>
  <c r="AZ81" i="3" s="1"/>
  <c r="J82" i="3"/>
  <c r="AT82" i="3" s="1"/>
  <c r="AB82" i="3"/>
  <c r="AZ82" i="3" s="1"/>
  <c r="AH82" i="3"/>
  <c r="BB82" i="3" s="1"/>
  <c r="G83" i="3"/>
  <c r="AS83" i="3" s="1"/>
  <c r="P83" i="3"/>
  <c r="AV83" i="3" s="1"/>
  <c r="Y83" i="3"/>
  <c r="AY83" i="3" s="1"/>
  <c r="AE83" i="3"/>
  <c r="BA83" i="3" s="1"/>
  <c r="AK83" i="3"/>
  <c r="BC83" i="3" s="1"/>
  <c r="Y84" i="3"/>
  <c r="AY84" i="3" s="1"/>
  <c r="AU106" i="3"/>
  <c r="BC106" i="3"/>
  <c r="AU107" i="3"/>
  <c r="AU108" i="3"/>
  <c r="AY108" i="3"/>
  <c r="BA112" i="3"/>
  <c r="AW113" i="3"/>
  <c r="BA113" i="3"/>
  <c r="AS117" i="3"/>
  <c r="AW118" i="3"/>
  <c r="AU119" i="3"/>
  <c r="BA119" i="3"/>
  <c r="AS120" i="3"/>
  <c r="AU120" i="3"/>
  <c r="AW120" i="3"/>
  <c r="CF98" i="5"/>
  <c r="BF98" i="5"/>
  <c r="BD7" i="5"/>
  <c r="CD7" i="5"/>
  <c r="BI27" i="5"/>
  <c r="BV27" i="5" s="1"/>
  <c r="CI27" i="5"/>
  <c r="BD84" i="5"/>
  <c r="DX84" i="5" s="1"/>
  <c r="CD84" i="5"/>
  <c r="BK57" i="5"/>
  <c r="BX57" i="5" s="1"/>
  <c r="CK57" i="5"/>
  <c r="EB47" i="5"/>
  <c r="CF19" i="5"/>
  <c r="BB19" i="5"/>
  <c r="BO19" i="5" s="1"/>
  <c r="CB19" i="5"/>
  <c r="CP19" i="5" s="1"/>
  <c r="BC20" i="5"/>
  <c r="CC20" i="5"/>
  <c r="BC36" i="5"/>
  <c r="CC36" i="5"/>
  <c r="BJ27" i="5"/>
  <c r="BW27" i="5" s="1"/>
  <c r="CJ27" i="5"/>
  <c r="BA108" i="5"/>
  <c r="DU108" i="5" s="1"/>
  <c r="DH108" i="5" s="1"/>
  <c r="CA108" i="5"/>
  <c r="BI89" i="5"/>
  <c r="CI89" i="5"/>
  <c r="BW105" i="5"/>
  <c r="ED105" i="5"/>
  <c r="BC45" i="5"/>
  <c r="BP45" i="5" s="1"/>
  <c r="CC45" i="5"/>
  <c r="DW62" i="5"/>
  <c r="BP62" i="5"/>
  <c r="CA22" i="5"/>
  <c r="CO22" i="5" s="1"/>
  <c r="BA22" i="5"/>
  <c r="CC66" i="5"/>
  <c r="BV86" i="5"/>
  <c r="EC86" i="5"/>
  <c r="BC85" i="5"/>
  <c r="BP85" i="5" s="1"/>
  <c r="CC85" i="5"/>
  <c r="BQ79" i="5"/>
  <c r="DX79" i="5"/>
  <c r="BA107" i="5"/>
  <c r="CA107" i="5"/>
  <c r="CO107" i="5" s="1"/>
  <c r="BA30" i="5"/>
  <c r="CA30" i="5"/>
  <c r="BB39" i="5"/>
  <c r="BO39" i="5" s="1"/>
  <c r="CB39" i="5"/>
  <c r="CB81" i="5"/>
  <c r="BB81" i="5"/>
  <c r="CG104" i="5"/>
  <c r="CU104" i="5" s="1"/>
  <c r="BG104" i="5"/>
  <c r="BH66" i="5"/>
  <c r="EB66" i="5" s="1"/>
  <c r="CH66" i="5"/>
  <c r="BE32" i="5"/>
  <c r="CJ105" i="5"/>
  <c r="CB91" i="5"/>
  <c r="BB91" i="5"/>
  <c r="BD36" i="5"/>
  <c r="DX36" i="5" s="1"/>
  <c r="CD36" i="5"/>
  <c r="BD34" i="5"/>
  <c r="BQ34" i="5" s="1"/>
  <c r="CD34" i="5"/>
  <c r="CE48" i="5"/>
  <c r="BE48" i="5"/>
  <c r="BH26" i="5"/>
  <c r="BU26" i="5" s="1"/>
  <c r="CH26" i="5"/>
  <c r="CB107" i="5"/>
  <c r="BB107" i="5"/>
  <c r="BC106" i="5"/>
  <c r="CC106" i="5"/>
  <c r="BC101" i="5"/>
  <c r="BP101" i="5" s="1"/>
  <c r="CC101" i="5"/>
  <c r="BD30" i="5"/>
  <c r="BQ30" i="5" s="1"/>
  <c r="CD30" i="5"/>
  <c r="CG106" i="5"/>
  <c r="CU106" i="5" s="1"/>
  <c r="BG106" i="5"/>
  <c r="BT106" i="5" s="1"/>
  <c r="BC72" i="5"/>
  <c r="BP72" i="5" s="1"/>
  <c r="CC72" i="5"/>
  <c r="BE72" i="5"/>
  <c r="BR72" i="5" s="1"/>
  <c r="CE72" i="5"/>
  <c r="CH102" i="5"/>
  <c r="BH102" i="5"/>
  <c r="CI107" i="5"/>
  <c r="BI107" i="5"/>
  <c r="BV107" i="5" s="1"/>
  <c r="BB99" i="5"/>
  <c r="BO99" i="5" s="1"/>
  <c r="CB99" i="5"/>
  <c r="BK111" i="5"/>
  <c r="CK111" i="5"/>
  <c r="BG123" i="5"/>
  <c r="CG123" i="5"/>
  <c r="BG127" i="5"/>
  <c r="CG127" i="5"/>
  <c r="CU127" i="5" s="1"/>
  <c r="BF128" i="5"/>
  <c r="CF128" i="5"/>
  <c r="BA144" i="5"/>
  <c r="CA144" i="5"/>
  <c r="CO144" i="5" s="1"/>
  <c r="BH159" i="5"/>
  <c r="BU159" i="5" s="1"/>
  <c r="CH159" i="5"/>
  <c r="BE166" i="5"/>
  <c r="CE166" i="5"/>
  <c r="BF171" i="5"/>
  <c r="CF171" i="5"/>
  <c r="BG174" i="5"/>
  <c r="CG174" i="5"/>
  <c r="CU174" i="5" s="1"/>
  <c r="BD17" i="5"/>
  <c r="BQ17" i="5" s="1"/>
  <c r="BB53" i="5"/>
  <c r="CC7" i="5"/>
  <c r="CB21" i="5"/>
  <c r="BU85" i="5"/>
  <c r="CJ106" i="5"/>
  <c r="BA54" i="5"/>
  <c r="DU54" i="5" s="1"/>
  <c r="BF72" i="5"/>
  <c r="CF72" i="5"/>
  <c r="BH90" i="5"/>
  <c r="EB90" i="5" s="1"/>
  <c r="CH90" i="5"/>
  <c r="BK96" i="5"/>
  <c r="CK96" i="5"/>
  <c r="CA57" i="5"/>
  <c r="CO57" i="5" s="1"/>
  <c r="BA57" i="5"/>
  <c r="BN57" i="5" s="1"/>
  <c r="AO57" i="5" s="1"/>
  <c r="BA77" i="5"/>
  <c r="BN77" i="5" s="1"/>
  <c r="CA77" i="5"/>
  <c r="CO77" i="5" s="1"/>
  <c r="BJ119" i="5"/>
  <c r="CJ119" i="5"/>
  <c r="BC123" i="5"/>
  <c r="DW123" i="5" s="1"/>
  <c r="CC123" i="5"/>
  <c r="BB124" i="5"/>
  <c r="CB124" i="5"/>
  <c r="BK127" i="5"/>
  <c r="CK127" i="5"/>
  <c r="BI144" i="5"/>
  <c r="CI144" i="5"/>
  <c r="BA166" i="5"/>
  <c r="CA166" i="5"/>
  <c r="BB167" i="5"/>
  <c r="CB167" i="5"/>
  <c r="M22" i="3"/>
  <c r="AU22" i="3" s="1"/>
  <c r="D63" i="3"/>
  <c r="AR63" i="3" s="1"/>
  <c r="BD51" i="5"/>
  <c r="CB34" i="5"/>
  <c r="CC91" i="5"/>
  <c r="CA85" i="5"/>
  <c r="CE85" i="5"/>
  <c r="BD18" i="5"/>
  <c r="BI106" i="5"/>
  <c r="CF92" i="5"/>
  <c r="BD94" i="5"/>
  <c r="BQ94" i="5" s="1"/>
  <c r="CD94" i="5"/>
  <c r="BK94" i="5"/>
  <c r="CK94" i="5"/>
  <c r="BC112" i="5"/>
  <c r="CC112" i="5"/>
  <c r="BJ123" i="5"/>
  <c r="CJ123" i="5"/>
  <c r="BC127" i="5"/>
  <c r="BP127" i="5" s="1"/>
  <c r="CC127" i="5"/>
  <c r="BJ128" i="5"/>
  <c r="CJ128" i="5"/>
  <c r="BC137" i="5"/>
  <c r="CC137" i="5"/>
  <c r="BI166" i="5"/>
  <c r="CI166" i="5"/>
  <c r="BC168" i="5"/>
  <c r="CC168" i="5"/>
  <c r="BH173" i="5"/>
  <c r="CH173" i="5"/>
  <c r="BG177" i="5"/>
  <c r="CG177" i="5"/>
  <c r="M45" i="3"/>
  <c r="AU45" i="3" s="1"/>
  <c r="BO90" i="5"/>
  <c r="DV90" i="5"/>
  <c r="BA13" i="5"/>
  <c r="DU13" i="5" s="1"/>
  <c r="CA13" i="5"/>
  <c r="BH60" i="5"/>
  <c r="BU60" i="5" s="1"/>
  <c r="CH60" i="5"/>
  <c r="CF90" i="5"/>
  <c r="BF90" i="5"/>
  <c r="BH13" i="5"/>
  <c r="CH13" i="5"/>
  <c r="BD95" i="5"/>
  <c r="DX95" i="5" s="1"/>
  <c r="CD95" i="5"/>
  <c r="AK2" i="3"/>
  <c r="BC2" i="3" s="1"/>
  <c r="BE57" i="5"/>
  <c r="DY57" i="5" s="1"/>
  <c r="CE57" i="5"/>
  <c r="CJ90" i="5"/>
  <c r="BE41" i="5"/>
  <c r="CE41" i="5"/>
  <c r="BE54" i="5"/>
  <c r="CE54" i="5"/>
  <c r="BF82" i="5"/>
  <c r="CF82" i="5"/>
  <c r="BF25" i="5"/>
  <c r="CF25" i="5"/>
  <c r="BF9" i="5"/>
  <c r="CF9" i="5"/>
  <c r="BG62" i="5"/>
  <c r="CG62" i="5"/>
  <c r="CU62" i="5" s="1"/>
  <c r="BG7" i="5"/>
  <c r="CG7" i="5"/>
  <c r="CU7" i="5" s="1"/>
  <c r="BE7" i="5"/>
  <c r="CE7" i="5"/>
  <c r="BH54" i="5"/>
  <c r="BU54" i="5" s="1"/>
  <c r="CH54" i="5"/>
  <c r="BH55" i="5"/>
  <c r="CH55" i="5"/>
  <c r="BK6" i="5"/>
  <c r="CK6" i="5"/>
  <c r="BH56" i="5"/>
  <c r="CH56" i="5"/>
  <c r="BG9" i="5"/>
  <c r="CG9" i="5"/>
  <c r="BP43" i="5"/>
  <c r="DW43" i="5"/>
  <c r="BE25" i="5"/>
  <c r="CE25" i="5"/>
  <c r="BJ17" i="5"/>
  <c r="CJ17" i="5"/>
  <c r="BD116" i="5"/>
  <c r="CD116" i="5"/>
  <c r="BE117" i="5"/>
  <c r="CE117" i="5"/>
  <c r="BI117" i="5"/>
  <c r="CI117" i="5"/>
  <c r="BB118" i="5"/>
  <c r="CB118" i="5"/>
  <c r="BF118" i="5"/>
  <c r="CF118" i="5"/>
  <c r="BW118" i="5"/>
  <c r="ED118" i="5"/>
  <c r="BC119" i="5"/>
  <c r="CC119" i="5"/>
  <c r="BG119" i="5"/>
  <c r="CG119" i="5"/>
  <c r="BG120" i="5"/>
  <c r="CG120" i="5"/>
  <c r="CU120" i="5" s="1"/>
  <c r="BG121" i="5"/>
  <c r="CG121" i="5"/>
  <c r="BG122" i="5"/>
  <c r="CG122" i="5"/>
  <c r="BK122" i="5"/>
  <c r="CK122" i="5"/>
  <c r="BD125" i="5"/>
  <c r="CD125" i="5"/>
  <c r="BE126" i="5"/>
  <c r="CE126" i="5"/>
  <c r="BA127" i="5"/>
  <c r="CA127" i="5"/>
  <c r="BC135" i="5"/>
  <c r="BP135" i="5" s="1"/>
  <c r="CC135" i="5"/>
  <c r="BG135" i="5"/>
  <c r="CG135" i="5"/>
  <c r="CU135" i="5" s="1"/>
  <c r="BC136" i="5"/>
  <c r="CC136" i="5"/>
  <c r="BR141" i="5"/>
  <c r="DY141" i="5"/>
  <c r="BI141" i="5"/>
  <c r="CI141" i="5"/>
  <c r="BB142" i="5"/>
  <c r="CB142" i="5"/>
  <c r="BF142" i="5"/>
  <c r="CF142" i="5"/>
  <c r="BJ142" i="5"/>
  <c r="CJ142" i="5"/>
  <c r="BJ143" i="5"/>
  <c r="BW143" i="5" s="1"/>
  <c r="CJ143" i="5"/>
  <c r="BE150" i="5"/>
  <c r="CE150" i="5"/>
  <c r="BA158" i="5"/>
  <c r="CA158" i="5"/>
  <c r="CO158" i="5" s="1"/>
  <c r="BE158" i="5"/>
  <c r="CE158" i="5"/>
  <c r="BI158" i="5"/>
  <c r="CI158" i="5"/>
  <c r="BB159" i="5"/>
  <c r="CB159" i="5"/>
  <c r="BE159" i="5"/>
  <c r="CE159" i="5"/>
  <c r="BD161" i="5"/>
  <c r="CD161" i="5"/>
  <c r="BK161" i="5"/>
  <c r="CK161" i="5"/>
  <c r="BD162" i="5"/>
  <c r="CD162" i="5"/>
  <c r="BU162" i="5"/>
  <c r="EB162" i="5"/>
  <c r="BA163" i="5"/>
  <c r="CA163" i="5"/>
  <c r="CO163" i="5" s="1"/>
  <c r="BD163" i="5"/>
  <c r="CD163" i="5"/>
  <c r="BD164" i="5"/>
  <c r="CD164" i="5"/>
  <c r="BA165" i="5"/>
  <c r="CA165" i="5"/>
  <c r="BE165" i="5"/>
  <c r="CE165" i="5"/>
  <c r="BI165" i="5"/>
  <c r="CI165" i="5"/>
  <c r="BG167" i="5"/>
  <c r="CG167" i="5"/>
  <c r="BA173" i="5"/>
  <c r="CA173" i="5"/>
  <c r="CO173" i="5" s="1"/>
  <c r="BE173" i="5"/>
  <c r="CE173" i="5"/>
  <c r="BA180" i="5"/>
  <c r="CA180" i="5"/>
  <c r="BF10" i="5"/>
  <c r="CF10" i="5"/>
  <c r="CE34" i="5"/>
  <c r="BA70" i="5"/>
  <c r="BN70" i="5" s="1"/>
  <c r="CA70" i="5"/>
  <c r="BJ42" i="5"/>
  <c r="CJ42" i="5"/>
  <c r="BG17" i="5"/>
  <c r="CG17" i="5"/>
  <c r="BF58" i="5"/>
  <c r="CF58" i="5"/>
  <c r="CH10" i="5"/>
  <c r="BH10" i="5"/>
  <c r="BU10" i="5" s="1"/>
  <c r="BQ10" i="5"/>
  <c r="DX10" i="5"/>
  <c r="CK121" i="5"/>
  <c r="CH162" i="5"/>
  <c r="CJ118" i="5"/>
  <c r="BK32" i="5"/>
  <c r="EB46" i="5"/>
  <c r="CC43" i="5"/>
  <c r="CJ54" i="5"/>
  <c r="EE121" i="5"/>
  <c r="BF13" i="5"/>
  <c r="CF13" i="5"/>
  <c r="BE27" i="5"/>
  <c r="CE27" i="5"/>
  <c r="BK7" i="5"/>
  <c r="CK7" i="5"/>
  <c r="ED163" i="5"/>
  <c r="CH172" i="5"/>
  <c r="BF131" i="5"/>
  <c r="CF131" i="5"/>
  <c r="BD132" i="5"/>
  <c r="BQ132" i="5" s="1"/>
  <c r="CD132" i="5"/>
  <c r="BF140" i="5"/>
  <c r="CF140" i="5"/>
  <c r="BC145" i="5"/>
  <c r="CC145" i="5"/>
  <c r="BG145" i="5"/>
  <c r="CG145" i="5"/>
  <c r="BH146" i="5"/>
  <c r="CH146" i="5"/>
  <c r="BE147" i="5"/>
  <c r="CE147" i="5"/>
  <c r="BE148" i="5"/>
  <c r="CE148" i="5"/>
  <c r="BB149" i="5"/>
  <c r="CB149" i="5"/>
  <c r="BB150" i="5"/>
  <c r="CB150" i="5"/>
  <c r="BE151" i="5"/>
  <c r="CE151" i="5"/>
  <c r="BD152" i="5"/>
  <c r="CD152" i="5"/>
  <c r="BH152" i="5"/>
  <c r="CH152" i="5"/>
  <c r="BE153" i="5"/>
  <c r="CE153" i="5"/>
  <c r="BB154" i="5"/>
  <c r="BO154" i="5" s="1"/>
  <c r="CB154" i="5"/>
  <c r="BF154" i="5"/>
  <c r="CF154" i="5"/>
  <c r="BC155" i="5"/>
  <c r="CC155" i="5"/>
  <c r="BA157" i="5"/>
  <c r="CA157" i="5"/>
  <c r="BD160" i="5"/>
  <c r="DX160" i="5" s="1"/>
  <c r="CD160" i="5"/>
  <c r="BG170" i="5"/>
  <c r="CG170" i="5"/>
  <c r="BD171" i="5"/>
  <c r="CD171" i="5"/>
  <c r="BA172" i="5"/>
  <c r="CA172" i="5"/>
  <c r="BE172" i="5"/>
  <c r="CE172" i="5"/>
  <c r="BD176" i="5"/>
  <c r="CD176" i="5"/>
  <c r="BE177" i="5"/>
  <c r="CE177" i="5"/>
  <c r="BU178" i="5"/>
  <c r="EB178" i="5"/>
  <c r="S2" i="3"/>
  <c r="AW2" i="3" s="1"/>
  <c r="BA160" i="5"/>
  <c r="CA160" i="5"/>
  <c r="BE167" i="5"/>
  <c r="CE167" i="5"/>
  <c r="BK169" i="5"/>
  <c r="CK169" i="5"/>
  <c r="BI171" i="5"/>
  <c r="CI171" i="5"/>
  <c r="BB175" i="5"/>
  <c r="CB175" i="5"/>
  <c r="BF175" i="5"/>
  <c r="CF175" i="5"/>
  <c r="BI175" i="5"/>
  <c r="CI175" i="5"/>
  <c r="BA176" i="5"/>
  <c r="CA176" i="5"/>
  <c r="BE178" i="5"/>
  <c r="CE178" i="5"/>
  <c r="BI180" i="5"/>
  <c r="CI180" i="5"/>
  <c r="BN181" i="5"/>
  <c r="DU181" i="5"/>
  <c r="BE181" i="5"/>
  <c r="CE181" i="5"/>
  <c r="BE182" i="5"/>
  <c r="CE182" i="5"/>
  <c r="J38" i="3"/>
  <c r="AT38" i="3" s="1"/>
  <c r="BH45" i="5"/>
  <c r="CH45" i="5"/>
  <c r="CJ20" i="5"/>
  <c r="CE68" i="5"/>
  <c r="BE68" i="5"/>
  <c r="BR68" i="5" s="1"/>
  <c r="CH108" i="5"/>
  <c r="BH108" i="5"/>
  <c r="BU108" i="5" s="1"/>
  <c r="CH24" i="5"/>
  <c r="BH24" i="5"/>
  <c r="BH11" i="5"/>
  <c r="CH11" i="5"/>
  <c r="BK17" i="5"/>
  <c r="CK17" i="5"/>
  <c r="BH89" i="5"/>
  <c r="CH89" i="5"/>
  <c r="BH71" i="5"/>
  <c r="CH71" i="5"/>
  <c r="BH37" i="5"/>
  <c r="CH37" i="5"/>
  <c r="CV37" i="5" s="1"/>
  <c r="CJ104" i="5"/>
  <c r="BJ104" i="5"/>
  <c r="BJ87" i="5"/>
  <c r="CJ87" i="5"/>
  <c r="BJ65" i="5"/>
  <c r="CJ65" i="5"/>
  <c r="BJ41" i="5"/>
  <c r="BW41" i="5" s="1"/>
  <c r="CJ41" i="5"/>
  <c r="BK103" i="5"/>
  <c r="BX103" i="5" s="1"/>
  <c r="CK103" i="5"/>
  <c r="BK93" i="5"/>
  <c r="CK93" i="5"/>
  <c r="BK79" i="5"/>
  <c r="CK79" i="5"/>
  <c r="BK59" i="5"/>
  <c r="CK59" i="5"/>
  <c r="CF62" i="5"/>
  <c r="CC100" i="5"/>
  <c r="DU43" i="5"/>
  <c r="EC67" i="5"/>
  <c r="CA37" i="5"/>
  <c r="CO37" i="5" s="1"/>
  <c r="BH67" i="5"/>
  <c r="CK84" i="5"/>
  <c r="EB76" i="5"/>
  <c r="BC80" i="5"/>
  <c r="BP80" i="5" s="1"/>
  <c r="CC80" i="5"/>
  <c r="BB16" i="5"/>
  <c r="BO16" i="5" s="1"/>
  <c r="CB16" i="5"/>
  <c r="CP16" i="5" s="1"/>
  <c r="CK48" i="5"/>
  <c r="BK48" i="5"/>
  <c r="BW32" i="5"/>
  <c r="CJ79" i="5"/>
  <c r="BW90" i="5"/>
  <c r="ED90" i="5"/>
  <c r="BW50" i="5"/>
  <c r="CC87" i="5"/>
  <c r="BC87" i="5"/>
  <c r="BP87" i="5" s="1"/>
  <c r="BI9" i="5"/>
  <c r="CI9" i="5"/>
  <c r="BD109" i="5"/>
  <c r="BQ109" i="5" s="1"/>
  <c r="CD109" i="5"/>
  <c r="BE110" i="5"/>
  <c r="CE110" i="5"/>
  <c r="BH20" i="5"/>
  <c r="CH20" i="5"/>
  <c r="BJ15" i="5"/>
  <c r="CJ15" i="5"/>
  <c r="BK23" i="5"/>
  <c r="CK23" i="5"/>
  <c r="BH93" i="5"/>
  <c r="CH93" i="5"/>
  <c r="BH57" i="5"/>
  <c r="CH57" i="5"/>
  <c r="BI41" i="5"/>
  <c r="CI41" i="5"/>
  <c r="BJ61" i="5"/>
  <c r="CJ61" i="5"/>
  <c r="BJ37" i="5"/>
  <c r="CJ37" i="5"/>
  <c r="CK97" i="5"/>
  <c r="BK97" i="5"/>
  <c r="BK55" i="5"/>
  <c r="CK55" i="5"/>
  <c r="BK42" i="5"/>
  <c r="CK42" i="5"/>
  <c r="M43" i="3"/>
  <c r="AU43" i="3" s="1"/>
  <c r="J58" i="3"/>
  <c r="AT58" i="3" s="1"/>
  <c r="BA12" i="5"/>
  <c r="BN12" i="5" s="1"/>
  <c r="AO12" i="5" s="1"/>
  <c r="EE85" i="5"/>
  <c r="DX103" i="5"/>
  <c r="BG37" i="5"/>
  <c r="BH103" i="5"/>
  <c r="BI90" i="5"/>
  <c r="BI104" i="5"/>
  <c r="BV104" i="5" s="1"/>
  <c r="CH76" i="5"/>
  <c r="BD35" i="5"/>
  <c r="CD35" i="5"/>
  <c r="BD56" i="5"/>
  <c r="CD56" i="5"/>
  <c r="BE66" i="5"/>
  <c r="CE66" i="5"/>
  <c r="CG48" i="5"/>
  <c r="CU48" i="5" s="1"/>
  <c r="BG48" i="5"/>
  <c r="BG22" i="5"/>
  <c r="CG22" i="5"/>
  <c r="CU22" i="5" s="1"/>
  <c r="BC67" i="5"/>
  <c r="CC67" i="5"/>
  <c r="BF94" i="5"/>
  <c r="CF94" i="5"/>
  <c r="BE93" i="5"/>
  <c r="BR93" i="5" s="1"/>
  <c r="CE93" i="5"/>
  <c r="BF18" i="5"/>
  <c r="CF18" i="5"/>
  <c r="CD32" i="5"/>
  <c r="BD32" i="5"/>
  <c r="BG32" i="5"/>
  <c r="EA32" i="5" s="1"/>
  <c r="DN32" i="5" s="1"/>
  <c r="CG32" i="5"/>
  <c r="CU32" i="5" s="1"/>
  <c r="CH28" i="5"/>
  <c r="BH28" i="5"/>
  <c r="BH15" i="5"/>
  <c r="CH15" i="5"/>
  <c r="BK11" i="5"/>
  <c r="CK11" i="5"/>
  <c r="BH41" i="5"/>
  <c r="BU41" i="5" s="1"/>
  <c r="CH41" i="5"/>
  <c r="BI73" i="5"/>
  <c r="BV73" i="5" s="1"/>
  <c r="CI73" i="5"/>
  <c r="BJ70" i="5"/>
  <c r="CJ70" i="5"/>
  <c r="BK89" i="5"/>
  <c r="CK89" i="5"/>
  <c r="BK33" i="5"/>
  <c r="EE33" i="5" s="1"/>
  <c r="CK33" i="5"/>
  <c r="G48" i="3"/>
  <c r="AS48" i="3" s="1"/>
  <c r="BV63" i="5"/>
  <c r="EC77" i="5"/>
  <c r="CC61" i="5"/>
  <c r="CE51" i="5"/>
  <c r="CI67" i="5"/>
  <c r="BI95" i="5"/>
  <c r="CI77" i="5"/>
  <c r="CI63" i="5"/>
  <c r="CA8" i="5"/>
  <c r="CO8" i="5" s="1"/>
  <c r="BA8" i="5"/>
  <c r="BN8" i="5" s="1"/>
  <c r="BA60" i="5"/>
  <c r="CA60" i="5"/>
  <c r="CO60" i="5" s="1"/>
  <c r="BD81" i="5"/>
  <c r="BQ81" i="5" s="1"/>
  <c r="CD81" i="5"/>
  <c r="BA39" i="5"/>
  <c r="CG29" i="5"/>
  <c r="CU29" i="5" s="1"/>
  <c r="BG29" i="5"/>
  <c r="EA29" i="5" s="1"/>
  <c r="BD80" i="5"/>
  <c r="BQ80" i="5" s="1"/>
  <c r="CD80" i="5"/>
  <c r="CJ103" i="5"/>
  <c r="BJ103" i="5"/>
  <c r="BA10" i="5"/>
  <c r="CA10" i="5"/>
  <c r="BC25" i="5"/>
  <c r="CC25" i="5"/>
  <c r="CE90" i="5"/>
  <c r="BE90" i="5"/>
  <c r="BJ36" i="5"/>
  <c r="ED36" i="5" s="1"/>
  <c r="CJ36" i="5"/>
  <c r="CJ29" i="5"/>
  <c r="BJ29" i="5"/>
  <c r="CJ32" i="5"/>
  <c r="CJ100" i="5"/>
  <c r="BJ100" i="5"/>
  <c r="CJ50" i="5"/>
  <c r="BH53" i="5"/>
  <c r="BU53" i="5" s="1"/>
  <c r="BA40" i="5"/>
  <c r="CA40" i="5"/>
  <c r="BD42" i="5"/>
  <c r="DX42" i="5" s="1"/>
  <c r="CD42" i="5"/>
  <c r="BO6" i="5"/>
  <c r="BP26" i="5"/>
  <c r="BJ30" i="5"/>
  <c r="BW30" i="5" s="1"/>
  <c r="CJ94" i="5"/>
  <c r="BJ94" i="5"/>
  <c r="BW94" i="5" s="1"/>
  <c r="BO49" i="5"/>
  <c r="AP49" i="5" s="1"/>
  <c r="CG68" i="5"/>
  <c r="CU68" i="5" s="1"/>
  <c r="BD15" i="5"/>
  <c r="BQ15" i="5" s="1"/>
  <c r="CD15" i="5"/>
  <c r="BG41" i="5"/>
  <c r="CG41" i="5"/>
  <c r="CU41" i="5" s="1"/>
  <c r="BE91" i="5"/>
  <c r="BR91" i="5" s="1"/>
  <c r="CE91" i="5"/>
  <c r="BG93" i="5"/>
  <c r="BT93" i="5" s="1"/>
  <c r="CG93" i="5"/>
  <c r="CU93" i="5" s="1"/>
  <c r="BH94" i="5"/>
  <c r="EB94" i="5" s="1"/>
  <c r="CH94" i="5"/>
  <c r="BG92" i="5"/>
  <c r="CG92" i="5"/>
  <c r="CU92" i="5" s="1"/>
  <c r="EE92" i="5"/>
  <c r="BX92" i="5"/>
  <c r="BC73" i="5"/>
  <c r="CC73" i="5"/>
  <c r="BR98" i="5"/>
  <c r="DY98" i="5"/>
  <c r="CH58" i="5"/>
  <c r="BH58" i="5"/>
  <c r="EB58" i="5" s="1"/>
  <c r="BJ55" i="5"/>
  <c r="CJ55" i="5"/>
  <c r="BJ25" i="5"/>
  <c r="CJ25" i="5"/>
  <c r="BR96" i="5"/>
  <c r="DY96" i="5"/>
  <c r="BA109" i="5"/>
  <c r="CA109" i="5"/>
  <c r="CO109" i="5" s="1"/>
  <c r="BG54" i="5"/>
  <c r="CG54" i="5"/>
  <c r="CU54" i="5" s="1"/>
  <c r="CA32" i="5"/>
  <c r="CO32" i="5" s="1"/>
  <c r="BA32" i="5"/>
  <c r="CD44" i="5"/>
  <c r="BD44" i="5"/>
  <c r="CE44" i="5"/>
  <c r="BE44" i="5"/>
  <c r="BF32" i="5"/>
  <c r="CF32" i="5"/>
  <c r="BH8" i="5"/>
  <c r="CH8" i="5"/>
  <c r="BI6" i="5"/>
  <c r="CI6" i="5"/>
  <c r="BK5" i="5"/>
  <c r="CK5" i="5"/>
  <c r="CF127" i="5"/>
  <c r="BK8" i="5"/>
  <c r="CK8" i="5"/>
  <c r="BH110" i="5"/>
  <c r="CH110" i="5"/>
  <c r="BB113" i="5"/>
  <c r="CB113" i="5"/>
  <c r="BJ122" i="5"/>
  <c r="CJ122" i="5"/>
  <c r="BK126" i="5"/>
  <c r="CK126" i="5"/>
  <c r="BK132" i="5"/>
  <c r="CK132" i="5"/>
  <c r="BC133" i="5"/>
  <c r="CC133" i="5"/>
  <c r="BI143" i="5"/>
  <c r="CI143" i="5"/>
  <c r="BD148" i="5"/>
  <c r="CD148" i="5"/>
  <c r="BD157" i="5"/>
  <c r="CD157" i="5"/>
  <c r="BD158" i="5"/>
  <c r="CD158" i="5"/>
  <c r="BJ160" i="5"/>
  <c r="CJ160" i="5"/>
  <c r="BC164" i="5"/>
  <c r="CC164" i="5"/>
  <c r="BG164" i="5"/>
  <c r="CG164" i="5"/>
  <c r="BF169" i="5"/>
  <c r="CF169" i="5"/>
  <c r="BA178" i="5"/>
  <c r="BN178" i="5" s="1"/>
  <c r="AO178" i="5" s="1"/>
  <c r="CA178" i="5"/>
  <c r="BF179" i="5"/>
  <c r="CF179" i="5"/>
  <c r="BI179" i="5"/>
  <c r="CI179" i="5"/>
  <c r="Y2" i="3"/>
  <c r="AY2" i="3" s="1"/>
  <c r="BE21" i="5"/>
  <c r="CE21" i="5"/>
  <c r="BA61" i="5"/>
  <c r="CA61" i="5"/>
  <c r="CO61" i="5" s="1"/>
  <c r="CE123" i="5"/>
  <c r="CI121" i="5"/>
  <c r="BK15" i="5"/>
  <c r="CK15" i="5"/>
  <c r="BF81" i="5"/>
  <c r="CF81" i="5"/>
  <c r="BG69" i="5"/>
  <c r="CA128" i="5"/>
  <c r="CH113" i="5"/>
  <c r="BK61" i="5"/>
  <c r="BX61" i="5" s="1"/>
  <c r="CK61" i="5"/>
  <c r="BH118" i="5"/>
  <c r="CH118" i="5"/>
  <c r="BE121" i="5"/>
  <c r="CE121" i="5"/>
  <c r="BI127" i="5"/>
  <c r="CI127" i="5"/>
  <c r="BH129" i="5"/>
  <c r="BU129" i="5" s="1"/>
  <c r="CH129" i="5"/>
  <c r="BI130" i="5"/>
  <c r="CI130" i="5"/>
  <c r="BA131" i="5"/>
  <c r="CA131" i="5"/>
  <c r="CO131" i="5" s="1"/>
  <c r="BV133" i="5"/>
  <c r="EC133" i="5"/>
  <c r="BD139" i="5"/>
  <c r="CD139" i="5"/>
  <c r="BG144" i="5"/>
  <c r="CG144" i="5"/>
  <c r="CU144" i="5" s="1"/>
  <c r="BG148" i="5"/>
  <c r="CG148" i="5"/>
  <c r="BK148" i="5"/>
  <c r="BX148" i="5" s="1"/>
  <c r="CK148" i="5"/>
  <c r="BQ150" i="5"/>
  <c r="DX150" i="5"/>
  <c r="BI169" i="5"/>
  <c r="CI169" i="5"/>
  <c r="BB174" i="5"/>
  <c r="CB174" i="5"/>
  <c r="BE174" i="5"/>
  <c r="BR174" i="5" s="1"/>
  <c r="CE174" i="5"/>
  <c r="BC181" i="5"/>
  <c r="CC181" i="5"/>
  <c r="BG181" i="5"/>
  <c r="CG181" i="5"/>
  <c r="CU181" i="5" s="1"/>
  <c r="BC182" i="5"/>
  <c r="CC182" i="5"/>
  <c r="BB183" i="5"/>
  <c r="CB183" i="5"/>
  <c r="BK183" i="5"/>
  <c r="CK183" i="5"/>
  <c r="CH61" i="5"/>
  <c r="BF44" i="5"/>
  <c r="J63" i="3"/>
  <c r="AT63" i="3" s="1"/>
  <c r="AE58" i="3"/>
  <c r="BA58" i="3" s="1"/>
  <c r="AB57" i="3"/>
  <c r="AZ57" i="3" s="1"/>
  <c r="Y53" i="3"/>
  <c r="AY53" i="3" s="1"/>
  <c r="AH48" i="3"/>
  <c r="BB48" i="3" s="1"/>
  <c r="D48" i="3"/>
  <c r="AR48" i="3" s="1"/>
  <c r="D47" i="3"/>
  <c r="AR47" i="3" s="1"/>
  <c r="AK40" i="3"/>
  <c r="BC40" i="3" s="1"/>
  <c r="AH33" i="3"/>
  <c r="BB33" i="3" s="1"/>
  <c r="D33" i="3"/>
  <c r="AR33" i="3" s="1"/>
  <c r="J32" i="3"/>
  <c r="AT32" i="3" s="1"/>
  <c r="V29" i="3"/>
  <c r="AX29" i="3" s="1"/>
  <c r="AE26" i="3"/>
  <c r="BA26" i="3" s="1"/>
  <c r="AE20" i="3"/>
  <c r="BA20" i="3" s="1"/>
  <c r="Y20" i="3"/>
  <c r="AY20" i="3" s="1"/>
  <c r="S20" i="3"/>
  <c r="AW20" i="3" s="1"/>
  <c r="M20" i="3"/>
  <c r="AU20" i="3" s="1"/>
  <c r="AE19" i="3"/>
  <c r="BA19" i="3" s="1"/>
  <c r="V19" i="3"/>
  <c r="AX19" i="3" s="1"/>
  <c r="AK18" i="3"/>
  <c r="BC18" i="3" s="1"/>
  <c r="V18" i="3"/>
  <c r="AX18" i="3" s="1"/>
  <c r="J18" i="3"/>
  <c r="AT18" i="3" s="1"/>
  <c r="Y17" i="3"/>
  <c r="AY17" i="3" s="1"/>
  <c r="S17" i="3"/>
  <c r="AW17" i="3" s="1"/>
  <c r="J17" i="3"/>
  <c r="AT17" i="3" s="1"/>
  <c r="Y16" i="3"/>
  <c r="AY16" i="3" s="1"/>
  <c r="J16" i="3"/>
  <c r="AT16" i="3" s="1"/>
  <c r="P15" i="3"/>
  <c r="AV15" i="3" s="1"/>
  <c r="J15" i="3"/>
  <c r="AT15" i="3" s="1"/>
  <c r="AK14" i="3"/>
  <c r="BC14" i="3" s="1"/>
  <c r="P14" i="3"/>
  <c r="AV14" i="3" s="1"/>
  <c r="G14" i="3"/>
  <c r="AS14" i="3" s="1"/>
  <c r="AH13" i="3"/>
  <c r="BB13" i="3" s="1"/>
  <c r="AB13" i="3"/>
  <c r="AZ13" i="3" s="1"/>
  <c r="AB12" i="3"/>
  <c r="AZ12" i="3" s="1"/>
  <c r="S12" i="3"/>
  <c r="AW12" i="3" s="1"/>
  <c r="M12" i="3"/>
  <c r="AU12" i="3" s="1"/>
  <c r="G12" i="3"/>
  <c r="AS12" i="3" s="1"/>
  <c r="AK11" i="3"/>
  <c r="BC11" i="3" s="1"/>
  <c r="Y11" i="3"/>
  <c r="AY11" i="3" s="1"/>
  <c r="S11" i="3"/>
  <c r="AW11" i="3" s="1"/>
  <c r="M11" i="3"/>
  <c r="AU11" i="3" s="1"/>
  <c r="S10" i="3"/>
  <c r="AW10" i="3" s="1"/>
  <c r="M10" i="3"/>
  <c r="AU10" i="3" s="1"/>
  <c r="G10" i="3"/>
  <c r="AS10" i="3" s="1"/>
  <c r="Y9" i="3"/>
  <c r="AY9" i="3" s="1"/>
  <c r="G9" i="3"/>
  <c r="AS9" i="3" s="1"/>
  <c r="AH8" i="3"/>
  <c r="BB8" i="3" s="1"/>
  <c r="S8" i="3"/>
  <c r="AW8" i="3" s="1"/>
  <c r="AK7" i="3"/>
  <c r="BC7" i="3" s="1"/>
  <c r="Y7" i="3"/>
  <c r="AY7" i="3" s="1"/>
  <c r="M7" i="3"/>
  <c r="AU7" i="3" s="1"/>
  <c r="G7" i="3"/>
  <c r="AS7" i="3" s="1"/>
  <c r="AK6" i="3"/>
  <c r="BC6" i="3" s="1"/>
  <c r="AE6" i="3"/>
  <c r="BA6" i="3" s="1"/>
  <c r="Y6" i="3"/>
  <c r="AY6" i="3" s="1"/>
  <c r="M6" i="3"/>
  <c r="AU6" i="3" s="1"/>
  <c r="G6" i="3"/>
  <c r="AS6" i="3" s="1"/>
  <c r="AH5" i="3"/>
  <c r="BB5" i="3" s="1"/>
  <c r="Y5" i="3"/>
  <c r="AY5" i="3" s="1"/>
  <c r="S5" i="3"/>
  <c r="AW5" i="3" s="1"/>
  <c r="M5" i="3"/>
  <c r="AU5" i="3" s="1"/>
  <c r="G5" i="3"/>
  <c r="AS5" i="3" s="1"/>
  <c r="AK4" i="3"/>
  <c r="BC4" i="3" s="1"/>
  <c r="G4" i="3"/>
  <c r="AS4" i="3" s="1"/>
  <c r="AK3" i="3"/>
  <c r="BC3" i="3" s="1"/>
  <c r="AE3" i="3"/>
  <c r="BA3" i="3" s="1"/>
  <c r="Y3" i="3"/>
  <c r="AY3" i="3" s="1"/>
  <c r="BE74" i="5"/>
  <c r="CE74" i="5"/>
  <c r="CK74" i="5"/>
  <c r="BK74" i="5"/>
  <c r="D22" i="3"/>
  <c r="AR22" i="3" s="1"/>
  <c r="CD62" i="5"/>
  <c r="BD62" i="5"/>
  <c r="BV99" i="5"/>
  <c r="EC99" i="5"/>
  <c r="CA86" i="5"/>
  <c r="BD106" i="5"/>
  <c r="CD106" i="5"/>
  <c r="BF29" i="5"/>
  <c r="CF29" i="5"/>
  <c r="CU40" i="5"/>
  <c r="BJ24" i="5"/>
  <c r="BW24" i="5" s="1"/>
  <c r="CJ24" i="5"/>
  <c r="EA28" i="5"/>
  <c r="BT28" i="5"/>
  <c r="BG30" i="5"/>
  <c r="CG30" i="5"/>
  <c r="CU30" i="5" s="1"/>
  <c r="CV30" i="5" s="1"/>
  <c r="CO97" i="5"/>
  <c r="M47" i="3"/>
  <c r="AU47" i="3" s="1"/>
  <c r="J8" i="3"/>
  <c r="AT8" i="3" s="1"/>
  <c r="CI24" i="5"/>
  <c r="BI24" i="5"/>
  <c r="BV24" i="5" s="1"/>
  <c r="BB80" i="5"/>
  <c r="BO80" i="5" s="1"/>
  <c r="CB80" i="5"/>
  <c r="CP80" i="5" s="1"/>
  <c r="BJ46" i="5"/>
  <c r="CJ46" i="5"/>
  <c r="BX27" i="5"/>
  <c r="EE27" i="5"/>
  <c r="BA95" i="5"/>
  <c r="BN95" i="5" s="1"/>
  <c r="CA95" i="5"/>
  <c r="P9" i="2"/>
  <c r="S9" i="2" s="1"/>
  <c r="V9" i="2"/>
  <c r="W9" i="2" s="1"/>
  <c r="BA105" i="5"/>
  <c r="BN105" i="5" s="1"/>
  <c r="CA105" i="5"/>
  <c r="CO105" i="5" s="1"/>
  <c r="BH74" i="5"/>
  <c r="BU74" i="5" s="1"/>
  <c r="CH74" i="5"/>
  <c r="CB47" i="5"/>
  <c r="BB47" i="5"/>
  <c r="BO47" i="5" s="1"/>
  <c r="J54" i="3"/>
  <c r="AT54" i="3" s="1"/>
  <c r="DY22" i="5"/>
  <c r="CC51" i="5"/>
  <c r="BC51" i="5"/>
  <c r="BK52" i="5"/>
  <c r="CK52" i="5"/>
  <c r="BD78" i="5"/>
  <c r="DX78" i="5" s="1"/>
  <c r="CD78" i="5"/>
  <c r="BA106" i="5"/>
  <c r="CA106" i="5"/>
  <c r="CP106" i="5" s="1"/>
  <c r="BN34" i="5"/>
  <c r="DU34" i="5"/>
  <c r="DH34" i="5" s="1"/>
  <c r="BA87" i="5"/>
  <c r="CA87" i="5"/>
  <c r="BA7" i="5"/>
  <c r="DU7" i="5" s="1"/>
  <c r="DH7" i="5" s="1"/>
  <c r="CA7" i="5"/>
  <c r="CO7" i="5" s="1"/>
  <c r="BA93" i="5"/>
  <c r="CA93" i="5"/>
  <c r="CO93" i="5" s="1"/>
  <c r="BN90" i="5"/>
  <c r="AO90" i="5" s="1"/>
  <c r="DU90" i="5"/>
  <c r="BC39" i="5"/>
  <c r="BP39" i="5" s="1"/>
  <c r="CC39" i="5"/>
  <c r="CK70" i="5"/>
  <c r="BK70" i="5"/>
  <c r="EE70" i="5" s="1"/>
  <c r="BD12" i="5"/>
  <c r="DX12" i="5" s="1"/>
  <c r="CD12" i="5"/>
  <c r="CA94" i="5"/>
  <c r="CO94" i="5" s="1"/>
  <c r="BA94" i="5"/>
  <c r="CG45" i="5"/>
  <c r="CU45" i="5" s="1"/>
  <c r="BG45" i="5"/>
  <c r="CC37" i="5"/>
  <c r="BC37" i="5"/>
  <c r="BP37" i="5" s="1"/>
  <c r="CH48" i="5"/>
  <c r="BH48" i="5"/>
  <c r="BG79" i="5"/>
  <c r="CG79" i="5"/>
  <c r="CU79" i="5" s="1"/>
  <c r="BF105" i="5"/>
  <c r="CF105" i="5"/>
  <c r="BD104" i="5"/>
  <c r="CD104" i="5"/>
  <c r="BO104" i="5"/>
  <c r="DV104" i="5"/>
  <c r="EB97" i="5"/>
  <c r="BU97" i="5"/>
  <c r="CO53" i="5"/>
  <c r="CP53" i="5"/>
  <c r="EB51" i="5"/>
  <c r="BU51" i="5"/>
  <c r="BJ68" i="5"/>
  <c r="CJ68" i="5"/>
  <c r="BA55" i="5"/>
  <c r="CA55" i="5"/>
  <c r="D55" i="3"/>
  <c r="AR55" i="3" s="1"/>
  <c r="BQ52" i="5"/>
  <c r="DX52" i="5"/>
  <c r="CE97" i="5"/>
  <c r="BB103" i="5"/>
  <c r="CB23" i="5"/>
  <c r="CF103" i="5"/>
  <c r="BA15" i="5"/>
  <c r="BN15" i="5" s="1"/>
  <c r="CA15" i="5"/>
  <c r="CO15" i="5" s="1"/>
  <c r="BA28" i="5"/>
  <c r="CA28" i="5"/>
  <c r="DX89" i="5"/>
  <c r="BQ89" i="5"/>
  <c r="BD46" i="5"/>
  <c r="CD46" i="5"/>
  <c r="BG46" i="5"/>
  <c r="BT46" i="5" s="1"/>
  <c r="CG46" i="5"/>
  <c r="CU46" i="5" s="1"/>
  <c r="EA35" i="5"/>
  <c r="BT35" i="5"/>
  <c r="BU33" i="5"/>
  <c r="BI7" i="5"/>
  <c r="CI7" i="5"/>
  <c r="BJ11" i="5"/>
  <c r="CJ11" i="5"/>
  <c r="BW16" i="5"/>
  <c r="ED16" i="5"/>
  <c r="BB98" i="5"/>
  <c r="CB98" i="5"/>
  <c r="CP98" i="5" s="1"/>
  <c r="CH38" i="5"/>
  <c r="BH38" i="5"/>
  <c r="BE33" i="5"/>
  <c r="BR33" i="5" s="1"/>
  <c r="CE33" i="5"/>
  <c r="DX49" i="5"/>
  <c r="BQ49" i="5"/>
  <c r="S4" i="2"/>
  <c r="BA26" i="5"/>
  <c r="BN26" i="5" s="1"/>
  <c r="CA26" i="5"/>
  <c r="BA91" i="5"/>
  <c r="BN91" i="5" s="1"/>
  <c r="CA91" i="5"/>
  <c r="BF23" i="5"/>
  <c r="CF23" i="5"/>
  <c r="BB46" i="5"/>
  <c r="CB46" i="5"/>
  <c r="BB24" i="5"/>
  <c r="CB24" i="5"/>
  <c r="BD23" i="5"/>
  <c r="CD23" i="5"/>
  <c r="BE67" i="5"/>
  <c r="DY67" i="5" s="1"/>
  <c r="CE67" i="5"/>
  <c r="BF27" i="5"/>
  <c r="CF27" i="5"/>
  <c r="BG81" i="5"/>
  <c r="CG81" i="5"/>
  <c r="CU81" i="5" s="1"/>
  <c r="BB79" i="5"/>
  <c r="BO79" i="5" s="1"/>
  <c r="CB79" i="5"/>
  <c r="CJ84" i="5"/>
  <c r="BJ84" i="5"/>
  <c r="CF107" i="5"/>
  <c r="BF107" i="5"/>
  <c r="CG108" i="5"/>
  <c r="CU108" i="5" s="1"/>
  <c r="BG108" i="5"/>
  <c r="CI58" i="5"/>
  <c r="BI58" i="5"/>
  <c r="BI84" i="5"/>
  <c r="CI84" i="5"/>
  <c r="BI60" i="5"/>
  <c r="CI60" i="5"/>
  <c r="BV78" i="5"/>
  <c r="EC78" i="5"/>
  <c r="BF99" i="5"/>
  <c r="CF99" i="5"/>
  <c r="BC81" i="5"/>
  <c r="BP81" i="5" s="1"/>
  <c r="CC81" i="5"/>
  <c r="EE100" i="5"/>
  <c r="ED35" i="5"/>
  <c r="BW35" i="5"/>
  <c r="CK100" i="5"/>
  <c r="BC14" i="5"/>
  <c r="BP14" i="5" s="1"/>
  <c r="CC14" i="5"/>
  <c r="D15" i="3"/>
  <c r="AR15" i="3" s="1"/>
  <c r="BC103" i="5"/>
  <c r="CD101" i="5"/>
  <c r="BD101" i="5"/>
  <c r="BA20" i="5"/>
  <c r="CA20" i="5"/>
  <c r="BB102" i="5"/>
  <c r="BO102" i="5" s="1"/>
  <c r="CB102" i="5"/>
  <c r="BC34" i="5"/>
  <c r="BP34" i="5" s="1"/>
  <c r="CC34" i="5"/>
  <c r="BV92" i="5"/>
  <c r="EC92" i="5"/>
  <c r="DV48" i="5"/>
  <c r="BO48" i="5"/>
  <c r="BK68" i="5"/>
  <c r="EE68" i="5" s="1"/>
  <c r="CK68" i="5"/>
  <c r="DU92" i="5"/>
  <c r="DI92" i="5" s="1"/>
  <c r="BN92" i="5"/>
  <c r="AO92" i="5" s="1"/>
  <c r="BB8" i="5"/>
  <c r="CB8" i="5"/>
  <c r="BC38" i="5"/>
  <c r="CC38" i="5"/>
  <c r="CA96" i="5"/>
  <c r="BA96" i="5"/>
  <c r="BB101" i="5"/>
  <c r="CB101" i="5"/>
  <c r="DV65" i="5"/>
  <c r="BO65" i="5"/>
  <c r="BD107" i="5"/>
  <c r="CD107" i="5"/>
  <c r="DY30" i="5"/>
  <c r="BR30" i="5"/>
  <c r="BG102" i="5"/>
  <c r="CG102" i="5"/>
  <c r="CU102" i="5" s="1"/>
  <c r="BT99" i="5"/>
  <c r="EA99" i="5"/>
  <c r="BE86" i="5"/>
  <c r="DY86" i="5" s="1"/>
  <c r="CE86" i="5"/>
  <c r="BD65" i="5"/>
  <c r="DX65" i="5" s="1"/>
  <c r="CD65" i="5"/>
  <c r="BK101" i="5"/>
  <c r="CK101" i="5"/>
  <c r="BD68" i="5"/>
  <c r="CD68" i="5"/>
  <c r="CB15" i="5"/>
  <c r="BB15" i="5"/>
  <c r="BO15" i="5" s="1"/>
  <c r="AB39" i="3"/>
  <c r="AZ39" i="3" s="1"/>
  <c r="BE24" i="5"/>
  <c r="BR24" i="5" s="1"/>
  <c r="DX93" i="5"/>
  <c r="BQ93" i="5"/>
  <c r="BH42" i="5"/>
  <c r="BB41" i="5"/>
  <c r="CB41" i="5"/>
  <c r="CE53" i="5"/>
  <c r="BE53" i="5"/>
  <c r="DY53" i="5" s="1"/>
  <c r="BI40" i="5"/>
  <c r="BV40" i="5" s="1"/>
  <c r="CI40" i="5"/>
  <c r="AE14" i="3"/>
  <c r="BA14" i="3" s="1"/>
  <c r="Y30" i="3"/>
  <c r="AY30" i="3" s="1"/>
  <c r="AB43" i="3"/>
  <c r="AZ43" i="3" s="1"/>
  <c r="DW48" i="5"/>
  <c r="CK85" i="5"/>
  <c r="CI83" i="5"/>
  <c r="CO45" i="5"/>
  <c r="CD91" i="5"/>
  <c r="CG80" i="5"/>
  <c r="CU80" i="5" s="1"/>
  <c r="CC49" i="5"/>
  <c r="CI69" i="5"/>
  <c r="BJ58" i="5"/>
  <c r="BC40" i="5"/>
  <c r="DW40" i="5" s="1"/>
  <c r="CC40" i="5"/>
  <c r="BE40" i="5"/>
  <c r="DY40" i="5" s="1"/>
  <c r="CE40" i="5"/>
  <c r="BH40" i="5"/>
  <c r="CH40" i="5"/>
  <c r="BX30" i="5"/>
  <c r="EE30" i="5"/>
  <c r="BC76" i="5"/>
  <c r="DW76" i="5" s="1"/>
  <c r="CC76" i="5"/>
  <c r="BD73" i="5"/>
  <c r="DX73" i="5" s="1"/>
  <c r="CD73" i="5"/>
  <c r="BF7" i="5"/>
  <c r="CF7" i="5"/>
  <c r="CJ97" i="5"/>
  <c r="EE39" i="5"/>
  <c r="BU105" i="5"/>
  <c r="BV93" i="5"/>
  <c r="BV35" i="5"/>
  <c r="BV87" i="5"/>
  <c r="CB20" i="5"/>
  <c r="CK28" i="5"/>
  <c r="CA104" i="5"/>
  <c r="EB21" i="5"/>
  <c r="CG19" i="5"/>
  <c r="CC28" i="5"/>
  <c r="BX45" i="5"/>
  <c r="CG98" i="5"/>
  <c r="CU98" i="5" s="1"/>
  <c r="CF28" i="5"/>
  <c r="EC83" i="5"/>
  <c r="CH105" i="5"/>
  <c r="CC57" i="5"/>
  <c r="CF85" i="5"/>
  <c r="CI93" i="5"/>
  <c r="BV21" i="5"/>
  <c r="DW16" i="5"/>
  <c r="BH84" i="5"/>
  <c r="BA45" i="5"/>
  <c r="BN45" i="5" s="1"/>
  <c r="BA50" i="5"/>
  <c r="CK45" i="5"/>
  <c r="BE99" i="5"/>
  <c r="CG44" i="5"/>
  <c r="CU44" i="5" s="1"/>
  <c r="CK77" i="5"/>
  <c r="BA42" i="5"/>
  <c r="DU42" i="5" s="1"/>
  <c r="CA42" i="5"/>
  <c r="CO42" i="5" s="1"/>
  <c r="BB40" i="5"/>
  <c r="BO40" i="5" s="1"/>
  <c r="CB40" i="5"/>
  <c r="BC41" i="5"/>
  <c r="CC41" i="5"/>
  <c r="BK75" i="5"/>
  <c r="BX75" i="5" s="1"/>
  <c r="CK75" i="5"/>
  <c r="BF93" i="5"/>
  <c r="CF93" i="5"/>
  <c r="BP92" i="5"/>
  <c r="DW92" i="5"/>
  <c r="CJ89" i="5"/>
  <c r="CH97" i="5"/>
  <c r="BB12" i="5"/>
  <c r="BO12" i="5" s="1"/>
  <c r="CH51" i="5"/>
  <c r="BE92" i="5"/>
  <c r="BR92" i="5" s="1"/>
  <c r="BE45" i="5"/>
  <c r="DY45" i="5" s="1"/>
  <c r="CE45" i="5"/>
  <c r="BF61" i="5"/>
  <c r="CF61" i="5"/>
  <c r="BH109" i="5"/>
  <c r="CH109" i="5"/>
  <c r="BA110" i="5"/>
  <c r="CA110" i="5"/>
  <c r="BD112" i="5"/>
  <c r="CD112" i="5"/>
  <c r="BK115" i="5"/>
  <c r="CK115" i="5"/>
  <c r="BC116" i="5"/>
  <c r="CC116" i="5"/>
  <c r="BF116" i="5"/>
  <c r="CF116" i="5"/>
  <c r="BI116" i="5"/>
  <c r="CI116" i="5"/>
  <c r="BA119" i="5"/>
  <c r="CA119" i="5"/>
  <c r="BD119" i="5"/>
  <c r="CD119" i="5"/>
  <c r="BC121" i="5"/>
  <c r="CC121" i="5"/>
  <c r="BW121" i="5"/>
  <c r="ED121" i="5"/>
  <c r="BI124" i="5"/>
  <c r="CI124" i="5"/>
  <c r="ED127" i="5"/>
  <c r="BW127" i="5"/>
  <c r="BJ130" i="5"/>
  <c r="CJ130" i="5"/>
  <c r="BA133" i="5"/>
  <c r="CA133" i="5"/>
  <c r="BG133" i="5"/>
  <c r="CG133" i="5"/>
  <c r="CU133" i="5" s="1"/>
  <c r="BO134" i="5"/>
  <c r="DV134" i="5"/>
  <c r="BK134" i="5"/>
  <c r="CK134" i="5"/>
  <c r="BK135" i="5"/>
  <c r="CK135" i="5"/>
  <c r="BF136" i="5"/>
  <c r="CF136" i="5"/>
  <c r="BQ140" i="5"/>
  <c r="DX140" i="5"/>
  <c r="BF141" i="5"/>
  <c r="CF141" i="5"/>
  <c r="BJ141" i="5"/>
  <c r="CJ141" i="5"/>
  <c r="BC142" i="5"/>
  <c r="CC142" i="5"/>
  <c r="BG142" i="5"/>
  <c r="CG142" i="5"/>
  <c r="CU142" i="5" s="1"/>
  <c r="BK142" i="5"/>
  <c r="CK142" i="5"/>
  <c r="BD144" i="5"/>
  <c r="CD144" i="5"/>
  <c r="CG95" i="5"/>
  <c r="CH73" i="5"/>
  <c r="BC95" i="5"/>
  <c r="DW95" i="5" s="1"/>
  <c r="CI39" i="5"/>
  <c r="BB17" i="5"/>
  <c r="CB17" i="5"/>
  <c r="BD83" i="5"/>
  <c r="CD83" i="5"/>
  <c r="BF43" i="5"/>
  <c r="CF43" i="5"/>
  <c r="EC39" i="5"/>
  <c r="BV39" i="5"/>
  <c r="BK54" i="5"/>
  <c r="CK54" i="5"/>
  <c r="BD11" i="5"/>
  <c r="CD11" i="5"/>
  <c r="CG63" i="5"/>
  <c r="CU63" i="5" s="1"/>
  <c r="BG63" i="5"/>
  <c r="BJ63" i="5"/>
  <c r="CJ63" i="5"/>
  <c r="BH99" i="5"/>
  <c r="CA63" i="5"/>
  <c r="CO152" i="5"/>
  <c r="BB109" i="5"/>
  <c r="CB109" i="5"/>
  <c r="BE109" i="5"/>
  <c r="CE109" i="5"/>
  <c r="BE115" i="5"/>
  <c r="CE115" i="5"/>
  <c r="BK117" i="5"/>
  <c r="CK117" i="5"/>
  <c r="BK120" i="5"/>
  <c r="CK120" i="5"/>
  <c r="BA123" i="5"/>
  <c r="CA123" i="5"/>
  <c r="CO123" i="5" s="1"/>
  <c r="BD123" i="5"/>
  <c r="CD123" i="5"/>
  <c r="BB129" i="5"/>
  <c r="CB129" i="5"/>
  <c r="BJ129" i="5"/>
  <c r="CJ129" i="5"/>
  <c r="BP130" i="5"/>
  <c r="DW130" i="5"/>
  <c r="BG130" i="5"/>
  <c r="CG130" i="5"/>
  <c r="CU130" i="5" s="1"/>
  <c r="BJ132" i="5"/>
  <c r="CJ132" i="5"/>
  <c r="BH135" i="5"/>
  <c r="CH135" i="5"/>
  <c r="BJ139" i="5"/>
  <c r="CJ139" i="5"/>
  <c r="BO140" i="5"/>
  <c r="DV140" i="5"/>
  <c r="BJ110" i="5"/>
  <c r="CJ110" i="5"/>
  <c r="BF111" i="5"/>
  <c r="CF111" i="5"/>
  <c r="BE113" i="5"/>
  <c r="CE113" i="5"/>
  <c r="BK113" i="5"/>
  <c r="CK113" i="5"/>
  <c r="BG114" i="5"/>
  <c r="CG114" i="5"/>
  <c r="CU114" i="5" s="1"/>
  <c r="CV114" i="5" s="1"/>
  <c r="BB115" i="5"/>
  <c r="CB115" i="5"/>
  <c r="BD117" i="5"/>
  <c r="CD117" i="5"/>
  <c r="BF122" i="5"/>
  <c r="CF122" i="5"/>
  <c r="BD126" i="5"/>
  <c r="CD126" i="5"/>
  <c r="BH126" i="5"/>
  <c r="CH126" i="5"/>
  <c r="BK128" i="5"/>
  <c r="CK128" i="5"/>
  <c r="BG134" i="5"/>
  <c r="CG134" i="5"/>
  <c r="BB135" i="5"/>
  <c r="CB135" i="5"/>
  <c r="BI138" i="5"/>
  <c r="CI138" i="5"/>
  <c r="BA139" i="5"/>
  <c r="CA139" i="5"/>
  <c r="BG139" i="5"/>
  <c r="CG139" i="5"/>
  <c r="CJ44" i="5"/>
  <c r="BD110" i="5"/>
  <c r="CD110" i="5"/>
  <c r="BG112" i="5"/>
  <c r="CG112" i="5"/>
  <c r="BA117" i="5"/>
  <c r="CA117" i="5"/>
  <c r="BE118" i="5"/>
  <c r="CE118" i="5"/>
  <c r="BA125" i="5"/>
  <c r="CA125" i="5"/>
  <c r="BH125" i="5"/>
  <c r="CH125" i="5"/>
  <c r="BA126" i="5"/>
  <c r="CA126" i="5"/>
  <c r="BN128" i="5"/>
  <c r="AO128" i="5" s="1"/>
  <c r="DU128" i="5"/>
  <c r="DH128" i="5" s="1"/>
  <c r="BD128" i="5"/>
  <c r="CD128" i="5"/>
  <c r="BH128" i="5"/>
  <c r="CH128" i="5"/>
  <c r="BC131" i="5"/>
  <c r="CC131" i="5"/>
  <c r="BG131" i="5"/>
  <c r="CG131" i="5"/>
  <c r="BD134" i="5"/>
  <c r="CD134" i="5"/>
  <c r="BI136" i="5"/>
  <c r="BV136" i="5" s="1"/>
  <c r="CI136" i="5"/>
  <c r="BJ137" i="5"/>
  <c r="CJ137" i="5"/>
  <c r="BC138" i="5"/>
  <c r="CC138" i="5"/>
  <c r="BG140" i="5"/>
  <c r="CG140" i="5"/>
  <c r="CU140" i="5" s="1"/>
  <c r="BF143" i="5"/>
  <c r="CF143" i="5"/>
  <c r="BE145" i="5"/>
  <c r="CE145" i="5"/>
  <c r="BH145" i="5"/>
  <c r="CH145" i="5"/>
  <c r="BN146" i="5"/>
  <c r="DU146" i="5"/>
  <c r="BE146" i="5"/>
  <c r="CE146" i="5"/>
  <c r="BI146" i="5"/>
  <c r="CI146" i="5"/>
  <c r="BB147" i="5"/>
  <c r="CB147" i="5"/>
  <c r="BJ147" i="5"/>
  <c r="CJ147" i="5"/>
  <c r="BD149" i="5"/>
  <c r="DX149" i="5" s="1"/>
  <c r="CD149" i="5"/>
  <c r="BG149" i="5"/>
  <c r="CG149" i="5"/>
  <c r="BC151" i="5"/>
  <c r="CC151" i="5"/>
  <c r="BG151" i="5"/>
  <c r="CG151" i="5"/>
  <c r="CU151" i="5" s="1"/>
  <c r="BK151" i="5"/>
  <c r="CK151" i="5"/>
  <c r="BB152" i="5"/>
  <c r="CB152" i="5"/>
  <c r="BC153" i="5"/>
  <c r="CC153" i="5"/>
  <c r="BK157" i="5"/>
  <c r="CK157" i="5"/>
  <c r="BH158" i="5"/>
  <c r="EB158" i="5" s="1"/>
  <c r="CH158" i="5"/>
  <c r="BA159" i="5"/>
  <c r="CA159" i="5"/>
  <c r="BD159" i="5"/>
  <c r="CD159" i="5"/>
  <c r="BK164" i="5"/>
  <c r="CK164" i="5"/>
  <c r="BC165" i="5"/>
  <c r="DW165" i="5" s="1"/>
  <c r="CC165" i="5"/>
  <c r="BF166" i="5"/>
  <c r="CF166" i="5"/>
  <c r="BG168" i="5"/>
  <c r="CG168" i="5"/>
  <c r="BK168" i="5"/>
  <c r="CK168" i="5"/>
  <c r="BJ171" i="5"/>
  <c r="CJ171" i="5"/>
  <c r="BK173" i="5"/>
  <c r="CK173" i="5"/>
  <c r="BK174" i="5"/>
  <c r="CK174" i="5"/>
  <c r="BK175" i="5"/>
  <c r="CK175" i="5"/>
  <c r="BK176" i="5"/>
  <c r="CK176" i="5"/>
  <c r="BK182" i="5"/>
  <c r="CK182" i="5"/>
  <c r="AE66" i="3"/>
  <c r="BA66" i="3" s="1"/>
  <c r="AH70" i="3"/>
  <c r="BB70" i="3" s="1"/>
  <c r="AB70" i="3"/>
  <c r="AZ70" i="3" s="1"/>
  <c r="V70" i="3"/>
  <c r="AX70" i="3" s="1"/>
  <c r="P70" i="3"/>
  <c r="AV70" i="3" s="1"/>
  <c r="J70" i="3"/>
  <c r="AT70" i="3" s="1"/>
  <c r="D70" i="3"/>
  <c r="AR70" i="3" s="1"/>
  <c r="Y69" i="3"/>
  <c r="AY69" i="3" s="1"/>
  <c r="S69" i="3"/>
  <c r="AW69" i="3" s="1"/>
  <c r="M69" i="3"/>
  <c r="AU69" i="3" s="1"/>
  <c r="G69" i="3"/>
  <c r="AS69" i="3" s="1"/>
  <c r="AK68" i="3"/>
  <c r="BC68" i="3" s="1"/>
  <c r="Y68" i="3"/>
  <c r="AY68" i="3" s="1"/>
  <c r="S68" i="3"/>
  <c r="AW68" i="3" s="1"/>
  <c r="M68" i="3"/>
  <c r="AU68" i="3" s="1"/>
  <c r="G68" i="3"/>
  <c r="AS68" i="3" s="1"/>
  <c r="AK67" i="3"/>
  <c r="BC67" i="3" s="1"/>
  <c r="Y67" i="3"/>
  <c r="AY67" i="3" s="1"/>
  <c r="S67" i="3"/>
  <c r="AW67" i="3" s="1"/>
  <c r="M67" i="3"/>
  <c r="AU67" i="3" s="1"/>
  <c r="G67" i="3"/>
  <c r="AS67" i="3" s="1"/>
  <c r="AK66" i="3"/>
  <c r="BC66" i="3" s="1"/>
  <c r="Y66" i="3"/>
  <c r="AY66" i="3" s="1"/>
  <c r="P66" i="3"/>
  <c r="AV66" i="3" s="1"/>
  <c r="J66" i="3"/>
  <c r="AT66" i="3" s="1"/>
  <c r="D66" i="3"/>
  <c r="AR66" i="3" s="1"/>
  <c r="AH65" i="3"/>
  <c r="BB65" i="3" s="1"/>
  <c r="P65" i="3"/>
  <c r="AV65" i="3" s="1"/>
  <c r="J65" i="3"/>
  <c r="AT65" i="3" s="1"/>
  <c r="AK64" i="3"/>
  <c r="BC64" i="3" s="1"/>
  <c r="AE64" i="3"/>
  <c r="BA64" i="3" s="1"/>
  <c r="V64" i="3"/>
  <c r="AX64" i="3" s="1"/>
  <c r="M64" i="3"/>
  <c r="AU64" i="3" s="1"/>
  <c r="G64" i="3"/>
  <c r="AS64" i="3" s="1"/>
  <c r="Y63" i="3"/>
  <c r="AY63" i="3" s="1"/>
  <c r="P63" i="3"/>
  <c r="AV63" i="3" s="1"/>
  <c r="AK62" i="3"/>
  <c r="BC62" i="3" s="1"/>
  <c r="AB62" i="3"/>
  <c r="AZ62" i="3" s="1"/>
  <c r="V62" i="3"/>
  <c r="AX62" i="3" s="1"/>
  <c r="M62" i="3"/>
  <c r="AU62" i="3" s="1"/>
  <c r="G62" i="3"/>
  <c r="AS62" i="3" s="1"/>
  <c r="AK61" i="3"/>
  <c r="BC61" i="3" s="1"/>
  <c r="AB61" i="3"/>
  <c r="AZ61" i="3" s="1"/>
  <c r="V61" i="3"/>
  <c r="AX61" i="3" s="1"/>
  <c r="M61" i="3"/>
  <c r="AU61" i="3" s="1"/>
  <c r="G61" i="3"/>
  <c r="AS61" i="3" s="1"/>
  <c r="AH60" i="3"/>
  <c r="BB60" i="3" s="1"/>
  <c r="AB60" i="3"/>
  <c r="AZ60" i="3" s="1"/>
  <c r="V60" i="3"/>
  <c r="AX60" i="3" s="1"/>
  <c r="P60" i="3"/>
  <c r="AV60" i="3" s="1"/>
  <c r="J60" i="3"/>
  <c r="AT60" i="3" s="1"/>
  <c r="AK59" i="3"/>
  <c r="BC59" i="3" s="1"/>
  <c r="AB59" i="3"/>
  <c r="AZ59" i="3" s="1"/>
  <c r="AK58" i="3"/>
  <c r="BC58" i="3" s="1"/>
  <c r="V58" i="3"/>
  <c r="AX58" i="3" s="1"/>
  <c r="G58" i="3"/>
  <c r="AS58" i="3" s="1"/>
  <c r="AH57" i="3"/>
  <c r="BB57" i="3" s="1"/>
  <c r="D57" i="3"/>
  <c r="AR57" i="3" s="1"/>
  <c r="AH56" i="3"/>
  <c r="BB56" i="3" s="1"/>
  <c r="AB56" i="3"/>
  <c r="AZ56" i="3" s="1"/>
  <c r="P56" i="3"/>
  <c r="AV56" i="3" s="1"/>
  <c r="J56" i="3"/>
  <c r="AT56" i="3" s="1"/>
  <c r="AK55" i="3"/>
  <c r="BC55" i="3" s="1"/>
  <c r="AE55" i="3"/>
  <c r="BA55" i="3" s="1"/>
  <c r="Y55" i="3"/>
  <c r="AY55" i="3" s="1"/>
  <c r="M55" i="3"/>
  <c r="AU55" i="3" s="1"/>
  <c r="AK54" i="3"/>
  <c r="BC54" i="3" s="1"/>
  <c r="AE54" i="3"/>
  <c r="BA54" i="3" s="1"/>
  <c r="Y54" i="3"/>
  <c r="AY54" i="3" s="1"/>
  <c r="S54" i="3"/>
  <c r="AW54" i="3" s="1"/>
  <c r="AK53" i="3"/>
  <c r="BC53" i="3" s="1"/>
  <c r="S53" i="3"/>
  <c r="AW53" i="3" s="1"/>
  <c r="M53" i="3"/>
  <c r="AU53" i="3" s="1"/>
  <c r="D53" i="3"/>
  <c r="AR53" i="3" s="1"/>
  <c r="AH52" i="3"/>
  <c r="BB52" i="3" s="1"/>
  <c r="AB52" i="3"/>
  <c r="AZ52" i="3" s="1"/>
  <c r="V52" i="3"/>
  <c r="AX52" i="3" s="1"/>
  <c r="P52" i="3"/>
  <c r="AV52" i="3" s="1"/>
  <c r="J52" i="3"/>
  <c r="AT52" i="3" s="1"/>
  <c r="AK51" i="3"/>
  <c r="BC51" i="3" s="1"/>
  <c r="AE51" i="3"/>
  <c r="BA51" i="3" s="1"/>
  <c r="Y51" i="3"/>
  <c r="AY51" i="3" s="1"/>
  <c r="M51" i="3"/>
  <c r="AU51" i="3" s="1"/>
  <c r="G51" i="3"/>
  <c r="AS51" i="3" s="1"/>
  <c r="AB50" i="3"/>
  <c r="AZ50" i="3" s="1"/>
  <c r="V50" i="3"/>
  <c r="AX50" i="3" s="1"/>
  <c r="J50" i="3"/>
  <c r="AT50" i="3" s="1"/>
  <c r="D50" i="3"/>
  <c r="AR50" i="3" s="1"/>
  <c r="AH49" i="3"/>
  <c r="BB49" i="3" s="1"/>
  <c r="Y49" i="3"/>
  <c r="AY49" i="3" s="1"/>
  <c r="S49" i="3"/>
  <c r="AW49" i="3" s="1"/>
  <c r="M49" i="3"/>
  <c r="AU49" i="3" s="1"/>
  <c r="D49" i="3"/>
  <c r="AR49" i="3" s="1"/>
  <c r="Y48" i="3"/>
  <c r="AY48" i="3" s="1"/>
  <c r="S48" i="3"/>
  <c r="AW48" i="3" s="1"/>
  <c r="AH47" i="3"/>
  <c r="BB47" i="3" s="1"/>
  <c r="Y47" i="3"/>
  <c r="AY47" i="3" s="1"/>
  <c r="S47" i="3"/>
  <c r="AW47" i="3" s="1"/>
  <c r="AH46" i="3"/>
  <c r="BB46" i="3" s="1"/>
  <c r="AB46" i="3"/>
  <c r="AZ46" i="3" s="1"/>
  <c r="V46" i="3"/>
  <c r="AX46" i="3" s="1"/>
  <c r="G46" i="3"/>
  <c r="AS46" i="3" s="1"/>
  <c r="AK45" i="3"/>
  <c r="BC45" i="3" s="1"/>
  <c r="Y45" i="3"/>
  <c r="AY45" i="3" s="1"/>
  <c r="P45" i="3"/>
  <c r="AV45" i="3" s="1"/>
  <c r="G45" i="3"/>
  <c r="AS45" i="3" s="1"/>
  <c r="Y44" i="3"/>
  <c r="AY44" i="3" s="1"/>
  <c r="J44" i="3"/>
  <c r="AT44" i="3" s="1"/>
  <c r="AK43" i="3"/>
  <c r="BC43" i="3" s="1"/>
  <c r="Y43" i="3"/>
  <c r="AY43" i="3" s="1"/>
  <c r="J43" i="3"/>
  <c r="AT43" i="3" s="1"/>
  <c r="AK42" i="3"/>
  <c r="BC42" i="3" s="1"/>
  <c r="J42" i="3"/>
  <c r="AT42" i="3" s="1"/>
  <c r="V41" i="3"/>
  <c r="AX41" i="3" s="1"/>
  <c r="P41" i="3"/>
  <c r="AV41" i="3" s="1"/>
  <c r="AE40" i="3"/>
  <c r="BA40" i="3" s="1"/>
  <c r="V40" i="3"/>
  <c r="AX40" i="3" s="1"/>
  <c r="J40" i="3"/>
  <c r="AT40" i="3" s="1"/>
  <c r="AK39" i="3"/>
  <c r="BC39" i="3" s="1"/>
  <c r="AE39" i="3"/>
  <c r="BA39" i="3" s="1"/>
  <c r="V39" i="3"/>
  <c r="AX39" i="3" s="1"/>
  <c r="P39" i="3"/>
  <c r="AV39" i="3" s="1"/>
  <c r="J39" i="3"/>
  <c r="AT39" i="3" s="1"/>
  <c r="D39" i="3"/>
  <c r="AR39" i="3" s="1"/>
  <c r="AB38" i="3"/>
  <c r="AZ38" i="3" s="1"/>
  <c r="V38" i="3"/>
  <c r="AX38" i="3" s="1"/>
  <c r="D38" i="3"/>
  <c r="AR38" i="3" s="1"/>
  <c r="AH37" i="3"/>
  <c r="BB37" i="3" s="1"/>
  <c r="AB37" i="3"/>
  <c r="AZ37" i="3" s="1"/>
  <c r="V37" i="3"/>
  <c r="AX37" i="3" s="1"/>
  <c r="P37" i="3"/>
  <c r="AV37" i="3" s="1"/>
  <c r="J37" i="3"/>
  <c r="AT37" i="3" s="1"/>
  <c r="D37" i="3"/>
  <c r="AR37" i="3" s="1"/>
  <c r="AH36" i="3"/>
  <c r="BB36" i="3" s="1"/>
  <c r="AB36" i="3"/>
  <c r="AZ36" i="3" s="1"/>
  <c r="V36" i="3"/>
  <c r="AX36" i="3" s="1"/>
  <c r="P36" i="3"/>
  <c r="AV36" i="3" s="1"/>
  <c r="D36" i="3"/>
  <c r="AR36" i="3" s="1"/>
  <c r="AB35" i="3"/>
  <c r="AZ35" i="3" s="1"/>
  <c r="V35" i="3"/>
  <c r="AX35" i="3" s="1"/>
  <c r="P35" i="3"/>
  <c r="AV35" i="3" s="1"/>
  <c r="J35" i="3"/>
  <c r="AT35" i="3" s="1"/>
  <c r="D35" i="3"/>
  <c r="AR35" i="3" s="1"/>
  <c r="AB34" i="3"/>
  <c r="AZ34" i="3" s="1"/>
  <c r="V34" i="3"/>
  <c r="AX34" i="3" s="1"/>
  <c r="P34" i="3"/>
  <c r="AV34" i="3" s="1"/>
  <c r="J34" i="3"/>
  <c r="AT34" i="3" s="1"/>
  <c r="D34" i="3"/>
  <c r="AR34" i="3" s="1"/>
  <c r="AB33" i="3"/>
  <c r="AZ33" i="3" s="1"/>
  <c r="V33" i="3"/>
  <c r="AX33" i="3" s="1"/>
  <c r="P33" i="3"/>
  <c r="AV33" i="3" s="1"/>
  <c r="J33" i="3"/>
  <c r="AT33" i="3" s="1"/>
  <c r="AH32" i="3"/>
  <c r="BB32" i="3" s="1"/>
  <c r="AB32" i="3"/>
  <c r="AZ32" i="3" s="1"/>
  <c r="V32" i="3"/>
  <c r="AX32" i="3" s="1"/>
  <c r="P32" i="3"/>
  <c r="AV32" i="3" s="1"/>
  <c r="D32" i="3"/>
  <c r="AR32" i="3" s="1"/>
  <c r="V31" i="3"/>
  <c r="AX31" i="3" s="1"/>
  <c r="M31" i="3"/>
  <c r="AU31" i="3" s="1"/>
  <c r="AH30" i="3"/>
  <c r="BB30" i="3" s="1"/>
  <c r="AK29" i="3"/>
  <c r="BC29" i="3" s="1"/>
  <c r="AH28" i="3"/>
  <c r="BB28" i="3" s="1"/>
  <c r="Y28" i="3"/>
  <c r="AY28" i="3" s="1"/>
  <c r="AK27" i="3"/>
  <c r="BC27" i="3" s="1"/>
  <c r="AE27" i="3"/>
  <c r="BA27" i="3" s="1"/>
  <c r="Y27" i="3"/>
  <c r="AY27" i="3" s="1"/>
  <c r="S27" i="3"/>
  <c r="AW27" i="3" s="1"/>
  <c r="M27" i="3"/>
  <c r="AU27" i="3" s="1"/>
  <c r="AK26" i="3"/>
  <c r="BC26" i="3" s="1"/>
  <c r="Y26" i="3"/>
  <c r="AY26" i="3" s="1"/>
  <c r="S26" i="3"/>
  <c r="AW26" i="3" s="1"/>
  <c r="M26" i="3"/>
  <c r="AU26" i="3" s="1"/>
  <c r="G26" i="3"/>
  <c r="AS26" i="3" s="1"/>
  <c r="AH25" i="3"/>
  <c r="BB25" i="3" s="1"/>
  <c r="AB25" i="3"/>
  <c r="AZ25" i="3" s="1"/>
  <c r="AK70" i="3"/>
  <c r="BC70" i="3" s="1"/>
  <c r="AE70" i="3"/>
  <c r="BA70" i="3" s="1"/>
  <c r="Y70" i="3"/>
  <c r="AY70" i="3" s="1"/>
  <c r="S70" i="3"/>
  <c r="AW70" i="3" s="1"/>
  <c r="M70" i="3"/>
  <c r="AU70" i="3" s="1"/>
  <c r="G70" i="3"/>
  <c r="AS70" i="3" s="1"/>
  <c r="V69" i="3"/>
  <c r="AX69" i="3" s="1"/>
  <c r="P69" i="3"/>
  <c r="AV69" i="3" s="1"/>
  <c r="J69" i="3"/>
  <c r="AT69" i="3" s="1"/>
  <c r="D69" i="3"/>
  <c r="AR69" i="3" s="1"/>
  <c r="AH68" i="3"/>
  <c r="BB68" i="3" s="1"/>
  <c r="V68" i="3"/>
  <c r="AX68" i="3" s="1"/>
  <c r="P68" i="3"/>
  <c r="AV68" i="3" s="1"/>
  <c r="J68" i="3"/>
  <c r="AT68" i="3" s="1"/>
  <c r="D68" i="3"/>
  <c r="AR68" i="3" s="1"/>
  <c r="AH67" i="3"/>
  <c r="BB67" i="3" s="1"/>
  <c r="V67" i="3"/>
  <c r="AX67" i="3" s="1"/>
  <c r="P67" i="3"/>
  <c r="AV67" i="3" s="1"/>
  <c r="J67" i="3"/>
  <c r="AT67" i="3" s="1"/>
  <c r="D67" i="3"/>
  <c r="AR67" i="3" s="1"/>
  <c r="AH66" i="3"/>
  <c r="BB66" i="3" s="1"/>
  <c r="AB66" i="3"/>
  <c r="AZ66" i="3" s="1"/>
  <c r="V66" i="3"/>
  <c r="AX66" i="3" s="1"/>
  <c r="M66" i="3"/>
  <c r="AU66" i="3" s="1"/>
  <c r="G66" i="3"/>
  <c r="AS66" i="3" s="1"/>
  <c r="AK65" i="3"/>
  <c r="BC65" i="3" s="1"/>
  <c r="AE65" i="3"/>
  <c r="BA65" i="3" s="1"/>
  <c r="V65" i="3"/>
  <c r="AX65" i="3" s="1"/>
  <c r="M65" i="3"/>
  <c r="AU65" i="3" s="1"/>
  <c r="G65" i="3"/>
  <c r="AS65" i="3" s="1"/>
  <c r="AH64" i="3"/>
  <c r="BB64" i="3" s="1"/>
  <c r="Y64" i="3"/>
  <c r="AY64" i="3" s="1"/>
  <c r="P64" i="3"/>
  <c r="AV64" i="3" s="1"/>
  <c r="J64" i="3"/>
  <c r="AT64" i="3" s="1"/>
  <c r="AK63" i="3"/>
  <c r="BC63" i="3" s="1"/>
  <c r="V63" i="3"/>
  <c r="AX63" i="3" s="1"/>
  <c r="M63" i="3"/>
  <c r="AU63" i="3" s="1"/>
  <c r="G63" i="3"/>
  <c r="AS63" i="3" s="1"/>
  <c r="AH62" i="3"/>
  <c r="BB62" i="3" s="1"/>
  <c r="Y62" i="3"/>
  <c r="AY62" i="3" s="1"/>
  <c r="P62" i="3"/>
  <c r="AV62" i="3" s="1"/>
  <c r="J62" i="3"/>
  <c r="AT62" i="3" s="1"/>
  <c r="D62" i="3"/>
  <c r="AR62" i="3" s="1"/>
  <c r="AH61" i="3"/>
  <c r="BB61" i="3" s="1"/>
  <c r="Y61" i="3"/>
  <c r="AY61" i="3" s="1"/>
  <c r="P61" i="3"/>
  <c r="AV61" i="3" s="1"/>
  <c r="J61" i="3"/>
  <c r="AT61" i="3" s="1"/>
  <c r="AK60" i="3"/>
  <c r="BC60" i="3" s="1"/>
  <c r="AE60" i="3"/>
  <c r="BA60" i="3" s="1"/>
  <c r="Y60" i="3"/>
  <c r="AY60" i="3" s="1"/>
  <c r="S60" i="3"/>
  <c r="AW60" i="3" s="1"/>
  <c r="M60" i="3"/>
  <c r="AU60" i="3" s="1"/>
  <c r="G60" i="3"/>
  <c r="AS60" i="3" s="1"/>
  <c r="AE59" i="3"/>
  <c r="BA59" i="3" s="1"/>
  <c r="V59" i="3"/>
  <c r="AX59" i="3" s="1"/>
  <c r="G59" i="3"/>
  <c r="AS59" i="3" s="1"/>
  <c r="AH58" i="3"/>
  <c r="BB58" i="3" s="1"/>
  <c r="AB58" i="3"/>
  <c r="AZ58" i="3" s="1"/>
  <c r="S58" i="3"/>
  <c r="AW58" i="3" s="1"/>
  <c r="AK57" i="3"/>
  <c r="BC57" i="3" s="1"/>
  <c r="AE57" i="3"/>
  <c r="BA57" i="3" s="1"/>
  <c r="G57" i="3"/>
  <c r="AS57" i="3" s="1"/>
  <c r="AK56" i="3"/>
  <c r="BC56" i="3" s="1"/>
  <c r="AE56" i="3"/>
  <c r="BA56" i="3" s="1"/>
  <c r="Y56" i="3"/>
  <c r="AY56" i="3" s="1"/>
  <c r="M56" i="3"/>
  <c r="AU56" i="3" s="1"/>
  <c r="G56" i="3"/>
  <c r="AS56" i="3" s="1"/>
  <c r="AH55" i="3"/>
  <c r="BB55" i="3" s="1"/>
  <c r="AB55" i="3"/>
  <c r="AZ55" i="3" s="1"/>
  <c r="P55" i="3"/>
  <c r="AV55" i="3" s="1"/>
  <c r="G55" i="3"/>
  <c r="AS55" i="3" s="1"/>
  <c r="AH54" i="3"/>
  <c r="BB54" i="3" s="1"/>
  <c r="AB54" i="3"/>
  <c r="AZ54" i="3" s="1"/>
  <c r="V54" i="3"/>
  <c r="AX54" i="3" s="1"/>
  <c r="G54" i="3"/>
  <c r="AS54" i="3" s="1"/>
  <c r="AH53" i="3"/>
  <c r="BB53" i="3" s="1"/>
  <c r="AB53" i="3"/>
  <c r="AZ53" i="3" s="1"/>
  <c r="V53" i="3"/>
  <c r="AX53" i="3" s="1"/>
  <c r="P53" i="3"/>
  <c r="AV53" i="3" s="1"/>
  <c r="G53" i="3"/>
  <c r="AS53" i="3" s="1"/>
  <c r="AK52" i="3"/>
  <c r="BC52" i="3" s="1"/>
  <c r="AE52" i="3"/>
  <c r="BA52" i="3" s="1"/>
  <c r="Y52" i="3"/>
  <c r="AY52" i="3" s="1"/>
  <c r="S52" i="3"/>
  <c r="AW52" i="3" s="1"/>
  <c r="M52" i="3"/>
  <c r="AU52" i="3" s="1"/>
  <c r="G52" i="3"/>
  <c r="AS52" i="3" s="1"/>
  <c r="AH51" i="3"/>
  <c r="BB51" i="3" s="1"/>
  <c r="AB51" i="3"/>
  <c r="AZ51" i="3" s="1"/>
  <c r="V51" i="3"/>
  <c r="AX51" i="3" s="1"/>
  <c r="P51" i="3"/>
  <c r="AV51" i="3" s="1"/>
  <c r="J51" i="3"/>
  <c r="AT51" i="3" s="1"/>
  <c r="D51" i="3"/>
  <c r="AR51" i="3" s="1"/>
  <c r="AH50" i="3"/>
  <c r="BB50" i="3" s="1"/>
  <c r="Y50" i="3"/>
  <c r="AY50" i="3" s="1"/>
  <c r="S50" i="3"/>
  <c r="AW50" i="3" s="1"/>
  <c r="M50" i="3"/>
  <c r="AU50" i="3" s="1"/>
  <c r="G50" i="3"/>
  <c r="AS50" i="3" s="1"/>
  <c r="AK49" i="3"/>
  <c r="BC49" i="3" s="1"/>
  <c r="AB49" i="3"/>
  <c r="AZ49" i="3" s="1"/>
  <c r="V49" i="3"/>
  <c r="AX49" i="3" s="1"/>
  <c r="P49" i="3"/>
  <c r="AV49" i="3" s="1"/>
  <c r="J49" i="3"/>
  <c r="AT49" i="3" s="1"/>
  <c r="AK48" i="3"/>
  <c r="BC48" i="3" s="1"/>
  <c r="AB48" i="3"/>
  <c r="AZ48" i="3" s="1"/>
  <c r="V48" i="3"/>
  <c r="AX48" i="3" s="1"/>
  <c r="P48" i="3"/>
  <c r="AV48" i="3" s="1"/>
  <c r="AK47" i="3"/>
  <c r="BC47" i="3" s="1"/>
  <c r="AB47" i="3"/>
  <c r="AZ47" i="3" s="1"/>
  <c r="V47" i="3"/>
  <c r="AX47" i="3" s="1"/>
  <c r="P47" i="3"/>
  <c r="AV47" i="3" s="1"/>
  <c r="AE46" i="3"/>
  <c r="BA46" i="3" s="1"/>
  <c r="Y46" i="3"/>
  <c r="AY46" i="3" s="1"/>
  <c r="P46" i="3"/>
  <c r="AV46" i="3" s="1"/>
  <c r="D46" i="3"/>
  <c r="AR46" i="3" s="1"/>
  <c r="AH45" i="3"/>
  <c r="BB45" i="3" s="1"/>
  <c r="AB45" i="3"/>
  <c r="AZ45" i="3" s="1"/>
  <c r="J45" i="3"/>
  <c r="AT45" i="3" s="1"/>
  <c r="P44" i="3"/>
  <c r="AV44" i="3" s="1"/>
  <c r="AH43" i="3"/>
  <c r="BB43" i="3" s="1"/>
  <c r="P43" i="3"/>
  <c r="AV43" i="3" s="1"/>
  <c r="G43" i="3"/>
  <c r="AS43" i="3" s="1"/>
  <c r="AH42" i="3"/>
  <c r="BB42" i="3" s="1"/>
  <c r="P42" i="3"/>
  <c r="AV42" i="3" s="1"/>
  <c r="G42" i="3"/>
  <c r="AS42" i="3" s="1"/>
  <c r="AH41" i="3"/>
  <c r="BB41" i="3" s="1"/>
  <c r="S41" i="3"/>
  <c r="AW41" i="3" s="1"/>
  <c r="M41" i="3"/>
  <c r="AU41" i="3" s="1"/>
  <c r="G41" i="3"/>
  <c r="AS41" i="3" s="1"/>
  <c r="AH40" i="3"/>
  <c r="BB40" i="3" s="1"/>
  <c r="Y40" i="3"/>
  <c r="AY40" i="3" s="1"/>
  <c r="S40" i="3"/>
  <c r="AW40" i="3" s="1"/>
  <c r="M40" i="3"/>
  <c r="AU40" i="3" s="1"/>
  <c r="G40" i="3"/>
  <c r="AS40" i="3" s="1"/>
  <c r="AH39" i="3"/>
  <c r="BB39" i="3" s="1"/>
  <c r="Y39" i="3"/>
  <c r="AY39" i="3" s="1"/>
  <c r="S39" i="3"/>
  <c r="AW39" i="3" s="1"/>
  <c r="M39" i="3"/>
  <c r="AU39" i="3" s="1"/>
  <c r="G39" i="3"/>
  <c r="AS39" i="3" s="1"/>
  <c r="AK38" i="3"/>
  <c r="BC38" i="3" s="1"/>
  <c r="AE38" i="3"/>
  <c r="BA38" i="3" s="1"/>
  <c r="Y38" i="3"/>
  <c r="AY38" i="3" s="1"/>
  <c r="S38" i="3"/>
  <c r="AW38" i="3" s="1"/>
  <c r="M38" i="3"/>
  <c r="AU38" i="3" s="1"/>
  <c r="G38" i="3"/>
  <c r="AS38" i="3" s="1"/>
  <c r="AK37" i="3"/>
  <c r="BC37" i="3" s="1"/>
  <c r="AE37" i="3"/>
  <c r="BA37" i="3" s="1"/>
  <c r="Y37" i="3"/>
  <c r="AY37" i="3" s="1"/>
  <c r="S37" i="3"/>
  <c r="AW37" i="3" s="1"/>
  <c r="M37" i="3"/>
  <c r="AU37" i="3" s="1"/>
  <c r="G37" i="3"/>
  <c r="AS37" i="3" s="1"/>
  <c r="AK36" i="3"/>
  <c r="BC36" i="3" s="1"/>
  <c r="AE36" i="3"/>
  <c r="BA36" i="3" s="1"/>
  <c r="Y36" i="3"/>
  <c r="AY36" i="3" s="1"/>
  <c r="S36" i="3"/>
  <c r="AW36" i="3" s="1"/>
  <c r="M36" i="3"/>
  <c r="AU36" i="3" s="1"/>
  <c r="G36" i="3"/>
  <c r="AS36" i="3" s="1"/>
  <c r="AK35" i="3"/>
  <c r="BC35" i="3" s="1"/>
  <c r="AE35" i="3"/>
  <c r="BA35" i="3" s="1"/>
  <c r="Y35" i="3"/>
  <c r="AY35" i="3" s="1"/>
  <c r="S35" i="3"/>
  <c r="AW35" i="3" s="1"/>
  <c r="M35" i="3"/>
  <c r="AU35" i="3" s="1"/>
  <c r="G35" i="3"/>
  <c r="AS35" i="3" s="1"/>
  <c r="AK34" i="3"/>
  <c r="BC34" i="3" s="1"/>
  <c r="AE34" i="3"/>
  <c r="BA34" i="3" s="1"/>
  <c r="Y34" i="3"/>
  <c r="AY34" i="3" s="1"/>
  <c r="S34" i="3"/>
  <c r="AW34" i="3" s="1"/>
  <c r="M34" i="3"/>
  <c r="AU34" i="3" s="1"/>
  <c r="G34" i="3"/>
  <c r="AS34" i="3" s="1"/>
  <c r="AK33" i="3"/>
  <c r="BC33" i="3" s="1"/>
  <c r="AE33" i="3"/>
  <c r="BA33" i="3" s="1"/>
  <c r="Y33" i="3"/>
  <c r="AY33" i="3" s="1"/>
  <c r="S33" i="3"/>
  <c r="AW33" i="3" s="1"/>
  <c r="M33" i="3"/>
  <c r="AU33" i="3" s="1"/>
  <c r="G33" i="3"/>
  <c r="AS33" i="3" s="1"/>
  <c r="AK32" i="3"/>
  <c r="BC32" i="3" s="1"/>
  <c r="AE32" i="3"/>
  <c r="BA32" i="3" s="1"/>
  <c r="Y32" i="3"/>
  <c r="AY32" i="3" s="1"/>
  <c r="S32" i="3"/>
  <c r="AW32" i="3" s="1"/>
  <c r="M32" i="3"/>
  <c r="AU32" i="3" s="1"/>
  <c r="G32" i="3"/>
  <c r="AS32" i="3" s="1"/>
  <c r="P31" i="3"/>
  <c r="AV31" i="3" s="1"/>
  <c r="AK30" i="3"/>
  <c r="BC30" i="3" s="1"/>
  <c r="V30" i="3"/>
  <c r="AX30" i="3" s="1"/>
  <c r="AH29" i="3"/>
  <c r="BB29" i="3" s="1"/>
  <c r="AB28" i="3"/>
  <c r="AZ28" i="3" s="1"/>
  <c r="V28" i="3"/>
  <c r="AX28" i="3" s="1"/>
  <c r="AH27" i="3"/>
  <c r="BB27" i="3" s="1"/>
  <c r="AB27" i="3"/>
  <c r="AZ27" i="3" s="1"/>
  <c r="V27" i="3"/>
  <c r="AX27" i="3" s="1"/>
  <c r="AH26" i="3"/>
  <c r="BB26" i="3" s="1"/>
  <c r="AB26" i="3"/>
  <c r="AZ26" i="3" s="1"/>
  <c r="V26" i="3"/>
  <c r="AX26" i="3" s="1"/>
  <c r="P26" i="3"/>
  <c r="AV26" i="3" s="1"/>
  <c r="J26" i="3"/>
  <c r="AT26" i="3" s="1"/>
  <c r="AK25" i="3"/>
  <c r="BC25" i="3" s="1"/>
  <c r="AE25" i="3"/>
  <c r="BA25" i="3" s="1"/>
  <c r="Y25" i="3"/>
  <c r="AY25" i="3" s="1"/>
  <c r="S25" i="3"/>
  <c r="AW25" i="3" s="1"/>
  <c r="M25" i="3"/>
  <c r="AU25" i="3" s="1"/>
  <c r="G25" i="3"/>
  <c r="AS25" i="3" s="1"/>
  <c r="AK24" i="3"/>
  <c r="BC24" i="3" s="1"/>
  <c r="AE24" i="3"/>
  <c r="BA24" i="3" s="1"/>
  <c r="Y24" i="3"/>
  <c r="AY24" i="3" s="1"/>
  <c r="S24" i="3"/>
  <c r="AW24" i="3" s="1"/>
  <c r="M24" i="3"/>
  <c r="AU24" i="3" s="1"/>
  <c r="G24" i="3"/>
  <c r="AS24" i="3" s="1"/>
  <c r="Y23" i="3"/>
  <c r="AY23" i="3" s="1"/>
  <c r="P23" i="3"/>
  <c r="AV23" i="3" s="1"/>
  <c r="G23" i="3"/>
  <c r="AS23" i="3" s="1"/>
  <c r="AH22" i="3"/>
  <c r="BB22" i="3" s="1"/>
  <c r="Y22" i="3"/>
  <c r="AY22" i="3" s="1"/>
  <c r="P22" i="3"/>
  <c r="AV22" i="3" s="1"/>
  <c r="G22" i="3"/>
  <c r="AS22" i="3" s="1"/>
  <c r="AH21" i="3"/>
  <c r="BB21" i="3" s="1"/>
  <c r="AB21" i="3"/>
  <c r="AZ21" i="3" s="1"/>
  <c r="V21" i="3"/>
  <c r="AX21" i="3" s="1"/>
  <c r="P21" i="3"/>
  <c r="AV21" i="3" s="1"/>
  <c r="J21" i="3"/>
  <c r="AT21" i="3" s="1"/>
  <c r="D21" i="3"/>
  <c r="AR21" i="3" s="1"/>
  <c r="AH20" i="3"/>
  <c r="BB20" i="3" s="1"/>
  <c r="AB20" i="3"/>
  <c r="AZ20" i="3" s="1"/>
  <c r="V20" i="3"/>
  <c r="AX20" i="3" s="1"/>
  <c r="P20" i="3"/>
  <c r="AV20" i="3" s="1"/>
  <c r="J20" i="3"/>
  <c r="AT20" i="3" s="1"/>
  <c r="AK19" i="3"/>
  <c r="BC19" i="3" s="1"/>
  <c r="Y19" i="3"/>
  <c r="AY19" i="3" s="1"/>
  <c r="M19" i="3"/>
  <c r="AU19" i="3" s="1"/>
  <c r="G19" i="3"/>
  <c r="AS19" i="3" s="1"/>
  <c r="AH18" i="3"/>
  <c r="BB18" i="3" s="1"/>
  <c r="Y18" i="3"/>
  <c r="AY18" i="3" s="1"/>
  <c r="AL88" i="5"/>
  <c r="BK88" i="5" s="1"/>
  <c r="CF74" i="5"/>
  <c r="BG74" i="5"/>
  <c r="BT74" i="5" s="1"/>
  <c r="BC78" i="5"/>
  <c r="BP78" i="5" s="1"/>
  <c r="CC78" i="5"/>
  <c r="BR52" i="5"/>
  <c r="DY52" i="5"/>
  <c r="DV108" i="5"/>
  <c r="BO108" i="5"/>
  <c r="BG85" i="5"/>
  <c r="CG85" i="5"/>
  <c r="CU85" i="5" s="1"/>
  <c r="BA9" i="5"/>
  <c r="CA9" i="5"/>
  <c r="BO45" i="5"/>
  <c r="DV45" i="5"/>
  <c r="BB36" i="5"/>
  <c r="BO36" i="5" s="1"/>
  <c r="CB36" i="5"/>
  <c r="BW49" i="5"/>
  <c r="ED49" i="5"/>
  <c r="BO28" i="5"/>
  <c r="DV28" i="5"/>
  <c r="BI85" i="5"/>
  <c r="CI85" i="5"/>
  <c r="BH130" i="5"/>
  <c r="CH130" i="5"/>
  <c r="BE134" i="5"/>
  <c r="CE134" i="5"/>
  <c r="BA135" i="5"/>
  <c r="CA135" i="5"/>
  <c r="BE137" i="5"/>
  <c r="CE137" i="5"/>
  <c r="BD138" i="5"/>
  <c r="CD138" i="5"/>
  <c r="BN156" i="5"/>
  <c r="DU156" i="5"/>
  <c r="M42" i="3"/>
  <c r="AU42" i="3" s="1"/>
  <c r="D8" i="3"/>
  <c r="AR8" i="3" s="1"/>
  <c r="D58" i="3"/>
  <c r="AR58" i="3" s="1"/>
  <c r="V8" i="2"/>
  <c r="W8" i="2" s="1"/>
  <c r="P8" i="2"/>
  <c r="S8" i="2" s="1"/>
  <c r="BW13" i="5"/>
  <c r="ED13" i="5"/>
  <c r="BR97" i="5"/>
  <c r="DY97" i="5"/>
  <c r="BP100" i="5"/>
  <c r="DW100" i="5"/>
  <c r="BC33" i="5"/>
  <c r="CC33" i="5"/>
  <c r="CF100" i="5"/>
  <c r="BA84" i="5"/>
  <c r="CA84" i="5"/>
  <c r="CO84" i="5" s="1"/>
  <c r="BB35" i="5"/>
  <c r="CB35" i="5"/>
  <c r="BO21" i="5"/>
  <c r="DV21" i="5"/>
  <c r="BE89" i="5"/>
  <c r="CE89" i="5"/>
  <c r="BT16" i="5"/>
  <c r="EA16" i="5"/>
  <c r="BH23" i="5"/>
  <c r="CH23" i="5"/>
  <c r="BO26" i="5"/>
  <c r="DV26" i="5"/>
  <c r="BF64" i="5"/>
  <c r="CF64" i="5"/>
  <c r="BH107" i="5"/>
  <c r="CH107" i="5"/>
  <c r="CB57" i="5"/>
  <c r="BB57" i="5"/>
  <c r="BH100" i="5"/>
  <c r="CH100" i="5"/>
  <c r="BK87" i="5"/>
  <c r="CK87" i="5"/>
  <c r="BF91" i="5"/>
  <c r="CF91" i="5"/>
  <c r="BB32" i="5"/>
  <c r="CB32" i="5"/>
  <c r="BG38" i="5"/>
  <c r="CG38" i="5"/>
  <c r="BI91" i="5"/>
  <c r="CI91" i="5"/>
  <c r="BA21" i="5"/>
  <c r="BN21" i="5" s="1"/>
  <c r="CA21" i="5"/>
  <c r="BJ19" i="5"/>
  <c r="BW19" i="5" s="1"/>
  <c r="CJ19" i="5"/>
  <c r="CI30" i="5"/>
  <c r="BI30" i="5"/>
  <c r="CK58" i="5"/>
  <c r="BK58" i="5"/>
  <c r="ED91" i="5"/>
  <c r="BW91" i="5"/>
  <c r="EB12" i="5"/>
  <c r="BU12" i="5"/>
  <c r="BC19" i="5"/>
  <c r="CC19" i="5"/>
  <c r="BO83" i="5"/>
  <c r="DV83" i="5"/>
  <c r="CC22" i="5"/>
  <c r="BC22" i="5"/>
  <c r="BE61" i="5"/>
  <c r="BR61" i="5" s="1"/>
  <c r="CE61" i="5"/>
  <c r="BT36" i="5"/>
  <c r="EA36" i="5"/>
  <c r="BB67" i="5"/>
  <c r="CB67" i="5"/>
  <c r="BH29" i="5"/>
  <c r="BU29" i="5" s="1"/>
  <c r="CH29" i="5"/>
  <c r="BH81" i="5"/>
  <c r="EB81" i="5" s="1"/>
  <c r="CH81" i="5"/>
  <c r="BK90" i="5"/>
  <c r="CK90" i="5"/>
  <c r="EB32" i="5"/>
  <c r="BU32" i="5"/>
  <c r="BG97" i="5"/>
  <c r="CG97" i="5"/>
  <c r="CA81" i="5"/>
  <c r="BA81" i="5"/>
  <c r="BJ7" i="5"/>
  <c r="CJ7" i="5"/>
  <c r="CK106" i="5"/>
  <c r="BK106" i="5"/>
  <c r="DX130" i="5"/>
  <c r="BQ130" i="5"/>
  <c r="BU134" i="5"/>
  <c r="EB134" i="5"/>
  <c r="BG136" i="5"/>
  <c r="CG136" i="5"/>
  <c r="BJ138" i="5"/>
  <c r="CJ138" i="5"/>
  <c r="BH144" i="5"/>
  <c r="CH144" i="5"/>
  <c r="BN148" i="5"/>
  <c r="AO148" i="5" s="1"/>
  <c r="DU148" i="5"/>
  <c r="BV154" i="5"/>
  <c r="EC154" i="5"/>
  <c r="BV160" i="5"/>
  <c r="EC160" i="5"/>
  <c r="ED162" i="5"/>
  <c r="BW162" i="5"/>
  <c r="J57" i="3"/>
  <c r="AT57" i="3" s="1"/>
  <c r="J47" i="3"/>
  <c r="AT47" i="3" s="1"/>
  <c r="J28" i="3"/>
  <c r="AT28" i="3" s="1"/>
  <c r="D18" i="3"/>
  <c r="AR18" i="3" s="1"/>
  <c r="D43" i="3"/>
  <c r="AR43" i="3" s="1"/>
  <c r="D64" i="3"/>
  <c r="AR64" i="3" s="1"/>
  <c r="BD26" i="5"/>
  <c r="CD26" i="5"/>
  <c r="CB83" i="5"/>
  <c r="CB61" i="5"/>
  <c r="CJ49" i="5"/>
  <c r="EA86" i="5"/>
  <c r="BT86" i="5"/>
  <c r="BN64" i="5"/>
  <c r="DU64" i="5"/>
  <c r="DH64" i="5" s="1"/>
  <c r="BR100" i="5"/>
  <c r="DY100" i="5"/>
  <c r="BH91" i="5"/>
  <c r="EB91" i="5" s="1"/>
  <c r="CH91" i="5"/>
  <c r="BR85" i="5"/>
  <c r="DY85" i="5"/>
  <c r="BD27" i="5"/>
  <c r="CD27" i="5"/>
  <c r="BG27" i="5"/>
  <c r="CG27" i="5"/>
  <c r="BK36" i="5"/>
  <c r="CK36" i="5"/>
  <c r="BG101" i="5"/>
  <c r="CG101" i="5"/>
  <c r="CU101" i="5" s="1"/>
  <c r="EA98" i="5"/>
  <c r="BT98" i="5"/>
  <c r="BE94" i="5"/>
  <c r="CE94" i="5"/>
  <c r="BA33" i="5"/>
  <c r="CA33" i="5"/>
  <c r="BI100" i="5"/>
  <c r="CI100" i="5"/>
  <c r="BI75" i="5"/>
  <c r="CI75" i="5"/>
  <c r="BB44" i="5"/>
  <c r="DV44" i="5" s="1"/>
  <c r="CB44" i="5"/>
  <c r="BD59" i="5"/>
  <c r="CD59" i="5"/>
  <c r="BH36" i="5"/>
  <c r="CH36" i="5"/>
  <c r="BA36" i="5"/>
  <c r="BN36" i="5" s="1"/>
  <c r="CA36" i="5"/>
  <c r="CB82" i="5"/>
  <c r="BB82" i="5"/>
  <c r="BI16" i="5"/>
  <c r="EC16" i="5" s="1"/>
  <c r="CI16" i="5"/>
  <c r="BI32" i="5"/>
  <c r="BV32" i="5" s="1"/>
  <c r="ED97" i="5"/>
  <c r="BW97" i="5"/>
  <c r="BF101" i="5"/>
  <c r="CF101" i="5"/>
  <c r="BJ62" i="5"/>
  <c r="ED62" i="5" s="1"/>
  <c r="CJ62" i="5"/>
  <c r="BF20" i="5"/>
  <c r="CF20" i="5"/>
  <c r="BI51" i="5"/>
  <c r="CI51" i="5"/>
  <c r="BB89" i="5"/>
  <c r="DV89" i="5" s="1"/>
  <c r="CB89" i="5"/>
  <c r="BI46" i="5"/>
  <c r="CI46" i="5"/>
  <c r="BI38" i="5"/>
  <c r="CI38" i="5"/>
  <c r="BH80" i="5"/>
  <c r="CH80" i="5"/>
  <c r="BG91" i="5"/>
  <c r="CG91" i="5"/>
  <c r="CU91" i="5" s="1"/>
  <c r="BE5" i="5"/>
  <c r="CE5" i="5"/>
  <c r="CJ57" i="5"/>
  <c r="BJ57" i="5"/>
  <c r="BH132" i="5"/>
  <c r="BU132" i="5" s="1"/>
  <c r="CH132" i="5"/>
  <c r="BH142" i="5"/>
  <c r="CH142" i="5"/>
  <c r="BE144" i="5"/>
  <c r="CE144" i="5"/>
  <c r="BO162" i="5"/>
  <c r="DV162" i="5"/>
  <c r="M58" i="3"/>
  <c r="AU58" i="3" s="1"/>
  <c r="CJ13" i="5"/>
  <c r="CJ95" i="5"/>
  <c r="BE20" i="5"/>
  <c r="CE20" i="5"/>
  <c r="CO59" i="5"/>
  <c r="DU86" i="5"/>
  <c r="DH86" i="5" s="1"/>
  <c r="BG14" i="5"/>
  <c r="BT14" i="5" s="1"/>
  <c r="CG14" i="5"/>
  <c r="BF51" i="5"/>
  <c r="CF51" i="5"/>
  <c r="BQ105" i="5"/>
  <c r="DX105" i="5"/>
  <c r="BR51" i="5"/>
  <c r="DY51" i="5"/>
  <c r="BE36" i="5"/>
  <c r="CE36" i="5"/>
  <c r="BF68" i="5"/>
  <c r="CF68" i="5"/>
  <c r="BG43" i="5"/>
  <c r="CG43" i="5"/>
  <c r="BK43" i="5"/>
  <c r="CK43" i="5"/>
  <c r="BB29" i="5"/>
  <c r="CB29" i="5"/>
  <c r="BO100" i="5"/>
  <c r="DV100" i="5"/>
  <c r="BC107" i="5"/>
  <c r="CC107" i="5"/>
  <c r="BI28" i="5"/>
  <c r="CI28" i="5"/>
  <c r="BK38" i="5"/>
  <c r="BX38" i="5" s="1"/>
  <c r="CK38" i="5"/>
  <c r="EE84" i="5"/>
  <c r="BX84" i="5"/>
  <c r="CC93" i="5"/>
  <c r="BC93" i="5"/>
  <c r="BB7" i="5"/>
  <c r="CB7" i="5"/>
  <c r="BK69" i="5"/>
  <c r="CK69" i="5"/>
  <c r="BD39" i="5"/>
  <c r="CD39" i="5"/>
  <c r="BF104" i="5"/>
  <c r="CF104" i="5"/>
  <c r="BK56" i="5"/>
  <c r="CK56" i="5"/>
  <c r="D20" i="3"/>
  <c r="AR20" i="3" s="1"/>
  <c r="D26" i="3"/>
  <c r="AR26" i="3" s="1"/>
  <c r="D6" i="3"/>
  <c r="AR6" i="3" s="1"/>
  <c r="BC12" i="5"/>
  <c r="CQ103" i="5"/>
  <c r="BA59" i="5"/>
  <c r="BB33" i="5"/>
  <c r="DV33" i="5" s="1"/>
  <c r="BQ100" i="5"/>
  <c r="BN11" i="5"/>
  <c r="ED45" i="5"/>
  <c r="CK49" i="5"/>
  <c r="BF77" i="5"/>
  <c r="CF77" i="5"/>
  <c r="CK16" i="5"/>
  <c r="D28" i="3"/>
  <c r="AR28" i="3" s="1"/>
  <c r="D61" i="3"/>
  <c r="AR61" i="3" s="1"/>
  <c r="D13" i="3"/>
  <c r="AR13" i="3" s="1"/>
  <c r="D42" i="3"/>
  <c r="AR42" i="3" s="1"/>
  <c r="BO20" i="5"/>
  <c r="BA52" i="5"/>
  <c r="CA52" i="5"/>
  <c r="D14" i="3"/>
  <c r="AR14" i="3" s="1"/>
  <c r="D27" i="3"/>
  <c r="AR27" i="3" s="1"/>
  <c r="BF40" i="5"/>
  <c r="CF40" i="5"/>
  <c r="EE16" i="5"/>
  <c r="BX16" i="5"/>
  <c r="BA102" i="5"/>
  <c r="BN102" i="5" s="1"/>
  <c r="CA102" i="5"/>
  <c r="BB43" i="5"/>
  <c r="CB43" i="5"/>
  <c r="BP13" i="5"/>
  <c r="DW13" i="5"/>
  <c r="BH68" i="5"/>
  <c r="CH68" i="5"/>
  <c r="CJ91" i="5"/>
  <c r="CJ75" i="5"/>
  <c r="BA53" i="5"/>
  <c r="BC98" i="5"/>
  <c r="BP98" i="5" s="1"/>
  <c r="CC98" i="5"/>
  <c r="BK73" i="5"/>
  <c r="CK73" i="5"/>
  <c r="BG73" i="5"/>
  <c r="CG73" i="5"/>
  <c r="BD13" i="5"/>
  <c r="CD13" i="5"/>
  <c r="BF41" i="5"/>
  <c r="CF41" i="5"/>
  <c r="EA52" i="5"/>
  <c r="BT52" i="5"/>
  <c r="BI12" i="5"/>
  <c r="EC12" i="5" s="1"/>
  <c r="CI12" i="5"/>
  <c r="BB14" i="5"/>
  <c r="BO14" i="5" s="1"/>
  <c r="CB14" i="5"/>
  <c r="BN78" i="5"/>
  <c r="AO78" i="5" s="1"/>
  <c r="DU78" i="5"/>
  <c r="DH78" i="5" s="1"/>
  <c r="BD53" i="5"/>
  <c r="CD53" i="5"/>
  <c r="BW75" i="5"/>
  <c r="ED75" i="5"/>
  <c r="BJ92" i="5"/>
  <c r="CJ92" i="5"/>
  <c r="BE56" i="5"/>
  <c r="DY56" i="5" s="1"/>
  <c r="CE56" i="5"/>
  <c r="BD90" i="5"/>
  <c r="DX90" i="5" s="1"/>
  <c r="CD40" i="5"/>
  <c r="CA101" i="5"/>
  <c r="BA51" i="5"/>
  <c r="CA51" i="5"/>
  <c r="BK21" i="5"/>
  <c r="CK21" i="5"/>
  <c r="AH2" i="3"/>
  <c r="BB2" i="3" s="1"/>
  <c r="BH63" i="5"/>
  <c r="CH63" i="5"/>
  <c r="CU10" i="5"/>
  <c r="BE46" i="5"/>
  <c r="BR46" i="5" s="1"/>
  <c r="BA82" i="5"/>
  <c r="DU82" i="5" s="1"/>
  <c r="CA82" i="5"/>
  <c r="CO82" i="5" s="1"/>
  <c r="DU63" i="5"/>
  <c r="BN63" i="5"/>
  <c r="BA41" i="5"/>
  <c r="CA41" i="5"/>
  <c r="BF11" i="5"/>
  <c r="CF11" i="5"/>
  <c r="BJ38" i="5"/>
  <c r="CJ38" i="5"/>
  <c r="CH69" i="5"/>
  <c r="CV69" i="5" s="1"/>
  <c r="BI110" i="5"/>
  <c r="CI110" i="5"/>
  <c r="BD111" i="5"/>
  <c r="CD111" i="5"/>
  <c r="BI112" i="5"/>
  <c r="CI112" i="5"/>
  <c r="BC113" i="5"/>
  <c r="CC113" i="5"/>
  <c r="BG115" i="5"/>
  <c r="CG115" i="5"/>
  <c r="BA116" i="5"/>
  <c r="CA116" i="5"/>
  <c r="BC117" i="5"/>
  <c r="CC117" i="5"/>
  <c r="BJ120" i="5"/>
  <c r="CJ120" i="5"/>
  <c r="BD129" i="5"/>
  <c r="CD129" i="5"/>
  <c r="BB69" i="5"/>
  <c r="CB69" i="5"/>
  <c r="BC10" i="5"/>
  <c r="CC10" i="5"/>
  <c r="CC97" i="5"/>
  <c r="BC97" i="5"/>
  <c r="BE10" i="5"/>
  <c r="CE10" i="5"/>
  <c r="BB111" i="5"/>
  <c r="CB111" i="5"/>
  <c r="BA112" i="5"/>
  <c r="CA112" i="5"/>
  <c r="BI114" i="5"/>
  <c r="CI114" i="5"/>
  <c r="BA122" i="5"/>
  <c r="CA122" i="5"/>
  <c r="BE131" i="5"/>
  <c r="CE131" i="5"/>
  <c r="BE132" i="5"/>
  <c r="CE132" i="5"/>
  <c r="BD136" i="5"/>
  <c r="CD136" i="5"/>
  <c r="BB137" i="5"/>
  <c r="CB137" i="5"/>
  <c r="BU141" i="5"/>
  <c r="EB141" i="5"/>
  <c r="BA142" i="5"/>
  <c r="CA142" i="5"/>
  <c r="BD114" i="5"/>
  <c r="CD114" i="5"/>
  <c r="BF120" i="5"/>
  <c r="CF120" i="5"/>
  <c r="BF121" i="5"/>
  <c r="CF121" i="5"/>
  <c r="BB136" i="5"/>
  <c r="CB136" i="5"/>
  <c r="BB138" i="5"/>
  <c r="CB138" i="5"/>
  <c r="BF138" i="5"/>
  <c r="CF138" i="5"/>
  <c r="BF139" i="5"/>
  <c r="CF139" i="5"/>
  <c r="BF109" i="5"/>
  <c r="CF109" i="5"/>
  <c r="BK110" i="5"/>
  <c r="CK110" i="5"/>
  <c r="BA121" i="5"/>
  <c r="CA121" i="5"/>
  <c r="BB123" i="5"/>
  <c r="CB123" i="5"/>
  <c r="BA124" i="5"/>
  <c r="CA124" i="5"/>
  <c r="BE127" i="5"/>
  <c r="CE127" i="5"/>
  <c r="BD133" i="5"/>
  <c r="CD133" i="5"/>
  <c r="BE135" i="5"/>
  <c r="CE135" i="5"/>
  <c r="BC139" i="5"/>
  <c r="CC139" i="5"/>
  <c r="S3" i="3"/>
  <c r="AW3" i="3" s="1"/>
  <c r="M3" i="3"/>
  <c r="AU3" i="3" s="1"/>
  <c r="P88" i="5"/>
  <c r="O88" i="5" s="1"/>
  <c r="AI88" i="5"/>
  <c r="BH88" i="5" s="1"/>
  <c r="AK88" i="5"/>
  <c r="CJ88" i="5" s="1"/>
  <c r="S88" i="5"/>
  <c r="ED33" i="5"/>
  <c r="BW33" i="5"/>
  <c r="M29" i="3"/>
  <c r="AU29" i="3" s="1"/>
  <c r="CJ33" i="5"/>
  <c r="BW95" i="5"/>
  <c r="CJ67" i="5"/>
  <c r="ED20" i="5"/>
  <c r="BW20" i="5"/>
  <c r="BP102" i="5"/>
  <c r="DW102" i="5"/>
  <c r="BQ97" i="5"/>
  <c r="DX97" i="5"/>
  <c r="P7" i="2"/>
  <c r="V7" i="2"/>
  <c r="W7" i="2" s="1"/>
  <c r="CP12" i="5"/>
  <c r="CQ12" i="5"/>
  <c r="CO12" i="5"/>
  <c r="BW67" i="5"/>
  <c r="ED67" i="5"/>
  <c r="BF33" i="5"/>
  <c r="BD33" i="5"/>
  <c r="CD97" i="5"/>
  <c r="BF26" i="5"/>
  <c r="BF49" i="5"/>
  <c r="AO24" i="5"/>
  <c r="DG43" i="5"/>
  <c r="DT41" i="5"/>
  <c r="DT89" i="5"/>
  <c r="S104" i="5"/>
  <c r="T104" i="5" s="1"/>
  <c r="X104" i="5" s="1"/>
  <c r="BM104" i="5" s="1"/>
  <c r="CF34" i="5"/>
  <c r="P78" i="5"/>
  <c r="O78" i="5" s="1"/>
  <c r="P104" i="5"/>
  <c r="O104" i="5" s="1"/>
  <c r="DG93" i="5"/>
  <c r="S93" i="5"/>
  <c r="T93" i="5" s="1"/>
  <c r="X93" i="5" s="1"/>
  <c r="BM93" i="5" s="1"/>
  <c r="DG37" i="5"/>
  <c r="S37" i="5"/>
  <c r="T37" i="5" s="1"/>
  <c r="X37" i="5" s="1"/>
  <c r="BM37" i="5" s="1"/>
  <c r="R99" i="5"/>
  <c r="Q99" i="5" s="1"/>
  <c r="S99" i="5"/>
  <c r="P99" i="5"/>
  <c r="O99" i="5" s="1"/>
  <c r="S73" i="5"/>
  <c r="T73" i="5" s="1"/>
  <c r="X73" i="5" s="1"/>
  <c r="BM73" i="5" s="1"/>
  <c r="DG73" i="5"/>
  <c r="DG56" i="5"/>
  <c r="R56" i="5"/>
  <c r="Q56" i="5" s="1"/>
  <c r="P56" i="5"/>
  <c r="O56" i="5" s="1"/>
  <c r="CO19" i="5"/>
  <c r="BF83" i="5"/>
  <c r="CF83" i="5"/>
  <c r="BP61" i="5"/>
  <c r="BD19" i="5"/>
  <c r="CD19" i="5"/>
  <c r="BW48" i="5"/>
  <c r="BO23" i="5"/>
  <c r="DV23" i="5"/>
  <c r="BN85" i="5"/>
  <c r="BG49" i="5"/>
  <c r="CG49" i="5"/>
  <c r="BF79" i="5"/>
  <c r="CF79" i="5"/>
  <c r="BR78" i="5"/>
  <c r="BA72" i="5"/>
  <c r="CA72" i="5"/>
  <c r="BB22" i="5"/>
  <c r="CB22" i="5"/>
  <c r="BP28" i="5"/>
  <c r="DW28" i="5"/>
  <c r="BQ85" i="5"/>
  <c r="BD66" i="5"/>
  <c r="CD66" i="5"/>
  <c r="EA33" i="5"/>
  <c r="BU18" i="5"/>
  <c r="BI33" i="5"/>
  <c r="CI33" i="5"/>
  <c r="BW12" i="5"/>
  <c r="ED12" i="5"/>
  <c r="BA25" i="5"/>
  <c r="CA25" i="5"/>
  <c r="BB64" i="5"/>
  <c r="CB64" i="5"/>
  <c r="BG26" i="5"/>
  <c r="CG26" i="5"/>
  <c r="BI37" i="5"/>
  <c r="CI37" i="5"/>
  <c r="BU83" i="5"/>
  <c r="CK91" i="5"/>
  <c r="BK91" i="5"/>
  <c r="BP53" i="5"/>
  <c r="DW53" i="5"/>
  <c r="BP57" i="5"/>
  <c r="DW57" i="5"/>
  <c r="CJ107" i="5"/>
  <c r="BJ107" i="5"/>
  <c r="CO50" i="5"/>
  <c r="BO59" i="5"/>
  <c r="CO39" i="5"/>
  <c r="BW106" i="5"/>
  <c r="ED106" i="5"/>
  <c r="BX99" i="5"/>
  <c r="EE99" i="5"/>
  <c r="S6" i="5"/>
  <c r="T6" i="5" s="1"/>
  <c r="X6" i="5" s="1"/>
  <c r="BM6" i="5" s="1"/>
  <c r="DG6" i="5"/>
  <c r="R8" i="5"/>
  <c r="Q8" i="5" s="1"/>
  <c r="P8" i="5"/>
  <c r="O8" i="5" s="1"/>
  <c r="DT8" i="5"/>
  <c r="S8" i="5"/>
  <c r="T8" i="5" s="1"/>
  <c r="X8" i="5" s="1"/>
  <c r="BM8" i="5" s="1"/>
  <c r="R96" i="5"/>
  <c r="Q96" i="5" s="1"/>
  <c r="S96" i="5"/>
  <c r="T96" i="5" s="1"/>
  <c r="X96" i="5" s="1"/>
  <c r="BM96" i="5" s="1"/>
  <c r="DG96" i="5"/>
  <c r="R60" i="5"/>
  <c r="Q60" i="5" s="1"/>
  <c r="P60" i="5"/>
  <c r="O60" i="5" s="1"/>
  <c r="DG60" i="5"/>
  <c r="S60" i="5"/>
  <c r="T60" i="5" s="1"/>
  <c r="X60" i="5" s="1"/>
  <c r="BM60" i="5" s="1"/>
  <c r="R29" i="5"/>
  <c r="Q29" i="5" s="1"/>
  <c r="P29" i="5"/>
  <c r="O29" i="5" s="1"/>
  <c r="DT29" i="5"/>
  <c r="R53" i="5"/>
  <c r="Q53" i="5" s="1"/>
  <c r="DT53" i="5"/>
  <c r="S53" i="5"/>
  <c r="T53" i="5" s="1"/>
  <c r="X53" i="5" s="1"/>
  <c r="BM53" i="5" s="1"/>
  <c r="R72" i="5"/>
  <c r="Q72" i="5" s="1"/>
  <c r="P72" i="5"/>
  <c r="O72" i="5" s="1"/>
  <c r="DG72" i="5"/>
  <c r="R24" i="5"/>
  <c r="Q24" i="5" s="1"/>
  <c r="DG24" i="5"/>
  <c r="R16" i="5"/>
  <c r="Q16" i="5" s="1"/>
  <c r="DG16" i="5"/>
  <c r="BA19" i="5"/>
  <c r="CF69" i="5"/>
  <c r="CC58" i="5"/>
  <c r="BC58" i="5"/>
  <c r="BK64" i="5"/>
  <c r="CK64" i="5"/>
  <c r="DH85" i="5"/>
  <c r="BK51" i="5"/>
  <c r="CK51" i="5"/>
  <c r="BN46" i="5"/>
  <c r="DU46" i="5"/>
  <c r="BA66" i="5"/>
  <c r="CA66" i="5"/>
  <c r="BP66" i="5"/>
  <c r="DW66" i="5"/>
  <c r="BD61" i="5"/>
  <c r="CD61" i="5"/>
  <c r="BN37" i="5"/>
  <c r="DU37" i="5"/>
  <c r="CO65" i="5"/>
  <c r="BC82" i="5"/>
  <c r="CC82" i="5"/>
  <c r="BE26" i="5"/>
  <c r="CE26" i="5"/>
  <c r="BG66" i="5"/>
  <c r="CG66" i="5"/>
  <c r="BG77" i="5"/>
  <c r="CG77" i="5"/>
  <c r="BH106" i="5"/>
  <c r="CH106" i="5"/>
  <c r="BA83" i="5"/>
  <c r="CA83" i="5"/>
  <c r="BB84" i="5"/>
  <c r="CB84" i="5"/>
  <c r="BF70" i="5"/>
  <c r="CF70" i="5"/>
  <c r="BE59" i="5"/>
  <c r="CE59" i="5"/>
  <c r="BA71" i="5"/>
  <c r="CA71" i="5"/>
  <c r="BV45" i="5"/>
  <c r="EC45" i="5"/>
  <c r="BQ91" i="5"/>
  <c r="BG84" i="5"/>
  <c r="CG84" i="5"/>
  <c r="BT80" i="5"/>
  <c r="BA67" i="5"/>
  <c r="CA67" i="5"/>
  <c r="CJ56" i="5"/>
  <c r="BJ56" i="5"/>
  <c r="BK83" i="5"/>
  <c r="CK83" i="5"/>
  <c r="BJ80" i="5"/>
  <c r="CJ80" i="5"/>
  <c r="BJ99" i="5"/>
  <c r="CJ99" i="5"/>
  <c r="BK105" i="5"/>
  <c r="P30" i="5"/>
  <c r="O30" i="5" s="1"/>
  <c r="DG30" i="5"/>
  <c r="R30" i="5"/>
  <c r="Q30" i="5" s="1"/>
  <c r="S30" i="5"/>
  <c r="T30" i="5" s="1"/>
  <c r="X30" i="5" s="1"/>
  <c r="BM30" i="5" s="1"/>
  <c r="R89" i="5"/>
  <c r="Q89" i="5" s="1"/>
  <c r="DG89" i="5"/>
  <c r="R82" i="5"/>
  <c r="Q82" i="5" s="1"/>
  <c r="DT82" i="5"/>
  <c r="R43" i="5"/>
  <c r="Q43" i="5" s="1"/>
  <c r="DT43" i="5"/>
  <c r="BH22" i="5"/>
  <c r="CH22" i="5"/>
  <c r="BX28" i="5"/>
  <c r="EE28" i="5"/>
  <c r="BG105" i="5"/>
  <c r="CG105" i="5"/>
  <c r="BB78" i="5"/>
  <c r="CB78" i="5"/>
  <c r="BC89" i="5"/>
  <c r="CC89" i="5"/>
  <c r="BD16" i="5"/>
  <c r="CD16" i="5"/>
  <c r="BD28" i="5"/>
  <c r="CD28" i="5"/>
  <c r="BD45" i="5"/>
  <c r="CD45" i="5"/>
  <c r="BC30" i="5"/>
  <c r="CC30" i="5"/>
  <c r="BD37" i="5"/>
  <c r="CD37" i="5"/>
  <c r="BF65" i="5"/>
  <c r="CF65" i="5"/>
  <c r="BG103" i="5"/>
  <c r="CG103" i="5"/>
  <c r="BE84" i="5"/>
  <c r="CE84" i="5"/>
  <c r="BB76" i="5"/>
  <c r="CB76" i="5"/>
  <c r="BD102" i="5"/>
  <c r="CD102" i="5"/>
  <c r="BR101" i="5"/>
  <c r="DY101" i="5"/>
  <c r="BF108" i="5"/>
  <c r="CF108" i="5"/>
  <c r="BV69" i="5"/>
  <c r="EC69" i="5"/>
  <c r="CG47" i="5"/>
  <c r="BG47" i="5"/>
  <c r="BI79" i="5"/>
  <c r="CI79" i="5"/>
  <c r="BI81" i="5"/>
  <c r="CI81" i="5"/>
  <c r="BI59" i="5"/>
  <c r="CI59" i="5"/>
  <c r="BI61" i="5"/>
  <c r="CI61" i="5"/>
  <c r="BI54" i="5"/>
  <c r="CI54" i="5"/>
  <c r="BB73" i="5"/>
  <c r="CB73" i="5"/>
  <c r="BG15" i="5"/>
  <c r="CG15" i="5"/>
  <c r="BP49" i="5"/>
  <c r="BC104" i="5"/>
  <c r="CC104" i="5"/>
  <c r="BJ9" i="5"/>
  <c r="BK107" i="5"/>
  <c r="CK107" i="5"/>
  <c r="P82" i="5"/>
  <c r="O82" i="5" s="1"/>
  <c r="P89" i="5"/>
  <c r="O89" i="5" s="1"/>
  <c r="R102" i="5"/>
  <c r="Q102" i="5" s="1"/>
  <c r="S102" i="5"/>
  <c r="T102" i="5" s="1"/>
  <c r="X102" i="5" s="1"/>
  <c r="BM102" i="5" s="1"/>
  <c r="P102" i="5"/>
  <c r="O102" i="5" s="1"/>
  <c r="DT102" i="5"/>
  <c r="R79" i="5"/>
  <c r="Q79" i="5" s="1"/>
  <c r="S79" i="5"/>
  <c r="T79" i="5" s="1"/>
  <c r="X79" i="5" s="1"/>
  <c r="BM79" i="5" s="1"/>
  <c r="P79" i="5"/>
  <c r="O79" i="5" s="1"/>
  <c r="DT79" i="5"/>
  <c r="S41" i="5"/>
  <c r="T41" i="5" s="1"/>
  <c r="X41" i="5" s="1"/>
  <c r="BM41" i="5" s="1"/>
  <c r="DG41" i="5"/>
  <c r="R107" i="5"/>
  <c r="Q107" i="5" s="1"/>
  <c r="P107" i="5"/>
  <c r="O107" i="5" s="1"/>
  <c r="DT107" i="5"/>
  <c r="S107" i="5"/>
  <c r="T107" i="5" s="1"/>
  <c r="X107" i="5" s="1"/>
  <c r="BM107" i="5" s="1"/>
  <c r="DT90" i="5"/>
  <c r="R90" i="5"/>
  <c r="Q90" i="5" s="1"/>
  <c r="R46" i="5"/>
  <c r="Q46" i="5" s="1"/>
  <c r="P46" i="5"/>
  <c r="O46" i="5" s="1"/>
  <c r="DT46" i="5"/>
  <c r="R50" i="5"/>
  <c r="Q50" i="5" s="1"/>
  <c r="S50" i="5"/>
  <c r="T50" i="5" s="1"/>
  <c r="X50" i="5" s="1"/>
  <c r="BM50" i="5" s="1"/>
  <c r="DT50" i="5"/>
  <c r="R65" i="5"/>
  <c r="Q65" i="5" s="1"/>
  <c r="P65" i="5"/>
  <c r="O65" i="5" s="1"/>
  <c r="DG65" i="5"/>
  <c r="BE105" i="5"/>
  <c r="CE105" i="5"/>
  <c r="BJ85" i="5"/>
  <c r="CJ85" i="5"/>
  <c r="BJ22" i="5"/>
  <c r="CJ22" i="5"/>
  <c r="BA100" i="5"/>
  <c r="CA100" i="5"/>
  <c r="BA27" i="5"/>
  <c r="CA27" i="5"/>
  <c r="BO61" i="5"/>
  <c r="DV61" i="5"/>
  <c r="BD21" i="5"/>
  <c r="CD21" i="5"/>
  <c r="BC21" i="5"/>
  <c r="CC21" i="5"/>
  <c r="BG24" i="5"/>
  <c r="CG24" i="5"/>
  <c r="BI36" i="5"/>
  <c r="CI36" i="5"/>
  <c r="BJ8" i="5"/>
  <c r="CJ8" i="5"/>
  <c r="BK35" i="5"/>
  <c r="CK35" i="5"/>
  <c r="BB37" i="5"/>
  <c r="CB37" i="5"/>
  <c r="BB93" i="5"/>
  <c r="CB93" i="5"/>
  <c r="BP29" i="5"/>
  <c r="DW29" i="5"/>
  <c r="BE29" i="5"/>
  <c r="CE29" i="5"/>
  <c r="BE103" i="5"/>
  <c r="CE103" i="5"/>
  <c r="BG61" i="5"/>
  <c r="CG61" i="5"/>
  <c r="EA39" i="5"/>
  <c r="BT39" i="5"/>
  <c r="CJ83" i="5"/>
  <c r="BJ83" i="5"/>
  <c r="BJ28" i="5"/>
  <c r="CJ28" i="5"/>
  <c r="BF73" i="5"/>
  <c r="CF73" i="5"/>
  <c r="BD57" i="5"/>
  <c r="CD57" i="5"/>
  <c r="BE108" i="5"/>
  <c r="CE108" i="5"/>
  <c r="BO86" i="5"/>
  <c r="DV86" i="5"/>
  <c r="BV10" i="5"/>
  <c r="EC10" i="5"/>
  <c r="BG20" i="5"/>
  <c r="CG20" i="5"/>
  <c r="BD24" i="5"/>
  <c r="CD24" i="5"/>
  <c r="BJ21" i="5"/>
  <c r="CJ21" i="5"/>
  <c r="BW77" i="5"/>
  <c r="ED77" i="5"/>
  <c r="BX77" i="5"/>
  <c r="EE77" i="5"/>
  <c r="BK80" i="5"/>
  <c r="CK80" i="5"/>
  <c r="BE19" i="5"/>
  <c r="CE19" i="5"/>
  <c r="DX40" i="5"/>
  <c r="BQ40" i="5"/>
  <c r="BN101" i="5"/>
  <c r="DU101" i="5"/>
  <c r="CV42" i="5"/>
  <c r="EB95" i="5"/>
  <c r="BU95" i="5"/>
  <c r="CO16" i="5"/>
  <c r="CD103" i="5"/>
  <c r="CG28" i="5"/>
  <c r="CB48" i="5"/>
  <c r="CB105" i="5"/>
  <c r="CE78" i="5"/>
  <c r="CA11" i="5"/>
  <c r="CF78" i="5"/>
  <c r="CD22" i="5"/>
  <c r="CC26" i="5"/>
  <c r="CA24" i="5"/>
  <c r="CD89" i="5"/>
  <c r="CG16" i="5"/>
  <c r="CH33" i="5"/>
  <c r="CD85" i="5"/>
  <c r="DU104" i="5"/>
  <c r="CH21" i="5"/>
  <c r="CC29" i="5"/>
  <c r="CH85" i="5"/>
  <c r="CH83" i="5"/>
  <c r="BQ86" i="5"/>
  <c r="BP91" i="5"/>
  <c r="BH19" i="5"/>
  <c r="BN62" i="5"/>
  <c r="BA68" i="5"/>
  <c r="BC35" i="5"/>
  <c r="BE49" i="5"/>
  <c r="BF16" i="5"/>
  <c r="BG34" i="5"/>
  <c r="BO92" i="5"/>
  <c r="BD67" i="5"/>
  <c r="BH27" i="5"/>
  <c r="CE101" i="5"/>
  <c r="BH79" i="5"/>
  <c r="BB60" i="5"/>
  <c r="BC84" i="5"/>
  <c r="CJ45" i="5"/>
  <c r="BW79" i="5"/>
  <c r="CK99" i="5"/>
  <c r="CU53" i="5"/>
  <c r="DW94" i="5"/>
  <c r="BP94" i="5"/>
  <c r="BU75" i="5"/>
  <c r="EB75" i="5"/>
  <c r="EE95" i="5"/>
  <c r="BX95" i="5"/>
  <c r="BT75" i="5"/>
  <c r="EA75" i="5"/>
  <c r="CO14" i="5"/>
  <c r="DV38" i="5"/>
  <c r="BO38" i="5"/>
  <c r="EB92" i="5"/>
  <c r="BU92" i="5"/>
  <c r="ED89" i="5"/>
  <c r="BW89" i="5"/>
  <c r="EB50" i="5"/>
  <c r="BU50" i="5"/>
  <c r="BQ92" i="5"/>
  <c r="DX92" i="5"/>
  <c r="BT68" i="5"/>
  <c r="EA68" i="5"/>
  <c r="EB96" i="5"/>
  <c r="BU96" i="5"/>
  <c r="CB38" i="5"/>
  <c r="CH96" i="5"/>
  <c r="BA103" i="5"/>
  <c r="BD50" i="5"/>
  <c r="BD41" i="5"/>
  <c r="BG53" i="5"/>
  <c r="BF39" i="5"/>
  <c r="CH92" i="5"/>
  <c r="CK95" i="5"/>
  <c r="EB73" i="5"/>
  <c r="CH50" i="5"/>
  <c r="CD92" i="5"/>
  <c r="CC94" i="5"/>
  <c r="BK40" i="5"/>
  <c r="BA79" i="5"/>
  <c r="BF38" i="5"/>
  <c r="BB42" i="5"/>
  <c r="BT95" i="5"/>
  <c r="BH52" i="5"/>
  <c r="BB9" i="5"/>
  <c r="BA98" i="5"/>
  <c r="BG12" i="5"/>
  <c r="ED73" i="5"/>
  <c r="DY34" i="5"/>
  <c r="BR34" i="5"/>
  <c r="BK29" i="5"/>
  <c r="BC44" i="5"/>
  <c r="BU61" i="5"/>
  <c r="EB61" i="5"/>
  <c r="BE58" i="5"/>
  <c r="ED44" i="5"/>
  <c r="R19" i="5"/>
  <c r="Q19" i="5" s="1"/>
  <c r="P19" i="5"/>
  <c r="O19" i="5" s="1"/>
  <c r="R91" i="5"/>
  <c r="Q91" i="5" s="1"/>
  <c r="S91" i="5"/>
  <c r="T91" i="5" s="1"/>
  <c r="X91" i="5" s="1"/>
  <c r="BM91" i="5" s="1"/>
  <c r="P91" i="5"/>
  <c r="O91" i="5" s="1"/>
  <c r="BH116" i="5"/>
  <c r="CH116" i="5"/>
  <c r="BF119" i="5"/>
  <c r="CF119" i="5"/>
  <c r="S120" i="5"/>
  <c r="DT120" i="5"/>
  <c r="DG120" i="5"/>
  <c r="BE120" i="5"/>
  <c r="CE120" i="5"/>
  <c r="AO170" i="5"/>
  <c r="R76" i="5"/>
  <c r="Q76" i="5" s="1"/>
  <c r="P76" i="5"/>
  <c r="O76" i="5" s="1"/>
  <c r="S76" i="5"/>
  <c r="T76" i="5" s="1"/>
  <c r="X76" i="5" s="1"/>
  <c r="BM76" i="5" s="1"/>
  <c r="BD115" i="5"/>
  <c r="CD115" i="5"/>
  <c r="BC118" i="5"/>
  <c r="CC118" i="5"/>
  <c r="R34" i="5"/>
  <c r="Q34" i="5" s="1"/>
  <c r="S34" i="5"/>
  <c r="T34" i="5" s="1"/>
  <c r="X34" i="5" s="1"/>
  <c r="BM34" i="5" s="1"/>
  <c r="P34" i="5"/>
  <c r="O34" i="5" s="1"/>
  <c r="R64" i="5"/>
  <c r="Q64" i="5" s="1"/>
  <c r="P64" i="5"/>
  <c r="O64" i="5" s="1"/>
  <c r="S64" i="5"/>
  <c r="T64" i="5" s="1"/>
  <c r="X64" i="5" s="1"/>
  <c r="BM64" i="5" s="1"/>
  <c r="P101" i="5"/>
  <c r="O101" i="5" s="1"/>
  <c r="R101" i="5"/>
  <c r="Q101" i="5" s="1"/>
  <c r="BA111" i="5"/>
  <c r="CA111" i="5"/>
  <c r="CF151" i="5"/>
  <c r="P14" i="5"/>
  <c r="O14" i="5" s="1"/>
  <c r="S23" i="5"/>
  <c r="T23" i="5" s="1"/>
  <c r="X23" i="5" s="1"/>
  <c r="BM23" i="5" s="1"/>
  <c r="R26" i="5"/>
  <c r="Q26" i="5" s="1"/>
  <c r="S26" i="5"/>
  <c r="T26" i="5" s="1"/>
  <c r="X26" i="5" s="1"/>
  <c r="BM26" i="5" s="1"/>
  <c r="P26" i="5"/>
  <c r="O26" i="5" s="1"/>
  <c r="R28" i="5"/>
  <c r="Q28" i="5" s="1"/>
  <c r="P28" i="5"/>
  <c r="O28" i="5" s="1"/>
  <c r="R61" i="5"/>
  <c r="Q61" i="5" s="1"/>
  <c r="S61" i="5"/>
  <c r="T61" i="5" s="1"/>
  <c r="X61" i="5" s="1"/>
  <c r="BM61" i="5" s="1"/>
  <c r="P86" i="5"/>
  <c r="O86" i="5" s="1"/>
  <c r="S86" i="5"/>
  <c r="T86" i="5" s="1"/>
  <c r="X86" i="5" s="1"/>
  <c r="BM86" i="5" s="1"/>
  <c r="AO136" i="5"/>
  <c r="CB156" i="5"/>
  <c r="CE152" i="5"/>
  <c r="CC150" i="5"/>
  <c r="CJ148" i="5"/>
  <c r="CF148" i="5"/>
  <c r="CD147" i="5"/>
  <c r="CA146" i="5"/>
  <c r="DT139" i="5"/>
  <c r="CF135" i="5"/>
  <c r="CD131" i="5"/>
  <c r="P61" i="5"/>
  <c r="O61" i="5" s="1"/>
  <c r="S14" i="5"/>
  <c r="T14" i="5" s="1"/>
  <c r="X14" i="5" s="1"/>
  <c r="BM14" i="5" s="1"/>
  <c r="R33" i="5"/>
  <c r="Q33" i="5" s="1"/>
  <c r="P87" i="5"/>
  <c r="O87" i="5" s="1"/>
  <c r="R87" i="5"/>
  <c r="Q87" i="5" s="1"/>
  <c r="S87" i="5"/>
  <c r="T87" i="5" s="1"/>
  <c r="X87" i="5" s="1"/>
  <c r="BM87" i="5" s="1"/>
  <c r="CG147" i="5"/>
  <c r="CE141" i="5"/>
  <c r="CB140" i="5"/>
  <c r="DT136" i="5"/>
  <c r="CE136" i="5"/>
  <c r="CC134" i="5"/>
  <c r="CF132" i="5"/>
  <c r="S51" i="5"/>
  <c r="T51" i="5" s="1"/>
  <c r="X51" i="5" s="1"/>
  <c r="BM51" i="5" s="1"/>
  <c r="R51" i="5"/>
  <c r="Q51" i="5" s="1"/>
  <c r="R83" i="5"/>
  <c r="Q83" i="5" s="1"/>
  <c r="S83" i="5"/>
  <c r="T83" i="5" s="1"/>
  <c r="X83" i="5" s="1"/>
  <c r="BM83" i="5" s="1"/>
  <c r="R105" i="5"/>
  <c r="Q105" i="5" s="1"/>
  <c r="P105" i="5"/>
  <c r="O105" i="5" s="1"/>
  <c r="CI31" i="5"/>
  <c r="BI31" i="5"/>
  <c r="R63" i="5"/>
  <c r="Q63" i="5" s="1"/>
  <c r="DG63" i="5"/>
  <c r="R32" i="5"/>
  <c r="Q32" i="5" s="1"/>
  <c r="P32" i="5"/>
  <c r="O32" i="5" s="1"/>
  <c r="DG32" i="5"/>
  <c r="DG97" i="5"/>
  <c r="R97" i="5"/>
  <c r="Q97" i="5" s="1"/>
  <c r="DT97" i="5"/>
  <c r="S97" i="5"/>
  <c r="T97" i="5" s="1"/>
  <c r="X97" i="5" s="1"/>
  <c r="BM97" i="5" s="1"/>
  <c r="BB74" i="5"/>
  <c r="CB74" i="5"/>
  <c r="BN88" i="5"/>
  <c r="DU88" i="5"/>
  <c r="BR88" i="5"/>
  <c r="DY88" i="5"/>
  <c r="BA31" i="5"/>
  <c r="CA31" i="5"/>
  <c r="S10" i="5"/>
  <c r="DT10" i="5"/>
  <c r="DG10" i="5"/>
  <c r="S69" i="5"/>
  <c r="T69" i="5" s="1"/>
  <c r="X69" i="5" s="1"/>
  <c r="BM69" i="5" s="1"/>
  <c r="P44" i="5"/>
  <c r="O44" i="5" s="1"/>
  <c r="DT44" i="5"/>
  <c r="T88" i="5"/>
  <c r="X88" i="5" s="1"/>
  <c r="BM88" i="5" s="1"/>
  <c r="T74" i="5"/>
  <c r="X74" i="5" s="1"/>
  <c r="BM74" i="5" s="1"/>
  <c r="AG4" i="5"/>
  <c r="T10" i="5"/>
  <c r="X10" i="5" s="1"/>
  <c r="BM10" i="5" s="1"/>
  <c r="P31" i="5"/>
  <c r="O31" i="5" s="1"/>
  <c r="DT31" i="5"/>
  <c r="BA74" i="5"/>
  <c r="CA74" i="5"/>
  <c r="BO88" i="5"/>
  <c r="DV88" i="5"/>
  <c r="CG31" i="5"/>
  <c r="BG31" i="5"/>
  <c r="S31" i="5"/>
  <c r="CU88" i="5"/>
  <c r="BQ88" i="5"/>
  <c r="DX88" i="5"/>
  <c r="R88" i="5"/>
  <c r="Q88" i="5" s="1"/>
  <c r="BC88" i="5"/>
  <c r="BG88" i="5"/>
  <c r="CD88" i="5"/>
  <c r="DG88" i="5"/>
  <c r="CA88" i="5"/>
  <c r="CE88" i="5"/>
  <c r="CB88" i="5"/>
  <c r="CF88" i="5"/>
  <c r="CW64" i="5" l="1"/>
  <c r="BU49" i="5"/>
  <c r="BN48" i="5"/>
  <c r="AO48" i="5" s="1"/>
  <c r="BT65" i="5"/>
  <c r="AR96" i="3"/>
  <c r="DH49" i="5"/>
  <c r="BV29" i="5"/>
  <c r="P4" i="16"/>
  <c r="Q4" i="16" s="1"/>
  <c r="R4" i="16" s="1"/>
  <c r="BP50" i="5"/>
  <c r="BV76" i="5"/>
  <c r="EC53" i="5"/>
  <c r="CP75" i="5"/>
  <c r="EC23" i="5"/>
  <c r="CW82" i="5"/>
  <c r="P4" i="14"/>
  <c r="Q4" i="14" s="1"/>
  <c r="R4" i="14" s="1"/>
  <c r="AC63" i="3" s="1"/>
  <c r="P4" i="8"/>
  <c r="Q4" i="8" s="1"/>
  <c r="R4" i="8" s="1"/>
  <c r="K14" i="3" s="1"/>
  <c r="CW53" i="5"/>
  <c r="CP87" i="5"/>
  <c r="DX9" i="5"/>
  <c r="P4" i="10"/>
  <c r="Q4" i="10" s="1"/>
  <c r="R4" i="10" s="1"/>
  <c r="Q57" i="3" s="1"/>
  <c r="P4" i="13"/>
  <c r="Q4" i="13" s="1"/>
  <c r="R4" i="13" s="1"/>
  <c r="Z65" i="3" s="1"/>
  <c r="P4" i="15"/>
  <c r="Q4" i="15" s="1"/>
  <c r="R4" i="15" s="1"/>
  <c r="AF7" i="3" s="1"/>
  <c r="DY47" i="5"/>
  <c r="P4" i="11"/>
  <c r="Q4" i="11" s="1"/>
  <c r="R4" i="11" s="1"/>
  <c r="T57" i="3" s="1"/>
  <c r="P5" i="12"/>
  <c r="Q5" i="12" s="1"/>
  <c r="R5" i="12" s="1"/>
  <c r="W59" i="3" s="1"/>
  <c r="C97" i="3"/>
  <c r="D97" i="3" s="1"/>
  <c r="AR97" i="3" s="1"/>
  <c r="DW52" i="5"/>
  <c r="BP42" i="5"/>
  <c r="DX15" i="5"/>
  <c r="DU47" i="5"/>
  <c r="DH47" i="5" s="1"/>
  <c r="DW47" i="5"/>
  <c r="BW5" i="5"/>
  <c r="S5" i="11"/>
  <c r="DV56" i="5"/>
  <c r="V47" i="5"/>
  <c r="AF47" i="5" s="1"/>
  <c r="AG47" i="5" s="1"/>
  <c r="BS47" i="5" s="1"/>
  <c r="EE46" i="5"/>
  <c r="ED159" i="5"/>
  <c r="EA162" i="5"/>
  <c r="BW167" i="5"/>
  <c r="BQ47" i="5"/>
  <c r="AR47" i="5" s="1"/>
  <c r="EC118" i="5"/>
  <c r="BU65" i="5"/>
  <c r="EB65" i="5"/>
  <c r="BP71" i="5"/>
  <c r="DW71" i="5"/>
  <c r="BV11" i="5"/>
  <c r="EC11" i="5"/>
  <c r="BR28" i="5"/>
  <c r="DY28" i="5"/>
  <c r="BO71" i="5"/>
  <c r="DV71" i="5"/>
  <c r="DY79" i="5"/>
  <c r="BU82" i="5"/>
  <c r="EB82" i="5"/>
  <c r="BP59" i="5"/>
  <c r="DW59" i="5"/>
  <c r="BV15" i="5"/>
  <c r="EC15" i="5"/>
  <c r="BT70" i="5"/>
  <c r="EA70" i="5"/>
  <c r="BP64" i="5"/>
  <c r="DW64" i="5"/>
  <c r="EA64" i="5"/>
  <c r="BT64" i="5"/>
  <c r="BT78" i="5"/>
  <c r="EA78" i="5"/>
  <c r="BO87" i="5"/>
  <c r="DV87" i="5"/>
  <c r="BQ70" i="5"/>
  <c r="DX70" i="5"/>
  <c r="BW115" i="5"/>
  <c r="CY82" i="5"/>
  <c r="BO75" i="5"/>
  <c r="AP75" i="5" s="1"/>
  <c r="DV75" i="5"/>
  <c r="DI75" i="5" s="1"/>
  <c r="DV68" i="5"/>
  <c r="EC49" i="5"/>
  <c r="BT5" i="5"/>
  <c r="CQ75" i="5"/>
  <c r="BX60" i="5"/>
  <c r="EE60" i="5"/>
  <c r="BR77" i="5"/>
  <c r="AS77" i="5" s="1"/>
  <c r="DY77" i="5"/>
  <c r="ED6" i="5"/>
  <c r="BW6" i="5"/>
  <c r="BO126" i="5"/>
  <c r="DV133" i="5"/>
  <c r="CP113" i="5"/>
  <c r="CV60" i="5"/>
  <c r="BR76" i="5"/>
  <c r="DY76" i="5"/>
  <c r="BT90" i="5"/>
  <c r="EA90" i="5"/>
  <c r="EE71" i="5"/>
  <c r="BX71" i="5"/>
  <c r="BO5" i="5"/>
  <c r="AQ5" i="5" s="1"/>
  <c r="DV5" i="5"/>
  <c r="DI5" i="5" s="1"/>
  <c r="BR102" i="5"/>
  <c r="DY102" i="5"/>
  <c r="BQ76" i="5"/>
  <c r="DX76" i="5"/>
  <c r="BX70" i="5"/>
  <c r="EB121" i="5"/>
  <c r="AP5" i="5"/>
  <c r="DW63" i="5"/>
  <c r="EC101" i="5"/>
  <c r="DW108" i="5"/>
  <c r="DJ108" i="5" s="1"/>
  <c r="EE82" i="5"/>
  <c r="BX82" i="5"/>
  <c r="BR60" i="5"/>
  <c r="DY60" i="5"/>
  <c r="BP96" i="5"/>
  <c r="DW96" i="5"/>
  <c r="O5" i="6"/>
  <c r="BR104" i="5"/>
  <c r="CR9" i="5"/>
  <c r="BV108" i="5"/>
  <c r="BP15" i="5"/>
  <c r="AS15" i="5" s="1"/>
  <c r="DU65" i="5"/>
  <c r="DH65" i="5" s="1"/>
  <c r="DY91" i="5"/>
  <c r="DV27" i="5"/>
  <c r="EC65" i="5"/>
  <c r="BN17" i="5"/>
  <c r="AO17" i="5" s="1"/>
  <c r="EC55" i="5"/>
  <c r="BV97" i="5"/>
  <c r="DX132" i="5"/>
  <c r="BW51" i="5"/>
  <c r="CV52" i="5"/>
  <c r="DY92" i="5"/>
  <c r="DL92" i="5" s="1"/>
  <c r="BV82" i="5"/>
  <c r="ED143" i="5"/>
  <c r="BN35" i="5"/>
  <c r="AO35" i="5" s="1"/>
  <c r="DU57" i="5"/>
  <c r="DH57" i="5" s="1"/>
  <c r="DV106" i="5"/>
  <c r="BP11" i="5"/>
  <c r="DW11" i="5"/>
  <c r="CX82" i="5"/>
  <c r="DU179" i="5"/>
  <c r="DI179" i="5" s="1"/>
  <c r="EC66" i="5"/>
  <c r="EB104" i="5"/>
  <c r="DX25" i="5"/>
  <c r="EC5" i="5"/>
  <c r="BV5" i="5"/>
  <c r="BX76" i="5"/>
  <c r="EE76" i="5"/>
  <c r="W82" i="5"/>
  <c r="BP27" i="5"/>
  <c r="DX120" i="5"/>
  <c r="M5" i="16"/>
  <c r="O5" i="16" s="1"/>
  <c r="BT11" i="5"/>
  <c r="EA11" i="5"/>
  <c r="BO11" i="5"/>
  <c r="DV11" i="5"/>
  <c r="BN76" i="5"/>
  <c r="AO76" i="5" s="1"/>
  <c r="DU76" i="5"/>
  <c r="DH76" i="5" s="1"/>
  <c r="BV16" i="5"/>
  <c r="DV139" i="5"/>
  <c r="BO117" i="5"/>
  <c r="DX14" i="5"/>
  <c r="BT40" i="5"/>
  <c r="BU17" i="5"/>
  <c r="DY180" i="5"/>
  <c r="BX67" i="5"/>
  <c r="EA82" i="5"/>
  <c r="EA158" i="5"/>
  <c r="BR95" i="5"/>
  <c r="DY95" i="5"/>
  <c r="BR130" i="5"/>
  <c r="AS130" i="5" s="1"/>
  <c r="CP169" i="5"/>
  <c r="BW62" i="5"/>
  <c r="DH92" i="5"/>
  <c r="BR175" i="5"/>
  <c r="DY43" i="5"/>
  <c r="CW52" i="5"/>
  <c r="BO179" i="5"/>
  <c r="AP179" i="5" s="1"/>
  <c r="ED183" i="5"/>
  <c r="BW78" i="5"/>
  <c r="ED78" i="5"/>
  <c r="EC172" i="5"/>
  <c r="BV172" i="5"/>
  <c r="AV172" i="5" s="1"/>
  <c r="BW59" i="5"/>
  <c r="ED59" i="5"/>
  <c r="BQ60" i="5"/>
  <c r="DX60" i="5"/>
  <c r="BX86" i="5"/>
  <c r="EE86" i="5"/>
  <c r="BU25" i="5"/>
  <c r="EB25" i="5"/>
  <c r="M6" i="15"/>
  <c r="O6" i="15" s="1"/>
  <c r="P6" i="15" s="1"/>
  <c r="DY133" i="5"/>
  <c r="BR6" i="5"/>
  <c r="ED177" i="5"/>
  <c r="EC103" i="5"/>
  <c r="DU147" i="5"/>
  <c r="DH147" i="5" s="1"/>
  <c r="BO55" i="5"/>
  <c r="BP76" i="5"/>
  <c r="BQ64" i="5"/>
  <c r="BQ65" i="5"/>
  <c r="AR65" i="5" s="1"/>
  <c r="EB137" i="5"/>
  <c r="AU162" i="5"/>
  <c r="CQ13" i="5"/>
  <c r="EB151" i="5"/>
  <c r="DV176" i="5"/>
  <c r="EA125" i="5"/>
  <c r="DX43" i="5"/>
  <c r="DW166" i="5"/>
  <c r="DY163" i="5"/>
  <c r="DV160" i="5"/>
  <c r="DW183" i="5"/>
  <c r="BN14" i="5"/>
  <c r="AQ14" i="5" s="1"/>
  <c r="BP40" i="5"/>
  <c r="EE75" i="5"/>
  <c r="EC136" i="5"/>
  <c r="CP36" i="5"/>
  <c r="CV54" i="5"/>
  <c r="V75" i="5"/>
  <c r="AF75" i="5" s="1"/>
  <c r="AG75" i="5" s="1"/>
  <c r="BS75" i="5" s="1"/>
  <c r="BW140" i="5"/>
  <c r="ED140" i="5"/>
  <c r="CW65" i="5"/>
  <c r="CQ96" i="5"/>
  <c r="M5" i="14"/>
  <c r="O5" i="14" s="1"/>
  <c r="P5" i="14" s="1"/>
  <c r="CQ68" i="5"/>
  <c r="CV65" i="5"/>
  <c r="EB35" i="5"/>
  <c r="DV31" i="5"/>
  <c r="DW5" i="5"/>
  <c r="BQ71" i="5"/>
  <c r="BR45" i="5"/>
  <c r="BQ108" i="5"/>
  <c r="EC150" i="5"/>
  <c r="CX118" i="5"/>
  <c r="EE41" i="5"/>
  <c r="BV57" i="5"/>
  <c r="DV19" i="5"/>
  <c r="CS12" i="5"/>
  <c r="CQ95" i="5"/>
  <c r="CP160" i="5"/>
  <c r="EB123" i="5"/>
  <c r="CV179" i="5"/>
  <c r="BO91" i="5"/>
  <c r="AS91" i="5" s="1"/>
  <c r="DV91" i="5"/>
  <c r="CO30" i="5"/>
  <c r="CP30" i="5"/>
  <c r="BO145" i="5"/>
  <c r="DV145" i="5"/>
  <c r="DI145" i="5" s="1"/>
  <c r="DU84" i="5"/>
  <c r="DH84" i="5" s="1"/>
  <c r="BN84" i="5"/>
  <c r="AO84" i="5" s="1"/>
  <c r="BP69" i="5"/>
  <c r="DW69" i="5"/>
  <c r="CR99" i="5"/>
  <c r="CR51" i="5"/>
  <c r="AP48" i="5"/>
  <c r="CX42" i="5"/>
  <c r="U14" i="3"/>
  <c r="BO96" i="5"/>
  <c r="DV96" i="5"/>
  <c r="BR71" i="5"/>
  <c r="DY71" i="5"/>
  <c r="BP68" i="5"/>
  <c r="CQ99" i="5"/>
  <c r="BT96" i="5"/>
  <c r="CP68" i="5"/>
  <c r="BR122" i="5"/>
  <c r="DX30" i="5"/>
  <c r="DW46" i="5"/>
  <c r="CP61" i="5"/>
  <c r="EC120" i="5"/>
  <c r="EC132" i="5"/>
  <c r="CV51" i="5"/>
  <c r="BN97" i="5"/>
  <c r="AO97" i="5" s="1"/>
  <c r="CR68" i="5"/>
  <c r="BU161" i="5"/>
  <c r="BT10" i="5"/>
  <c r="BQ178" i="5"/>
  <c r="CP179" i="5"/>
  <c r="DY114" i="5"/>
  <c r="CW99" i="5"/>
  <c r="CX86" i="5"/>
  <c r="M5" i="13"/>
  <c r="O5" i="13" s="1"/>
  <c r="CR92" i="5"/>
  <c r="BN69" i="5"/>
  <c r="AO69" i="5" s="1"/>
  <c r="EB169" i="5"/>
  <c r="DX63" i="5"/>
  <c r="EC155" i="5"/>
  <c r="EC135" i="5"/>
  <c r="CR183" i="5"/>
  <c r="DX121" i="5"/>
  <c r="CP145" i="5"/>
  <c r="CV166" i="5"/>
  <c r="DV62" i="5"/>
  <c r="DI62" i="5" s="1"/>
  <c r="CQ65" i="5"/>
  <c r="CW87" i="5"/>
  <c r="CP6" i="5"/>
  <c r="CP62" i="5"/>
  <c r="BP70" i="5"/>
  <c r="DW70" i="5"/>
  <c r="ED71" i="5"/>
  <c r="BW71" i="5"/>
  <c r="EC96" i="5"/>
  <c r="DW81" i="5"/>
  <c r="EC27" i="5"/>
  <c r="BN108" i="5"/>
  <c r="AO108" i="5" s="1"/>
  <c r="BP123" i="5"/>
  <c r="DY18" i="5"/>
  <c r="CP161" i="5"/>
  <c r="DU105" i="5"/>
  <c r="DI105" i="5" s="1"/>
  <c r="DW86" i="5"/>
  <c r="DL86" i="5" s="1"/>
  <c r="EC62" i="5"/>
  <c r="W86" i="5"/>
  <c r="CP128" i="5"/>
  <c r="CW32" i="5"/>
  <c r="CV71" i="5"/>
  <c r="CP181" i="5"/>
  <c r="CP168" i="5"/>
  <c r="EA72" i="5"/>
  <c r="CV151" i="5"/>
  <c r="EB74" i="5"/>
  <c r="EE57" i="5"/>
  <c r="BP165" i="5"/>
  <c r="DW87" i="5"/>
  <c r="ED174" i="5"/>
  <c r="BW174" i="5"/>
  <c r="BU171" i="5"/>
  <c r="EB171" i="5"/>
  <c r="BN168" i="5"/>
  <c r="AO168" i="5" s="1"/>
  <c r="DU168" i="5"/>
  <c r="DH168" i="5" s="1"/>
  <c r="EE129" i="5"/>
  <c r="BX129" i="5"/>
  <c r="BO128" i="5"/>
  <c r="AP128" i="5" s="1"/>
  <c r="DV128" i="5"/>
  <c r="DI128" i="5" s="1"/>
  <c r="BR116" i="5"/>
  <c r="DY116" i="5"/>
  <c r="BN115" i="5"/>
  <c r="AO115" i="5" s="1"/>
  <c r="DU115" i="5"/>
  <c r="DH115" i="5" s="1"/>
  <c r="BW43" i="5"/>
  <c r="ED43" i="5"/>
  <c r="CP114" i="5"/>
  <c r="BO177" i="5"/>
  <c r="DV177" i="5"/>
  <c r="BP170" i="5"/>
  <c r="DW170" i="5"/>
  <c r="BT166" i="5"/>
  <c r="AT166" i="5" s="1"/>
  <c r="EA166" i="5"/>
  <c r="ED165" i="5"/>
  <c r="BW165" i="5"/>
  <c r="EC164" i="5"/>
  <c r="BV164" i="5"/>
  <c r="BX145" i="5"/>
  <c r="EE145" i="5"/>
  <c r="BO122" i="5"/>
  <c r="DV122" i="5"/>
  <c r="EA118" i="5"/>
  <c r="BT118" i="5"/>
  <c r="AT118" i="5" s="1"/>
  <c r="CS103" i="5"/>
  <c r="V183" i="5"/>
  <c r="AF183" i="5" s="1"/>
  <c r="DZ183" i="5" s="1"/>
  <c r="M6" i="12"/>
  <c r="O6" i="12"/>
  <c r="P6" i="12" s="1"/>
  <c r="CW5" i="5"/>
  <c r="BQ95" i="5"/>
  <c r="EA14" i="5"/>
  <c r="EA93" i="5"/>
  <c r="BU158" i="5"/>
  <c r="AU158" i="5" s="1"/>
  <c r="BX140" i="5"/>
  <c r="EC73" i="5"/>
  <c r="CS65" i="5"/>
  <c r="BO121" i="5"/>
  <c r="CW57" i="5"/>
  <c r="EA128" i="5"/>
  <c r="CP182" i="5"/>
  <c r="BR40" i="5"/>
  <c r="CO87" i="5"/>
  <c r="BX68" i="5"/>
  <c r="BW40" i="5"/>
  <c r="CP175" i="5"/>
  <c r="DV30" i="5"/>
  <c r="DX141" i="5"/>
  <c r="CV141" i="5"/>
  <c r="CV5" i="5"/>
  <c r="W87" i="5"/>
  <c r="BQ73" i="5"/>
  <c r="EB108" i="5"/>
  <c r="CR53" i="5"/>
  <c r="DX177" i="5"/>
  <c r="CV7" i="5"/>
  <c r="CV72" i="5"/>
  <c r="DV143" i="5"/>
  <c r="EC147" i="5"/>
  <c r="BT155" i="5"/>
  <c r="AT155" i="5" s="1"/>
  <c r="DV85" i="5"/>
  <c r="DI85" i="5" s="1"/>
  <c r="BN94" i="5"/>
  <c r="AO94" i="5" s="1"/>
  <c r="DU94" i="5"/>
  <c r="DH94" i="5" s="1"/>
  <c r="BV56" i="5"/>
  <c r="EC56" i="5"/>
  <c r="BU43" i="5"/>
  <c r="EB43" i="5"/>
  <c r="BV64" i="5"/>
  <c r="EC64" i="5"/>
  <c r="BW149" i="5"/>
  <c r="ED149" i="5"/>
  <c r="BQ146" i="5"/>
  <c r="DX146" i="5"/>
  <c r="BR142" i="5"/>
  <c r="DY142" i="5"/>
  <c r="CU59" i="5"/>
  <c r="CV59" i="5" s="1"/>
  <c r="CO99" i="5"/>
  <c r="CS99" i="5"/>
  <c r="CP99" i="5"/>
  <c r="BW109" i="5"/>
  <c r="ED109" i="5"/>
  <c r="BN171" i="5"/>
  <c r="AO171" i="5" s="1"/>
  <c r="DU171" i="5"/>
  <c r="DH171" i="5" s="1"/>
  <c r="BQ142" i="5"/>
  <c r="DX142" i="5"/>
  <c r="BU136" i="5"/>
  <c r="EB136" i="5"/>
  <c r="ED135" i="5"/>
  <c r="BW135" i="5"/>
  <c r="BV159" i="5"/>
  <c r="EC159" i="5"/>
  <c r="BN182" i="5"/>
  <c r="AO182" i="5" s="1"/>
  <c r="DU182" i="5"/>
  <c r="DH182" i="5" s="1"/>
  <c r="BR176" i="5"/>
  <c r="DY176" i="5"/>
  <c r="BN175" i="5"/>
  <c r="AO175" i="5" s="1"/>
  <c r="DU175" i="5"/>
  <c r="DH175" i="5" s="1"/>
  <c r="BU163" i="5"/>
  <c r="AU163" i="5" s="1"/>
  <c r="EB163" i="5"/>
  <c r="EC149" i="5"/>
  <c r="BV149" i="5"/>
  <c r="BT141" i="5"/>
  <c r="AT141" i="5" s="1"/>
  <c r="EA141" i="5"/>
  <c r="BN38" i="5"/>
  <c r="AO38" i="5" s="1"/>
  <c r="DU38" i="5"/>
  <c r="DH38" i="5" s="1"/>
  <c r="CR45" i="5"/>
  <c r="CW11" i="5"/>
  <c r="CV11" i="5"/>
  <c r="CP149" i="5"/>
  <c r="CQ145" i="5"/>
  <c r="CX25" i="5"/>
  <c r="CY78" i="5"/>
  <c r="BP18" i="5"/>
  <c r="DW18" i="5"/>
  <c r="BX147" i="5"/>
  <c r="EE147" i="5"/>
  <c r="BU6" i="5"/>
  <c r="EB6" i="5"/>
  <c r="O6" i="11"/>
  <c r="EA59" i="5"/>
  <c r="BT59" i="5"/>
  <c r="EA51" i="5"/>
  <c r="BT51" i="5"/>
  <c r="BQ54" i="5"/>
  <c r="DX54" i="5"/>
  <c r="BN99" i="5"/>
  <c r="DU99" i="5"/>
  <c r="DH99" i="5" s="1"/>
  <c r="BK111" i="3"/>
  <c r="BN183" i="5"/>
  <c r="AO183" i="5" s="1"/>
  <c r="DU183" i="5"/>
  <c r="DH183" i="5" s="1"/>
  <c r="BV174" i="5"/>
  <c r="EC174" i="5"/>
  <c r="ED156" i="5"/>
  <c r="BW156" i="5"/>
  <c r="BX141" i="5"/>
  <c r="EE141" i="5"/>
  <c r="BP99" i="5"/>
  <c r="DW99" i="5"/>
  <c r="CV146" i="5"/>
  <c r="BN18" i="5"/>
  <c r="AO18" i="5" s="1"/>
  <c r="DU18" i="5"/>
  <c r="DH18" i="5" s="1"/>
  <c r="M7" i="11"/>
  <c r="O7" i="11" s="1"/>
  <c r="P7" i="11" s="1"/>
  <c r="N7" i="11"/>
  <c r="BR42" i="5"/>
  <c r="DY42" i="5"/>
  <c r="BR39" i="5"/>
  <c r="DY39" i="5"/>
  <c r="EA71" i="5"/>
  <c r="BT71" i="5"/>
  <c r="BQ5" i="5"/>
  <c r="DX5" i="5"/>
  <c r="DW79" i="5"/>
  <c r="ED27" i="5"/>
  <c r="DW78" i="5"/>
  <c r="CV107" i="5"/>
  <c r="DU120" i="5"/>
  <c r="DH120" i="5" s="1"/>
  <c r="ED74" i="5"/>
  <c r="CQ130" i="5"/>
  <c r="EE138" i="5"/>
  <c r="CX5" i="5"/>
  <c r="BR53" i="5"/>
  <c r="AO70" i="5"/>
  <c r="DV72" i="5"/>
  <c r="BR35" i="5"/>
  <c r="BU122" i="5"/>
  <c r="DY62" i="5"/>
  <c r="BQ99" i="5"/>
  <c r="CW78" i="5"/>
  <c r="DI34" i="5"/>
  <c r="CP29" i="5"/>
  <c r="BQ160" i="5"/>
  <c r="DU70" i="5"/>
  <c r="EB133" i="5"/>
  <c r="CP164" i="5"/>
  <c r="EC7" i="5"/>
  <c r="BV7" i="5"/>
  <c r="BU157" i="5"/>
  <c r="AU157" i="5" s="1"/>
  <c r="EB157" i="5"/>
  <c r="BW133" i="5"/>
  <c r="ED133" i="5"/>
  <c r="BQ155" i="5"/>
  <c r="DX155" i="5"/>
  <c r="BO120" i="5"/>
  <c r="AP120" i="5" s="1"/>
  <c r="DV120" i="5"/>
  <c r="CO5" i="5"/>
  <c r="CP5" i="5"/>
  <c r="CV117" i="5"/>
  <c r="BN82" i="5"/>
  <c r="AO82" i="5" s="1"/>
  <c r="DW45" i="5"/>
  <c r="W78" i="5"/>
  <c r="DJ49" i="5"/>
  <c r="CP22" i="5"/>
  <c r="DW127" i="5"/>
  <c r="CV78" i="5"/>
  <c r="BX132" i="5"/>
  <c r="EE132" i="5"/>
  <c r="BT25" i="5"/>
  <c r="CX181" i="5"/>
  <c r="BV161" i="5"/>
  <c r="EC161" i="5"/>
  <c r="BQ38" i="5"/>
  <c r="DX38" i="5"/>
  <c r="BL102" i="3"/>
  <c r="BE109" i="3"/>
  <c r="BI92" i="3"/>
  <c r="DW177" i="5"/>
  <c r="BT42" i="5"/>
  <c r="EA42" i="5"/>
  <c r="BN80" i="5"/>
  <c r="AO80" i="5" s="1"/>
  <c r="DU80" i="5"/>
  <c r="DH80" i="5" s="1"/>
  <c r="EC146" i="5"/>
  <c r="BV146" i="5"/>
  <c r="BX42" i="5"/>
  <c r="EE42" i="5"/>
  <c r="BQ84" i="5"/>
  <c r="CS127" i="5"/>
  <c r="CQ120" i="5"/>
  <c r="CQ97" i="5"/>
  <c r="ED125" i="5"/>
  <c r="DX109" i="5"/>
  <c r="EE61" i="5"/>
  <c r="BQ90" i="5"/>
  <c r="EA160" i="5"/>
  <c r="BT94" i="5"/>
  <c r="EA94" i="5"/>
  <c r="BP17" i="5"/>
  <c r="DW17" i="5"/>
  <c r="BO63" i="5"/>
  <c r="AR63" i="5" s="1"/>
  <c r="DV63" i="5"/>
  <c r="CV124" i="5"/>
  <c r="CQ5" i="5"/>
  <c r="BW178" i="5"/>
  <c r="ED178" i="5"/>
  <c r="BO173" i="5"/>
  <c r="DV173" i="5"/>
  <c r="EC168" i="5"/>
  <c r="BV168" i="5"/>
  <c r="BU167" i="5"/>
  <c r="EB167" i="5"/>
  <c r="BX166" i="5"/>
  <c r="EE166" i="5"/>
  <c r="BO165" i="5"/>
  <c r="DV165" i="5"/>
  <c r="BN164" i="5"/>
  <c r="AO164" i="5" s="1"/>
  <c r="DU164" i="5"/>
  <c r="DH164" i="5" s="1"/>
  <c r="BP161" i="5"/>
  <c r="AQ161" i="5" s="1"/>
  <c r="DW161" i="5"/>
  <c r="DJ161" i="5" s="1"/>
  <c r="M6" i="10"/>
  <c r="O6" i="10"/>
  <c r="P6" i="10" s="1"/>
  <c r="N6" i="10"/>
  <c r="BO132" i="5"/>
  <c r="AP132" i="5" s="1"/>
  <c r="DV132" i="5"/>
  <c r="EC125" i="5"/>
  <c r="BV125" i="5"/>
  <c r="BU124" i="5"/>
  <c r="AU124" i="5" s="1"/>
  <c r="EB124" i="5"/>
  <c r="BR119" i="5"/>
  <c r="DY119" i="5"/>
  <c r="EA117" i="5"/>
  <c r="BT117" i="5"/>
  <c r="AT117" i="5" s="1"/>
  <c r="BO116" i="5"/>
  <c r="DV116" i="5"/>
  <c r="CP89" i="5"/>
  <c r="CW39" i="5"/>
  <c r="CX78" i="5"/>
  <c r="O5" i="10"/>
  <c r="P5" i="10" s="1"/>
  <c r="CR34" i="5"/>
  <c r="CY25" i="5"/>
  <c r="CP107" i="5"/>
  <c r="CQ132" i="5"/>
  <c r="CP120" i="5"/>
  <c r="BO178" i="5"/>
  <c r="AP178" i="5" s="1"/>
  <c r="DV178" i="5"/>
  <c r="ED173" i="5"/>
  <c r="BW173" i="5"/>
  <c r="BX170" i="5"/>
  <c r="EE170" i="5"/>
  <c r="BO169" i="5"/>
  <c r="DV169" i="5"/>
  <c r="BR168" i="5"/>
  <c r="DY168" i="5"/>
  <c r="BQ167" i="5"/>
  <c r="DX167" i="5"/>
  <c r="BR164" i="5"/>
  <c r="DY164" i="5"/>
  <c r="BN137" i="5"/>
  <c r="AO137" i="5" s="1"/>
  <c r="DU137" i="5"/>
  <c r="DH137" i="5" s="1"/>
  <c r="BW126" i="5"/>
  <c r="ED126" i="5"/>
  <c r="BR125" i="5"/>
  <c r="DY125" i="5"/>
  <c r="BQ124" i="5"/>
  <c r="DX124" i="5"/>
  <c r="BV119" i="5"/>
  <c r="EC119" i="5"/>
  <c r="BQ118" i="5"/>
  <c r="DX118" i="5"/>
  <c r="BW116" i="5"/>
  <c r="ED116" i="5"/>
  <c r="BR57" i="5"/>
  <c r="CV64" i="5"/>
  <c r="CV79" i="5"/>
  <c r="DW37" i="5"/>
  <c r="CQ161" i="5"/>
  <c r="CS13" i="5"/>
  <c r="DW169" i="5"/>
  <c r="EB159" i="5"/>
  <c r="EA87" i="5"/>
  <c r="ED136" i="5"/>
  <c r="DX122" i="5"/>
  <c r="DW65" i="5"/>
  <c r="DW128" i="5"/>
  <c r="BX65" i="5"/>
  <c r="DY69" i="5"/>
  <c r="DU129" i="5"/>
  <c r="DH129" i="5" s="1"/>
  <c r="DW148" i="5"/>
  <c r="DX154" i="5"/>
  <c r="EA116" i="5"/>
  <c r="EE20" i="5"/>
  <c r="CK88" i="5"/>
  <c r="CW13" i="5"/>
  <c r="CP42" i="5"/>
  <c r="CV118" i="5"/>
  <c r="DY72" i="5"/>
  <c r="EE103" i="5"/>
  <c r="DV154" i="5"/>
  <c r="DV66" i="5"/>
  <c r="CV140" i="5"/>
  <c r="BR37" i="5"/>
  <c r="DX17" i="5"/>
  <c r="DY81" i="5"/>
  <c r="CR130" i="5"/>
  <c r="BO58" i="5"/>
  <c r="DY14" i="5"/>
  <c r="EE163" i="5"/>
  <c r="BW113" i="5"/>
  <c r="BU94" i="5"/>
  <c r="DW101" i="5"/>
  <c r="CX79" i="5"/>
  <c r="EC32" i="5"/>
  <c r="DQ32" i="5" s="1"/>
  <c r="BQ149" i="5"/>
  <c r="EA100" i="5"/>
  <c r="EC43" i="5"/>
  <c r="CV8" i="5"/>
  <c r="BT18" i="5"/>
  <c r="BR80" i="5"/>
  <c r="DY80" i="5"/>
  <c r="CQ16" i="5"/>
  <c r="CP155" i="5"/>
  <c r="CW181" i="5"/>
  <c r="CV176" i="5"/>
  <c r="BI101" i="3"/>
  <c r="BI108" i="3"/>
  <c r="BM72" i="3"/>
  <c r="CR54" i="5"/>
  <c r="BN145" i="5"/>
  <c r="AO145" i="5" s="1"/>
  <c r="BV17" i="5"/>
  <c r="EC17" i="5"/>
  <c r="O4" i="9"/>
  <c r="CV18" i="5"/>
  <c r="BR87" i="5"/>
  <c r="DY87" i="5"/>
  <c r="CY118" i="5"/>
  <c r="M5" i="9"/>
  <c r="N5" i="9" s="1"/>
  <c r="O5" i="9"/>
  <c r="P5" i="9" s="1"/>
  <c r="DV14" i="5"/>
  <c r="DI14" i="5" s="1"/>
  <c r="CW25" i="5"/>
  <c r="BR82" i="5"/>
  <c r="DU36" i="5"/>
  <c r="DH36" i="5" s="1"/>
  <c r="CV99" i="5"/>
  <c r="AO5" i="5"/>
  <c r="CR12" i="5"/>
  <c r="CW175" i="5"/>
  <c r="CP130" i="5"/>
  <c r="CV181" i="5"/>
  <c r="CV25" i="5"/>
  <c r="EB26" i="5"/>
  <c r="EC104" i="5"/>
  <c r="EB131" i="5"/>
  <c r="BQ137" i="5"/>
  <c r="DW54" i="5"/>
  <c r="BU150" i="5"/>
  <c r="EE130" i="5"/>
  <c r="DY31" i="5"/>
  <c r="BV13" i="5"/>
  <c r="BO50" i="5"/>
  <c r="DW105" i="5"/>
  <c r="DU95" i="5"/>
  <c r="DW85" i="5"/>
  <c r="CX99" i="5"/>
  <c r="CR61" i="5"/>
  <c r="DY83" i="5"/>
  <c r="DX34" i="5"/>
  <c r="CV142" i="5"/>
  <c r="V137" i="5"/>
  <c r="AF137" i="5" s="1"/>
  <c r="DM137" i="5" s="1"/>
  <c r="CX163" i="5"/>
  <c r="CS130" i="5"/>
  <c r="DW135" i="5"/>
  <c r="CS5" i="5"/>
  <c r="CR60" i="5"/>
  <c r="DX87" i="5"/>
  <c r="CO155" i="5"/>
  <c r="CP148" i="5"/>
  <c r="DV95" i="5"/>
  <c r="CR5" i="5"/>
  <c r="CV58" i="5"/>
  <c r="BO97" i="5"/>
  <c r="CR120" i="5"/>
  <c r="DX72" i="5"/>
  <c r="ED131" i="5"/>
  <c r="W25" i="5"/>
  <c r="EB53" i="5"/>
  <c r="BN54" i="5"/>
  <c r="AO54" i="5" s="1"/>
  <c r="BW36" i="5"/>
  <c r="DW72" i="5"/>
  <c r="DV39" i="5"/>
  <c r="BU91" i="5"/>
  <c r="CV39" i="5"/>
  <c r="V16" i="5"/>
  <c r="AF16" i="5" s="1"/>
  <c r="DM16" i="5" s="1"/>
  <c r="BM101" i="3"/>
  <c r="CS39" i="5"/>
  <c r="CP60" i="5"/>
  <c r="DX31" i="5"/>
  <c r="CW126" i="5"/>
  <c r="CQ148" i="5"/>
  <c r="BT32" i="5"/>
  <c r="AT32" i="5" s="1"/>
  <c r="C31" i="12" s="1"/>
  <c r="ED69" i="5"/>
  <c r="W161" i="5"/>
  <c r="CS161" i="5"/>
  <c r="W163" i="5"/>
  <c r="CQ81" i="5"/>
  <c r="V60" i="5"/>
  <c r="AF60" i="5" s="1"/>
  <c r="AG60" i="5" s="1"/>
  <c r="BS60" i="5" s="1"/>
  <c r="C60" i="3"/>
  <c r="CS106" i="5"/>
  <c r="BG102" i="3"/>
  <c r="BE107" i="3"/>
  <c r="BM106" i="3"/>
  <c r="BF74" i="3"/>
  <c r="BF84" i="3"/>
  <c r="CV154" i="5"/>
  <c r="CS75" i="5"/>
  <c r="BU72" i="5"/>
  <c r="EB72" i="5"/>
  <c r="EA179" i="5"/>
  <c r="BT179" i="5"/>
  <c r="AT179" i="5" s="1"/>
  <c r="BT143" i="5"/>
  <c r="AT143" i="5" s="1"/>
  <c r="EA143" i="5"/>
  <c r="BU139" i="5"/>
  <c r="EB139" i="5"/>
  <c r="BP126" i="5"/>
  <c r="DW126" i="5"/>
  <c r="BR124" i="5"/>
  <c r="DY124" i="5"/>
  <c r="BO114" i="5"/>
  <c r="DV114" i="5"/>
  <c r="BR11" i="5"/>
  <c r="DY11" i="5"/>
  <c r="BU7" i="5"/>
  <c r="EB7" i="5"/>
  <c r="EA57" i="5"/>
  <c r="BT57" i="5"/>
  <c r="BR23" i="5"/>
  <c r="DY23" i="5"/>
  <c r="EC50" i="5"/>
  <c r="BV50" i="5"/>
  <c r="CW41" i="5"/>
  <c r="V95" i="5"/>
  <c r="AF95" i="5" s="1"/>
  <c r="DZ95" i="5" s="1"/>
  <c r="CS183" i="5"/>
  <c r="CX64" i="5"/>
  <c r="BP158" i="5"/>
  <c r="DW158" i="5"/>
  <c r="EC145" i="5"/>
  <c r="BV145" i="5"/>
  <c r="BU39" i="5"/>
  <c r="EB39" i="5"/>
  <c r="BO13" i="5"/>
  <c r="DV13" i="5"/>
  <c r="DI13" i="5" s="1"/>
  <c r="M7" i="8"/>
  <c r="O7" i="8" s="1"/>
  <c r="W178" i="5"/>
  <c r="W149" i="5"/>
  <c r="EC111" i="5"/>
  <c r="BP144" i="5"/>
  <c r="DW144" i="5"/>
  <c r="BX131" i="5"/>
  <c r="EE131" i="5"/>
  <c r="BT126" i="5"/>
  <c r="AT126" i="5" s="1"/>
  <c r="EA126" i="5"/>
  <c r="BO125" i="5"/>
  <c r="DV125" i="5"/>
  <c r="BV123" i="5"/>
  <c r="EC123" i="5"/>
  <c r="EC113" i="5"/>
  <c r="BV113" i="5"/>
  <c r="BX14" i="5"/>
  <c r="EE14" i="5"/>
  <c r="EA50" i="5"/>
  <c r="BT50" i="5"/>
  <c r="O6" i="8"/>
  <c r="P6" i="8" s="1"/>
  <c r="CR15" i="5"/>
  <c r="W48" i="5"/>
  <c r="W104" i="5"/>
  <c r="BH115" i="3"/>
  <c r="EE158" i="5"/>
  <c r="BX158" i="5"/>
  <c r="BV156" i="5"/>
  <c r="EC156" i="5"/>
  <c r="BP147" i="5"/>
  <c r="DW147" i="5"/>
  <c r="O5" i="8"/>
  <c r="BV25" i="5"/>
  <c r="EC25" i="5"/>
  <c r="BU78" i="5"/>
  <c r="EB78" i="5"/>
  <c r="CV12" i="5"/>
  <c r="CW12" i="5"/>
  <c r="CQ54" i="5"/>
  <c r="V54" i="5"/>
  <c r="AF54" i="5" s="1"/>
  <c r="DM54" i="5" s="1"/>
  <c r="CP54" i="5"/>
  <c r="DX58" i="5"/>
  <c r="BQ58" i="5"/>
  <c r="EB135" i="5"/>
  <c r="BU135" i="5"/>
  <c r="BT7" i="5"/>
  <c r="EA7" i="5"/>
  <c r="DX18" i="5"/>
  <c r="BQ18" i="5"/>
  <c r="BU114" i="5"/>
  <c r="EB114" i="5"/>
  <c r="BK121" i="3"/>
  <c r="BH111" i="3"/>
  <c r="BE111" i="3"/>
  <c r="BM111" i="3"/>
  <c r="BG111" i="3"/>
  <c r="BL111" i="3"/>
  <c r="BJ111" i="3"/>
  <c r="BI111" i="3"/>
  <c r="BM110" i="3"/>
  <c r="BK109" i="3"/>
  <c r="BF108" i="3"/>
  <c r="BH81" i="3"/>
  <c r="BM81" i="3"/>
  <c r="CU109" i="5"/>
  <c r="CX109" i="5" s="1"/>
  <c r="BK108" i="3"/>
  <c r="BJ106" i="3"/>
  <c r="BL115" i="3"/>
  <c r="DU44" i="5"/>
  <c r="DI44" i="5" s="1"/>
  <c r="DV80" i="5"/>
  <c r="BK102" i="3"/>
  <c r="BN126" i="5"/>
  <c r="DU126" i="5"/>
  <c r="DI126" i="5" s="1"/>
  <c r="BU28" i="5"/>
  <c r="EB28" i="5"/>
  <c r="EA48" i="5"/>
  <c r="BT48" i="5"/>
  <c r="BW15" i="5"/>
  <c r="ED15" i="5"/>
  <c r="CX175" i="5"/>
  <c r="BM109" i="3"/>
  <c r="BH101" i="3"/>
  <c r="BE76" i="3"/>
  <c r="BF72" i="3"/>
  <c r="CU89" i="5"/>
  <c r="CV89" i="5" s="1"/>
  <c r="EE167" i="5"/>
  <c r="BX167" i="5"/>
  <c r="BP56" i="5"/>
  <c r="DW56" i="5"/>
  <c r="BX37" i="5"/>
  <c r="EE37" i="5"/>
  <c r="CQ42" i="5"/>
  <c r="V42" i="5"/>
  <c r="AF42" i="5" s="1"/>
  <c r="DM42" i="5" s="1"/>
  <c r="EE44" i="5"/>
  <c r="BX44" i="5"/>
  <c r="CQ59" i="5"/>
  <c r="BV105" i="5"/>
  <c r="EC105" i="5"/>
  <c r="EB60" i="5"/>
  <c r="BF109" i="3"/>
  <c r="CP178" i="5"/>
  <c r="CR178" i="5"/>
  <c r="BU110" i="5"/>
  <c r="EB110" i="5"/>
  <c r="BW100" i="5"/>
  <c r="ED100" i="5"/>
  <c r="BN10" i="5"/>
  <c r="AO10" i="5" s="1"/>
  <c r="DU10" i="5"/>
  <c r="DH10" i="5" s="1"/>
  <c r="W30" i="5"/>
  <c r="DW33" i="5"/>
  <c r="BP33" i="5"/>
  <c r="CQ79" i="5"/>
  <c r="CP23" i="5"/>
  <c r="EB48" i="5"/>
  <c r="BU48" i="5"/>
  <c r="CO180" i="5"/>
  <c r="V180" i="5"/>
  <c r="AF180" i="5" s="1"/>
  <c r="DZ180" i="5" s="1"/>
  <c r="CU171" i="5"/>
  <c r="CX171" i="5" s="1"/>
  <c r="BO141" i="5"/>
  <c r="AP141" i="5" s="1"/>
  <c r="DV141" i="5"/>
  <c r="DI141" i="5" s="1"/>
  <c r="AT172" i="5"/>
  <c r="AU172" i="5"/>
  <c r="BF102" i="3"/>
  <c r="BE102" i="3"/>
  <c r="BJ102" i="3"/>
  <c r="BM102" i="3"/>
  <c r="BH102" i="3"/>
  <c r="BJ118" i="3"/>
  <c r="BP173" i="5"/>
  <c r="DW173" i="5"/>
  <c r="CQ50" i="5"/>
  <c r="CP50" i="5"/>
  <c r="CR50" i="5"/>
  <c r="BO54" i="5"/>
  <c r="DV54" i="5"/>
  <c r="DI54" i="5" s="1"/>
  <c r="BN6" i="5"/>
  <c r="AP6" i="5" s="1"/>
  <c r="DU6" i="5"/>
  <c r="DI6" i="5" s="1"/>
  <c r="BI109" i="3"/>
  <c r="AQ48" i="5"/>
  <c r="DV47" i="5"/>
  <c r="BH109" i="3"/>
  <c r="CO106" i="5"/>
  <c r="DU178" i="5"/>
  <c r="DH178" i="5" s="1"/>
  <c r="CX158" i="5"/>
  <c r="CR75" i="5"/>
  <c r="BQ68" i="5"/>
  <c r="DX68" i="5"/>
  <c r="DV46" i="5"/>
  <c r="BO46" i="5"/>
  <c r="AQ46" i="5" s="1"/>
  <c r="CQ15" i="5"/>
  <c r="CP15" i="5"/>
  <c r="ED168" i="5"/>
  <c r="DU180" i="5"/>
  <c r="DH180" i="5" s="1"/>
  <c r="BN180" i="5"/>
  <c r="AO180" i="5" s="1"/>
  <c r="BR106" i="5"/>
  <c r="BH75" i="3"/>
  <c r="CU182" i="5"/>
  <c r="CV182" i="5" s="1"/>
  <c r="CX157" i="5"/>
  <c r="W181" i="5"/>
  <c r="CY181" i="5"/>
  <c r="CV175" i="5"/>
  <c r="DY171" i="5"/>
  <c r="CS143" i="5"/>
  <c r="CU183" i="5"/>
  <c r="CX183" i="5" s="1"/>
  <c r="CO177" i="5"/>
  <c r="CP177" i="5"/>
  <c r="CQ177" i="5"/>
  <c r="BW96" i="5"/>
  <c r="ED96" i="5"/>
  <c r="BP32" i="5"/>
  <c r="DW32" i="5"/>
  <c r="CQ6" i="5"/>
  <c r="CR6" i="5"/>
  <c r="CP153" i="5"/>
  <c r="CV44" i="5"/>
  <c r="BQ158" i="5"/>
  <c r="DX158" i="5"/>
  <c r="CR173" i="5"/>
  <c r="BW134" i="5"/>
  <c r="ED134" i="5"/>
  <c r="BV74" i="5"/>
  <c r="EC74" i="5"/>
  <c r="CO169" i="5"/>
  <c r="CQ169" i="5"/>
  <c r="CO46" i="5"/>
  <c r="CQ46" i="5"/>
  <c r="BR50" i="5"/>
  <c r="DY50" i="5"/>
  <c r="CW179" i="5"/>
  <c r="BF101" i="3"/>
  <c r="BK101" i="3"/>
  <c r="BG101" i="3"/>
  <c r="BH84" i="3"/>
  <c r="BI84" i="3"/>
  <c r="BL84" i="3"/>
  <c r="BJ84" i="3"/>
  <c r="BM84" i="3"/>
  <c r="BP180" i="5"/>
  <c r="DW180" i="5"/>
  <c r="CQ93" i="5"/>
  <c r="BL109" i="3"/>
  <c r="BG72" i="3"/>
  <c r="W37" i="5"/>
  <c r="BW81" i="5"/>
  <c r="V161" i="5"/>
  <c r="AF161" i="5" s="1"/>
  <c r="DM161" i="5" s="1"/>
  <c r="DK92" i="5"/>
  <c r="CS60" i="5"/>
  <c r="CS68" i="5"/>
  <c r="CQ104" i="5"/>
  <c r="CO9" i="5"/>
  <c r="CS51" i="5"/>
  <c r="BI102" i="3"/>
  <c r="BL101" i="3"/>
  <c r="CQ60" i="5"/>
  <c r="DV147" i="5"/>
  <c r="BO147" i="5"/>
  <c r="AP147" i="5" s="1"/>
  <c r="BR146" i="5"/>
  <c r="DY146" i="5"/>
  <c r="V143" i="5"/>
  <c r="AF143" i="5" s="1"/>
  <c r="DM143" i="5" s="1"/>
  <c r="EA137" i="5"/>
  <c r="CR17" i="5"/>
  <c r="BE12" i="3"/>
  <c r="BG84" i="3"/>
  <c r="V174" i="5"/>
  <c r="AF174" i="5" s="1"/>
  <c r="DM174" i="5" s="1"/>
  <c r="CW56" i="5"/>
  <c r="CR168" i="5"/>
  <c r="CW102" i="5"/>
  <c r="CV102" i="5"/>
  <c r="CP39" i="5"/>
  <c r="CR39" i="5"/>
  <c r="BL120" i="3"/>
  <c r="BE118" i="3"/>
  <c r="BI113" i="3"/>
  <c r="BH110" i="3"/>
  <c r="BH107" i="3"/>
  <c r="BI106" i="3"/>
  <c r="BF92" i="3"/>
  <c r="BE82" i="3"/>
  <c r="BK81" i="3"/>
  <c r="BF76" i="3"/>
  <c r="BM74" i="3"/>
  <c r="BE72" i="3"/>
  <c r="CQ62" i="5"/>
  <c r="CS62" i="5"/>
  <c r="CU156" i="5"/>
  <c r="CX156" i="5" s="1"/>
  <c r="W156" i="5"/>
  <c r="DW159" i="5"/>
  <c r="CY64" i="5"/>
  <c r="CR69" i="5"/>
  <c r="CR59" i="5"/>
  <c r="CQ129" i="5"/>
  <c r="CP26" i="5"/>
  <c r="W118" i="5"/>
  <c r="CR148" i="5"/>
  <c r="CY42" i="5"/>
  <c r="CP150" i="5"/>
  <c r="CS54" i="5"/>
  <c r="CP163" i="5"/>
  <c r="CQ155" i="5"/>
  <c r="CR145" i="5"/>
  <c r="CV46" i="5"/>
  <c r="W133" i="5"/>
  <c r="CX176" i="5"/>
  <c r="CQ90" i="5"/>
  <c r="BF111" i="3"/>
  <c r="BE84" i="3"/>
  <c r="W154" i="5"/>
  <c r="CQ114" i="5"/>
  <c r="CY5" i="5"/>
  <c r="CP127" i="5"/>
  <c r="W155" i="5"/>
  <c r="CS50" i="5"/>
  <c r="EB99" i="5"/>
  <c r="BU99" i="5"/>
  <c r="CR181" i="5"/>
  <c r="CQ181" i="5"/>
  <c r="CU148" i="5"/>
  <c r="CW148" i="5" s="1"/>
  <c r="CQ91" i="5"/>
  <c r="BI103" i="3"/>
  <c r="V168" i="5"/>
  <c r="AF168" i="5" s="1"/>
  <c r="DM168" i="5" s="1"/>
  <c r="CS162" i="5"/>
  <c r="O5" i="7"/>
  <c r="P5" i="7" s="1"/>
  <c r="M5" i="7"/>
  <c r="N5" i="7" s="1"/>
  <c r="CS98" i="5"/>
  <c r="BI82" i="3"/>
  <c r="CQ19" i="5"/>
  <c r="EB111" i="5"/>
  <c r="BP178" i="5"/>
  <c r="DW178" i="5"/>
  <c r="BQ170" i="5"/>
  <c r="DX170" i="5"/>
  <c r="BT159" i="5"/>
  <c r="EA159" i="5"/>
  <c r="BW158" i="5"/>
  <c r="ED158" i="5"/>
  <c r="BU155" i="5"/>
  <c r="EB155" i="5"/>
  <c r="EE154" i="5"/>
  <c r="BX154" i="5"/>
  <c r="BP154" i="5"/>
  <c r="AQ154" i="5" s="1"/>
  <c r="DW154" i="5"/>
  <c r="EC152" i="5"/>
  <c r="BV152" i="5"/>
  <c r="BP114" i="5"/>
  <c r="DW114" i="5"/>
  <c r="BX109" i="5"/>
  <c r="EE109" i="5"/>
  <c r="BP109" i="5"/>
  <c r="DW109" i="5"/>
  <c r="BP75" i="5"/>
  <c r="DW75" i="5"/>
  <c r="CR155" i="5"/>
  <c r="CW152" i="5"/>
  <c r="BK84" i="3"/>
  <c r="BG115" i="3"/>
  <c r="CQ110" i="5"/>
  <c r="CR169" i="5"/>
  <c r="CR166" i="5"/>
  <c r="BN73" i="5"/>
  <c r="AO73" i="5" s="1"/>
  <c r="DU73" i="5"/>
  <c r="DH73" i="5" s="1"/>
  <c r="DK49" i="5"/>
  <c r="CP158" i="5"/>
  <c r="BX177" i="5"/>
  <c r="EE177" i="5"/>
  <c r="EC157" i="5"/>
  <c r="BV157" i="5"/>
  <c r="BT154" i="5"/>
  <c r="AT154" i="5" s="1"/>
  <c r="EA154" i="5"/>
  <c r="BW153" i="5"/>
  <c r="ED153" i="5"/>
  <c r="BO153" i="5"/>
  <c r="DV153" i="5"/>
  <c r="BV122" i="5"/>
  <c r="EC122" i="5"/>
  <c r="BR112" i="5"/>
  <c r="DY112" i="5"/>
  <c r="BR111" i="5"/>
  <c r="DY111" i="5"/>
  <c r="BT109" i="5"/>
  <c r="AT109" i="5" s="1"/>
  <c r="EA109" i="5"/>
  <c r="O4" i="7"/>
  <c r="BX101" i="5"/>
  <c r="EE101" i="5"/>
  <c r="CP10" i="5"/>
  <c r="CO10" i="5"/>
  <c r="DU39" i="5"/>
  <c r="DH39" i="5" s="1"/>
  <c r="BN39" i="5"/>
  <c r="AQ39" i="5" s="1"/>
  <c r="ED119" i="5"/>
  <c r="BW119" i="5"/>
  <c r="DV53" i="5"/>
  <c r="BO53" i="5"/>
  <c r="BL121" i="3"/>
  <c r="BI121" i="3"/>
  <c r="BE121" i="3"/>
  <c r="BJ121" i="3"/>
  <c r="BM121" i="3"/>
  <c r="BL117" i="3"/>
  <c r="BI117" i="3"/>
  <c r="BF112" i="3"/>
  <c r="BH112" i="3"/>
  <c r="BK112" i="3"/>
  <c r="BE112" i="3"/>
  <c r="BI112" i="3"/>
  <c r="BL112" i="3"/>
  <c r="BJ112" i="3"/>
  <c r="BG108" i="3"/>
  <c r="BE108" i="3"/>
  <c r="BE73" i="3"/>
  <c r="BF73" i="3"/>
  <c r="BG73" i="3"/>
  <c r="BM73" i="3"/>
  <c r="BK73" i="3"/>
  <c r="CP18" i="5"/>
  <c r="CQ18" i="5"/>
  <c r="W153" i="5"/>
  <c r="BV163" i="5"/>
  <c r="EC163" i="5"/>
  <c r="BH108" i="3"/>
  <c r="BH106" i="3"/>
  <c r="BK107" i="3"/>
  <c r="BK72" i="3"/>
  <c r="BI72" i="3"/>
  <c r="DU21" i="5"/>
  <c r="DI21" i="5" s="1"/>
  <c r="CV29" i="5"/>
  <c r="BL74" i="3"/>
  <c r="DJ48" i="5"/>
  <c r="CR19" i="5"/>
  <c r="BM92" i="3"/>
  <c r="CW176" i="5"/>
  <c r="BM112" i="3"/>
  <c r="DV102" i="5"/>
  <c r="BQ26" i="5"/>
  <c r="AR26" i="5" s="1"/>
  <c r="DX26" i="5"/>
  <c r="BH73" i="3"/>
  <c r="CO104" i="5"/>
  <c r="CP104" i="5"/>
  <c r="DU93" i="5"/>
  <c r="DH93" i="5" s="1"/>
  <c r="BN93" i="5"/>
  <c r="AO93" i="5" s="1"/>
  <c r="CU145" i="5"/>
  <c r="CX145" i="5" s="1"/>
  <c r="W145" i="5"/>
  <c r="BV106" i="5"/>
  <c r="EC106" i="5"/>
  <c r="BN22" i="5"/>
  <c r="AO22" i="5" s="1"/>
  <c r="DU22" i="5"/>
  <c r="DH22" i="5" s="1"/>
  <c r="BJ81" i="3"/>
  <c r="BG81" i="3"/>
  <c r="BL81" i="3"/>
  <c r="W150" i="5"/>
  <c r="CY150" i="5"/>
  <c r="CU173" i="5"/>
  <c r="CV173" i="5" s="1"/>
  <c r="V132" i="5"/>
  <c r="AF132" i="5" s="1"/>
  <c r="AG132" i="5" s="1"/>
  <c r="BU90" i="5"/>
  <c r="BF110" i="3"/>
  <c r="BF106" i="3"/>
  <c r="BI73" i="3"/>
  <c r="BJ73" i="3"/>
  <c r="BL72" i="3"/>
  <c r="BH72" i="3"/>
  <c r="BK74" i="3"/>
  <c r="BE74" i="3"/>
  <c r="BK120" i="3"/>
  <c r="DV99" i="5"/>
  <c r="DV36" i="5"/>
  <c r="CX107" i="5"/>
  <c r="BR86" i="5"/>
  <c r="AS86" i="5" s="1"/>
  <c r="BF81" i="3"/>
  <c r="BE81" i="3"/>
  <c r="V145" i="5"/>
  <c r="AF145" i="5" s="1"/>
  <c r="DM145" i="5" s="1"/>
  <c r="CQ10" i="5"/>
  <c r="DU130" i="5"/>
  <c r="DJ130" i="5" s="1"/>
  <c r="CP162" i="5"/>
  <c r="BL108" i="3"/>
  <c r="BX33" i="5"/>
  <c r="CS145" i="5"/>
  <c r="DU132" i="5"/>
  <c r="EE119" i="5"/>
  <c r="DY93" i="5"/>
  <c r="BG112" i="3"/>
  <c r="BU153" i="5"/>
  <c r="BR173" i="5"/>
  <c r="DY173" i="5"/>
  <c r="BP31" i="5"/>
  <c r="DW31" i="5"/>
  <c r="BR169" i="5"/>
  <c r="DY169" i="5"/>
  <c r="BU164" i="5"/>
  <c r="EB164" i="5"/>
  <c r="BO144" i="5"/>
  <c r="DV144" i="5"/>
  <c r="BX9" i="5"/>
  <c r="EE9" i="5"/>
  <c r="BH113" i="3"/>
  <c r="BJ113" i="3"/>
  <c r="BK113" i="3"/>
  <c r="CU172" i="5"/>
  <c r="CX172" i="5" s="1"/>
  <c r="W172" i="5"/>
  <c r="CY60" i="5"/>
  <c r="W60" i="5"/>
  <c r="CW60" i="5"/>
  <c r="BN60" i="5"/>
  <c r="AO60" i="5" s="1"/>
  <c r="DU60" i="5"/>
  <c r="DH60" i="5" s="1"/>
  <c r="W180" i="5"/>
  <c r="CW180" i="5"/>
  <c r="BF107" i="3"/>
  <c r="BI107" i="3"/>
  <c r="BK92" i="3"/>
  <c r="BH92" i="3"/>
  <c r="BL92" i="3"/>
  <c r="BJ82" i="3"/>
  <c r="BH82" i="3"/>
  <c r="BL82" i="3"/>
  <c r="BF82" i="3"/>
  <c r="BM82" i="3"/>
  <c r="BK82" i="3"/>
  <c r="BF79" i="3"/>
  <c r="BM79" i="3"/>
  <c r="BL79" i="3"/>
  <c r="BK79" i="3"/>
  <c r="BG79" i="3"/>
  <c r="BH79" i="3"/>
  <c r="BM76" i="3"/>
  <c r="BJ76" i="3"/>
  <c r="BH76" i="3"/>
  <c r="BG76" i="3"/>
  <c r="BR13" i="5"/>
  <c r="DY13" i="5"/>
  <c r="CV57" i="5"/>
  <c r="CS141" i="5"/>
  <c r="BE110" i="3"/>
  <c r="BG106" i="3"/>
  <c r="BJ108" i="3"/>
  <c r="BM108" i="3"/>
  <c r="BK106" i="3"/>
  <c r="BL73" i="3"/>
  <c r="BQ36" i="5"/>
  <c r="BG92" i="3"/>
  <c r="CV153" i="5"/>
  <c r="CO52" i="5"/>
  <c r="S4" i="6" s="1"/>
  <c r="F49" i="3" s="1"/>
  <c r="G49" i="3" s="1"/>
  <c r="AS49" i="3" s="1"/>
  <c r="V52" i="5"/>
  <c r="AF52" i="5" s="1"/>
  <c r="DZ52" i="5" s="1"/>
  <c r="BK18" i="3"/>
  <c r="DX127" i="5"/>
  <c r="DU77" i="5"/>
  <c r="DY150" i="5"/>
  <c r="BR150" i="5"/>
  <c r="BQ125" i="5"/>
  <c r="DX125" i="5"/>
  <c r="CV55" i="5"/>
  <c r="CX12" i="5"/>
  <c r="CR43" i="5"/>
  <c r="CP110" i="5"/>
  <c r="CS91" i="5"/>
  <c r="BQ42" i="5"/>
  <c r="W159" i="5"/>
  <c r="V130" i="5"/>
  <c r="AF130" i="5" s="1"/>
  <c r="AG130" i="5" s="1"/>
  <c r="CV111" i="5"/>
  <c r="CV138" i="5"/>
  <c r="DX169" i="5"/>
  <c r="CX162" i="5"/>
  <c r="BN152" i="5"/>
  <c r="AO152" i="5" s="1"/>
  <c r="DU152" i="5"/>
  <c r="DH152" i="5" s="1"/>
  <c r="CV81" i="5"/>
  <c r="CR32" i="5"/>
  <c r="DI181" i="5"/>
  <c r="CV68" i="5"/>
  <c r="CR107" i="5"/>
  <c r="W176" i="5"/>
  <c r="DH181" i="5"/>
  <c r="CV152" i="5"/>
  <c r="CR165" i="5"/>
  <c r="V164" i="5"/>
  <c r="AF164" i="5" s="1"/>
  <c r="AG164" i="5" s="1"/>
  <c r="CV120" i="5"/>
  <c r="CY117" i="5"/>
  <c r="CP167" i="5"/>
  <c r="V99" i="5"/>
  <c r="AF99" i="5" s="1"/>
  <c r="BF121" i="3"/>
  <c r="BM119" i="3"/>
  <c r="BM113" i="3"/>
  <c r="BM107" i="3"/>
  <c r="BI81" i="3"/>
  <c r="BJ79" i="3"/>
  <c r="BG74" i="3"/>
  <c r="BJ72" i="3"/>
  <c r="CQ28" i="5"/>
  <c r="V49" i="5"/>
  <c r="AF49" i="5" s="1"/>
  <c r="DM49" i="5" s="1"/>
  <c r="CQ45" i="5"/>
  <c r="BF18" i="3"/>
  <c r="BE120" i="3"/>
  <c r="BM118" i="3"/>
  <c r="BJ117" i="3"/>
  <c r="BG116" i="3"/>
  <c r="BJ115" i="3"/>
  <c r="BL114" i="3"/>
  <c r="CS170" i="5"/>
  <c r="W160" i="5"/>
  <c r="CS96" i="5"/>
  <c r="CX65" i="5"/>
  <c r="W65" i="5"/>
  <c r="BW42" i="5"/>
  <c r="ED42" i="5"/>
  <c r="CU6" i="5"/>
  <c r="CY6" i="5" s="1"/>
  <c r="BU181" i="5"/>
  <c r="EB181" i="5"/>
  <c r="ED161" i="5"/>
  <c r="BW161" i="5"/>
  <c r="CI88" i="5"/>
  <c r="CW117" i="5"/>
  <c r="EB54" i="5"/>
  <c r="BK115" i="3"/>
  <c r="CS93" i="5"/>
  <c r="BF120" i="3"/>
  <c r="BM120" i="3"/>
  <c r="V96" i="5"/>
  <c r="AF96" i="5" s="1"/>
  <c r="DZ96" i="5" s="1"/>
  <c r="DI48" i="5"/>
  <c r="V50" i="5"/>
  <c r="AF50" i="5" s="1"/>
  <c r="V9" i="5"/>
  <c r="AF9" i="5" s="1"/>
  <c r="AG9" i="5" s="1"/>
  <c r="BS9" i="5" s="1"/>
  <c r="BF117" i="3"/>
  <c r="CR162" i="5"/>
  <c r="V162" i="5"/>
  <c r="AF162" i="5" s="1"/>
  <c r="AG162" i="5" s="1"/>
  <c r="BG117" i="3"/>
  <c r="W117" i="5"/>
  <c r="CS182" i="5"/>
  <c r="V182" i="5"/>
  <c r="AF182" i="5" s="1"/>
  <c r="DZ182" i="5" s="1"/>
  <c r="CQ182" i="5"/>
  <c r="CR182" i="5"/>
  <c r="BU13" i="5"/>
  <c r="EB13" i="5"/>
  <c r="CS18" i="5"/>
  <c r="BX112" i="5"/>
  <c r="EE112" i="5"/>
  <c r="BP24" i="5"/>
  <c r="DW24" i="5"/>
  <c r="BV80" i="5"/>
  <c r="EC80" i="5"/>
  <c r="CU67" i="5"/>
  <c r="CV67" i="5" s="1"/>
  <c r="BW104" i="5"/>
  <c r="ED104" i="5"/>
  <c r="W121" i="5"/>
  <c r="CU121" i="5"/>
  <c r="CY121" i="5" s="1"/>
  <c r="BR7" i="5"/>
  <c r="DY7" i="5"/>
  <c r="BO52" i="5"/>
  <c r="DV52" i="5"/>
  <c r="BW152" i="5"/>
  <c r="ED152" i="5"/>
  <c r="CO151" i="5"/>
  <c r="CP151" i="5"/>
  <c r="CO134" i="5"/>
  <c r="CP134" i="5"/>
  <c r="BV183" i="5"/>
  <c r="EC183" i="5"/>
  <c r="BQ179" i="5"/>
  <c r="DX179" i="5"/>
  <c r="BP172" i="5"/>
  <c r="DW172" i="5"/>
  <c r="BX162" i="5"/>
  <c r="EE162" i="5"/>
  <c r="CX117" i="5"/>
  <c r="BR56" i="5"/>
  <c r="BE115" i="3"/>
  <c r="BI115" i="3"/>
  <c r="EE38" i="5"/>
  <c r="W35" i="5"/>
  <c r="BO33" i="5"/>
  <c r="BG120" i="3"/>
  <c r="BI120" i="3"/>
  <c r="V70" i="5"/>
  <c r="AF70" i="5" s="1"/>
  <c r="DM70" i="5" s="1"/>
  <c r="CR96" i="5"/>
  <c r="CQ9" i="5"/>
  <c r="BK117" i="3"/>
  <c r="AP161" i="5"/>
  <c r="W120" i="5"/>
  <c r="V129" i="5"/>
  <c r="AF129" i="5" s="1"/>
  <c r="AG129" i="5" s="1"/>
  <c r="CW153" i="5"/>
  <c r="CQ162" i="5"/>
  <c r="CR163" i="5"/>
  <c r="CW10" i="5"/>
  <c r="V77" i="5"/>
  <c r="AF77" i="5" s="1"/>
  <c r="DM77" i="5" s="1"/>
  <c r="BM117" i="3"/>
  <c r="BH120" i="3"/>
  <c r="CS49" i="5"/>
  <c r="BF118" i="3"/>
  <c r="BG118" i="3"/>
  <c r="BH117" i="3"/>
  <c r="BM115" i="3"/>
  <c r="BF114" i="3"/>
  <c r="BG110" i="3"/>
  <c r="BI110" i="3"/>
  <c r="BJ109" i="3"/>
  <c r="BG109" i="3"/>
  <c r="BM103" i="3"/>
  <c r="BF103" i="3"/>
  <c r="BJ92" i="3"/>
  <c r="BE92" i="3"/>
  <c r="BM86" i="3"/>
  <c r="BJ86" i="3"/>
  <c r="BE80" i="3"/>
  <c r="BH80" i="3"/>
  <c r="BL80" i="3"/>
  <c r="BF80" i="3"/>
  <c r="BK75" i="3"/>
  <c r="BL75" i="3"/>
  <c r="W9" i="5"/>
  <c r="CS6" i="5"/>
  <c r="V6" i="5"/>
  <c r="AF6" i="5" s="1"/>
  <c r="CO149" i="5"/>
  <c r="CQ149" i="5"/>
  <c r="CW111" i="5"/>
  <c r="CX111" i="5"/>
  <c r="CQ127" i="5"/>
  <c r="CR127" i="5"/>
  <c r="CO127" i="5"/>
  <c r="CO56" i="5"/>
  <c r="CQ56" i="5"/>
  <c r="BU182" i="5"/>
  <c r="EB182" i="5"/>
  <c r="BU180" i="5"/>
  <c r="EB180" i="5"/>
  <c r="BU176" i="5"/>
  <c r="EB176" i="5"/>
  <c r="ED64" i="5"/>
  <c r="BW64" i="5"/>
  <c r="CU35" i="5"/>
  <c r="CX35" i="5" s="1"/>
  <c r="BF115" i="3"/>
  <c r="BJ120" i="3"/>
  <c r="BE117" i="3"/>
  <c r="BQ20" i="5"/>
  <c r="CQ163" i="5"/>
  <c r="DH5" i="5"/>
  <c r="CR18" i="5"/>
  <c r="CY157" i="5"/>
  <c r="V33" i="5"/>
  <c r="AF33" i="5" s="1"/>
  <c r="DM33" i="5" s="1"/>
  <c r="BM116" i="3"/>
  <c r="CR141" i="5"/>
  <c r="BQ32" i="5"/>
  <c r="DX32" i="5"/>
  <c r="CP141" i="5"/>
  <c r="CQ157" i="5"/>
  <c r="CS34" i="5"/>
  <c r="BQ7" i="5"/>
  <c r="DX7" i="5"/>
  <c r="CO170" i="5"/>
  <c r="CP170" i="5"/>
  <c r="CQ170" i="5"/>
  <c r="V170" i="5"/>
  <c r="AF170" i="5" s="1"/>
  <c r="DM170" i="5" s="1"/>
  <c r="CR170" i="5"/>
  <c r="CP143" i="5"/>
  <c r="CQ143" i="5"/>
  <c r="CO143" i="5"/>
  <c r="CR143" i="5"/>
  <c r="CQ141" i="5"/>
  <c r="CX13" i="5"/>
  <c r="W175" i="5"/>
  <c r="CR125" i="5"/>
  <c r="V63" i="5"/>
  <c r="AF63" i="5" s="1"/>
  <c r="AG63" i="5" s="1"/>
  <c r="BS63" i="5" s="1"/>
  <c r="CX39" i="5"/>
  <c r="CP28" i="5"/>
  <c r="CR164" i="5"/>
  <c r="BT6" i="5"/>
  <c r="EA6" i="5"/>
  <c r="BO18" i="5"/>
  <c r="DV18" i="5"/>
  <c r="BX155" i="5"/>
  <c r="EE155" i="5"/>
  <c r="BV153" i="5"/>
  <c r="EC153" i="5"/>
  <c r="BN151" i="5"/>
  <c r="DU151" i="5"/>
  <c r="BN134" i="5"/>
  <c r="AP134" i="5" s="1"/>
  <c r="DU134" i="5"/>
  <c r="DH134" i="5" s="1"/>
  <c r="BN56" i="5"/>
  <c r="AO56" i="5" s="1"/>
  <c r="DU56" i="5"/>
  <c r="DV10" i="5"/>
  <c r="BO10" i="5"/>
  <c r="BQ48" i="5"/>
  <c r="DX48" i="5"/>
  <c r="DK48" i="5" s="1"/>
  <c r="CQ44" i="5"/>
  <c r="BL36" i="3"/>
  <c r="BL40" i="3"/>
  <c r="BH53" i="3"/>
  <c r="V166" i="5"/>
  <c r="AF166" i="5" s="1"/>
  <c r="DM166" i="5" s="1"/>
  <c r="CS149" i="5"/>
  <c r="W129" i="5"/>
  <c r="CX180" i="5"/>
  <c r="W6" i="5"/>
  <c r="V18" i="5"/>
  <c r="AF18" i="5" s="1"/>
  <c r="DZ18" i="5" s="1"/>
  <c r="CR56" i="5"/>
  <c r="CW141" i="5"/>
  <c r="V12" i="5"/>
  <c r="AF12" i="5" s="1"/>
  <c r="DZ12" i="5" s="1"/>
  <c r="W167" i="5"/>
  <c r="CX166" i="5"/>
  <c r="W165" i="5"/>
  <c r="CY133" i="5"/>
  <c r="CQ128" i="5"/>
  <c r="V112" i="5"/>
  <c r="AF112" i="5" s="1"/>
  <c r="DZ112" i="5" s="1"/>
  <c r="CS90" i="5"/>
  <c r="M6" i="6"/>
  <c r="N6" i="6" s="1"/>
  <c r="BR183" i="5"/>
  <c r="DY183" i="5"/>
  <c r="BQ182" i="5"/>
  <c r="DX182" i="5"/>
  <c r="BQ181" i="5"/>
  <c r="DX181" i="5"/>
  <c r="BU179" i="5"/>
  <c r="EB179" i="5"/>
  <c r="BU175" i="5"/>
  <c r="EB175" i="5"/>
  <c r="BO171" i="5"/>
  <c r="DV171" i="5"/>
  <c r="BQ165" i="5"/>
  <c r="DX165" i="5"/>
  <c r="BP162" i="5"/>
  <c r="DW162" i="5"/>
  <c r="W143" i="5"/>
  <c r="CV13" i="5"/>
  <c r="DX8" i="5"/>
  <c r="CU161" i="5"/>
  <c r="CV161" i="5" s="1"/>
  <c r="BR65" i="5"/>
  <c r="DY65" i="5"/>
  <c r="BP6" i="5"/>
  <c r="DW6" i="5"/>
  <c r="BP156" i="5"/>
  <c r="DW156" i="5"/>
  <c r="DJ156" i="5" s="1"/>
  <c r="BW154" i="5"/>
  <c r="ED154" i="5"/>
  <c r="BN153" i="5"/>
  <c r="DU153" i="5"/>
  <c r="BX149" i="5"/>
  <c r="EE149" i="5"/>
  <c r="EC134" i="5"/>
  <c r="BV134" i="5"/>
  <c r="EC128" i="5"/>
  <c r="BV128" i="5"/>
  <c r="BT111" i="5"/>
  <c r="AT111" i="5" s="1"/>
  <c r="EA111" i="5"/>
  <c r="BV109" i="5"/>
  <c r="EC109" i="5"/>
  <c r="BR17" i="5"/>
  <c r="DY17" i="5"/>
  <c r="BR75" i="5"/>
  <c r="DY75" i="5"/>
  <c r="BV42" i="5"/>
  <c r="EC42" i="5"/>
  <c r="CS175" i="5"/>
  <c r="CQ175" i="5"/>
  <c r="V175" i="5"/>
  <c r="AF175" i="5" s="1"/>
  <c r="DM175" i="5" s="1"/>
  <c r="CO171" i="5"/>
  <c r="CS171" i="5"/>
  <c r="CR171" i="5"/>
  <c r="V171" i="5"/>
  <c r="AF171" i="5" s="1"/>
  <c r="DM171" i="5" s="1"/>
  <c r="CU169" i="5"/>
  <c r="CY169" i="5" s="1"/>
  <c r="W169" i="5"/>
  <c r="CH88" i="5"/>
  <c r="CV88" i="5" s="1"/>
  <c r="EE31" i="5"/>
  <c r="CX23" i="5"/>
  <c r="V69" i="5"/>
  <c r="AF69" i="5" s="1"/>
  <c r="DM69" i="5" s="1"/>
  <c r="V90" i="5"/>
  <c r="AF90" i="5" s="1"/>
  <c r="DZ90" i="5" s="1"/>
  <c r="CY166" i="5"/>
  <c r="W166" i="5"/>
  <c r="CQ63" i="5"/>
  <c r="CR175" i="5"/>
  <c r="BG103" i="3"/>
  <c r="CV155" i="5"/>
  <c r="CW155" i="5"/>
  <c r="CO176" i="5"/>
  <c r="CP176" i="5"/>
  <c r="CR176" i="5"/>
  <c r="CO172" i="5"/>
  <c r="CP172" i="5"/>
  <c r="CR132" i="5"/>
  <c r="CQ167" i="5"/>
  <c r="CR90" i="5"/>
  <c r="BU44" i="5"/>
  <c r="EB44" i="5"/>
  <c r="CQ108" i="5"/>
  <c r="CR108" i="5"/>
  <c r="CQ92" i="5"/>
  <c r="CO92" i="5"/>
  <c r="CP92" i="5"/>
  <c r="BN16" i="5"/>
  <c r="AO16" i="5" s="1"/>
  <c r="DU16" i="5"/>
  <c r="DH16" i="5" s="1"/>
  <c r="BG121" i="3"/>
  <c r="BH121" i="3"/>
  <c r="BG119" i="3"/>
  <c r="BH119" i="3"/>
  <c r="BE119" i="3"/>
  <c r="BK119" i="3"/>
  <c r="BJ119" i="3"/>
  <c r="BI119" i="3"/>
  <c r="BF119" i="3"/>
  <c r="BL119" i="3"/>
  <c r="BE116" i="3"/>
  <c r="BF116" i="3"/>
  <c r="BH116" i="3"/>
  <c r="BJ116" i="3"/>
  <c r="BK116" i="3"/>
  <c r="BL116" i="3"/>
  <c r="BI116" i="3"/>
  <c r="CY152" i="5"/>
  <c r="CX152" i="5"/>
  <c r="V6" i="2"/>
  <c r="W6" i="2" s="1"/>
  <c r="CW113" i="5"/>
  <c r="DY46" i="5"/>
  <c r="CQ69" i="5"/>
  <c r="CQ98" i="5"/>
  <c r="CW166" i="5"/>
  <c r="BI42" i="3"/>
  <c r="BJ26" i="3"/>
  <c r="CQ131" i="5"/>
  <c r="CP171" i="5"/>
  <c r="CU123" i="5"/>
  <c r="CW123" i="5" s="1"/>
  <c r="BU102" i="5"/>
  <c r="EB102" i="5"/>
  <c r="DV107" i="5"/>
  <c r="BO107" i="5"/>
  <c r="BR48" i="5"/>
  <c r="DY48" i="5"/>
  <c r="BT104" i="5"/>
  <c r="EA104" i="5"/>
  <c r="DW20" i="5"/>
  <c r="BP20" i="5"/>
  <c r="BI118" i="3"/>
  <c r="BH118" i="3"/>
  <c r="BK118" i="3"/>
  <c r="BL118" i="3"/>
  <c r="BI114" i="3"/>
  <c r="BG114" i="3"/>
  <c r="BM114" i="3"/>
  <c r="BJ114" i="3"/>
  <c r="BK114" i="3"/>
  <c r="BH114" i="3"/>
  <c r="BE114" i="3"/>
  <c r="BL113" i="3"/>
  <c r="BF113" i="3"/>
  <c r="BE113" i="3"/>
  <c r="BG113" i="3"/>
  <c r="BK110" i="3"/>
  <c r="BJ110" i="3"/>
  <c r="BL110" i="3"/>
  <c r="BL107" i="3"/>
  <c r="BJ107" i="3"/>
  <c r="BG107" i="3"/>
  <c r="BL106" i="3"/>
  <c r="BE106" i="3"/>
  <c r="BJ103" i="3"/>
  <c r="BH103" i="3"/>
  <c r="BK103" i="3"/>
  <c r="BE103" i="3"/>
  <c r="BL103" i="3"/>
  <c r="BJ101" i="3"/>
  <c r="BE101" i="3"/>
  <c r="BF86" i="3"/>
  <c r="BL86" i="3"/>
  <c r="BH86" i="3"/>
  <c r="BG86" i="3"/>
  <c r="BE86" i="3"/>
  <c r="BK86" i="3"/>
  <c r="BI86" i="3"/>
  <c r="BG80" i="3"/>
  <c r="BK80" i="3"/>
  <c r="BI80" i="3"/>
  <c r="BJ80" i="3"/>
  <c r="BM80" i="3"/>
  <c r="BI79" i="3"/>
  <c r="BE79" i="3"/>
  <c r="BL76" i="3"/>
  <c r="BK76" i="3"/>
  <c r="BI76" i="3"/>
  <c r="BJ75" i="3"/>
  <c r="BM75" i="3"/>
  <c r="BG75" i="3"/>
  <c r="BI75" i="3"/>
  <c r="BE75" i="3"/>
  <c r="BF75" i="3"/>
  <c r="BH74" i="3"/>
  <c r="BJ74" i="3"/>
  <c r="BI74" i="3"/>
  <c r="BO155" i="5"/>
  <c r="AP155" i="5" s="1"/>
  <c r="DV155" i="5"/>
  <c r="EE150" i="5"/>
  <c r="BX150" i="5"/>
  <c r="BN114" i="5"/>
  <c r="DU114" i="5"/>
  <c r="CQ179" i="5"/>
  <c r="CS179" i="5"/>
  <c r="CR179" i="5"/>
  <c r="CU178" i="5"/>
  <c r="CX178" i="5" s="1"/>
  <c r="CR177" i="5"/>
  <c r="V177" i="5"/>
  <c r="AF177" i="5" s="1"/>
  <c r="DZ177" i="5" s="1"/>
  <c r="CS177" i="5"/>
  <c r="CV157" i="5"/>
  <c r="CW157" i="5"/>
  <c r="CU160" i="5"/>
  <c r="CW160" i="5" s="1"/>
  <c r="CR154" i="5"/>
  <c r="CS154" i="5"/>
  <c r="CV137" i="5"/>
  <c r="CW137" i="5"/>
  <c r="CP49" i="5"/>
  <c r="CR49" i="5"/>
  <c r="CO49" i="5"/>
  <c r="CQ49" i="5"/>
  <c r="CO174" i="5"/>
  <c r="CR174" i="5"/>
  <c r="CS174" i="5"/>
  <c r="V169" i="5"/>
  <c r="AF169" i="5" s="1"/>
  <c r="DZ169" i="5" s="1"/>
  <c r="CS169" i="5"/>
  <c r="CR102" i="5"/>
  <c r="CP90" i="5"/>
  <c r="CQ171" i="5"/>
  <c r="BQ55" i="5"/>
  <c r="DV101" i="5"/>
  <c r="DI101" i="5" s="1"/>
  <c r="BO101" i="5"/>
  <c r="AQ101" i="5" s="1"/>
  <c r="BT108" i="5"/>
  <c r="EA108" i="5"/>
  <c r="CP79" i="5"/>
  <c r="CR79" i="5"/>
  <c r="CR23" i="5"/>
  <c r="CS23" i="5"/>
  <c r="CY153" i="5"/>
  <c r="CX153" i="5"/>
  <c r="ED29" i="5"/>
  <c r="BW29" i="5"/>
  <c r="BX32" i="5"/>
  <c r="EE32" i="5"/>
  <c r="CO70" i="5"/>
  <c r="CP70" i="5"/>
  <c r="CQ70" i="5"/>
  <c r="CR70" i="5"/>
  <c r="BT120" i="5"/>
  <c r="EA120" i="5"/>
  <c r="CV36" i="5"/>
  <c r="V81" i="5"/>
  <c r="AF81" i="5" s="1"/>
  <c r="AG81" i="5" s="1"/>
  <c r="BS81" i="5" s="1"/>
  <c r="C9" i="3"/>
  <c r="CW40" i="5"/>
  <c r="CW7" i="5"/>
  <c r="CW45" i="5"/>
  <c r="CQ39" i="5"/>
  <c r="CP131" i="5"/>
  <c r="W179" i="5"/>
  <c r="CR161" i="5"/>
  <c r="W119" i="5"/>
  <c r="CP118" i="5"/>
  <c r="AP154" i="5"/>
  <c r="CY87" i="5"/>
  <c r="CS153" i="5"/>
  <c r="CW138" i="5"/>
  <c r="W89" i="5"/>
  <c r="CX60" i="5"/>
  <c r="CP46" i="5"/>
  <c r="V155" i="5"/>
  <c r="AF155" i="5" s="1"/>
  <c r="AG155" i="5" s="1"/>
  <c r="CY111" i="5"/>
  <c r="CX87" i="5"/>
  <c r="C16" i="3"/>
  <c r="CR62" i="5"/>
  <c r="V179" i="5"/>
  <c r="AF179" i="5" s="1"/>
  <c r="DZ179" i="5" s="1"/>
  <c r="CV110" i="5"/>
  <c r="V10" i="2"/>
  <c r="P10" i="2"/>
  <c r="W64" i="5"/>
  <c r="W168" i="5"/>
  <c r="W134" i="5"/>
  <c r="DJ92" i="5"/>
  <c r="DH161" i="5"/>
  <c r="DI161" i="5"/>
  <c r="BT153" i="5"/>
  <c r="AT153" i="5" s="1"/>
  <c r="EA153" i="5"/>
  <c r="BW150" i="5"/>
  <c r="ED150" i="5"/>
  <c r="BQ96" i="5"/>
  <c r="DX96" i="5"/>
  <c r="EA13" i="5"/>
  <c r="BT13" i="5"/>
  <c r="BT8" i="5"/>
  <c r="EA8" i="5"/>
  <c r="BR8" i="5"/>
  <c r="DY8" i="5"/>
  <c r="ED182" i="5"/>
  <c r="BW182" i="5"/>
  <c r="BO182" i="5"/>
  <c r="DV182" i="5"/>
  <c r="BW179" i="5"/>
  <c r="ED179" i="5"/>
  <c r="EC176" i="5"/>
  <c r="BV176" i="5"/>
  <c r="EA156" i="5"/>
  <c r="BT156" i="5"/>
  <c r="AT156" i="5" s="1"/>
  <c r="BO148" i="5"/>
  <c r="DV148" i="5"/>
  <c r="BQ143" i="5"/>
  <c r="DX143" i="5"/>
  <c r="CQ36" i="5"/>
  <c r="BI11" i="3"/>
  <c r="BF12" i="3"/>
  <c r="BO163" i="5"/>
  <c r="DV163" i="5"/>
  <c r="BR162" i="5"/>
  <c r="DY162" i="5"/>
  <c r="BT150" i="5"/>
  <c r="AT150" i="5" s="1"/>
  <c r="EA150" i="5"/>
  <c r="BR38" i="5"/>
  <c r="DY38" i="5"/>
  <c r="EA175" i="5"/>
  <c r="BT175" i="5"/>
  <c r="BP174" i="5"/>
  <c r="DW174" i="5"/>
  <c r="BU170" i="5"/>
  <c r="EB170" i="5"/>
  <c r="BN167" i="5"/>
  <c r="AO167" i="5" s="1"/>
  <c r="DU167" i="5"/>
  <c r="DH167" i="5" s="1"/>
  <c r="BQ166" i="5"/>
  <c r="DX166" i="5"/>
  <c r="EA165" i="5"/>
  <c r="BT165" i="5"/>
  <c r="BO164" i="5"/>
  <c r="DV164" i="5"/>
  <c r="BN143" i="5"/>
  <c r="DU143" i="5"/>
  <c r="BP141" i="5"/>
  <c r="DW141" i="5"/>
  <c r="BP140" i="5"/>
  <c r="DW140" i="5"/>
  <c r="BV137" i="5"/>
  <c r="AV137" i="5" s="1"/>
  <c r="EC137" i="5"/>
  <c r="BQ135" i="5"/>
  <c r="DX135" i="5"/>
  <c r="BX125" i="5"/>
  <c r="EE125" i="5"/>
  <c r="BP125" i="5"/>
  <c r="DW125" i="5"/>
  <c r="BU117" i="5"/>
  <c r="EB117" i="5"/>
  <c r="BW114" i="5"/>
  <c r="ED114" i="5"/>
  <c r="BW112" i="5"/>
  <c r="ED112" i="5"/>
  <c r="BO112" i="5"/>
  <c r="DV112" i="5"/>
  <c r="ED39" i="5"/>
  <c r="BW39" i="5"/>
  <c r="N10" i="2"/>
  <c r="BR155" i="5"/>
  <c r="DY155" i="5"/>
  <c r="BU154" i="5"/>
  <c r="EB154" i="5"/>
  <c r="BX153" i="5"/>
  <c r="EE153" i="5"/>
  <c r="BR55" i="5"/>
  <c r="DY55" i="5"/>
  <c r="BR12" i="5"/>
  <c r="DY12" i="5"/>
  <c r="BP55" i="5"/>
  <c r="DW55" i="5"/>
  <c r="P5" i="2"/>
  <c r="V5" i="2"/>
  <c r="W5" i="2" s="1"/>
  <c r="BN58" i="5"/>
  <c r="DU58" i="5"/>
  <c r="DH58" i="5" s="1"/>
  <c r="BT183" i="5"/>
  <c r="AT183" i="5" s="1"/>
  <c r="EA183" i="5"/>
  <c r="BW180" i="5"/>
  <c r="ED180" i="5"/>
  <c r="BO180" i="5"/>
  <c r="DV180" i="5"/>
  <c r="BN177" i="5"/>
  <c r="DU177" i="5"/>
  <c r="BR161" i="5"/>
  <c r="DY161" i="5"/>
  <c r="BP149" i="5"/>
  <c r="DW149" i="5"/>
  <c r="BU143" i="5"/>
  <c r="EB143" i="5"/>
  <c r="EA58" i="5"/>
  <c r="BT58" i="5"/>
  <c r="EC162" i="5"/>
  <c r="BV162" i="5"/>
  <c r="AV162" i="5" s="1"/>
  <c r="BN162" i="5"/>
  <c r="DU162" i="5"/>
  <c r="DH162" i="5" s="1"/>
  <c r="BP175" i="5"/>
  <c r="DW175" i="5"/>
  <c r="EA173" i="5"/>
  <c r="BT173" i="5"/>
  <c r="AT173" i="5" s="1"/>
  <c r="BO172" i="5"/>
  <c r="DV172" i="5"/>
  <c r="BT169" i="5"/>
  <c r="EA169" i="5"/>
  <c r="BV167" i="5"/>
  <c r="EC167" i="5"/>
  <c r="BU166" i="5"/>
  <c r="EB166" i="5"/>
  <c r="BX165" i="5"/>
  <c r="EE165" i="5"/>
  <c r="ED164" i="5"/>
  <c r="BW164" i="5"/>
  <c r="BQ156" i="5"/>
  <c r="DX156" i="5"/>
  <c r="BX139" i="5"/>
  <c r="EE139" i="5"/>
  <c r="BX133" i="5"/>
  <c r="EE133" i="5"/>
  <c r="BO131" i="5"/>
  <c r="DV131" i="5"/>
  <c r="ED124" i="5"/>
  <c r="BW124" i="5"/>
  <c r="BP122" i="5"/>
  <c r="DW122" i="5"/>
  <c r="BO119" i="5"/>
  <c r="DV119" i="5"/>
  <c r="BN118" i="5"/>
  <c r="AO118" i="5" s="1"/>
  <c r="DU118" i="5"/>
  <c r="DH118" i="5" s="1"/>
  <c r="BX116" i="5"/>
  <c r="EE116" i="5"/>
  <c r="BT113" i="5"/>
  <c r="EA113" i="5"/>
  <c r="BW111" i="5"/>
  <c r="ED111" i="5"/>
  <c r="BW23" i="5"/>
  <c r="ED23" i="5"/>
  <c r="CP58" i="5"/>
  <c r="D12" i="2"/>
  <c r="M11" i="2"/>
  <c r="N11" i="2" s="1"/>
  <c r="DC9" i="5"/>
  <c r="DD8" i="5"/>
  <c r="BG82" i="3"/>
  <c r="BH54" i="3"/>
  <c r="BI6" i="3"/>
  <c r="BE8" i="3"/>
  <c r="CS166" i="5"/>
  <c r="CY127" i="5"/>
  <c r="V30" i="5"/>
  <c r="AF30" i="5" s="1"/>
  <c r="DZ30" i="5" s="1"/>
  <c r="V106" i="5"/>
  <c r="AF106" i="5" s="1"/>
  <c r="DM106" i="5" s="1"/>
  <c r="CX150" i="5"/>
  <c r="CW150" i="5"/>
  <c r="CV150" i="5"/>
  <c r="EE160" i="5"/>
  <c r="BX160" i="5"/>
  <c r="BP160" i="5"/>
  <c r="DW160" i="5"/>
  <c r="BR138" i="5"/>
  <c r="DY138" i="5"/>
  <c r="EA132" i="5"/>
  <c r="BT132" i="5"/>
  <c r="AT132" i="5" s="1"/>
  <c r="BN149" i="5"/>
  <c r="AO149" i="5" s="1"/>
  <c r="DU149" i="5"/>
  <c r="DH149" i="5" s="1"/>
  <c r="BU147" i="5"/>
  <c r="EB147" i="5"/>
  <c r="BT146" i="5"/>
  <c r="AT146" i="5" s="1"/>
  <c r="EA146" i="5"/>
  <c r="EC139" i="5"/>
  <c r="BV139" i="5"/>
  <c r="EC52" i="5"/>
  <c r="BV52" i="5"/>
  <c r="BP74" i="5"/>
  <c r="DW74" i="5"/>
  <c r="CY48" i="5"/>
  <c r="CR106" i="5"/>
  <c r="CV108" i="5"/>
  <c r="CQ34" i="5"/>
  <c r="BU183" i="5"/>
  <c r="EB183" i="5"/>
  <c r="BT182" i="5"/>
  <c r="EA182" i="5"/>
  <c r="BT180" i="5"/>
  <c r="EA180" i="5"/>
  <c r="BP176" i="5"/>
  <c r="DW176" i="5"/>
  <c r="BU174" i="5"/>
  <c r="EB174" i="5"/>
  <c r="BR156" i="5"/>
  <c r="DY156" i="5"/>
  <c r="BR154" i="5"/>
  <c r="DY154" i="5"/>
  <c r="BP152" i="5"/>
  <c r="DW152" i="5"/>
  <c r="BQ151" i="5"/>
  <c r="DX151" i="5"/>
  <c r="BX124" i="5"/>
  <c r="EE124" i="5"/>
  <c r="BX114" i="5"/>
  <c r="EE114" i="5"/>
  <c r="BQ113" i="5"/>
  <c r="DX113" i="5"/>
  <c r="BP179" i="5"/>
  <c r="DW179" i="5"/>
  <c r="EA178" i="5"/>
  <c r="BT178" i="5"/>
  <c r="BQ74" i="5"/>
  <c r="DX74" i="5"/>
  <c r="BN174" i="5"/>
  <c r="AO174" i="5" s="1"/>
  <c r="DU174" i="5"/>
  <c r="DH174" i="5" s="1"/>
  <c r="EE171" i="5"/>
  <c r="BX171" i="5"/>
  <c r="BP171" i="5"/>
  <c r="DW171" i="5"/>
  <c r="BU168" i="5"/>
  <c r="EB168" i="5"/>
  <c r="BW166" i="5"/>
  <c r="ED166" i="5"/>
  <c r="BU149" i="5"/>
  <c r="EB149" i="5"/>
  <c r="BX146" i="5"/>
  <c r="EE146" i="5"/>
  <c r="BN140" i="5"/>
  <c r="DU140" i="5"/>
  <c r="DH140" i="5" s="1"/>
  <c r="BU138" i="5"/>
  <c r="AU138" i="5" s="1"/>
  <c r="EB138" i="5"/>
  <c r="EA110" i="5"/>
  <c r="BT110" i="5"/>
  <c r="AT110" i="5" s="1"/>
  <c r="BQ6" i="5"/>
  <c r="DX6" i="5"/>
  <c r="BV102" i="5"/>
  <c r="EC102" i="5"/>
  <c r="BR9" i="5"/>
  <c r="DY9" i="5"/>
  <c r="BL21" i="3"/>
  <c r="BG36" i="3"/>
  <c r="BM37" i="3"/>
  <c r="BK51" i="3"/>
  <c r="BG68" i="3"/>
  <c r="BE70" i="3"/>
  <c r="BE27" i="3"/>
  <c r="BK62" i="3"/>
  <c r="BH64" i="3"/>
  <c r="BH2" i="3"/>
  <c r="CS42" i="5"/>
  <c r="CQ40" i="5"/>
  <c r="W29" i="5"/>
  <c r="CQ61" i="5"/>
  <c r="CV76" i="5"/>
  <c r="W55" i="5"/>
  <c r="CR109" i="5"/>
  <c r="CS181" i="5"/>
  <c r="CS160" i="5"/>
  <c r="V154" i="5"/>
  <c r="AF154" i="5" s="1"/>
  <c r="DM154" i="5" s="1"/>
  <c r="CS148" i="5"/>
  <c r="V163" i="5"/>
  <c r="AF163" i="5" s="1"/>
  <c r="DM163" i="5" s="1"/>
  <c r="AT124" i="5"/>
  <c r="BX159" i="5"/>
  <c r="EE159" i="5"/>
  <c r="BN138" i="5"/>
  <c r="AO138" i="5" s="1"/>
  <c r="DU138" i="5"/>
  <c r="DH138" i="5" s="1"/>
  <c r="BX136" i="5"/>
  <c r="EE136" i="5"/>
  <c r="BP132" i="5"/>
  <c r="DW132" i="5"/>
  <c r="BR107" i="5"/>
  <c r="DY107" i="5"/>
  <c r="BP90" i="5"/>
  <c r="AQ90" i="5" s="1"/>
  <c r="DW90" i="5"/>
  <c r="DJ90" i="5" s="1"/>
  <c r="BN150" i="5"/>
  <c r="AO150" i="5" s="1"/>
  <c r="DU150" i="5"/>
  <c r="DH150" i="5" s="1"/>
  <c r="BU148" i="5"/>
  <c r="EB148" i="5"/>
  <c r="BW145" i="5"/>
  <c r="ED145" i="5"/>
  <c r="BW144" i="5"/>
  <c r="ED144" i="5"/>
  <c r="BV140" i="5"/>
  <c r="EC140" i="5"/>
  <c r="BU112" i="5"/>
  <c r="EB112" i="5"/>
  <c r="BP110" i="5"/>
  <c r="DW110" i="5"/>
  <c r="BX104" i="5"/>
  <c r="EE104" i="5"/>
  <c r="BU30" i="5"/>
  <c r="EB30" i="5"/>
  <c r="V14" i="5"/>
  <c r="AF14" i="5" s="1"/>
  <c r="CS46" i="5"/>
  <c r="CX46" i="5"/>
  <c r="CW118" i="5"/>
  <c r="CY155" i="5"/>
  <c r="CY17" i="5"/>
  <c r="W152" i="5"/>
  <c r="CS155" i="5"/>
  <c r="BQ183" i="5"/>
  <c r="DX183" i="5"/>
  <c r="BX181" i="5"/>
  <c r="EE181" i="5"/>
  <c r="EA176" i="5"/>
  <c r="BT176" i="5"/>
  <c r="BQ175" i="5"/>
  <c r="DX175" i="5"/>
  <c r="BQ174" i="5"/>
  <c r="DX174" i="5"/>
  <c r="BU156" i="5"/>
  <c r="EB156" i="5"/>
  <c r="ED155" i="5"/>
  <c r="BW155" i="5"/>
  <c r="BQ153" i="5"/>
  <c r="DX153" i="5"/>
  <c r="BU127" i="5"/>
  <c r="EB127" i="5"/>
  <c r="BX123" i="5"/>
  <c r="EE123" i="5"/>
  <c r="BU115" i="5"/>
  <c r="EB115" i="5"/>
  <c r="BX178" i="5"/>
  <c r="EE178" i="5"/>
  <c r="BU177" i="5"/>
  <c r="EB177" i="5"/>
  <c r="EE156" i="5"/>
  <c r="BX156" i="5"/>
  <c r="BQ180" i="5"/>
  <c r="DX180" i="5"/>
  <c r="BV173" i="5"/>
  <c r="EC173" i="5"/>
  <c r="BQ172" i="5"/>
  <c r="DX172" i="5"/>
  <c r="BT171" i="5"/>
  <c r="EA171" i="5"/>
  <c r="BW170" i="5"/>
  <c r="ED170" i="5"/>
  <c r="BO170" i="5"/>
  <c r="DV170" i="5"/>
  <c r="BN169" i="5"/>
  <c r="DU169" i="5"/>
  <c r="BQ168" i="5"/>
  <c r="DX168" i="5"/>
  <c r="BP167" i="5"/>
  <c r="DW167" i="5"/>
  <c r="BO166" i="5"/>
  <c r="DV166" i="5"/>
  <c r="BR149" i="5"/>
  <c r="DY149" i="5"/>
  <c r="BP146" i="5"/>
  <c r="DW146" i="5"/>
  <c r="BR140" i="5"/>
  <c r="DY140" i="5"/>
  <c r="BR139" i="5"/>
  <c r="DY139" i="5"/>
  <c r="BP60" i="5"/>
  <c r="DW60" i="5"/>
  <c r="CV174" i="5"/>
  <c r="CW174" i="5"/>
  <c r="CU170" i="5"/>
  <c r="CY170" i="5" s="1"/>
  <c r="CV162" i="5"/>
  <c r="CW162" i="5"/>
  <c r="CU167" i="5"/>
  <c r="CV167" i="5" s="1"/>
  <c r="ED17" i="5"/>
  <c r="BW17" i="5"/>
  <c r="CP85" i="5"/>
  <c r="CQ85" i="5"/>
  <c r="BP95" i="5"/>
  <c r="CR40" i="5"/>
  <c r="BN13" i="5"/>
  <c r="AO13" i="5" s="1"/>
  <c r="W39" i="5"/>
  <c r="CS85" i="5"/>
  <c r="W42" i="5"/>
  <c r="CS30" i="5"/>
  <c r="CQ32" i="5"/>
  <c r="CP81" i="5"/>
  <c r="V79" i="5"/>
  <c r="AF79" i="5" s="1"/>
  <c r="CO95" i="5"/>
  <c r="CY46" i="5"/>
  <c r="CO26" i="5"/>
  <c r="CP52" i="5"/>
  <c r="CS52" i="5"/>
  <c r="AO11" i="5"/>
  <c r="BF6" i="3"/>
  <c r="V128" i="5"/>
  <c r="AF128" i="5" s="1"/>
  <c r="DM128" i="5" s="1"/>
  <c r="W171" i="5"/>
  <c r="CY158" i="5"/>
  <c r="CY140" i="5"/>
  <c r="BI2" i="3"/>
  <c r="CS167" i="5"/>
  <c r="CQ14" i="5"/>
  <c r="CV41" i="5"/>
  <c r="ED41" i="5"/>
  <c r="EC40" i="5"/>
  <c r="T4" i="2"/>
  <c r="CY41" i="5"/>
  <c r="CR7" i="5"/>
  <c r="CQ106" i="5"/>
  <c r="W7" i="5"/>
  <c r="CS77" i="5"/>
  <c r="CS57" i="5"/>
  <c r="W126" i="5"/>
  <c r="CO160" i="5"/>
  <c r="CQ144" i="5"/>
  <c r="CS180" i="5"/>
  <c r="CS172" i="5"/>
  <c r="CP173" i="5"/>
  <c r="CQ173" i="5"/>
  <c r="CO178" i="5"/>
  <c r="CQ168" i="5"/>
  <c r="W123" i="5"/>
  <c r="AP65" i="5"/>
  <c r="EC107" i="5"/>
  <c r="EB10" i="5"/>
  <c r="CQ180" i="5"/>
  <c r="BR181" i="5"/>
  <c r="DY181" i="5"/>
  <c r="BV180" i="5"/>
  <c r="EC180" i="5"/>
  <c r="BN176" i="5"/>
  <c r="DU176" i="5"/>
  <c r="EC171" i="5"/>
  <c r="BV171" i="5"/>
  <c r="BN160" i="5"/>
  <c r="DU160" i="5"/>
  <c r="BQ176" i="5"/>
  <c r="DX176" i="5"/>
  <c r="BN172" i="5"/>
  <c r="DU172" i="5"/>
  <c r="BT170" i="5"/>
  <c r="EA170" i="5"/>
  <c r="BN157" i="5"/>
  <c r="DU157" i="5"/>
  <c r="BR153" i="5"/>
  <c r="DY153" i="5"/>
  <c r="BQ152" i="5"/>
  <c r="DX152" i="5"/>
  <c r="BO150" i="5"/>
  <c r="DV150" i="5"/>
  <c r="BR148" i="5"/>
  <c r="DY148" i="5"/>
  <c r="BU146" i="5"/>
  <c r="EB146" i="5"/>
  <c r="EA145" i="5"/>
  <c r="BT145" i="5"/>
  <c r="AT145" i="5" s="1"/>
  <c r="BX7" i="5"/>
  <c r="EE7" i="5"/>
  <c r="BN173" i="5"/>
  <c r="DU173" i="5"/>
  <c r="EA167" i="5"/>
  <c r="BT167" i="5"/>
  <c r="BR165" i="5"/>
  <c r="DY165" i="5"/>
  <c r="BQ163" i="5"/>
  <c r="DX163" i="5"/>
  <c r="EE161" i="5"/>
  <c r="BX161" i="5"/>
  <c r="BQ161" i="5"/>
  <c r="DX161" i="5"/>
  <c r="BR159" i="5"/>
  <c r="DY159" i="5"/>
  <c r="BV158" i="5"/>
  <c r="EC158" i="5"/>
  <c r="BN158" i="5"/>
  <c r="DU158" i="5"/>
  <c r="EC141" i="5"/>
  <c r="BV141" i="5"/>
  <c r="BP136" i="5"/>
  <c r="DW136" i="5"/>
  <c r="BR126" i="5"/>
  <c r="DY126" i="5"/>
  <c r="BX122" i="5"/>
  <c r="EE122" i="5"/>
  <c r="BT119" i="5"/>
  <c r="EA119" i="5"/>
  <c r="BO118" i="5"/>
  <c r="DV118" i="5"/>
  <c r="BR117" i="5"/>
  <c r="DY117" i="5"/>
  <c r="CU9" i="5"/>
  <c r="CV9" i="5" s="1"/>
  <c r="CV56" i="5"/>
  <c r="BT177" i="5"/>
  <c r="EA177" i="5"/>
  <c r="BP168" i="5"/>
  <c r="DW168" i="5"/>
  <c r="BW128" i="5"/>
  <c r="ED128" i="5"/>
  <c r="BW123" i="5"/>
  <c r="ED123" i="5"/>
  <c r="DX51" i="5"/>
  <c r="BQ51" i="5"/>
  <c r="BO167" i="5"/>
  <c r="DV167" i="5"/>
  <c r="BV144" i="5"/>
  <c r="EC144" i="5"/>
  <c r="BO124" i="5"/>
  <c r="DV124" i="5"/>
  <c r="EA174" i="5"/>
  <c r="BT174" i="5"/>
  <c r="BR166" i="5"/>
  <c r="DY166" i="5"/>
  <c r="BN144" i="5"/>
  <c r="DU144" i="5"/>
  <c r="BT127" i="5"/>
  <c r="EA127" i="5"/>
  <c r="BX111" i="5"/>
  <c r="EE111" i="5"/>
  <c r="BP106" i="5"/>
  <c r="DW106" i="5"/>
  <c r="W91" i="5"/>
  <c r="CO157" i="5"/>
  <c r="CP157" i="5"/>
  <c r="CU119" i="5"/>
  <c r="CW119" i="5" s="1"/>
  <c r="BU55" i="5"/>
  <c r="EB55" i="5"/>
  <c r="CU177" i="5"/>
  <c r="CY177" i="5" s="1"/>
  <c r="V176" i="5"/>
  <c r="AF176" i="5" s="1"/>
  <c r="DZ176" i="5" s="1"/>
  <c r="CR42" i="5"/>
  <c r="DX94" i="5"/>
  <c r="CO28" i="5"/>
  <c r="CO85" i="5"/>
  <c r="DY24" i="5"/>
  <c r="CR46" i="5"/>
  <c r="V46" i="5"/>
  <c r="AF46" i="5" s="1"/>
  <c r="DM46" i="5" s="1"/>
  <c r="CX81" i="5"/>
  <c r="EB29" i="5"/>
  <c r="V28" i="5"/>
  <c r="AF28" i="5" s="1"/>
  <c r="AG28" i="5" s="1"/>
  <c r="BS28" i="5" s="1"/>
  <c r="ED30" i="5"/>
  <c r="DU8" i="5"/>
  <c r="DH8" i="5" s="1"/>
  <c r="CX37" i="5"/>
  <c r="ED19" i="5"/>
  <c r="BO89" i="5"/>
  <c r="AP89" i="5" s="1"/>
  <c r="CS95" i="5"/>
  <c r="V34" i="5"/>
  <c r="AF34" i="5" s="1"/>
  <c r="AG34" i="5" s="1"/>
  <c r="BS34" i="5" s="1"/>
  <c r="CR52" i="5"/>
  <c r="CQ124" i="5"/>
  <c r="V160" i="5"/>
  <c r="AF160" i="5" s="1"/>
  <c r="DM160" i="5" s="1"/>
  <c r="CS132" i="5"/>
  <c r="W127" i="5"/>
  <c r="CS163" i="5"/>
  <c r="CX133" i="5"/>
  <c r="CR167" i="5"/>
  <c r="CP40" i="5"/>
  <c r="BG61" i="3"/>
  <c r="W41" i="5"/>
  <c r="CP77" i="5"/>
  <c r="W27" i="5"/>
  <c r="EC24" i="5"/>
  <c r="BI43" i="3"/>
  <c r="BK47" i="3"/>
  <c r="CR77" i="5"/>
  <c r="W90" i="5"/>
  <c r="BU66" i="5"/>
  <c r="BH18" i="3"/>
  <c r="BJ21" i="3"/>
  <c r="BI22" i="3"/>
  <c r="BE24" i="3"/>
  <c r="BK25" i="3"/>
  <c r="BG26" i="3"/>
  <c r="BK32" i="3"/>
  <c r="BI34" i="3"/>
  <c r="BG38" i="3"/>
  <c r="BG42" i="3"/>
  <c r="BE52" i="3"/>
  <c r="BL53" i="3"/>
  <c r="BM54" i="3"/>
  <c r="BI64" i="3"/>
  <c r="BK67" i="3"/>
  <c r="BI68" i="3"/>
  <c r="BI27" i="3"/>
  <c r="BK35" i="3"/>
  <c r="BE39" i="3"/>
  <c r="BE40" i="3"/>
  <c r="BI51" i="3"/>
  <c r="BM70" i="3"/>
  <c r="V172" i="5"/>
  <c r="AF172" i="5" s="1"/>
  <c r="DM172" i="5" s="1"/>
  <c r="V178" i="5"/>
  <c r="AF178" i="5" s="1"/>
  <c r="DM178" i="5" s="1"/>
  <c r="CY174" i="5"/>
  <c r="V165" i="5"/>
  <c r="AF165" i="5" s="1"/>
  <c r="DM165" i="5" s="1"/>
  <c r="CR152" i="5"/>
  <c r="CY146" i="5"/>
  <c r="CS128" i="5"/>
  <c r="CR158" i="5"/>
  <c r="CR160" i="5"/>
  <c r="W111" i="5"/>
  <c r="CP144" i="5"/>
  <c r="CR180" i="5"/>
  <c r="CR172" i="5"/>
  <c r="CS173" i="5"/>
  <c r="CQ178" i="5"/>
  <c r="CR119" i="5"/>
  <c r="CS40" i="5"/>
  <c r="ED94" i="5"/>
  <c r="EA106" i="5"/>
  <c r="W70" i="5"/>
  <c r="CQ51" i="5"/>
  <c r="DW80" i="5"/>
  <c r="CP180" i="5"/>
  <c r="V158" i="5"/>
  <c r="AF158" i="5" s="1"/>
  <c r="DM158" i="5" s="1"/>
  <c r="V15" i="5"/>
  <c r="AF15" i="5" s="1"/>
  <c r="DM15" i="5" s="1"/>
  <c r="W5" i="5"/>
  <c r="W23" i="5"/>
  <c r="V87" i="5"/>
  <c r="AF87" i="5" s="1"/>
  <c r="CQ160" i="5"/>
  <c r="CP154" i="5"/>
  <c r="CQ154" i="5"/>
  <c r="CV17" i="5"/>
  <c r="CU17" i="5"/>
  <c r="CW17" i="5"/>
  <c r="CO165" i="5"/>
  <c r="CP165" i="5"/>
  <c r="AU160" i="5"/>
  <c r="AT160" i="5"/>
  <c r="CU122" i="5"/>
  <c r="CY122" i="5" s="1"/>
  <c r="BR25" i="5"/>
  <c r="DY25" i="5"/>
  <c r="BT9" i="5"/>
  <c r="EA9" i="5"/>
  <c r="BX6" i="5"/>
  <c r="EE6" i="5"/>
  <c r="BT62" i="5"/>
  <c r="EA62" i="5"/>
  <c r="BR41" i="5"/>
  <c r="DY41" i="5"/>
  <c r="EE94" i="5"/>
  <c r="BX94" i="5"/>
  <c r="CP166" i="5"/>
  <c r="CO166" i="5"/>
  <c r="CQ166" i="5"/>
  <c r="CS70" i="5"/>
  <c r="BR32" i="5"/>
  <c r="DY32" i="5"/>
  <c r="BN107" i="5"/>
  <c r="DU107" i="5"/>
  <c r="DH107" i="5" s="1"/>
  <c r="CP108" i="5"/>
  <c r="CO108" i="5"/>
  <c r="V44" i="5"/>
  <c r="AF44" i="5" s="1"/>
  <c r="DZ44" i="5" s="1"/>
  <c r="BU56" i="5"/>
  <c r="EB56" i="5"/>
  <c r="BR54" i="5"/>
  <c r="DY54" i="5"/>
  <c r="DH54" i="5"/>
  <c r="BN30" i="5"/>
  <c r="AO30" i="5" s="1"/>
  <c r="DU30" i="5"/>
  <c r="DH30" i="5" s="1"/>
  <c r="DV40" i="5"/>
  <c r="DW98" i="5"/>
  <c r="W45" i="5"/>
  <c r="DX80" i="5"/>
  <c r="CR85" i="5"/>
  <c r="CV40" i="5"/>
  <c r="CV23" i="5"/>
  <c r="CP34" i="5"/>
  <c r="CY39" i="5"/>
  <c r="CX90" i="5"/>
  <c r="W162" i="5"/>
  <c r="CV133" i="5"/>
  <c r="W122" i="5"/>
  <c r="CW133" i="5"/>
  <c r="V167" i="5"/>
  <c r="AF167" i="5" s="1"/>
  <c r="DM167" i="5" s="1"/>
  <c r="CO40" i="5"/>
  <c r="CX41" i="5"/>
  <c r="CS144" i="5"/>
  <c r="CS79" i="5"/>
  <c r="CQ77" i="5"/>
  <c r="V173" i="5"/>
  <c r="AF173" i="5" s="1"/>
  <c r="DZ173" i="5" s="1"/>
  <c r="V181" i="5"/>
  <c r="AF181" i="5" s="1"/>
  <c r="DZ181" i="5" s="1"/>
  <c r="CS176" i="5"/>
  <c r="CR144" i="5"/>
  <c r="W135" i="5"/>
  <c r="W177" i="5"/>
  <c r="CQ172" i="5"/>
  <c r="CS178" i="5"/>
  <c r="CS168" i="5"/>
  <c r="CV94" i="5"/>
  <c r="CQ20" i="5"/>
  <c r="W58" i="5"/>
  <c r="V86" i="5"/>
  <c r="AF86" i="5" s="1"/>
  <c r="DZ86" i="5" s="1"/>
  <c r="BJ6" i="3"/>
  <c r="BE11" i="3"/>
  <c r="BJ12" i="3"/>
  <c r="BM20" i="3"/>
  <c r="W170" i="5"/>
  <c r="CQ158" i="5"/>
  <c r="CQ176" i="5"/>
  <c r="CY162" i="5"/>
  <c r="BH58" i="3"/>
  <c r="BR182" i="5"/>
  <c r="DY182" i="5"/>
  <c r="AP181" i="5"/>
  <c r="AO181" i="5"/>
  <c r="BR178" i="5"/>
  <c r="DY178" i="5"/>
  <c r="BV175" i="5"/>
  <c r="EC175" i="5"/>
  <c r="BO175" i="5"/>
  <c r="DV175" i="5"/>
  <c r="BX169" i="5"/>
  <c r="EE169" i="5"/>
  <c r="BR167" i="5"/>
  <c r="DY167" i="5"/>
  <c r="BR177" i="5"/>
  <c r="DY177" i="5"/>
  <c r="BR172" i="5"/>
  <c r="DY172" i="5"/>
  <c r="BQ171" i="5"/>
  <c r="DX171" i="5"/>
  <c r="BP155" i="5"/>
  <c r="DW155" i="5"/>
  <c r="BU152" i="5"/>
  <c r="EB152" i="5"/>
  <c r="BR151" i="5"/>
  <c r="DY151" i="5"/>
  <c r="BO149" i="5"/>
  <c r="DV149" i="5"/>
  <c r="BR147" i="5"/>
  <c r="DY147" i="5"/>
  <c r="BP145" i="5"/>
  <c r="DW145" i="5"/>
  <c r="BR27" i="5"/>
  <c r="DY27" i="5"/>
  <c r="EA17" i="5"/>
  <c r="BT17" i="5"/>
  <c r="EC165" i="5"/>
  <c r="BV165" i="5"/>
  <c r="BN165" i="5"/>
  <c r="DU165" i="5"/>
  <c r="BQ164" i="5"/>
  <c r="DX164" i="5"/>
  <c r="BN163" i="5"/>
  <c r="DU163" i="5"/>
  <c r="BQ162" i="5"/>
  <c r="DX162" i="5"/>
  <c r="BO159" i="5"/>
  <c r="DV159" i="5"/>
  <c r="BR158" i="5"/>
  <c r="DY158" i="5"/>
  <c r="BW142" i="5"/>
  <c r="ED142" i="5"/>
  <c r="BO142" i="5"/>
  <c r="DV142" i="5"/>
  <c r="EA135" i="5"/>
  <c r="BT135" i="5"/>
  <c r="AT135" i="5" s="1"/>
  <c r="BN127" i="5"/>
  <c r="AQ127" i="5" s="1"/>
  <c r="DU127" i="5"/>
  <c r="BT122" i="5"/>
  <c r="AT122" i="5" s="1"/>
  <c r="EA122" i="5"/>
  <c r="BT121" i="5"/>
  <c r="AT121" i="5" s="1"/>
  <c r="EA121" i="5"/>
  <c r="BP119" i="5"/>
  <c r="DW119" i="5"/>
  <c r="BV117" i="5"/>
  <c r="EC117" i="5"/>
  <c r="BQ116" i="5"/>
  <c r="DX116" i="5"/>
  <c r="CX17" i="5"/>
  <c r="CP13" i="5"/>
  <c r="CO13" i="5"/>
  <c r="BU173" i="5"/>
  <c r="EB173" i="5"/>
  <c r="EC166" i="5"/>
  <c r="BV166" i="5"/>
  <c r="BP137" i="5"/>
  <c r="DW137" i="5"/>
  <c r="BP112" i="5"/>
  <c r="DW112" i="5"/>
  <c r="BN166" i="5"/>
  <c r="DU166" i="5"/>
  <c r="BX127" i="5"/>
  <c r="EE127" i="5"/>
  <c r="EE96" i="5"/>
  <c r="BX96" i="5"/>
  <c r="BT123" i="5"/>
  <c r="EA123" i="5"/>
  <c r="BO81" i="5"/>
  <c r="DV81" i="5"/>
  <c r="EC89" i="5"/>
  <c r="BV89" i="5"/>
  <c r="BP36" i="5"/>
  <c r="DW36" i="5"/>
  <c r="AO15" i="5"/>
  <c r="CQ153" i="5"/>
  <c r="BP182" i="5"/>
  <c r="DW182" i="5"/>
  <c r="EC169" i="5"/>
  <c r="BV169" i="5"/>
  <c r="BT144" i="5"/>
  <c r="AT144" i="5" s="1"/>
  <c r="EA144" i="5"/>
  <c r="BR121" i="5"/>
  <c r="DY121" i="5"/>
  <c r="BX15" i="5"/>
  <c r="EE15" i="5"/>
  <c r="BN40" i="5"/>
  <c r="AO40" i="5" s="1"/>
  <c r="DU40" i="5"/>
  <c r="DH40" i="5" s="1"/>
  <c r="BW61" i="5"/>
  <c r="ED61" i="5"/>
  <c r="EB24" i="5"/>
  <c r="BU24" i="5"/>
  <c r="V135" i="5"/>
  <c r="AF135" i="5" s="1"/>
  <c r="DZ135" i="5" s="1"/>
  <c r="V148" i="5"/>
  <c r="AF148" i="5" s="1"/>
  <c r="DM148" i="5" s="1"/>
  <c r="AO130" i="5"/>
  <c r="CW75" i="5"/>
  <c r="DU102" i="5"/>
  <c r="DH102" i="5" s="1"/>
  <c r="DU91" i="5"/>
  <c r="DH91" i="5" s="1"/>
  <c r="V85" i="5"/>
  <c r="AF85" i="5" s="1"/>
  <c r="DM85" i="5" s="1"/>
  <c r="CS19" i="5"/>
  <c r="BJ11" i="3"/>
  <c r="CP37" i="5"/>
  <c r="BL25" i="3"/>
  <c r="CY79" i="5"/>
  <c r="CW51" i="5"/>
  <c r="DO32" i="5"/>
  <c r="CS56" i="5"/>
  <c r="BT29" i="5"/>
  <c r="DV16" i="5"/>
  <c r="W32" i="5"/>
  <c r="DW39" i="5"/>
  <c r="BM21" i="3"/>
  <c r="BK39" i="3"/>
  <c r="DU12" i="5"/>
  <c r="DH12" i="5" s="1"/>
  <c r="BG2" i="3"/>
  <c r="DY33" i="5"/>
  <c r="BE67" i="3"/>
  <c r="BM27" i="3"/>
  <c r="BJ43" i="3"/>
  <c r="BI18" i="3"/>
  <c r="BL18" i="3"/>
  <c r="BI12" i="3"/>
  <c r="BL12" i="3"/>
  <c r="BE42" i="3"/>
  <c r="BH68" i="3"/>
  <c r="BE6" i="3"/>
  <c r="BG6" i="3"/>
  <c r="BI20" i="3"/>
  <c r="EB129" i="5"/>
  <c r="CY175" i="5"/>
  <c r="CQ164" i="5"/>
  <c r="CR63" i="5"/>
  <c r="CV93" i="5"/>
  <c r="DV15" i="5"/>
  <c r="BH35" i="3"/>
  <c r="W43" i="5"/>
  <c r="EA46" i="5"/>
  <c r="V20" i="5"/>
  <c r="AF20" i="5" s="1"/>
  <c r="DZ20" i="5" s="1"/>
  <c r="CX51" i="5"/>
  <c r="CQ7" i="5"/>
  <c r="BL11" i="3"/>
  <c r="CY100" i="5"/>
  <c r="BG21" i="3"/>
  <c r="BF24" i="3"/>
  <c r="BJ25" i="3"/>
  <c r="BL27" i="3"/>
  <c r="BI33" i="3"/>
  <c r="BK34" i="3"/>
  <c r="BE36" i="3"/>
  <c r="BK38" i="3"/>
  <c r="BM40" i="3"/>
  <c r="BF51" i="3"/>
  <c r="BL52" i="3"/>
  <c r="BG58" i="3"/>
  <c r="BH62" i="3"/>
  <c r="BJ67" i="3"/>
  <c r="BL68" i="3"/>
  <c r="BL70" i="3"/>
  <c r="BI26" i="3"/>
  <c r="BM32" i="3"/>
  <c r="BJ35" i="3"/>
  <c r="BL37" i="3"/>
  <c r="BG39" i="3"/>
  <c r="BJ42" i="3"/>
  <c r="BG53" i="3"/>
  <c r="BF61" i="3"/>
  <c r="BJ64" i="3"/>
  <c r="CS158" i="5"/>
  <c r="CR153" i="5"/>
  <c r="CS119" i="5"/>
  <c r="AP12" i="5"/>
  <c r="EB41" i="5"/>
  <c r="CP86" i="5"/>
  <c r="BL8" i="3"/>
  <c r="CP183" i="5"/>
  <c r="CQ183" i="5"/>
  <c r="CP174" i="5"/>
  <c r="CQ174" i="5"/>
  <c r="BP164" i="5"/>
  <c r="DW164" i="5"/>
  <c r="BQ157" i="5"/>
  <c r="DX157" i="5"/>
  <c r="BQ148" i="5"/>
  <c r="DX148" i="5"/>
  <c r="BO113" i="5"/>
  <c r="AP113" i="5" s="1"/>
  <c r="DV113" i="5"/>
  <c r="DI113" i="5" s="1"/>
  <c r="BR44" i="5"/>
  <c r="DY44" i="5"/>
  <c r="BN32" i="5"/>
  <c r="AO32" i="5" s="1"/>
  <c r="DU32" i="5"/>
  <c r="DH32" i="5" s="1"/>
  <c r="BW55" i="5"/>
  <c r="ED55" i="5"/>
  <c r="BP73" i="5"/>
  <c r="DW73" i="5"/>
  <c r="BT92" i="5"/>
  <c r="EA92" i="5"/>
  <c r="BP25" i="5"/>
  <c r="DW25" i="5"/>
  <c r="DX56" i="5"/>
  <c r="BQ56" i="5"/>
  <c r="BT37" i="5"/>
  <c r="EA37" i="5"/>
  <c r="BX23" i="5"/>
  <c r="EE23" i="5"/>
  <c r="BU20" i="5"/>
  <c r="EB20" i="5"/>
  <c r="BR110" i="5"/>
  <c r="DY110" i="5"/>
  <c r="BX48" i="5"/>
  <c r="EE48" i="5"/>
  <c r="BX79" i="5"/>
  <c r="EE79" i="5"/>
  <c r="BW65" i="5"/>
  <c r="ED65" i="5"/>
  <c r="BU71" i="5"/>
  <c r="EB71" i="5"/>
  <c r="BX17" i="5"/>
  <c r="EE17" i="5"/>
  <c r="BX183" i="5"/>
  <c r="EE183" i="5"/>
  <c r="BV130" i="5"/>
  <c r="EC130" i="5"/>
  <c r="BT69" i="5"/>
  <c r="EA69" i="5"/>
  <c r="CV165" i="5"/>
  <c r="CW165" i="5"/>
  <c r="CY165" i="5"/>
  <c r="CX165" i="5"/>
  <c r="BR21" i="5"/>
  <c r="DY21" i="5"/>
  <c r="ED103" i="5"/>
  <c r="BW103" i="5"/>
  <c r="AQ130" i="5"/>
  <c r="EB132" i="5"/>
  <c r="W76" i="5"/>
  <c r="BF11" i="3"/>
  <c r="BK11" i="3"/>
  <c r="CW91" i="5"/>
  <c r="DY68" i="5"/>
  <c r="CR87" i="5"/>
  <c r="V65" i="5"/>
  <c r="AF65" i="5" s="1"/>
  <c r="AG65" i="5" s="1"/>
  <c r="BS65" i="5" s="1"/>
  <c r="DY61" i="5"/>
  <c r="CR89" i="5"/>
  <c r="CU27" i="5"/>
  <c r="CY27" i="5" s="1"/>
  <c r="BJ52" i="3"/>
  <c r="BI53" i="3"/>
  <c r="BG52" i="3"/>
  <c r="BE43" i="3"/>
  <c r="BM18" i="3"/>
  <c r="BE18" i="3"/>
  <c r="BL47" i="3"/>
  <c r="BG12" i="3"/>
  <c r="BK12" i="3"/>
  <c r="BK6" i="3"/>
  <c r="BM6" i="3"/>
  <c r="BL6" i="3"/>
  <c r="CW158" i="5"/>
  <c r="CS164" i="5"/>
  <c r="BU58" i="5"/>
  <c r="BR67" i="5"/>
  <c r="DU15" i="5"/>
  <c r="DH15" i="5" s="1"/>
  <c r="BH11" i="3"/>
  <c r="DY174" i="5"/>
  <c r="EE148" i="5"/>
  <c r="CO128" i="5"/>
  <c r="CY40" i="5"/>
  <c r="CS41" i="5"/>
  <c r="DX81" i="5"/>
  <c r="CV48" i="5"/>
  <c r="BL54" i="3"/>
  <c r="CR65" i="5"/>
  <c r="BJ22" i="3"/>
  <c r="BO183" i="5"/>
  <c r="DV183" i="5"/>
  <c r="EA181" i="5"/>
  <c r="BT181" i="5"/>
  <c r="BO174" i="5"/>
  <c r="DV174" i="5"/>
  <c r="BT148" i="5"/>
  <c r="EA148" i="5"/>
  <c r="BQ139" i="5"/>
  <c r="DX139" i="5"/>
  <c r="BN131" i="5"/>
  <c r="DU131" i="5"/>
  <c r="EC127" i="5"/>
  <c r="BV127" i="5"/>
  <c r="CX155" i="5"/>
  <c r="BN61" i="5"/>
  <c r="AQ61" i="5" s="1"/>
  <c r="DU61" i="5"/>
  <c r="DH61" i="5" s="1"/>
  <c r="CX179" i="5"/>
  <c r="CY179" i="5"/>
  <c r="CU164" i="5"/>
  <c r="CV164" i="5" s="1"/>
  <c r="BX5" i="5"/>
  <c r="EE5" i="5"/>
  <c r="BU8" i="5"/>
  <c r="EB8" i="5"/>
  <c r="BN109" i="5"/>
  <c r="AO109" i="5" s="1"/>
  <c r="DU109" i="5"/>
  <c r="DH109" i="5" s="1"/>
  <c r="DY90" i="5"/>
  <c r="BR90" i="5"/>
  <c r="BX89" i="5"/>
  <c r="EE89" i="5"/>
  <c r="BX11" i="5"/>
  <c r="EE11" i="5"/>
  <c r="BV90" i="5"/>
  <c r="EC90" i="5"/>
  <c r="BX55" i="5"/>
  <c r="EE55" i="5"/>
  <c r="BW37" i="5"/>
  <c r="ED37" i="5"/>
  <c r="BV41" i="5"/>
  <c r="EC41" i="5"/>
  <c r="BV9" i="5"/>
  <c r="EC9" i="5"/>
  <c r="W174" i="5"/>
  <c r="BP181" i="5"/>
  <c r="DW181" i="5"/>
  <c r="BU118" i="5"/>
  <c r="EB118" i="5"/>
  <c r="CR157" i="5"/>
  <c r="CS157" i="5"/>
  <c r="V157" i="5"/>
  <c r="AF157" i="5" s="1"/>
  <c r="BV6" i="5"/>
  <c r="EC6" i="5"/>
  <c r="EA54" i="5"/>
  <c r="BT54" i="5"/>
  <c r="ED70" i="5"/>
  <c r="BW70" i="5"/>
  <c r="BU15" i="5"/>
  <c r="EB15" i="5"/>
  <c r="EB103" i="5"/>
  <c r="BU103" i="5"/>
  <c r="BU57" i="5"/>
  <c r="EB57" i="5"/>
  <c r="CY71" i="5"/>
  <c r="CW71" i="5"/>
  <c r="W71" i="5"/>
  <c r="V151" i="5"/>
  <c r="AF151" i="5" s="1"/>
  <c r="DM151" i="5" s="1"/>
  <c r="V127" i="5"/>
  <c r="AF127" i="5" s="1"/>
  <c r="DM127" i="5" s="1"/>
  <c r="CS136" i="5"/>
  <c r="V153" i="5"/>
  <c r="AF153" i="5" s="1"/>
  <c r="DM153" i="5" s="1"/>
  <c r="CR14" i="5"/>
  <c r="CR16" i="5"/>
  <c r="BM11" i="3"/>
  <c r="BG11" i="3"/>
  <c r="CR57" i="5"/>
  <c r="V56" i="5"/>
  <c r="AF56" i="5" s="1"/>
  <c r="DZ56" i="5" s="1"/>
  <c r="W51" i="5"/>
  <c r="BL2" i="3"/>
  <c r="BJ18" i="3"/>
  <c r="BG18" i="3"/>
  <c r="BM12" i="3"/>
  <c r="BH12" i="3"/>
  <c r="BH6" i="3"/>
  <c r="EA74" i="5"/>
  <c r="BL3" i="3"/>
  <c r="W173" i="5"/>
  <c r="CV10" i="5"/>
  <c r="BE20" i="3"/>
  <c r="V68" i="5"/>
  <c r="AF68" i="5" s="1"/>
  <c r="DM68" i="5" s="1"/>
  <c r="CY65" i="5"/>
  <c r="CY58" i="5"/>
  <c r="BI54" i="3"/>
  <c r="BJ51" i="3"/>
  <c r="CP129" i="5"/>
  <c r="CR149" i="5"/>
  <c r="CR128" i="5"/>
  <c r="CW93" i="5"/>
  <c r="W183" i="5"/>
  <c r="CV113" i="5"/>
  <c r="CX113" i="5"/>
  <c r="EC179" i="5"/>
  <c r="BV179" i="5"/>
  <c r="BT164" i="5"/>
  <c r="EA164" i="5"/>
  <c r="BW160" i="5"/>
  <c r="ED160" i="5"/>
  <c r="BV143" i="5"/>
  <c r="EC143" i="5"/>
  <c r="BP133" i="5"/>
  <c r="DW133" i="5"/>
  <c r="BX126" i="5"/>
  <c r="EE126" i="5"/>
  <c r="BW122" i="5"/>
  <c r="ED122" i="5"/>
  <c r="EE8" i="5"/>
  <c r="BX8" i="5"/>
  <c r="CX174" i="5"/>
  <c r="DX44" i="5"/>
  <c r="BQ44" i="5"/>
  <c r="AP70" i="5"/>
  <c r="BW25" i="5"/>
  <c r="ED25" i="5"/>
  <c r="BT41" i="5"/>
  <c r="EA41" i="5"/>
  <c r="BV95" i="5"/>
  <c r="EC95" i="5"/>
  <c r="W17" i="5"/>
  <c r="BP67" i="5"/>
  <c r="DW67" i="5"/>
  <c r="EA22" i="5"/>
  <c r="BT22" i="5"/>
  <c r="BR66" i="5"/>
  <c r="DY66" i="5"/>
  <c r="BQ35" i="5"/>
  <c r="DX35" i="5"/>
  <c r="CX71" i="5"/>
  <c r="EE97" i="5"/>
  <c r="BX97" i="5"/>
  <c r="BU93" i="5"/>
  <c r="EB93" i="5"/>
  <c r="EB67" i="5"/>
  <c r="BU67" i="5"/>
  <c r="BX59" i="5"/>
  <c r="EE59" i="5"/>
  <c r="BX93" i="5"/>
  <c r="EE93" i="5"/>
  <c r="BW87" i="5"/>
  <c r="ED87" i="5"/>
  <c r="BU37" i="5"/>
  <c r="EB37" i="5"/>
  <c r="BU89" i="5"/>
  <c r="EB89" i="5"/>
  <c r="BU11" i="5"/>
  <c r="EB11" i="5"/>
  <c r="BU45" i="5"/>
  <c r="EB45" i="5"/>
  <c r="AO45" i="5"/>
  <c r="AP45" i="5"/>
  <c r="CW163" i="5"/>
  <c r="BX182" i="5"/>
  <c r="EE182" i="5"/>
  <c r="CX137" i="5"/>
  <c r="CY137" i="5"/>
  <c r="CU131" i="5"/>
  <c r="CV131" i="5" s="1"/>
  <c r="W131" i="5"/>
  <c r="CY128" i="5"/>
  <c r="CW128" i="5"/>
  <c r="CV128" i="5"/>
  <c r="W125" i="5"/>
  <c r="CV125" i="5"/>
  <c r="CY125" i="5"/>
  <c r="CW125" i="5"/>
  <c r="CU112" i="5"/>
  <c r="CV112" i="5" s="1"/>
  <c r="CU134" i="5"/>
  <c r="CV134" i="5" s="1"/>
  <c r="BX54" i="5"/>
  <c r="EE54" i="5"/>
  <c r="CU95" i="5"/>
  <c r="CX95" i="5" s="1"/>
  <c r="W141" i="5"/>
  <c r="CY141" i="5"/>
  <c r="CX141" i="5"/>
  <c r="W124" i="5"/>
  <c r="CX124" i="5"/>
  <c r="CW124" i="5"/>
  <c r="DW41" i="5"/>
  <c r="BP41" i="5"/>
  <c r="BU42" i="5"/>
  <c r="EB42" i="5"/>
  <c r="CR8" i="5"/>
  <c r="V8" i="5"/>
  <c r="AF8" i="5" s="1"/>
  <c r="CP8" i="5"/>
  <c r="CS8" i="5"/>
  <c r="BQ101" i="5"/>
  <c r="DX101" i="5"/>
  <c r="DU28" i="5"/>
  <c r="BN28" i="5"/>
  <c r="AQ28" i="5" s="1"/>
  <c r="CV74" i="5"/>
  <c r="CW74" i="5"/>
  <c r="CX74" i="5"/>
  <c r="BG24" i="3"/>
  <c r="BT30" i="5"/>
  <c r="EA30" i="5"/>
  <c r="AO63" i="5"/>
  <c r="BM24" i="3"/>
  <c r="CS28" i="5"/>
  <c r="BN42" i="5"/>
  <c r="AO42" i="5" s="1"/>
  <c r="BE38" i="3"/>
  <c r="BK36" i="3"/>
  <c r="BL24" i="3"/>
  <c r="W79" i="5"/>
  <c r="V23" i="5"/>
  <c r="AF23" i="5" s="1"/>
  <c r="CX100" i="5"/>
  <c r="CW79" i="5"/>
  <c r="CX40" i="5"/>
  <c r="V108" i="5"/>
  <c r="AF108" i="5" s="1"/>
  <c r="AG108" i="5" s="1"/>
  <c r="BS108" i="5" s="1"/>
  <c r="CS45" i="5"/>
  <c r="BI25" i="3"/>
  <c r="BM25" i="3"/>
  <c r="BK70" i="3"/>
  <c r="BM34" i="3"/>
  <c r="BJ32" i="3"/>
  <c r="BH32" i="3"/>
  <c r="CU43" i="5"/>
  <c r="CY43" i="5" s="1"/>
  <c r="BI21" i="3"/>
  <c r="DW34" i="5"/>
  <c r="DJ34" i="5" s="1"/>
  <c r="AQ65" i="5"/>
  <c r="AP15" i="5"/>
  <c r="BH52" i="3"/>
  <c r="BI52" i="3"/>
  <c r="BK54" i="3"/>
  <c r="BK53" i="3"/>
  <c r="BM53" i="3"/>
  <c r="V62" i="5"/>
  <c r="AF62" i="5" s="1"/>
  <c r="DZ62" i="5" s="1"/>
  <c r="BF35" i="3"/>
  <c r="BH22" i="3"/>
  <c r="BM22" i="3"/>
  <c r="BI67" i="3"/>
  <c r="BG67" i="3"/>
  <c r="BH67" i="3"/>
  <c r="BG27" i="3"/>
  <c r="BJ27" i="3"/>
  <c r="BF64" i="3"/>
  <c r="BE64" i="3"/>
  <c r="BL64" i="3"/>
  <c r="BL43" i="3"/>
  <c r="BM47" i="3"/>
  <c r="BJ47" i="3"/>
  <c r="BM42" i="3"/>
  <c r="BF42" i="3"/>
  <c r="BK61" i="3"/>
  <c r="BM8" i="3"/>
  <c r="BG54" i="3"/>
  <c r="BE68" i="3"/>
  <c r="BF68" i="3"/>
  <c r="BL26" i="3"/>
  <c r="BE26" i="3"/>
  <c r="BK26" i="3"/>
  <c r="BG20" i="3"/>
  <c r="BK20" i="3"/>
  <c r="BJ40" i="3"/>
  <c r="BH40" i="3"/>
  <c r="BH42" i="3"/>
  <c r="CY74" i="5"/>
  <c r="V109" i="5"/>
  <c r="AF109" i="5" s="1"/>
  <c r="DM109" i="5" s="1"/>
  <c r="W128" i="5"/>
  <c r="W137" i="5"/>
  <c r="CX140" i="5"/>
  <c r="CS110" i="5"/>
  <c r="CV180" i="5"/>
  <c r="CY163" i="5"/>
  <c r="CQ165" i="5"/>
  <c r="BI24" i="3"/>
  <c r="BN7" i="5"/>
  <c r="AO7" i="5" s="1"/>
  <c r="V91" i="5"/>
  <c r="AF91" i="5" s="1"/>
  <c r="BG33" i="3"/>
  <c r="ED24" i="5"/>
  <c r="CP43" i="5"/>
  <c r="BG62" i="3"/>
  <c r="BF62" i="3"/>
  <c r="BF39" i="3"/>
  <c r="W75" i="5"/>
  <c r="CX30" i="5"/>
  <c r="CQ23" i="5"/>
  <c r="DU45" i="5"/>
  <c r="DH45" i="5" s="1"/>
  <c r="BM51" i="3"/>
  <c r="BE21" i="3"/>
  <c r="BF25" i="3"/>
  <c r="BH25" i="3"/>
  <c r="BE33" i="3"/>
  <c r="BJ33" i="3"/>
  <c r="BM33" i="3"/>
  <c r="BF33" i="3"/>
  <c r="BL33" i="3"/>
  <c r="BK33" i="3"/>
  <c r="BG35" i="3"/>
  <c r="BJ34" i="3"/>
  <c r="BL34" i="3"/>
  <c r="BG34" i="3"/>
  <c r="BE34" i="3"/>
  <c r="BH34" i="3"/>
  <c r="BX176" i="5"/>
  <c r="EE176" i="5"/>
  <c r="EA168" i="5"/>
  <c r="BT168" i="5"/>
  <c r="BN159" i="5"/>
  <c r="DU159" i="5"/>
  <c r="BX157" i="5"/>
  <c r="EE157" i="5"/>
  <c r="BO152" i="5"/>
  <c r="DV152" i="5"/>
  <c r="BT151" i="5"/>
  <c r="EA151" i="5"/>
  <c r="BT149" i="5"/>
  <c r="EA149" i="5"/>
  <c r="BU145" i="5"/>
  <c r="EB145" i="5"/>
  <c r="BT140" i="5"/>
  <c r="EA140" i="5"/>
  <c r="BW137" i="5"/>
  <c r="ED137" i="5"/>
  <c r="BQ134" i="5"/>
  <c r="DX134" i="5"/>
  <c r="EA131" i="5"/>
  <c r="BT131" i="5"/>
  <c r="AT131" i="5" s="1"/>
  <c r="BU128" i="5"/>
  <c r="EB128" i="5"/>
  <c r="BU125" i="5"/>
  <c r="EB125" i="5"/>
  <c r="BN125" i="5"/>
  <c r="DU125" i="5"/>
  <c r="BN117" i="5"/>
  <c r="DU117" i="5"/>
  <c r="DH117" i="5" s="1"/>
  <c r="BT112" i="5"/>
  <c r="EA112" i="5"/>
  <c r="BQ110" i="5"/>
  <c r="DX110" i="5"/>
  <c r="BN139" i="5"/>
  <c r="DU139" i="5"/>
  <c r="EA134" i="5"/>
  <c r="BT134" i="5"/>
  <c r="AT134" i="5" s="1"/>
  <c r="BU126" i="5"/>
  <c r="EB126" i="5"/>
  <c r="BQ117" i="5"/>
  <c r="DX117" i="5"/>
  <c r="BT114" i="5"/>
  <c r="EA114" i="5"/>
  <c r="BR113" i="5"/>
  <c r="DY113" i="5"/>
  <c r="BW110" i="5"/>
  <c r="ED110" i="5"/>
  <c r="CV143" i="5"/>
  <c r="CY143" i="5"/>
  <c r="CX143" i="5"/>
  <c r="CW143" i="5"/>
  <c r="CW146" i="5"/>
  <c r="BT130" i="5"/>
  <c r="AT130" i="5" s="1"/>
  <c r="EA130" i="5"/>
  <c r="BW129" i="5"/>
  <c r="ED129" i="5"/>
  <c r="BN123" i="5"/>
  <c r="AO123" i="5" s="1"/>
  <c r="DU123" i="5"/>
  <c r="DH123" i="5" s="1"/>
  <c r="BR115" i="5"/>
  <c r="DY115" i="5"/>
  <c r="BO109" i="5"/>
  <c r="DV109" i="5"/>
  <c r="CP152" i="5"/>
  <c r="CP63" i="5"/>
  <c r="CO63" i="5"/>
  <c r="CS63" i="5"/>
  <c r="EA63" i="5"/>
  <c r="BT63" i="5"/>
  <c r="BT142" i="5"/>
  <c r="AT142" i="5" s="1"/>
  <c r="EA142" i="5"/>
  <c r="BW141" i="5"/>
  <c r="ED141" i="5"/>
  <c r="BX134" i="5"/>
  <c r="EE134" i="5"/>
  <c r="BN133" i="5"/>
  <c r="AO133" i="5" s="1"/>
  <c r="DU133" i="5"/>
  <c r="DH133" i="5" s="1"/>
  <c r="BW130" i="5"/>
  <c r="ED130" i="5"/>
  <c r="BV124" i="5"/>
  <c r="EC124" i="5"/>
  <c r="BQ119" i="5"/>
  <c r="DX119" i="5"/>
  <c r="BV116" i="5"/>
  <c r="EC116" i="5"/>
  <c r="BP116" i="5"/>
  <c r="DW116" i="5"/>
  <c r="BQ112" i="5"/>
  <c r="DX112" i="5"/>
  <c r="BN110" i="5"/>
  <c r="DU110" i="5"/>
  <c r="DY99" i="5"/>
  <c r="BR99" i="5"/>
  <c r="BU84" i="5"/>
  <c r="EB84" i="5"/>
  <c r="BO41" i="5"/>
  <c r="DV41" i="5"/>
  <c r="CP96" i="5"/>
  <c r="CO96" i="5"/>
  <c r="BP38" i="5"/>
  <c r="DW38" i="5"/>
  <c r="DV8" i="5"/>
  <c r="BO8" i="5"/>
  <c r="AR8" i="5" s="1"/>
  <c r="DU20" i="5"/>
  <c r="BN20" i="5"/>
  <c r="AO20" i="5" s="1"/>
  <c r="BV58" i="5"/>
  <c r="EC58" i="5"/>
  <c r="CR91" i="5"/>
  <c r="CO91" i="5"/>
  <c r="CP91" i="5"/>
  <c r="BU38" i="5"/>
  <c r="EB38" i="5"/>
  <c r="CS15" i="5"/>
  <c r="CS87" i="5"/>
  <c r="CQ87" i="5"/>
  <c r="DW51" i="5"/>
  <c r="BP51" i="5"/>
  <c r="W40" i="5"/>
  <c r="CW120" i="5"/>
  <c r="BF37" i="3"/>
  <c r="BK37" i="3"/>
  <c r="BH37" i="3"/>
  <c r="BJ37" i="3"/>
  <c r="BE37" i="3"/>
  <c r="BI37" i="3"/>
  <c r="BG37" i="3"/>
  <c r="CU168" i="5"/>
  <c r="CX168" i="5" s="1"/>
  <c r="CO159" i="5"/>
  <c r="CP159" i="5"/>
  <c r="CS159" i="5"/>
  <c r="CQ159" i="5"/>
  <c r="CR159" i="5"/>
  <c r="CU149" i="5"/>
  <c r="CV149" i="5" s="1"/>
  <c r="CO125" i="5"/>
  <c r="CP125" i="5"/>
  <c r="V125" i="5"/>
  <c r="AF125" i="5" s="1"/>
  <c r="CQ125" i="5"/>
  <c r="CS125" i="5"/>
  <c r="CX125" i="5"/>
  <c r="CP109" i="5"/>
  <c r="CQ109" i="5"/>
  <c r="BQ11" i="5"/>
  <c r="DX11" i="5"/>
  <c r="BO17" i="5"/>
  <c r="DV17" i="5"/>
  <c r="DI17" i="5" s="1"/>
  <c r="CO133" i="5"/>
  <c r="CP133" i="5"/>
  <c r="CQ133" i="5"/>
  <c r="CO20" i="5"/>
  <c r="CP20" i="5"/>
  <c r="BO24" i="5"/>
  <c r="DV24" i="5"/>
  <c r="DI24" i="5" s="1"/>
  <c r="BM62" i="3"/>
  <c r="BO98" i="5"/>
  <c r="DV98" i="5"/>
  <c r="DU55" i="5"/>
  <c r="BN55" i="5"/>
  <c r="EE74" i="5"/>
  <c r="BX74" i="5"/>
  <c r="DW14" i="5"/>
  <c r="BV12" i="5"/>
  <c r="BM36" i="3"/>
  <c r="BJ36" i="3"/>
  <c r="BJ24" i="3"/>
  <c r="CQ30" i="5"/>
  <c r="BE25" i="3"/>
  <c r="BF70" i="3"/>
  <c r="BJ70" i="3"/>
  <c r="BU81" i="5"/>
  <c r="BQ78" i="5"/>
  <c r="CV100" i="5"/>
  <c r="CQ80" i="5"/>
  <c r="BF34" i="3"/>
  <c r="BE32" i="3"/>
  <c r="BI32" i="3"/>
  <c r="CY107" i="5"/>
  <c r="DU26" i="5"/>
  <c r="DJ26" i="5" s="1"/>
  <c r="BH21" i="3"/>
  <c r="BI39" i="3"/>
  <c r="BM35" i="3"/>
  <c r="BL35" i="3"/>
  <c r="BE53" i="3"/>
  <c r="BJ53" i="3"/>
  <c r="BE22" i="3"/>
  <c r="BK22" i="3"/>
  <c r="BL67" i="3"/>
  <c r="BF67" i="3"/>
  <c r="BK27" i="3"/>
  <c r="BH27" i="3"/>
  <c r="BM64" i="3"/>
  <c r="BG64" i="3"/>
  <c r="BH43" i="3"/>
  <c r="BG43" i="3"/>
  <c r="BE47" i="3"/>
  <c r="BG47" i="3"/>
  <c r="BL42" i="3"/>
  <c r="BK42" i="3"/>
  <c r="BM58" i="3"/>
  <c r="BH8" i="3"/>
  <c r="BE54" i="3"/>
  <c r="BJ68" i="3"/>
  <c r="BK68" i="3"/>
  <c r="BM26" i="3"/>
  <c r="BH26" i="3"/>
  <c r="BF20" i="3"/>
  <c r="BJ20" i="3"/>
  <c r="BL20" i="3"/>
  <c r="BF40" i="3"/>
  <c r="BI40" i="3"/>
  <c r="AP156" i="5"/>
  <c r="V159" i="5"/>
  <c r="AF159" i="5" s="1"/>
  <c r="DM159" i="5" s="1"/>
  <c r="CX128" i="5"/>
  <c r="CY176" i="5"/>
  <c r="W157" i="5"/>
  <c r="CW140" i="5"/>
  <c r="CO110" i="5"/>
  <c r="CY180" i="5"/>
  <c r="CV163" i="5"/>
  <c r="CS165" i="5"/>
  <c r="DV12" i="5"/>
  <c r="BJ38" i="3"/>
  <c r="V7" i="5"/>
  <c r="AF7" i="5" s="1"/>
  <c r="DZ7" i="5" s="1"/>
  <c r="CS80" i="5"/>
  <c r="CR20" i="5"/>
  <c r="AP90" i="5"/>
  <c r="BE62" i="3"/>
  <c r="BK21" i="3"/>
  <c r="BJ62" i="3"/>
  <c r="BL62" i="3"/>
  <c r="BM39" i="3"/>
  <c r="BG32" i="3"/>
  <c r="BM52" i="3"/>
  <c r="BL51" i="3"/>
  <c r="BE51" i="3"/>
  <c r="BF54" i="3"/>
  <c r="BI62" i="3"/>
  <c r="BI35" i="3"/>
  <c r="BI38" i="3"/>
  <c r="BH38" i="3"/>
  <c r="BM38" i="3"/>
  <c r="BF38" i="3"/>
  <c r="BL38" i="3"/>
  <c r="AO179" i="5"/>
  <c r="W164" i="5"/>
  <c r="W158" i="5"/>
  <c r="CV158" i="5"/>
  <c r="W151" i="5"/>
  <c r="CR151" i="5"/>
  <c r="CS151" i="5"/>
  <c r="CQ151" i="5"/>
  <c r="DI146" i="5"/>
  <c r="DH146" i="5"/>
  <c r="CP126" i="5"/>
  <c r="CO126" i="5"/>
  <c r="CS126" i="5"/>
  <c r="CQ126" i="5"/>
  <c r="CR126" i="5"/>
  <c r="V126" i="5"/>
  <c r="AF126" i="5" s="1"/>
  <c r="W139" i="5"/>
  <c r="CU139" i="5"/>
  <c r="CV139" i="5" s="1"/>
  <c r="CP115" i="5"/>
  <c r="CQ115" i="5"/>
  <c r="W113" i="5"/>
  <c r="CY113" i="5"/>
  <c r="W146" i="5"/>
  <c r="CV159" i="5"/>
  <c r="CY159" i="5"/>
  <c r="CX159" i="5"/>
  <c r="CW159" i="5"/>
  <c r="V149" i="5"/>
  <c r="AF149" i="5" s="1"/>
  <c r="BQ83" i="5"/>
  <c r="DX83" i="5"/>
  <c r="CQ119" i="5"/>
  <c r="CP119" i="5"/>
  <c r="CO119" i="5"/>
  <c r="W109" i="5"/>
  <c r="BH33" i="3"/>
  <c r="ED58" i="5"/>
  <c r="BW58" i="5"/>
  <c r="EA102" i="5"/>
  <c r="BT102" i="5"/>
  <c r="DX107" i="5"/>
  <c r="BQ107" i="5"/>
  <c r="BP103" i="5"/>
  <c r="DW103" i="5"/>
  <c r="BV60" i="5"/>
  <c r="EC60" i="5"/>
  <c r="CW58" i="5"/>
  <c r="CX58" i="5"/>
  <c r="EA81" i="5"/>
  <c r="BT81" i="5"/>
  <c r="CY11" i="5"/>
  <c r="W11" i="5"/>
  <c r="CX11" i="5"/>
  <c r="BW68" i="5"/>
  <c r="ED68" i="5"/>
  <c r="BQ104" i="5"/>
  <c r="DX104" i="5"/>
  <c r="BT79" i="5"/>
  <c r="EA79" i="5"/>
  <c r="DU87" i="5"/>
  <c r="BN87" i="5"/>
  <c r="BN106" i="5"/>
  <c r="DU106" i="5"/>
  <c r="BX52" i="5"/>
  <c r="EE52" i="5"/>
  <c r="CS47" i="5"/>
  <c r="CP47" i="5"/>
  <c r="CR47" i="5"/>
  <c r="CQ47" i="5"/>
  <c r="CP94" i="5"/>
  <c r="CP95" i="5"/>
  <c r="CR95" i="5"/>
  <c r="BH24" i="3"/>
  <c r="BG22" i="3"/>
  <c r="CQ86" i="5"/>
  <c r="CO86" i="5"/>
  <c r="CR86" i="5"/>
  <c r="CS86" i="5"/>
  <c r="AQ45" i="5"/>
  <c r="CP147" i="5"/>
  <c r="CQ147" i="5"/>
  <c r="CP117" i="5"/>
  <c r="CO117" i="5"/>
  <c r="CO139" i="5"/>
  <c r="CP139" i="5"/>
  <c r="CY126" i="5"/>
  <c r="CV126" i="5"/>
  <c r="CX126" i="5"/>
  <c r="ED63" i="5"/>
  <c r="BW63" i="5"/>
  <c r="BN96" i="5"/>
  <c r="DU96" i="5"/>
  <c r="BV84" i="5"/>
  <c r="EC84" i="5"/>
  <c r="BQ23" i="5"/>
  <c r="DX23" i="5"/>
  <c r="BQ46" i="5"/>
  <c r="DX46" i="5"/>
  <c r="V117" i="5"/>
  <c r="AF117" i="5" s="1"/>
  <c r="AG117" i="5" s="1"/>
  <c r="BJ88" i="5"/>
  <c r="BW88" i="5" s="1"/>
  <c r="CS152" i="5"/>
  <c r="V119" i="5"/>
  <c r="AF119" i="5" s="1"/>
  <c r="DZ119" i="5" s="1"/>
  <c r="V38" i="5"/>
  <c r="AF38" i="5" s="1"/>
  <c r="DM38" i="5" s="1"/>
  <c r="CP84" i="5"/>
  <c r="DV79" i="5"/>
  <c r="BO44" i="5"/>
  <c r="CR30" i="5"/>
  <c r="BG25" i="3"/>
  <c r="BG70" i="3"/>
  <c r="CW108" i="5"/>
  <c r="V80" i="5"/>
  <c r="AF80" i="5" s="1"/>
  <c r="AG80" i="5" s="1"/>
  <c r="BS80" i="5" s="1"/>
  <c r="BF32" i="3"/>
  <c r="BL32" i="3"/>
  <c r="BQ12" i="5"/>
  <c r="BF21" i="3"/>
  <c r="BL39" i="3"/>
  <c r="BJ39" i="3"/>
  <c r="BH39" i="3"/>
  <c r="BE35" i="3"/>
  <c r="BK52" i="3"/>
  <c r="BJ54" i="3"/>
  <c r="BF53" i="3"/>
  <c r="BL22" i="3"/>
  <c r="BF22" i="3"/>
  <c r="BM67" i="3"/>
  <c r="BF27" i="3"/>
  <c r="BK64" i="3"/>
  <c r="BK43" i="3"/>
  <c r="BM43" i="3"/>
  <c r="BF47" i="3"/>
  <c r="BM68" i="3"/>
  <c r="BF26" i="3"/>
  <c r="BH20" i="3"/>
  <c r="BK40" i="3"/>
  <c r="BG40" i="3"/>
  <c r="BH47" i="3"/>
  <c r="V144" i="5"/>
  <c r="AF144" i="5" s="1"/>
  <c r="AG144" i="5" s="1"/>
  <c r="CY124" i="5"/>
  <c r="CY120" i="5"/>
  <c r="CS109" i="5"/>
  <c r="CX120" i="5"/>
  <c r="W140" i="5"/>
  <c r="CR110" i="5"/>
  <c r="V110" i="5"/>
  <c r="AF110" i="5" s="1"/>
  <c r="AG110" i="5" s="1"/>
  <c r="V40" i="5"/>
  <c r="AF40" i="5" s="1"/>
  <c r="DZ40" i="5" s="1"/>
  <c r="CQ8" i="5"/>
  <c r="BI61" i="3"/>
  <c r="CQ52" i="5"/>
  <c r="CW48" i="5"/>
  <c r="CR80" i="5"/>
  <c r="BF52" i="3"/>
  <c r="BF58" i="3"/>
  <c r="BH51" i="3"/>
  <c r="BG51" i="3"/>
  <c r="BK24" i="3"/>
  <c r="BF36" i="3"/>
  <c r="BI36" i="3"/>
  <c r="BH36" i="3"/>
  <c r="BH70" i="3"/>
  <c r="BI70" i="3"/>
  <c r="W182" i="5"/>
  <c r="BX175" i="5"/>
  <c r="EE175" i="5"/>
  <c r="BX174" i="5"/>
  <c r="EE174" i="5"/>
  <c r="BX173" i="5"/>
  <c r="EE173" i="5"/>
  <c r="BW171" i="5"/>
  <c r="ED171" i="5"/>
  <c r="BX168" i="5"/>
  <c r="EE168" i="5"/>
  <c r="EE164" i="5"/>
  <c r="BX164" i="5"/>
  <c r="BQ159" i="5"/>
  <c r="DX159" i="5"/>
  <c r="BP153" i="5"/>
  <c r="DW153" i="5"/>
  <c r="BX151" i="5"/>
  <c r="EE151" i="5"/>
  <c r="BP151" i="5"/>
  <c r="DW151" i="5"/>
  <c r="BW147" i="5"/>
  <c r="ED147" i="5"/>
  <c r="AP146" i="5"/>
  <c r="AO146" i="5"/>
  <c r="BR145" i="5"/>
  <c r="DY145" i="5"/>
  <c r="BP138" i="5"/>
  <c r="DW138" i="5"/>
  <c r="BP131" i="5"/>
  <c r="DW131" i="5"/>
  <c r="BQ128" i="5"/>
  <c r="DX128" i="5"/>
  <c r="BR118" i="5"/>
  <c r="DY118" i="5"/>
  <c r="EA139" i="5"/>
  <c r="BT139" i="5"/>
  <c r="BV138" i="5"/>
  <c r="EC138" i="5"/>
  <c r="BO135" i="5"/>
  <c r="DV135" i="5"/>
  <c r="EE128" i="5"/>
  <c r="BX128" i="5"/>
  <c r="BQ126" i="5"/>
  <c r="DX126" i="5"/>
  <c r="BO115" i="5"/>
  <c r="DV115" i="5"/>
  <c r="BX113" i="5"/>
  <c r="EE113" i="5"/>
  <c r="CX146" i="5"/>
  <c r="BW139" i="5"/>
  <c r="ED139" i="5"/>
  <c r="BW132" i="5"/>
  <c r="ED132" i="5"/>
  <c r="BO129" i="5"/>
  <c r="DV129" i="5"/>
  <c r="BQ123" i="5"/>
  <c r="DX123" i="5"/>
  <c r="BX120" i="5"/>
  <c r="EE120" i="5"/>
  <c r="BX117" i="5"/>
  <c r="EE117" i="5"/>
  <c r="BR109" i="5"/>
  <c r="DY109" i="5"/>
  <c r="CQ152" i="5"/>
  <c r="CQ17" i="5"/>
  <c r="CS17" i="5"/>
  <c r="CP17" i="5"/>
  <c r="BQ144" i="5"/>
  <c r="DX144" i="5"/>
  <c r="BX142" i="5"/>
  <c r="EE142" i="5"/>
  <c r="BP142" i="5"/>
  <c r="DW142" i="5"/>
  <c r="BX135" i="5"/>
  <c r="EE135" i="5"/>
  <c r="EA133" i="5"/>
  <c r="BT133" i="5"/>
  <c r="BP121" i="5"/>
  <c r="DW121" i="5"/>
  <c r="BN119" i="5"/>
  <c r="DU119" i="5"/>
  <c r="BX115" i="5"/>
  <c r="EE115" i="5"/>
  <c r="BU109" i="5"/>
  <c r="EB109" i="5"/>
  <c r="BN50" i="5"/>
  <c r="AO50" i="5" s="1"/>
  <c r="DU50" i="5"/>
  <c r="DI50" i="5" s="1"/>
  <c r="CU19" i="5"/>
  <c r="CV19" i="5" s="1"/>
  <c r="V17" i="5"/>
  <c r="AF17" i="5" s="1"/>
  <c r="BU40" i="5"/>
  <c r="EB40" i="5"/>
  <c r="BW84" i="5"/>
  <c r="ED84" i="5"/>
  <c r="ED11" i="5"/>
  <c r="BW11" i="5"/>
  <c r="DV103" i="5"/>
  <c r="BO103" i="5"/>
  <c r="V55" i="5"/>
  <c r="AF55" i="5" s="1"/>
  <c r="CR55" i="5"/>
  <c r="CO55" i="5"/>
  <c r="CS55" i="5"/>
  <c r="CQ55" i="5"/>
  <c r="CP55" i="5"/>
  <c r="AR77" i="5"/>
  <c r="AP77" i="5"/>
  <c r="AQ77" i="5"/>
  <c r="AO77" i="5"/>
  <c r="EA45" i="5"/>
  <c r="BT45" i="5"/>
  <c r="ED46" i="5"/>
  <c r="BW46" i="5"/>
  <c r="BQ106" i="5"/>
  <c r="DX106" i="5"/>
  <c r="DX62" i="5"/>
  <c r="BQ62" i="5"/>
  <c r="AS62" i="5" s="1"/>
  <c r="DY74" i="5"/>
  <c r="BR74" i="5"/>
  <c r="CS139" i="5"/>
  <c r="CR139" i="5"/>
  <c r="CQ139" i="5"/>
  <c r="BR127" i="5"/>
  <c r="DY127" i="5"/>
  <c r="BN121" i="5"/>
  <c r="DU121" i="5"/>
  <c r="BN142" i="5"/>
  <c r="DU142" i="5"/>
  <c r="BQ136" i="5"/>
  <c r="DX136" i="5"/>
  <c r="EC114" i="5"/>
  <c r="BV114" i="5"/>
  <c r="BO111" i="5"/>
  <c r="DV111" i="5"/>
  <c r="BW120" i="5"/>
  <c r="ED120" i="5"/>
  <c r="W112" i="5"/>
  <c r="CW135" i="5"/>
  <c r="CY135" i="5"/>
  <c r="CV135" i="5"/>
  <c r="CO41" i="5"/>
  <c r="CP41" i="5"/>
  <c r="CQ41" i="5"/>
  <c r="DH63" i="5"/>
  <c r="CV63" i="5"/>
  <c r="CY63" i="5"/>
  <c r="CW63" i="5"/>
  <c r="BX21" i="5"/>
  <c r="EE21" i="5"/>
  <c r="CO51" i="5"/>
  <c r="CP51" i="5"/>
  <c r="CO101" i="5"/>
  <c r="CR101" i="5"/>
  <c r="BQ13" i="5"/>
  <c r="DX13" i="5"/>
  <c r="BU68" i="5"/>
  <c r="EB68" i="5"/>
  <c r="DU59" i="5"/>
  <c r="BN59" i="5"/>
  <c r="AO59" i="5" s="1"/>
  <c r="BP12" i="5"/>
  <c r="AQ12" i="5" s="1"/>
  <c r="DW12" i="5"/>
  <c r="EE69" i="5"/>
  <c r="BX69" i="5"/>
  <c r="BP107" i="5"/>
  <c r="DW107" i="5"/>
  <c r="BO29" i="5"/>
  <c r="AP29" i="5" s="1"/>
  <c r="DV29" i="5"/>
  <c r="DI29" i="5" s="1"/>
  <c r="BX43" i="5"/>
  <c r="EE43" i="5"/>
  <c r="W14" i="5"/>
  <c r="CU14" i="5"/>
  <c r="CY14" i="5" s="1"/>
  <c r="BU142" i="5"/>
  <c r="EB142" i="5"/>
  <c r="CV132" i="5"/>
  <c r="CY132" i="5"/>
  <c r="CX132" i="5"/>
  <c r="W132" i="5"/>
  <c r="CW132" i="5"/>
  <c r="CW80" i="5"/>
  <c r="CV80" i="5"/>
  <c r="CO36" i="5"/>
  <c r="CS36" i="5"/>
  <c r="V36" i="5"/>
  <c r="AF36" i="5" s="1"/>
  <c r="DZ36" i="5" s="1"/>
  <c r="CP33" i="5"/>
  <c r="CO33" i="5"/>
  <c r="CQ33" i="5"/>
  <c r="BQ27" i="5"/>
  <c r="DX27" i="5"/>
  <c r="CX63" i="5"/>
  <c r="W138" i="5"/>
  <c r="CY138" i="5"/>
  <c r="CX138" i="5"/>
  <c r="W136" i="5"/>
  <c r="CU136" i="5"/>
  <c r="CV136" i="5" s="1"/>
  <c r="DU81" i="5"/>
  <c r="BN81" i="5"/>
  <c r="EE58" i="5"/>
  <c r="BX58" i="5"/>
  <c r="CU38" i="5"/>
  <c r="CX38" i="5" s="1"/>
  <c r="W100" i="5"/>
  <c r="CW100" i="5"/>
  <c r="V35" i="5"/>
  <c r="AF35" i="5" s="1"/>
  <c r="DM35" i="5" s="1"/>
  <c r="CP35" i="5"/>
  <c r="CR35" i="5"/>
  <c r="CS35" i="5"/>
  <c r="CQ35" i="5"/>
  <c r="BJ8" i="3"/>
  <c r="BF8" i="3"/>
  <c r="BR137" i="5"/>
  <c r="DY137" i="5"/>
  <c r="BN135" i="5"/>
  <c r="DU135" i="5"/>
  <c r="BR134" i="5"/>
  <c r="DY134" i="5"/>
  <c r="BV85" i="5"/>
  <c r="EC85" i="5"/>
  <c r="BN9" i="5"/>
  <c r="AO9" i="5" s="1"/>
  <c r="DU9" i="5"/>
  <c r="DH9" i="5" s="1"/>
  <c r="BT85" i="5"/>
  <c r="EA85" i="5"/>
  <c r="DI108" i="5"/>
  <c r="BQ133" i="5"/>
  <c r="DX133" i="5"/>
  <c r="BN124" i="5"/>
  <c r="DU124" i="5"/>
  <c r="BX110" i="5"/>
  <c r="EE110" i="5"/>
  <c r="BO138" i="5"/>
  <c r="DV138" i="5"/>
  <c r="CR114" i="5"/>
  <c r="V114" i="5"/>
  <c r="AF114" i="5" s="1"/>
  <c r="CS114" i="5"/>
  <c r="BR131" i="5"/>
  <c r="DY131" i="5"/>
  <c r="AV129" i="5"/>
  <c r="AU129" i="5"/>
  <c r="BP117" i="5"/>
  <c r="DW117" i="5"/>
  <c r="CQ113" i="5"/>
  <c r="V113" i="5"/>
  <c r="AF113" i="5" s="1"/>
  <c r="CR113" i="5"/>
  <c r="CS113" i="5"/>
  <c r="CY110" i="5"/>
  <c r="CW110" i="5"/>
  <c r="W110" i="5"/>
  <c r="CX110" i="5"/>
  <c r="DI88" i="5"/>
  <c r="V139" i="5"/>
  <c r="AF139" i="5" s="1"/>
  <c r="DZ139" i="5" s="1"/>
  <c r="CR41" i="5"/>
  <c r="CS14" i="5"/>
  <c r="W63" i="5"/>
  <c r="V45" i="5"/>
  <c r="AF45" i="5" s="1"/>
  <c r="AG45" i="5" s="1"/>
  <c r="BS45" i="5" s="1"/>
  <c r="CR98" i="5"/>
  <c r="AP36" i="5"/>
  <c r="CR36" i="5"/>
  <c r="V39" i="5"/>
  <c r="AF39" i="5" s="1"/>
  <c r="DZ39" i="5" s="1"/>
  <c r="CS10" i="5"/>
  <c r="CQ101" i="5"/>
  <c r="CS20" i="5"/>
  <c r="CS33" i="5"/>
  <c r="BM2" i="3"/>
  <c r="BJ2" i="3"/>
  <c r="BL61" i="3"/>
  <c r="BJ61" i="3"/>
  <c r="BI58" i="3"/>
  <c r="BL58" i="3"/>
  <c r="BI8" i="3"/>
  <c r="BG8" i="3"/>
  <c r="BM3" i="3"/>
  <c r="BK3" i="3"/>
  <c r="BH3" i="3"/>
  <c r="BG3" i="3"/>
  <c r="BJ3" i="3"/>
  <c r="BP139" i="5"/>
  <c r="DW139" i="5"/>
  <c r="CP123" i="5"/>
  <c r="V123" i="5"/>
  <c r="AF123" i="5" s="1"/>
  <c r="CR123" i="5"/>
  <c r="CS123" i="5"/>
  <c r="CQ123" i="5"/>
  <c r="CP136" i="5"/>
  <c r="CQ136" i="5"/>
  <c r="CR136" i="5"/>
  <c r="BQ114" i="5"/>
  <c r="DX114" i="5"/>
  <c r="CP137" i="5"/>
  <c r="CQ137" i="5"/>
  <c r="CS137" i="5"/>
  <c r="CR137" i="5"/>
  <c r="CP112" i="5"/>
  <c r="CS112" i="5"/>
  <c r="CQ112" i="5"/>
  <c r="CO112" i="5"/>
  <c r="CR112" i="5"/>
  <c r="BR10" i="5"/>
  <c r="DY10" i="5"/>
  <c r="BP10" i="5"/>
  <c r="DW10" i="5"/>
  <c r="CS129" i="5"/>
  <c r="CR129" i="5"/>
  <c r="V116" i="5"/>
  <c r="AF116" i="5" s="1"/>
  <c r="CR116" i="5"/>
  <c r="CO116" i="5"/>
  <c r="CS116" i="5"/>
  <c r="CP116" i="5"/>
  <c r="CQ116" i="5"/>
  <c r="W115" i="5"/>
  <c r="CU115" i="5"/>
  <c r="BP113" i="5"/>
  <c r="DW113" i="5"/>
  <c r="BV112" i="5"/>
  <c r="EC112" i="5"/>
  <c r="BV110" i="5"/>
  <c r="EC110" i="5"/>
  <c r="CV127" i="5"/>
  <c r="CW127" i="5"/>
  <c r="BW38" i="5"/>
  <c r="ED38" i="5"/>
  <c r="BN41" i="5"/>
  <c r="DU41" i="5"/>
  <c r="DH41" i="5" s="1"/>
  <c r="BU63" i="5"/>
  <c r="EB63" i="5"/>
  <c r="BN51" i="5"/>
  <c r="AP51" i="5" s="1"/>
  <c r="DU51" i="5"/>
  <c r="BW92" i="5"/>
  <c r="ED92" i="5"/>
  <c r="CU73" i="5"/>
  <c r="CY73" i="5" s="1"/>
  <c r="W73" i="5"/>
  <c r="CR13" i="5"/>
  <c r="V51" i="5"/>
  <c r="AF51" i="5" s="1"/>
  <c r="BE3" i="3"/>
  <c r="BX56" i="5"/>
  <c r="EE56" i="5"/>
  <c r="BQ39" i="5"/>
  <c r="DX39" i="5"/>
  <c r="BP93" i="5"/>
  <c r="DW93" i="5"/>
  <c r="EA43" i="5"/>
  <c r="BT43" i="5"/>
  <c r="BR36" i="5"/>
  <c r="DY36" i="5"/>
  <c r="V98" i="5"/>
  <c r="AF98" i="5" s="1"/>
  <c r="V43" i="5"/>
  <c r="AF43" i="5" s="1"/>
  <c r="AG43" i="5" s="1"/>
  <c r="BS43" i="5" s="1"/>
  <c r="BR20" i="5"/>
  <c r="DY20" i="5"/>
  <c r="DY5" i="5"/>
  <c r="BR5" i="5"/>
  <c r="BU80" i="5"/>
  <c r="EB80" i="5"/>
  <c r="BQ59" i="5"/>
  <c r="DX59" i="5"/>
  <c r="BV75" i="5"/>
  <c r="EC75" i="5"/>
  <c r="BN33" i="5"/>
  <c r="AO33" i="5" s="1"/>
  <c r="DU33" i="5"/>
  <c r="DH33" i="5" s="1"/>
  <c r="BT101" i="5"/>
  <c r="EA101" i="5"/>
  <c r="AV160" i="5"/>
  <c r="ED138" i="5"/>
  <c r="BW138" i="5"/>
  <c r="BT136" i="5"/>
  <c r="EA136" i="5"/>
  <c r="CS81" i="5"/>
  <c r="CR81" i="5"/>
  <c r="CO81" i="5"/>
  <c r="BX90" i="5"/>
  <c r="EE90" i="5"/>
  <c r="BO67" i="5"/>
  <c r="DV67" i="5"/>
  <c r="BT38" i="5"/>
  <c r="EA38" i="5"/>
  <c r="BU100" i="5"/>
  <c r="EB100" i="5"/>
  <c r="BU107" i="5"/>
  <c r="EB107" i="5"/>
  <c r="BO35" i="5"/>
  <c r="DV35" i="5"/>
  <c r="DI35" i="5" s="1"/>
  <c r="CS7" i="5"/>
  <c r="CP7" i="5"/>
  <c r="V53" i="5"/>
  <c r="AF53" i="5" s="1"/>
  <c r="BF43" i="3"/>
  <c r="DH156" i="5"/>
  <c r="DI156" i="5"/>
  <c r="CX130" i="5"/>
  <c r="W130" i="5"/>
  <c r="CY130" i="5"/>
  <c r="CW130" i="5"/>
  <c r="CV130" i="5"/>
  <c r="CV87" i="5"/>
  <c r="V41" i="5"/>
  <c r="AF41" i="5" s="1"/>
  <c r="DM41" i="5" s="1"/>
  <c r="CR28" i="5"/>
  <c r="CY80" i="5"/>
  <c r="CR10" i="5"/>
  <c r="CP101" i="5"/>
  <c r="BF2" i="3"/>
  <c r="BE2" i="3"/>
  <c r="BM61" i="3"/>
  <c r="BE61" i="3"/>
  <c r="BR135" i="5"/>
  <c r="DY135" i="5"/>
  <c r="BO123" i="5"/>
  <c r="DV123" i="5"/>
  <c r="BO136" i="5"/>
  <c r="DV136" i="5"/>
  <c r="BO137" i="5"/>
  <c r="DV137" i="5"/>
  <c r="BR132" i="5"/>
  <c r="DY132" i="5"/>
  <c r="CO122" i="5"/>
  <c r="CQ122" i="5"/>
  <c r="CP122" i="5"/>
  <c r="CR122" i="5"/>
  <c r="CS122" i="5"/>
  <c r="V122" i="5"/>
  <c r="AF122" i="5" s="1"/>
  <c r="BN112" i="5"/>
  <c r="DU112" i="5"/>
  <c r="CX154" i="5"/>
  <c r="CW154" i="5"/>
  <c r="CY154" i="5"/>
  <c r="BP97" i="5"/>
  <c r="DW97" i="5"/>
  <c r="DL97" i="5" s="1"/>
  <c r="CP69" i="5"/>
  <c r="CS69" i="5"/>
  <c r="AP130" i="5"/>
  <c r="AR130" i="5"/>
  <c r="BQ129" i="5"/>
  <c r="DX129" i="5"/>
  <c r="BN116" i="5"/>
  <c r="DU116" i="5"/>
  <c r="EA115" i="5"/>
  <c r="BT115" i="5"/>
  <c r="CV129" i="5"/>
  <c r="CX129" i="5"/>
  <c r="CY129" i="5"/>
  <c r="CW129" i="5"/>
  <c r="CX135" i="5"/>
  <c r="EA73" i="5"/>
  <c r="BT73" i="5"/>
  <c r="BN53" i="5"/>
  <c r="DU53" i="5"/>
  <c r="BO43" i="5"/>
  <c r="DV43" i="5"/>
  <c r="DJ43" i="5" s="1"/>
  <c r="DU52" i="5"/>
  <c r="BN52" i="5"/>
  <c r="V5" i="5"/>
  <c r="AF5" i="5" s="1"/>
  <c r="BF3" i="3"/>
  <c r="DV7" i="5"/>
  <c r="BO7" i="5"/>
  <c r="BV28" i="5"/>
  <c r="EC28" i="5"/>
  <c r="CX48" i="5"/>
  <c r="CS43" i="5"/>
  <c r="BR144" i="5"/>
  <c r="DY144" i="5"/>
  <c r="ED57" i="5"/>
  <c r="BW57" i="5"/>
  <c r="W38" i="5"/>
  <c r="CW46" i="5"/>
  <c r="W46" i="5"/>
  <c r="DV82" i="5"/>
  <c r="DI82" i="5" s="1"/>
  <c r="BO82" i="5"/>
  <c r="CP44" i="5"/>
  <c r="CS44" i="5"/>
  <c r="CR44" i="5"/>
  <c r="BX36" i="5"/>
  <c r="EE36" i="5"/>
  <c r="BT27" i="5"/>
  <c r="EA27" i="5"/>
  <c r="CY30" i="5"/>
  <c r="CW107" i="5"/>
  <c r="BI3" i="3"/>
  <c r="DH148" i="5"/>
  <c r="CV144" i="5"/>
  <c r="CX144" i="5"/>
  <c r="CW144" i="5"/>
  <c r="CY144" i="5"/>
  <c r="W144" i="5"/>
  <c r="BX106" i="5"/>
  <c r="EE106" i="5"/>
  <c r="CX7" i="5"/>
  <c r="CY7" i="5"/>
  <c r="CU97" i="5"/>
  <c r="CW97" i="5"/>
  <c r="CV97" i="5"/>
  <c r="W97" i="5"/>
  <c r="CY97" i="5"/>
  <c r="CX97" i="5"/>
  <c r="BP22" i="5"/>
  <c r="DW22" i="5"/>
  <c r="EC30" i="5"/>
  <c r="BV30" i="5"/>
  <c r="CP21" i="5"/>
  <c r="CO21" i="5"/>
  <c r="V32" i="5"/>
  <c r="CP32" i="5"/>
  <c r="CS32" i="5"/>
  <c r="BO57" i="5"/>
  <c r="AP57" i="5" s="1"/>
  <c r="DV57" i="5"/>
  <c r="CS53" i="5"/>
  <c r="AO156" i="5"/>
  <c r="BQ138" i="5"/>
  <c r="DX138" i="5"/>
  <c r="BU130" i="5"/>
  <c r="EB130" i="5"/>
  <c r="BI47" i="3"/>
  <c r="CP14" i="5"/>
  <c r="CV53" i="5"/>
  <c r="CV33" i="5"/>
  <c r="DI86" i="5"/>
  <c r="CY51" i="5"/>
  <c r="CV106" i="5"/>
  <c r="CP82" i="5"/>
  <c r="V10" i="5"/>
  <c r="AF10" i="5" s="1"/>
  <c r="CR33" i="5"/>
  <c r="BK2" i="3"/>
  <c r="BH61" i="3"/>
  <c r="BE58" i="3"/>
  <c r="BK8" i="3"/>
  <c r="CR133" i="5"/>
  <c r="V133" i="5"/>
  <c r="AF133" i="5" s="1"/>
  <c r="CS133" i="5"/>
  <c r="V124" i="5"/>
  <c r="AF124" i="5" s="1"/>
  <c r="CO124" i="5"/>
  <c r="CP124" i="5"/>
  <c r="CR124" i="5"/>
  <c r="CS124" i="5"/>
  <c r="CQ121" i="5"/>
  <c r="CP121" i="5"/>
  <c r="CR121" i="5"/>
  <c r="CO121" i="5"/>
  <c r="CS121" i="5"/>
  <c r="V138" i="5"/>
  <c r="AF138" i="5" s="1"/>
  <c r="CS138" i="5"/>
  <c r="CQ138" i="5"/>
  <c r="CR138" i="5"/>
  <c r="CP138" i="5"/>
  <c r="V121" i="5"/>
  <c r="AF121" i="5" s="1"/>
  <c r="V142" i="5"/>
  <c r="AF142" i="5" s="1"/>
  <c r="CO142" i="5"/>
  <c r="CS142" i="5"/>
  <c r="CR142" i="5"/>
  <c r="CP142" i="5"/>
  <c r="CQ142" i="5"/>
  <c r="BN122" i="5"/>
  <c r="DU122" i="5"/>
  <c r="W114" i="5"/>
  <c r="CX114" i="5"/>
  <c r="CW114" i="5"/>
  <c r="CY114" i="5"/>
  <c r="DV69" i="5"/>
  <c r="BO69" i="5"/>
  <c r="CR117" i="5"/>
  <c r="CS117" i="5"/>
  <c r="CQ117" i="5"/>
  <c r="BQ111" i="5"/>
  <c r="DX111" i="5"/>
  <c r="CY69" i="5"/>
  <c r="W69" i="5"/>
  <c r="CX69" i="5"/>
  <c r="CW69" i="5"/>
  <c r="CX127" i="5"/>
  <c r="CY55" i="5"/>
  <c r="CW55" i="5"/>
  <c r="CX55" i="5"/>
  <c r="DX53" i="5"/>
  <c r="BQ53" i="5"/>
  <c r="BX73" i="5"/>
  <c r="EE73" i="5"/>
  <c r="CO102" i="5"/>
  <c r="CP102" i="5"/>
  <c r="CQ102" i="5"/>
  <c r="V13" i="5"/>
  <c r="AF13" i="5" s="1"/>
  <c r="V107" i="5"/>
  <c r="AF107" i="5" s="1"/>
  <c r="AG107" i="5" s="1"/>
  <c r="BS107" i="5" s="1"/>
  <c r="CS107" i="5"/>
  <c r="CQ107" i="5"/>
  <c r="CQ43" i="5"/>
  <c r="CX142" i="5"/>
  <c r="W142" i="5"/>
  <c r="CW142" i="5"/>
  <c r="CY142" i="5"/>
  <c r="W57" i="5"/>
  <c r="CY57" i="5"/>
  <c r="CX57" i="5"/>
  <c r="BT91" i="5"/>
  <c r="EA91" i="5"/>
  <c r="EC38" i="5"/>
  <c r="BV38" i="5"/>
  <c r="BV46" i="5"/>
  <c r="EC46" i="5"/>
  <c r="EC51" i="5"/>
  <c r="BV51" i="5"/>
  <c r="BU36" i="5"/>
  <c r="EB36" i="5"/>
  <c r="BV100" i="5"/>
  <c r="EC100" i="5"/>
  <c r="DY94" i="5"/>
  <c r="BR94" i="5"/>
  <c r="CW30" i="5"/>
  <c r="BU144" i="5"/>
  <c r="EB144" i="5"/>
  <c r="AU137" i="5"/>
  <c r="ED7" i="5"/>
  <c r="BW7" i="5"/>
  <c r="EA97" i="5"/>
  <c r="BT97" i="5"/>
  <c r="BP19" i="5"/>
  <c r="DW19" i="5"/>
  <c r="EC91" i="5"/>
  <c r="BV91" i="5"/>
  <c r="DV32" i="5"/>
  <c r="BO32" i="5"/>
  <c r="EE87" i="5"/>
  <c r="BX87" i="5"/>
  <c r="CQ57" i="5"/>
  <c r="CP57" i="5"/>
  <c r="BU23" i="5"/>
  <c r="EB23" i="5"/>
  <c r="BR89" i="5"/>
  <c r="DY89" i="5"/>
  <c r="BJ58" i="3"/>
  <c r="BK58" i="3"/>
  <c r="CP135" i="5"/>
  <c r="CQ135" i="5"/>
  <c r="CO135" i="5"/>
  <c r="CR135" i="5"/>
  <c r="CS135" i="5"/>
  <c r="CP9" i="5"/>
  <c r="CS9" i="5"/>
  <c r="AP88" i="5"/>
  <c r="AO88" i="5"/>
  <c r="DI97" i="5"/>
  <c r="DH97" i="5"/>
  <c r="EA88" i="5"/>
  <c r="BT88" i="5"/>
  <c r="BN74" i="5"/>
  <c r="AO74" i="5" s="1"/>
  <c r="DU74" i="5"/>
  <c r="DH136" i="5"/>
  <c r="W148" i="5"/>
  <c r="AP23" i="5"/>
  <c r="AO23" i="5"/>
  <c r="AQ23" i="5"/>
  <c r="BN111" i="5"/>
  <c r="DU111" i="5"/>
  <c r="V115" i="5"/>
  <c r="AF115" i="5" s="1"/>
  <c r="CR115" i="5"/>
  <c r="CS115" i="5"/>
  <c r="CV116" i="5"/>
  <c r="W116" i="5"/>
  <c r="CW116" i="5"/>
  <c r="CX116" i="5"/>
  <c r="CY116" i="5"/>
  <c r="BX29" i="5"/>
  <c r="EE29" i="5"/>
  <c r="DU98" i="5"/>
  <c r="BN98" i="5"/>
  <c r="EE40" i="5"/>
  <c r="BX40" i="5"/>
  <c r="CV92" i="5"/>
  <c r="W92" i="5"/>
  <c r="CW92" i="5"/>
  <c r="CY92" i="5"/>
  <c r="CX92" i="5"/>
  <c r="BQ41" i="5"/>
  <c r="DX41" i="5"/>
  <c r="DH42" i="5"/>
  <c r="DV60" i="5"/>
  <c r="BO60" i="5"/>
  <c r="BU27" i="5"/>
  <c r="EB27" i="5"/>
  <c r="DW35" i="5"/>
  <c r="BP35" i="5"/>
  <c r="EB19" i="5"/>
  <c r="BU19" i="5"/>
  <c r="DI104" i="5"/>
  <c r="CU16" i="5"/>
  <c r="CS105" i="5"/>
  <c r="CR105" i="5"/>
  <c r="V105" i="5"/>
  <c r="AF105" i="5" s="1"/>
  <c r="CP105" i="5"/>
  <c r="CQ105" i="5"/>
  <c r="CX76" i="5"/>
  <c r="CY76" i="5"/>
  <c r="EA20" i="5"/>
  <c r="BT20" i="5"/>
  <c r="CY45" i="5"/>
  <c r="CY29" i="5"/>
  <c r="CX29" i="5"/>
  <c r="EA61" i="5"/>
  <c r="BT61" i="5"/>
  <c r="BR29" i="5"/>
  <c r="DY29" i="5"/>
  <c r="BO37" i="5"/>
  <c r="AP37" i="5" s="1"/>
  <c r="DV37" i="5"/>
  <c r="W36" i="5"/>
  <c r="CX36" i="5"/>
  <c r="CY36" i="5"/>
  <c r="V21" i="5"/>
  <c r="AF21" i="5" s="1"/>
  <c r="CR21" i="5"/>
  <c r="CQ21" i="5"/>
  <c r="CS21" i="5"/>
  <c r="V27" i="5"/>
  <c r="AF27" i="5" s="1"/>
  <c r="CP27" i="5"/>
  <c r="CO27" i="5"/>
  <c r="CR27" i="5"/>
  <c r="CQ27" i="5"/>
  <c r="CS27" i="5"/>
  <c r="BW22" i="5"/>
  <c r="ED22" i="5"/>
  <c r="BR105" i="5"/>
  <c r="AS105" i="5" s="1"/>
  <c r="DY105" i="5"/>
  <c r="CY75" i="5"/>
  <c r="BX107" i="5"/>
  <c r="EE107" i="5"/>
  <c r="ED9" i="5"/>
  <c r="BW9" i="5"/>
  <c r="DW104" i="5"/>
  <c r="BP104" i="5"/>
  <c r="AQ104" i="5" s="1"/>
  <c r="CU15" i="5"/>
  <c r="CY15" i="5" s="1"/>
  <c r="W15" i="5"/>
  <c r="CY54" i="5"/>
  <c r="W54" i="5"/>
  <c r="CW54" i="5"/>
  <c r="CX54" i="5"/>
  <c r="W59" i="5"/>
  <c r="CQ76" i="5"/>
  <c r="CS76" i="5"/>
  <c r="CR76" i="5"/>
  <c r="V76" i="5"/>
  <c r="AF76" i="5" s="1"/>
  <c r="CP76" i="5"/>
  <c r="AO95" i="5"/>
  <c r="AP95" i="5"/>
  <c r="BQ45" i="5"/>
  <c r="AR45" i="5" s="1"/>
  <c r="DX45" i="5"/>
  <c r="BQ16" i="5"/>
  <c r="DX16" i="5"/>
  <c r="BO78" i="5"/>
  <c r="DV78" i="5"/>
  <c r="BT105" i="5"/>
  <c r="EA105" i="5"/>
  <c r="AQ47" i="5"/>
  <c r="AP47" i="5"/>
  <c r="BW99" i="5"/>
  <c r="ED99" i="5"/>
  <c r="BX83" i="5"/>
  <c r="EE83" i="5"/>
  <c r="CR67" i="5"/>
  <c r="CP67" i="5"/>
  <c r="CO67" i="5"/>
  <c r="CQ67" i="5"/>
  <c r="CS67" i="5"/>
  <c r="V67" i="5"/>
  <c r="AF67" i="5" s="1"/>
  <c r="BT84" i="5"/>
  <c r="EA84" i="5"/>
  <c r="V59" i="5"/>
  <c r="AF59" i="5" s="1"/>
  <c r="CS59" i="5"/>
  <c r="CO83" i="5"/>
  <c r="CP83" i="5"/>
  <c r="CR83" i="5"/>
  <c r="CS83" i="5"/>
  <c r="CQ83" i="5"/>
  <c r="V83" i="5"/>
  <c r="AF83" i="5" s="1"/>
  <c r="DY26" i="5"/>
  <c r="BR26" i="5"/>
  <c r="DX61" i="5"/>
  <c r="BQ61" i="5"/>
  <c r="EE64" i="5"/>
  <c r="BX64" i="5"/>
  <c r="CX80" i="5"/>
  <c r="CS16" i="5"/>
  <c r="CS38" i="5"/>
  <c r="CY86" i="5"/>
  <c r="CR58" i="5"/>
  <c r="V58" i="5"/>
  <c r="AF58" i="5" s="1"/>
  <c r="CS58" i="5"/>
  <c r="BN19" i="5"/>
  <c r="DU19" i="5"/>
  <c r="DH29" i="5"/>
  <c r="BW107" i="5"/>
  <c r="ED107" i="5"/>
  <c r="BV37" i="5"/>
  <c r="EC37" i="5"/>
  <c r="DU25" i="5"/>
  <c r="BN25" i="5"/>
  <c r="EC33" i="5"/>
  <c r="BV33" i="5"/>
  <c r="DJ23" i="5"/>
  <c r="DI23" i="5"/>
  <c r="BQ19" i="5"/>
  <c r="DX19" i="5"/>
  <c r="V19" i="5"/>
  <c r="AF19" i="5" s="1"/>
  <c r="AO37" i="5"/>
  <c r="DH89" i="5"/>
  <c r="DI89" i="5"/>
  <c r="CS102" i="5"/>
  <c r="CS22" i="5"/>
  <c r="BV31" i="5"/>
  <c r="EC31" i="5"/>
  <c r="CU31" i="5"/>
  <c r="CW31" i="5" s="1"/>
  <c r="CQ88" i="5"/>
  <c r="V88" i="5"/>
  <c r="AF88" i="5" s="1"/>
  <c r="CP88" i="5"/>
  <c r="CS88" i="5"/>
  <c r="CO88" i="5"/>
  <c r="CR88" i="5"/>
  <c r="DW88" i="5"/>
  <c r="DK88" i="5" s="1"/>
  <c r="BP88" i="5"/>
  <c r="BV88" i="5"/>
  <c r="EC88" i="5"/>
  <c r="T31" i="5"/>
  <c r="X31" i="5" s="1"/>
  <c r="BM31" i="5" s="1"/>
  <c r="AF31" i="5"/>
  <c r="DH88" i="5"/>
  <c r="CS140" i="5"/>
  <c r="CR140" i="5"/>
  <c r="CP140" i="5"/>
  <c r="CQ140" i="5"/>
  <c r="CO146" i="5"/>
  <c r="V146" i="5"/>
  <c r="AF146" i="5" s="1"/>
  <c r="CS146" i="5"/>
  <c r="CP146" i="5"/>
  <c r="CR146" i="5"/>
  <c r="CQ146" i="5"/>
  <c r="CS150" i="5"/>
  <c r="V150" i="5"/>
  <c r="AF150" i="5" s="1"/>
  <c r="CR150" i="5"/>
  <c r="CQ150" i="5"/>
  <c r="BQ115" i="5"/>
  <c r="DX115" i="5"/>
  <c r="V120" i="5"/>
  <c r="AF120" i="5" s="1"/>
  <c r="CS120" i="5"/>
  <c r="BU116" i="5"/>
  <c r="EB116" i="5"/>
  <c r="V140" i="5"/>
  <c r="AF140" i="5" s="1"/>
  <c r="DV9" i="5"/>
  <c r="BO9" i="5"/>
  <c r="BN79" i="5"/>
  <c r="AO79" i="5" s="1"/>
  <c r="DU79" i="5"/>
  <c r="DH79" i="5" s="1"/>
  <c r="V94" i="5"/>
  <c r="AF94" i="5" s="1"/>
  <c r="CR94" i="5"/>
  <c r="CQ94" i="5"/>
  <c r="CS94" i="5"/>
  <c r="DX50" i="5"/>
  <c r="BQ50" i="5"/>
  <c r="CV96" i="5"/>
  <c r="CW96" i="5"/>
  <c r="CY96" i="5"/>
  <c r="CX96" i="5"/>
  <c r="W96" i="5"/>
  <c r="EB79" i="5"/>
  <c r="BU79" i="5"/>
  <c r="BQ67" i="5"/>
  <c r="DX67" i="5"/>
  <c r="DY49" i="5"/>
  <c r="DL49" i="5" s="1"/>
  <c r="BR49" i="5"/>
  <c r="AS49" i="5" s="1"/>
  <c r="DU68" i="5"/>
  <c r="BN68" i="5"/>
  <c r="CQ48" i="5"/>
  <c r="CR48" i="5"/>
  <c r="CP48" i="5"/>
  <c r="V48" i="5"/>
  <c r="AF48" i="5" s="1"/>
  <c r="CS48" i="5"/>
  <c r="DH101" i="5"/>
  <c r="BW21" i="5"/>
  <c r="ED21" i="5"/>
  <c r="AP21" i="5"/>
  <c r="AO21" i="5"/>
  <c r="CX45" i="5"/>
  <c r="CY23" i="5"/>
  <c r="CW23" i="5"/>
  <c r="CS108" i="5"/>
  <c r="BW28" i="5"/>
  <c r="ED28" i="5"/>
  <c r="CW29" i="5"/>
  <c r="V93" i="5"/>
  <c r="AF93" i="5" s="1"/>
  <c r="CP93" i="5"/>
  <c r="CR93" i="5"/>
  <c r="BX35" i="5"/>
  <c r="EE35" i="5"/>
  <c r="BV36" i="5"/>
  <c r="EC36" i="5"/>
  <c r="DW21" i="5"/>
  <c r="BP21" i="5"/>
  <c r="AQ21" i="5" s="1"/>
  <c r="BN27" i="5"/>
  <c r="DU27" i="5"/>
  <c r="CO100" i="5"/>
  <c r="CP100" i="5"/>
  <c r="V100" i="5"/>
  <c r="AF100" i="5" s="1"/>
  <c r="CQ100" i="5"/>
  <c r="CR100" i="5"/>
  <c r="CS100" i="5"/>
  <c r="AQ49" i="5"/>
  <c r="AR49" i="5"/>
  <c r="EA15" i="5"/>
  <c r="BT15" i="5"/>
  <c r="BV54" i="5"/>
  <c r="EC54" i="5"/>
  <c r="BV59" i="5"/>
  <c r="EC59" i="5"/>
  <c r="BV79" i="5"/>
  <c r="EC79" i="5"/>
  <c r="BO76" i="5"/>
  <c r="DV76" i="5"/>
  <c r="BP30" i="5"/>
  <c r="DW30" i="5"/>
  <c r="CQ89" i="5"/>
  <c r="CS89" i="5"/>
  <c r="CV22" i="5"/>
  <c r="V57" i="5"/>
  <c r="AF57" i="5" s="1"/>
  <c r="DH43" i="5"/>
  <c r="BW56" i="5"/>
  <c r="ED56" i="5"/>
  <c r="DU67" i="5"/>
  <c r="BN67" i="5"/>
  <c r="BR59" i="5"/>
  <c r="DY59" i="5"/>
  <c r="BN83" i="5"/>
  <c r="AO83" i="5" s="1"/>
  <c r="DU83" i="5"/>
  <c r="W77" i="5"/>
  <c r="CU77" i="5"/>
  <c r="CW77" i="5" s="1"/>
  <c r="CU66" i="5"/>
  <c r="CW66" i="5" s="1"/>
  <c r="CY104" i="5"/>
  <c r="CX104" i="5"/>
  <c r="CV104" i="5"/>
  <c r="CX106" i="5"/>
  <c r="V82" i="5"/>
  <c r="AF82" i="5" s="1"/>
  <c r="CQ82" i="5"/>
  <c r="CS82" i="5"/>
  <c r="W107" i="5"/>
  <c r="CU26" i="5"/>
  <c r="CV26" i="5" s="1"/>
  <c r="CQ64" i="5"/>
  <c r="V64" i="5"/>
  <c r="AF64" i="5" s="1"/>
  <c r="CS64" i="5"/>
  <c r="CR64" i="5"/>
  <c r="CP64" i="5"/>
  <c r="CU49" i="5"/>
  <c r="CW49" i="5" s="1"/>
  <c r="DH104" i="5"/>
  <c r="AO46" i="5"/>
  <c r="CQ22" i="5"/>
  <c r="V102" i="5"/>
  <c r="AF102" i="5" s="1"/>
  <c r="V103" i="5"/>
  <c r="AF103" i="5" s="1"/>
  <c r="BQ33" i="5"/>
  <c r="DX33" i="5"/>
  <c r="EE88" i="5"/>
  <c r="BX88" i="5"/>
  <c r="BO74" i="5"/>
  <c r="DV74" i="5"/>
  <c r="CR134" i="5"/>
  <c r="CS134" i="5"/>
  <c r="CQ134" i="5"/>
  <c r="V131" i="5"/>
  <c r="AF131" i="5" s="1"/>
  <c r="CR131" i="5"/>
  <c r="CS131" i="5"/>
  <c r="CS147" i="5"/>
  <c r="CR147" i="5"/>
  <c r="AQ26" i="5"/>
  <c r="AP26" i="5"/>
  <c r="AO26" i="5"/>
  <c r="CQ118" i="5"/>
  <c r="CS118" i="5"/>
  <c r="V118" i="5"/>
  <c r="AF118" i="5" s="1"/>
  <c r="CR118" i="5"/>
  <c r="V134" i="5"/>
  <c r="AF134" i="5" s="1"/>
  <c r="CX151" i="5"/>
  <c r="CW151" i="5"/>
  <c r="CY151" i="5"/>
  <c r="BR120" i="5"/>
  <c r="DY120" i="5"/>
  <c r="V141" i="5"/>
  <c r="AF141" i="5" s="1"/>
  <c r="AO91" i="5"/>
  <c r="V152" i="5"/>
  <c r="AF152" i="5" s="1"/>
  <c r="CS92" i="5"/>
  <c r="V92" i="5"/>
  <c r="AF92" i="5" s="1"/>
  <c r="BN103" i="5"/>
  <c r="DU103" i="5"/>
  <c r="CQ38" i="5"/>
  <c r="CP38" i="5"/>
  <c r="CX70" i="5"/>
  <c r="CY70" i="5"/>
  <c r="DH13" i="5"/>
  <c r="CS101" i="5"/>
  <c r="V101" i="5"/>
  <c r="AF101" i="5" s="1"/>
  <c r="AR92" i="5"/>
  <c r="AS92" i="5"/>
  <c r="AQ92" i="5"/>
  <c r="AP92" i="5"/>
  <c r="CY85" i="5"/>
  <c r="CW85" i="5"/>
  <c r="CX85" i="5"/>
  <c r="CV85" i="5"/>
  <c r="W85" i="5"/>
  <c r="W21" i="5"/>
  <c r="CW21" i="5"/>
  <c r="CX21" i="5"/>
  <c r="CY21" i="5"/>
  <c r="CV21" i="5"/>
  <c r="CW33" i="5"/>
  <c r="CX33" i="5"/>
  <c r="CY33" i="5"/>
  <c r="W33" i="5"/>
  <c r="CR24" i="5"/>
  <c r="CO24" i="5"/>
  <c r="CQ24" i="5"/>
  <c r="CP24" i="5"/>
  <c r="V24" i="5"/>
  <c r="AF24" i="5" s="1"/>
  <c r="CS24" i="5"/>
  <c r="CP11" i="5"/>
  <c r="CQ11" i="5"/>
  <c r="V11" i="5"/>
  <c r="AF11" i="5" s="1"/>
  <c r="CO11" i="5"/>
  <c r="CS11" i="5"/>
  <c r="CR11" i="5"/>
  <c r="CU28" i="5"/>
  <c r="CY28" i="5" s="1"/>
  <c r="W28" i="5"/>
  <c r="AO101" i="5"/>
  <c r="BQ24" i="5"/>
  <c r="DX24" i="5"/>
  <c r="ED83" i="5"/>
  <c r="BW83" i="5"/>
  <c r="BR103" i="5"/>
  <c r="DY103" i="5"/>
  <c r="DV93" i="5"/>
  <c r="BO93" i="5"/>
  <c r="CU24" i="5"/>
  <c r="CV24" i="5" s="1"/>
  <c r="W24" i="5"/>
  <c r="BN100" i="5"/>
  <c r="DU100" i="5"/>
  <c r="ED85" i="5"/>
  <c r="BW85" i="5"/>
  <c r="CX91" i="5"/>
  <c r="CV91" i="5"/>
  <c r="CW70" i="5"/>
  <c r="DH46" i="5"/>
  <c r="DH90" i="5"/>
  <c r="DI90" i="5"/>
  <c r="V73" i="5"/>
  <c r="AF73" i="5" s="1"/>
  <c r="CS73" i="5"/>
  <c r="CP73" i="5"/>
  <c r="CQ73" i="5"/>
  <c r="CR73" i="5"/>
  <c r="CW81" i="5"/>
  <c r="EA47" i="5"/>
  <c r="BT47" i="5"/>
  <c r="W103" i="5"/>
  <c r="CU103" i="5"/>
  <c r="CX103" i="5" s="1"/>
  <c r="BQ28" i="5"/>
  <c r="DX28" i="5"/>
  <c r="DW89" i="5"/>
  <c r="DK89" i="5" s="1"/>
  <c r="BP89" i="5"/>
  <c r="AO36" i="5"/>
  <c r="EB22" i="5"/>
  <c r="BU22" i="5"/>
  <c r="BX105" i="5"/>
  <c r="EE105" i="5"/>
  <c r="ED80" i="5"/>
  <c r="BW80" i="5"/>
  <c r="CX56" i="5"/>
  <c r="W56" i="5"/>
  <c r="CY56" i="5"/>
  <c r="CO71" i="5"/>
  <c r="CQ71" i="5"/>
  <c r="CS71" i="5"/>
  <c r="V71" i="5"/>
  <c r="AF71" i="5" s="1"/>
  <c r="CP71" i="5"/>
  <c r="CR71" i="5"/>
  <c r="CS84" i="5"/>
  <c r="V84" i="5"/>
  <c r="AF84" i="5" s="1"/>
  <c r="CQ84" i="5"/>
  <c r="CR84" i="5"/>
  <c r="BT77" i="5"/>
  <c r="EA77" i="5"/>
  <c r="EA66" i="5"/>
  <c r="BT66" i="5"/>
  <c r="CW106" i="5"/>
  <c r="W106" i="5"/>
  <c r="BP82" i="5"/>
  <c r="DW82" i="5"/>
  <c r="DH37" i="5"/>
  <c r="CO66" i="5"/>
  <c r="CR66" i="5"/>
  <c r="CQ66" i="5"/>
  <c r="CS66" i="5"/>
  <c r="CP66" i="5"/>
  <c r="V66" i="5"/>
  <c r="AF66" i="5" s="1"/>
  <c r="AP105" i="5"/>
  <c r="AO105" i="5"/>
  <c r="AQ105" i="5"/>
  <c r="AR105" i="5"/>
  <c r="CR38" i="5"/>
  <c r="CW86" i="5"/>
  <c r="CV86" i="5"/>
  <c r="AO8" i="5"/>
  <c r="CX32" i="5"/>
  <c r="CV32" i="5"/>
  <c r="BX91" i="5"/>
  <c r="EE91" i="5"/>
  <c r="CW36" i="5"/>
  <c r="BT26" i="5"/>
  <c r="EA26" i="5"/>
  <c r="BO64" i="5"/>
  <c r="AP64" i="5" s="1"/>
  <c r="DV64" i="5"/>
  <c r="DX66" i="5"/>
  <c r="BQ66" i="5"/>
  <c r="V22" i="5"/>
  <c r="AF22" i="5" s="1"/>
  <c r="CQ72" i="5"/>
  <c r="CS72" i="5"/>
  <c r="CR72" i="5"/>
  <c r="CP72" i="5"/>
  <c r="V72" i="5"/>
  <c r="AF72" i="5" s="1"/>
  <c r="CO72" i="5"/>
  <c r="BT49" i="5"/>
  <c r="EA49" i="5"/>
  <c r="T99" i="5"/>
  <c r="X99" i="5" s="1"/>
  <c r="BM99" i="5" s="1"/>
  <c r="CS97" i="5"/>
  <c r="V97" i="5"/>
  <c r="AF97" i="5" s="1"/>
  <c r="CR97" i="5"/>
  <c r="CR103" i="5"/>
  <c r="BU88" i="5"/>
  <c r="EB88" i="5"/>
  <c r="CR31" i="5"/>
  <c r="CO31" i="5"/>
  <c r="CP31" i="5"/>
  <c r="CQ31" i="5"/>
  <c r="CS31" i="5"/>
  <c r="BT31" i="5"/>
  <c r="EA31" i="5"/>
  <c r="CQ74" i="5"/>
  <c r="CO74" i="5"/>
  <c r="CP74" i="5"/>
  <c r="CR74" i="5"/>
  <c r="V74" i="5"/>
  <c r="AF74" i="5" s="1"/>
  <c r="CS74" i="5"/>
  <c r="DU31" i="5"/>
  <c r="BN31" i="5"/>
  <c r="CU147" i="5"/>
  <c r="CW147" i="5" s="1"/>
  <c r="W147" i="5"/>
  <c r="CP156" i="5"/>
  <c r="V156" i="5"/>
  <c r="AF156" i="5" s="1"/>
  <c r="CQ156" i="5"/>
  <c r="CR156" i="5"/>
  <c r="CS156" i="5"/>
  <c r="AO86" i="5"/>
  <c r="AP86" i="5"/>
  <c r="AQ86" i="5"/>
  <c r="AR86" i="5"/>
  <c r="CP111" i="5"/>
  <c r="CR111" i="5"/>
  <c r="CQ111" i="5"/>
  <c r="V111" i="5"/>
  <c r="AF111" i="5" s="1"/>
  <c r="CO111" i="5"/>
  <c r="CS111" i="5"/>
  <c r="AO64" i="5"/>
  <c r="AO34" i="5"/>
  <c r="AS34" i="5"/>
  <c r="AR34" i="5"/>
  <c r="AQ34" i="5"/>
  <c r="AP34" i="5"/>
  <c r="V147" i="5"/>
  <c r="AF147" i="5" s="1"/>
  <c r="BP118" i="5"/>
  <c r="DW118" i="5"/>
  <c r="V136" i="5"/>
  <c r="AF136" i="5" s="1"/>
  <c r="BR58" i="5"/>
  <c r="DY58" i="5"/>
  <c r="DW44" i="5"/>
  <c r="BP44" i="5"/>
  <c r="EA12" i="5"/>
  <c r="BT12" i="5"/>
  <c r="EB52" i="5"/>
  <c r="BU52" i="5"/>
  <c r="DV42" i="5"/>
  <c r="BO42" i="5"/>
  <c r="CV50" i="5"/>
  <c r="CX50" i="5"/>
  <c r="W50" i="5"/>
  <c r="CY50" i="5"/>
  <c r="CW50" i="5"/>
  <c r="W95" i="5"/>
  <c r="BT53" i="5"/>
  <c r="EA53" i="5"/>
  <c r="CV70" i="5"/>
  <c r="DW84" i="5"/>
  <c r="BP84" i="5"/>
  <c r="EA34" i="5"/>
  <c r="BT34" i="5"/>
  <c r="AP62" i="5"/>
  <c r="AO62" i="5"/>
  <c r="AQ62" i="5"/>
  <c r="CW83" i="5"/>
  <c r="CX83" i="5"/>
  <c r="CY83" i="5"/>
  <c r="W83" i="5"/>
  <c r="CV83" i="5"/>
  <c r="CS29" i="5"/>
  <c r="V29" i="5"/>
  <c r="AF29" i="5" s="1"/>
  <c r="CQ29" i="5"/>
  <c r="CR29" i="5"/>
  <c r="CQ26" i="5"/>
  <c r="CS26" i="5"/>
  <c r="CR26" i="5"/>
  <c r="V26" i="5"/>
  <c r="AF26" i="5" s="1"/>
  <c r="CV75" i="5"/>
  <c r="DY19" i="5"/>
  <c r="BR19" i="5"/>
  <c r="BX80" i="5"/>
  <c r="EE80" i="5"/>
  <c r="CU20" i="5"/>
  <c r="CV20" i="5" s="1"/>
  <c r="CV45" i="5"/>
  <c r="DY108" i="5"/>
  <c r="BR108" i="5"/>
  <c r="DX57" i="5"/>
  <c r="BQ57" i="5"/>
  <c r="CU61" i="5"/>
  <c r="CV61" i="5" s="1"/>
  <c r="W61" i="5"/>
  <c r="CQ37" i="5"/>
  <c r="V37" i="5"/>
  <c r="AF37" i="5" s="1"/>
  <c r="CR37" i="5"/>
  <c r="CS37" i="5"/>
  <c r="BW8" i="5"/>
  <c r="ED8" i="5"/>
  <c r="BT24" i="5"/>
  <c r="EA24" i="5"/>
  <c r="BQ21" i="5"/>
  <c r="DX21" i="5"/>
  <c r="CY91" i="5"/>
  <c r="CX75" i="5"/>
  <c r="AO102" i="5"/>
  <c r="AP102" i="5"/>
  <c r="AQ102" i="5"/>
  <c r="V104" i="5"/>
  <c r="AF104" i="5" s="1"/>
  <c r="CR104" i="5"/>
  <c r="DV73" i="5"/>
  <c r="BO73" i="5"/>
  <c r="BV61" i="5"/>
  <c r="EC61" i="5"/>
  <c r="BV81" i="5"/>
  <c r="EC81" i="5"/>
  <c r="CU47" i="5"/>
  <c r="CV47" i="5"/>
  <c r="BQ102" i="5"/>
  <c r="AR102" i="5" s="1"/>
  <c r="DX102" i="5"/>
  <c r="BR84" i="5"/>
  <c r="DY84" i="5"/>
  <c r="BT103" i="5"/>
  <c r="EA103" i="5"/>
  <c r="DX37" i="5"/>
  <c r="BQ37" i="5"/>
  <c r="CP78" i="5"/>
  <c r="CS78" i="5"/>
  <c r="CR78" i="5"/>
  <c r="CQ78" i="5"/>
  <c r="V78" i="5"/>
  <c r="AF78" i="5" s="1"/>
  <c r="CU105" i="5"/>
  <c r="CW105" i="5" s="1"/>
  <c r="W105" i="5"/>
  <c r="V89" i="5"/>
  <c r="AF89" i="5" s="1"/>
  <c r="DH82" i="5"/>
  <c r="CY99" i="5"/>
  <c r="W99" i="5"/>
  <c r="CU84" i="5"/>
  <c r="CX84" i="5" s="1"/>
  <c r="W84" i="5"/>
  <c r="CV90" i="5"/>
  <c r="CY90" i="5"/>
  <c r="CW90" i="5"/>
  <c r="DU71" i="5"/>
  <c r="BN71" i="5"/>
  <c r="AO44" i="5"/>
  <c r="BO84" i="5"/>
  <c r="DV84" i="5"/>
  <c r="BU106" i="5"/>
  <c r="EB106" i="5"/>
  <c r="CW104" i="5"/>
  <c r="CY106" i="5"/>
  <c r="CS61" i="5"/>
  <c r="V61" i="5"/>
  <c r="AF61" i="5" s="1"/>
  <c r="BN66" i="5"/>
  <c r="DU66" i="5"/>
  <c r="BX51" i="5"/>
  <c r="EE51" i="5"/>
  <c r="CW76" i="5"/>
  <c r="BP58" i="5"/>
  <c r="DW58" i="5"/>
  <c r="CR82" i="5"/>
  <c r="CY32" i="5"/>
  <c r="CY37" i="5"/>
  <c r="CW37" i="5"/>
  <c r="CS25" i="5"/>
  <c r="V25" i="5"/>
  <c r="AF25" i="5" s="1"/>
  <c r="CQ25" i="5"/>
  <c r="CR25" i="5"/>
  <c r="CO25" i="5"/>
  <c r="CP25" i="5"/>
  <c r="DV22" i="5"/>
  <c r="BO22" i="5"/>
  <c r="BN72" i="5"/>
  <c r="DU72" i="5"/>
  <c r="AR85" i="5"/>
  <c r="AS85" i="5"/>
  <c r="AQ85" i="5"/>
  <c r="AO85" i="5"/>
  <c r="AP85" i="5"/>
  <c r="CQ58" i="5"/>
  <c r="CS104" i="5"/>
  <c r="AP104" i="5"/>
  <c r="AO104" i="5"/>
  <c r="CR22" i="5"/>
  <c r="S7" i="2"/>
  <c r="C45" i="3" s="1"/>
  <c r="W67" i="5"/>
  <c r="AR48" i="5" l="1"/>
  <c r="AG151" i="5"/>
  <c r="Q6" i="12"/>
  <c r="R6" i="12" s="1"/>
  <c r="W95" i="3" s="1"/>
  <c r="Q5" i="10"/>
  <c r="R5" i="10" s="1"/>
  <c r="Q98" i="3" s="1"/>
  <c r="CW59" i="5"/>
  <c r="S4" i="11"/>
  <c r="U57" i="3" s="1"/>
  <c r="V57" i="3" s="1"/>
  <c r="AX57" i="3" s="1"/>
  <c r="Q5" i="11"/>
  <c r="R5" i="11" s="1"/>
  <c r="T5" i="11" s="1"/>
  <c r="DZ47" i="5"/>
  <c r="DO47" i="5" s="1"/>
  <c r="S4" i="8"/>
  <c r="T4" i="8" s="1"/>
  <c r="S4" i="10"/>
  <c r="R57" i="3" s="1"/>
  <c r="S57" i="3" s="1"/>
  <c r="AW57" i="3" s="1"/>
  <c r="Q5" i="14"/>
  <c r="R5" i="14" s="1"/>
  <c r="AC28" i="3" s="1"/>
  <c r="P5" i="16"/>
  <c r="DM132" i="5"/>
  <c r="Q5" i="15"/>
  <c r="R5" i="15" s="1"/>
  <c r="AF63" i="3" s="1"/>
  <c r="P4" i="7"/>
  <c r="Q4" i="7" s="1"/>
  <c r="R4" i="7" s="1"/>
  <c r="H4" i="3" s="1"/>
  <c r="P4" i="9"/>
  <c r="Q4" i="9" s="1"/>
  <c r="R4" i="9" s="1"/>
  <c r="P5" i="6"/>
  <c r="Q5" i="6" s="1"/>
  <c r="R5" i="6" s="1"/>
  <c r="E30" i="3" s="1"/>
  <c r="AN103" i="3"/>
  <c r="AN106" i="3"/>
  <c r="AN114" i="3"/>
  <c r="AN101" i="3"/>
  <c r="AN86" i="3"/>
  <c r="AN119" i="3"/>
  <c r="AN117" i="3"/>
  <c r="AN92" i="3"/>
  <c r="AN110" i="3"/>
  <c r="AN109" i="3"/>
  <c r="AN116" i="3"/>
  <c r="AN115" i="3"/>
  <c r="AN120" i="3"/>
  <c r="AN108" i="3"/>
  <c r="AN118" i="3"/>
  <c r="AN102" i="3"/>
  <c r="AN111" i="3"/>
  <c r="AN113" i="3"/>
  <c r="AN112" i="3"/>
  <c r="AN121" i="3"/>
  <c r="AN107" i="3"/>
  <c r="AP126" i="5"/>
  <c r="V5" i="6"/>
  <c r="W5" i="6" s="1"/>
  <c r="DJ128" i="5"/>
  <c r="AQ15" i="5"/>
  <c r="DJ47" i="5"/>
  <c r="CV43" i="5"/>
  <c r="AS65" i="5"/>
  <c r="AP76" i="5"/>
  <c r="AP14" i="5"/>
  <c r="AS47" i="5"/>
  <c r="DM47" i="5"/>
  <c r="AQ91" i="5"/>
  <c r="AQ87" i="5"/>
  <c r="DJ62" i="5"/>
  <c r="V5" i="8" s="1"/>
  <c r="W5" i="8" s="1"/>
  <c r="DK108" i="5"/>
  <c r="DJ179" i="5"/>
  <c r="AS70" i="5"/>
  <c r="AV161" i="5"/>
  <c r="AP35" i="5"/>
  <c r="DM181" i="5"/>
  <c r="AQ11" i="5"/>
  <c r="DL108" i="5"/>
  <c r="AR91" i="5"/>
  <c r="AR15" i="5"/>
  <c r="CX59" i="5"/>
  <c r="AQ108" i="5"/>
  <c r="DH179" i="5"/>
  <c r="AU118" i="5"/>
  <c r="AU161" i="5"/>
  <c r="DK5" i="5"/>
  <c r="AP11" i="5"/>
  <c r="DJ5" i="5"/>
  <c r="AP91" i="5"/>
  <c r="DH105" i="5"/>
  <c r="CY59" i="5"/>
  <c r="AU155" i="5"/>
  <c r="DL63" i="5"/>
  <c r="AR5" i="5"/>
  <c r="DM90" i="5"/>
  <c r="DZ77" i="5"/>
  <c r="DO77" i="5" s="1"/>
  <c r="AS101" i="5"/>
  <c r="DZ43" i="5"/>
  <c r="DP43" i="5" s="1"/>
  <c r="AG176" i="5"/>
  <c r="DI65" i="5"/>
  <c r="DZ80" i="5"/>
  <c r="DO80" i="5" s="1"/>
  <c r="AO87" i="5"/>
  <c r="DK14" i="5"/>
  <c r="DJ94" i="5"/>
  <c r="DM75" i="5"/>
  <c r="AG175" i="5"/>
  <c r="DK65" i="5"/>
  <c r="DI31" i="5"/>
  <c r="AR14" i="5"/>
  <c r="AS14" i="5"/>
  <c r="AX172" i="5"/>
  <c r="DJ85" i="5"/>
  <c r="AO14" i="5"/>
  <c r="DI63" i="5"/>
  <c r="AR70" i="5"/>
  <c r="AW172" i="5"/>
  <c r="DJ86" i="5"/>
  <c r="DI57" i="5"/>
  <c r="DK128" i="5"/>
  <c r="DK145" i="5"/>
  <c r="DJ46" i="5"/>
  <c r="DJ11" i="5"/>
  <c r="DI11" i="5"/>
  <c r="DL70" i="5"/>
  <c r="M6" i="16"/>
  <c r="O6" i="16" s="1"/>
  <c r="DZ46" i="5"/>
  <c r="DP46" i="5" s="1"/>
  <c r="AR154" i="5"/>
  <c r="AV158" i="5"/>
  <c r="AU141" i="5"/>
  <c r="AP69" i="5"/>
  <c r="AR94" i="5"/>
  <c r="DL43" i="5"/>
  <c r="AP171" i="5"/>
  <c r="DM177" i="5"/>
  <c r="AV141" i="5"/>
  <c r="AQ114" i="5"/>
  <c r="DJ95" i="5"/>
  <c r="DJ70" i="5"/>
  <c r="M7" i="15"/>
  <c r="O7" i="15" s="1"/>
  <c r="DK95" i="5"/>
  <c r="CX112" i="5"/>
  <c r="AU143" i="5"/>
  <c r="DI120" i="5"/>
  <c r="DZ75" i="5"/>
  <c r="DO75" i="5" s="1"/>
  <c r="AP82" i="5"/>
  <c r="DL120" i="5"/>
  <c r="DI91" i="5"/>
  <c r="DK70" i="5"/>
  <c r="DJ140" i="5"/>
  <c r="M6" i="14"/>
  <c r="O6" i="14" s="1"/>
  <c r="AS45" i="5"/>
  <c r="DI94" i="5"/>
  <c r="DK120" i="5"/>
  <c r="DK16" i="5"/>
  <c r="DH70" i="5"/>
  <c r="DJ120" i="5"/>
  <c r="DZ60" i="5"/>
  <c r="DN60" i="5" s="1"/>
  <c r="AP96" i="5"/>
  <c r="DI70" i="5"/>
  <c r="AS95" i="5"/>
  <c r="DI171" i="5"/>
  <c r="DK18" i="5"/>
  <c r="AG77" i="5"/>
  <c r="BS77" i="5" s="1"/>
  <c r="AV77" i="5" s="1"/>
  <c r="C76" i="14" s="1"/>
  <c r="DK94" i="5"/>
  <c r="AR169" i="5"/>
  <c r="P5" i="13"/>
  <c r="Q5" i="13" s="1"/>
  <c r="R5" i="13" s="1"/>
  <c r="Z91" i="3" s="1"/>
  <c r="AQ94" i="5"/>
  <c r="DZ34" i="5"/>
  <c r="DN34" i="5" s="1"/>
  <c r="DK86" i="5"/>
  <c r="DI38" i="5"/>
  <c r="AG183" i="5"/>
  <c r="AR178" i="5"/>
  <c r="AW143" i="5"/>
  <c r="DJ148" i="5"/>
  <c r="DI182" i="5"/>
  <c r="AQ128" i="5"/>
  <c r="DI132" i="5"/>
  <c r="M6" i="13"/>
  <c r="O6" i="13" s="1"/>
  <c r="AP94" i="5"/>
  <c r="DM44" i="5"/>
  <c r="DM183" i="5"/>
  <c r="AS94" i="5"/>
  <c r="DK63" i="5"/>
  <c r="DJ63" i="5"/>
  <c r="DK38" i="5"/>
  <c r="DI164" i="5"/>
  <c r="DI168" i="5"/>
  <c r="AQ16" i="5"/>
  <c r="AQ70" i="5"/>
  <c r="AU117" i="5"/>
  <c r="AP97" i="5"/>
  <c r="AP168" i="5"/>
  <c r="DZ70" i="5"/>
  <c r="DO70" i="5" s="1"/>
  <c r="AP108" i="5"/>
  <c r="AQ8" i="5"/>
  <c r="DM95" i="5"/>
  <c r="DJ105" i="5"/>
  <c r="AP8" i="5"/>
  <c r="AR61" i="5"/>
  <c r="AR108" i="5"/>
  <c r="AW122" i="5"/>
  <c r="DM80" i="5"/>
  <c r="DJ127" i="5"/>
  <c r="AQ63" i="5"/>
  <c r="AU166" i="5"/>
  <c r="M7" i="12"/>
  <c r="O7" i="12" s="1"/>
  <c r="P7" i="12" s="1"/>
  <c r="AR62" i="5"/>
  <c r="AG46" i="5"/>
  <c r="BS46" i="5" s="1"/>
  <c r="AU46" i="5" s="1"/>
  <c r="C45" i="13" s="1"/>
  <c r="DM117" i="5"/>
  <c r="DM162" i="5"/>
  <c r="AG181" i="5"/>
  <c r="DZ117" i="5"/>
  <c r="DN117" i="5" s="1"/>
  <c r="AU122" i="5"/>
  <c r="AX129" i="5"/>
  <c r="AG49" i="5"/>
  <c r="BS49" i="5" s="1"/>
  <c r="AV49" i="5" s="1"/>
  <c r="C48" i="14" s="1"/>
  <c r="AP80" i="5"/>
  <c r="DK104" i="5"/>
  <c r="CY145" i="5"/>
  <c r="DK146" i="5"/>
  <c r="AP182" i="5"/>
  <c r="DL85" i="5"/>
  <c r="AG12" i="5"/>
  <c r="BS12" i="5" s="1"/>
  <c r="AW12" i="5" s="1"/>
  <c r="C11" i="15" s="1"/>
  <c r="F11" i="15" s="1"/>
  <c r="DL29" i="5"/>
  <c r="AO126" i="5"/>
  <c r="DI130" i="5"/>
  <c r="S6" i="8"/>
  <c r="L4" i="3" s="1"/>
  <c r="AP164" i="5"/>
  <c r="DK26" i="5"/>
  <c r="DJ178" i="5"/>
  <c r="DL42" i="5"/>
  <c r="DH21" i="5"/>
  <c r="AG148" i="5"/>
  <c r="AR144" i="5"/>
  <c r="AP180" i="5"/>
  <c r="AV157" i="5"/>
  <c r="CW171" i="5"/>
  <c r="AP38" i="5"/>
  <c r="DL99" i="5"/>
  <c r="DK29" i="5"/>
  <c r="DZ174" i="5"/>
  <c r="DR174" i="5" s="1"/>
  <c r="AS132" i="5"/>
  <c r="DM180" i="5"/>
  <c r="AG137" i="5"/>
  <c r="CY89" i="5"/>
  <c r="CX173" i="5"/>
  <c r="AU179" i="5"/>
  <c r="AQ120" i="5"/>
  <c r="AW161" i="5"/>
  <c r="AW158" i="5"/>
  <c r="DK147" i="5"/>
  <c r="AQ13" i="5"/>
  <c r="P6" i="11"/>
  <c r="DP32" i="5"/>
  <c r="AG42" i="5"/>
  <c r="BS42" i="5" s="1"/>
  <c r="AU42" i="5" s="1"/>
  <c r="C41" i="13" s="1"/>
  <c r="DH6" i="5"/>
  <c r="AR38" i="5"/>
  <c r="AR90" i="5"/>
  <c r="S7" i="11"/>
  <c r="U95" i="3" s="1"/>
  <c r="DZ16" i="5"/>
  <c r="DN16" i="5" s="1"/>
  <c r="DZ108" i="5"/>
  <c r="DN108" i="5" s="1"/>
  <c r="DJ13" i="5"/>
  <c r="DZ107" i="5"/>
  <c r="DO107" i="5" s="1"/>
  <c r="AG161" i="5"/>
  <c r="DL5" i="5"/>
  <c r="DZ167" i="5"/>
  <c r="DN167" i="5" s="1"/>
  <c r="AV138" i="5"/>
  <c r="DI134" i="5"/>
  <c r="DK99" i="5"/>
  <c r="M8" i="11"/>
  <c r="O8" i="11" s="1"/>
  <c r="N8" i="11"/>
  <c r="DI53" i="5"/>
  <c r="AO6" i="5"/>
  <c r="AP13" i="5"/>
  <c r="DJ91" i="5"/>
  <c r="DZ148" i="5"/>
  <c r="DN148" i="5" s="1"/>
  <c r="DH126" i="5"/>
  <c r="DK17" i="5"/>
  <c r="DZ165" i="5"/>
  <c r="DO165" i="5" s="1"/>
  <c r="AG128" i="5"/>
  <c r="CV109" i="5"/>
  <c r="AR17" i="5"/>
  <c r="CW169" i="5"/>
  <c r="AS90" i="5"/>
  <c r="DI47" i="5"/>
  <c r="AX32" i="5"/>
  <c r="C31" i="16" s="1"/>
  <c r="AV122" i="5"/>
  <c r="DK154" i="5"/>
  <c r="DM81" i="5"/>
  <c r="DL47" i="5"/>
  <c r="V6" i="10" s="1"/>
  <c r="W6" i="10" s="1"/>
  <c r="DM179" i="5"/>
  <c r="DK91" i="5"/>
  <c r="DH44" i="5"/>
  <c r="DZ163" i="5"/>
  <c r="DO163" i="5" s="1"/>
  <c r="DJ141" i="5"/>
  <c r="DM7" i="5"/>
  <c r="DK126" i="5"/>
  <c r="DK179" i="5"/>
  <c r="AR120" i="5"/>
  <c r="AS120" i="5"/>
  <c r="DL91" i="5"/>
  <c r="AS13" i="5"/>
  <c r="AG169" i="5"/>
  <c r="DJ139" i="5"/>
  <c r="DK141" i="5"/>
  <c r="DM52" i="5"/>
  <c r="DZ9" i="5"/>
  <c r="DR9" i="5" s="1"/>
  <c r="AO61" i="5"/>
  <c r="AX164" i="5"/>
  <c r="AG170" i="5"/>
  <c r="DK85" i="5"/>
  <c r="DZ33" i="5"/>
  <c r="DN33" i="5" s="1"/>
  <c r="DL28" i="5"/>
  <c r="S5" i="10"/>
  <c r="AG95" i="5"/>
  <c r="BS95" i="5" s="1"/>
  <c r="AT95" i="5" s="1"/>
  <c r="C94" i="12" s="1"/>
  <c r="AS26" i="5"/>
  <c r="AG70" i="5"/>
  <c r="BS70" i="5" s="1"/>
  <c r="AV70" i="5" s="1"/>
  <c r="C69" i="14" s="1"/>
  <c r="DZ161" i="5"/>
  <c r="DQ161" i="5" s="1"/>
  <c r="AG174" i="5"/>
  <c r="S4" i="7"/>
  <c r="I4" i="3" s="1"/>
  <c r="J4" i="3" s="1"/>
  <c r="AT4" i="3" s="1"/>
  <c r="AG180" i="5"/>
  <c r="AG165" i="5"/>
  <c r="T4" i="6"/>
  <c r="AQ50" i="5"/>
  <c r="DZ170" i="5"/>
  <c r="DO170" i="5" s="1"/>
  <c r="AV32" i="5"/>
  <c r="C31" i="14" s="1"/>
  <c r="DL23" i="5"/>
  <c r="CX121" i="5"/>
  <c r="CW121" i="5"/>
  <c r="DJ146" i="5"/>
  <c r="DM86" i="5"/>
  <c r="AS147" i="5"/>
  <c r="AS178" i="5"/>
  <c r="DI118" i="5"/>
  <c r="DK160" i="5"/>
  <c r="CY171" i="5"/>
  <c r="AS75" i="5"/>
  <c r="DL169" i="5"/>
  <c r="AQ178" i="5"/>
  <c r="Q5" i="7"/>
  <c r="R5" i="7" s="1"/>
  <c r="H83" i="3" s="1"/>
  <c r="DJ56" i="5"/>
  <c r="AQ126" i="5"/>
  <c r="DI95" i="5"/>
  <c r="AS80" i="5"/>
  <c r="DJ154" i="5"/>
  <c r="M7" i="10"/>
  <c r="O7" i="10" s="1"/>
  <c r="N7" i="10"/>
  <c r="AP63" i="5"/>
  <c r="CY67" i="5"/>
  <c r="DI46" i="5"/>
  <c r="DI139" i="5"/>
  <c r="AX111" i="5"/>
  <c r="S6" i="10"/>
  <c r="R44" i="3" s="1"/>
  <c r="CV121" i="5"/>
  <c r="AS63" i="5"/>
  <c r="AU32" i="5"/>
  <c r="C31" i="13" s="1"/>
  <c r="DK40" i="5"/>
  <c r="AQ79" i="5"/>
  <c r="AG52" i="5"/>
  <c r="BS52" i="5" s="1"/>
  <c r="AT52" i="5" s="1"/>
  <c r="C51" i="12" s="1"/>
  <c r="CX67" i="5"/>
  <c r="DJ16" i="5"/>
  <c r="DK47" i="5"/>
  <c r="AG30" i="5"/>
  <c r="BS30" i="5" s="1"/>
  <c r="AU30" i="5" s="1"/>
  <c r="C29" i="13" s="1"/>
  <c r="AR80" i="5"/>
  <c r="AQ80" i="5"/>
  <c r="AQ69" i="5"/>
  <c r="AW32" i="5"/>
  <c r="C31" i="15" s="1"/>
  <c r="DL16" i="5"/>
  <c r="DJ6" i="5"/>
  <c r="DI148" i="5"/>
  <c r="DJ53" i="5"/>
  <c r="DM182" i="5"/>
  <c r="DZ168" i="5"/>
  <c r="DQ168" i="5" s="1"/>
  <c r="AW125" i="5"/>
  <c r="CW109" i="5"/>
  <c r="DR32" i="5"/>
  <c r="AR18" i="5"/>
  <c r="CV156" i="5"/>
  <c r="CV171" i="5"/>
  <c r="CY109" i="5"/>
  <c r="DL95" i="5"/>
  <c r="DI99" i="5"/>
  <c r="AG106" i="5"/>
  <c r="BS106" i="5" s="1"/>
  <c r="AT106" i="5" s="1"/>
  <c r="C105" i="12" s="1"/>
  <c r="DK43" i="5"/>
  <c r="DZ42" i="5"/>
  <c r="DN42" i="5" s="1"/>
  <c r="DZ132" i="5"/>
  <c r="DR132" i="5" s="1"/>
  <c r="DJ29" i="5"/>
  <c r="DM139" i="5"/>
  <c r="DH139" i="5"/>
  <c r="DI154" i="5"/>
  <c r="AV155" i="5"/>
  <c r="DL139" i="5"/>
  <c r="AW129" i="5"/>
  <c r="DM60" i="5"/>
  <c r="V4" i="11" s="1"/>
  <c r="W4" i="11" s="1"/>
  <c r="DJ65" i="5"/>
  <c r="DK178" i="5"/>
  <c r="AS23" i="5"/>
  <c r="DJ54" i="5"/>
  <c r="DL54" i="5"/>
  <c r="AP107" i="5"/>
  <c r="DK169" i="5"/>
  <c r="AW155" i="5"/>
  <c r="DL65" i="5"/>
  <c r="AR54" i="5"/>
  <c r="AP93" i="5"/>
  <c r="AG69" i="5"/>
  <c r="BS69" i="5" s="1"/>
  <c r="AU69" i="5" s="1"/>
  <c r="C68" i="13" s="1"/>
  <c r="DI43" i="5"/>
  <c r="DJ37" i="5"/>
  <c r="V5" i="7"/>
  <c r="W5" i="7" s="1"/>
  <c r="DJ17" i="5"/>
  <c r="V4" i="8" s="1"/>
  <c r="W4" i="8" s="1"/>
  <c r="DI178" i="5"/>
  <c r="DL46" i="5"/>
  <c r="AP145" i="5"/>
  <c r="DK54" i="5"/>
  <c r="AQ145" i="5"/>
  <c r="CY123" i="5"/>
  <c r="DH95" i="5"/>
  <c r="DJ39" i="5"/>
  <c r="CY35" i="5"/>
  <c r="DL178" i="5"/>
  <c r="DL154" i="5"/>
  <c r="AQ141" i="5"/>
  <c r="AP74" i="5"/>
  <c r="AG119" i="5"/>
  <c r="DL131" i="5"/>
  <c r="AG158" i="5"/>
  <c r="AX122" i="5"/>
  <c r="CY167" i="5"/>
  <c r="CX160" i="5"/>
  <c r="CX167" i="5"/>
  <c r="AS12" i="5"/>
  <c r="S5" i="9"/>
  <c r="O94" i="3" s="1"/>
  <c r="DZ144" i="5"/>
  <c r="DO144" i="5" s="1"/>
  <c r="M6" i="9"/>
  <c r="N6" i="9" s="1"/>
  <c r="DZ81" i="5"/>
  <c r="DO81" i="5" s="1"/>
  <c r="AP30" i="5"/>
  <c r="AG16" i="5"/>
  <c r="BS16" i="5" s="1"/>
  <c r="AT16" i="5" s="1"/>
  <c r="C15" i="12" s="1"/>
  <c r="F15" i="12" s="1"/>
  <c r="DZ85" i="5"/>
  <c r="DN85" i="5" s="1"/>
  <c r="AS40" i="5"/>
  <c r="AP101" i="5"/>
  <c r="DZ106" i="5"/>
  <c r="DO106" i="5" s="1"/>
  <c r="DK105" i="5"/>
  <c r="DM12" i="5"/>
  <c r="DH26" i="5"/>
  <c r="DL105" i="5"/>
  <c r="AX158" i="5"/>
  <c r="AW131" i="5"/>
  <c r="DZ137" i="5"/>
  <c r="DN137" i="5" s="1"/>
  <c r="AS126" i="5"/>
  <c r="AS96" i="5"/>
  <c r="DM169" i="5"/>
  <c r="AR101" i="5"/>
  <c r="DL173" i="5"/>
  <c r="CY160" i="5"/>
  <c r="AG96" i="5"/>
  <c r="BS96" i="5" s="1"/>
  <c r="AW96" i="5" s="1"/>
  <c r="C95" i="15" s="1"/>
  <c r="DI26" i="5"/>
  <c r="DK23" i="5"/>
  <c r="AS54" i="5"/>
  <c r="DZ15" i="5"/>
  <c r="DQ15" i="5" s="1"/>
  <c r="DZ166" i="5"/>
  <c r="DO166" i="5" s="1"/>
  <c r="AG177" i="5"/>
  <c r="DJ132" i="5"/>
  <c r="CW173" i="5"/>
  <c r="CY173" i="5"/>
  <c r="DI36" i="5"/>
  <c r="DJ147" i="5"/>
  <c r="AR39" i="5"/>
  <c r="DJ38" i="5"/>
  <c r="DM96" i="5"/>
  <c r="AS18" i="5"/>
  <c r="AQ40" i="5"/>
  <c r="AS30" i="5"/>
  <c r="AR40" i="5"/>
  <c r="AS97" i="5"/>
  <c r="DL132" i="5"/>
  <c r="AG15" i="5"/>
  <c r="BS15" i="5" s="1"/>
  <c r="AT15" i="5" s="1"/>
  <c r="C14" i="12" s="1"/>
  <c r="DL13" i="5"/>
  <c r="AR134" i="5"/>
  <c r="AU153" i="5"/>
  <c r="P7" i="8"/>
  <c r="CW14" i="5"/>
  <c r="M8" i="8"/>
  <c r="N8" i="8" s="1"/>
  <c r="O8" i="8"/>
  <c r="P8" i="8" s="1"/>
  <c r="AR64" i="5"/>
  <c r="DL155" i="5"/>
  <c r="AS169" i="5"/>
  <c r="AN84" i="3"/>
  <c r="N7" i="8"/>
  <c r="AR6" i="5"/>
  <c r="CW88" i="5"/>
  <c r="DK127" i="5"/>
  <c r="DL146" i="5"/>
  <c r="DJ80" i="5"/>
  <c r="P5" i="8"/>
  <c r="DJ12" i="5"/>
  <c r="AQ53" i="5"/>
  <c r="AX176" i="5"/>
  <c r="DL101" i="5"/>
  <c r="V5" i="10" s="1"/>
  <c r="W5" i="10" s="1"/>
  <c r="AO107" i="5"/>
  <c r="DM30" i="5"/>
  <c r="AS57" i="5"/>
  <c r="AG85" i="5"/>
  <c r="BS85" i="5" s="1"/>
  <c r="AT85" i="5" s="1"/>
  <c r="C84" i="12" s="1"/>
  <c r="AG179" i="5"/>
  <c r="DZ143" i="5"/>
  <c r="DP143" i="5" s="1"/>
  <c r="AP10" i="5"/>
  <c r="AQ38" i="5"/>
  <c r="AS8" i="5"/>
  <c r="DA8" i="5"/>
  <c r="DL82" i="5"/>
  <c r="DJ99" i="5"/>
  <c r="AS46" i="5"/>
  <c r="DZ35" i="5"/>
  <c r="DP35" i="5" s="1"/>
  <c r="DM164" i="5"/>
  <c r="AP61" i="5"/>
  <c r="DI80" i="5"/>
  <c r="AP50" i="5"/>
  <c r="AR60" i="5"/>
  <c r="AP54" i="5"/>
  <c r="AQ54" i="5"/>
  <c r="AG139" i="5"/>
  <c r="DM119" i="5"/>
  <c r="CY148" i="5"/>
  <c r="DI10" i="5"/>
  <c r="DI147" i="5"/>
  <c r="DI162" i="5"/>
  <c r="DZ54" i="5"/>
  <c r="DN54" i="5" s="1"/>
  <c r="AG163" i="5"/>
  <c r="DL141" i="5"/>
  <c r="DZ129" i="5"/>
  <c r="DP129" i="5" s="1"/>
  <c r="DM18" i="5"/>
  <c r="AP53" i="5"/>
  <c r="DJ126" i="5"/>
  <c r="AP133" i="5"/>
  <c r="AS39" i="5"/>
  <c r="DZ130" i="5"/>
  <c r="DP130" i="5" s="1"/>
  <c r="DK130" i="5"/>
  <c r="AG166" i="5"/>
  <c r="AQ10" i="5"/>
  <c r="CW43" i="5"/>
  <c r="DZ159" i="5"/>
  <c r="DR159" i="5" s="1"/>
  <c r="DZ128" i="5"/>
  <c r="DQ128" i="5" s="1"/>
  <c r="DL127" i="5"/>
  <c r="AG68" i="5"/>
  <c r="BS68" i="5" s="1"/>
  <c r="AT68" i="5" s="1"/>
  <c r="C67" i="12" s="1"/>
  <c r="DK140" i="5"/>
  <c r="CW145" i="5"/>
  <c r="AG168" i="5"/>
  <c r="CV95" i="5"/>
  <c r="CV145" i="5"/>
  <c r="AX160" i="5"/>
  <c r="DK149" i="5"/>
  <c r="DL18" i="5"/>
  <c r="DL150" i="5"/>
  <c r="CX89" i="5"/>
  <c r="DK6" i="5"/>
  <c r="DJ171" i="5"/>
  <c r="DL156" i="5"/>
  <c r="CV183" i="5"/>
  <c r="DK156" i="5"/>
  <c r="DI180" i="5"/>
  <c r="CV123" i="5"/>
  <c r="DZ49" i="5"/>
  <c r="DO49" i="5" s="1"/>
  <c r="CW89" i="5"/>
  <c r="AQ6" i="5"/>
  <c r="AQ60" i="5"/>
  <c r="AG143" i="5"/>
  <c r="AG35" i="5"/>
  <c r="BS35" i="5" s="1"/>
  <c r="AW35" i="5" s="1"/>
  <c r="C34" i="15" s="1"/>
  <c r="DJ101" i="5"/>
  <c r="AG127" i="5"/>
  <c r="AQ37" i="5"/>
  <c r="DL26" i="5"/>
  <c r="DL147" i="5"/>
  <c r="DK162" i="5"/>
  <c r="AG54" i="5"/>
  <c r="BS54" i="5" s="1"/>
  <c r="AT54" i="5" s="1"/>
  <c r="C53" i="12" s="1"/>
  <c r="AG18" i="5"/>
  <c r="BS18" i="5" s="1"/>
  <c r="AT18" i="5" s="1"/>
  <c r="C17" i="12" s="1"/>
  <c r="AQ7" i="5"/>
  <c r="DM144" i="5"/>
  <c r="DH130" i="5"/>
  <c r="DJ10" i="5"/>
  <c r="AG159" i="5"/>
  <c r="DL134" i="5"/>
  <c r="CY182" i="5"/>
  <c r="AR46" i="5"/>
  <c r="DJ134" i="5"/>
  <c r="AR140" i="5"/>
  <c r="CW183" i="5"/>
  <c r="DI16" i="5"/>
  <c r="AP46" i="5"/>
  <c r="AQ57" i="5"/>
  <c r="DL57" i="5"/>
  <c r="AR50" i="5"/>
  <c r="DZ65" i="5"/>
  <c r="DR65" i="5" s="1"/>
  <c r="DI39" i="5"/>
  <c r="DZ153" i="5"/>
  <c r="DO153" i="5" s="1"/>
  <c r="CX148" i="5"/>
  <c r="DM28" i="5"/>
  <c r="AU134" i="5"/>
  <c r="AV154" i="5"/>
  <c r="DM110" i="5"/>
  <c r="DL130" i="5"/>
  <c r="CV14" i="5"/>
  <c r="AU135" i="5"/>
  <c r="DI140" i="5"/>
  <c r="DK134" i="5"/>
  <c r="CY164" i="5"/>
  <c r="AX157" i="5"/>
  <c r="CY183" i="5"/>
  <c r="AP40" i="5"/>
  <c r="AX183" i="5"/>
  <c r="AS177" i="5"/>
  <c r="AU110" i="5"/>
  <c r="DL140" i="5"/>
  <c r="AW157" i="5"/>
  <c r="DL75" i="5"/>
  <c r="CX182" i="5"/>
  <c r="CY156" i="5"/>
  <c r="CW156" i="5"/>
  <c r="AQ147" i="5"/>
  <c r="AR147" i="5"/>
  <c r="CW182" i="5"/>
  <c r="DL41" i="5"/>
  <c r="AT159" i="5"/>
  <c r="AV159" i="5"/>
  <c r="AU159" i="5"/>
  <c r="M6" i="7"/>
  <c r="N6" i="7" s="1"/>
  <c r="AW159" i="5"/>
  <c r="DZ38" i="5"/>
  <c r="DN38" i="5" s="1"/>
  <c r="AX143" i="5"/>
  <c r="AV143" i="5"/>
  <c r="AX153" i="5"/>
  <c r="AQ180" i="5"/>
  <c r="S5" i="7"/>
  <c r="I83" i="3" s="1"/>
  <c r="DL80" i="5"/>
  <c r="DJ136" i="5"/>
  <c r="AX161" i="5"/>
  <c r="AX155" i="5"/>
  <c r="DJ75" i="5"/>
  <c r="DK75" i="5"/>
  <c r="AR30" i="5"/>
  <c r="DK41" i="5"/>
  <c r="AP20" i="5"/>
  <c r="AV153" i="5"/>
  <c r="CW177" i="5"/>
  <c r="AX159" i="5"/>
  <c r="AS154" i="5"/>
  <c r="AU154" i="5"/>
  <c r="AX109" i="5"/>
  <c r="AW154" i="5"/>
  <c r="DA6" i="5"/>
  <c r="DL162" i="5"/>
  <c r="AN72" i="3"/>
  <c r="AN81" i="3"/>
  <c r="AN73" i="3"/>
  <c r="AX119" i="5"/>
  <c r="AQ75" i="5"/>
  <c r="AR75" i="5"/>
  <c r="AQ30" i="5"/>
  <c r="DJ57" i="5"/>
  <c r="AW153" i="5"/>
  <c r="DJ36" i="5"/>
  <c r="AW152" i="5"/>
  <c r="DZ155" i="5"/>
  <c r="DQ155" i="5" s="1"/>
  <c r="AN82" i="3"/>
  <c r="DJ155" i="5"/>
  <c r="DL179" i="5"/>
  <c r="CV172" i="5"/>
  <c r="CV148" i="5"/>
  <c r="DI77" i="5"/>
  <c r="DJ77" i="5"/>
  <c r="AS6" i="5"/>
  <c r="AR79" i="5"/>
  <c r="DL38" i="5"/>
  <c r="AG33" i="5"/>
  <c r="BS33" i="5" s="1"/>
  <c r="AV33" i="5" s="1"/>
  <c r="C32" i="14" s="1"/>
  <c r="AS93" i="5"/>
  <c r="DZ69" i="5"/>
  <c r="DR69" i="5" s="1"/>
  <c r="DZ164" i="5"/>
  <c r="DQ164" i="5" s="1"/>
  <c r="AV132" i="5"/>
  <c r="AQ95" i="5"/>
  <c r="DM65" i="5"/>
  <c r="DM107" i="5"/>
  <c r="DK139" i="5"/>
  <c r="DZ28" i="5"/>
  <c r="DP28" i="5" s="1"/>
  <c r="AW134" i="5"/>
  <c r="AX154" i="5"/>
  <c r="DL6" i="5"/>
  <c r="DJ162" i="5"/>
  <c r="DZ162" i="5"/>
  <c r="DQ162" i="5" s="1"/>
  <c r="DM129" i="5"/>
  <c r="AR141" i="5"/>
  <c r="AS144" i="5"/>
  <c r="DM130" i="5"/>
  <c r="AX131" i="5"/>
  <c r="DK155" i="5"/>
  <c r="AG145" i="5"/>
  <c r="DH132" i="5"/>
  <c r="DM173" i="5"/>
  <c r="AQ20" i="5"/>
  <c r="DZ158" i="5"/>
  <c r="DN158" i="5" s="1"/>
  <c r="AX182" i="5"/>
  <c r="DJ180" i="5"/>
  <c r="AQ56" i="5"/>
  <c r="AR56" i="5"/>
  <c r="DM63" i="5"/>
  <c r="AR36" i="5"/>
  <c r="AN79" i="3"/>
  <c r="CW6" i="5"/>
  <c r="AS179" i="5"/>
  <c r="AX163" i="5"/>
  <c r="AW163" i="5"/>
  <c r="AR20" i="5"/>
  <c r="DL37" i="5"/>
  <c r="AS79" i="5"/>
  <c r="DH50" i="5"/>
  <c r="AG154" i="5"/>
  <c r="AG36" i="5"/>
  <c r="BS36" i="5" s="1"/>
  <c r="AU36" i="5" s="1"/>
  <c r="C35" i="13" s="1"/>
  <c r="DL14" i="5"/>
  <c r="AV134" i="5"/>
  <c r="AX118" i="5"/>
  <c r="DI117" i="5"/>
  <c r="AU131" i="5"/>
  <c r="DI155" i="5"/>
  <c r="DZ145" i="5"/>
  <c r="DO145" i="5" s="1"/>
  <c r="DL142" i="5"/>
  <c r="AG182" i="5"/>
  <c r="DK77" i="5"/>
  <c r="DZ178" i="5"/>
  <c r="DO178" i="5" s="1"/>
  <c r="DL15" i="5"/>
  <c r="DZ63" i="5"/>
  <c r="AV171" i="5"/>
  <c r="AN76" i="3"/>
  <c r="CX123" i="5"/>
  <c r="AS156" i="5"/>
  <c r="CW67" i="5"/>
  <c r="CX6" i="5"/>
  <c r="AP39" i="5"/>
  <c r="AO39" i="5"/>
  <c r="AS20" i="5"/>
  <c r="AP79" i="5"/>
  <c r="DK90" i="5"/>
  <c r="DJ14" i="5"/>
  <c r="DM62" i="5"/>
  <c r="AX134" i="5"/>
  <c r="DL94" i="5"/>
  <c r="DK132" i="5"/>
  <c r="AW162" i="5"/>
  <c r="AW121" i="5"/>
  <c r="AV131" i="5"/>
  <c r="AW109" i="5"/>
  <c r="DJ145" i="5"/>
  <c r="DH77" i="5"/>
  <c r="DL77" i="5"/>
  <c r="DI8" i="5"/>
  <c r="AT63" i="5"/>
  <c r="C62" i="12" s="1"/>
  <c r="AN18" i="3"/>
  <c r="AV163" i="5"/>
  <c r="AS180" i="5"/>
  <c r="AS48" i="5"/>
  <c r="AU183" i="5"/>
  <c r="CY161" i="5"/>
  <c r="DL48" i="5"/>
  <c r="CV6" i="5"/>
  <c r="CY172" i="5"/>
  <c r="CW172" i="5"/>
  <c r="DH56" i="5"/>
  <c r="DI56" i="5"/>
  <c r="AP16" i="5"/>
  <c r="DM43" i="5"/>
  <c r="AR84" i="5"/>
  <c r="DJ50" i="5"/>
  <c r="CY95" i="5"/>
  <c r="AG112" i="5"/>
  <c r="DL40" i="5"/>
  <c r="AQ36" i="5"/>
  <c r="DM108" i="5"/>
  <c r="DZ154" i="5"/>
  <c r="DR154" i="5" s="1"/>
  <c r="DI12" i="5"/>
  <c r="DM36" i="5"/>
  <c r="DM9" i="5"/>
  <c r="AO53" i="5"/>
  <c r="DL50" i="5"/>
  <c r="AW132" i="5"/>
  <c r="AQ97" i="5"/>
  <c r="DK80" i="5"/>
  <c r="AR95" i="5"/>
  <c r="DZ151" i="5"/>
  <c r="DN151" i="5" s="1"/>
  <c r="DK173" i="5"/>
  <c r="DI15" i="5"/>
  <c r="AX162" i="5"/>
  <c r="AW118" i="5"/>
  <c r="DK136" i="5"/>
  <c r="AR51" i="5"/>
  <c r="AW135" i="5"/>
  <c r="DZ110" i="5"/>
  <c r="DO110" i="5" s="1"/>
  <c r="CX14" i="5"/>
  <c r="AW111" i="5"/>
  <c r="AX135" i="5"/>
  <c r="DZ175" i="5"/>
  <c r="DP175" i="5" s="1"/>
  <c r="AN22" i="3"/>
  <c r="AN70" i="3"/>
  <c r="AR145" i="5"/>
  <c r="AG172" i="5"/>
  <c r="DK171" i="5"/>
  <c r="AG171" i="5"/>
  <c r="AQ133" i="5"/>
  <c r="DL180" i="5"/>
  <c r="AV150" i="5"/>
  <c r="DL160" i="5"/>
  <c r="DI107" i="5"/>
  <c r="CV122" i="5"/>
  <c r="AQ171" i="5"/>
  <c r="AR156" i="5"/>
  <c r="CY178" i="5"/>
  <c r="M7" i="6"/>
  <c r="O7" i="6" s="1"/>
  <c r="AO151" i="5"/>
  <c r="AP151" i="5"/>
  <c r="CW35" i="5"/>
  <c r="DK44" i="5"/>
  <c r="DM112" i="5"/>
  <c r="AR82" i="5"/>
  <c r="AS36" i="5"/>
  <c r="DI61" i="5"/>
  <c r="DK12" i="5"/>
  <c r="AQ59" i="5"/>
  <c r="AS53" i="5"/>
  <c r="AG41" i="5"/>
  <c r="BS41" i="5" s="1"/>
  <c r="AX41" i="5" s="1"/>
  <c r="C40" i="16" s="1"/>
  <c r="AU132" i="5"/>
  <c r="AR97" i="5"/>
  <c r="AG153" i="5"/>
  <c r="DJ173" i="5"/>
  <c r="AV118" i="5"/>
  <c r="AX152" i="5"/>
  <c r="AG167" i="5"/>
  <c r="CY112" i="5"/>
  <c r="AV135" i="5"/>
  <c r="AU111" i="5"/>
  <c r="DK144" i="5"/>
  <c r="AS145" i="5"/>
  <c r="AX173" i="5"/>
  <c r="AX175" i="5"/>
  <c r="AS141" i="5"/>
  <c r="AS104" i="5"/>
  <c r="AG173" i="5"/>
  <c r="DL56" i="5"/>
  <c r="AQ41" i="5"/>
  <c r="AR117" i="5"/>
  <c r="AX125" i="5"/>
  <c r="AX137" i="5"/>
  <c r="DZ172" i="5"/>
  <c r="DN172" i="5" s="1"/>
  <c r="AP42" i="5"/>
  <c r="DZ171" i="5"/>
  <c r="DP171" i="5" s="1"/>
  <c r="AW150" i="5"/>
  <c r="DL90" i="5"/>
  <c r="DK56" i="5"/>
  <c r="DL158" i="5"/>
  <c r="DL126" i="5"/>
  <c r="DK180" i="5"/>
  <c r="DL177" i="5"/>
  <c r="CV160" i="5"/>
  <c r="CX161" i="5"/>
  <c r="CW161" i="5"/>
  <c r="O6" i="6"/>
  <c r="DJ18" i="5"/>
  <c r="DI18" i="5"/>
  <c r="CV35" i="5"/>
  <c r="AO153" i="5"/>
  <c r="AP153" i="5"/>
  <c r="DH151" i="5"/>
  <c r="DI151" i="5"/>
  <c r="AP33" i="5"/>
  <c r="AR89" i="5"/>
  <c r="DL12" i="5"/>
  <c r="DI40" i="5"/>
  <c r="DK101" i="5"/>
  <c r="AX132" i="5"/>
  <c r="AR16" i="5"/>
  <c r="AQ33" i="5"/>
  <c r="DJ40" i="5"/>
  <c r="AQ156" i="5"/>
  <c r="CW112" i="5"/>
  <c r="AV111" i="5"/>
  <c r="AN47" i="3"/>
  <c r="AX150" i="5"/>
  <c r="DL149" i="5"/>
  <c r="DL171" i="5"/>
  <c r="AN34" i="3"/>
  <c r="CX177" i="5"/>
  <c r="AR179" i="5"/>
  <c r="AN74" i="3"/>
  <c r="AN75" i="3"/>
  <c r="AN80" i="3"/>
  <c r="AQ107" i="5"/>
  <c r="DH153" i="5"/>
  <c r="DI153" i="5"/>
  <c r="AO134" i="5"/>
  <c r="AQ134" i="5"/>
  <c r="AP18" i="5"/>
  <c r="AQ18" i="5"/>
  <c r="AP56" i="5"/>
  <c r="W10" i="2"/>
  <c r="AT120" i="5"/>
  <c r="AU120" i="5"/>
  <c r="CW27" i="5"/>
  <c r="DK50" i="5"/>
  <c r="DM34" i="5"/>
  <c r="AR42" i="5"/>
  <c r="AQ42" i="5"/>
  <c r="AQ64" i="5"/>
  <c r="AO51" i="5"/>
  <c r="DK46" i="5"/>
  <c r="DM176" i="5"/>
  <c r="DK36" i="5"/>
  <c r="DZ41" i="5"/>
  <c r="DO41" i="5" s="1"/>
  <c r="DZ127" i="5"/>
  <c r="DN127" i="5" s="1"/>
  <c r="CX27" i="5"/>
  <c r="DJ107" i="5"/>
  <c r="DJ97" i="5"/>
  <c r="AW137" i="5"/>
  <c r="AV183" i="5"/>
  <c r="AG160" i="5"/>
  <c r="AU121" i="5"/>
  <c r="AW141" i="5"/>
  <c r="AQ117" i="5"/>
  <c r="CY88" i="5"/>
  <c r="DL20" i="5"/>
  <c r="DL36" i="5"/>
  <c r="AR12" i="5"/>
  <c r="AV146" i="5"/>
  <c r="AR149" i="5"/>
  <c r="AS127" i="5"/>
  <c r="DZ68" i="5"/>
  <c r="AX117" i="5"/>
  <c r="AS38" i="5"/>
  <c r="CY149" i="5"/>
  <c r="CX88" i="5"/>
  <c r="DL148" i="5"/>
  <c r="DK150" i="5"/>
  <c r="DM155" i="5"/>
  <c r="AP114" i="5"/>
  <c r="AU146" i="5"/>
  <c r="AQ140" i="5"/>
  <c r="AV120" i="5"/>
  <c r="AG44" i="5"/>
  <c r="BS44" i="5" s="1"/>
  <c r="AU44" i="5" s="1"/>
  <c r="C43" i="13" s="1"/>
  <c r="F43" i="13" s="1"/>
  <c r="AR13" i="5"/>
  <c r="AG90" i="5"/>
  <c r="BS90" i="5" s="1"/>
  <c r="AX90" i="5" s="1"/>
  <c r="C89" i="16" s="1"/>
  <c r="CV27" i="5"/>
  <c r="ED88" i="5"/>
  <c r="DK97" i="5"/>
  <c r="V5" i="9" s="1"/>
  <c r="W5" i="9" s="1"/>
  <c r="AG38" i="5"/>
  <c r="BS38" i="5" s="1"/>
  <c r="AV38" i="5" s="1"/>
  <c r="C37" i="14" s="1"/>
  <c r="AW183" i="5"/>
  <c r="DZ160" i="5"/>
  <c r="DQ160" i="5" s="1"/>
  <c r="AV121" i="5"/>
  <c r="AX141" i="5"/>
  <c r="AS17" i="5"/>
  <c r="AW160" i="5"/>
  <c r="DL117" i="5"/>
  <c r="AX146" i="5"/>
  <c r="AS149" i="5"/>
  <c r="AX113" i="5"/>
  <c r="AX174" i="5"/>
  <c r="AQ179" i="5"/>
  <c r="AG178" i="5"/>
  <c r="CW164" i="5"/>
  <c r="AR180" i="5"/>
  <c r="AS140" i="5"/>
  <c r="AO114" i="5"/>
  <c r="CV169" i="5"/>
  <c r="AS64" i="5"/>
  <c r="DK79" i="5"/>
  <c r="DL144" i="5"/>
  <c r="AX121" i="5"/>
  <c r="AS117" i="5"/>
  <c r="DI133" i="5"/>
  <c r="AW146" i="5"/>
  <c r="DL145" i="5"/>
  <c r="AN26" i="3"/>
  <c r="AN54" i="3"/>
  <c r="CX169" i="5"/>
  <c r="CV119" i="5"/>
  <c r="AP118" i="5"/>
  <c r="CV178" i="5"/>
  <c r="CW178" i="5"/>
  <c r="DI114" i="5"/>
  <c r="DJ114" i="5"/>
  <c r="DH114" i="5"/>
  <c r="CV177" i="5"/>
  <c r="CX119" i="5"/>
  <c r="AW113" i="5"/>
  <c r="AT113" i="5"/>
  <c r="AU113" i="5"/>
  <c r="AV113" i="5"/>
  <c r="AU169" i="5"/>
  <c r="AT169" i="5"/>
  <c r="AO162" i="5"/>
  <c r="AQ162" i="5"/>
  <c r="DI177" i="5"/>
  <c r="DJ177" i="5"/>
  <c r="DH177" i="5"/>
  <c r="S5" i="2"/>
  <c r="Q5" i="2"/>
  <c r="AQ148" i="5"/>
  <c r="AP148" i="5"/>
  <c r="CY119" i="5"/>
  <c r="CW170" i="5"/>
  <c r="O11" i="2"/>
  <c r="D13" i="2"/>
  <c r="M12" i="2"/>
  <c r="O12" i="2" s="1"/>
  <c r="AO177" i="5"/>
  <c r="AQ177" i="5"/>
  <c r="AP177" i="5"/>
  <c r="AR177" i="5"/>
  <c r="AO58" i="5"/>
  <c r="AP58" i="5"/>
  <c r="AP162" i="5"/>
  <c r="DK143" i="5"/>
  <c r="DL143" i="5"/>
  <c r="DI143" i="5"/>
  <c r="DJ143" i="5"/>
  <c r="DH143" i="5"/>
  <c r="AT165" i="5"/>
  <c r="AU165" i="5"/>
  <c r="DI58" i="5"/>
  <c r="AU150" i="5"/>
  <c r="S10" i="2"/>
  <c r="C17" i="3" s="1"/>
  <c r="DJ24" i="5"/>
  <c r="CV170" i="5"/>
  <c r="AR143" i="5"/>
  <c r="AS143" i="5"/>
  <c r="AP143" i="5"/>
  <c r="AQ143" i="5"/>
  <c r="AO143" i="5"/>
  <c r="DK177" i="5"/>
  <c r="AT175" i="5"/>
  <c r="AU175" i="5"/>
  <c r="DC10" i="5"/>
  <c r="DD9" i="5"/>
  <c r="AN37" i="3"/>
  <c r="DN86" i="5"/>
  <c r="DQ86" i="5"/>
  <c r="DP86" i="5"/>
  <c r="DR86" i="5"/>
  <c r="DO86" i="5"/>
  <c r="CX164" i="5"/>
  <c r="AG86" i="5"/>
  <c r="BS86" i="5" s="1"/>
  <c r="AR146" i="5"/>
  <c r="AQ146" i="5"/>
  <c r="AQ169" i="5"/>
  <c r="AP169" i="5"/>
  <c r="AO169" i="5"/>
  <c r="AT178" i="5"/>
  <c r="AX178" i="5"/>
  <c r="AU178" i="5"/>
  <c r="AW178" i="5"/>
  <c r="AV178" i="5"/>
  <c r="CV66" i="5"/>
  <c r="AR53" i="5"/>
  <c r="CV73" i="5"/>
  <c r="DJ117" i="5"/>
  <c r="AN11" i="3"/>
  <c r="DK15" i="5"/>
  <c r="CW167" i="5"/>
  <c r="DI170" i="5"/>
  <c r="DL170" i="5"/>
  <c r="DJ170" i="5"/>
  <c r="DK170" i="5"/>
  <c r="AT182" i="5"/>
  <c r="AV182" i="5"/>
  <c r="AW182" i="5"/>
  <c r="AU182" i="5"/>
  <c r="AV147" i="5"/>
  <c r="AU147" i="5"/>
  <c r="CW73" i="5"/>
  <c r="AR170" i="5"/>
  <c r="AP170" i="5"/>
  <c r="AQ170" i="5"/>
  <c r="AS170" i="5"/>
  <c r="AU171" i="5"/>
  <c r="AT171" i="5"/>
  <c r="AW156" i="5"/>
  <c r="AU156" i="5"/>
  <c r="AV156" i="5"/>
  <c r="AX156" i="5"/>
  <c r="DH169" i="5"/>
  <c r="DJ169" i="5"/>
  <c r="DI169" i="5"/>
  <c r="AW176" i="5"/>
  <c r="AV176" i="5"/>
  <c r="AU176" i="5"/>
  <c r="AT176" i="5"/>
  <c r="AQ132" i="5"/>
  <c r="AR132" i="5"/>
  <c r="AS146" i="5"/>
  <c r="AO140" i="5"/>
  <c r="AP140" i="5"/>
  <c r="AT180" i="5"/>
  <c r="AU180" i="5"/>
  <c r="AS107" i="5"/>
  <c r="AN27" i="3"/>
  <c r="AQ51" i="5"/>
  <c r="AN35" i="3"/>
  <c r="AN42" i="3"/>
  <c r="DJ133" i="5"/>
  <c r="AN6" i="3"/>
  <c r="AN12" i="3"/>
  <c r="DL39" i="5"/>
  <c r="AV166" i="5"/>
  <c r="AW166" i="5"/>
  <c r="AX166" i="5"/>
  <c r="AW165" i="5"/>
  <c r="AX165" i="5"/>
  <c r="AV165" i="5"/>
  <c r="DI175" i="5"/>
  <c r="DJ175" i="5"/>
  <c r="DK175" i="5"/>
  <c r="DK167" i="5"/>
  <c r="DJ167" i="5"/>
  <c r="DI167" i="5"/>
  <c r="DL167" i="5"/>
  <c r="CY9" i="5"/>
  <c r="CX9" i="5"/>
  <c r="CW9" i="5"/>
  <c r="AO158" i="5"/>
  <c r="AS158" i="5"/>
  <c r="AR158" i="5"/>
  <c r="AQ158" i="5"/>
  <c r="AP158" i="5"/>
  <c r="AO173" i="5"/>
  <c r="AS173" i="5"/>
  <c r="AQ173" i="5"/>
  <c r="AR173" i="5"/>
  <c r="AP173" i="5"/>
  <c r="AQ157" i="5"/>
  <c r="AP157" i="5"/>
  <c r="AO157" i="5"/>
  <c r="AQ172" i="5"/>
  <c r="AS172" i="5"/>
  <c r="AR172" i="5"/>
  <c r="AP172" i="5"/>
  <c r="AO172" i="5"/>
  <c r="AQ160" i="5"/>
  <c r="AO160" i="5"/>
  <c r="AP160" i="5"/>
  <c r="AS160" i="5"/>
  <c r="AR160" i="5"/>
  <c r="AP176" i="5"/>
  <c r="AS176" i="5"/>
  <c r="AR176" i="5"/>
  <c r="AO176" i="5"/>
  <c r="AQ176" i="5"/>
  <c r="CV84" i="5"/>
  <c r="CX73" i="5"/>
  <c r="DK117" i="5"/>
  <c r="AN43" i="3"/>
  <c r="AN39" i="3"/>
  <c r="AQ44" i="5"/>
  <c r="CW95" i="5"/>
  <c r="CX134" i="5"/>
  <c r="AU123" i="5"/>
  <c r="AX123" i="5"/>
  <c r="AW123" i="5"/>
  <c r="AV123" i="5"/>
  <c r="AT123" i="5"/>
  <c r="DH127" i="5"/>
  <c r="DI127" i="5"/>
  <c r="AS162" i="5"/>
  <c r="AR162" i="5"/>
  <c r="AS155" i="5"/>
  <c r="AR155" i="5"/>
  <c r="AQ155" i="5"/>
  <c r="AP175" i="5"/>
  <c r="AQ175" i="5"/>
  <c r="AR175" i="5"/>
  <c r="DI30" i="5"/>
  <c r="CX122" i="5"/>
  <c r="CW122" i="5"/>
  <c r="DL175" i="5"/>
  <c r="AT127" i="5"/>
  <c r="AU127" i="5"/>
  <c r="AS167" i="5"/>
  <c r="AR167" i="5"/>
  <c r="AQ167" i="5"/>
  <c r="AP167" i="5"/>
  <c r="AX177" i="5"/>
  <c r="AT177" i="5"/>
  <c r="AW177" i="5"/>
  <c r="AV177" i="5"/>
  <c r="AU177" i="5"/>
  <c r="DK161" i="5"/>
  <c r="DL161" i="5"/>
  <c r="AU167" i="5"/>
  <c r="AT167" i="5"/>
  <c r="AW167" i="5"/>
  <c r="AX167" i="5"/>
  <c r="AV167" i="5"/>
  <c r="DJ150" i="5"/>
  <c r="DI150" i="5"/>
  <c r="CX170" i="5"/>
  <c r="DL10" i="5"/>
  <c r="CY134" i="5"/>
  <c r="CX131" i="5"/>
  <c r="DH166" i="5"/>
  <c r="DI166" i="5"/>
  <c r="DL166" i="5"/>
  <c r="DJ166" i="5"/>
  <c r="DK166" i="5"/>
  <c r="AW117" i="5"/>
  <c r="AV117" i="5"/>
  <c r="AO127" i="5"/>
  <c r="AR127" i="5"/>
  <c r="AP127" i="5"/>
  <c r="DK163" i="5"/>
  <c r="DI163" i="5"/>
  <c r="DL163" i="5"/>
  <c r="DJ163" i="5"/>
  <c r="DH163" i="5"/>
  <c r="DH165" i="5"/>
  <c r="DK165" i="5"/>
  <c r="DI165" i="5"/>
  <c r="DJ165" i="5"/>
  <c r="DI149" i="5"/>
  <c r="DJ149" i="5"/>
  <c r="DL165" i="5"/>
  <c r="DH144" i="5"/>
  <c r="DJ144" i="5"/>
  <c r="DI144" i="5"/>
  <c r="AW174" i="5"/>
  <c r="AU174" i="5"/>
  <c r="AV174" i="5"/>
  <c r="AT174" i="5"/>
  <c r="DJ168" i="5"/>
  <c r="DL168" i="5"/>
  <c r="DK168" i="5"/>
  <c r="AT119" i="5"/>
  <c r="AW119" i="5"/>
  <c r="AU119" i="5"/>
  <c r="AV119" i="5"/>
  <c r="AR161" i="5"/>
  <c r="AS161" i="5"/>
  <c r="AP150" i="5"/>
  <c r="AS150" i="5"/>
  <c r="AR150" i="5"/>
  <c r="AQ150" i="5"/>
  <c r="AU170" i="5"/>
  <c r="AW170" i="5"/>
  <c r="AV170" i="5"/>
  <c r="AX170" i="5"/>
  <c r="AT170" i="5"/>
  <c r="AV180" i="5"/>
  <c r="AW180" i="5"/>
  <c r="AX180" i="5"/>
  <c r="CW134" i="5"/>
  <c r="AQ166" i="5"/>
  <c r="AS166" i="5"/>
  <c r="AR166" i="5"/>
  <c r="AP166" i="5"/>
  <c r="AO166" i="5"/>
  <c r="AW173" i="5"/>
  <c r="AV173" i="5"/>
  <c r="AU173" i="5"/>
  <c r="AO163" i="5"/>
  <c r="AS163" i="5"/>
  <c r="AP163" i="5"/>
  <c r="AR163" i="5"/>
  <c r="AQ163" i="5"/>
  <c r="AP165" i="5"/>
  <c r="AQ165" i="5"/>
  <c r="AS165" i="5"/>
  <c r="AR165" i="5"/>
  <c r="AO165" i="5"/>
  <c r="AP149" i="5"/>
  <c r="AQ149" i="5"/>
  <c r="AV152" i="5"/>
  <c r="AU152" i="5"/>
  <c r="AS171" i="5"/>
  <c r="AR171" i="5"/>
  <c r="AW175" i="5"/>
  <c r="AV175" i="5"/>
  <c r="AO144" i="5"/>
  <c r="AP144" i="5"/>
  <c r="AQ144" i="5"/>
  <c r="AR168" i="5"/>
  <c r="AQ168" i="5"/>
  <c r="AS168" i="5"/>
  <c r="DH158" i="5"/>
  <c r="DK158" i="5"/>
  <c r="DI158" i="5"/>
  <c r="DJ158" i="5"/>
  <c r="DI173" i="5"/>
  <c r="DH173" i="5"/>
  <c r="DH157" i="5"/>
  <c r="DI157" i="5"/>
  <c r="DJ157" i="5"/>
  <c r="DJ172" i="5"/>
  <c r="DI172" i="5"/>
  <c r="DH172" i="5"/>
  <c r="DL172" i="5"/>
  <c r="DK172" i="5"/>
  <c r="DH160" i="5"/>
  <c r="DI160" i="5"/>
  <c r="DJ160" i="5"/>
  <c r="DJ176" i="5"/>
  <c r="DH176" i="5"/>
  <c r="DI176" i="5"/>
  <c r="DL176" i="5"/>
  <c r="DK176" i="5"/>
  <c r="AS175" i="5"/>
  <c r="DR7" i="5"/>
  <c r="DO7" i="5"/>
  <c r="DP7" i="5"/>
  <c r="DN7" i="5"/>
  <c r="DQ7" i="5"/>
  <c r="AR104" i="5"/>
  <c r="AS60" i="5"/>
  <c r="CY84" i="5"/>
  <c r="CW84" i="5"/>
  <c r="DL102" i="5"/>
  <c r="AR107" i="5"/>
  <c r="DI37" i="5"/>
  <c r="AR28" i="5"/>
  <c r="DJ61" i="5"/>
  <c r="DM20" i="5"/>
  <c r="DI41" i="5"/>
  <c r="DI33" i="5"/>
  <c r="AG56" i="5"/>
  <c r="BS56" i="5" s="1"/>
  <c r="AT56" i="5" s="1"/>
  <c r="C55" i="12" s="1"/>
  <c r="DI102" i="5"/>
  <c r="DK10" i="5"/>
  <c r="AG135" i="5"/>
  <c r="AN61" i="3"/>
  <c r="AU63" i="5"/>
  <c r="C62" i="13" s="1"/>
  <c r="AN2" i="3"/>
  <c r="AR41" i="5"/>
  <c r="DK133" i="5"/>
  <c r="AG7" i="5"/>
  <c r="BS7" i="5" s="1"/>
  <c r="AN40" i="3"/>
  <c r="AN24" i="3"/>
  <c r="DK107" i="5"/>
  <c r="DH131" i="5"/>
  <c r="DI131" i="5"/>
  <c r="AW181" i="5"/>
  <c r="AT181" i="5"/>
  <c r="AV181" i="5"/>
  <c r="AX181" i="5"/>
  <c r="AU181" i="5"/>
  <c r="AS148" i="5"/>
  <c r="AR148" i="5"/>
  <c r="AS164" i="5"/>
  <c r="AQ164" i="5"/>
  <c r="AR164" i="5"/>
  <c r="AX169" i="5"/>
  <c r="AW169" i="5"/>
  <c r="AV169" i="5"/>
  <c r="AV179" i="5"/>
  <c r="AW179" i="5"/>
  <c r="AX179" i="5"/>
  <c r="AQ174" i="5"/>
  <c r="AP174" i="5"/>
  <c r="AR174" i="5"/>
  <c r="DJ164" i="5"/>
  <c r="DL164" i="5"/>
  <c r="DK164" i="5"/>
  <c r="AQ182" i="5"/>
  <c r="AS182" i="5"/>
  <c r="AR182" i="5"/>
  <c r="AP60" i="5"/>
  <c r="AS21" i="5"/>
  <c r="AQ93" i="5"/>
  <c r="DK61" i="5"/>
  <c r="AG20" i="5"/>
  <c r="BS20" i="5" s="1"/>
  <c r="AV20" i="5" s="1"/>
  <c r="C19" i="14" s="1"/>
  <c r="DJ41" i="5"/>
  <c r="CX43" i="5"/>
  <c r="DM56" i="5"/>
  <c r="DJ102" i="5"/>
  <c r="DM45" i="5"/>
  <c r="DK39" i="5"/>
  <c r="DM135" i="5"/>
  <c r="DJ15" i="5"/>
  <c r="DK148" i="5"/>
  <c r="AN36" i="3"/>
  <c r="AN51" i="3"/>
  <c r="AN52" i="3"/>
  <c r="AN21" i="3"/>
  <c r="AN25" i="3"/>
  <c r="AN68" i="3"/>
  <c r="AN67" i="3"/>
  <c r="AN32" i="3"/>
  <c r="AN38" i="3"/>
  <c r="DM157" i="5"/>
  <c r="DZ157" i="5"/>
  <c r="DR157" i="5" s="1"/>
  <c r="AG157" i="5"/>
  <c r="DK181" i="5"/>
  <c r="DL181" i="5"/>
  <c r="DJ181" i="5"/>
  <c r="AO131" i="5"/>
  <c r="AP131" i="5"/>
  <c r="AW148" i="5"/>
  <c r="AU148" i="5"/>
  <c r="AV148" i="5"/>
  <c r="AT148" i="5"/>
  <c r="DL157" i="5"/>
  <c r="DK157" i="5"/>
  <c r="AX148" i="5"/>
  <c r="AQ183" i="5"/>
  <c r="AP183" i="5"/>
  <c r="AR183" i="5"/>
  <c r="AS183" i="5"/>
  <c r="AR44" i="5"/>
  <c r="AR93" i="5"/>
  <c r="AG39" i="5"/>
  <c r="BS39" i="5" s="1"/>
  <c r="AU39" i="5" s="1"/>
  <c r="C38" i="13" s="1"/>
  <c r="DL61" i="5"/>
  <c r="CX24" i="5"/>
  <c r="AN58" i="3"/>
  <c r="DK82" i="5"/>
  <c r="AS131" i="5"/>
  <c r="AS134" i="5"/>
  <c r="AN8" i="3"/>
  <c r="AN20" i="3"/>
  <c r="AN64" i="3"/>
  <c r="AN53" i="3"/>
  <c r="AN62" i="3"/>
  <c r="AS56" i="5"/>
  <c r="CY131" i="5"/>
  <c r="AV164" i="5"/>
  <c r="AU164" i="5"/>
  <c r="AT164" i="5"/>
  <c r="AW164" i="5"/>
  <c r="AQ181" i="5"/>
  <c r="AS181" i="5"/>
  <c r="AR181" i="5"/>
  <c r="AW127" i="5"/>
  <c r="AV127" i="5"/>
  <c r="AX127" i="5"/>
  <c r="DK174" i="5"/>
  <c r="DI174" i="5"/>
  <c r="DJ174" i="5"/>
  <c r="DK183" i="5"/>
  <c r="DL183" i="5"/>
  <c r="DJ183" i="5"/>
  <c r="DI183" i="5"/>
  <c r="DL174" i="5"/>
  <c r="AS157" i="5"/>
  <c r="AR157" i="5"/>
  <c r="DK182" i="5"/>
  <c r="DL182" i="5"/>
  <c r="DJ182" i="5"/>
  <c r="AS174" i="5"/>
  <c r="DL62" i="5"/>
  <c r="DK62" i="5"/>
  <c r="V4" i="9" s="1"/>
  <c r="W4" i="9" s="1"/>
  <c r="DH119" i="5"/>
  <c r="DJ119" i="5"/>
  <c r="DI119" i="5"/>
  <c r="DK119" i="5"/>
  <c r="DL119" i="5"/>
  <c r="AS151" i="5"/>
  <c r="AR151" i="5"/>
  <c r="AQ151" i="5"/>
  <c r="DM126" i="5"/>
  <c r="DZ126" i="5"/>
  <c r="AG126" i="5"/>
  <c r="DI109" i="5"/>
  <c r="DJ109" i="5"/>
  <c r="DK109" i="5"/>
  <c r="AU114" i="5"/>
  <c r="AT114" i="5"/>
  <c r="AO139" i="5"/>
  <c r="AP139" i="5"/>
  <c r="AR125" i="5"/>
  <c r="AQ125" i="5"/>
  <c r="AS125" i="5"/>
  <c r="AO125" i="5"/>
  <c r="AP125" i="5"/>
  <c r="AU140" i="5"/>
  <c r="AV140" i="5"/>
  <c r="AX140" i="5"/>
  <c r="AW140" i="5"/>
  <c r="AT140" i="5"/>
  <c r="AX151" i="5"/>
  <c r="AW151" i="5"/>
  <c r="AU151" i="5"/>
  <c r="AV151" i="5"/>
  <c r="AT151" i="5"/>
  <c r="AN33" i="3"/>
  <c r="AR29" i="5"/>
  <c r="AR57" i="5"/>
  <c r="DJ8" i="5"/>
  <c r="AS44" i="5"/>
  <c r="AP44" i="5"/>
  <c r="DJ82" i="5"/>
  <c r="CY105" i="5"/>
  <c r="AS102" i="5"/>
  <c r="CY20" i="5"/>
  <c r="AS51" i="5"/>
  <c r="AS10" i="5"/>
  <c r="DM39" i="5"/>
  <c r="DL53" i="5"/>
  <c r="DH53" i="5"/>
  <c r="CY103" i="5"/>
  <c r="CY24" i="5"/>
  <c r="CW24" i="5"/>
  <c r="DK13" i="5"/>
  <c r="AP59" i="5"/>
  <c r="DL59" i="5"/>
  <c r="DJ33" i="5"/>
  <c r="DZ45" i="5"/>
  <c r="DN45" i="5" s="1"/>
  <c r="AG62" i="5"/>
  <c r="BS62" i="5" s="1"/>
  <c r="AT62" i="5" s="1"/>
  <c r="C61" i="12" s="1"/>
  <c r="F61" i="12" s="1"/>
  <c r="AQ29" i="5"/>
  <c r="AR96" i="5"/>
  <c r="DL45" i="5"/>
  <c r="CV15" i="5"/>
  <c r="AO41" i="5"/>
  <c r="DL107" i="5"/>
  <c r="AS29" i="5"/>
  <c r="AP87" i="5"/>
  <c r="AS87" i="5"/>
  <c r="DI136" i="5"/>
  <c r="DI45" i="5"/>
  <c r="AV63" i="5"/>
  <c r="C62" i="14" s="1"/>
  <c r="DM40" i="5"/>
  <c r="AG109" i="5"/>
  <c r="CY136" i="5"/>
  <c r="DM55" i="5"/>
  <c r="DZ55" i="5"/>
  <c r="AG55" i="5"/>
  <c r="BS55" i="5" s="1"/>
  <c r="AU109" i="5"/>
  <c r="AV109" i="5"/>
  <c r="AR119" i="5"/>
  <c r="AO119" i="5"/>
  <c r="AS119" i="5"/>
  <c r="AQ119" i="5"/>
  <c r="AP119" i="5"/>
  <c r="AP129" i="5"/>
  <c r="AQ129" i="5"/>
  <c r="DI115" i="5"/>
  <c r="DJ115" i="5"/>
  <c r="DK131" i="5"/>
  <c r="DJ131" i="5"/>
  <c r="CW168" i="5"/>
  <c r="DL109" i="5"/>
  <c r="DJ87" i="5"/>
  <c r="DH87" i="5"/>
  <c r="DI87" i="5"/>
  <c r="DL87" i="5"/>
  <c r="CW139" i="5"/>
  <c r="DN181" i="5"/>
  <c r="DP181" i="5"/>
  <c r="DO181" i="5"/>
  <c r="DR181" i="5"/>
  <c r="DQ181" i="5"/>
  <c r="CV168" i="5"/>
  <c r="DH55" i="5"/>
  <c r="DI55" i="5"/>
  <c r="DK55" i="5"/>
  <c r="DL55" i="5"/>
  <c r="DJ55" i="5"/>
  <c r="AQ17" i="5"/>
  <c r="AP17" i="5"/>
  <c r="CX149" i="5"/>
  <c r="CY168" i="5"/>
  <c r="AQ110" i="5"/>
  <c r="AO110" i="5"/>
  <c r="AS110" i="5"/>
  <c r="AP110" i="5"/>
  <c r="AR110" i="5"/>
  <c r="AQ109" i="5"/>
  <c r="AS109" i="5"/>
  <c r="AP109" i="5"/>
  <c r="AR109" i="5"/>
  <c r="DJ152" i="5"/>
  <c r="DL152" i="5"/>
  <c r="DI152" i="5"/>
  <c r="DK152" i="5"/>
  <c r="DH159" i="5"/>
  <c r="DI159" i="5"/>
  <c r="DL159" i="5"/>
  <c r="DJ159" i="5"/>
  <c r="DK159" i="5"/>
  <c r="DK87" i="5"/>
  <c r="DZ91" i="5"/>
  <c r="AG91" i="5"/>
  <c r="BS91" i="5" s="1"/>
  <c r="DM91" i="5"/>
  <c r="CW131" i="5"/>
  <c r="CW149" i="5"/>
  <c r="AW133" i="5"/>
  <c r="AV133" i="5"/>
  <c r="AU133" i="5"/>
  <c r="AX133" i="5"/>
  <c r="AT133" i="5"/>
  <c r="AQ153" i="5"/>
  <c r="AR153" i="5"/>
  <c r="AS153" i="5"/>
  <c r="AX171" i="5"/>
  <c r="AW171" i="5"/>
  <c r="DO177" i="5"/>
  <c r="DP177" i="5"/>
  <c r="DN177" i="5"/>
  <c r="DQ177" i="5"/>
  <c r="DR177" i="5"/>
  <c r="DN173" i="5"/>
  <c r="DQ173" i="5"/>
  <c r="DR173" i="5"/>
  <c r="DO173" i="5"/>
  <c r="DP173" i="5"/>
  <c r="DH110" i="5"/>
  <c r="DJ110" i="5"/>
  <c r="DK110" i="5"/>
  <c r="DL110" i="5"/>
  <c r="DI110" i="5"/>
  <c r="AU112" i="5"/>
  <c r="AT112" i="5"/>
  <c r="AV145" i="5"/>
  <c r="AU145" i="5"/>
  <c r="AW145" i="5"/>
  <c r="AX145" i="5"/>
  <c r="AS59" i="5"/>
  <c r="DL34" i="5"/>
  <c r="DK8" i="5"/>
  <c r="CW20" i="5"/>
  <c r="DK53" i="5"/>
  <c r="DL33" i="5"/>
  <c r="DL104" i="5"/>
  <c r="AS61" i="5"/>
  <c r="AS69" i="5"/>
  <c r="AR69" i="5"/>
  <c r="AQ96" i="5"/>
  <c r="AO96" i="5"/>
  <c r="AP41" i="5"/>
  <c r="DJ45" i="5"/>
  <c r="AR23" i="5"/>
  <c r="AR87" i="5"/>
  <c r="DL136" i="5"/>
  <c r="AG40" i="5"/>
  <c r="BS40" i="5" s="1"/>
  <c r="AV40" i="5" s="1"/>
  <c r="C39" i="14" s="1"/>
  <c r="DZ109" i="5"/>
  <c r="DN109" i="5" s="1"/>
  <c r="DL133" i="5"/>
  <c r="CX136" i="5"/>
  <c r="AP115" i="5"/>
  <c r="AQ115" i="5"/>
  <c r="AQ131" i="5"/>
  <c r="AR131" i="5"/>
  <c r="AW147" i="5"/>
  <c r="AX147" i="5"/>
  <c r="DP182" i="5"/>
  <c r="DO182" i="5"/>
  <c r="DN182" i="5"/>
  <c r="DR182" i="5"/>
  <c r="DQ182" i="5"/>
  <c r="DL106" i="5"/>
  <c r="DI106" i="5"/>
  <c r="DH106" i="5"/>
  <c r="DK106" i="5"/>
  <c r="DJ106" i="5"/>
  <c r="DZ149" i="5"/>
  <c r="DM149" i="5"/>
  <c r="AG149" i="5"/>
  <c r="CY139" i="5"/>
  <c r="AQ24" i="5"/>
  <c r="AP24" i="5"/>
  <c r="DK11" i="5"/>
  <c r="DL11" i="5"/>
  <c r="AG125" i="5"/>
  <c r="DZ125" i="5"/>
  <c r="DM125" i="5"/>
  <c r="DH20" i="5"/>
  <c r="DI20" i="5"/>
  <c r="DJ20" i="5"/>
  <c r="DK20" i="5"/>
  <c r="AO117" i="5"/>
  <c r="AP117" i="5"/>
  <c r="AV125" i="5"/>
  <c r="AU125" i="5"/>
  <c r="AU149" i="5"/>
  <c r="AX149" i="5"/>
  <c r="AV149" i="5"/>
  <c r="AT149" i="5"/>
  <c r="AW149" i="5"/>
  <c r="AQ152" i="5"/>
  <c r="AP152" i="5"/>
  <c r="AR152" i="5"/>
  <c r="AS152" i="5"/>
  <c r="AO159" i="5"/>
  <c r="AR159" i="5"/>
  <c r="AQ159" i="5"/>
  <c r="AP159" i="5"/>
  <c r="AS159" i="5"/>
  <c r="DL128" i="5"/>
  <c r="AP28" i="5"/>
  <c r="AO28" i="5"/>
  <c r="DR40" i="5"/>
  <c r="DI129" i="5"/>
  <c r="DJ129" i="5"/>
  <c r="AS128" i="5"/>
  <c r="AR128" i="5"/>
  <c r="AR55" i="5"/>
  <c r="AO55" i="5"/>
  <c r="AQ55" i="5"/>
  <c r="AP55" i="5"/>
  <c r="AS55" i="5"/>
  <c r="AW126" i="5"/>
  <c r="AU126" i="5"/>
  <c r="AX126" i="5"/>
  <c r="AV126" i="5"/>
  <c r="AW128" i="5"/>
  <c r="AU128" i="5"/>
  <c r="AV128" i="5"/>
  <c r="AX128" i="5"/>
  <c r="AR59" i="5"/>
  <c r="DL8" i="5"/>
  <c r="CX105" i="5"/>
  <c r="AR10" i="5"/>
  <c r="AS41" i="5"/>
  <c r="AR126" i="5"/>
  <c r="AS7" i="5"/>
  <c r="AW63" i="5"/>
  <c r="C62" i="15" s="1"/>
  <c r="DL17" i="5"/>
  <c r="CW136" i="5"/>
  <c r="DZ17" i="5"/>
  <c r="AG17" i="5"/>
  <c r="BS17" i="5" s="1"/>
  <c r="DM17" i="5"/>
  <c r="V5" i="11" s="1"/>
  <c r="W5" i="11" s="1"/>
  <c r="AT139" i="5"/>
  <c r="AX139" i="5"/>
  <c r="AU139" i="5"/>
  <c r="AW139" i="5"/>
  <c r="AV139" i="5"/>
  <c r="DJ151" i="5"/>
  <c r="DL151" i="5"/>
  <c r="DK151" i="5"/>
  <c r="DK153" i="5"/>
  <c r="DJ153" i="5"/>
  <c r="DL153" i="5"/>
  <c r="DK96" i="5"/>
  <c r="DJ96" i="5"/>
  <c r="DH96" i="5"/>
  <c r="DL96" i="5"/>
  <c r="DI96" i="5"/>
  <c r="AO106" i="5"/>
  <c r="AR106" i="5"/>
  <c r="AP106" i="5"/>
  <c r="AQ106" i="5"/>
  <c r="AS106" i="5"/>
  <c r="CX139" i="5"/>
  <c r="DK34" i="5"/>
  <c r="AS11" i="5"/>
  <c r="AR11" i="5"/>
  <c r="AX124" i="5"/>
  <c r="AV124" i="5"/>
  <c r="AW124" i="5"/>
  <c r="DN169" i="5"/>
  <c r="DO169" i="5"/>
  <c r="DP169" i="5"/>
  <c r="DQ169" i="5"/>
  <c r="DR169" i="5"/>
  <c r="DH125" i="5"/>
  <c r="DL125" i="5"/>
  <c r="DJ125" i="5"/>
  <c r="DI125" i="5"/>
  <c r="DK125" i="5"/>
  <c r="AX168" i="5"/>
  <c r="AV168" i="5"/>
  <c r="AU168" i="5"/>
  <c r="AW168" i="5"/>
  <c r="AT168" i="5"/>
  <c r="DI28" i="5"/>
  <c r="DH28" i="5"/>
  <c r="DJ28" i="5"/>
  <c r="CV105" i="5"/>
  <c r="CW61" i="5"/>
  <c r="CX61" i="5"/>
  <c r="CV103" i="5"/>
  <c r="CV28" i="5"/>
  <c r="CW28" i="5"/>
  <c r="CX49" i="5"/>
  <c r="CV49" i="5"/>
  <c r="CW15" i="5"/>
  <c r="DK45" i="5"/>
  <c r="AQ32" i="5"/>
  <c r="AR32" i="5"/>
  <c r="AS32" i="5"/>
  <c r="AP32" i="5"/>
  <c r="DK69" i="5"/>
  <c r="DI69" i="5"/>
  <c r="DL69" i="5"/>
  <c r="DJ69" i="5"/>
  <c r="DJ122" i="5"/>
  <c r="DI122" i="5"/>
  <c r="DL122" i="5"/>
  <c r="DK122" i="5"/>
  <c r="DH122" i="5"/>
  <c r="DM121" i="5"/>
  <c r="DZ121" i="5"/>
  <c r="AG121" i="5"/>
  <c r="DZ124" i="5"/>
  <c r="DM124" i="5"/>
  <c r="AG124" i="5"/>
  <c r="DL7" i="5"/>
  <c r="DK7" i="5"/>
  <c r="DJ7" i="5"/>
  <c r="V6" i="8" s="1"/>
  <c r="W6" i="8" s="1"/>
  <c r="DI7" i="5"/>
  <c r="V4" i="7" s="1"/>
  <c r="W4" i="7" s="1"/>
  <c r="AR7" i="5"/>
  <c r="DI52" i="5"/>
  <c r="DK52" i="5"/>
  <c r="DH52" i="5"/>
  <c r="V4" i="6" s="1"/>
  <c r="W4" i="6" s="1"/>
  <c r="DJ52" i="5"/>
  <c r="DL52" i="5"/>
  <c r="AR116" i="5"/>
  <c r="AS116" i="5"/>
  <c r="AO116" i="5"/>
  <c r="AQ116" i="5"/>
  <c r="AP116" i="5"/>
  <c r="DZ122" i="5"/>
  <c r="DM122" i="5"/>
  <c r="AG122" i="5"/>
  <c r="DI137" i="5"/>
  <c r="DJ137" i="5"/>
  <c r="DL137" i="5"/>
  <c r="DK137" i="5"/>
  <c r="AS136" i="5"/>
  <c r="AP136" i="5"/>
  <c r="AR136" i="5"/>
  <c r="AQ136" i="5"/>
  <c r="AU136" i="5"/>
  <c r="AV136" i="5"/>
  <c r="AX136" i="5"/>
  <c r="AW136" i="5"/>
  <c r="AT136" i="5"/>
  <c r="DJ51" i="5"/>
  <c r="V7" i="8" s="1"/>
  <c r="DK51" i="5"/>
  <c r="DL51" i="5"/>
  <c r="DI51" i="5"/>
  <c r="DH51" i="5"/>
  <c r="DJ113" i="5"/>
  <c r="DK113" i="5"/>
  <c r="DL113" i="5"/>
  <c r="DZ123" i="5"/>
  <c r="DM123" i="5"/>
  <c r="AG123" i="5"/>
  <c r="DM114" i="5"/>
  <c r="DZ114" i="5"/>
  <c r="AG114" i="5"/>
  <c r="AQ135" i="5"/>
  <c r="AO135" i="5"/>
  <c r="AS135" i="5"/>
  <c r="AR135" i="5"/>
  <c r="AP135" i="5"/>
  <c r="AV60" i="5"/>
  <c r="C59" i="14" s="1"/>
  <c r="AU60" i="5"/>
  <c r="C59" i="13" s="1"/>
  <c r="AX60" i="5"/>
  <c r="C59" i="16" s="1"/>
  <c r="AW60" i="5"/>
  <c r="C59" i="15" s="1"/>
  <c r="AT60" i="5"/>
  <c r="C59" i="12" s="1"/>
  <c r="AU142" i="5"/>
  <c r="AW142" i="5"/>
  <c r="AX142" i="5"/>
  <c r="AV142" i="5"/>
  <c r="DH121" i="5"/>
  <c r="DJ121" i="5"/>
  <c r="DL121" i="5"/>
  <c r="DK121" i="5"/>
  <c r="DI121" i="5"/>
  <c r="CY61" i="5"/>
  <c r="CX147" i="5"/>
  <c r="CW103" i="5"/>
  <c r="CY49" i="5"/>
  <c r="DL21" i="5"/>
  <c r="CX15" i="5"/>
  <c r="DI32" i="5"/>
  <c r="DJ32" i="5"/>
  <c r="DK32" i="5"/>
  <c r="DL32" i="5"/>
  <c r="AR122" i="5"/>
  <c r="AO122" i="5"/>
  <c r="AS122" i="5"/>
  <c r="AQ122" i="5"/>
  <c r="AP122" i="5"/>
  <c r="AP7" i="5"/>
  <c r="AX115" i="5"/>
  <c r="AV115" i="5"/>
  <c r="AW115" i="5"/>
  <c r="AU115" i="5"/>
  <c r="AT115" i="5"/>
  <c r="DJ112" i="5"/>
  <c r="DL112" i="5"/>
  <c r="DI112" i="5"/>
  <c r="DK112" i="5"/>
  <c r="DH112" i="5"/>
  <c r="AS137" i="5"/>
  <c r="AR137" i="5"/>
  <c r="AP137" i="5"/>
  <c r="AQ137" i="5"/>
  <c r="AW138" i="5"/>
  <c r="AX138" i="5"/>
  <c r="AN3" i="3"/>
  <c r="AV110" i="5"/>
  <c r="AW110" i="5"/>
  <c r="AX110" i="5"/>
  <c r="AS113" i="5"/>
  <c r="AR113" i="5"/>
  <c r="AQ113" i="5"/>
  <c r="DL114" i="5"/>
  <c r="DK114" i="5"/>
  <c r="AS133" i="5"/>
  <c r="AR133" i="5"/>
  <c r="DI59" i="5"/>
  <c r="DK59" i="5"/>
  <c r="DJ59" i="5"/>
  <c r="DH59" i="5"/>
  <c r="AX114" i="5"/>
  <c r="AW114" i="5"/>
  <c r="AV114" i="5"/>
  <c r="DH142" i="5"/>
  <c r="DJ142" i="5"/>
  <c r="DK142" i="5"/>
  <c r="DI142" i="5"/>
  <c r="AS121" i="5"/>
  <c r="AQ121" i="5"/>
  <c r="AR121" i="5"/>
  <c r="AP121" i="5"/>
  <c r="AO121" i="5"/>
  <c r="DM133" i="5"/>
  <c r="DZ133" i="5"/>
  <c r="AG133" i="5"/>
  <c r="AG5" i="5"/>
  <c r="BS5" i="5" s="1"/>
  <c r="DM5" i="5"/>
  <c r="DZ5" i="5"/>
  <c r="AS43" i="5"/>
  <c r="AP43" i="5"/>
  <c r="AQ43" i="5"/>
  <c r="AR43" i="5"/>
  <c r="DL129" i="5"/>
  <c r="DK129" i="5"/>
  <c r="AS112" i="5"/>
  <c r="AR112" i="5"/>
  <c r="AO112" i="5"/>
  <c r="AQ112" i="5"/>
  <c r="AP112" i="5"/>
  <c r="DK123" i="5"/>
  <c r="DL123" i="5"/>
  <c r="DI123" i="5"/>
  <c r="DJ123" i="5"/>
  <c r="DM98" i="5"/>
  <c r="V7" i="11" s="1"/>
  <c r="W7" i="11" s="1"/>
  <c r="AG98" i="5"/>
  <c r="BS98" i="5" s="1"/>
  <c r="AT98" i="5" s="1"/>
  <c r="C97" i="12" s="1"/>
  <c r="F97" i="12" s="1"/>
  <c r="DZ98" i="5"/>
  <c r="DN98" i="5" s="1"/>
  <c r="V6" i="12" s="1"/>
  <c r="DZ51" i="5"/>
  <c r="DR51" i="5" s="1"/>
  <c r="DM51" i="5"/>
  <c r="AG51" i="5"/>
  <c r="BS51" i="5" s="1"/>
  <c r="AX51" i="5" s="1"/>
  <c r="C50" i="16" s="1"/>
  <c r="CY115" i="5"/>
  <c r="CX115" i="5"/>
  <c r="CV115" i="5"/>
  <c r="DZ116" i="5"/>
  <c r="DN116" i="5" s="1"/>
  <c r="DM116" i="5"/>
  <c r="AG116" i="5"/>
  <c r="AR114" i="5"/>
  <c r="AS114" i="5"/>
  <c r="DZ113" i="5"/>
  <c r="DM113" i="5"/>
  <c r="AG113" i="5"/>
  <c r="DJ138" i="5"/>
  <c r="DL138" i="5"/>
  <c r="DI138" i="5"/>
  <c r="DK138" i="5"/>
  <c r="DH124" i="5"/>
  <c r="DL124" i="5"/>
  <c r="DI124" i="5"/>
  <c r="DK124" i="5"/>
  <c r="DJ124" i="5"/>
  <c r="CV38" i="5"/>
  <c r="CW38" i="5"/>
  <c r="AR81" i="5"/>
  <c r="AS81" i="5"/>
  <c r="AP81" i="5"/>
  <c r="AO81" i="5"/>
  <c r="AQ81" i="5"/>
  <c r="AO142" i="5"/>
  <c r="AP142" i="5"/>
  <c r="AQ142" i="5"/>
  <c r="AR142" i="5"/>
  <c r="AS142" i="5"/>
  <c r="CX28" i="5"/>
  <c r="AX144" i="5"/>
  <c r="AU144" i="5"/>
  <c r="AV144" i="5"/>
  <c r="AW144" i="5"/>
  <c r="DZ13" i="5"/>
  <c r="DM13" i="5"/>
  <c r="AG13" i="5"/>
  <c r="BS13" i="5" s="1"/>
  <c r="DM142" i="5"/>
  <c r="DZ142" i="5"/>
  <c r="AG142" i="5"/>
  <c r="DM138" i="5"/>
  <c r="DZ138" i="5"/>
  <c r="AG138" i="5"/>
  <c r="AW130" i="5"/>
  <c r="AV130" i="5"/>
  <c r="AU130" i="5"/>
  <c r="AX130" i="5"/>
  <c r="DO18" i="5"/>
  <c r="DN18" i="5"/>
  <c r="DA7" i="5"/>
  <c r="AO52" i="5"/>
  <c r="AR52" i="5"/>
  <c r="AS52" i="5"/>
  <c r="AQ52" i="5"/>
  <c r="AP52" i="5"/>
  <c r="DL116" i="5"/>
  <c r="DI116" i="5"/>
  <c r="DH116" i="5"/>
  <c r="DJ116" i="5"/>
  <c r="DK116" i="5"/>
  <c r="AR129" i="5"/>
  <c r="AS129" i="5"/>
  <c r="AS123" i="5"/>
  <c r="AR123" i="5"/>
  <c r="AQ123" i="5"/>
  <c r="AP123" i="5"/>
  <c r="AS5" i="5"/>
  <c r="DA5" i="5"/>
  <c r="DO40" i="5"/>
  <c r="DP40" i="5"/>
  <c r="DN40" i="5"/>
  <c r="DQ40" i="5"/>
  <c r="AV112" i="5"/>
  <c r="AW112" i="5"/>
  <c r="AX112" i="5"/>
  <c r="CW115" i="5"/>
  <c r="AS139" i="5"/>
  <c r="AR139" i="5"/>
  <c r="AQ139" i="5"/>
  <c r="DR180" i="5"/>
  <c r="DQ180" i="5"/>
  <c r="DN180" i="5"/>
  <c r="DO180" i="5"/>
  <c r="DP180" i="5"/>
  <c r="AS138" i="5"/>
  <c r="AQ138" i="5"/>
  <c r="AP138" i="5"/>
  <c r="AR138" i="5"/>
  <c r="AP124" i="5"/>
  <c r="AO124" i="5"/>
  <c r="AQ124" i="5"/>
  <c r="AS124" i="5"/>
  <c r="AR124" i="5"/>
  <c r="DK135" i="5"/>
  <c r="DI135" i="5"/>
  <c r="DJ135" i="5"/>
  <c r="DL135" i="5"/>
  <c r="DH135" i="5"/>
  <c r="CY38" i="5"/>
  <c r="DJ81" i="5"/>
  <c r="DI81" i="5"/>
  <c r="DK81" i="5"/>
  <c r="DH81" i="5"/>
  <c r="DL81" i="5"/>
  <c r="AW120" i="5"/>
  <c r="AX120" i="5"/>
  <c r="AX63" i="5"/>
  <c r="C62" i="16" s="1"/>
  <c r="DI72" i="5"/>
  <c r="DK72" i="5"/>
  <c r="DL72" i="5"/>
  <c r="DH72" i="5"/>
  <c r="DJ72" i="5"/>
  <c r="AT81" i="5"/>
  <c r="C80" i="12" s="1"/>
  <c r="AW81" i="5"/>
  <c r="C80" i="15" s="1"/>
  <c r="F80" i="15" s="1"/>
  <c r="AU81" i="5"/>
  <c r="C80" i="13" s="1"/>
  <c r="AV81" i="5"/>
  <c r="C80" i="14" s="1"/>
  <c r="DZ53" i="5"/>
  <c r="DM53" i="5"/>
  <c r="AG53" i="5"/>
  <c r="BS53" i="5" s="1"/>
  <c r="AS84" i="5"/>
  <c r="AP72" i="5"/>
  <c r="AS72" i="5"/>
  <c r="AR72" i="5"/>
  <c r="AO72" i="5"/>
  <c r="AQ72" i="5"/>
  <c r="AQ66" i="5"/>
  <c r="AS66" i="5"/>
  <c r="AP66" i="5"/>
  <c r="AR66" i="5"/>
  <c r="AO66" i="5"/>
  <c r="DJ73" i="5"/>
  <c r="DI73" i="5"/>
  <c r="DL73" i="5"/>
  <c r="DK73" i="5"/>
  <c r="DM37" i="5"/>
  <c r="AG37" i="5"/>
  <c r="BS37" i="5" s="1"/>
  <c r="DZ37" i="5"/>
  <c r="CX20" i="5"/>
  <c r="DP112" i="5"/>
  <c r="DO112" i="5"/>
  <c r="DQ112" i="5"/>
  <c r="DR112" i="5"/>
  <c r="DN112" i="5"/>
  <c r="DM10" i="5"/>
  <c r="AG10" i="5"/>
  <c r="BS10" i="5" s="1"/>
  <c r="DZ10" i="5"/>
  <c r="DZ72" i="5"/>
  <c r="DM72" i="5"/>
  <c r="AG72" i="5"/>
  <c r="BS72" i="5" s="1"/>
  <c r="DK64" i="5"/>
  <c r="DJ64" i="5"/>
  <c r="DI64" i="5"/>
  <c r="DL64" i="5"/>
  <c r="DZ50" i="5"/>
  <c r="DM50" i="5"/>
  <c r="AG50" i="5"/>
  <c r="BS50" i="5" s="1"/>
  <c r="DK37" i="5"/>
  <c r="DO96" i="5"/>
  <c r="DP96" i="5"/>
  <c r="DN96" i="5"/>
  <c r="DR96" i="5"/>
  <c r="DQ96" i="5"/>
  <c r="DM101" i="5"/>
  <c r="DZ101" i="5"/>
  <c r="AG101" i="5"/>
  <c r="BS101" i="5" s="1"/>
  <c r="DZ152" i="5"/>
  <c r="DM152" i="5"/>
  <c r="AG152" i="5"/>
  <c r="DZ103" i="5"/>
  <c r="DM103" i="5"/>
  <c r="AG103" i="5"/>
  <c r="BS103" i="5" s="1"/>
  <c r="AQ89" i="5"/>
  <c r="CV77" i="5"/>
  <c r="CY77" i="5"/>
  <c r="DL79" i="5"/>
  <c r="DK33" i="5"/>
  <c r="DM100" i="5"/>
  <c r="DZ100" i="5"/>
  <c r="AG100" i="5"/>
  <c r="BS100" i="5" s="1"/>
  <c r="AP27" i="5"/>
  <c r="AO27" i="5"/>
  <c r="AR27" i="5"/>
  <c r="AQ27" i="5"/>
  <c r="AS27" i="5"/>
  <c r="DM93" i="5"/>
  <c r="DZ93" i="5"/>
  <c r="AG93" i="5"/>
  <c r="BS93" i="5" s="1"/>
  <c r="AR21" i="5"/>
  <c r="AR74" i="5"/>
  <c r="DH31" i="5"/>
  <c r="DZ31" i="5"/>
  <c r="DM31" i="5"/>
  <c r="AG31" i="5"/>
  <c r="BS31" i="5" s="1"/>
  <c r="CV31" i="5"/>
  <c r="DN62" i="5"/>
  <c r="V5" i="12" s="1"/>
  <c r="DL89" i="5"/>
  <c r="AS37" i="5"/>
  <c r="AP73" i="5"/>
  <c r="AS25" i="5"/>
  <c r="AO25" i="5"/>
  <c r="AP25" i="5"/>
  <c r="AQ25" i="5"/>
  <c r="AR25" i="5"/>
  <c r="DZ58" i="5"/>
  <c r="DM58" i="5"/>
  <c r="AG58" i="5"/>
  <c r="BS58" i="5" s="1"/>
  <c r="DM59" i="5"/>
  <c r="DZ59" i="5"/>
  <c r="AG59" i="5"/>
  <c r="BS59" i="5" s="1"/>
  <c r="DI78" i="5"/>
  <c r="DK78" i="5"/>
  <c r="DL78" i="5"/>
  <c r="DJ78" i="5"/>
  <c r="AR33" i="5"/>
  <c r="DZ27" i="5"/>
  <c r="DM27" i="5"/>
  <c r="AG27" i="5"/>
  <c r="BS27" i="5" s="1"/>
  <c r="DZ105" i="5"/>
  <c r="DM105" i="5"/>
  <c r="AG105" i="5"/>
  <c r="BS105" i="5" s="1"/>
  <c r="DJ35" i="5"/>
  <c r="DL35" i="5"/>
  <c r="DK35" i="5"/>
  <c r="DI60" i="5"/>
  <c r="DL60" i="5"/>
  <c r="V4" i="10" s="1"/>
  <c r="W4" i="10" s="1"/>
  <c r="DK60" i="5"/>
  <c r="DJ60" i="5"/>
  <c r="DJ42" i="5"/>
  <c r="DL98" i="5"/>
  <c r="DK98" i="5"/>
  <c r="DI98" i="5"/>
  <c r="DH98" i="5"/>
  <c r="DJ98" i="5"/>
  <c r="AS82" i="5"/>
  <c r="AU75" i="5"/>
  <c r="C74" i="13" s="1"/>
  <c r="AX75" i="5"/>
  <c r="C74" i="16" s="1"/>
  <c r="AW75" i="5"/>
  <c r="C74" i="15" s="1"/>
  <c r="AT75" i="5"/>
  <c r="C74" i="12" s="1"/>
  <c r="AV75" i="5"/>
  <c r="C74" i="14" s="1"/>
  <c r="DR139" i="5"/>
  <c r="DN139" i="5"/>
  <c r="DO139" i="5"/>
  <c r="DP139" i="5"/>
  <c r="DQ139" i="5"/>
  <c r="DO119" i="5"/>
  <c r="DN119" i="5"/>
  <c r="DR119" i="5"/>
  <c r="DQ119" i="5"/>
  <c r="DP119" i="5"/>
  <c r="AR83" i="5"/>
  <c r="DJ44" i="5"/>
  <c r="DL88" i="5"/>
  <c r="AQ88" i="5"/>
  <c r="AP22" i="5"/>
  <c r="AQ22" i="5"/>
  <c r="AS22" i="5"/>
  <c r="AR22" i="5"/>
  <c r="AV43" i="5"/>
  <c r="C42" i="14" s="1"/>
  <c r="AT43" i="5"/>
  <c r="C42" i="12" s="1"/>
  <c r="AU43" i="5"/>
  <c r="C42" i="13" s="1"/>
  <c r="AW43" i="5"/>
  <c r="C42" i="15" s="1"/>
  <c r="AX43" i="5"/>
  <c r="C42" i="16" s="1"/>
  <c r="DZ61" i="5"/>
  <c r="DM61" i="5"/>
  <c r="AG61" i="5"/>
  <c r="BS61" i="5" s="1"/>
  <c r="DK84" i="5"/>
  <c r="DI84" i="5"/>
  <c r="DL84" i="5"/>
  <c r="DJ84" i="5"/>
  <c r="AO71" i="5"/>
  <c r="AP71" i="5"/>
  <c r="AR71" i="5"/>
  <c r="AQ71" i="5"/>
  <c r="AS71" i="5"/>
  <c r="DR30" i="5"/>
  <c r="DO30" i="5"/>
  <c r="DN30" i="5"/>
  <c r="DP30" i="5"/>
  <c r="DQ30" i="5"/>
  <c r="DZ26" i="5"/>
  <c r="DM26" i="5"/>
  <c r="AG26" i="5"/>
  <c r="BS26" i="5" s="1"/>
  <c r="AS42" i="5"/>
  <c r="DQ179" i="5"/>
  <c r="DN179" i="5"/>
  <c r="DP179" i="5"/>
  <c r="DR179" i="5"/>
  <c r="DO179" i="5"/>
  <c r="DJ118" i="5"/>
  <c r="DL118" i="5"/>
  <c r="DK118" i="5"/>
  <c r="CY147" i="5"/>
  <c r="CV147" i="5"/>
  <c r="AG97" i="5"/>
  <c r="BS97" i="5" s="1"/>
  <c r="DZ97" i="5"/>
  <c r="DM97" i="5"/>
  <c r="V6" i="11" s="1"/>
  <c r="W6" i="11" s="1"/>
  <c r="DZ22" i="5"/>
  <c r="DM22" i="5"/>
  <c r="AG22" i="5"/>
  <c r="BS22" i="5" s="1"/>
  <c r="DK57" i="5"/>
  <c r="DM66" i="5"/>
  <c r="AG66" i="5"/>
  <c r="BS66" i="5" s="1"/>
  <c r="DZ66" i="5"/>
  <c r="DM73" i="5"/>
  <c r="DZ73" i="5"/>
  <c r="AG73" i="5"/>
  <c r="BS73" i="5" s="1"/>
  <c r="DH100" i="5"/>
  <c r="DK100" i="5"/>
  <c r="DL100" i="5"/>
  <c r="DJ100" i="5"/>
  <c r="DI100" i="5"/>
  <c r="DH103" i="5"/>
  <c r="DL103" i="5"/>
  <c r="DI103" i="5"/>
  <c r="DJ103" i="5"/>
  <c r="DK103" i="5"/>
  <c r="DN176" i="5"/>
  <c r="DO176" i="5"/>
  <c r="DP176" i="5"/>
  <c r="DQ176" i="5"/>
  <c r="DR176" i="5"/>
  <c r="DZ134" i="5"/>
  <c r="DM134" i="5"/>
  <c r="AG134" i="5"/>
  <c r="DM102" i="5"/>
  <c r="DZ102" i="5"/>
  <c r="AG102" i="5"/>
  <c r="BS102" i="5" s="1"/>
  <c r="DQ36" i="5"/>
  <c r="DP36" i="5"/>
  <c r="DR36" i="5"/>
  <c r="DN36" i="5"/>
  <c r="DO36" i="5"/>
  <c r="AS89" i="5"/>
  <c r="DZ64" i="5"/>
  <c r="DM64" i="5"/>
  <c r="AG64" i="5"/>
  <c r="BS64" i="5" s="1"/>
  <c r="DM82" i="5"/>
  <c r="DZ82" i="5"/>
  <c r="AG82" i="5"/>
  <c r="BS82" i="5" s="1"/>
  <c r="CX77" i="5"/>
  <c r="DK30" i="5"/>
  <c r="DL30" i="5"/>
  <c r="DJ30" i="5"/>
  <c r="DK102" i="5"/>
  <c r="DJ79" i="5"/>
  <c r="DZ48" i="5"/>
  <c r="DM48" i="5"/>
  <c r="AG48" i="5"/>
  <c r="BS48" i="5" s="1"/>
  <c r="AQ68" i="5"/>
  <c r="AS68" i="5"/>
  <c r="AR68" i="5"/>
  <c r="AP68" i="5"/>
  <c r="AO68" i="5"/>
  <c r="AP9" i="5"/>
  <c r="AS9" i="5"/>
  <c r="AQ9" i="5"/>
  <c r="AR9" i="5"/>
  <c r="DA9" i="5"/>
  <c r="AV116" i="5"/>
  <c r="AW116" i="5"/>
  <c r="AU116" i="5"/>
  <c r="AX116" i="5"/>
  <c r="DZ146" i="5"/>
  <c r="DM146" i="5"/>
  <c r="AG146" i="5"/>
  <c r="AS74" i="5"/>
  <c r="DJ31" i="5"/>
  <c r="AS31" i="5"/>
  <c r="AP31" i="5"/>
  <c r="AQ31" i="5"/>
  <c r="AO31" i="5"/>
  <c r="AR31" i="5"/>
  <c r="DP12" i="5"/>
  <c r="DO12" i="5"/>
  <c r="DQ12" i="5"/>
  <c r="DN12" i="5"/>
  <c r="AS16" i="5"/>
  <c r="DZ87" i="5"/>
  <c r="DM87" i="5"/>
  <c r="AG87" i="5"/>
  <c r="BS87" i="5" s="1"/>
  <c r="AQ73" i="5"/>
  <c r="AR73" i="5"/>
  <c r="DP90" i="5"/>
  <c r="DR90" i="5"/>
  <c r="DO90" i="5"/>
  <c r="DQ90" i="5"/>
  <c r="DN90" i="5"/>
  <c r="DI25" i="5"/>
  <c r="DK25" i="5"/>
  <c r="DL25" i="5"/>
  <c r="DH25" i="5"/>
  <c r="DJ25" i="5"/>
  <c r="DK21" i="5"/>
  <c r="DJ19" i="5"/>
  <c r="DK19" i="5"/>
  <c r="DL19" i="5"/>
  <c r="DI19" i="5"/>
  <c r="DH19" i="5"/>
  <c r="AP78" i="5"/>
  <c r="AQ78" i="5"/>
  <c r="AS78" i="5"/>
  <c r="AR78" i="5"/>
  <c r="AS50" i="5"/>
  <c r="AS33" i="5"/>
  <c r="AV107" i="5"/>
  <c r="C106" i="14" s="1"/>
  <c r="AW107" i="5"/>
  <c r="C106" i="15" s="1"/>
  <c r="AU107" i="5"/>
  <c r="C106" i="13" s="1"/>
  <c r="AT107" i="5"/>
  <c r="C106" i="12" s="1"/>
  <c r="AX107" i="5"/>
  <c r="C106" i="16" s="1"/>
  <c r="DM23" i="5"/>
  <c r="DZ23" i="5"/>
  <c r="AG23" i="5"/>
  <c r="BS23" i="5" s="1"/>
  <c r="DK42" i="5"/>
  <c r="AQ82" i="5"/>
  <c r="DO183" i="5"/>
  <c r="DQ183" i="5"/>
  <c r="DP183" i="5"/>
  <c r="DN183" i="5"/>
  <c r="DR183" i="5"/>
  <c r="AS76" i="5"/>
  <c r="AP83" i="5"/>
  <c r="DJ88" i="5"/>
  <c r="DL44" i="5"/>
  <c r="DJ74" i="5"/>
  <c r="DH74" i="5"/>
  <c r="DI74" i="5"/>
  <c r="DK74" i="5"/>
  <c r="DL74" i="5"/>
  <c r="AR88" i="5"/>
  <c r="DK28" i="5"/>
  <c r="DK22" i="5"/>
  <c r="DL22" i="5"/>
  <c r="DI22" i="5"/>
  <c r="DJ22" i="5"/>
  <c r="DL58" i="5"/>
  <c r="DJ58" i="5"/>
  <c r="DK58" i="5"/>
  <c r="DI71" i="5"/>
  <c r="DK71" i="5"/>
  <c r="DL71" i="5"/>
  <c r="DJ71" i="5"/>
  <c r="DH71" i="5"/>
  <c r="DZ78" i="5"/>
  <c r="AG78" i="5"/>
  <c r="BS78" i="5" s="1"/>
  <c r="DM78" i="5"/>
  <c r="DM104" i="5"/>
  <c r="DZ104" i="5"/>
  <c r="AG104" i="5"/>
  <c r="BS104" i="5" s="1"/>
  <c r="AS118" i="5"/>
  <c r="AQ118" i="5"/>
  <c r="AR118" i="5"/>
  <c r="DM111" i="5"/>
  <c r="DZ111" i="5"/>
  <c r="AG111" i="5"/>
  <c r="AG74" i="5"/>
  <c r="BS74" i="5" s="1"/>
  <c r="DM74" i="5"/>
  <c r="DZ74" i="5"/>
  <c r="DZ99" i="5"/>
  <c r="DM99" i="5"/>
  <c r="AG99" i="5"/>
  <c r="BS99" i="5" s="1"/>
  <c r="AT80" i="5"/>
  <c r="C79" i="12" s="1"/>
  <c r="AV80" i="5"/>
  <c r="C79" i="14" s="1"/>
  <c r="AU80" i="5"/>
  <c r="C79" i="13" s="1"/>
  <c r="AX80" i="5"/>
  <c r="C79" i="16" s="1"/>
  <c r="F79" i="16" s="1"/>
  <c r="AM80" i="5" s="1"/>
  <c r="CL80" i="5" s="1"/>
  <c r="W80" i="5" s="1"/>
  <c r="AW80" i="5"/>
  <c r="C79" i="15" s="1"/>
  <c r="DM84" i="5"/>
  <c r="AG84" i="5"/>
  <c r="BS84" i="5" s="1"/>
  <c r="DZ84" i="5"/>
  <c r="DZ71" i="5"/>
  <c r="DM71" i="5"/>
  <c r="AG71" i="5"/>
  <c r="BS71" i="5" s="1"/>
  <c r="AO100" i="5"/>
  <c r="AP100" i="5"/>
  <c r="AR100" i="5"/>
  <c r="AQ100" i="5"/>
  <c r="AS100" i="5"/>
  <c r="DK93" i="5"/>
  <c r="DJ93" i="5"/>
  <c r="DL93" i="5"/>
  <c r="DI93" i="5"/>
  <c r="DL24" i="5"/>
  <c r="DK24" i="5"/>
  <c r="DM11" i="5"/>
  <c r="DZ11" i="5"/>
  <c r="AG11" i="5"/>
  <c r="BS11" i="5" s="1"/>
  <c r="DZ24" i="5"/>
  <c r="DM24" i="5"/>
  <c r="AG24" i="5"/>
  <c r="BS24" i="5" s="1"/>
  <c r="AO103" i="5"/>
  <c r="AS103" i="5"/>
  <c r="AP103" i="5"/>
  <c r="AQ103" i="5"/>
  <c r="AR103" i="5"/>
  <c r="DM141" i="5"/>
  <c r="DZ141" i="5"/>
  <c r="AG141" i="5"/>
  <c r="AW9" i="5"/>
  <c r="C8" i="15" s="1"/>
  <c r="DB9" i="5"/>
  <c r="AU9" i="5"/>
  <c r="C8" i="13" s="1"/>
  <c r="AV9" i="5"/>
  <c r="C8" i="14" s="1"/>
  <c r="AT9" i="5"/>
  <c r="C8" i="12" s="1"/>
  <c r="AX9" i="5"/>
  <c r="C8" i="16" s="1"/>
  <c r="DP56" i="5"/>
  <c r="DR56" i="5"/>
  <c r="DN56" i="5"/>
  <c r="DQ56" i="5"/>
  <c r="DO56" i="5"/>
  <c r="DJ83" i="5"/>
  <c r="DI83" i="5"/>
  <c r="DK83" i="5"/>
  <c r="DH83" i="5"/>
  <c r="DL83" i="5"/>
  <c r="AO67" i="5"/>
  <c r="AP67" i="5"/>
  <c r="AS67" i="5"/>
  <c r="AR67" i="5"/>
  <c r="AQ67" i="5"/>
  <c r="DI79" i="5"/>
  <c r="DL68" i="5"/>
  <c r="DI68" i="5"/>
  <c r="DH68" i="5"/>
  <c r="DJ68" i="5"/>
  <c r="DK68" i="5"/>
  <c r="DM94" i="5"/>
  <c r="DZ94" i="5"/>
  <c r="AG94" i="5"/>
  <c r="BS94" i="5" s="1"/>
  <c r="DJ9" i="5"/>
  <c r="DL9" i="5"/>
  <c r="DI9" i="5"/>
  <c r="DK9" i="5"/>
  <c r="DZ120" i="5"/>
  <c r="DM120" i="5"/>
  <c r="AG120" i="5"/>
  <c r="DL115" i="5"/>
  <c r="DK115" i="5"/>
  <c r="AQ74" i="5"/>
  <c r="DL31" i="5"/>
  <c r="DJ89" i="5"/>
  <c r="AR37" i="5"/>
  <c r="AS73" i="5"/>
  <c r="DM19" i="5"/>
  <c r="DZ19" i="5"/>
  <c r="AG19" i="5"/>
  <c r="BS19" i="5" s="1"/>
  <c r="AR19" i="5"/>
  <c r="AO19" i="5"/>
  <c r="AQ19" i="5"/>
  <c r="AP19" i="5"/>
  <c r="AS19" i="5"/>
  <c r="AS108" i="5"/>
  <c r="DZ79" i="5"/>
  <c r="DM79" i="5"/>
  <c r="AG79" i="5"/>
  <c r="BS79" i="5" s="1"/>
  <c r="DZ83" i="5"/>
  <c r="DM83" i="5"/>
  <c r="AG83" i="5"/>
  <c r="BS83" i="5" s="1"/>
  <c r="DJ104" i="5"/>
  <c r="DI42" i="5"/>
  <c r="AR76" i="5"/>
  <c r="AQ76" i="5"/>
  <c r="DM115" i="5"/>
  <c r="DZ115" i="5"/>
  <c r="AG115" i="5"/>
  <c r="DL111" i="5"/>
  <c r="DJ111" i="5"/>
  <c r="DI111" i="5"/>
  <c r="DH111" i="5"/>
  <c r="DK111" i="5"/>
  <c r="AS83" i="5"/>
  <c r="AS88" i="5"/>
  <c r="DZ25" i="5"/>
  <c r="DM25" i="5"/>
  <c r="AG25" i="5"/>
  <c r="BS25" i="5" s="1"/>
  <c r="AQ58" i="5"/>
  <c r="AR58" i="5"/>
  <c r="AS58" i="5"/>
  <c r="DI66" i="5"/>
  <c r="DH66" i="5"/>
  <c r="DK66" i="5"/>
  <c r="DJ66" i="5"/>
  <c r="DL66" i="5"/>
  <c r="DM89" i="5"/>
  <c r="DZ89" i="5"/>
  <c r="AG89" i="5"/>
  <c r="BS89" i="5" s="1"/>
  <c r="AT34" i="5"/>
  <c r="C33" i="12" s="1"/>
  <c r="F33" i="12" s="1"/>
  <c r="DO44" i="5"/>
  <c r="DN44" i="5"/>
  <c r="DZ29" i="5"/>
  <c r="DM29" i="5"/>
  <c r="AG29" i="5"/>
  <c r="BS29" i="5" s="1"/>
  <c r="DZ14" i="5"/>
  <c r="DM14" i="5"/>
  <c r="AG14" i="5"/>
  <c r="BS14" i="5" s="1"/>
  <c r="DZ136" i="5"/>
  <c r="DM136" i="5"/>
  <c r="AG136" i="5"/>
  <c r="DZ147" i="5"/>
  <c r="DM147" i="5"/>
  <c r="AG147" i="5"/>
  <c r="DM156" i="5"/>
  <c r="DZ156" i="5"/>
  <c r="AG156" i="5"/>
  <c r="AT47" i="5"/>
  <c r="C46" i="12" s="1"/>
  <c r="AU47" i="5"/>
  <c r="C46" i="13" s="1"/>
  <c r="F46" i="13" s="1"/>
  <c r="AP84" i="5"/>
  <c r="DM6" i="5"/>
  <c r="AG6" i="5"/>
  <c r="BS6" i="5" s="1"/>
  <c r="DZ6" i="5"/>
  <c r="DO52" i="5"/>
  <c r="DP52" i="5"/>
  <c r="DN52" i="5"/>
  <c r="AQ99" i="5"/>
  <c r="AS99" i="5"/>
  <c r="AR99" i="5"/>
  <c r="AO99" i="5"/>
  <c r="AP99" i="5"/>
  <c r="DO39" i="5"/>
  <c r="DP39" i="5"/>
  <c r="DN39" i="5"/>
  <c r="DQ39" i="5"/>
  <c r="DR39" i="5"/>
  <c r="AQ84" i="5"/>
  <c r="AU108" i="5"/>
  <c r="C107" i="13" s="1"/>
  <c r="AT108" i="5"/>
  <c r="C107" i="12" s="1"/>
  <c r="AV108" i="5"/>
  <c r="C107" i="14" s="1"/>
  <c r="F107" i="14" s="1"/>
  <c r="AS24" i="5"/>
  <c r="AR24" i="5"/>
  <c r="DZ92" i="5"/>
  <c r="DM92" i="5"/>
  <c r="AG92" i="5"/>
  <c r="BS92" i="5" s="1"/>
  <c r="DZ118" i="5"/>
  <c r="DM118" i="5"/>
  <c r="AG118" i="5"/>
  <c r="DZ131" i="5"/>
  <c r="DM131" i="5"/>
  <c r="AG131" i="5"/>
  <c r="DQ20" i="5"/>
  <c r="DN20" i="5"/>
  <c r="DP20" i="5"/>
  <c r="DO20" i="5"/>
  <c r="DR20" i="5"/>
  <c r="AS28" i="5"/>
  <c r="DK67" i="5"/>
  <c r="DL67" i="5"/>
  <c r="DH67" i="5"/>
  <c r="DI67" i="5"/>
  <c r="DJ67" i="5"/>
  <c r="DM57" i="5"/>
  <c r="AG57" i="5"/>
  <c r="BS57" i="5" s="1"/>
  <c r="DZ57" i="5"/>
  <c r="DK76" i="5"/>
  <c r="DJ76" i="5"/>
  <c r="DI76" i="5"/>
  <c r="DL76" i="5"/>
  <c r="DL27" i="5"/>
  <c r="DI27" i="5"/>
  <c r="DJ27" i="5"/>
  <c r="DH27" i="5"/>
  <c r="DK27" i="5"/>
  <c r="AT45" i="5"/>
  <c r="C44" i="12" s="1"/>
  <c r="AU45" i="5"/>
  <c r="C44" i="13" s="1"/>
  <c r="AW45" i="5"/>
  <c r="C44" i="15" s="1"/>
  <c r="AX45" i="5"/>
  <c r="C44" i="16" s="1"/>
  <c r="AV45" i="5"/>
  <c r="C44" i="14" s="1"/>
  <c r="DZ140" i="5"/>
  <c r="DM140" i="5"/>
  <c r="AG140" i="5"/>
  <c r="AR115" i="5"/>
  <c r="AS115" i="5"/>
  <c r="DM150" i="5"/>
  <c r="DZ150" i="5"/>
  <c r="AG150" i="5"/>
  <c r="DK31" i="5"/>
  <c r="DZ88" i="5"/>
  <c r="DM88" i="5"/>
  <c r="AG88" i="5"/>
  <c r="BS88" i="5" s="1"/>
  <c r="DJ21" i="5"/>
  <c r="DZ8" i="5"/>
  <c r="DM8" i="5"/>
  <c r="AG8" i="5"/>
  <c r="BS8" i="5" s="1"/>
  <c r="DN95" i="5"/>
  <c r="DO95" i="5"/>
  <c r="DP95" i="5"/>
  <c r="DQ95" i="5"/>
  <c r="DR95" i="5"/>
  <c r="DM67" i="5"/>
  <c r="DZ67" i="5"/>
  <c r="AG67" i="5"/>
  <c r="BS67" i="5" s="1"/>
  <c r="AU65" i="5"/>
  <c r="C64" i="13" s="1"/>
  <c r="AV65" i="5"/>
  <c r="C64" i="14" s="1"/>
  <c r="AT65" i="5"/>
  <c r="C64" i="12" s="1"/>
  <c r="AX65" i="5"/>
  <c r="C64" i="16" s="1"/>
  <c r="AW65" i="5"/>
  <c r="C64" i="15" s="1"/>
  <c r="DZ76" i="5"/>
  <c r="DM76" i="5"/>
  <c r="AG76" i="5"/>
  <c r="BS76" i="5" s="1"/>
  <c r="DM21" i="5"/>
  <c r="DZ21" i="5"/>
  <c r="AG21" i="5"/>
  <c r="BS21" i="5" s="1"/>
  <c r="AR35" i="5"/>
  <c r="AS35" i="5"/>
  <c r="AQ35" i="5"/>
  <c r="AO98" i="5"/>
  <c r="AR98" i="5"/>
  <c r="AS98" i="5"/>
  <c r="AP98" i="5"/>
  <c r="AQ98" i="5"/>
  <c r="AS111" i="5"/>
  <c r="AQ111" i="5"/>
  <c r="AP111" i="5"/>
  <c r="AO111" i="5"/>
  <c r="AR111" i="5"/>
  <c r="AQ83" i="5"/>
  <c r="AX28" i="5"/>
  <c r="C27" i="16" s="1"/>
  <c r="AV28" i="5"/>
  <c r="C27" i="14" s="1"/>
  <c r="AT28" i="5"/>
  <c r="C27" i="12" s="1"/>
  <c r="AW28" i="5"/>
  <c r="C27" i="15" s="1"/>
  <c r="AU28" i="5"/>
  <c r="C27" i="13" s="1"/>
  <c r="DR135" i="5"/>
  <c r="DQ135" i="5"/>
  <c r="DN135" i="5"/>
  <c r="DP135" i="5"/>
  <c r="DO135" i="5"/>
  <c r="Q5" i="9" l="1"/>
  <c r="DN47" i="5"/>
  <c r="DP77" i="5"/>
  <c r="S4" i="9"/>
  <c r="O59" i="3" s="1"/>
  <c r="Q7" i="12"/>
  <c r="R7" i="12" s="1"/>
  <c r="W13" i="3" s="1"/>
  <c r="T14" i="3"/>
  <c r="V14" i="3" s="1"/>
  <c r="AX14" i="3" s="1"/>
  <c r="Q6" i="10"/>
  <c r="R6" i="10" s="1"/>
  <c r="Q44" i="3" s="1"/>
  <c r="S44" i="3" s="1"/>
  <c r="AW44" i="3" s="1"/>
  <c r="DN80" i="5"/>
  <c r="P6" i="16"/>
  <c r="Q6" i="15"/>
  <c r="R6" i="15" s="1"/>
  <c r="AF78" i="3" s="1"/>
  <c r="T4" i="10"/>
  <c r="T4" i="11"/>
  <c r="DP80" i="5"/>
  <c r="DR80" i="5"/>
  <c r="DQ80" i="5"/>
  <c r="L14" i="3"/>
  <c r="M14" i="3" s="1"/>
  <c r="AU14" i="3" s="1"/>
  <c r="BK57" i="3"/>
  <c r="Q5" i="16"/>
  <c r="R5" i="16" s="1"/>
  <c r="S5" i="6"/>
  <c r="F30" i="3" s="1"/>
  <c r="G30" i="3" s="1"/>
  <c r="AS30" i="3" s="1"/>
  <c r="P7" i="15"/>
  <c r="P6" i="14"/>
  <c r="Q6" i="14" s="1"/>
  <c r="R6" i="14" s="1"/>
  <c r="AC10" i="3" s="1"/>
  <c r="AW97" i="3"/>
  <c r="R98" i="3"/>
  <c r="S98" i="3" s="1"/>
  <c r="AW98" i="3" s="1"/>
  <c r="AX39" i="5"/>
  <c r="C38" i="16" s="1"/>
  <c r="AW20" i="5"/>
  <c r="C19" i="15" s="1"/>
  <c r="DQ110" i="5"/>
  <c r="DR60" i="5"/>
  <c r="AW49" i="5"/>
  <c r="C48" i="15" s="1"/>
  <c r="DQ77" i="5"/>
  <c r="DO60" i="5"/>
  <c r="DN77" i="5"/>
  <c r="AU49" i="5"/>
  <c r="C48" i="13" s="1"/>
  <c r="AT49" i="5"/>
  <c r="C48" i="12" s="1"/>
  <c r="DQ60" i="5"/>
  <c r="T4" i="7"/>
  <c r="AX49" i="5"/>
  <c r="C48" i="16" s="1"/>
  <c r="F48" i="16" s="1"/>
  <c r="AM49" i="5" s="1"/>
  <c r="CL49" i="5" s="1"/>
  <c r="W49" i="5" s="1"/>
  <c r="DR77" i="5"/>
  <c r="DP60" i="5"/>
  <c r="DR164" i="5"/>
  <c r="DQ46" i="5"/>
  <c r="AU20" i="5"/>
  <c r="C19" i="13" s="1"/>
  <c r="DR75" i="5"/>
  <c r="AT20" i="5"/>
  <c r="C19" i="12" s="1"/>
  <c r="AT39" i="5"/>
  <c r="C38" i="12" s="1"/>
  <c r="DN75" i="5"/>
  <c r="V8" i="8"/>
  <c r="W8" i="8" s="1"/>
  <c r="DQ107" i="5"/>
  <c r="DQ43" i="5"/>
  <c r="DQ75" i="5"/>
  <c r="DO46" i="5"/>
  <c r="DO43" i="5"/>
  <c r="DQ132" i="5"/>
  <c r="DR43" i="5"/>
  <c r="DN43" i="5"/>
  <c r="O6" i="7"/>
  <c r="AX77" i="5"/>
  <c r="C76" i="16" s="1"/>
  <c r="AW77" i="5"/>
  <c r="C76" i="15" s="1"/>
  <c r="AT77" i="5"/>
  <c r="C76" i="12" s="1"/>
  <c r="DN132" i="5"/>
  <c r="DP75" i="5"/>
  <c r="DR46" i="5"/>
  <c r="AU77" i="5"/>
  <c r="C76" i="13" s="1"/>
  <c r="DP174" i="5"/>
  <c r="DP69" i="5"/>
  <c r="DQ172" i="5"/>
  <c r="DN46" i="5"/>
  <c r="DN107" i="5"/>
  <c r="AX85" i="5"/>
  <c r="C84" i="16" s="1"/>
  <c r="DP107" i="5"/>
  <c r="DR107" i="5"/>
  <c r="T5" i="10"/>
  <c r="DR161" i="5"/>
  <c r="AV30" i="5"/>
  <c r="C29" i="14" s="1"/>
  <c r="DR163" i="5"/>
  <c r="DR49" i="5"/>
  <c r="DQ106" i="5"/>
  <c r="M7" i="16"/>
  <c r="O7" i="16" s="1"/>
  <c r="P7" i="16" s="1"/>
  <c r="DO15" i="5"/>
  <c r="M8" i="15"/>
  <c r="O8" i="15" s="1"/>
  <c r="P8" i="15" s="1"/>
  <c r="DP148" i="5"/>
  <c r="DP117" i="5"/>
  <c r="AU96" i="5"/>
  <c r="C95" i="13" s="1"/>
  <c r="DQ148" i="5"/>
  <c r="DQ65" i="5"/>
  <c r="DO108" i="5"/>
  <c r="DO148" i="5"/>
  <c r="DR148" i="5"/>
  <c r="DR33" i="5"/>
  <c r="DP33" i="5"/>
  <c r="DQ81" i="5"/>
  <c r="V6" i="15" s="1"/>
  <c r="M7" i="14"/>
  <c r="O7" i="14" s="1"/>
  <c r="N6" i="14"/>
  <c r="AT46" i="5"/>
  <c r="C45" i="12" s="1"/>
  <c r="DN70" i="5"/>
  <c r="BL57" i="3"/>
  <c r="AT36" i="5"/>
  <c r="C35" i="12" s="1"/>
  <c r="BF57" i="3"/>
  <c r="P6" i="13"/>
  <c r="Q6" i="13" s="1"/>
  <c r="R6" i="13" s="1"/>
  <c r="Z16" i="3" s="1"/>
  <c r="DR70" i="5"/>
  <c r="DO117" i="5"/>
  <c r="AX46" i="5"/>
  <c r="C45" i="16" s="1"/>
  <c r="BM57" i="3"/>
  <c r="BH57" i="3"/>
  <c r="AU41" i="5"/>
  <c r="C40" i="13" s="1"/>
  <c r="DN144" i="5"/>
  <c r="DR165" i="5"/>
  <c r="M7" i="13"/>
  <c r="O7" i="13" s="1"/>
  <c r="DQ70" i="5"/>
  <c r="DP70" i="5"/>
  <c r="DQ117" i="5"/>
  <c r="AW46" i="5"/>
  <c r="C45" i="15" s="1"/>
  <c r="AV46" i="5"/>
  <c r="C45" i="14" s="1"/>
  <c r="BE57" i="3"/>
  <c r="BJ57" i="3"/>
  <c r="AX33" i="5"/>
  <c r="C32" i="16" s="1"/>
  <c r="DR166" i="5"/>
  <c r="DN155" i="5"/>
  <c r="AX36" i="5"/>
  <c r="C35" i="16" s="1"/>
  <c r="AX95" i="5"/>
  <c r="C94" i="16" s="1"/>
  <c r="AU106" i="5"/>
  <c r="C105" i="13" s="1"/>
  <c r="DR117" i="5"/>
  <c r="BI57" i="3"/>
  <c r="BG57" i="3"/>
  <c r="AX69" i="5"/>
  <c r="C68" i="16" s="1"/>
  <c r="DP167" i="5"/>
  <c r="V7" i="12"/>
  <c r="AV42" i="5"/>
  <c r="C41" i="14" s="1"/>
  <c r="DR170" i="5"/>
  <c r="M8" i="12"/>
  <c r="O8" i="12" s="1"/>
  <c r="AT12" i="5"/>
  <c r="C11" i="12" s="1"/>
  <c r="AU70" i="5"/>
  <c r="C69" i="13" s="1"/>
  <c r="DN170" i="5"/>
  <c r="AV90" i="5"/>
  <c r="C89" i="14" s="1"/>
  <c r="DR85" i="5"/>
  <c r="DR167" i="5"/>
  <c r="AU12" i="5"/>
  <c r="C11" i="13" s="1"/>
  <c r="AW85" i="5"/>
  <c r="C84" i="15" s="1"/>
  <c r="DO42" i="5"/>
  <c r="DN65" i="5"/>
  <c r="AT70" i="5"/>
  <c r="C69" i="12" s="1"/>
  <c r="AW70" i="5"/>
  <c r="C69" i="15" s="1"/>
  <c r="AW42" i="5"/>
  <c r="C41" i="15" s="1"/>
  <c r="DO54" i="5"/>
  <c r="DO167" i="5"/>
  <c r="DN168" i="5"/>
  <c r="DQ170" i="5"/>
  <c r="DP54" i="5"/>
  <c r="AV12" i="5"/>
  <c r="C11" i="14" s="1"/>
  <c r="AV85" i="5"/>
  <c r="C84" i="14" s="1"/>
  <c r="AU85" i="5"/>
  <c r="C84" i="13" s="1"/>
  <c r="DR41" i="5"/>
  <c r="AX70" i="5"/>
  <c r="C69" i="16" s="1"/>
  <c r="DQ167" i="5"/>
  <c r="DP168" i="5"/>
  <c r="DP170" i="5"/>
  <c r="DR106" i="5"/>
  <c r="DR168" i="5"/>
  <c r="P8" i="11"/>
  <c r="S8" i="11" s="1"/>
  <c r="U9" i="3" s="1"/>
  <c r="DO132" i="5"/>
  <c r="DN161" i="5"/>
  <c r="AX42" i="5"/>
  <c r="C41" i="16" s="1"/>
  <c r="DQ85" i="5"/>
  <c r="AW30" i="5"/>
  <c r="C29" i="15" s="1"/>
  <c r="DQ174" i="5"/>
  <c r="DN174" i="5"/>
  <c r="DN130" i="5"/>
  <c r="DQ163" i="5"/>
  <c r="DN163" i="5"/>
  <c r="AX15" i="5"/>
  <c r="C14" i="16" s="1"/>
  <c r="DP132" i="5"/>
  <c r="DP161" i="5"/>
  <c r="AT42" i="5"/>
  <c r="C41" i="12" s="1"/>
  <c r="DP108" i="5"/>
  <c r="DO174" i="5"/>
  <c r="DP163" i="5"/>
  <c r="AV52" i="5"/>
  <c r="C51" i="14" s="1"/>
  <c r="F51" i="14" s="1"/>
  <c r="AK52" i="5" s="1"/>
  <c r="DO161" i="5"/>
  <c r="AX30" i="5"/>
  <c r="C29" i="16" s="1"/>
  <c r="J83" i="3"/>
  <c r="AT83" i="3" s="1"/>
  <c r="V8" i="11"/>
  <c r="W8" i="11" s="1"/>
  <c r="M9" i="11"/>
  <c r="N9" i="11" s="1"/>
  <c r="O9" i="11"/>
  <c r="Q6" i="11"/>
  <c r="S6" i="11"/>
  <c r="U94" i="3" s="1"/>
  <c r="AW95" i="5"/>
  <c r="C94" i="15" s="1"/>
  <c r="AX106" i="5"/>
  <c r="C105" i="16" s="1"/>
  <c r="AT96" i="5"/>
  <c r="C95" i="12" s="1"/>
  <c r="DN81" i="5"/>
  <c r="DR15" i="5"/>
  <c r="AV69" i="5"/>
  <c r="C68" i="14" s="1"/>
  <c r="DP165" i="5"/>
  <c r="AV95" i="5"/>
  <c r="C94" i="14" s="1"/>
  <c r="AW106" i="5"/>
  <c r="C105" i="15" s="1"/>
  <c r="AX96" i="5"/>
  <c r="C95" i="16" s="1"/>
  <c r="AV96" i="5"/>
  <c r="C95" i="14" s="1"/>
  <c r="DP81" i="5"/>
  <c r="DP15" i="5"/>
  <c r="AW69" i="5"/>
  <c r="C68" i="15" s="1"/>
  <c r="AT69" i="5"/>
  <c r="C68" i="12" s="1"/>
  <c r="DQ165" i="5"/>
  <c r="DO9" i="5"/>
  <c r="DO38" i="5"/>
  <c r="AV106" i="5"/>
  <c r="C105" i="14" s="1"/>
  <c r="DR153" i="5"/>
  <c r="DN15" i="5"/>
  <c r="DN165" i="5"/>
  <c r="P7" i="10"/>
  <c r="DN9" i="5"/>
  <c r="DN106" i="5"/>
  <c r="DR42" i="5"/>
  <c r="DQ42" i="5"/>
  <c r="DP128" i="5"/>
  <c r="DO35" i="5"/>
  <c r="DQ9" i="5"/>
  <c r="DP106" i="5"/>
  <c r="DO33" i="5"/>
  <c r="AU95" i="5"/>
  <c r="C94" i="13" s="1"/>
  <c r="AX35" i="5"/>
  <c r="C34" i="16" s="1"/>
  <c r="AU52" i="5"/>
  <c r="C51" i="13" s="1"/>
  <c r="DP42" i="5"/>
  <c r="AW38" i="5"/>
  <c r="C37" i="15" s="1"/>
  <c r="AU90" i="5"/>
  <c r="C89" i="13" s="1"/>
  <c r="AT30" i="5"/>
  <c r="C29" i="12" s="1"/>
  <c r="DQ166" i="5"/>
  <c r="DN129" i="5"/>
  <c r="DR162" i="5"/>
  <c r="DO168" i="5"/>
  <c r="DR172" i="5"/>
  <c r="DO172" i="5"/>
  <c r="M8" i="10"/>
  <c r="N8" i="10" s="1"/>
  <c r="DP9" i="5"/>
  <c r="AW90" i="5"/>
  <c r="C89" i="15" s="1"/>
  <c r="DP172" i="5"/>
  <c r="DQ33" i="5"/>
  <c r="AX38" i="5"/>
  <c r="C37" i="16" s="1"/>
  <c r="DO159" i="5"/>
  <c r="DQ137" i="5"/>
  <c r="DR158" i="5"/>
  <c r="V7" i="10"/>
  <c r="W7" i="10" s="1"/>
  <c r="AU18" i="5"/>
  <c r="C17" i="13" s="1"/>
  <c r="F17" i="13" s="1"/>
  <c r="DN35" i="5"/>
  <c r="DR35" i="5"/>
  <c r="AV35" i="5"/>
  <c r="C34" i="14" s="1"/>
  <c r="AT35" i="5"/>
  <c r="C34" i="12" s="1"/>
  <c r="DP153" i="5"/>
  <c r="DO45" i="5"/>
  <c r="DP151" i="5"/>
  <c r="DQ143" i="5"/>
  <c r="DQ159" i="5"/>
  <c r="DN166" i="5"/>
  <c r="DQ144" i="5"/>
  <c r="DN110" i="5"/>
  <c r="DO137" i="5"/>
  <c r="DQ35" i="5"/>
  <c r="AU35" i="5"/>
  <c r="C34" i="13" s="1"/>
  <c r="DR28" i="5"/>
  <c r="DN153" i="5"/>
  <c r="DQ153" i="5"/>
  <c r="DR151" i="5"/>
  <c r="DN159" i="5"/>
  <c r="DP159" i="5"/>
  <c r="DP166" i="5"/>
  <c r="DP144" i="5"/>
  <c r="DR160" i="5"/>
  <c r="DP137" i="5"/>
  <c r="DQ171" i="5"/>
  <c r="S7" i="8"/>
  <c r="L48" i="3" s="1"/>
  <c r="DQ28" i="5"/>
  <c r="DO151" i="5"/>
  <c r="DR144" i="5"/>
  <c r="DR137" i="5"/>
  <c r="W7" i="8"/>
  <c r="DQ158" i="5"/>
  <c r="M7" i="9"/>
  <c r="N7" i="9" s="1"/>
  <c r="O6" i="9"/>
  <c r="V6" i="9" s="1"/>
  <c r="W6" i="9" s="1"/>
  <c r="AU15" i="5"/>
  <c r="C14" i="13" s="1"/>
  <c r="AV15" i="5"/>
  <c r="C14" i="14" s="1"/>
  <c r="DQ69" i="5"/>
  <c r="DO116" i="5"/>
  <c r="DO85" i="5"/>
  <c r="DO129" i="5"/>
  <c r="DR128" i="5"/>
  <c r="DN162" i="5"/>
  <c r="DN178" i="5"/>
  <c r="AW15" i="5"/>
  <c r="C14" i="15" s="1"/>
  <c r="DQ127" i="5"/>
  <c r="DP85" i="5"/>
  <c r="DN145" i="5"/>
  <c r="DQ129" i="5"/>
  <c r="DO128" i="5"/>
  <c r="DR178" i="5"/>
  <c r="DP127" i="5"/>
  <c r="DP109" i="5"/>
  <c r="DP145" i="5"/>
  <c r="DR129" i="5"/>
  <c r="DN128" i="5"/>
  <c r="S8" i="8"/>
  <c r="L94" i="3" s="1"/>
  <c r="Q5" i="8"/>
  <c r="S5" i="8"/>
  <c r="L59" i="3" s="1"/>
  <c r="M9" i="8"/>
  <c r="O9" i="8" s="1"/>
  <c r="N9" i="8"/>
  <c r="AV36" i="5"/>
  <c r="C35" i="14" s="1"/>
  <c r="DP154" i="5"/>
  <c r="DR45" i="5"/>
  <c r="DQ45" i="5"/>
  <c r="DO164" i="5"/>
  <c r="DP164" i="5"/>
  <c r="DQ116" i="5"/>
  <c r="DR143" i="5"/>
  <c r="AX54" i="5"/>
  <c r="C53" i="16" s="1"/>
  <c r="DP155" i="5"/>
  <c r="DQ49" i="5"/>
  <c r="AW36" i="5"/>
  <c r="C35" i="15" s="1"/>
  <c r="AX20" i="5"/>
  <c r="C19" i="16" s="1"/>
  <c r="F19" i="16" s="1"/>
  <c r="AM20" i="5" s="1"/>
  <c r="CL20" i="5" s="1"/>
  <c r="W20" i="5" s="1"/>
  <c r="AT44" i="5"/>
  <c r="DP45" i="5"/>
  <c r="DO69" i="5"/>
  <c r="AV39" i="5"/>
  <c r="C38" i="14" s="1"/>
  <c r="AW39" i="5"/>
  <c r="C38" i="15" s="1"/>
  <c r="DQ151" i="5"/>
  <c r="AU38" i="5"/>
  <c r="C37" i="13" s="1"/>
  <c r="AT38" i="5"/>
  <c r="C37" i="12" s="1"/>
  <c r="DP65" i="5"/>
  <c r="AT90" i="5"/>
  <c r="C89" i="12" s="1"/>
  <c r="DN164" i="5"/>
  <c r="DR116" i="5"/>
  <c r="AU33" i="5"/>
  <c r="C32" i="13" s="1"/>
  <c r="DN143" i="5"/>
  <c r="DQ145" i="5"/>
  <c r="DR110" i="5"/>
  <c r="DP110" i="5"/>
  <c r="DO130" i="5"/>
  <c r="DP162" i="5"/>
  <c r="DP178" i="5"/>
  <c r="DR175" i="5"/>
  <c r="T5" i="7"/>
  <c r="DR54" i="5"/>
  <c r="AU54" i="5"/>
  <c r="C53" i="13" s="1"/>
  <c r="AV54" i="5"/>
  <c r="C53" i="14" s="1"/>
  <c r="AT33" i="5"/>
  <c r="C32" i="12" s="1"/>
  <c r="DO143" i="5"/>
  <c r="DQ130" i="5"/>
  <c r="DO155" i="5"/>
  <c r="AW54" i="5"/>
  <c r="C53" i="15" s="1"/>
  <c r="DN41" i="5"/>
  <c r="DN69" i="5"/>
  <c r="DO65" i="5"/>
  <c r="DP116" i="5"/>
  <c r="AW33" i="5"/>
  <c r="C32" i="15" s="1"/>
  <c r="DR145" i="5"/>
  <c r="DR130" i="5"/>
  <c r="DO162" i="5"/>
  <c r="DQ178" i="5"/>
  <c r="DN175" i="5"/>
  <c r="DN49" i="5"/>
  <c r="DN171" i="5"/>
  <c r="DR155" i="5"/>
  <c r="DP49" i="5"/>
  <c r="AU68" i="5"/>
  <c r="C67" i="13" s="1"/>
  <c r="F67" i="13" s="1"/>
  <c r="DQ54" i="5"/>
  <c r="AT41" i="5"/>
  <c r="C40" i="12" s="1"/>
  <c r="DR38" i="5"/>
  <c r="DO158" i="5"/>
  <c r="DP38" i="5"/>
  <c r="DN28" i="5"/>
  <c r="AV41" i="5"/>
  <c r="C40" i="14" s="1"/>
  <c r="DP158" i="5"/>
  <c r="M7" i="7"/>
  <c r="O7" i="7" s="1"/>
  <c r="DQ38" i="5"/>
  <c r="DO28" i="5"/>
  <c r="AW41" i="5"/>
  <c r="C40" i="15" s="1"/>
  <c r="AV56" i="5"/>
  <c r="C55" i="14" s="1"/>
  <c r="DO63" i="5"/>
  <c r="DN63" i="5"/>
  <c r="DP63" i="5"/>
  <c r="DN154" i="5"/>
  <c r="DQ154" i="5"/>
  <c r="DQ41" i="5"/>
  <c r="DO175" i="5"/>
  <c r="DR171" i="5"/>
  <c r="DQ63" i="5"/>
  <c r="DO154" i="5"/>
  <c r="DP41" i="5"/>
  <c r="AT40" i="5"/>
  <c r="C39" i="12" s="1"/>
  <c r="DQ175" i="5"/>
  <c r="DO171" i="5"/>
  <c r="V6" i="6"/>
  <c r="W6" i="6" s="1"/>
  <c r="DR63" i="5"/>
  <c r="P7" i="6"/>
  <c r="V7" i="6"/>
  <c r="P6" i="6"/>
  <c r="N7" i="6"/>
  <c r="M8" i="6"/>
  <c r="N8" i="6" s="1"/>
  <c r="DR127" i="5"/>
  <c r="AX56" i="5"/>
  <c r="C55" i="16" s="1"/>
  <c r="DQ109" i="5"/>
  <c r="DN160" i="5"/>
  <c r="DO127" i="5"/>
  <c r="AU56" i="5"/>
  <c r="C55" i="13" s="1"/>
  <c r="DO109" i="5"/>
  <c r="DP160" i="5"/>
  <c r="DO68" i="5"/>
  <c r="V4" i="13" s="1"/>
  <c r="DN68" i="5"/>
  <c r="AW56" i="5"/>
  <c r="C55" i="15" s="1"/>
  <c r="DR109" i="5"/>
  <c r="DO160" i="5"/>
  <c r="V12" i="2"/>
  <c r="P12" i="2"/>
  <c r="V11" i="2"/>
  <c r="W11" i="2" s="1"/>
  <c r="P11" i="2"/>
  <c r="S11" i="2" s="1"/>
  <c r="C83" i="3" s="1"/>
  <c r="N12" i="2"/>
  <c r="R5" i="2"/>
  <c r="B44" i="3" s="1"/>
  <c r="Q6" i="2"/>
  <c r="D14" i="2"/>
  <c r="M13" i="2"/>
  <c r="N13" i="2" s="1"/>
  <c r="C44" i="3"/>
  <c r="DC11" i="5"/>
  <c r="DD10" i="5"/>
  <c r="DA10" i="5" s="1"/>
  <c r="AX86" i="5"/>
  <c r="C85" i="16" s="1"/>
  <c r="AV86" i="5"/>
  <c r="C85" i="14" s="1"/>
  <c r="AW86" i="5"/>
  <c r="C85" i="15" s="1"/>
  <c r="AT86" i="5"/>
  <c r="C85" i="12" s="1"/>
  <c r="AU86" i="5"/>
  <c r="C85" i="13" s="1"/>
  <c r="AX40" i="5"/>
  <c r="C39" i="16" s="1"/>
  <c r="AU40" i="5"/>
  <c r="C39" i="13" s="1"/>
  <c r="AW40" i="5"/>
  <c r="C39" i="15" s="1"/>
  <c r="DO157" i="5"/>
  <c r="DN157" i="5"/>
  <c r="DQ157" i="5"/>
  <c r="DP157" i="5"/>
  <c r="AW7" i="5"/>
  <c r="C6" i="15" s="1"/>
  <c r="AU7" i="5"/>
  <c r="C6" i="13" s="1"/>
  <c r="AV7" i="5"/>
  <c r="C6" i="14" s="1"/>
  <c r="AT7" i="5"/>
  <c r="C6" i="12" s="1"/>
  <c r="AX7" i="5"/>
  <c r="C6" i="16" s="1"/>
  <c r="DB7" i="5"/>
  <c r="DQ91" i="5"/>
  <c r="DO91" i="5"/>
  <c r="AW55" i="5"/>
  <c r="C54" i="15" s="1"/>
  <c r="AT55" i="5"/>
  <c r="C54" i="12" s="1"/>
  <c r="AV55" i="5"/>
  <c r="C54" i="14" s="1"/>
  <c r="AX55" i="5"/>
  <c r="C54" i="16" s="1"/>
  <c r="AU55" i="5"/>
  <c r="C54" i="13" s="1"/>
  <c r="DP91" i="5"/>
  <c r="DQ125" i="5"/>
  <c r="DN125" i="5"/>
  <c r="DO125" i="5"/>
  <c r="DR125" i="5"/>
  <c r="DP125" i="5"/>
  <c r="DR91" i="5"/>
  <c r="DO55" i="5"/>
  <c r="DP55" i="5"/>
  <c r="DR55" i="5"/>
  <c r="DN55" i="5"/>
  <c r="DQ55" i="5"/>
  <c r="DQ17" i="5"/>
  <c r="DN17" i="5"/>
  <c r="DP17" i="5"/>
  <c r="DO17" i="5"/>
  <c r="DR17" i="5"/>
  <c r="DN126" i="5"/>
  <c r="DQ126" i="5"/>
  <c r="DO126" i="5"/>
  <c r="DP126" i="5"/>
  <c r="DR126" i="5"/>
  <c r="AU17" i="5"/>
  <c r="C16" i="13" s="1"/>
  <c r="AX17" i="5"/>
  <c r="C16" i="16" s="1"/>
  <c r="AT17" i="5"/>
  <c r="C16" i="12" s="1"/>
  <c r="AW17" i="5"/>
  <c r="C16" i="15" s="1"/>
  <c r="AV17" i="5"/>
  <c r="C16" i="14" s="1"/>
  <c r="DQ149" i="5"/>
  <c r="DN149" i="5"/>
  <c r="DR149" i="5"/>
  <c r="DP149" i="5"/>
  <c r="DO149" i="5"/>
  <c r="DN91" i="5"/>
  <c r="AW91" i="5"/>
  <c r="C90" i="15" s="1"/>
  <c r="AX91" i="5"/>
  <c r="C90" i="16" s="1"/>
  <c r="AU91" i="5"/>
  <c r="C90" i="13" s="1"/>
  <c r="AV91" i="5"/>
  <c r="C90" i="14" s="1"/>
  <c r="AT91" i="5"/>
  <c r="C90" i="12" s="1"/>
  <c r="DP142" i="5"/>
  <c r="DQ142" i="5"/>
  <c r="DR142" i="5"/>
  <c r="DO142" i="5"/>
  <c r="DN142" i="5"/>
  <c r="AT51" i="5"/>
  <c r="C50" i="12" s="1"/>
  <c r="AU51" i="5"/>
  <c r="C50" i="13" s="1"/>
  <c r="AV51" i="5"/>
  <c r="C50" i="14" s="1"/>
  <c r="AW51" i="5"/>
  <c r="C50" i="15" s="1"/>
  <c r="N6" i="12"/>
  <c r="S6" i="12" s="1"/>
  <c r="X95" i="3" s="1"/>
  <c r="Y95" i="3" s="1"/>
  <c r="AY95" i="3" s="1"/>
  <c r="AI98" i="5"/>
  <c r="DR114" i="5"/>
  <c r="DO114" i="5"/>
  <c r="DP114" i="5"/>
  <c r="DN114" i="5"/>
  <c r="DQ114" i="5"/>
  <c r="DQ124" i="5"/>
  <c r="DN124" i="5"/>
  <c r="DO124" i="5"/>
  <c r="DR124" i="5"/>
  <c r="DP124" i="5"/>
  <c r="DR138" i="5"/>
  <c r="DO138" i="5"/>
  <c r="DQ138" i="5"/>
  <c r="DP138" i="5"/>
  <c r="DN138" i="5"/>
  <c r="DO13" i="5"/>
  <c r="DQ13" i="5"/>
  <c r="DN13" i="5"/>
  <c r="DP13" i="5"/>
  <c r="V6" i="14" s="1"/>
  <c r="DN5" i="5"/>
  <c r="DQ5" i="5"/>
  <c r="DO5" i="5"/>
  <c r="DP5" i="5"/>
  <c r="DR5" i="5"/>
  <c r="DP123" i="5"/>
  <c r="DO123" i="5"/>
  <c r="DR123" i="5"/>
  <c r="DN123" i="5"/>
  <c r="DQ123" i="5"/>
  <c r="DP51" i="5"/>
  <c r="DQ51" i="5"/>
  <c r="DO51" i="5"/>
  <c r="DN51" i="5"/>
  <c r="DR133" i="5"/>
  <c r="DP133" i="5"/>
  <c r="DO133" i="5"/>
  <c r="DQ133" i="5"/>
  <c r="DN133" i="5"/>
  <c r="DQ122" i="5"/>
  <c r="DN122" i="5"/>
  <c r="DP122" i="5"/>
  <c r="DR122" i="5"/>
  <c r="DO122" i="5"/>
  <c r="DP121" i="5"/>
  <c r="DQ121" i="5"/>
  <c r="DR121" i="5"/>
  <c r="DO121" i="5"/>
  <c r="DN121" i="5"/>
  <c r="AW13" i="5"/>
  <c r="C12" i="15" s="1"/>
  <c r="F12" i="15" s="1"/>
  <c r="AU13" i="5"/>
  <c r="C12" i="13" s="1"/>
  <c r="AT13" i="5"/>
  <c r="C12" i="12" s="1"/>
  <c r="AV13" i="5"/>
  <c r="DN113" i="5"/>
  <c r="DO113" i="5"/>
  <c r="DP113" i="5"/>
  <c r="DR113" i="5"/>
  <c r="DQ113" i="5"/>
  <c r="AW5" i="5"/>
  <c r="C4" i="15" s="1"/>
  <c r="AX5" i="5"/>
  <c r="C4" i="16" s="1"/>
  <c r="DB5" i="5"/>
  <c r="AU5" i="5"/>
  <c r="C4" i="13" s="1"/>
  <c r="AT5" i="5"/>
  <c r="C4" i="12" s="1"/>
  <c r="AV5" i="5"/>
  <c r="C4" i="14" s="1"/>
  <c r="AT76" i="5"/>
  <c r="C75" i="12" s="1"/>
  <c r="AU76" i="5"/>
  <c r="C75" i="13" s="1"/>
  <c r="AX76" i="5"/>
  <c r="C75" i="16" s="1"/>
  <c r="AW76" i="5"/>
  <c r="C75" i="15" s="1"/>
  <c r="AV76" i="5"/>
  <c r="C75" i="14" s="1"/>
  <c r="DR88" i="5"/>
  <c r="DN88" i="5"/>
  <c r="DQ88" i="5"/>
  <c r="DP88" i="5"/>
  <c r="DO88" i="5"/>
  <c r="DQ57" i="5"/>
  <c r="DR57" i="5"/>
  <c r="DO57" i="5"/>
  <c r="DP57" i="5"/>
  <c r="DN57" i="5"/>
  <c r="AT92" i="5"/>
  <c r="C91" i="12" s="1"/>
  <c r="AW92" i="5"/>
  <c r="C91" i="15" s="1"/>
  <c r="AV92" i="5"/>
  <c r="C91" i="14" s="1"/>
  <c r="AU92" i="5"/>
  <c r="C91" i="13" s="1"/>
  <c r="AX92" i="5"/>
  <c r="C91" i="16" s="1"/>
  <c r="DO6" i="5"/>
  <c r="DN6" i="5"/>
  <c r="DR6" i="5"/>
  <c r="DQ6" i="5"/>
  <c r="DP6" i="5"/>
  <c r="DP156" i="5"/>
  <c r="DO156" i="5"/>
  <c r="DR156" i="5"/>
  <c r="DQ156" i="5"/>
  <c r="DN156" i="5"/>
  <c r="DO147" i="5"/>
  <c r="DQ147" i="5"/>
  <c r="DP147" i="5"/>
  <c r="DN147" i="5"/>
  <c r="DR147" i="5"/>
  <c r="AT29" i="5"/>
  <c r="C28" i="12" s="1"/>
  <c r="AX29" i="5"/>
  <c r="C28" i="16" s="1"/>
  <c r="AV29" i="5"/>
  <c r="C28" i="14" s="1"/>
  <c r="AW29" i="5"/>
  <c r="C28" i="15" s="1"/>
  <c r="AU29" i="5"/>
  <c r="C28" i="13" s="1"/>
  <c r="DP115" i="5"/>
  <c r="DQ115" i="5"/>
  <c r="DN115" i="5"/>
  <c r="DO115" i="5"/>
  <c r="DR115" i="5"/>
  <c r="AX83" i="5"/>
  <c r="C82" i="16" s="1"/>
  <c r="AV83" i="5"/>
  <c r="C82" i="14" s="1"/>
  <c r="AT83" i="5"/>
  <c r="C82" i="12" s="1"/>
  <c r="AW83" i="5"/>
  <c r="C82" i="15" s="1"/>
  <c r="AU83" i="5"/>
  <c r="C82" i="13" s="1"/>
  <c r="DN19" i="5"/>
  <c r="DO19" i="5"/>
  <c r="V6" i="13" s="1"/>
  <c r="DO94" i="5"/>
  <c r="V5" i="13" s="1"/>
  <c r="DN94" i="5"/>
  <c r="AT11" i="5"/>
  <c r="C10" i="12" s="1"/>
  <c r="AX11" i="5"/>
  <c r="C10" i="16" s="1"/>
  <c r="AW11" i="5"/>
  <c r="C10" i="15" s="1"/>
  <c r="AV11" i="5"/>
  <c r="C10" i="14" s="1"/>
  <c r="AU11" i="5"/>
  <c r="C10" i="13" s="1"/>
  <c r="DQ84" i="5"/>
  <c r="DO84" i="5"/>
  <c r="DP84" i="5"/>
  <c r="DR84" i="5"/>
  <c r="DN84" i="5"/>
  <c r="DP99" i="5"/>
  <c r="DR99" i="5"/>
  <c r="DN99" i="5"/>
  <c r="DQ99" i="5"/>
  <c r="DO99" i="5"/>
  <c r="AT104" i="5"/>
  <c r="C103" i="12" s="1"/>
  <c r="AV104" i="5"/>
  <c r="C103" i="14" s="1"/>
  <c r="AU104" i="5"/>
  <c r="C103" i="13" s="1"/>
  <c r="AX104" i="5"/>
  <c r="C103" i="16" s="1"/>
  <c r="AW104" i="5"/>
  <c r="C103" i="15" s="1"/>
  <c r="AT78" i="5"/>
  <c r="C77" i="12" s="1"/>
  <c r="AX78" i="5"/>
  <c r="C77" i="16" s="1"/>
  <c r="AU78" i="5"/>
  <c r="C77" i="13" s="1"/>
  <c r="AV78" i="5"/>
  <c r="C77" i="14" s="1"/>
  <c r="AW78" i="5"/>
  <c r="C77" i="15" s="1"/>
  <c r="AT48" i="5"/>
  <c r="C47" i="12" s="1"/>
  <c r="AX48" i="5"/>
  <c r="C47" i="16" s="1"/>
  <c r="AV48" i="5"/>
  <c r="C47" i="14" s="1"/>
  <c r="AU48" i="5"/>
  <c r="C47" i="13" s="1"/>
  <c r="AW48" i="5"/>
  <c r="C47" i="15" s="1"/>
  <c r="AT82" i="5"/>
  <c r="C81" i="12" s="1"/>
  <c r="AX82" i="5"/>
  <c r="C81" i="16" s="1"/>
  <c r="AU82" i="5"/>
  <c r="C81" i="13" s="1"/>
  <c r="AV82" i="5"/>
  <c r="C81" i="14" s="1"/>
  <c r="AW82" i="5"/>
  <c r="C81" i="15" s="1"/>
  <c r="AW64" i="5"/>
  <c r="C63" i="15" s="1"/>
  <c r="AU64" i="5"/>
  <c r="C63" i="13" s="1"/>
  <c r="AX64" i="5"/>
  <c r="C63" i="16" s="1"/>
  <c r="AV64" i="5"/>
  <c r="C63" i="14" s="1"/>
  <c r="AT64" i="5"/>
  <c r="C63" i="12" s="1"/>
  <c r="AT66" i="5"/>
  <c r="C65" i="12" s="1"/>
  <c r="AU66" i="5"/>
  <c r="C65" i="13" s="1"/>
  <c r="AV66" i="5"/>
  <c r="C65" i="14" s="1"/>
  <c r="F65" i="14" s="1"/>
  <c r="AW105" i="5"/>
  <c r="C104" i="15" s="1"/>
  <c r="AU105" i="5"/>
  <c r="C104" i="13" s="1"/>
  <c r="AT105" i="5"/>
  <c r="C104" i="12" s="1"/>
  <c r="AV105" i="5"/>
  <c r="C104" i="14" s="1"/>
  <c r="AX105" i="5"/>
  <c r="C104" i="16" s="1"/>
  <c r="AV27" i="5"/>
  <c r="C26" i="14" s="1"/>
  <c r="AW27" i="5"/>
  <c r="C26" i="15" s="1"/>
  <c r="AX27" i="5"/>
  <c r="C26" i="16" s="1"/>
  <c r="AU27" i="5"/>
  <c r="C26" i="13" s="1"/>
  <c r="AT27" i="5"/>
  <c r="C26" i="12" s="1"/>
  <c r="DO93" i="5"/>
  <c r="DN93" i="5"/>
  <c r="DP93" i="5"/>
  <c r="AV100" i="5"/>
  <c r="C99" i="14" s="1"/>
  <c r="AX100" i="5"/>
  <c r="C99" i="16" s="1"/>
  <c r="AT100" i="5"/>
  <c r="C99" i="12" s="1"/>
  <c r="AW100" i="5"/>
  <c r="C99" i="15" s="1"/>
  <c r="AU100" i="5"/>
  <c r="C99" i="13" s="1"/>
  <c r="DR103" i="5"/>
  <c r="DO103" i="5"/>
  <c r="DN103" i="5"/>
  <c r="DP103" i="5"/>
  <c r="DQ103" i="5"/>
  <c r="AT50" i="5"/>
  <c r="C49" i="12" s="1"/>
  <c r="AW50" i="5"/>
  <c r="C49" i="15" s="1"/>
  <c r="AV50" i="5"/>
  <c r="C49" i="14" s="1"/>
  <c r="AU50" i="5"/>
  <c r="C49" i="13" s="1"/>
  <c r="AX50" i="5"/>
  <c r="C49" i="16" s="1"/>
  <c r="DN53" i="5"/>
  <c r="DO53" i="5"/>
  <c r="DP53" i="5"/>
  <c r="AL81" i="5"/>
  <c r="N6" i="15"/>
  <c r="S6" i="15" s="1"/>
  <c r="DO67" i="5"/>
  <c r="DP67" i="5"/>
  <c r="DN67" i="5"/>
  <c r="DQ67" i="5"/>
  <c r="DR67" i="5"/>
  <c r="AT21" i="5"/>
  <c r="C20" i="12" s="1"/>
  <c r="AX21" i="5"/>
  <c r="C20" i="16" s="1"/>
  <c r="AV21" i="5"/>
  <c r="C20" i="14" s="1"/>
  <c r="AW21" i="5"/>
  <c r="C20" i="15" s="1"/>
  <c r="AU21" i="5"/>
  <c r="C20" i="13" s="1"/>
  <c r="AT67" i="5"/>
  <c r="C66" i="12" s="1"/>
  <c r="AU67" i="5"/>
  <c r="C66" i="13" s="1"/>
  <c r="AV67" i="5"/>
  <c r="C66" i="14" s="1"/>
  <c r="AW67" i="5"/>
  <c r="C66" i="15" s="1"/>
  <c r="AX67" i="5"/>
  <c r="C66" i="16" s="1"/>
  <c r="AT8" i="5"/>
  <c r="C7" i="12" s="1"/>
  <c r="AU8" i="5"/>
  <c r="C7" i="13" s="1"/>
  <c r="F7" i="13" s="1"/>
  <c r="DN140" i="5"/>
  <c r="DO140" i="5"/>
  <c r="DQ140" i="5"/>
  <c r="DP140" i="5"/>
  <c r="DR140" i="5"/>
  <c r="AT57" i="5"/>
  <c r="C56" i="12" s="1"/>
  <c r="AX57" i="5"/>
  <c r="C56" i="16" s="1"/>
  <c r="AU57" i="5"/>
  <c r="C56" i="13" s="1"/>
  <c r="AV57" i="5"/>
  <c r="C56" i="14" s="1"/>
  <c r="AW57" i="5"/>
  <c r="C56" i="15" s="1"/>
  <c r="DR131" i="5"/>
  <c r="DQ131" i="5"/>
  <c r="DN131" i="5"/>
  <c r="DP131" i="5"/>
  <c r="DO131" i="5"/>
  <c r="DN118" i="5"/>
  <c r="DO118" i="5"/>
  <c r="DR118" i="5"/>
  <c r="DP118" i="5"/>
  <c r="DQ118" i="5"/>
  <c r="AX6" i="5"/>
  <c r="C5" i="16" s="1"/>
  <c r="DB6" i="5"/>
  <c r="AT6" i="5"/>
  <c r="C5" i="12" s="1"/>
  <c r="AU6" i="5"/>
  <c r="C5" i="13" s="1"/>
  <c r="AV6" i="5"/>
  <c r="C5" i="14" s="1"/>
  <c r="AW6" i="5"/>
  <c r="C5" i="15" s="1"/>
  <c r="AJ47" i="5"/>
  <c r="AT14" i="5"/>
  <c r="C13" i="12" s="1"/>
  <c r="AU14" i="5"/>
  <c r="C13" i="13" s="1"/>
  <c r="AW14" i="5"/>
  <c r="C13" i="15" s="1"/>
  <c r="AX14" i="5"/>
  <c r="C13" i="16" s="1"/>
  <c r="AV14" i="5"/>
  <c r="C13" i="14" s="1"/>
  <c r="AT89" i="5"/>
  <c r="AX89" i="5"/>
  <c r="AV89" i="5"/>
  <c r="AW89" i="5"/>
  <c r="AU89" i="5"/>
  <c r="AT25" i="5"/>
  <c r="C24" i="12" s="1"/>
  <c r="AW25" i="5"/>
  <c r="C24" i="15" s="1"/>
  <c r="AV25" i="5"/>
  <c r="C24" i="14" s="1"/>
  <c r="AU25" i="5"/>
  <c r="C24" i="13" s="1"/>
  <c r="AX25" i="5"/>
  <c r="C24" i="16" s="1"/>
  <c r="DP79" i="5"/>
  <c r="DR79" i="5"/>
  <c r="DN79" i="5"/>
  <c r="DQ79" i="5"/>
  <c r="DO79" i="5"/>
  <c r="AL12" i="5"/>
  <c r="N8" i="15"/>
  <c r="N5" i="12"/>
  <c r="S5" i="12" s="1"/>
  <c r="AI62" i="5"/>
  <c r="DN141" i="5"/>
  <c r="DO141" i="5"/>
  <c r="DQ141" i="5"/>
  <c r="DP141" i="5"/>
  <c r="DR141" i="5"/>
  <c r="AV24" i="5"/>
  <c r="C23" i="14" s="1"/>
  <c r="AT24" i="5"/>
  <c r="C23" i="12" s="1"/>
  <c r="AW24" i="5"/>
  <c r="C23" i="15" s="1"/>
  <c r="AU24" i="5"/>
  <c r="C23" i="13" s="1"/>
  <c r="AX24" i="5"/>
  <c r="C23" i="16" s="1"/>
  <c r="DQ11" i="5"/>
  <c r="DP11" i="5"/>
  <c r="DO11" i="5"/>
  <c r="DR11" i="5"/>
  <c r="DN11" i="5"/>
  <c r="AT71" i="5"/>
  <c r="C70" i="12" s="1"/>
  <c r="AW71" i="5"/>
  <c r="C70" i="15" s="1"/>
  <c r="AU71" i="5"/>
  <c r="C70" i="13" s="1"/>
  <c r="AV71" i="5"/>
  <c r="C70" i="14" s="1"/>
  <c r="AX71" i="5"/>
  <c r="C70" i="16" s="1"/>
  <c r="AX84" i="5"/>
  <c r="C83" i="16" s="1"/>
  <c r="AW84" i="5"/>
  <c r="C83" i="15" s="1"/>
  <c r="AU84" i="5"/>
  <c r="C83" i="13" s="1"/>
  <c r="AT84" i="5"/>
  <c r="C83" i="12" s="1"/>
  <c r="AV84" i="5"/>
  <c r="C83" i="14" s="1"/>
  <c r="AU74" i="5"/>
  <c r="C73" i="13" s="1"/>
  <c r="AT74" i="5"/>
  <c r="C73" i="12" s="1"/>
  <c r="AV74" i="5"/>
  <c r="C73" i="14" s="1"/>
  <c r="AX74" i="5"/>
  <c r="C73" i="16" s="1"/>
  <c r="F73" i="16" s="1"/>
  <c r="AW74" i="5"/>
  <c r="C73" i="15" s="1"/>
  <c r="DQ104" i="5"/>
  <c r="DO104" i="5"/>
  <c r="DN104" i="5"/>
  <c r="DP104" i="5"/>
  <c r="DR104" i="5"/>
  <c r="DR78" i="5"/>
  <c r="DO78" i="5"/>
  <c r="DP78" i="5"/>
  <c r="DN78" i="5"/>
  <c r="DQ78" i="5"/>
  <c r="AT23" i="5"/>
  <c r="C22" i="12" s="1"/>
  <c r="AV23" i="5"/>
  <c r="C22" i="14" s="1"/>
  <c r="AX23" i="5"/>
  <c r="C22" i="16" s="1"/>
  <c r="AW23" i="5"/>
  <c r="C22" i="15" s="1"/>
  <c r="AU23" i="5"/>
  <c r="C22" i="13" s="1"/>
  <c r="DQ87" i="5"/>
  <c r="DP87" i="5"/>
  <c r="DN87" i="5"/>
  <c r="DO87" i="5"/>
  <c r="DR87" i="5"/>
  <c r="R5" i="9"/>
  <c r="N94" i="3" s="1"/>
  <c r="P94" i="3" s="1"/>
  <c r="AV94" i="3" s="1"/>
  <c r="DO82" i="5"/>
  <c r="DN82" i="5"/>
  <c r="DP82" i="5"/>
  <c r="DR82" i="5"/>
  <c r="DQ82" i="5"/>
  <c r="AV102" i="5"/>
  <c r="C101" i="14" s="1"/>
  <c r="F101" i="14" s="1"/>
  <c r="AT102" i="5"/>
  <c r="C101" i="12" s="1"/>
  <c r="AU102" i="5"/>
  <c r="C101" i="13" s="1"/>
  <c r="AT22" i="5"/>
  <c r="C21" i="12" s="1"/>
  <c r="AU22" i="5"/>
  <c r="C21" i="13" s="1"/>
  <c r="F21" i="13" s="1"/>
  <c r="DO97" i="5"/>
  <c r="DN97" i="5"/>
  <c r="DP97" i="5"/>
  <c r="DQ97" i="5"/>
  <c r="DR97" i="5"/>
  <c r="DO26" i="5"/>
  <c r="DN26" i="5"/>
  <c r="AV61" i="5"/>
  <c r="C60" i="14" s="1"/>
  <c r="AW61" i="5"/>
  <c r="C60" i="15" s="1"/>
  <c r="AX61" i="5"/>
  <c r="C60" i="16" s="1"/>
  <c r="AU61" i="5"/>
  <c r="C60" i="13" s="1"/>
  <c r="AT61" i="5"/>
  <c r="C60" i="12" s="1"/>
  <c r="DQ58" i="5"/>
  <c r="DN58" i="5"/>
  <c r="DP58" i="5"/>
  <c r="DO58" i="5"/>
  <c r="DR58" i="5"/>
  <c r="AT31" i="5"/>
  <c r="C30" i="12" s="1"/>
  <c r="AV31" i="5"/>
  <c r="C30" i="14" s="1"/>
  <c r="F30" i="14" s="1"/>
  <c r="AU31" i="5"/>
  <c r="C30" i="13" s="1"/>
  <c r="DQ100" i="5"/>
  <c r="DO100" i="5"/>
  <c r="DP100" i="5"/>
  <c r="DR100" i="5"/>
  <c r="DN100" i="5"/>
  <c r="DR152" i="5"/>
  <c r="DO152" i="5"/>
  <c r="DQ152" i="5"/>
  <c r="DP152" i="5"/>
  <c r="DN152" i="5"/>
  <c r="DO72" i="5"/>
  <c r="DN72" i="5"/>
  <c r="AI16" i="5"/>
  <c r="N7" i="12"/>
  <c r="S7" i="12" s="1"/>
  <c r="DQ21" i="5"/>
  <c r="DR21" i="5"/>
  <c r="DN21" i="5"/>
  <c r="DP21" i="5"/>
  <c r="DO21" i="5"/>
  <c r="DQ92" i="5"/>
  <c r="DO92" i="5"/>
  <c r="DN92" i="5"/>
  <c r="DP92" i="5"/>
  <c r="DR92" i="5"/>
  <c r="AK108" i="5"/>
  <c r="DN29" i="5"/>
  <c r="DO29" i="5"/>
  <c r="DQ29" i="5"/>
  <c r="DP29" i="5"/>
  <c r="DR29" i="5"/>
  <c r="DP89" i="5"/>
  <c r="DR89" i="5"/>
  <c r="DO89" i="5"/>
  <c r="DN89" i="5"/>
  <c r="DQ89" i="5"/>
  <c r="DQ83" i="5"/>
  <c r="DP83" i="5"/>
  <c r="DN83" i="5"/>
  <c r="DO83" i="5"/>
  <c r="DR83" i="5"/>
  <c r="DN120" i="5"/>
  <c r="DP120" i="5"/>
  <c r="DR120" i="5"/>
  <c r="DO120" i="5"/>
  <c r="DQ120" i="5"/>
  <c r="AT99" i="5"/>
  <c r="C98" i="12" s="1"/>
  <c r="AX99" i="5"/>
  <c r="C98" i="16" s="1"/>
  <c r="AU99" i="5"/>
  <c r="C98" i="13" s="1"/>
  <c r="AW99" i="5"/>
  <c r="C98" i="15" s="1"/>
  <c r="AV99" i="5"/>
  <c r="C98" i="14" s="1"/>
  <c r="AJ44" i="5"/>
  <c r="DQ23" i="5"/>
  <c r="DN23" i="5"/>
  <c r="DR23" i="5"/>
  <c r="DP23" i="5"/>
  <c r="DO23" i="5"/>
  <c r="DR146" i="5"/>
  <c r="DQ146" i="5"/>
  <c r="DP146" i="5"/>
  <c r="DN146" i="5"/>
  <c r="DO146" i="5"/>
  <c r="N59" i="3"/>
  <c r="P59" i="3" s="1"/>
  <c r="AV59" i="3" s="1"/>
  <c r="DR48" i="5"/>
  <c r="DO48" i="5"/>
  <c r="DQ48" i="5"/>
  <c r="DN48" i="5"/>
  <c r="DP48" i="5"/>
  <c r="DQ64" i="5"/>
  <c r="DP64" i="5"/>
  <c r="DN64" i="5"/>
  <c r="DO64" i="5"/>
  <c r="DR64" i="5"/>
  <c r="DP102" i="5"/>
  <c r="DN102" i="5"/>
  <c r="DO102" i="5"/>
  <c r="AX73" i="5"/>
  <c r="C72" i="16" s="1"/>
  <c r="AU73" i="5"/>
  <c r="C72" i="13" s="1"/>
  <c r="AT73" i="5"/>
  <c r="C72" i="12" s="1"/>
  <c r="AV73" i="5"/>
  <c r="C72" i="14" s="1"/>
  <c r="AW73" i="5"/>
  <c r="C72" i="15" s="1"/>
  <c r="AU97" i="5"/>
  <c r="C96" i="13" s="1"/>
  <c r="AT97" i="5"/>
  <c r="C96" i="12" s="1"/>
  <c r="AV97" i="5"/>
  <c r="C96" i="14" s="1"/>
  <c r="AW97" i="5"/>
  <c r="C96" i="15" s="1"/>
  <c r="AX97" i="5"/>
  <c r="C96" i="16" s="1"/>
  <c r="DQ105" i="5"/>
  <c r="DO105" i="5"/>
  <c r="DN105" i="5"/>
  <c r="DP105" i="5"/>
  <c r="DR105" i="5"/>
  <c r="DR27" i="5"/>
  <c r="DO27" i="5"/>
  <c r="DN27" i="5"/>
  <c r="DP27" i="5"/>
  <c r="DQ27" i="5"/>
  <c r="AT59" i="5"/>
  <c r="C58" i="12" s="1"/>
  <c r="AX59" i="5"/>
  <c r="C58" i="16" s="1"/>
  <c r="AV59" i="5"/>
  <c r="C58" i="14" s="1"/>
  <c r="AU59" i="5"/>
  <c r="C58" i="13" s="1"/>
  <c r="AW59" i="5"/>
  <c r="C58" i="15" s="1"/>
  <c r="AV103" i="5"/>
  <c r="C102" i="14" s="1"/>
  <c r="AT103" i="5"/>
  <c r="C102" i="12" s="1"/>
  <c r="AU103" i="5"/>
  <c r="C102" i="13" s="1"/>
  <c r="AX103" i="5"/>
  <c r="C102" i="16" s="1"/>
  <c r="AW103" i="5"/>
  <c r="C102" i="15" s="1"/>
  <c r="AT101" i="5"/>
  <c r="C100" i="12" s="1"/>
  <c r="F100" i="12" s="1"/>
  <c r="DP50" i="5"/>
  <c r="DR50" i="5"/>
  <c r="DQ50" i="5"/>
  <c r="DN50" i="5"/>
  <c r="DO50" i="5"/>
  <c r="DO10" i="5"/>
  <c r="DP10" i="5"/>
  <c r="DN10" i="5"/>
  <c r="DO37" i="5"/>
  <c r="DP37" i="5"/>
  <c r="DN37" i="5"/>
  <c r="DR37" i="5"/>
  <c r="DQ37" i="5"/>
  <c r="AV53" i="5"/>
  <c r="C52" i="14" s="1"/>
  <c r="F52" i="14" s="1"/>
  <c r="AT53" i="5"/>
  <c r="C52" i="12" s="1"/>
  <c r="AU53" i="5"/>
  <c r="C52" i="13" s="1"/>
  <c r="DR76" i="5"/>
  <c r="DO76" i="5"/>
  <c r="DN76" i="5"/>
  <c r="DP76" i="5"/>
  <c r="DQ76" i="5"/>
  <c r="AV88" i="5"/>
  <c r="AU88" i="5"/>
  <c r="AX88" i="5"/>
  <c r="AT88" i="5"/>
  <c r="AW88" i="5"/>
  <c r="DN8" i="5"/>
  <c r="DO8" i="5"/>
  <c r="DQ150" i="5"/>
  <c r="DP150" i="5"/>
  <c r="DR150" i="5"/>
  <c r="DO150" i="5"/>
  <c r="DN150" i="5"/>
  <c r="DN136" i="5"/>
  <c r="DP136" i="5"/>
  <c r="DR136" i="5"/>
  <c r="DO136" i="5"/>
  <c r="DQ136" i="5"/>
  <c r="DR14" i="5"/>
  <c r="DN14" i="5"/>
  <c r="DP14" i="5"/>
  <c r="DQ14" i="5"/>
  <c r="DO14" i="5"/>
  <c r="N8" i="12"/>
  <c r="AI34" i="5"/>
  <c r="DP25" i="5"/>
  <c r="DR25" i="5"/>
  <c r="DQ25" i="5"/>
  <c r="DN25" i="5"/>
  <c r="DO25" i="5"/>
  <c r="AV79" i="5"/>
  <c r="C78" i="14" s="1"/>
  <c r="AX79" i="5"/>
  <c r="C78" i="16" s="1"/>
  <c r="AT79" i="5"/>
  <c r="C78" i="12" s="1"/>
  <c r="AU79" i="5"/>
  <c r="C78" i="13" s="1"/>
  <c r="AW79" i="5"/>
  <c r="C78" i="15" s="1"/>
  <c r="AT19" i="5"/>
  <c r="C18" i="12" s="1"/>
  <c r="AU19" i="5"/>
  <c r="C18" i="13" s="1"/>
  <c r="F18" i="13" s="1"/>
  <c r="AT94" i="5"/>
  <c r="C93" i="12" s="1"/>
  <c r="AU94" i="5"/>
  <c r="C93" i="13" s="1"/>
  <c r="F93" i="13" s="1"/>
  <c r="DQ24" i="5"/>
  <c r="DP24" i="5"/>
  <c r="DN24" i="5"/>
  <c r="DO24" i="5"/>
  <c r="DR24" i="5"/>
  <c r="DR71" i="5"/>
  <c r="DN71" i="5"/>
  <c r="DP71" i="5"/>
  <c r="DO71" i="5"/>
  <c r="DQ71" i="5"/>
  <c r="DR74" i="5"/>
  <c r="DQ74" i="5"/>
  <c r="DO74" i="5"/>
  <c r="DN74" i="5"/>
  <c r="DP74" i="5"/>
  <c r="DN111" i="5"/>
  <c r="DR111" i="5"/>
  <c r="DQ111" i="5"/>
  <c r="DP111" i="5"/>
  <c r="DO111" i="5"/>
  <c r="AT87" i="5"/>
  <c r="C86" i="12" s="1"/>
  <c r="AU87" i="5"/>
  <c r="C86" i="13" s="1"/>
  <c r="AW87" i="5"/>
  <c r="C86" i="15" s="1"/>
  <c r="AV87" i="5"/>
  <c r="C86" i="14" s="1"/>
  <c r="AX87" i="5"/>
  <c r="C86" i="16" s="1"/>
  <c r="DP134" i="5"/>
  <c r="DO134" i="5"/>
  <c r="DN134" i="5"/>
  <c r="DR134" i="5"/>
  <c r="DQ134" i="5"/>
  <c r="DR73" i="5"/>
  <c r="DN73" i="5"/>
  <c r="DQ73" i="5"/>
  <c r="DO73" i="5"/>
  <c r="DP73" i="5"/>
  <c r="DO66" i="5"/>
  <c r="DP66" i="5"/>
  <c r="V4" i="14" s="1"/>
  <c r="DN66" i="5"/>
  <c r="DO22" i="5"/>
  <c r="DN22" i="5"/>
  <c r="AT26" i="5"/>
  <c r="C25" i="12" s="1"/>
  <c r="AU26" i="5"/>
  <c r="C25" i="13" s="1"/>
  <c r="F25" i="13" s="1"/>
  <c r="DQ61" i="5"/>
  <c r="DP61" i="5"/>
  <c r="DO61" i="5"/>
  <c r="DR61" i="5"/>
  <c r="DN61" i="5"/>
  <c r="DQ59" i="5"/>
  <c r="DR59" i="5"/>
  <c r="DN59" i="5"/>
  <c r="DO59" i="5"/>
  <c r="DP59" i="5"/>
  <c r="AX58" i="5"/>
  <c r="C57" i="16" s="1"/>
  <c r="AU58" i="5"/>
  <c r="C57" i="13" s="1"/>
  <c r="AV58" i="5"/>
  <c r="C57" i="14" s="1"/>
  <c r="AW58" i="5"/>
  <c r="C57" i="15" s="1"/>
  <c r="AT58" i="5"/>
  <c r="C57" i="12" s="1"/>
  <c r="DN31" i="5"/>
  <c r="DO31" i="5"/>
  <c r="DP31" i="5"/>
  <c r="V5" i="14" s="1"/>
  <c r="AU93" i="5"/>
  <c r="C92" i="13" s="1"/>
  <c r="AV93" i="5"/>
  <c r="C92" i="14" s="1"/>
  <c r="F92" i="14" s="1"/>
  <c r="AT93" i="5"/>
  <c r="C92" i="12" s="1"/>
  <c r="DN101" i="5"/>
  <c r="V4" i="12" s="1"/>
  <c r="AU72" i="5"/>
  <c r="C71" i="13" s="1"/>
  <c r="F71" i="13" s="1"/>
  <c r="AT72" i="5"/>
  <c r="C71" i="12" s="1"/>
  <c r="AT10" i="5"/>
  <c r="C9" i="12" s="1"/>
  <c r="AV10" i="5"/>
  <c r="C9" i="14" s="1"/>
  <c r="F9" i="14" s="1"/>
  <c r="AU10" i="5"/>
  <c r="C9" i="13" s="1"/>
  <c r="AT37" i="5"/>
  <c r="C36" i="12" s="1"/>
  <c r="AX37" i="5"/>
  <c r="C36" i="16" s="1"/>
  <c r="AV37" i="5"/>
  <c r="C36" i="14" s="1"/>
  <c r="AW37" i="5"/>
  <c r="C36" i="15" s="1"/>
  <c r="AU37" i="5"/>
  <c r="C36" i="13" s="1"/>
  <c r="T4" i="9" l="1"/>
  <c r="BL14" i="3"/>
  <c r="BK14" i="3"/>
  <c r="BM14" i="3"/>
  <c r="T6" i="10"/>
  <c r="BF14" i="3"/>
  <c r="BJ14" i="3"/>
  <c r="BH14" i="3"/>
  <c r="BI14" i="3"/>
  <c r="BE14" i="3"/>
  <c r="BG14" i="3"/>
  <c r="Q7" i="15"/>
  <c r="Q8" i="15" s="1"/>
  <c r="S6" i="14"/>
  <c r="T6" i="14" s="1"/>
  <c r="AI71" i="3"/>
  <c r="Q6" i="16"/>
  <c r="R6" i="16" s="1"/>
  <c r="AI17" i="3" s="1"/>
  <c r="T5" i="6"/>
  <c r="P7" i="14"/>
  <c r="Q7" i="14" s="1"/>
  <c r="R7" i="14" s="1"/>
  <c r="AC99" i="3" s="1"/>
  <c r="AM74" i="5"/>
  <c r="CL74" i="5" s="1"/>
  <c r="W74" i="5" s="1"/>
  <c r="N4" i="16"/>
  <c r="S4" i="16" s="1"/>
  <c r="V6" i="7"/>
  <c r="W6" i="7" s="1"/>
  <c r="O8" i="10"/>
  <c r="V8" i="10" s="1"/>
  <c r="W8" i="10" s="1"/>
  <c r="P6" i="7"/>
  <c r="Q6" i="7" s="1"/>
  <c r="R6" i="7" s="1"/>
  <c r="H48" i="3" s="1"/>
  <c r="C87" i="16"/>
  <c r="F87" i="16" s="1"/>
  <c r="AM88" i="5" s="1"/>
  <c r="CL88" i="5" s="1"/>
  <c r="W88" i="5" s="1"/>
  <c r="M8" i="16"/>
  <c r="O8" i="16" s="1"/>
  <c r="P8" i="16" s="1"/>
  <c r="W6" i="14"/>
  <c r="C87" i="15"/>
  <c r="S8" i="15"/>
  <c r="AG9" i="3" s="1"/>
  <c r="V8" i="15"/>
  <c r="W8" i="15" s="1"/>
  <c r="M9" i="15"/>
  <c r="O9" i="15" s="1"/>
  <c r="P9" i="15" s="1"/>
  <c r="C88" i="13"/>
  <c r="C87" i="14"/>
  <c r="V7" i="14"/>
  <c r="M8" i="14"/>
  <c r="N8" i="14" s="1"/>
  <c r="AN57" i="3"/>
  <c r="C87" i="13"/>
  <c r="P7" i="13"/>
  <c r="Q7" i="13" s="1"/>
  <c r="R7" i="13" s="1"/>
  <c r="Z19" i="3" s="1"/>
  <c r="V7" i="13"/>
  <c r="O8" i="13"/>
  <c r="P8" i="13" s="1"/>
  <c r="M8" i="13"/>
  <c r="C87" i="12"/>
  <c r="P8" i="12"/>
  <c r="Q8" i="12" s="1"/>
  <c r="R8" i="12" s="1"/>
  <c r="W31" i="3" s="1"/>
  <c r="V8" i="12"/>
  <c r="W8" i="12" s="1"/>
  <c r="P9" i="12"/>
  <c r="T9" i="12" s="1"/>
  <c r="M9" i="12"/>
  <c r="Q9" i="12"/>
  <c r="O9" i="12"/>
  <c r="N9" i="12"/>
  <c r="AJ18" i="5"/>
  <c r="Q7" i="11"/>
  <c r="R6" i="11"/>
  <c r="T94" i="3" s="1"/>
  <c r="V94" i="3" s="1"/>
  <c r="M10" i="11"/>
  <c r="O10" i="11" s="1"/>
  <c r="N10" i="11"/>
  <c r="P9" i="11"/>
  <c r="S9" i="11" s="1"/>
  <c r="U44" i="3" s="1"/>
  <c r="V9" i="11"/>
  <c r="W9" i="11" s="1"/>
  <c r="C88" i="12"/>
  <c r="M9" i="10"/>
  <c r="N9" i="10" s="1"/>
  <c r="AY94" i="3"/>
  <c r="Q7" i="10"/>
  <c r="R7" i="10" s="1"/>
  <c r="Q31" i="3" s="1"/>
  <c r="S7" i="10"/>
  <c r="O7" i="9"/>
  <c r="M8" i="9"/>
  <c r="N8" i="9" s="1"/>
  <c r="P6" i="9"/>
  <c r="P9" i="8"/>
  <c r="S9" i="8" s="1"/>
  <c r="L30" i="3" s="1"/>
  <c r="V9" i="8"/>
  <c r="W9" i="8" s="1"/>
  <c r="M10" i="8"/>
  <c r="O10" i="8" s="1"/>
  <c r="R5" i="8"/>
  <c r="K59" i="3" s="1"/>
  <c r="M59" i="3" s="1"/>
  <c r="AU59" i="3" s="1"/>
  <c r="Q6" i="8"/>
  <c r="AJ68" i="5"/>
  <c r="N4" i="13"/>
  <c r="S4" i="13" s="1"/>
  <c r="P7" i="7"/>
  <c r="V7" i="7"/>
  <c r="M8" i="7"/>
  <c r="O8" i="7" s="1"/>
  <c r="N7" i="7"/>
  <c r="C88" i="14"/>
  <c r="T5" i="2"/>
  <c r="W7" i="6"/>
  <c r="M9" i="6"/>
  <c r="O9" i="6" s="1"/>
  <c r="O8" i="6"/>
  <c r="Q6" i="6"/>
  <c r="R6" i="6" s="1"/>
  <c r="E100" i="3" s="1"/>
  <c r="S6" i="6"/>
  <c r="F100" i="3" s="1"/>
  <c r="C88" i="15"/>
  <c r="W6" i="15"/>
  <c r="S7" i="6"/>
  <c r="F88" i="3" s="1"/>
  <c r="W12" i="2"/>
  <c r="T6" i="12"/>
  <c r="O13" i="2"/>
  <c r="R6" i="2"/>
  <c r="Q7" i="2"/>
  <c r="S12" i="2"/>
  <c r="C88" i="3" s="1"/>
  <c r="D44" i="3"/>
  <c r="AR44" i="3" s="1"/>
  <c r="N14" i="2"/>
  <c r="D15" i="2"/>
  <c r="M14" i="2"/>
  <c r="O14" i="2" s="1"/>
  <c r="DC12" i="5"/>
  <c r="DD11" i="5"/>
  <c r="W6" i="12"/>
  <c r="AL13" i="5"/>
  <c r="CH98" i="5"/>
  <c r="CV98" i="5" s="1"/>
  <c r="BH98" i="5"/>
  <c r="C88" i="16"/>
  <c r="W5" i="12"/>
  <c r="N8" i="13"/>
  <c r="AJ26" i="5"/>
  <c r="CH34" i="5"/>
  <c r="BH34" i="5"/>
  <c r="CI44" i="5"/>
  <c r="BI44" i="5"/>
  <c r="AK31" i="5"/>
  <c r="N5" i="14"/>
  <c r="S5" i="14" s="1"/>
  <c r="BK12" i="5"/>
  <c r="CK12" i="5"/>
  <c r="BK81" i="5"/>
  <c r="CK81" i="5"/>
  <c r="AK93" i="5"/>
  <c r="AJ94" i="5"/>
  <c r="N5" i="13"/>
  <c r="S5" i="13" s="1"/>
  <c r="AA91" i="3" s="1"/>
  <c r="AB91" i="3" s="1"/>
  <c r="AZ91" i="3" s="1"/>
  <c r="N4" i="12"/>
  <c r="S4" i="12" s="1"/>
  <c r="X98" i="3" s="1"/>
  <c r="Y98" i="3" s="1"/>
  <c r="AY98" i="3" s="1"/>
  <c r="AI101" i="5"/>
  <c r="X13" i="3"/>
  <c r="Y13" i="3" s="1"/>
  <c r="AY13" i="3" s="1"/>
  <c r="T7" i="12"/>
  <c r="AV93" i="3"/>
  <c r="T5" i="9"/>
  <c r="BH62" i="5"/>
  <c r="CH62" i="5"/>
  <c r="AK66" i="5"/>
  <c r="N4" i="14"/>
  <c r="S4" i="14" s="1"/>
  <c r="BJ52" i="5"/>
  <c r="CJ52" i="5"/>
  <c r="W7" i="12"/>
  <c r="AK53" i="5"/>
  <c r="BH16" i="5"/>
  <c r="CH16" i="5"/>
  <c r="AK102" i="5"/>
  <c r="N7" i="14"/>
  <c r="T5" i="12"/>
  <c r="X59" i="3"/>
  <c r="Y59" i="3" s="1"/>
  <c r="AY59" i="3" s="1"/>
  <c r="CI47" i="5"/>
  <c r="BI47" i="5"/>
  <c r="AJ8" i="5"/>
  <c r="AJ72" i="5"/>
  <c r="AK10" i="5"/>
  <c r="N6" i="13"/>
  <c r="S6" i="13" s="1"/>
  <c r="AJ19" i="5"/>
  <c r="BJ108" i="5"/>
  <c r="CJ108" i="5"/>
  <c r="N7" i="13"/>
  <c r="AJ22" i="5"/>
  <c r="T6" i="15"/>
  <c r="AG78" i="3"/>
  <c r="AH78" i="3" s="1"/>
  <c r="BB78" i="3" s="1"/>
  <c r="R7" i="15" l="1"/>
  <c r="AF59" i="3" s="1"/>
  <c r="AD10" i="3"/>
  <c r="AE10" i="3" s="1"/>
  <c r="BA10" i="3" s="1"/>
  <c r="AN14" i="3"/>
  <c r="S7" i="14"/>
  <c r="AD99" i="3" s="1"/>
  <c r="AE99" i="3" s="1"/>
  <c r="BA99" i="3" s="1"/>
  <c r="Q7" i="16"/>
  <c r="Q8" i="16" s="1"/>
  <c r="G100" i="3"/>
  <c r="AS100" i="3" s="1"/>
  <c r="P8" i="10"/>
  <c r="S8" i="10" s="1"/>
  <c r="R23" i="3" s="1"/>
  <c r="T4" i="16"/>
  <c r="R9" i="12"/>
  <c r="S6" i="7"/>
  <c r="I48" i="3" s="1"/>
  <c r="J48" i="3" s="1"/>
  <c r="AT48" i="3" s="1"/>
  <c r="Q7" i="6"/>
  <c r="R7" i="6" s="1"/>
  <c r="E88" i="3" s="1"/>
  <c r="G88" i="3" s="1"/>
  <c r="AS88" i="3" s="1"/>
  <c r="O8" i="9"/>
  <c r="V8" i="9" s="1"/>
  <c r="W8" i="9" s="1"/>
  <c r="S7" i="13"/>
  <c r="T7" i="13" s="1"/>
  <c r="M9" i="16"/>
  <c r="O9" i="16" s="1"/>
  <c r="P9" i="16" s="1"/>
  <c r="M10" i="15"/>
  <c r="O10" i="15" s="1"/>
  <c r="M9" i="14"/>
  <c r="O9" i="14" s="1"/>
  <c r="Q8" i="13"/>
  <c r="R8" i="13" s="1"/>
  <c r="Z23" i="3" s="1"/>
  <c r="O8" i="14"/>
  <c r="V8" i="13"/>
  <c r="W8" i="13" s="1"/>
  <c r="M9" i="13"/>
  <c r="N9" i="13" s="1"/>
  <c r="S8" i="13"/>
  <c r="AA23" i="3" s="1"/>
  <c r="M10" i="12"/>
  <c r="Q10" i="12"/>
  <c r="R10" i="12" s="1"/>
  <c r="O10" i="12"/>
  <c r="P10" i="12"/>
  <c r="S10" i="12" s="1"/>
  <c r="N10" i="12"/>
  <c r="W9" i="12"/>
  <c r="V9" i="12"/>
  <c r="S8" i="12"/>
  <c r="X31" i="3" s="1"/>
  <c r="Y31" i="3" s="1"/>
  <c r="AY31" i="3" s="1"/>
  <c r="S9" i="12"/>
  <c r="BI18" i="5"/>
  <c r="CI18" i="5"/>
  <c r="CW18" i="5" s="1"/>
  <c r="P10" i="11"/>
  <c r="S10" i="11" s="1"/>
  <c r="V10" i="11"/>
  <c r="W10" i="11" s="1"/>
  <c r="T6" i="11"/>
  <c r="AX93" i="3"/>
  <c r="R7" i="11"/>
  <c r="T95" i="3" s="1"/>
  <c r="V95" i="3" s="1"/>
  <c r="AX95" i="3" s="1"/>
  <c r="Q8" i="11"/>
  <c r="R8" i="11" s="1"/>
  <c r="T8" i="11" s="1"/>
  <c r="M11" i="11"/>
  <c r="O11" i="11"/>
  <c r="Q11" i="11"/>
  <c r="P11" i="11"/>
  <c r="T11" i="11" s="1"/>
  <c r="N11" i="11"/>
  <c r="M10" i="10"/>
  <c r="N10" i="10" s="1"/>
  <c r="O10" i="10"/>
  <c r="O9" i="10"/>
  <c r="R31" i="3"/>
  <c r="S31" i="3" s="1"/>
  <c r="AW31" i="3" s="1"/>
  <c r="T7" i="10"/>
  <c r="T5" i="8"/>
  <c r="S6" i="9"/>
  <c r="O30" i="3" s="1"/>
  <c r="Q6" i="9"/>
  <c r="R6" i="9" s="1"/>
  <c r="N30" i="3" s="1"/>
  <c r="M9" i="9"/>
  <c r="O9" i="9"/>
  <c r="P9" i="9"/>
  <c r="S9" i="9" s="1"/>
  <c r="Q9" i="9"/>
  <c r="N9" i="9"/>
  <c r="P7" i="9"/>
  <c r="V7" i="9"/>
  <c r="W7" i="9" s="1"/>
  <c r="P10" i="8"/>
  <c r="V10" i="8"/>
  <c r="N10" i="8"/>
  <c r="M11" i="8"/>
  <c r="N11" i="8" s="1"/>
  <c r="R6" i="8"/>
  <c r="Q7" i="8"/>
  <c r="AA65" i="3"/>
  <c r="AB65" i="3" s="1"/>
  <c r="AZ65" i="3" s="1"/>
  <c r="T4" i="13"/>
  <c r="BI68" i="5"/>
  <c r="CI68" i="5"/>
  <c r="W4" i="13"/>
  <c r="V8" i="7"/>
  <c r="P8" i="7"/>
  <c r="M9" i="7"/>
  <c r="N9" i="7" s="1"/>
  <c r="W7" i="7"/>
  <c r="N8" i="7"/>
  <c r="S7" i="7"/>
  <c r="I99" i="3" s="1"/>
  <c r="Q7" i="7"/>
  <c r="R7" i="7" s="1"/>
  <c r="H99" i="3" s="1"/>
  <c r="P9" i="6"/>
  <c r="V9" i="6"/>
  <c r="T6" i="6"/>
  <c r="N9" i="6"/>
  <c r="P8" i="6"/>
  <c r="V8" i="6"/>
  <c r="W8" i="6" s="1"/>
  <c r="M10" i="6"/>
  <c r="N10" i="6" s="1"/>
  <c r="W5" i="14"/>
  <c r="V14" i="2"/>
  <c r="W14" i="2" s="1"/>
  <c r="P14" i="2"/>
  <c r="S14" i="2" s="1"/>
  <c r="C56" i="3" s="1"/>
  <c r="B60" i="3"/>
  <c r="D60" i="3" s="1"/>
  <c r="AR60" i="3" s="1"/>
  <c r="T6" i="2"/>
  <c r="V13" i="2"/>
  <c r="W13" i="2" s="1"/>
  <c r="P13" i="2"/>
  <c r="S13" i="2" s="1"/>
  <c r="C19" i="3" s="1"/>
  <c r="D16" i="2"/>
  <c r="M15" i="2"/>
  <c r="O15" i="2" s="1"/>
  <c r="Q8" i="2"/>
  <c r="R7" i="2"/>
  <c r="DA11" i="5"/>
  <c r="DB11" i="5"/>
  <c r="DC13" i="5"/>
  <c r="DD12" i="5"/>
  <c r="DA12" i="5" s="1"/>
  <c r="W4" i="14"/>
  <c r="W6" i="13"/>
  <c r="BU98" i="5"/>
  <c r="AU98" i="5" s="1"/>
  <c r="C97" i="13" s="1"/>
  <c r="F97" i="13" s="1"/>
  <c r="EB98" i="5"/>
  <c r="DO98" i="5" s="1"/>
  <c r="BK13" i="5"/>
  <c r="CK13" i="5"/>
  <c r="EC47" i="5"/>
  <c r="BV47" i="5"/>
  <c r="BJ13" i="3"/>
  <c r="BE13" i="3"/>
  <c r="BG13" i="3"/>
  <c r="BF13" i="3"/>
  <c r="BI13" i="3"/>
  <c r="BH13" i="3"/>
  <c r="BL13" i="3"/>
  <c r="BK13" i="3"/>
  <c r="BM13" i="3"/>
  <c r="CX108" i="5"/>
  <c r="T6" i="13"/>
  <c r="AA16" i="3"/>
  <c r="AB16" i="3" s="1"/>
  <c r="AZ16" i="3" s="1"/>
  <c r="CI72" i="5"/>
  <c r="BI72" i="5"/>
  <c r="CW47" i="5"/>
  <c r="EB16" i="5"/>
  <c r="BU16" i="5"/>
  <c r="CJ53" i="5"/>
  <c r="BJ53" i="5"/>
  <c r="ED52" i="5"/>
  <c r="BW52" i="5"/>
  <c r="BU62" i="5"/>
  <c r="EB62" i="5"/>
  <c r="BH101" i="5"/>
  <c r="CH101" i="5"/>
  <c r="CI94" i="5"/>
  <c r="BI94" i="5"/>
  <c r="BJ93" i="5"/>
  <c r="CJ93" i="5"/>
  <c r="BX12" i="5"/>
  <c r="EE12" i="5"/>
  <c r="DR12" i="5" s="1"/>
  <c r="CJ31" i="5"/>
  <c r="BJ31" i="5"/>
  <c r="BI26" i="5"/>
  <c r="CI26" i="5"/>
  <c r="ED108" i="5"/>
  <c r="BW108" i="5"/>
  <c r="CI8" i="5"/>
  <c r="BI8" i="5"/>
  <c r="AD63" i="3"/>
  <c r="AE63" i="3" s="1"/>
  <c r="BA63" i="3" s="1"/>
  <c r="T4" i="14"/>
  <c r="T4" i="12"/>
  <c r="AY97" i="3"/>
  <c r="CY81" i="5"/>
  <c r="W81" i="5"/>
  <c r="BV44" i="5"/>
  <c r="EC44" i="5"/>
  <c r="BI22" i="5"/>
  <c r="CI22" i="5"/>
  <c r="BJ10" i="5"/>
  <c r="CJ10" i="5"/>
  <c r="W7" i="13"/>
  <c r="W5" i="13"/>
  <c r="CJ102" i="5"/>
  <c r="BJ102" i="5"/>
  <c r="BJ66" i="5"/>
  <c r="CJ66" i="5"/>
  <c r="R8" i="15"/>
  <c r="Q9" i="15"/>
  <c r="EE81" i="5"/>
  <c r="DR81" i="5" s="1"/>
  <c r="BX81" i="5"/>
  <c r="CW44" i="5"/>
  <c r="CY44" i="5"/>
  <c r="CX44" i="5"/>
  <c r="W44" i="5"/>
  <c r="BU34" i="5"/>
  <c r="EB34" i="5"/>
  <c r="W4" i="12"/>
  <c r="BI19" i="5"/>
  <c r="CI19" i="5"/>
  <c r="CX16" i="5"/>
  <c r="CV16" i="5"/>
  <c r="W16" i="5"/>
  <c r="CY16" i="5"/>
  <c r="CW16" i="5"/>
  <c r="W52" i="5"/>
  <c r="CX52" i="5"/>
  <c r="CY52" i="5"/>
  <c r="CX62" i="5"/>
  <c r="CW62" i="5"/>
  <c r="CV62" i="5"/>
  <c r="AZ90" i="3"/>
  <c r="T5" i="13"/>
  <c r="CY12" i="5"/>
  <c r="AD28" i="3"/>
  <c r="AE28" i="3" s="1"/>
  <c r="BA28" i="3" s="1"/>
  <c r="T5" i="14"/>
  <c r="W7" i="14"/>
  <c r="CV34" i="5"/>
  <c r="T7" i="14" l="1"/>
  <c r="Q9" i="16"/>
  <c r="R9" i="16" s="1"/>
  <c r="R8" i="16"/>
  <c r="R7" i="16"/>
  <c r="P10" i="15"/>
  <c r="Q10" i="15" s="1"/>
  <c r="J99" i="3"/>
  <c r="T6" i="7"/>
  <c r="Q8" i="10"/>
  <c r="R8" i="10" s="1"/>
  <c r="Q23" i="3" s="1"/>
  <c r="S23" i="3" s="1"/>
  <c r="AW23" i="3" s="1"/>
  <c r="T7" i="6"/>
  <c r="AS87" i="3"/>
  <c r="P8" i="9"/>
  <c r="S8" i="9" s="1"/>
  <c r="O17" i="3" s="1"/>
  <c r="O9" i="13"/>
  <c r="P9" i="13" s="1"/>
  <c r="AA19" i="3"/>
  <c r="AB19" i="3" s="1"/>
  <c r="AZ19" i="3" s="1"/>
  <c r="O11" i="8"/>
  <c r="P11" i="8" s="1"/>
  <c r="S11" i="8" s="1"/>
  <c r="L44" i="3" s="1"/>
  <c r="T9" i="3"/>
  <c r="V9" i="3" s="1"/>
  <c r="AX9" i="3" s="1"/>
  <c r="AB23" i="3"/>
  <c r="AZ23" i="3" s="1"/>
  <c r="M10" i="16"/>
  <c r="M11" i="15"/>
  <c r="O11" i="15" s="1"/>
  <c r="P11" i="15" s="1"/>
  <c r="T8" i="13"/>
  <c r="P9" i="14"/>
  <c r="V9" i="14"/>
  <c r="P8" i="14"/>
  <c r="V8" i="14"/>
  <c r="W8" i="14" s="1"/>
  <c r="N9" i="14"/>
  <c r="O10" i="14"/>
  <c r="M10" i="14"/>
  <c r="N10" i="14" s="1"/>
  <c r="T8" i="12"/>
  <c r="P30" i="3"/>
  <c r="AV30" i="3" s="1"/>
  <c r="M10" i="13"/>
  <c r="O10" i="13" s="1"/>
  <c r="T10" i="12"/>
  <c r="V10" i="12"/>
  <c r="W10" i="12"/>
  <c r="S11" i="11"/>
  <c r="Q11" i="12"/>
  <c r="R11" i="12" s="1"/>
  <c r="M11" i="12"/>
  <c r="P11" i="12"/>
  <c r="T11" i="12" s="1"/>
  <c r="O11" i="12"/>
  <c r="N11" i="12"/>
  <c r="BV18" i="5"/>
  <c r="AV18" i="5" s="1"/>
  <c r="C17" i="14" s="1"/>
  <c r="F17" i="14" s="1"/>
  <c r="AK18" i="5" s="1"/>
  <c r="EC18" i="5"/>
  <c r="DP18" i="5" s="1"/>
  <c r="T6" i="9"/>
  <c r="W11" i="11"/>
  <c r="V11" i="11"/>
  <c r="T7" i="11"/>
  <c r="AX94" i="3"/>
  <c r="Q9" i="11"/>
  <c r="O12" i="11"/>
  <c r="P12" i="11"/>
  <c r="S12" i="11" s="1"/>
  <c r="M12" i="11"/>
  <c r="N12" i="11"/>
  <c r="Q12" i="11"/>
  <c r="R12" i="11" s="1"/>
  <c r="P10" i="10"/>
  <c r="V10" i="10"/>
  <c r="W10" i="10" s="1"/>
  <c r="P9" i="10"/>
  <c r="V9" i="10"/>
  <c r="W9" i="10" s="1"/>
  <c r="M11" i="10"/>
  <c r="O11" i="10" s="1"/>
  <c r="W10" i="8"/>
  <c r="T9" i="9"/>
  <c r="V9" i="9"/>
  <c r="W9" i="9"/>
  <c r="S7" i="9"/>
  <c r="O19" i="3" s="1"/>
  <c r="Q7" i="9"/>
  <c r="O10" i="9"/>
  <c r="P10" i="9"/>
  <c r="T10" i="9" s="1"/>
  <c r="Q10" i="9"/>
  <c r="R10" i="9" s="1"/>
  <c r="M10" i="9"/>
  <c r="N10" i="9"/>
  <c r="Q8" i="8"/>
  <c r="R7" i="8"/>
  <c r="W8" i="7"/>
  <c r="K4" i="3"/>
  <c r="M4" i="3" s="1"/>
  <c r="AU4" i="3" s="1"/>
  <c r="T6" i="8"/>
  <c r="M12" i="8"/>
  <c r="N12" i="8" s="1"/>
  <c r="S10" i="8"/>
  <c r="BV68" i="5"/>
  <c r="EC68" i="5"/>
  <c r="CY68" i="5"/>
  <c r="W68" i="5"/>
  <c r="CX68" i="5"/>
  <c r="CW68" i="5"/>
  <c r="AT98" i="3"/>
  <c r="T7" i="7"/>
  <c r="M10" i="7"/>
  <c r="N10" i="7" s="1"/>
  <c r="Q8" i="7"/>
  <c r="R8" i="7" s="1"/>
  <c r="H97" i="3" s="1"/>
  <c r="S8" i="7"/>
  <c r="I97" i="3" s="1"/>
  <c r="O9" i="7"/>
  <c r="W9" i="6"/>
  <c r="P11" i="6"/>
  <c r="S11" i="6" s="1"/>
  <c r="M11" i="6"/>
  <c r="Q11" i="6"/>
  <c r="O11" i="6"/>
  <c r="N11" i="6"/>
  <c r="O10" i="6"/>
  <c r="Q8" i="6"/>
  <c r="R8" i="6" s="1"/>
  <c r="S8" i="6"/>
  <c r="F99" i="3" s="1"/>
  <c r="S9" i="6"/>
  <c r="F91" i="3" s="1"/>
  <c r="V15" i="2"/>
  <c r="P15" i="2"/>
  <c r="M16" i="2"/>
  <c r="O16" i="2" s="1"/>
  <c r="D17" i="2"/>
  <c r="N15" i="2"/>
  <c r="BF60" i="3"/>
  <c r="BI60" i="3"/>
  <c r="BL60" i="3"/>
  <c r="BH60" i="3"/>
  <c r="BJ60" i="3"/>
  <c r="BK60" i="3"/>
  <c r="BM60" i="3"/>
  <c r="BG60" i="3"/>
  <c r="BE60" i="3"/>
  <c r="B45" i="3"/>
  <c r="D45" i="3" s="1"/>
  <c r="AR45" i="3" s="1"/>
  <c r="T7" i="2"/>
  <c r="Q9" i="2"/>
  <c r="R8" i="2"/>
  <c r="DD13" i="5"/>
  <c r="DA13" i="5" s="1"/>
  <c r="AJ98" i="5"/>
  <c r="CY13" i="5"/>
  <c r="EE13" i="5"/>
  <c r="DR13" i="5" s="1"/>
  <c r="BX13" i="5"/>
  <c r="AU34" i="5"/>
  <c r="C33" i="13" s="1"/>
  <c r="F33" i="13" s="1"/>
  <c r="CX10" i="5"/>
  <c r="DQ44" i="5"/>
  <c r="DP44" i="5"/>
  <c r="DR44" i="5"/>
  <c r="EC8" i="5"/>
  <c r="BV8" i="5"/>
  <c r="BV26" i="5"/>
  <c r="EC26" i="5"/>
  <c r="CY31" i="5"/>
  <c r="CX31" i="5"/>
  <c r="BW93" i="5"/>
  <c r="ED93" i="5"/>
  <c r="BU101" i="5"/>
  <c r="EB101" i="5"/>
  <c r="AW52" i="5"/>
  <c r="C51" i="15" s="1"/>
  <c r="AX52" i="5"/>
  <c r="C51" i="16" s="1"/>
  <c r="AV16" i="5"/>
  <c r="C15" i="14" s="1"/>
  <c r="AX16" i="5"/>
  <c r="C15" i="16" s="1"/>
  <c r="AU16" i="5"/>
  <c r="C15" i="13" s="1"/>
  <c r="AW16" i="5"/>
  <c r="C15" i="15" s="1"/>
  <c r="EC72" i="5"/>
  <c r="BV72" i="5"/>
  <c r="AN13" i="3"/>
  <c r="CY19" i="5"/>
  <c r="CX19" i="5"/>
  <c r="CW19" i="5"/>
  <c r="R9" i="15"/>
  <c r="AF69" i="3" s="1"/>
  <c r="BW102" i="5"/>
  <c r="ED102" i="5"/>
  <c r="ED10" i="5"/>
  <c r="BW10" i="5"/>
  <c r="AV44" i="5"/>
  <c r="C43" i="14" s="1"/>
  <c r="AX44" i="5"/>
  <c r="C43" i="16" s="1"/>
  <c r="AW44" i="5"/>
  <c r="C43" i="15" s="1"/>
  <c r="W8" i="5"/>
  <c r="CY8" i="5"/>
  <c r="CX8" i="5"/>
  <c r="CW8" i="5"/>
  <c r="AW108" i="5"/>
  <c r="C107" i="15" s="1"/>
  <c r="F107" i="15" s="1"/>
  <c r="BV94" i="5"/>
  <c r="EC94" i="5"/>
  <c r="DQ52" i="5"/>
  <c r="DR52" i="5"/>
  <c r="DQ16" i="5"/>
  <c r="DP16" i="5"/>
  <c r="DO16" i="5"/>
  <c r="DR16" i="5"/>
  <c r="CW72" i="5"/>
  <c r="EC19" i="5"/>
  <c r="BV19" i="5"/>
  <c r="AF9" i="3"/>
  <c r="AH9" i="3" s="1"/>
  <c r="BB9" i="3" s="1"/>
  <c r="T8" i="15"/>
  <c r="CX66" i="5"/>
  <c r="CX102" i="5"/>
  <c r="CW22" i="5"/>
  <c r="CX22" i="5"/>
  <c r="DQ108" i="5"/>
  <c r="DB12" i="5"/>
  <c r="AX12" i="5"/>
  <c r="C11" i="16" s="1"/>
  <c r="F11" i="16" s="1"/>
  <c r="AM12" i="5" s="1"/>
  <c r="CL12" i="5" s="1"/>
  <c r="W12" i="5" s="1"/>
  <c r="W94" i="5"/>
  <c r="CX94" i="5"/>
  <c r="CY94" i="5"/>
  <c r="CW94" i="5"/>
  <c r="DQ62" i="5"/>
  <c r="V7" i="15" s="1"/>
  <c r="DP62" i="5"/>
  <c r="DO62" i="5"/>
  <c r="ED53" i="5"/>
  <c r="BW53" i="5"/>
  <c r="AV47" i="5"/>
  <c r="C46" i="14" s="1"/>
  <c r="F46" i="14" s="1"/>
  <c r="DO34" i="5"/>
  <c r="AX81" i="5"/>
  <c r="C80" i="16" s="1"/>
  <c r="ED66" i="5"/>
  <c r="BW66" i="5"/>
  <c r="EC22" i="5"/>
  <c r="BV22" i="5"/>
  <c r="CW26" i="5"/>
  <c r="CX26" i="5"/>
  <c r="ED31" i="5"/>
  <c r="BW31" i="5"/>
  <c r="CX93" i="5"/>
  <c r="CY93" i="5"/>
  <c r="CV101" i="5"/>
  <c r="CW101" i="5"/>
  <c r="AU62" i="5"/>
  <c r="C61" i="13" s="1"/>
  <c r="AV62" i="5"/>
  <c r="C61" i="14" s="1"/>
  <c r="AW62" i="5"/>
  <c r="C61" i="15" s="1"/>
  <c r="F61" i="15" s="1"/>
  <c r="CY53" i="5"/>
  <c r="CX53" i="5"/>
  <c r="DP47" i="5"/>
  <c r="AI90" i="3" l="1"/>
  <c r="O10" i="16"/>
  <c r="P10" i="16" s="1"/>
  <c r="T8" i="10"/>
  <c r="J97" i="3"/>
  <c r="AT97" i="3" s="1"/>
  <c r="V9" i="13"/>
  <c r="W9" i="13" s="1"/>
  <c r="N10" i="13"/>
  <c r="V11" i="8"/>
  <c r="W11" i="8" s="1"/>
  <c r="N11" i="10"/>
  <c r="O10" i="7"/>
  <c r="V10" i="7" s="1"/>
  <c r="W10" i="7" s="1"/>
  <c r="M11" i="16"/>
  <c r="O11" i="16" s="1"/>
  <c r="P11" i="16" s="1"/>
  <c r="S9" i="14"/>
  <c r="AD50" i="3" s="1"/>
  <c r="T12" i="11"/>
  <c r="V11" i="15"/>
  <c r="W9" i="14"/>
  <c r="M12" i="15"/>
  <c r="O12" i="15" s="1"/>
  <c r="P12" i="15" s="1"/>
  <c r="P10" i="14"/>
  <c r="S10" i="14" s="1"/>
  <c r="AD49" i="3" s="1"/>
  <c r="V10" i="14"/>
  <c r="W10" i="14" s="1"/>
  <c r="M11" i="14"/>
  <c r="O11" i="14" s="1"/>
  <c r="N11" i="14"/>
  <c r="Q8" i="14"/>
  <c r="R8" i="14" s="1"/>
  <c r="S8" i="14"/>
  <c r="AD105" i="3" s="1"/>
  <c r="P10" i="13"/>
  <c r="V10" i="13"/>
  <c r="M11" i="13"/>
  <c r="O11" i="13" s="1"/>
  <c r="S9" i="13"/>
  <c r="AA15" i="3" s="1"/>
  <c r="Q9" i="13"/>
  <c r="R9" i="13" s="1"/>
  <c r="Z15" i="3" s="1"/>
  <c r="S11" i="12"/>
  <c r="W11" i="12"/>
  <c r="V11" i="12"/>
  <c r="Q12" i="12"/>
  <c r="R12" i="12" s="1"/>
  <c r="M12" i="12"/>
  <c r="P12" i="12"/>
  <c r="T12" i="12" s="1"/>
  <c r="O12" i="12"/>
  <c r="N12" i="12"/>
  <c r="W12" i="11"/>
  <c r="V12" i="11"/>
  <c r="R9" i="11"/>
  <c r="Q10" i="11"/>
  <c r="M13" i="11"/>
  <c r="O13" i="11"/>
  <c r="P13" i="11"/>
  <c r="S13" i="11" s="1"/>
  <c r="Q13" i="11"/>
  <c r="R13" i="11" s="1"/>
  <c r="N13" i="11"/>
  <c r="P11" i="10"/>
  <c r="V11" i="10"/>
  <c r="M12" i="10"/>
  <c r="O12" i="10" s="1"/>
  <c r="Q9" i="10"/>
  <c r="R9" i="10" s="1"/>
  <c r="Q30" i="3" s="1"/>
  <c r="S9" i="10"/>
  <c r="R30" i="3" s="1"/>
  <c r="S10" i="10"/>
  <c r="S10" i="9"/>
  <c r="W10" i="9"/>
  <c r="V10" i="9"/>
  <c r="P11" i="9"/>
  <c r="T11" i="9" s="1"/>
  <c r="M11" i="9"/>
  <c r="Q11" i="9"/>
  <c r="R11" i="9" s="1"/>
  <c r="O11" i="9"/>
  <c r="N11" i="9"/>
  <c r="R7" i="9"/>
  <c r="N19" i="3" s="1"/>
  <c r="P19" i="3" s="1"/>
  <c r="AV19" i="3" s="1"/>
  <c r="Q8" i="9"/>
  <c r="O12" i="8"/>
  <c r="K48" i="3"/>
  <c r="M48" i="3" s="1"/>
  <c r="AU48" i="3" s="1"/>
  <c r="T7" i="8"/>
  <c r="M13" i="8"/>
  <c r="O13" i="8" s="1"/>
  <c r="N13" i="8"/>
  <c r="R8" i="8"/>
  <c r="K94" i="3" s="1"/>
  <c r="M94" i="3" s="1"/>
  <c r="AU94" i="3" s="1"/>
  <c r="Q9" i="8"/>
  <c r="BI4" i="3"/>
  <c r="BM4" i="3"/>
  <c r="BL4" i="3"/>
  <c r="BK4" i="3"/>
  <c r="BG4" i="3"/>
  <c r="BJ4" i="3"/>
  <c r="BH4" i="3"/>
  <c r="BE4" i="3"/>
  <c r="BF4" i="3"/>
  <c r="DP68" i="5"/>
  <c r="DQ68" i="5"/>
  <c r="DR68" i="5"/>
  <c r="AW68" i="5"/>
  <c r="C67" i="15" s="1"/>
  <c r="AV68" i="5"/>
  <c r="C67" i="14" s="1"/>
  <c r="AX68" i="5"/>
  <c r="C67" i="16" s="1"/>
  <c r="M11" i="7"/>
  <c r="N11" i="7" s="1"/>
  <c r="P10" i="7"/>
  <c r="T8" i="6"/>
  <c r="P9" i="7"/>
  <c r="V9" i="7"/>
  <c r="W9" i="7" s="1"/>
  <c r="T8" i="7"/>
  <c r="AT96" i="3"/>
  <c r="T11" i="6"/>
  <c r="Q9" i="6"/>
  <c r="R9" i="6" s="1"/>
  <c r="E91" i="3" s="1"/>
  <c r="G91" i="3" s="1"/>
  <c r="AS91" i="3" s="1"/>
  <c r="AS98" i="3"/>
  <c r="M12" i="6"/>
  <c r="O12" i="6"/>
  <c r="P12" i="6"/>
  <c r="S12" i="6" s="1"/>
  <c r="Q12" i="6"/>
  <c r="R12" i="6" s="1"/>
  <c r="N12" i="6"/>
  <c r="P10" i="6"/>
  <c r="V10" i="6"/>
  <c r="W10" i="6" s="1"/>
  <c r="V11" i="6"/>
  <c r="W11" i="6"/>
  <c r="V16" i="2"/>
  <c r="P16" i="2"/>
  <c r="BL45" i="3"/>
  <c r="BE45" i="3"/>
  <c r="BK45" i="3"/>
  <c r="BM45" i="3"/>
  <c r="BI45" i="3"/>
  <c r="BJ45" i="3"/>
  <c r="BH45" i="3"/>
  <c r="BG45" i="3"/>
  <c r="BF45" i="3"/>
  <c r="N16" i="2"/>
  <c r="S15" i="2"/>
  <c r="C30" i="3" s="1"/>
  <c r="B9" i="3"/>
  <c r="D9" i="3" s="1"/>
  <c r="AR9" i="3" s="1"/>
  <c r="T8" i="2"/>
  <c r="AN60" i="3"/>
  <c r="Q10" i="2"/>
  <c r="R9" i="2"/>
  <c r="M17" i="2"/>
  <c r="N17" i="2" s="1"/>
  <c r="O17" i="2"/>
  <c r="P17" i="2" s="1"/>
  <c r="D18" i="2"/>
  <c r="W15" i="2"/>
  <c r="DD14" i="5"/>
  <c r="AX13" i="5"/>
  <c r="C12" i="16" s="1"/>
  <c r="F12" i="16" s="1"/>
  <c r="AM13" i="5" s="1"/>
  <c r="CL13" i="5" s="1"/>
  <c r="W13" i="5" s="1"/>
  <c r="DB13" i="5"/>
  <c r="BI98" i="5"/>
  <c r="CI98" i="5"/>
  <c r="CW98" i="5" s="1"/>
  <c r="AL62" i="5"/>
  <c r="N7" i="15"/>
  <c r="S7" i="15" s="1"/>
  <c r="AV22" i="5"/>
  <c r="C21" i="14" s="1"/>
  <c r="AW22" i="5"/>
  <c r="C21" i="15" s="1"/>
  <c r="F21" i="15" s="1"/>
  <c r="AW66" i="5"/>
  <c r="C65" i="15" s="1"/>
  <c r="F65" i="15" s="1"/>
  <c r="AK47" i="5"/>
  <c r="DQ10" i="5"/>
  <c r="V4" i="15" s="1"/>
  <c r="DP101" i="5"/>
  <c r="DO101" i="5"/>
  <c r="AW26" i="5"/>
  <c r="C25" i="15" s="1"/>
  <c r="F25" i="15" s="1"/>
  <c r="AV26" i="5"/>
  <c r="C25" i="14" s="1"/>
  <c r="DR8" i="5"/>
  <c r="DQ8" i="5"/>
  <c r="DP8" i="5"/>
  <c r="AJ34" i="5"/>
  <c r="BJ18" i="5"/>
  <c r="CJ18" i="5"/>
  <c r="DP22" i="5"/>
  <c r="DQ22" i="5"/>
  <c r="DQ66" i="5"/>
  <c r="V5" i="15" s="1"/>
  <c r="AX53" i="5"/>
  <c r="C52" i="16" s="1"/>
  <c r="F52" i="16" s="1"/>
  <c r="AM53" i="5" s="1"/>
  <c r="CL53" i="5" s="1"/>
  <c r="W53" i="5" s="1"/>
  <c r="AW53" i="5"/>
  <c r="C52" i="15" s="1"/>
  <c r="DQ102" i="5"/>
  <c r="R10" i="15"/>
  <c r="AF44" i="3" s="1"/>
  <c r="Q11" i="15"/>
  <c r="AU101" i="5"/>
  <c r="C100" i="13" s="1"/>
  <c r="AV101" i="5"/>
  <c r="C100" i="14" s="1"/>
  <c r="F100" i="14" s="1"/>
  <c r="AX31" i="5"/>
  <c r="C30" i="16" s="1"/>
  <c r="F30" i="16" s="1"/>
  <c r="AM31" i="5" s="1"/>
  <c r="CL31" i="5" s="1"/>
  <c r="W31" i="5" s="1"/>
  <c r="AW31" i="5"/>
  <c r="C30" i="15" s="1"/>
  <c r="DQ53" i="5"/>
  <c r="DR53" i="5"/>
  <c r="AV19" i="5"/>
  <c r="C18" i="14" s="1"/>
  <c r="AW19" i="5"/>
  <c r="C18" i="15" s="1"/>
  <c r="AX19" i="5"/>
  <c r="C18" i="16" s="1"/>
  <c r="F18" i="16" s="1"/>
  <c r="AM19" i="5" s="1"/>
  <c r="CL19" i="5" s="1"/>
  <c r="W19" i="5" s="1"/>
  <c r="DR94" i="5"/>
  <c r="DQ94" i="5"/>
  <c r="DP94" i="5"/>
  <c r="AL108" i="5"/>
  <c r="N11" i="15"/>
  <c r="S11" i="15" s="1"/>
  <c r="AW102" i="5"/>
  <c r="C101" i="15" s="1"/>
  <c r="F101" i="15" s="1"/>
  <c r="AV72" i="5"/>
  <c r="C71" i="14" s="1"/>
  <c r="F71" i="14" s="1"/>
  <c r="DR93" i="5"/>
  <c r="DQ93" i="5"/>
  <c r="DR31" i="5"/>
  <c r="DQ31" i="5"/>
  <c r="DR19" i="5"/>
  <c r="DQ19" i="5"/>
  <c r="DP19" i="5"/>
  <c r="AW94" i="5"/>
  <c r="C93" i="15" s="1"/>
  <c r="AX94" i="5"/>
  <c r="C93" i="16" s="1"/>
  <c r="AV94" i="5"/>
  <c r="C93" i="14" s="1"/>
  <c r="AW10" i="5"/>
  <c r="C9" i="15" s="1"/>
  <c r="F9" i="15" s="1"/>
  <c r="DP72" i="5"/>
  <c r="AW93" i="5"/>
  <c r="C92" i="15" s="1"/>
  <c r="AX93" i="5"/>
  <c r="C92" i="16" s="1"/>
  <c r="F92" i="16" s="1"/>
  <c r="AM93" i="5" s="1"/>
  <c r="CL93" i="5" s="1"/>
  <c r="W93" i="5" s="1"/>
  <c r="DP26" i="5"/>
  <c r="DQ26" i="5"/>
  <c r="AX8" i="5"/>
  <c r="C7" i="16" s="1"/>
  <c r="DB8" i="5"/>
  <c r="AW8" i="5"/>
  <c r="C7" i="15" s="1"/>
  <c r="AV8" i="5"/>
  <c r="C7" i="14" s="1"/>
  <c r="W11" i="10" l="1"/>
  <c r="W10" i="13"/>
  <c r="Q10" i="16"/>
  <c r="R10" i="16" s="1"/>
  <c r="AI85" i="3" s="1"/>
  <c r="S10" i="13"/>
  <c r="BK91" i="3"/>
  <c r="BE91" i="3"/>
  <c r="BL91" i="3"/>
  <c r="BI91" i="3"/>
  <c r="BG91" i="3"/>
  <c r="BJ91" i="3"/>
  <c r="BF91" i="3"/>
  <c r="BM91" i="3"/>
  <c r="BH91" i="3"/>
  <c r="M12" i="16"/>
  <c r="O12" i="16" s="1"/>
  <c r="P12" i="16" s="1"/>
  <c r="V12" i="15"/>
  <c r="BA104" i="3"/>
  <c r="M13" i="15"/>
  <c r="O13" i="15" s="1"/>
  <c r="AB15" i="3"/>
  <c r="AZ15" i="3" s="1"/>
  <c r="Q9" i="14"/>
  <c r="R9" i="14" s="1"/>
  <c r="AC50" i="3" s="1"/>
  <c r="AE50" i="3" s="1"/>
  <c r="BA50" i="3" s="1"/>
  <c r="P11" i="14"/>
  <c r="S11" i="14" s="1"/>
  <c r="AD7" i="3" s="1"/>
  <c r="V11" i="14"/>
  <c r="W11" i="14" s="1"/>
  <c r="T8" i="14"/>
  <c r="M12" i="14"/>
  <c r="N12" i="14" s="1"/>
  <c r="P11" i="13"/>
  <c r="V11" i="13"/>
  <c r="N11" i="13"/>
  <c r="M12" i="13"/>
  <c r="O12" i="13" s="1"/>
  <c r="T9" i="13"/>
  <c r="Q10" i="13"/>
  <c r="R10" i="13" s="1"/>
  <c r="M13" i="12"/>
  <c r="O13" i="12"/>
  <c r="N13" i="12"/>
  <c r="P13" i="12"/>
  <c r="T13" i="12" s="1"/>
  <c r="Q13" i="12"/>
  <c r="R13" i="12" s="1"/>
  <c r="W12" i="12"/>
  <c r="V12" i="12"/>
  <c r="T13" i="11"/>
  <c r="S12" i="12"/>
  <c r="T44" i="3"/>
  <c r="V44" i="3" s="1"/>
  <c r="AX44" i="3" s="1"/>
  <c r="T9" i="11"/>
  <c r="V13" i="11"/>
  <c r="W13" i="11"/>
  <c r="R11" i="11"/>
  <c r="R10" i="11"/>
  <c r="O14" i="11"/>
  <c r="Q14" i="11"/>
  <c r="R14" i="11" s="1"/>
  <c r="P14" i="11"/>
  <c r="T14" i="11" s="1"/>
  <c r="M14" i="11"/>
  <c r="N14" i="11"/>
  <c r="T9" i="10"/>
  <c r="P12" i="10"/>
  <c r="V12" i="10"/>
  <c r="N12" i="10"/>
  <c r="R19" i="3"/>
  <c r="S30" i="3"/>
  <c r="AW30" i="3" s="1"/>
  <c r="M13" i="10"/>
  <c r="N13" i="10" s="1"/>
  <c r="Q10" i="10"/>
  <c r="R10" i="10" s="1"/>
  <c r="Q19" i="3" s="1"/>
  <c r="S11" i="10"/>
  <c r="W11" i="9"/>
  <c r="V11" i="9"/>
  <c r="AN4" i="3"/>
  <c r="R8" i="9"/>
  <c r="R9" i="9"/>
  <c r="T7" i="9"/>
  <c r="O12" i="9"/>
  <c r="P12" i="9"/>
  <c r="S12" i="9" s="1"/>
  <c r="Q12" i="9"/>
  <c r="R12" i="9" s="1"/>
  <c r="M12" i="9"/>
  <c r="N12" i="9"/>
  <c r="T12" i="9"/>
  <c r="W7" i="15"/>
  <c r="P13" i="8"/>
  <c r="S13" i="8" s="1"/>
  <c r="L23" i="3" s="1"/>
  <c r="V13" i="8"/>
  <c r="W13" i="8" s="1"/>
  <c r="M14" i="8"/>
  <c r="O14" i="8"/>
  <c r="Q14" i="8"/>
  <c r="N14" i="8"/>
  <c r="P14" i="8"/>
  <c r="S14" i="8" s="1"/>
  <c r="R9" i="8"/>
  <c r="Q10" i="8"/>
  <c r="BE48" i="3"/>
  <c r="BK48" i="3"/>
  <c r="BI48" i="3"/>
  <c r="BF48" i="3"/>
  <c r="BL48" i="3"/>
  <c r="BH48" i="3"/>
  <c r="BJ48" i="3"/>
  <c r="BM48" i="3"/>
  <c r="BG48" i="3"/>
  <c r="AU93" i="3"/>
  <c r="T8" i="8"/>
  <c r="P12" i="8"/>
  <c r="V12" i="8"/>
  <c r="W12" i="8" s="1"/>
  <c r="AS90" i="3"/>
  <c r="BI96" i="3"/>
  <c r="BF96" i="3"/>
  <c r="BM96" i="3"/>
  <c r="BL96" i="3"/>
  <c r="BH96" i="3"/>
  <c r="BJ96" i="3"/>
  <c r="BK96" i="3"/>
  <c r="BG96" i="3"/>
  <c r="BE96" i="3"/>
  <c r="S10" i="7"/>
  <c r="M12" i="7"/>
  <c r="O12" i="7" s="1"/>
  <c r="T9" i="6"/>
  <c r="Q9" i="7"/>
  <c r="R9" i="7" s="1"/>
  <c r="H29" i="3" s="1"/>
  <c r="S9" i="7"/>
  <c r="I29" i="3" s="1"/>
  <c r="O11" i="7"/>
  <c r="T12" i="6"/>
  <c r="Q10" i="6"/>
  <c r="S10" i="6"/>
  <c r="F31" i="3" s="1"/>
  <c r="M13" i="6"/>
  <c r="P13" i="6"/>
  <c r="S13" i="6" s="1"/>
  <c r="O13" i="6"/>
  <c r="N13" i="6"/>
  <c r="Q13" i="6"/>
  <c r="R13" i="6" s="1"/>
  <c r="W12" i="6"/>
  <c r="V12" i="6"/>
  <c r="S17" i="2"/>
  <c r="C31" i="3" s="1"/>
  <c r="AN45" i="3"/>
  <c r="M18" i="2"/>
  <c r="N18" i="2" s="1"/>
  <c r="O18" i="2"/>
  <c r="D19" i="2"/>
  <c r="T9" i="2"/>
  <c r="B16" i="3"/>
  <c r="D16" i="3" s="1"/>
  <c r="AR16" i="3" s="1"/>
  <c r="S16" i="2"/>
  <c r="C65" i="3" s="1"/>
  <c r="V17" i="2"/>
  <c r="W17" i="2" s="1"/>
  <c r="R10" i="2"/>
  <c r="Q11" i="2"/>
  <c r="W16" i="2"/>
  <c r="DD15" i="5"/>
  <c r="DB14" i="5"/>
  <c r="DA14" i="5"/>
  <c r="W11" i="15"/>
  <c r="BV98" i="5"/>
  <c r="AV98" i="5" s="1"/>
  <c r="C97" i="14" s="1"/>
  <c r="F97" i="14" s="1"/>
  <c r="EC98" i="5"/>
  <c r="DP98" i="5" s="1"/>
  <c r="CX18" i="5"/>
  <c r="BI34" i="5"/>
  <c r="CI34" i="5"/>
  <c r="CJ47" i="5"/>
  <c r="BJ47" i="5"/>
  <c r="ED18" i="5"/>
  <c r="BW18" i="5"/>
  <c r="N5" i="15"/>
  <c r="S5" i="15" s="1"/>
  <c r="AL66" i="5"/>
  <c r="T7" i="15"/>
  <c r="AG59" i="3"/>
  <c r="AH59" i="3" s="1"/>
  <c r="BB59" i="3" s="1"/>
  <c r="AL102" i="5"/>
  <c r="AK72" i="5"/>
  <c r="AK101" i="5"/>
  <c r="R11" i="15"/>
  <c r="Q12" i="15"/>
  <c r="AL22" i="5"/>
  <c r="N13" i="15"/>
  <c r="BK62" i="5"/>
  <c r="CK62" i="5"/>
  <c r="N4" i="15"/>
  <c r="S4" i="15" s="1"/>
  <c r="AL10" i="5"/>
  <c r="BK108" i="5"/>
  <c r="CK108" i="5"/>
  <c r="AL26" i="5"/>
  <c r="N12" i="15"/>
  <c r="S12" i="15" s="1"/>
  <c r="Q11" i="16" l="1"/>
  <c r="AN96" i="3"/>
  <c r="AN91" i="3"/>
  <c r="N12" i="13"/>
  <c r="T13" i="6"/>
  <c r="N12" i="7"/>
  <c r="Q10" i="14"/>
  <c r="R10" i="14" s="1"/>
  <c r="AC49" i="3" s="1"/>
  <c r="AE49" i="3" s="1"/>
  <c r="BA49" i="3" s="1"/>
  <c r="BF49" i="3" s="1"/>
  <c r="T9" i="14"/>
  <c r="M13" i="16"/>
  <c r="O13" i="16" s="1"/>
  <c r="P13" i="15"/>
  <c r="Q13" i="15" s="1"/>
  <c r="V13" i="15"/>
  <c r="W13" i="15" s="1"/>
  <c r="M14" i="15"/>
  <c r="O14" i="15" s="1"/>
  <c r="W11" i="13"/>
  <c r="O12" i="14"/>
  <c r="O13" i="14"/>
  <c r="P13" i="14" s="1"/>
  <c r="M13" i="14"/>
  <c r="T14" i="8"/>
  <c r="Q11" i="10"/>
  <c r="R11" i="10" s="1"/>
  <c r="Q46" i="3" s="1"/>
  <c r="M13" i="13"/>
  <c r="O13" i="13" s="1"/>
  <c r="AZ94" i="3"/>
  <c r="T10" i="13"/>
  <c r="P12" i="13"/>
  <c r="V12" i="13"/>
  <c r="T11" i="13"/>
  <c r="S11" i="13"/>
  <c r="Q11" i="13"/>
  <c r="R11" i="13" s="1"/>
  <c r="Z41" i="3" s="1"/>
  <c r="S13" i="12"/>
  <c r="M14" i="12"/>
  <c r="N14" i="12"/>
  <c r="O14" i="12"/>
  <c r="Q14" i="12"/>
  <c r="R14" i="12" s="1"/>
  <c r="P14" i="12"/>
  <c r="T14" i="12" s="1"/>
  <c r="W13" i="12"/>
  <c r="V13" i="12"/>
  <c r="V14" i="11"/>
  <c r="W14" i="11"/>
  <c r="T10" i="11"/>
  <c r="T78" i="3"/>
  <c r="M15" i="11"/>
  <c r="O15" i="11"/>
  <c r="P15" i="11"/>
  <c r="S15" i="11" s="1"/>
  <c r="Q15" i="11"/>
  <c r="R15" i="11" s="1"/>
  <c r="N15" i="11"/>
  <c r="O13" i="10"/>
  <c r="W12" i="10"/>
  <c r="R46" i="3"/>
  <c r="S19" i="3"/>
  <c r="AW19" i="3" s="1"/>
  <c r="M14" i="10"/>
  <c r="N14" i="10" s="1"/>
  <c r="T10" i="10"/>
  <c r="S12" i="10"/>
  <c r="T8" i="9"/>
  <c r="N17" i="3"/>
  <c r="P17" i="3" s="1"/>
  <c r="AV17" i="3" s="1"/>
  <c r="M13" i="9"/>
  <c r="O13" i="9"/>
  <c r="P13" i="9"/>
  <c r="S13" i="9" s="1"/>
  <c r="Q13" i="9"/>
  <c r="R13" i="9" s="1"/>
  <c r="N13" i="9"/>
  <c r="V12" i="9"/>
  <c r="W12" i="9"/>
  <c r="AN48" i="3"/>
  <c r="S12" i="8"/>
  <c r="L46" i="3" s="1"/>
  <c r="Q11" i="8"/>
  <c r="R11" i="8" s="1"/>
  <c r="R10" i="8"/>
  <c r="M15" i="8"/>
  <c r="O15" i="8"/>
  <c r="P15" i="8"/>
  <c r="S15" i="8" s="1"/>
  <c r="Q15" i="8"/>
  <c r="R15" i="8" s="1"/>
  <c r="N15" i="8"/>
  <c r="T9" i="8"/>
  <c r="K30" i="3"/>
  <c r="M30" i="3" s="1"/>
  <c r="AU30" i="3" s="1"/>
  <c r="BK93" i="3"/>
  <c r="BJ93" i="3"/>
  <c r="BG93" i="3"/>
  <c r="BF93" i="3"/>
  <c r="BE93" i="3"/>
  <c r="BI93" i="3"/>
  <c r="BM93" i="3"/>
  <c r="BL93" i="3"/>
  <c r="BH93" i="3"/>
  <c r="W14" i="8"/>
  <c r="V14" i="8"/>
  <c r="P12" i="7"/>
  <c r="V12" i="7"/>
  <c r="T9" i="7"/>
  <c r="M13" i="7"/>
  <c r="O13" i="7" s="1"/>
  <c r="I55" i="3"/>
  <c r="J29" i="3"/>
  <c r="AT29" i="3" s="1"/>
  <c r="Q10" i="7"/>
  <c r="R10" i="7" s="1"/>
  <c r="H55" i="3" s="1"/>
  <c r="P11" i="7"/>
  <c r="V11" i="7"/>
  <c r="W11" i="7" s="1"/>
  <c r="O14" i="6"/>
  <c r="M14" i="6"/>
  <c r="P14" i="6"/>
  <c r="S14" i="6" s="1"/>
  <c r="Q14" i="6"/>
  <c r="R14" i="6" s="1"/>
  <c r="N14" i="6"/>
  <c r="V13" i="6"/>
  <c r="W13" i="6"/>
  <c r="R10" i="6"/>
  <c r="E31" i="3" s="1"/>
  <c r="G31" i="3" s="1"/>
  <c r="AS31" i="3" s="1"/>
  <c r="R11" i="6"/>
  <c r="R11" i="2"/>
  <c r="Q12" i="2"/>
  <c r="D20" i="2"/>
  <c r="P19" i="2"/>
  <c r="S19" i="2" s="1"/>
  <c r="Q19" i="2"/>
  <c r="M19" i="2"/>
  <c r="N19" i="2"/>
  <c r="O19" i="2"/>
  <c r="B17" i="3"/>
  <c r="D17" i="3" s="1"/>
  <c r="AR17" i="3" s="1"/>
  <c r="T10" i="2"/>
  <c r="P18" i="2"/>
  <c r="S18" i="2" s="1"/>
  <c r="C23" i="3" s="1"/>
  <c r="V18" i="2"/>
  <c r="W18" i="2" s="1"/>
  <c r="AK98" i="5"/>
  <c r="BJ98" i="5" s="1"/>
  <c r="DD16" i="5"/>
  <c r="DB15" i="5"/>
  <c r="DA15" i="5"/>
  <c r="BX108" i="5"/>
  <c r="EE108" i="5"/>
  <c r="DR108" i="5" s="1"/>
  <c r="AG23" i="3"/>
  <c r="BJ101" i="5"/>
  <c r="CJ101" i="5"/>
  <c r="BJ72" i="5"/>
  <c r="CJ72" i="5"/>
  <c r="AW18" i="5"/>
  <c r="C17" i="15" s="1"/>
  <c r="F17" i="15" s="1"/>
  <c r="CW34" i="5"/>
  <c r="W12" i="15"/>
  <c r="CY62" i="5"/>
  <c r="W62" i="5"/>
  <c r="R12" i="15"/>
  <c r="AF23" i="3" s="1"/>
  <c r="DQ18" i="5"/>
  <c r="ED47" i="5"/>
  <c r="BW47" i="5"/>
  <c r="BV34" i="5"/>
  <c r="EC34" i="5"/>
  <c r="BK26" i="5"/>
  <c r="CK26" i="5"/>
  <c r="W108" i="5"/>
  <c r="CY108" i="5"/>
  <c r="BK10" i="5"/>
  <c r="CK10" i="5"/>
  <c r="BX62" i="5"/>
  <c r="EE62" i="5"/>
  <c r="DR62" i="5" s="1"/>
  <c r="BK22" i="5"/>
  <c r="CK22" i="5"/>
  <c r="BB104" i="3"/>
  <c r="T11" i="15"/>
  <c r="CK66" i="5"/>
  <c r="BK66" i="5"/>
  <c r="W5" i="15"/>
  <c r="CX47" i="5"/>
  <c r="AG7" i="3"/>
  <c r="AH7" i="3" s="1"/>
  <c r="BB7" i="3" s="1"/>
  <c r="T4" i="15"/>
  <c r="BK102" i="5"/>
  <c r="CK102" i="5"/>
  <c r="AG63" i="3"/>
  <c r="AH63" i="3" s="1"/>
  <c r="BB63" i="3" s="1"/>
  <c r="T5" i="15"/>
  <c r="W4" i="15"/>
  <c r="Q12" i="16" l="1"/>
  <c r="Q13" i="16" s="1"/>
  <c r="R13" i="16" s="1"/>
  <c r="R11" i="16"/>
  <c r="W12" i="13"/>
  <c r="AN93" i="3"/>
  <c r="W12" i="7"/>
  <c r="BI49" i="3"/>
  <c r="BJ49" i="3"/>
  <c r="O14" i="10"/>
  <c r="P14" i="10" s="1"/>
  <c r="Q11" i="14"/>
  <c r="R11" i="14" s="1"/>
  <c r="AC7" i="3" s="1"/>
  <c r="AE7" i="3" s="1"/>
  <c r="BA7" i="3" s="1"/>
  <c r="BK7" i="3" s="1"/>
  <c r="BK49" i="3"/>
  <c r="BL49" i="3"/>
  <c r="T10" i="14"/>
  <c r="BM49" i="3"/>
  <c r="BE49" i="3"/>
  <c r="BH49" i="3"/>
  <c r="BG49" i="3"/>
  <c r="S13" i="15"/>
  <c r="AG19" i="3" s="1"/>
  <c r="M14" i="16"/>
  <c r="O14" i="16" s="1"/>
  <c r="P14" i="16" s="1"/>
  <c r="S46" i="3"/>
  <c r="AW46" i="3" s="1"/>
  <c r="T15" i="11"/>
  <c r="Q12" i="10"/>
  <c r="R12" i="10" s="1"/>
  <c r="Q83" i="3" s="1"/>
  <c r="P14" i="15"/>
  <c r="Q14" i="15" s="1"/>
  <c r="V14" i="15"/>
  <c r="M15" i="15"/>
  <c r="O15" i="15" s="1"/>
  <c r="S14" i="12"/>
  <c r="M14" i="14"/>
  <c r="N14" i="14" s="1"/>
  <c r="T11" i="10"/>
  <c r="P12" i="14"/>
  <c r="V12" i="14"/>
  <c r="W12" i="14" s="1"/>
  <c r="P13" i="13"/>
  <c r="V13" i="13"/>
  <c r="Q12" i="13"/>
  <c r="R12" i="13" s="1"/>
  <c r="Z69" i="3" s="1"/>
  <c r="N13" i="13"/>
  <c r="M14" i="13"/>
  <c r="O14" i="13" s="1"/>
  <c r="T15" i="8"/>
  <c r="S12" i="13"/>
  <c r="AA69" i="3" s="1"/>
  <c r="W14" i="12"/>
  <c r="V14" i="12"/>
  <c r="O15" i="12"/>
  <c r="P15" i="12"/>
  <c r="S15" i="12" s="1"/>
  <c r="Q15" i="12"/>
  <c r="R15" i="12" s="1"/>
  <c r="N15" i="12"/>
  <c r="M15" i="12"/>
  <c r="O16" i="11"/>
  <c r="P16" i="11"/>
  <c r="T16" i="11" s="1"/>
  <c r="Q16" i="11"/>
  <c r="R16" i="11" s="1"/>
  <c r="M16" i="11"/>
  <c r="N16" i="11"/>
  <c r="V15" i="11"/>
  <c r="W15" i="11"/>
  <c r="P13" i="10"/>
  <c r="V13" i="10"/>
  <c r="W13" i="10" s="1"/>
  <c r="R83" i="3"/>
  <c r="M15" i="10"/>
  <c r="O15" i="10" s="1"/>
  <c r="N15" i="10"/>
  <c r="M14" i="9"/>
  <c r="O14" i="9"/>
  <c r="Q14" i="9"/>
  <c r="R14" i="9" s="1"/>
  <c r="P14" i="9"/>
  <c r="S14" i="9" s="1"/>
  <c r="N14" i="9"/>
  <c r="T13" i="9"/>
  <c r="W13" i="9"/>
  <c r="V13" i="9"/>
  <c r="Q12" i="8"/>
  <c r="R12" i="8" s="1"/>
  <c r="V15" i="8"/>
  <c r="W15" i="8"/>
  <c r="T11" i="8"/>
  <c r="K44" i="3"/>
  <c r="M44" i="3" s="1"/>
  <c r="AU44" i="3" s="1"/>
  <c r="P16" i="8"/>
  <c r="S16" i="8" s="1"/>
  <c r="M16" i="8"/>
  <c r="Q16" i="8"/>
  <c r="R16" i="8" s="1"/>
  <c r="O16" i="8"/>
  <c r="N16" i="8"/>
  <c r="AU97" i="3"/>
  <c r="T10" i="8"/>
  <c r="J55" i="3"/>
  <c r="AT55" i="3" s="1"/>
  <c r="BL55" i="3" s="1"/>
  <c r="P13" i="7"/>
  <c r="V13" i="7"/>
  <c r="T14" i="6"/>
  <c r="BL29" i="3"/>
  <c r="BM29" i="3"/>
  <c r="BG29" i="3"/>
  <c r="BF29" i="3"/>
  <c r="BJ29" i="3"/>
  <c r="BI29" i="3"/>
  <c r="BE29" i="3"/>
  <c r="BK29" i="3"/>
  <c r="BH29" i="3"/>
  <c r="N13" i="7"/>
  <c r="T10" i="7"/>
  <c r="Q11" i="7"/>
  <c r="R11" i="7" s="1"/>
  <c r="S11" i="7"/>
  <c r="M14" i="7"/>
  <c r="O14" i="7" s="1"/>
  <c r="S12" i="7"/>
  <c r="CJ98" i="5"/>
  <c r="CX98" i="5" s="1"/>
  <c r="T10" i="6"/>
  <c r="V14" i="6"/>
  <c r="W14" i="6"/>
  <c r="P15" i="6"/>
  <c r="T15" i="6" s="1"/>
  <c r="M15" i="6"/>
  <c r="N15" i="6"/>
  <c r="O15" i="6"/>
  <c r="Q15" i="6"/>
  <c r="R15" i="6" s="1"/>
  <c r="T19" i="2"/>
  <c r="V19" i="2"/>
  <c r="W19" i="2"/>
  <c r="M20" i="2"/>
  <c r="N20" i="2"/>
  <c r="D21" i="2"/>
  <c r="O20" i="2"/>
  <c r="P20" i="2"/>
  <c r="S20" i="2" s="1"/>
  <c r="Q20" i="2"/>
  <c r="R20" i="2" s="1"/>
  <c r="R12" i="2"/>
  <c r="B88" i="3" s="1"/>
  <c r="D88" i="3" s="1"/>
  <c r="AR88" i="3" s="1"/>
  <c r="Q13" i="2"/>
  <c r="B83" i="3"/>
  <c r="D83" i="3" s="1"/>
  <c r="AR83" i="3" s="1"/>
  <c r="T11" i="2"/>
  <c r="DA16" i="5"/>
  <c r="DB16" i="5"/>
  <c r="DD17" i="5"/>
  <c r="AH23" i="3"/>
  <c r="BB23" i="3" s="1"/>
  <c r="BW98" i="5"/>
  <c r="ED98" i="5"/>
  <c r="EE22" i="5"/>
  <c r="DR22" i="5" s="1"/>
  <c r="BX22" i="5"/>
  <c r="BX10" i="5"/>
  <c r="EE10" i="5"/>
  <c r="DR10" i="5" s="1"/>
  <c r="DP34" i="5"/>
  <c r="V13" i="14" s="1"/>
  <c r="BW101" i="5"/>
  <c r="ED101" i="5"/>
  <c r="BX66" i="5"/>
  <c r="EE66" i="5"/>
  <c r="DR66" i="5" s="1"/>
  <c r="BE104" i="3"/>
  <c r="BL104" i="3"/>
  <c r="BG104" i="3"/>
  <c r="BH104" i="3"/>
  <c r="BM104" i="3"/>
  <c r="BK104" i="3"/>
  <c r="BI104" i="3"/>
  <c r="BJ104" i="3"/>
  <c r="BF104" i="3"/>
  <c r="AV34" i="5"/>
  <c r="C33" i="14" s="1"/>
  <c r="F33" i="14" s="1"/>
  <c r="R13" i="15"/>
  <c r="N14" i="15"/>
  <c r="AL18" i="5"/>
  <c r="CX72" i="5"/>
  <c r="T12" i="15"/>
  <c r="W66" i="5"/>
  <c r="CY66" i="5"/>
  <c r="AX62" i="5"/>
  <c r="C61" i="16" s="1"/>
  <c r="CY26" i="5"/>
  <c r="AW47" i="5"/>
  <c r="C46" i="15" s="1"/>
  <c r="F46" i="15" s="1"/>
  <c r="BW72" i="5"/>
  <c r="ED72" i="5"/>
  <c r="CY102" i="5"/>
  <c r="BX102" i="5"/>
  <c r="EE102" i="5"/>
  <c r="DR102" i="5" s="1"/>
  <c r="W22" i="5"/>
  <c r="CY22" i="5"/>
  <c r="W10" i="5"/>
  <c r="CY10" i="5"/>
  <c r="EE26" i="5"/>
  <c r="DR26" i="5" s="1"/>
  <c r="BX26" i="5"/>
  <c r="DQ47" i="5"/>
  <c r="V10" i="15" s="1"/>
  <c r="W101" i="5"/>
  <c r="CY101" i="5"/>
  <c r="CX101" i="5"/>
  <c r="AX108" i="5"/>
  <c r="C107" i="16" s="1"/>
  <c r="Q14" i="16" l="1"/>
  <c r="R14" i="16" s="1"/>
  <c r="R12" i="16"/>
  <c r="V9" i="16"/>
  <c r="V10" i="16"/>
  <c r="V8" i="16"/>
  <c r="V5" i="16"/>
  <c r="AN104" i="3"/>
  <c r="BM7" i="3"/>
  <c r="BM88" i="3"/>
  <c r="BI88" i="3"/>
  <c r="BF88" i="3"/>
  <c r="BJ88" i="3"/>
  <c r="BG88" i="3"/>
  <c r="BL88" i="3"/>
  <c r="BE88" i="3"/>
  <c r="BK88" i="3"/>
  <c r="BH88" i="3"/>
  <c r="V14" i="10"/>
  <c r="W14" i="10" s="1"/>
  <c r="N14" i="13"/>
  <c r="BG7" i="3"/>
  <c r="BH7" i="3"/>
  <c r="BF7" i="3"/>
  <c r="BL7" i="3"/>
  <c r="BJ7" i="3"/>
  <c r="T11" i="14"/>
  <c r="BE7" i="3"/>
  <c r="BI7" i="3"/>
  <c r="Q12" i="7"/>
  <c r="R12" i="7" s="1"/>
  <c r="H30" i="3" s="1"/>
  <c r="S14" i="15"/>
  <c r="AG15" i="3" s="1"/>
  <c r="AN49" i="3"/>
  <c r="T12" i="10"/>
  <c r="T15" i="12"/>
  <c r="M15" i="16"/>
  <c r="S83" i="3"/>
  <c r="AW83" i="3" s="1"/>
  <c r="BH83" i="3" s="1"/>
  <c r="P15" i="15"/>
  <c r="Q15" i="15" s="1"/>
  <c r="M16" i="15"/>
  <c r="O16" i="15" s="1"/>
  <c r="S13" i="13"/>
  <c r="AA31" i="3" s="1"/>
  <c r="O14" i="14"/>
  <c r="M15" i="14"/>
  <c r="N15" i="14" s="1"/>
  <c r="Q12" i="14"/>
  <c r="S12" i="14"/>
  <c r="AD44" i="3" s="1"/>
  <c r="W13" i="13"/>
  <c r="P14" i="13"/>
  <c r="V14" i="13"/>
  <c r="T12" i="13"/>
  <c r="AB69" i="3"/>
  <c r="AZ69" i="3" s="1"/>
  <c r="M15" i="13"/>
  <c r="O15" i="13" s="1"/>
  <c r="Q13" i="13"/>
  <c r="R13" i="13" s="1"/>
  <c r="Z31" i="3" s="1"/>
  <c r="V15" i="12"/>
  <c r="W15" i="12"/>
  <c r="O16" i="12"/>
  <c r="P16" i="12"/>
  <c r="S16" i="12" s="1"/>
  <c r="Q16" i="12"/>
  <c r="R16" i="12" s="1"/>
  <c r="M16" i="12"/>
  <c r="N16" i="12"/>
  <c r="S16" i="11"/>
  <c r="T14" i="9"/>
  <c r="W16" i="11"/>
  <c r="V16" i="11"/>
  <c r="T16" i="8"/>
  <c r="M17" i="11"/>
  <c r="Q17" i="11"/>
  <c r="R17" i="11" s="1"/>
  <c r="N17" i="11"/>
  <c r="O17" i="11"/>
  <c r="P17" i="11"/>
  <c r="S17" i="11" s="1"/>
  <c r="BF55" i="3"/>
  <c r="P15" i="10"/>
  <c r="V15" i="10"/>
  <c r="W15" i="10" s="1"/>
  <c r="BM55" i="3"/>
  <c r="Q13" i="10"/>
  <c r="R13" i="10" s="1"/>
  <c r="Q63" i="3" s="1"/>
  <c r="S13" i="10"/>
  <c r="T14" i="10"/>
  <c r="S14" i="10"/>
  <c r="R66" i="3" s="1"/>
  <c r="BH55" i="3"/>
  <c r="M16" i="10"/>
  <c r="O16" i="10"/>
  <c r="P16" i="10"/>
  <c r="S16" i="10" s="1"/>
  <c r="Q16" i="10"/>
  <c r="N16" i="10"/>
  <c r="M15" i="9"/>
  <c r="Q15" i="9"/>
  <c r="R15" i="9" s="1"/>
  <c r="O15" i="9"/>
  <c r="P15" i="9"/>
  <c r="S15" i="9" s="1"/>
  <c r="N15" i="9"/>
  <c r="Q13" i="8"/>
  <c r="R14" i="8" s="1"/>
  <c r="V14" i="9"/>
  <c r="W14" i="9"/>
  <c r="BI55" i="3"/>
  <c r="BK55" i="3"/>
  <c r="O17" i="8"/>
  <c r="P17" i="8"/>
  <c r="S17" i="8" s="1"/>
  <c r="Q17" i="8"/>
  <c r="R17" i="8" s="1"/>
  <c r="M17" i="8"/>
  <c r="N17" i="8"/>
  <c r="BJ55" i="3"/>
  <c r="K46" i="3"/>
  <c r="M46" i="3" s="1"/>
  <c r="AU46" i="3" s="1"/>
  <c r="T12" i="8"/>
  <c r="BE55" i="3"/>
  <c r="BG55" i="3"/>
  <c r="W16" i="8"/>
  <c r="V16" i="8"/>
  <c r="W13" i="7"/>
  <c r="AT99" i="3"/>
  <c r="P14" i="7"/>
  <c r="V14" i="7"/>
  <c r="M15" i="7"/>
  <c r="O15" i="7" s="1"/>
  <c r="AN29" i="3"/>
  <c r="T11" i="7"/>
  <c r="I30" i="3"/>
  <c r="N14" i="7"/>
  <c r="S13" i="7"/>
  <c r="W15" i="6"/>
  <c r="V15" i="6"/>
  <c r="O16" i="6"/>
  <c r="P16" i="6"/>
  <c r="S16" i="6" s="1"/>
  <c r="Q16" i="6"/>
  <c r="R16" i="6" s="1"/>
  <c r="N16" i="6"/>
  <c r="M16" i="6"/>
  <c r="S15" i="6"/>
  <c r="T12" i="2"/>
  <c r="AR87" i="3"/>
  <c r="V20" i="2"/>
  <c r="W20" i="2"/>
  <c r="T20" i="2"/>
  <c r="P21" i="2"/>
  <c r="T21" i="2" s="1"/>
  <c r="Q21" i="2"/>
  <c r="R21" i="2" s="1"/>
  <c r="D22" i="2"/>
  <c r="M21" i="2"/>
  <c r="N21" i="2"/>
  <c r="O21" i="2"/>
  <c r="Q14" i="2"/>
  <c r="R13" i="2"/>
  <c r="DD18" i="5"/>
  <c r="DA18" i="5" s="1"/>
  <c r="DB17" i="5"/>
  <c r="DA17" i="5"/>
  <c r="AX66" i="5"/>
  <c r="C65" i="16" s="1"/>
  <c r="DQ101" i="5"/>
  <c r="DR101" i="5"/>
  <c r="BK18" i="5"/>
  <c r="CK18" i="5"/>
  <c r="AL47" i="5"/>
  <c r="N10" i="15"/>
  <c r="S10" i="15" s="1"/>
  <c r="AW101" i="5"/>
  <c r="C100" i="15" s="1"/>
  <c r="AX101" i="5"/>
  <c r="C100" i="16" s="1"/>
  <c r="AX10" i="5"/>
  <c r="C9" i="16" s="1"/>
  <c r="DB10" i="5"/>
  <c r="AX26" i="5"/>
  <c r="C25" i="16" s="1"/>
  <c r="F25" i="16" s="1"/>
  <c r="AM26" i="5" s="1"/>
  <c r="CL26" i="5" s="1"/>
  <c r="W26" i="5" s="1"/>
  <c r="DQ72" i="5"/>
  <c r="V9" i="15" s="1"/>
  <c r="R14" i="15"/>
  <c r="AF15" i="3" s="1"/>
  <c r="N13" i="14"/>
  <c r="S13" i="14" s="1"/>
  <c r="AK34" i="5"/>
  <c r="W14" i="15"/>
  <c r="AX22" i="5"/>
  <c r="C21" i="16" s="1"/>
  <c r="DQ98" i="5"/>
  <c r="AX102" i="5"/>
  <c r="C101" i="16" s="1"/>
  <c r="F101" i="16" s="1"/>
  <c r="AW72" i="5"/>
  <c r="C71" i="15" s="1"/>
  <c r="F71" i="15" s="1"/>
  <c r="AF19" i="3"/>
  <c r="AH19" i="3" s="1"/>
  <c r="BB19" i="3" s="1"/>
  <c r="T13" i="15"/>
  <c r="AW98" i="5"/>
  <c r="C97" i="15" s="1"/>
  <c r="F97" i="15" s="1"/>
  <c r="N15" i="16" l="1"/>
  <c r="W14" i="13"/>
  <c r="O15" i="16"/>
  <c r="P15" i="16" s="1"/>
  <c r="Q15" i="16" s="1"/>
  <c r="R15" i="16" s="1"/>
  <c r="N10" i="16"/>
  <c r="S10" i="16" s="1"/>
  <c r="T10" i="16" s="1"/>
  <c r="N8" i="16"/>
  <c r="S8" i="16" s="1"/>
  <c r="T8" i="16" s="1"/>
  <c r="N9" i="16"/>
  <c r="S14" i="13"/>
  <c r="AM102" i="5"/>
  <c r="CL102" i="5" s="1"/>
  <c r="W102" i="5" s="1"/>
  <c r="N5" i="16"/>
  <c r="AN88" i="3"/>
  <c r="O15" i="14"/>
  <c r="V15" i="14" s="1"/>
  <c r="W15" i="14" s="1"/>
  <c r="AN7" i="3"/>
  <c r="T12" i="7"/>
  <c r="J30" i="3"/>
  <c r="AT30" i="3" s="1"/>
  <c r="Q13" i="7"/>
  <c r="R13" i="7" s="1"/>
  <c r="H59" i="3" s="1"/>
  <c r="R13" i="8"/>
  <c r="T13" i="8" s="1"/>
  <c r="BK83" i="3"/>
  <c r="BL83" i="3"/>
  <c r="BG83" i="3"/>
  <c r="BJ83" i="3"/>
  <c r="BM83" i="3"/>
  <c r="BI83" i="3"/>
  <c r="BE83" i="3"/>
  <c r="M16" i="16"/>
  <c r="BF83" i="3"/>
  <c r="AB31" i="3"/>
  <c r="AZ31" i="3" s="1"/>
  <c r="P16" i="15"/>
  <c r="Q16" i="15" s="1"/>
  <c r="V16" i="15"/>
  <c r="M17" i="15"/>
  <c r="O17" i="15" s="1"/>
  <c r="N16" i="15"/>
  <c r="T16" i="12"/>
  <c r="T13" i="13"/>
  <c r="P14" i="14"/>
  <c r="V14" i="14"/>
  <c r="W14" i="14" s="1"/>
  <c r="R12" i="14"/>
  <c r="AC44" i="3" s="1"/>
  <c r="AE44" i="3" s="1"/>
  <c r="BA44" i="3" s="1"/>
  <c r="Q13" i="14"/>
  <c r="R13" i="14" s="1"/>
  <c r="AC31" i="3" s="1"/>
  <c r="M16" i="14"/>
  <c r="O16" i="14" s="1"/>
  <c r="N16" i="14"/>
  <c r="P15" i="13"/>
  <c r="V15" i="13"/>
  <c r="N15" i="13"/>
  <c r="M16" i="13"/>
  <c r="O16" i="13"/>
  <c r="P16" i="13"/>
  <c r="S16" i="13" s="1"/>
  <c r="Q16" i="13"/>
  <c r="N16" i="13"/>
  <c r="Q14" i="13"/>
  <c r="R14" i="13" s="1"/>
  <c r="Z5" i="3" s="1"/>
  <c r="V16" i="12"/>
  <c r="W16" i="12"/>
  <c r="Q17" i="12"/>
  <c r="R17" i="12" s="1"/>
  <c r="M17" i="12"/>
  <c r="N17" i="12"/>
  <c r="O17" i="12"/>
  <c r="P17" i="12"/>
  <c r="S17" i="12" s="1"/>
  <c r="T17" i="11"/>
  <c r="Q14" i="10"/>
  <c r="R14" i="10" s="1"/>
  <c r="Q66" i="3" s="1"/>
  <c r="S66" i="3" s="1"/>
  <c r="AW66" i="3" s="1"/>
  <c r="BF66" i="3" s="1"/>
  <c r="V17" i="11"/>
  <c r="W17" i="11"/>
  <c r="O18" i="11"/>
  <c r="P18" i="11"/>
  <c r="S18" i="11" s="1"/>
  <c r="M18" i="11"/>
  <c r="Q18" i="11"/>
  <c r="R18" i="11" s="1"/>
  <c r="N18" i="11"/>
  <c r="T16" i="10"/>
  <c r="T17" i="8"/>
  <c r="V16" i="10"/>
  <c r="W16" i="10"/>
  <c r="T13" i="10"/>
  <c r="O17" i="10"/>
  <c r="P17" i="10"/>
  <c r="T17" i="10" s="1"/>
  <c r="Q17" i="10"/>
  <c r="R17" i="10" s="1"/>
  <c r="M17" i="10"/>
  <c r="N17" i="10"/>
  <c r="S15" i="10"/>
  <c r="AN55" i="3"/>
  <c r="T15" i="9"/>
  <c r="W15" i="9"/>
  <c r="V15" i="9"/>
  <c r="M16" i="9"/>
  <c r="Q16" i="9"/>
  <c r="R16" i="9" s="1"/>
  <c r="O16" i="9"/>
  <c r="P16" i="9"/>
  <c r="S16" i="9" s="1"/>
  <c r="N16" i="9"/>
  <c r="O18" i="8"/>
  <c r="P18" i="8"/>
  <c r="T18" i="8" s="1"/>
  <c r="M18" i="8"/>
  <c r="Q18" i="8"/>
  <c r="R18" i="8" s="1"/>
  <c r="N18" i="8"/>
  <c r="V17" i="8"/>
  <c r="W17" i="8"/>
  <c r="T16" i="6"/>
  <c r="P15" i="7"/>
  <c r="V15" i="7"/>
  <c r="N15" i="7"/>
  <c r="W14" i="7"/>
  <c r="I59" i="3"/>
  <c r="O16" i="7"/>
  <c r="Q16" i="7"/>
  <c r="P16" i="7"/>
  <c r="S16" i="7" s="1"/>
  <c r="M16" i="7"/>
  <c r="N16" i="7"/>
  <c r="S14" i="7"/>
  <c r="M17" i="6"/>
  <c r="N17" i="6"/>
  <c r="O17" i="6"/>
  <c r="Q17" i="6"/>
  <c r="R17" i="6" s="1"/>
  <c r="P17" i="6"/>
  <c r="T17" i="6" s="1"/>
  <c r="V16" i="6"/>
  <c r="W16" i="6"/>
  <c r="S21" i="2"/>
  <c r="R14" i="2"/>
  <c r="Q15" i="2"/>
  <c r="M22" i="2"/>
  <c r="Q22" i="2"/>
  <c r="R22" i="2" s="1"/>
  <c r="O22" i="2"/>
  <c r="N22" i="2"/>
  <c r="D23" i="2"/>
  <c r="P22" i="2"/>
  <c r="T22" i="2" s="1"/>
  <c r="BH87" i="3"/>
  <c r="BK87" i="3"/>
  <c r="BG87" i="3"/>
  <c r="BE87" i="3"/>
  <c r="BJ87" i="3"/>
  <c r="BM87" i="3"/>
  <c r="BI87" i="3"/>
  <c r="BF87" i="3"/>
  <c r="BL87" i="3"/>
  <c r="AH15" i="3"/>
  <c r="BB15" i="3" s="1"/>
  <c r="B19" i="3"/>
  <c r="D19" i="3" s="1"/>
  <c r="AR19" i="3" s="1"/>
  <c r="BK19" i="3" s="1"/>
  <c r="T13" i="2"/>
  <c r="W21" i="2"/>
  <c r="V21" i="2"/>
  <c r="DD19" i="5"/>
  <c r="W10" i="15"/>
  <c r="W13" i="14"/>
  <c r="W18" i="5"/>
  <c r="CY18" i="5"/>
  <c r="BJ34" i="5"/>
  <c r="CJ34" i="5"/>
  <c r="BX18" i="5"/>
  <c r="EE18" i="5"/>
  <c r="DR18" i="5" s="1"/>
  <c r="N9" i="15"/>
  <c r="S9" i="15" s="1"/>
  <c r="AL72" i="5"/>
  <c r="AD31" i="3"/>
  <c r="T14" i="15"/>
  <c r="AG44" i="3"/>
  <c r="AH44" i="3" s="1"/>
  <c r="BB44" i="3" s="1"/>
  <c r="T10" i="15"/>
  <c r="AL98" i="5"/>
  <c r="R15" i="15"/>
  <c r="AF31" i="3" s="1"/>
  <c r="BK47" i="5"/>
  <c r="CK47" i="5"/>
  <c r="V15" i="16" l="1"/>
  <c r="W15" i="16" s="1"/>
  <c r="S15" i="16"/>
  <c r="T15" i="16" s="1"/>
  <c r="O16" i="16"/>
  <c r="P16" i="16" s="1"/>
  <c r="P15" i="14"/>
  <c r="S15" i="14" s="1"/>
  <c r="AD69" i="3" s="1"/>
  <c r="W10" i="16"/>
  <c r="W8" i="16"/>
  <c r="S9" i="16"/>
  <c r="T9" i="16" s="1"/>
  <c r="W9" i="16"/>
  <c r="S5" i="16"/>
  <c r="W5" i="16"/>
  <c r="K23" i="3"/>
  <c r="M23" i="3" s="1"/>
  <c r="AU23" i="3" s="1"/>
  <c r="AN87" i="3"/>
  <c r="N17" i="15"/>
  <c r="T13" i="7"/>
  <c r="J59" i="3"/>
  <c r="AT59" i="3" s="1"/>
  <c r="BG59" i="3" s="1"/>
  <c r="Q14" i="7"/>
  <c r="R14" i="7" s="1"/>
  <c r="H9" i="3" s="1"/>
  <c r="T13" i="14"/>
  <c r="S17" i="10"/>
  <c r="AE31" i="3"/>
  <c r="BA31" i="3" s="1"/>
  <c r="S15" i="13"/>
  <c r="AN83" i="3"/>
  <c r="S16" i="15"/>
  <c r="AG10" i="3" s="1"/>
  <c r="M17" i="16"/>
  <c r="O17" i="16" s="1"/>
  <c r="P17" i="16" s="1"/>
  <c r="W16" i="15"/>
  <c r="P17" i="15"/>
  <c r="V17" i="15"/>
  <c r="W17" i="15" s="1"/>
  <c r="M18" i="15"/>
  <c r="N18" i="15" s="1"/>
  <c r="W15" i="13"/>
  <c r="P16" i="14"/>
  <c r="S16" i="14" s="1"/>
  <c r="AD15" i="3" s="1"/>
  <c r="V16" i="14"/>
  <c r="W16" i="14" s="1"/>
  <c r="Q14" i="14"/>
  <c r="R14" i="14" s="1"/>
  <c r="S14" i="14"/>
  <c r="M17" i="14"/>
  <c r="O17" i="14" s="1"/>
  <c r="N17" i="14"/>
  <c r="T12" i="14"/>
  <c r="BL66" i="3"/>
  <c r="W16" i="13"/>
  <c r="V16" i="13"/>
  <c r="BM66" i="3"/>
  <c r="T14" i="13"/>
  <c r="T16" i="13"/>
  <c r="M17" i="13"/>
  <c r="P17" i="13"/>
  <c r="S17" i="13" s="1"/>
  <c r="Q17" i="13"/>
  <c r="R17" i="13" s="1"/>
  <c r="N17" i="13"/>
  <c r="O17" i="13"/>
  <c r="Q15" i="13"/>
  <c r="R15" i="13" s="1"/>
  <c r="Z44" i="3" s="1"/>
  <c r="Q15" i="10"/>
  <c r="BE66" i="3"/>
  <c r="BH66" i="3"/>
  <c r="BG66" i="3"/>
  <c r="Q18" i="12"/>
  <c r="R18" i="12" s="1"/>
  <c r="M18" i="12"/>
  <c r="N18" i="12"/>
  <c r="P18" i="12"/>
  <c r="T18" i="12" s="1"/>
  <c r="O18" i="12"/>
  <c r="V17" i="12"/>
  <c r="W17" i="12"/>
  <c r="BK66" i="3"/>
  <c r="T18" i="11"/>
  <c r="BI66" i="3"/>
  <c r="BJ66" i="3"/>
  <c r="T17" i="12"/>
  <c r="M19" i="11"/>
  <c r="O19" i="11"/>
  <c r="Q19" i="11"/>
  <c r="R19" i="11" s="1"/>
  <c r="P19" i="11"/>
  <c r="T19" i="11" s="1"/>
  <c r="N19" i="11"/>
  <c r="W18" i="11"/>
  <c r="V18" i="11"/>
  <c r="S18" i="8"/>
  <c r="T16" i="9"/>
  <c r="P18" i="10"/>
  <c r="S18" i="10" s="1"/>
  <c r="Q18" i="10"/>
  <c r="R18" i="10" s="1"/>
  <c r="O18" i="10"/>
  <c r="M18" i="10"/>
  <c r="N18" i="10"/>
  <c r="W17" i="10"/>
  <c r="V17" i="10"/>
  <c r="W16" i="9"/>
  <c r="V16" i="9"/>
  <c r="Q17" i="9"/>
  <c r="R17" i="9" s="1"/>
  <c r="M17" i="9"/>
  <c r="O17" i="9"/>
  <c r="P17" i="9"/>
  <c r="T17" i="9" s="1"/>
  <c r="N17" i="9"/>
  <c r="W15" i="7"/>
  <c r="W18" i="8"/>
  <c r="V18" i="8"/>
  <c r="O19" i="8"/>
  <c r="P19" i="8"/>
  <c r="S19" i="8" s="1"/>
  <c r="Q19" i="8"/>
  <c r="R19" i="8" s="1"/>
  <c r="N19" i="8"/>
  <c r="M19" i="8"/>
  <c r="T16" i="7"/>
  <c r="S17" i="6"/>
  <c r="BH19" i="3"/>
  <c r="V16" i="7"/>
  <c r="W16" i="7"/>
  <c r="O17" i="7"/>
  <c r="M17" i="7"/>
  <c r="P17" i="7"/>
  <c r="S17" i="7" s="1"/>
  <c r="Q17" i="7"/>
  <c r="R17" i="7" s="1"/>
  <c r="N17" i="7"/>
  <c r="BF19" i="3"/>
  <c r="S15" i="7"/>
  <c r="W17" i="6"/>
  <c r="V17" i="6"/>
  <c r="M18" i="6"/>
  <c r="O18" i="6"/>
  <c r="Q18" i="6"/>
  <c r="R18" i="6" s="1"/>
  <c r="P18" i="6"/>
  <c r="S18" i="6" s="1"/>
  <c r="N18" i="6"/>
  <c r="BI19" i="3"/>
  <c r="BJ19" i="3"/>
  <c r="BM19" i="3"/>
  <c r="BL19" i="3"/>
  <c r="BE19" i="3"/>
  <c r="BG19" i="3"/>
  <c r="D24" i="2"/>
  <c r="N23" i="2"/>
  <c r="P23" i="2"/>
  <c r="S23" i="2" s="1"/>
  <c r="M23" i="2"/>
  <c r="Q23" i="2"/>
  <c r="R23" i="2" s="1"/>
  <c r="O23" i="2"/>
  <c r="R15" i="2"/>
  <c r="Q16" i="2"/>
  <c r="S22" i="2"/>
  <c r="W22" i="2"/>
  <c r="V22" i="2"/>
  <c r="B56" i="3"/>
  <c r="D56" i="3" s="1"/>
  <c r="AR56" i="3" s="1"/>
  <c r="T14" i="2"/>
  <c r="DA19" i="5"/>
  <c r="DB19" i="5"/>
  <c r="DD20" i="5"/>
  <c r="EE47" i="5"/>
  <c r="DR47" i="5" s="1"/>
  <c r="BX47" i="5"/>
  <c r="BK98" i="5"/>
  <c r="CK98" i="5"/>
  <c r="ED34" i="5"/>
  <c r="BW34" i="5"/>
  <c r="BK72" i="5"/>
  <c r="CK72" i="5"/>
  <c r="T9" i="15"/>
  <c r="AG69" i="3"/>
  <c r="AH69" i="3" s="1"/>
  <c r="BB69" i="3" s="1"/>
  <c r="W9" i="15"/>
  <c r="R16" i="15"/>
  <c r="CY47" i="5"/>
  <c r="AX18" i="5"/>
  <c r="C17" i="16" s="1"/>
  <c r="DB18" i="5"/>
  <c r="CX34" i="5"/>
  <c r="V16" i="16" l="1"/>
  <c r="Q16" i="16"/>
  <c r="R16" i="16" s="1"/>
  <c r="BI59" i="3"/>
  <c r="BE59" i="3"/>
  <c r="BL59" i="3"/>
  <c r="BK59" i="3"/>
  <c r="BF59" i="3"/>
  <c r="BH59" i="3"/>
  <c r="BJ59" i="3"/>
  <c r="BM59" i="3"/>
  <c r="AJ85" i="3"/>
  <c r="AK85" i="3" s="1"/>
  <c r="BC85" i="3" s="1"/>
  <c r="BG85" i="3" s="1"/>
  <c r="AJ71" i="3"/>
  <c r="AK71" i="3" s="1"/>
  <c r="BC71" i="3" s="1"/>
  <c r="T5" i="16"/>
  <c r="S17" i="15"/>
  <c r="Q15" i="7"/>
  <c r="R15" i="7" s="1"/>
  <c r="H31" i="3" s="1"/>
  <c r="O18" i="15"/>
  <c r="V18" i="15" s="1"/>
  <c r="W18" i="15" s="1"/>
  <c r="Q17" i="15"/>
  <c r="R17" i="15" s="1"/>
  <c r="T14" i="7"/>
  <c r="V17" i="16"/>
  <c r="Q15" i="14"/>
  <c r="R15" i="14" s="1"/>
  <c r="AC69" i="3" s="1"/>
  <c r="AE69" i="3" s="1"/>
  <c r="BA69" i="3" s="1"/>
  <c r="M18" i="16"/>
  <c r="O18" i="16" s="1"/>
  <c r="M19" i="15"/>
  <c r="N19" i="15"/>
  <c r="P19" i="15"/>
  <c r="S19" i="15" s="1"/>
  <c r="Q19" i="15"/>
  <c r="O19" i="15"/>
  <c r="P17" i="14"/>
  <c r="S17" i="14" s="1"/>
  <c r="V17" i="14"/>
  <c r="W17" i="14" s="1"/>
  <c r="T14" i="14"/>
  <c r="M18" i="14"/>
  <c r="O18" i="14" s="1"/>
  <c r="N18" i="14"/>
  <c r="BA89" i="3"/>
  <c r="T15" i="13"/>
  <c r="R16" i="13"/>
  <c r="V17" i="13"/>
  <c r="W17" i="13"/>
  <c r="AN66" i="3"/>
  <c r="T17" i="13"/>
  <c r="M18" i="13"/>
  <c r="O18" i="13"/>
  <c r="Q18" i="13"/>
  <c r="R18" i="13" s="1"/>
  <c r="P18" i="13"/>
  <c r="S18" i="13" s="1"/>
  <c r="N18" i="13"/>
  <c r="S18" i="12"/>
  <c r="R15" i="10"/>
  <c r="R16" i="10"/>
  <c r="O19" i="12"/>
  <c r="P19" i="12"/>
  <c r="S19" i="12" s="1"/>
  <c r="M19" i="12"/>
  <c r="N19" i="12"/>
  <c r="Q19" i="12"/>
  <c r="R19" i="12" s="1"/>
  <c r="S19" i="11"/>
  <c r="V18" i="12"/>
  <c r="W18" i="12"/>
  <c r="T23" i="2"/>
  <c r="W19" i="11"/>
  <c r="V19" i="11"/>
  <c r="T18" i="10"/>
  <c r="P20" i="11"/>
  <c r="S20" i="11" s="1"/>
  <c r="M20" i="11"/>
  <c r="O20" i="11"/>
  <c r="Q20" i="11"/>
  <c r="R20" i="11" s="1"/>
  <c r="N20" i="11"/>
  <c r="W18" i="10"/>
  <c r="V18" i="10"/>
  <c r="P19" i="10"/>
  <c r="T19" i="10" s="1"/>
  <c r="Q19" i="10"/>
  <c r="R19" i="10" s="1"/>
  <c r="N19" i="10"/>
  <c r="M19" i="10"/>
  <c r="O19" i="10"/>
  <c r="Q18" i="9"/>
  <c r="R18" i="9" s="1"/>
  <c r="M18" i="9"/>
  <c r="P18" i="9"/>
  <c r="S18" i="9" s="1"/>
  <c r="O18" i="9"/>
  <c r="N18" i="9"/>
  <c r="T19" i="8"/>
  <c r="S17" i="9"/>
  <c r="W17" i="9"/>
  <c r="V17" i="9"/>
  <c r="V19" i="8"/>
  <c r="W19" i="8"/>
  <c r="O20" i="8"/>
  <c r="P20" i="8"/>
  <c r="T20" i="8" s="1"/>
  <c r="Q20" i="8"/>
  <c r="R20" i="8" s="1"/>
  <c r="N20" i="8"/>
  <c r="M20" i="8"/>
  <c r="T17" i="7"/>
  <c r="M18" i="7"/>
  <c r="P18" i="7"/>
  <c r="S18" i="7" s="1"/>
  <c r="N18" i="7"/>
  <c r="O18" i="7"/>
  <c r="Q18" i="7"/>
  <c r="R18" i="7" s="1"/>
  <c r="W17" i="7"/>
  <c r="V17" i="7"/>
  <c r="AN19" i="3"/>
  <c r="I31" i="3"/>
  <c r="M19" i="6"/>
  <c r="N19" i="6"/>
  <c r="O19" i="6"/>
  <c r="P19" i="6"/>
  <c r="T19" i="6" s="1"/>
  <c r="Q19" i="6"/>
  <c r="R19" i="6" s="1"/>
  <c r="V18" i="6"/>
  <c r="W18" i="6"/>
  <c r="T18" i="6"/>
  <c r="T15" i="2"/>
  <c r="B30" i="3"/>
  <c r="D30" i="3" s="1"/>
  <c r="AR30" i="3" s="1"/>
  <c r="BF56" i="3"/>
  <c r="BH56" i="3"/>
  <c r="BJ56" i="3"/>
  <c r="BG56" i="3"/>
  <c r="BL56" i="3"/>
  <c r="BM56" i="3"/>
  <c r="BI56" i="3"/>
  <c r="BE56" i="3"/>
  <c r="BK56" i="3"/>
  <c r="W23" i="2"/>
  <c r="V23" i="2"/>
  <c r="R16" i="2"/>
  <c r="Q17" i="2"/>
  <c r="M24" i="2"/>
  <c r="Q24" i="2"/>
  <c r="R24" i="2" s="1"/>
  <c r="D25" i="2"/>
  <c r="O24" i="2"/>
  <c r="N24" i="2"/>
  <c r="P24" i="2"/>
  <c r="T24" i="2" s="1"/>
  <c r="DD21" i="5"/>
  <c r="DA20" i="5"/>
  <c r="DB20" i="5"/>
  <c r="EE72" i="5"/>
  <c r="DR72" i="5" s="1"/>
  <c r="BX72" i="5"/>
  <c r="AW34" i="5"/>
  <c r="C33" i="15" s="1"/>
  <c r="F33" i="15" s="1"/>
  <c r="CY98" i="5"/>
  <c r="W98" i="5"/>
  <c r="AX47" i="5"/>
  <c r="C46" i="16" s="1"/>
  <c r="F46" i="16" s="1"/>
  <c r="N17" i="16" s="1"/>
  <c r="S17" i="16" s="1"/>
  <c r="DQ34" i="5"/>
  <c r="V15" i="15" s="1"/>
  <c r="BX98" i="5"/>
  <c r="EE98" i="5"/>
  <c r="DR98" i="5" s="1"/>
  <c r="AF10" i="3"/>
  <c r="AH10" i="3" s="1"/>
  <c r="BB10" i="3" s="1"/>
  <c r="T16" i="15"/>
  <c r="CY72" i="5"/>
  <c r="W17" i="16" l="1"/>
  <c r="V13" i="16"/>
  <c r="V14" i="16"/>
  <c r="P18" i="16"/>
  <c r="AM47" i="5"/>
  <c r="CL47" i="5" s="1"/>
  <c r="W47" i="5" s="1"/>
  <c r="N16" i="16"/>
  <c r="N18" i="16"/>
  <c r="Q17" i="16"/>
  <c r="R17" i="16" s="1"/>
  <c r="V11" i="16"/>
  <c r="V12" i="16"/>
  <c r="P18" i="15"/>
  <c r="S18" i="15" s="1"/>
  <c r="BK85" i="3"/>
  <c r="BJ85" i="3"/>
  <c r="BL85" i="3"/>
  <c r="BI85" i="3"/>
  <c r="AN59" i="3"/>
  <c r="BE85" i="3"/>
  <c r="BF85" i="3"/>
  <c r="BH85" i="3"/>
  <c r="BM85" i="3"/>
  <c r="BJ71" i="3"/>
  <c r="BL71" i="3"/>
  <c r="BK71" i="3"/>
  <c r="BE71" i="3"/>
  <c r="BM71" i="3"/>
  <c r="BH71" i="3"/>
  <c r="BG71" i="3"/>
  <c r="BF71" i="3"/>
  <c r="BI71" i="3"/>
  <c r="T15" i="7"/>
  <c r="J31" i="3"/>
  <c r="AT31" i="3" s="1"/>
  <c r="R16" i="7"/>
  <c r="T19" i="15"/>
  <c r="Q16" i="14"/>
  <c r="R16" i="14" s="1"/>
  <c r="AC15" i="3" s="1"/>
  <c r="AE15" i="3" s="1"/>
  <c r="BA15" i="3" s="1"/>
  <c r="BL15" i="3" s="1"/>
  <c r="V18" i="16"/>
  <c r="W18" i="16" s="1"/>
  <c r="T15" i="14"/>
  <c r="M19" i="16"/>
  <c r="O19" i="16" s="1"/>
  <c r="P19" i="16" s="1"/>
  <c r="Q20" i="15"/>
  <c r="R20" i="15" s="1"/>
  <c r="O20" i="15"/>
  <c r="P20" i="15"/>
  <c r="S20" i="15" s="1"/>
  <c r="M20" i="15"/>
  <c r="N20" i="15"/>
  <c r="V19" i="15"/>
  <c r="W19" i="15"/>
  <c r="P18" i="14"/>
  <c r="S18" i="14" s="1"/>
  <c r="V18" i="14"/>
  <c r="W18" i="14" s="1"/>
  <c r="T18" i="13"/>
  <c r="T19" i="12"/>
  <c r="BI89" i="3"/>
  <c r="BL89" i="3"/>
  <c r="BH89" i="3"/>
  <c r="BG89" i="3"/>
  <c r="BE89" i="3"/>
  <c r="BM89" i="3"/>
  <c r="BF89" i="3"/>
  <c r="BJ89" i="3"/>
  <c r="BK89" i="3"/>
  <c r="O19" i="14"/>
  <c r="P19" i="14"/>
  <c r="S19" i="14" s="1"/>
  <c r="M19" i="14"/>
  <c r="Q19" i="14"/>
  <c r="N19" i="14"/>
  <c r="M19" i="13"/>
  <c r="O19" i="13"/>
  <c r="P19" i="13"/>
  <c r="S19" i="13" s="1"/>
  <c r="N19" i="13"/>
  <c r="Q19" i="13"/>
  <c r="R19" i="13" s="1"/>
  <c r="V18" i="13"/>
  <c r="W18" i="13"/>
  <c r="AW94" i="3"/>
  <c r="T15" i="10"/>
  <c r="P20" i="12"/>
  <c r="T20" i="12" s="1"/>
  <c r="Q20" i="12"/>
  <c r="R20" i="12" s="1"/>
  <c r="N20" i="12"/>
  <c r="O20" i="12"/>
  <c r="M20" i="12"/>
  <c r="V19" i="12"/>
  <c r="W19" i="12"/>
  <c r="T20" i="11"/>
  <c r="W20" i="11"/>
  <c r="V20" i="11"/>
  <c r="O21" i="11"/>
  <c r="Q21" i="11"/>
  <c r="R21" i="11" s="1"/>
  <c r="P21" i="11"/>
  <c r="S21" i="11" s="1"/>
  <c r="M21" i="11"/>
  <c r="N21" i="11"/>
  <c r="W19" i="10"/>
  <c r="V19" i="10"/>
  <c r="M20" i="10"/>
  <c r="O20" i="10"/>
  <c r="P20" i="10"/>
  <c r="T20" i="10" s="1"/>
  <c r="Q20" i="10"/>
  <c r="R20" i="10" s="1"/>
  <c r="N20" i="10"/>
  <c r="S19" i="10"/>
  <c r="S20" i="8"/>
  <c r="T18" i="9"/>
  <c r="S24" i="2"/>
  <c r="M19" i="9"/>
  <c r="Q19" i="9"/>
  <c r="R19" i="9" s="1"/>
  <c r="O19" i="9"/>
  <c r="P19" i="9"/>
  <c r="T19" i="9" s="1"/>
  <c r="N19" i="9"/>
  <c r="W18" i="9"/>
  <c r="V18" i="9"/>
  <c r="V20" i="8"/>
  <c r="W20" i="8"/>
  <c r="Q21" i="8"/>
  <c r="R21" i="8" s="1"/>
  <c r="M21" i="8"/>
  <c r="O21" i="8"/>
  <c r="N21" i="8"/>
  <c r="P21" i="8"/>
  <c r="T21" i="8" s="1"/>
  <c r="T18" i="7"/>
  <c r="W18" i="7"/>
  <c r="V18" i="7"/>
  <c r="O19" i="7"/>
  <c r="P19" i="7"/>
  <c r="T19" i="7" s="1"/>
  <c r="Q19" i="7"/>
  <c r="R19" i="7" s="1"/>
  <c r="N19" i="7"/>
  <c r="M19" i="7"/>
  <c r="V19" i="6"/>
  <c r="W19" i="6"/>
  <c r="S19" i="6"/>
  <c r="Q20" i="6"/>
  <c r="R20" i="6" s="1"/>
  <c r="P20" i="6"/>
  <c r="S20" i="6" s="1"/>
  <c r="M20" i="6"/>
  <c r="N20" i="6"/>
  <c r="O20" i="6"/>
  <c r="V24" i="2"/>
  <c r="W24" i="2"/>
  <c r="Q18" i="2"/>
  <c r="R17" i="2"/>
  <c r="N25" i="2"/>
  <c r="Q25" i="2"/>
  <c r="R25" i="2" s="1"/>
  <c r="D26" i="2"/>
  <c r="M25" i="2"/>
  <c r="O25" i="2"/>
  <c r="P25" i="2"/>
  <c r="T25" i="2" s="1"/>
  <c r="T16" i="2"/>
  <c r="B65" i="3"/>
  <c r="D65" i="3" s="1"/>
  <c r="AR65" i="3" s="1"/>
  <c r="AN56" i="3"/>
  <c r="BL30" i="3"/>
  <c r="BF30" i="3"/>
  <c r="BM30" i="3"/>
  <c r="BH30" i="3"/>
  <c r="BJ30" i="3"/>
  <c r="BK30" i="3"/>
  <c r="BG30" i="3"/>
  <c r="BI30" i="3"/>
  <c r="BE30" i="3"/>
  <c r="DA21" i="5"/>
  <c r="DB21" i="5"/>
  <c r="DD22" i="5"/>
  <c r="AX72" i="5"/>
  <c r="C71" i="16" s="1"/>
  <c r="F71" i="16" s="1"/>
  <c r="N14" i="16" s="1"/>
  <c r="S14" i="16" s="1"/>
  <c r="T14" i="16" s="1"/>
  <c r="AL34" i="5"/>
  <c r="N15" i="15"/>
  <c r="S15" i="15" s="1"/>
  <c r="BB98" i="3"/>
  <c r="T17" i="15"/>
  <c r="AX98" i="5"/>
  <c r="C97" i="16" s="1"/>
  <c r="N19" i="16" l="1"/>
  <c r="S19" i="16" s="1"/>
  <c r="W14" i="16"/>
  <c r="W16" i="16"/>
  <c r="S16" i="16"/>
  <c r="T16" i="16" s="1"/>
  <c r="S18" i="16"/>
  <c r="AJ10" i="3" s="1"/>
  <c r="Q18" i="16"/>
  <c r="Q19" i="16" s="1"/>
  <c r="T17" i="16"/>
  <c r="N12" i="16"/>
  <c r="S12" i="16" s="1"/>
  <c r="T12" i="16" s="1"/>
  <c r="N13" i="16"/>
  <c r="AM72" i="5"/>
  <c r="CL72" i="5" s="1"/>
  <c r="W72" i="5" s="1"/>
  <c r="N11" i="16"/>
  <c r="Q18" i="15"/>
  <c r="AN85" i="3"/>
  <c r="AN71" i="3"/>
  <c r="AN89" i="3"/>
  <c r="BI15" i="3"/>
  <c r="Q17" i="14"/>
  <c r="R17" i="14" s="1"/>
  <c r="BA97" i="3" s="1"/>
  <c r="BF97" i="3" s="1"/>
  <c r="BM15" i="3"/>
  <c r="BG15" i="3"/>
  <c r="BK15" i="3"/>
  <c r="T16" i="14"/>
  <c r="BH15" i="3"/>
  <c r="BJ15" i="3"/>
  <c r="BE15" i="3"/>
  <c r="BF15" i="3"/>
  <c r="V19" i="16"/>
  <c r="N20" i="16"/>
  <c r="O20" i="16"/>
  <c r="M20" i="16"/>
  <c r="P20" i="16"/>
  <c r="T20" i="16" s="1"/>
  <c r="Q20" i="16"/>
  <c r="T19" i="14"/>
  <c r="T20" i="15"/>
  <c r="V20" i="15"/>
  <c r="W20" i="15"/>
  <c r="O21" i="15"/>
  <c r="Q21" i="15"/>
  <c r="R21" i="15" s="1"/>
  <c r="N21" i="15"/>
  <c r="M21" i="15"/>
  <c r="P21" i="15"/>
  <c r="T21" i="15" s="1"/>
  <c r="V19" i="14"/>
  <c r="W19" i="14"/>
  <c r="Q20" i="14"/>
  <c r="R20" i="14" s="1"/>
  <c r="M20" i="14"/>
  <c r="N20" i="14"/>
  <c r="O20" i="14"/>
  <c r="P20" i="14"/>
  <c r="S20" i="14" s="1"/>
  <c r="T21" i="11"/>
  <c r="T19" i="13"/>
  <c r="N20" i="13"/>
  <c r="Q20" i="13"/>
  <c r="R20" i="13" s="1"/>
  <c r="P20" i="13"/>
  <c r="T20" i="13" s="1"/>
  <c r="M20" i="13"/>
  <c r="O20" i="13"/>
  <c r="V19" i="13"/>
  <c r="W19" i="13"/>
  <c r="S20" i="12"/>
  <c r="W20" i="12"/>
  <c r="V20" i="12"/>
  <c r="O21" i="12"/>
  <c r="P21" i="12"/>
  <c r="S21" i="12" s="1"/>
  <c r="M21" i="12"/>
  <c r="N21" i="12"/>
  <c r="Q21" i="12"/>
  <c r="R21" i="12" s="1"/>
  <c r="S20" i="10"/>
  <c r="V21" i="11"/>
  <c r="W21" i="11"/>
  <c r="P22" i="11"/>
  <c r="T22" i="11" s="1"/>
  <c r="Q22" i="11"/>
  <c r="R22" i="11" s="1"/>
  <c r="M22" i="11"/>
  <c r="N22" i="11"/>
  <c r="O22" i="11"/>
  <c r="W20" i="10"/>
  <c r="V20" i="10"/>
  <c r="M21" i="10"/>
  <c r="O21" i="10"/>
  <c r="Q21" i="10"/>
  <c r="R21" i="10" s="1"/>
  <c r="P21" i="10"/>
  <c r="T21" i="10" s="1"/>
  <c r="N21" i="10"/>
  <c r="S19" i="9"/>
  <c r="Q20" i="9"/>
  <c r="R20" i="9" s="1"/>
  <c r="M20" i="9"/>
  <c r="P20" i="9"/>
  <c r="S20" i="9" s="1"/>
  <c r="O20" i="9"/>
  <c r="N20" i="9"/>
  <c r="W19" i="9"/>
  <c r="V19" i="9"/>
  <c r="T20" i="6"/>
  <c r="S19" i="7"/>
  <c r="P22" i="8"/>
  <c r="T22" i="8" s="1"/>
  <c r="Q22" i="8"/>
  <c r="R22" i="8" s="1"/>
  <c r="M22" i="8"/>
  <c r="O22" i="8"/>
  <c r="N22" i="8"/>
  <c r="S21" i="8"/>
  <c r="V21" i="8"/>
  <c r="W21" i="8"/>
  <c r="P20" i="7"/>
  <c r="S20" i="7" s="1"/>
  <c r="M20" i="7"/>
  <c r="O20" i="7"/>
  <c r="N20" i="7"/>
  <c r="Q20" i="7"/>
  <c r="R20" i="7" s="1"/>
  <c r="W19" i="7"/>
  <c r="V19" i="7"/>
  <c r="W20" i="6"/>
  <c r="V20" i="6"/>
  <c r="P21" i="6"/>
  <c r="S21" i="6" s="1"/>
  <c r="Q21" i="6"/>
  <c r="R21" i="6" s="1"/>
  <c r="M21" i="6"/>
  <c r="O21" i="6"/>
  <c r="N21" i="6"/>
  <c r="S25" i="2"/>
  <c r="AN30" i="3"/>
  <c r="R19" i="2"/>
  <c r="R18" i="2"/>
  <c r="B31" i="3"/>
  <c r="D31" i="3" s="1"/>
  <c r="AR31" i="3" s="1"/>
  <c r="T17" i="2"/>
  <c r="M26" i="2"/>
  <c r="Q26" i="2"/>
  <c r="R26" i="2" s="1"/>
  <c r="O26" i="2"/>
  <c r="N26" i="2"/>
  <c r="D27" i="2"/>
  <c r="P26" i="2"/>
  <c r="T26" i="2" s="1"/>
  <c r="BK65" i="3"/>
  <c r="BH65" i="3"/>
  <c r="BF65" i="3"/>
  <c r="BM65" i="3"/>
  <c r="BE65" i="3"/>
  <c r="BI65" i="3"/>
  <c r="BG65" i="3"/>
  <c r="BJ65" i="3"/>
  <c r="BL65" i="3"/>
  <c r="W25" i="2"/>
  <c r="V25" i="2"/>
  <c r="DA22" i="5"/>
  <c r="DB22" i="5"/>
  <c r="DD23" i="5"/>
  <c r="W15" i="15"/>
  <c r="BK34" i="5"/>
  <c r="CK34" i="5"/>
  <c r="BB94" i="3"/>
  <c r="AG31" i="3"/>
  <c r="AH31" i="3" s="1"/>
  <c r="BB31" i="3" s="1"/>
  <c r="T15" i="15"/>
  <c r="R20" i="16" l="1"/>
  <c r="R19" i="16"/>
  <c r="T19" i="16" s="1"/>
  <c r="AJ99" i="3"/>
  <c r="R18" i="16"/>
  <c r="W12" i="16"/>
  <c r="S13" i="16"/>
  <c r="T13" i="16" s="1"/>
  <c r="W13" i="16"/>
  <c r="S11" i="16"/>
  <c r="T11" i="16" s="1"/>
  <c r="W11" i="16"/>
  <c r="R19" i="15"/>
  <c r="R18" i="15"/>
  <c r="T18" i="15" s="1"/>
  <c r="Q18" i="14"/>
  <c r="R18" i="14" s="1"/>
  <c r="BA94" i="3" s="1"/>
  <c r="BF94" i="3" s="1"/>
  <c r="BH97" i="3"/>
  <c r="BK97" i="3"/>
  <c r="BE97" i="3"/>
  <c r="BG97" i="3"/>
  <c r="BJ97" i="3"/>
  <c r="S22" i="8"/>
  <c r="BM97" i="3"/>
  <c r="BI97" i="3"/>
  <c r="BL97" i="3"/>
  <c r="T17" i="14"/>
  <c r="AN15" i="3"/>
  <c r="Q21" i="16"/>
  <c r="R21" i="16" s="1"/>
  <c r="P21" i="16"/>
  <c r="S21" i="16" s="1"/>
  <c r="O21" i="16"/>
  <c r="N21" i="16"/>
  <c r="M21" i="16"/>
  <c r="S20" i="16"/>
  <c r="S21" i="15"/>
  <c r="V20" i="16"/>
  <c r="W20" i="16"/>
  <c r="O22" i="15"/>
  <c r="Q22" i="15"/>
  <c r="R22" i="15" s="1"/>
  <c r="N22" i="15"/>
  <c r="P22" i="15"/>
  <c r="T22" i="15" s="1"/>
  <c r="M22" i="15"/>
  <c r="W21" i="15"/>
  <c r="V21" i="15"/>
  <c r="R19" i="14"/>
  <c r="V20" i="14"/>
  <c r="W20" i="14"/>
  <c r="M21" i="14"/>
  <c r="N21" i="14"/>
  <c r="Q21" i="14"/>
  <c r="R21" i="14" s="1"/>
  <c r="P21" i="14"/>
  <c r="T21" i="14" s="1"/>
  <c r="O21" i="14"/>
  <c r="T20" i="14"/>
  <c r="T21" i="12"/>
  <c r="S22" i="11"/>
  <c r="S20" i="13"/>
  <c r="M21" i="13"/>
  <c r="N21" i="13"/>
  <c r="O21" i="13"/>
  <c r="P21" i="13"/>
  <c r="T21" i="13" s="1"/>
  <c r="Q21" i="13"/>
  <c r="R21" i="13" s="1"/>
  <c r="V20" i="13"/>
  <c r="W20" i="13"/>
  <c r="V21" i="12"/>
  <c r="W21" i="12"/>
  <c r="N22" i="12"/>
  <c r="M22" i="12"/>
  <c r="O22" i="12"/>
  <c r="P22" i="12"/>
  <c r="T22" i="12" s="1"/>
  <c r="Q22" i="12"/>
  <c r="R22" i="12" s="1"/>
  <c r="O23" i="11"/>
  <c r="P23" i="11"/>
  <c r="S23" i="11" s="1"/>
  <c r="Q23" i="11"/>
  <c r="R23" i="11" s="1"/>
  <c r="M23" i="11"/>
  <c r="N23" i="11"/>
  <c r="V22" i="11"/>
  <c r="W22" i="11"/>
  <c r="V21" i="10"/>
  <c r="W21" i="10"/>
  <c r="M22" i="10"/>
  <c r="O22" i="10"/>
  <c r="N22" i="10"/>
  <c r="Q22" i="10"/>
  <c r="R22" i="10" s="1"/>
  <c r="P22" i="10"/>
  <c r="S22" i="10" s="1"/>
  <c r="S21" i="10"/>
  <c r="T20" i="9"/>
  <c r="V20" i="9"/>
  <c r="W20" i="9"/>
  <c r="O21" i="9"/>
  <c r="P21" i="9"/>
  <c r="T21" i="9" s="1"/>
  <c r="M21" i="9"/>
  <c r="N21" i="9"/>
  <c r="Q21" i="9"/>
  <c r="R21" i="9" s="1"/>
  <c r="W22" i="8"/>
  <c r="V22" i="8"/>
  <c r="O23" i="8"/>
  <c r="P23" i="8"/>
  <c r="S23" i="8" s="1"/>
  <c r="Q23" i="8"/>
  <c r="R23" i="8" s="1"/>
  <c r="N23" i="8"/>
  <c r="M23" i="8"/>
  <c r="W20" i="7"/>
  <c r="V20" i="7"/>
  <c r="T20" i="7"/>
  <c r="P21" i="7"/>
  <c r="T21" i="7" s="1"/>
  <c r="M21" i="7"/>
  <c r="N21" i="7"/>
  <c r="O21" i="7"/>
  <c r="Q21" i="7"/>
  <c r="R21" i="7" s="1"/>
  <c r="S26" i="2"/>
  <c r="T21" i="6"/>
  <c r="V21" i="6"/>
  <c r="W21" i="6"/>
  <c r="P22" i="6"/>
  <c r="T22" i="6" s="1"/>
  <c r="N22" i="6"/>
  <c r="Q22" i="6"/>
  <c r="R22" i="6" s="1"/>
  <c r="M22" i="6"/>
  <c r="O22" i="6"/>
  <c r="W26" i="2"/>
  <c r="V26" i="2"/>
  <c r="AN65" i="3"/>
  <c r="D28" i="2"/>
  <c r="P27" i="2"/>
  <c r="T27" i="2" s="1"/>
  <c r="N27" i="2"/>
  <c r="M27" i="2"/>
  <c r="Q27" i="2"/>
  <c r="R27" i="2" s="1"/>
  <c r="O27" i="2"/>
  <c r="B23" i="3"/>
  <c r="D23" i="3" s="1"/>
  <c r="AR23" i="3" s="1"/>
  <c r="T18" i="2"/>
  <c r="DA23" i="5"/>
  <c r="DB23" i="5"/>
  <c r="DD24" i="5"/>
  <c r="CY34" i="5"/>
  <c r="BG94" i="3"/>
  <c r="BX34" i="5"/>
  <c r="EE34" i="5"/>
  <c r="DR34" i="5" s="1"/>
  <c r="AI99" i="3" l="1"/>
  <c r="AK99" i="3" s="1"/>
  <c r="BC99" i="3" s="1"/>
  <c r="AI10" i="3"/>
  <c r="AK10" i="3" s="1"/>
  <c r="BC10" i="3" s="1"/>
  <c r="T18" i="16"/>
  <c r="BM94" i="3"/>
  <c r="BH94" i="3"/>
  <c r="BI94" i="3"/>
  <c r="BK94" i="3"/>
  <c r="BJ94" i="3"/>
  <c r="BL94" i="3"/>
  <c r="BE94" i="3"/>
  <c r="V6" i="16"/>
  <c r="V7" i="16"/>
  <c r="T18" i="14"/>
  <c r="T21" i="16"/>
  <c r="AN97" i="3"/>
  <c r="T23" i="11"/>
  <c r="V21" i="16"/>
  <c r="W21" i="16"/>
  <c r="Q22" i="16"/>
  <c r="R22" i="16" s="1"/>
  <c r="N22" i="16"/>
  <c r="O22" i="16"/>
  <c r="P22" i="16"/>
  <c r="T22" i="16" s="1"/>
  <c r="M22" i="16"/>
  <c r="S22" i="15"/>
  <c r="W22" i="15"/>
  <c r="V22" i="15"/>
  <c r="Q23" i="15"/>
  <c r="R23" i="15" s="1"/>
  <c r="N23" i="15"/>
  <c r="O23" i="15"/>
  <c r="P23" i="15"/>
  <c r="T23" i="15" s="1"/>
  <c r="M23" i="15"/>
  <c r="S21" i="14"/>
  <c r="Q22" i="14"/>
  <c r="R22" i="14" s="1"/>
  <c r="N22" i="14"/>
  <c r="P22" i="14"/>
  <c r="T22" i="14" s="1"/>
  <c r="M22" i="14"/>
  <c r="O22" i="14"/>
  <c r="V21" i="14"/>
  <c r="W21" i="14"/>
  <c r="S21" i="13"/>
  <c r="S22" i="12"/>
  <c r="M22" i="13"/>
  <c r="N22" i="13"/>
  <c r="O22" i="13"/>
  <c r="P22" i="13"/>
  <c r="S22" i="13" s="1"/>
  <c r="Q22" i="13"/>
  <c r="R22" i="13" s="1"/>
  <c r="S21" i="9"/>
  <c r="W21" i="13"/>
  <c r="V21" i="13"/>
  <c r="W22" i="12"/>
  <c r="V22" i="12"/>
  <c r="Q23" i="12"/>
  <c r="R23" i="12" s="1"/>
  <c r="N23" i="12"/>
  <c r="P23" i="12"/>
  <c r="T23" i="12" s="1"/>
  <c r="M23" i="12"/>
  <c r="O23" i="12"/>
  <c r="V23" i="11"/>
  <c r="W23" i="11"/>
  <c r="Q24" i="11"/>
  <c r="R24" i="11" s="1"/>
  <c r="M24" i="11"/>
  <c r="P24" i="11"/>
  <c r="T24" i="11" s="1"/>
  <c r="N24" i="11"/>
  <c r="O24" i="11"/>
  <c r="M23" i="10"/>
  <c r="O23" i="10"/>
  <c r="Q23" i="10"/>
  <c r="R23" i="10" s="1"/>
  <c r="N23" i="10"/>
  <c r="P23" i="10"/>
  <c r="S23" i="10" s="1"/>
  <c r="T22" i="10"/>
  <c r="V22" i="10"/>
  <c r="W22" i="10"/>
  <c r="T23" i="8"/>
  <c r="W21" i="9"/>
  <c r="V21" i="9"/>
  <c r="M22" i="9"/>
  <c r="O22" i="9"/>
  <c r="Q22" i="9"/>
  <c r="R22" i="9" s="1"/>
  <c r="P22" i="9"/>
  <c r="T22" i="9" s="1"/>
  <c r="N22" i="9"/>
  <c r="V23" i="8"/>
  <c r="W23" i="8"/>
  <c r="Q24" i="8"/>
  <c r="R24" i="8" s="1"/>
  <c r="M24" i="8"/>
  <c r="N24" i="8"/>
  <c r="O24" i="8"/>
  <c r="P24" i="8"/>
  <c r="T24" i="8" s="1"/>
  <c r="S22" i="6"/>
  <c r="V21" i="7"/>
  <c r="W21" i="7"/>
  <c r="S21" i="7"/>
  <c r="M22" i="7"/>
  <c r="P22" i="7"/>
  <c r="S22" i="7" s="1"/>
  <c r="Q22" i="7"/>
  <c r="R22" i="7" s="1"/>
  <c r="N22" i="7"/>
  <c r="O22" i="7"/>
  <c r="O23" i="6"/>
  <c r="Q23" i="6"/>
  <c r="R23" i="6" s="1"/>
  <c r="P23" i="6"/>
  <c r="T23" i="6" s="1"/>
  <c r="N23" i="6"/>
  <c r="M23" i="6"/>
  <c r="V22" i="6"/>
  <c r="W22" i="6"/>
  <c r="S27" i="2"/>
  <c r="P28" i="2"/>
  <c r="T28" i="2" s="1"/>
  <c r="D29" i="2"/>
  <c r="D30" i="2" s="1"/>
  <c r="M28" i="2"/>
  <c r="Q28" i="2"/>
  <c r="R28" i="2" s="1"/>
  <c r="O28" i="2"/>
  <c r="N28" i="2"/>
  <c r="V27" i="2"/>
  <c r="W27" i="2"/>
  <c r="DA24" i="5"/>
  <c r="DB24" i="5"/>
  <c r="DD25" i="5"/>
  <c r="AX34" i="5"/>
  <c r="C33" i="16" s="1"/>
  <c r="F33" i="16" s="1"/>
  <c r="N7" i="16" s="1"/>
  <c r="T7" i="16" s="1"/>
  <c r="BG10" i="3" l="1"/>
  <c r="BE10" i="3"/>
  <c r="BH10" i="3"/>
  <c r="BK10" i="3"/>
  <c r="BF10" i="3"/>
  <c r="BL10" i="3"/>
  <c r="BM10" i="3"/>
  <c r="BJ10" i="3"/>
  <c r="BI10" i="3"/>
  <c r="AN94" i="3"/>
  <c r="W7" i="16"/>
  <c r="AM34" i="5"/>
  <c r="CL34" i="5" s="1"/>
  <c r="W34" i="5" s="1"/>
  <c r="N6" i="16"/>
  <c r="S23" i="12"/>
  <c r="Q23" i="16"/>
  <c r="R23" i="16" s="1"/>
  <c r="N23" i="16"/>
  <c r="M23" i="16"/>
  <c r="O23" i="16"/>
  <c r="P23" i="16"/>
  <c r="S23" i="16" s="1"/>
  <c r="S22" i="16"/>
  <c r="W22" i="16"/>
  <c r="V22" i="16"/>
  <c r="S23" i="15"/>
  <c r="Q24" i="15"/>
  <c r="R24" i="15" s="1"/>
  <c r="O24" i="15"/>
  <c r="P24" i="15"/>
  <c r="S24" i="15" s="1"/>
  <c r="N24" i="15"/>
  <c r="M24" i="15"/>
  <c r="W23" i="15"/>
  <c r="V23" i="15"/>
  <c r="T22" i="13"/>
  <c r="V22" i="14"/>
  <c r="W22" i="14"/>
  <c r="S22" i="14"/>
  <c r="O23" i="14"/>
  <c r="N23" i="14"/>
  <c r="P23" i="14"/>
  <c r="S23" i="14" s="1"/>
  <c r="Q23" i="14"/>
  <c r="R23" i="14" s="1"/>
  <c r="M23" i="14"/>
  <c r="T23" i="10"/>
  <c r="M23" i="13"/>
  <c r="O23" i="13"/>
  <c r="P23" i="13"/>
  <c r="T23" i="13" s="1"/>
  <c r="N23" i="13"/>
  <c r="Q23" i="13"/>
  <c r="R23" i="13" s="1"/>
  <c r="V22" i="13"/>
  <c r="W22" i="13"/>
  <c r="V23" i="12"/>
  <c r="W23" i="12"/>
  <c r="Q24" i="12"/>
  <c r="R24" i="12" s="1"/>
  <c r="P24" i="12"/>
  <c r="S24" i="12" s="1"/>
  <c r="N24" i="12"/>
  <c r="M24" i="12"/>
  <c r="O24" i="12"/>
  <c r="V24" i="11"/>
  <c r="W24" i="11"/>
  <c r="P25" i="11"/>
  <c r="T25" i="11" s="1"/>
  <c r="Q25" i="11"/>
  <c r="R25" i="11" s="1"/>
  <c r="M25" i="11"/>
  <c r="O25" i="11"/>
  <c r="N25" i="11"/>
  <c r="S24" i="11"/>
  <c r="W23" i="10"/>
  <c r="V23" i="10"/>
  <c r="M24" i="10"/>
  <c r="O24" i="10"/>
  <c r="N24" i="10"/>
  <c r="P24" i="10"/>
  <c r="T24" i="10" s="1"/>
  <c r="Q24" i="10"/>
  <c r="R24" i="10" s="1"/>
  <c r="T22" i="7"/>
  <c r="S22" i="9"/>
  <c r="M23" i="9"/>
  <c r="Q23" i="9"/>
  <c r="R23" i="9" s="1"/>
  <c r="N23" i="9"/>
  <c r="P23" i="9"/>
  <c r="T23" i="9" s="1"/>
  <c r="O23" i="9"/>
  <c r="V22" i="9"/>
  <c r="W22" i="9"/>
  <c r="V24" i="8"/>
  <c r="W24" i="8"/>
  <c r="P25" i="8"/>
  <c r="T25" i="8" s="1"/>
  <c r="Q25" i="8"/>
  <c r="R25" i="8" s="1"/>
  <c r="M25" i="8"/>
  <c r="N25" i="8"/>
  <c r="O25" i="8"/>
  <c r="S24" i="8"/>
  <c r="Q23" i="7"/>
  <c r="R23" i="7" s="1"/>
  <c r="O23" i="7"/>
  <c r="P23" i="7"/>
  <c r="T23" i="7" s="1"/>
  <c r="N23" i="7"/>
  <c r="M23" i="7"/>
  <c r="V22" i="7"/>
  <c r="W22" i="7"/>
  <c r="S23" i="6"/>
  <c r="S28" i="2"/>
  <c r="W23" i="6"/>
  <c r="V23" i="6"/>
  <c r="Q24" i="6"/>
  <c r="R24" i="6" s="1"/>
  <c r="M24" i="6"/>
  <c r="O24" i="6"/>
  <c r="N24" i="6"/>
  <c r="P24" i="6"/>
  <c r="T24" i="6" s="1"/>
  <c r="V28" i="2"/>
  <c r="W28" i="2"/>
  <c r="O30" i="2"/>
  <c r="P30" i="2"/>
  <c r="T30" i="2" s="1"/>
  <c r="N30" i="2"/>
  <c r="Q30" i="2"/>
  <c r="R30" i="2" s="1"/>
  <c r="D31" i="2"/>
  <c r="M30" i="2"/>
  <c r="DB25" i="5"/>
  <c r="DA25" i="5"/>
  <c r="DD26" i="5"/>
  <c r="AN10" i="3" l="1"/>
  <c r="S6" i="16"/>
  <c r="AJ17" i="3" s="1"/>
  <c r="AK17" i="3" s="1"/>
  <c r="BC17" i="3" s="1"/>
  <c r="W6" i="16"/>
  <c r="T23" i="14"/>
  <c r="T24" i="12"/>
  <c r="T23" i="16"/>
  <c r="T24" i="15"/>
  <c r="M24" i="16"/>
  <c r="N24" i="16"/>
  <c r="P24" i="16"/>
  <c r="S24" i="16" s="1"/>
  <c r="O24" i="16"/>
  <c r="Q24" i="16"/>
  <c r="R24" i="16" s="1"/>
  <c r="V23" i="16"/>
  <c r="W23" i="16"/>
  <c r="P25" i="15"/>
  <c r="S25" i="15" s="1"/>
  <c r="M25" i="15"/>
  <c r="O25" i="15"/>
  <c r="Q25" i="15"/>
  <c r="R25" i="15" s="1"/>
  <c r="N25" i="15"/>
  <c r="V24" i="15"/>
  <c r="W24" i="15"/>
  <c r="W23" i="14"/>
  <c r="V23" i="14"/>
  <c r="S23" i="13"/>
  <c r="O24" i="14"/>
  <c r="P24" i="14"/>
  <c r="T24" i="14" s="1"/>
  <c r="N24" i="14"/>
  <c r="M24" i="14"/>
  <c r="Q24" i="14"/>
  <c r="R24" i="14" s="1"/>
  <c r="P24" i="13"/>
  <c r="T24" i="13" s="1"/>
  <c r="Q24" i="13"/>
  <c r="R24" i="13" s="1"/>
  <c r="M24" i="13"/>
  <c r="N24" i="13"/>
  <c r="O24" i="13"/>
  <c r="V23" i="13"/>
  <c r="W23" i="13"/>
  <c r="V24" i="12"/>
  <c r="W24" i="12"/>
  <c r="N25" i="12"/>
  <c r="M25" i="12"/>
  <c r="O25" i="12"/>
  <c r="P25" i="12"/>
  <c r="T25" i="12" s="1"/>
  <c r="Q25" i="12"/>
  <c r="R25" i="12" s="1"/>
  <c r="S23" i="7"/>
  <c r="Q26" i="11"/>
  <c r="R26" i="11" s="1"/>
  <c r="N26" i="11"/>
  <c r="M26" i="11"/>
  <c r="O26" i="11"/>
  <c r="P26" i="11"/>
  <c r="T26" i="11" s="1"/>
  <c r="V25" i="11"/>
  <c r="W25" i="11"/>
  <c r="S25" i="11"/>
  <c r="V24" i="10"/>
  <c r="W24" i="10"/>
  <c r="S23" i="9"/>
  <c r="S24" i="10"/>
  <c r="M25" i="10"/>
  <c r="O25" i="10"/>
  <c r="Q25" i="10"/>
  <c r="R25" i="10" s="1"/>
  <c r="N25" i="10"/>
  <c r="P25" i="10"/>
  <c r="S25" i="10" s="1"/>
  <c r="W23" i="9"/>
  <c r="V23" i="9"/>
  <c r="Q24" i="9"/>
  <c r="R24" i="9" s="1"/>
  <c r="M24" i="9"/>
  <c r="O24" i="9"/>
  <c r="P24" i="9"/>
  <c r="T24" i="9" s="1"/>
  <c r="N24" i="9"/>
  <c r="S25" i="8"/>
  <c r="V25" i="8"/>
  <c r="W25" i="8"/>
  <c r="O26" i="8"/>
  <c r="P26" i="8"/>
  <c r="S26" i="8" s="1"/>
  <c r="Q26" i="8"/>
  <c r="R26" i="8" s="1"/>
  <c r="N26" i="8"/>
  <c r="M26" i="8"/>
  <c r="M24" i="7"/>
  <c r="P24" i="7"/>
  <c r="T24" i="7" s="1"/>
  <c r="N24" i="7"/>
  <c r="Q24" i="7"/>
  <c r="R24" i="7" s="1"/>
  <c r="O24" i="7"/>
  <c r="V23" i="7"/>
  <c r="W23" i="7"/>
  <c r="S24" i="6"/>
  <c r="V24" i="6"/>
  <c r="W24" i="6"/>
  <c r="Q25" i="6"/>
  <c r="R25" i="6" s="1"/>
  <c r="M25" i="6"/>
  <c r="O25" i="6"/>
  <c r="N25" i="6"/>
  <c r="P25" i="6"/>
  <c r="T25" i="6" s="1"/>
  <c r="D32" i="2"/>
  <c r="N31" i="2"/>
  <c r="M31" i="2"/>
  <c r="Q31" i="2"/>
  <c r="R31" i="2" s="1"/>
  <c r="O31" i="2"/>
  <c r="P31" i="2"/>
  <c r="S31" i="2" s="1"/>
  <c r="W30" i="2"/>
  <c r="V30" i="2"/>
  <c r="S30" i="2"/>
  <c r="DB26" i="5"/>
  <c r="DA26" i="5"/>
  <c r="DD27" i="5"/>
  <c r="BG17" i="3" l="1"/>
  <c r="BM17" i="3"/>
  <c r="BL17" i="3"/>
  <c r="BH17" i="3"/>
  <c r="BF17" i="3"/>
  <c r="BJ17" i="3"/>
  <c r="BI17" i="3"/>
  <c r="BK17" i="3"/>
  <c r="BE17" i="3"/>
  <c r="AJ90" i="3"/>
  <c r="AK90" i="3" s="1"/>
  <c r="BC90" i="3" s="1"/>
  <c r="AJ31" i="3"/>
  <c r="T6" i="16"/>
  <c r="T24" i="16"/>
  <c r="V24" i="16"/>
  <c r="W24" i="16"/>
  <c r="N25" i="16"/>
  <c r="P25" i="16"/>
  <c r="T25" i="16" s="1"/>
  <c r="Q25" i="16"/>
  <c r="R25" i="16" s="1"/>
  <c r="O25" i="16"/>
  <c r="M25" i="16"/>
  <c r="S25" i="16"/>
  <c r="T25" i="15"/>
  <c r="S24" i="14"/>
  <c r="S24" i="13"/>
  <c r="W25" i="15"/>
  <c r="V25" i="15"/>
  <c r="P26" i="15"/>
  <c r="S26" i="15" s="1"/>
  <c r="M26" i="15"/>
  <c r="N26" i="15"/>
  <c r="O26" i="15"/>
  <c r="Q26" i="15"/>
  <c r="R26" i="15" s="1"/>
  <c r="N25" i="14"/>
  <c r="P25" i="14"/>
  <c r="T25" i="14" s="1"/>
  <c r="Q25" i="14"/>
  <c r="R25" i="14" s="1"/>
  <c r="O25" i="14"/>
  <c r="M25" i="14"/>
  <c r="V24" i="14"/>
  <c r="W24" i="14"/>
  <c r="V24" i="13"/>
  <c r="W24" i="13"/>
  <c r="Q25" i="13"/>
  <c r="R25" i="13" s="1"/>
  <c r="M25" i="13"/>
  <c r="N25" i="13"/>
  <c r="O25" i="13"/>
  <c r="P25" i="13"/>
  <c r="S25" i="13" s="1"/>
  <c r="S25" i="12"/>
  <c r="M26" i="12"/>
  <c r="O26" i="12"/>
  <c r="P26" i="12"/>
  <c r="S26" i="12" s="1"/>
  <c r="N26" i="12"/>
  <c r="Q26" i="12"/>
  <c r="R26" i="12" s="1"/>
  <c r="S26" i="11"/>
  <c r="W25" i="12"/>
  <c r="V25" i="12"/>
  <c r="T25" i="10"/>
  <c r="V26" i="11"/>
  <c r="W26" i="11"/>
  <c r="M27" i="11"/>
  <c r="O27" i="11"/>
  <c r="Q27" i="11"/>
  <c r="R27" i="11" s="1"/>
  <c r="N27" i="11"/>
  <c r="P27" i="11"/>
  <c r="T27" i="11" s="1"/>
  <c r="M26" i="10"/>
  <c r="O26" i="10"/>
  <c r="P26" i="10"/>
  <c r="S26" i="10" s="1"/>
  <c r="Q26" i="10"/>
  <c r="R26" i="10" s="1"/>
  <c r="N26" i="10"/>
  <c r="W25" i="10"/>
  <c r="V25" i="10"/>
  <c r="S24" i="7"/>
  <c r="Q25" i="9"/>
  <c r="R25" i="9" s="1"/>
  <c r="M25" i="9"/>
  <c r="P25" i="9"/>
  <c r="S25" i="9" s="1"/>
  <c r="O25" i="9"/>
  <c r="N25" i="9"/>
  <c r="V24" i="9"/>
  <c r="W24" i="9"/>
  <c r="S24" i="9"/>
  <c r="V26" i="8"/>
  <c r="W26" i="8"/>
  <c r="T26" i="8"/>
  <c r="P27" i="8"/>
  <c r="S27" i="8" s="1"/>
  <c r="N27" i="8"/>
  <c r="Q27" i="8"/>
  <c r="R27" i="8" s="1"/>
  <c r="M27" i="8"/>
  <c r="O27" i="8"/>
  <c r="V24" i="7"/>
  <c r="W24" i="7"/>
  <c r="Q25" i="7"/>
  <c r="R25" i="7" s="1"/>
  <c r="O25" i="7"/>
  <c r="P25" i="7"/>
  <c r="T25" i="7" s="1"/>
  <c r="N25" i="7"/>
  <c r="M25" i="7"/>
  <c r="W25" i="6"/>
  <c r="V25" i="6"/>
  <c r="P26" i="6"/>
  <c r="T26" i="6" s="1"/>
  <c r="N26" i="6"/>
  <c r="M26" i="6"/>
  <c r="Q26" i="6"/>
  <c r="R26" i="6" s="1"/>
  <c r="O26" i="6"/>
  <c r="S25" i="6"/>
  <c r="T31" i="2"/>
  <c r="W31" i="2"/>
  <c r="V31" i="2"/>
  <c r="O32" i="2"/>
  <c r="D33" i="2"/>
  <c r="P32" i="2"/>
  <c r="S32" i="2" s="1"/>
  <c r="N32" i="2"/>
  <c r="M32" i="2"/>
  <c r="Q32" i="2"/>
  <c r="R32" i="2" s="1"/>
  <c r="DA27" i="5"/>
  <c r="DB27" i="5"/>
  <c r="DD28" i="5"/>
  <c r="AN17" i="3" l="1"/>
  <c r="S25" i="14"/>
  <c r="V25" i="16"/>
  <c r="W25" i="16"/>
  <c r="M26" i="16"/>
  <c r="O26" i="16"/>
  <c r="Q26" i="16"/>
  <c r="R26" i="16" s="1"/>
  <c r="P26" i="16"/>
  <c r="T26" i="16" s="1"/>
  <c r="N26" i="16"/>
  <c r="W26" i="15"/>
  <c r="V26" i="15"/>
  <c r="O27" i="15"/>
  <c r="Q27" i="15"/>
  <c r="R27" i="15" s="1"/>
  <c r="N27" i="15"/>
  <c r="M27" i="15"/>
  <c r="P27" i="15"/>
  <c r="T27" i="15" s="1"/>
  <c r="T26" i="15"/>
  <c r="O26" i="14"/>
  <c r="N26" i="14"/>
  <c r="P26" i="14"/>
  <c r="T26" i="14" s="1"/>
  <c r="Q26" i="14"/>
  <c r="R26" i="14" s="1"/>
  <c r="M26" i="14"/>
  <c r="V25" i="14"/>
  <c r="W25" i="14"/>
  <c r="M26" i="13"/>
  <c r="N26" i="13"/>
  <c r="O26" i="13"/>
  <c r="P26" i="13"/>
  <c r="T26" i="13" s="1"/>
  <c r="Q26" i="13"/>
  <c r="R26" i="13" s="1"/>
  <c r="T25" i="13"/>
  <c r="V25" i="13"/>
  <c r="W25" i="13"/>
  <c r="T26" i="12"/>
  <c r="V26" i="12"/>
  <c r="W26" i="12"/>
  <c r="Q27" i="12"/>
  <c r="R27" i="12" s="1"/>
  <c r="N27" i="12"/>
  <c r="P27" i="12"/>
  <c r="S27" i="12" s="1"/>
  <c r="M27" i="12"/>
  <c r="O27" i="12"/>
  <c r="W27" i="11"/>
  <c r="V27" i="11"/>
  <c r="S27" i="11"/>
  <c r="M28" i="11"/>
  <c r="P28" i="11"/>
  <c r="S28" i="11" s="1"/>
  <c r="O28" i="11"/>
  <c r="Q28" i="11"/>
  <c r="R28" i="11" s="1"/>
  <c r="N28" i="11"/>
  <c r="T26" i="10"/>
  <c r="V26" i="10"/>
  <c r="W26" i="10"/>
  <c r="T25" i="9"/>
  <c r="M27" i="10"/>
  <c r="O27" i="10"/>
  <c r="Q27" i="10"/>
  <c r="R27" i="10" s="1"/>
  <c r="N27" i="10"/>
  <c r="P27" i="10"/>
  <c r="S27" i="10" s="1"/>
  <c r="Q26" i="9"/>
  <c r="R26" i="9" s="1"/>
  <c r="M26" i="9"/>
  <c r="N26" i="9"/>
  <c r="O26" i="9"/>
  <c r="P26" i="9"/>
  <c r="S26" i="9" s="1"/>
  <c r="W25" i="9"/>
  <c r="V25" i="9"/>
  <c r="T27" i="8"/>
  <c r="S25" i="7"/>
  <c r="O28" i="8"/>
  <c r="P28" i="8"/>
  <c r="T28" i="8" s="1"/>
  <c r="Q28" i="8"/>
  <c r="R28" i="8" s="1"/>
  <c r="N28" i="8"/>
  <c r="M28" i="8"/>
  <c r="V27" i="8"/>
  <c r="W27" i="8"/>
  <c r="W25" i="7"/>
  <c r="V25" i="7"/>
  <c r="P26" i="7"/>
  <c r="T26" i="7" s="1"/>
  <c r="N26" i="7"/>
  <c r="M26" i="7"/>
  <c r="O26" i="7"/>
  <c r="Q26" i="7"/>
  <c r="R26" i="7" s="1"/>
  <c r="T32" i="2"/>
  <c r="W26" i="6"/>
  <c r="V26" i="6"/>
  <c r="N27" i="6"/>
  <c r="M27" i="6"/>
  <c r="Q27" i="6"/>
  <c r="R27" i="6" s="1"/>
  <c r="O27" i="6"/>
  <c r="P27" i="6"/>
  <c r="S27" i="6" s="1"/>
  <c r="S26" i="6"/>
  <c r="M33" i="2"/>
  <c r="N33" i="2"/>
  <c r="D34" i="2"/>
  <c r="O33" i="2"/>
  <c r="Q33" i="2"/>
  <c r="R33" i="2" s="1"/>
  <c r="P33" i="2"/>
  <c r="T33" i="2" s="1"/>
  <c r="V32" i="2"/>
  <c r="W32" i="2"/>
  <c r="DD29" i="5"/>
  <c r="DA28" i="5"/>
  <c r="DB28" i="5"/>
  <c r="O27" i="16" l="1"/>
  <c r="Q27" i="16"/>
  <c r="R27" i="16" s="1"/>
  <c r="M27" i="16"/>
  <c r="N27" i="16"/>
  <c r="P27" i="16"/>
  <c r="T27" i="16" s="1"/>
  <c r="S26" i="16"/>
  <c r="W26" i="16"/>
  <c r="V26" i="16"/>
  <c r="T27" i="12"/>
  <c r="W27" i="15"/>
  <c r="V27" i="15"/>
  <c r="S26" i="13"/>
  <c r="S27" i="15"/>
  <c r="Q28" i="15"/>
  <c r="N28" i="15"/>
  <c r="O28" i="15"/>
  <c r="M28" i="15"/>
  <c r="P28" i="15"/>
  <c r="S28" i="15" s="1"/>
  <c r="S26" i="14"/>
  <c r="O27" i="14"/>
  <c r="N27" i="14"/>
  <c r="Q27" i="14"/>
  <c r="R27" i="14" s="1"/>
  <c r="P27" i="14"/>
  <c r="S27" i="14" s="1"/>
  <c r="M27" i="14"/>
  <c r="V26" i="14"/>
  <c r="W26" i="14"/>
  <c r="V26" i="13"/>
  <c r="W26" i="13"/>
  <c r="O27" i="13"/>
  <c r="P27" i="13"/>
  <c r="T27" i="13" s="1"/>
  <c r="Q27" i="13"/>
  <c r="R27" i="13" s="1"/>
  <c r="M27" i="13"/>
  <c r="N27" i="13"/>
  <c r="V27" i="12"/>
  <c r="W27" i="12"/>
  <c r="M28" i="12"/>
  <c r="O28" i="12"/>
  <c r="P28" i="12"/>
  <c r="S28" i="12" s="1"/>
  <c r="Q28" i="12"/>
  <c r="R28" i="12" s="1"/>
  <c r="N28" i="12"/>
  <c r="T26" i="9"/>
  <c r="T28" i="11"/>
  <c r="V28" i="11"/>
  <c r="W28" i="11"/>
  <c r="M30" i="11"/>
  <c r="O30" i="11"/>
  <c r="P30" i="11"/>
  <c r="T30" i="11" s="1"/>
  <c r="Q30" i="11"/>
  <c r="R30" i="11" s="1"/>
  <c r="N30" i="11"/>
  <c r="T27" i="10"/>
  <c r="W27" i="10"/>
  <c r="V27" i="10"/>
  <c r="M28" i="10"/>
  <c r="O28" i="10"/>
  <c r="P28" i="10"/>
  <c r="S28" i="10" s="1"/>
  <c r="Q28" i="10"/>
  <c r="R28" i="10" s="1"/>
  <c r="N28" i="10"/>
  <c r="N27" i="9"/>
  <c r="M27" i="9"/>
  <c r="Q27" i="9"/>
  <c r="R27" i="9" s="1"/>
  <c r="P27" i="9"/>
  <c r="T27" i="9" s="1"/>
  <c r="O27" i="9"/>
  <c r="W26" i="9"/>
  <c r="V26" i="9"/>
  <c r="S28" i="8"/>
  <c r="V28" i="8"/>
  <c r="W28" i="8"/>
  <c r="M30" i="8"/>
  <c r="O30" i="8"/>
  <c r="N30" i="8"/>
  <c r="P30" i="8"/>
  <c r="T30" i="8" s="1"/>
  <c r="Q30" i="8"/>
  <c r="R30" i="8" s="1"/>
  <c r="V26" i="7"/>
  <c r="W26" i="7"/>
  <c r="O27" i="7"/>
  <c r="Q27" i="7"/>
  <c r="R27" i="7" s="1"/>
  <c r="M27" i="7"/>
  <c r="P27" i="7"/>
  <c r="S27" i="7" s="1"/>
  <c r="N27" i="7"/>
  <c r="S26" i="7"/>
  <c r="W27" i="6"/>
  <c r="V27" i="6"/>
  <c r="M28" i="6"/>
  <c r="P28" i="6"/>
  <c r="S28" i="6" s="1"/>
  <c r="O28" i="6"/>
  <c r="N28" i="6"/>
  <c r="Q28" i="6"/>
  <c r="T27" i="6"/>
  <c r="P34" i="2"/>
  <c r="S34" i="2" s="1"/>
  <c r="M34" i="2"/>
  <c r="Q34" i="2"/>
  <c r="R34" i="2" s="1"/>
  <c r="O34" i="2"/>
  <c r="D35" i="2"/>
  <c r="N34" i="2"/>
  <c r="V33" i="2"/>
  <c r="W33" i="2"/>
  <c r="S33" i="2"/>
  <c r="DD30" i="5"/>
  <c r="DB29" i="5"/>
  <c r="DA29" i="5"/>
  <c r="S27" i="16" l="1"/>
  <c r="T28" i="15"/>
  <c r="V27" i="16"/>
  <c r="W27" i="16"/>
  <c r="M28" i="16"/>
  <c r="Q28" i="16"/>
  <c r="R28" i="16" s="1"/>
  <c r="P28" i="16"/>
  <c r="S28" i="16" s="1"/>
  <c r="N28" i="16"/>
  <c r="O28" i="16"/>
  <c r="P29" i="15"/>
  <c r="S29" i="15" s="1"/>
  <c r="M29" i="15"/>
  <c r="O29" i="15"/>
  <c r="W29" i="15" s="1"/>
  <c r="N29" i="15"/>
  <c r="R29" i="15"/>
  <c r="R28" i="15"/>
  <c r="T27" i="14"/>
  <c r="W28" i="15"/>
  <c r="V28" i="15"/>
  <c r="V27" i="14"/>
  <c r="W27" i="14"/>
  <c r="P28" i="14"/>
  <c r="S28" i="14" s="1"/>
  <c r="Q28" i="14"/>
  <c r="R28" i="14" s="1"/>
  <c r="O28" i="14"/>
  <c r="N28" i="14"/>
  <c r="M28" i="14"/>
  <c r="T28" i="12"/>
  <c r="W27" i="13"/>
  <c r="V27" i="13"/>
  <c r="S27" i="13"/>
  <c r="P28" i="13"/>
  <c r="S28" i="13" s="1"/>
  <c r="Q28" i="13"/>
  <c r="R28" i="13" s="1"/>
  <c r="M28" i="13"/>
  <c r="O28" i="13"/>
  <c r="N28" i="13"/>
  <c r="Q30" i="12"/>
  <c r="R30" i="12" s="1"/>
  <c r="N30" i="12"/>
  <c r="P30" i="12"/>
  <c r="T30" i="12" s="1"/>
  <c r="M30" i="12"/>
  <c r="O30" i="12"/>
  <c r="V28" i="12"/>
  <c r="W28" i="12"/>
  <c r="Q31" i="11"/>
  <c r="R31" i="11" s="1"/>
  <c r="P31" i="11"/>
  <c r="S31" i="11" s="1"/>
  <c r="N31" i="11"/>
  <c r="O31" i="11"/>
  <c r="M31" i="11"/>
  <c r="S30" i="11"/>
  <c r="W30" i="11"/>
  <c r="V30" i="11"/>
  <c r="T28" i="10"/>
  <c r="V28" i="10"/>
  <c r="W28" i="10"/>
  <c r="M30" i="10"/>
  <c r="O30" i="10"/>
  <c r="Q30" i="10"/>
  <c r="R30" i="10" s="1"/>
  <c r="N30" i="10"/>
  <c r="P30" i="10"/>
  <c r="T30" i="10" s="1"/>
  <c r="S27" i="9"/>
  <c r="V27" i="9"/>
  <c r="W27" i="9"/>
  <c r="N28" i="9"/>
  <c r="P28" i="9"/>
  <c r="T28" i="9" s="1"/>
  <c r="O28" i="9"/>
  <c r="Q28" i="9"/>
  <c r="R28" i="9" s="1"/>
  <c r="M28" i="9"/>
  <c r="Q31" i="8"/>
  <c r="R31" i="8" s="1"/>
  <c r="M31" i="8"/>
  <c r="O31" i="8"/>
  <c r="P31" i="8"/>
  <c r="S31" i="8" s="1"/>
  <c r="N31" i="8"/>
  <c r="W30" i="8"/>
  <c r="V30" i="8"/>
  <c r="S30" i="8"/>
  <c r="T27" i="7"/>
  <c r="V27" i="7"/>
  <c r="W27" i="7"/>
  <c r="Q28" i="7"/>
  <c r="R28" i="7" s="1"/>
  <c r="O28" i="7"/>
  <c r="N28" i="7"/>
  <c r="P28" i="7"/>
  <c r="T28" i="7" s="1"/>
  <c r="M28" i="7"/>
  <c r="R28" i="6"/>
  <c r="R29" i="6"/>
  <c r="P29" i="6"/>
  <c r="S29" i="6" s="1"/>
  <c r="O29" i="6"/>
  <c r="M29" i="6"/>
  <c r="N29" i="6"/>
  <c r="T28" i="6"/>
  <c r="V28" i="6"/>
  <c r="W28" i="6"/>
  <c r="T34" i="2"/>
  <c r="V34" i="2"/>
  <c r="W34" i="2"/>
  <c r="D36" i="2"/>
  <c r="M35" i="2"/>
  <c r="Q35" i="2"/>
  <c r="R35" i="2" s="1"/>
  <c r="O35" i="2"/>
  <c r="N35" i="2"/>
  <c r="P35" i="2"/>
  <c r="T35" i="2" s="1"/>
  <c r="DA30" i="5"/>
  <c r="DB30" i="5"/>
  <c r="DD31" i="5"/>
  <c r="S30" i="12" l="1"/>
  <c r="T29" i="15"/>
  <c r="T28" i="16"/>
  <c r="Q30" i="16"/>
  <c r="R30" i="16" s="1"/>
  <c r="N30" i="16"/>
  <c r="O30" i="16"/>
  <c r="P30" i="16"/>
  <c r="T30" i="16" s="1"/>
  <c r="M30" i="16"/>
  <c r="V28" i="16"/>
  <c r="W28" i="16"/>
  <c r="P30" i="15"/>
  <c r="T30" i="15" s="1"/>
  <c r="M30" i="15"/>
  <c r="N30" i="15"/>
  <c r="O30" i="15"/>
  <c r="Q30" i="15"/>
  <c r="R30" i="15" s="1"/>
  <c r="S28" i="9"/>
  <c r="T31" i="11"/>
  <c r="M29" i="14"/>
  <c r="N29" i="14"/>
  <c r="T28" i="14"/>
  <c r="V28" i="14"/>
  <c r="W28" i="14"/>
  <c r="T28" i="13"/>
  <c r="W28" i="13"/>
  <c r="V28" i="13"/>
  <c r="M30" i="13"/>
  <c r="Q30" i="13"/>
  <c r="R30" i="13" s="1"/>
  <c r="O30" i="13"/>
  <c r="P30" i="13"/>
  <c r="T30" i="13" s="1"/>
  <c r="N30" i="13"/>
  <c r="Q31" i="12"/>
  <c r="R31" i="12" s="1"/>
  <c r="P31" i="12"/>
  <c r="S31" i="12" s="1"/>
  <c r="N31" i="12"/>
  <c r="M31" i="12"/>
  <c r="O31" i="12"/>
  <c r="V30" i="12"/>
  <c r="W30" i="12"/>
  <c r="Q32" i="11"/>
  <c r="R32" i="11" s="1"/>
  <c r="M32" i="11"/>
  <c r="P32" i="11"/>
  <c r="S32" i="11" s="1"/>
  <c r="O32" i="11"/>
  <c r="N32" i="11"/>
  <c r="W31" i="11"/>
  <c r="V31" i="11"/>
  <c r="M31" i="10"/>
  <c r="O31" i="10"/>
  <c r="Q31" i="10"/>
  <c r="R31" i="10" s="1"/>
  <c r="N31" i="10"/>
  <c r="P31" i="10"/>
  <c r="T31" i="10" s="1"/>
  <c r="S30" i="10"/>
  <c r="W30" i="10"/>
  <c r="V30" i="10"/>
  <c r="V28" i="9"/>
  <c r="W28" i="9"/>
  <c r="O30" i="9"/>
  <c r="N30" i="9"/>
  <c r="M30" i="9"/>
  <c r="P30" i="9"/>
  <c r="T30" i="9" s="1"/>
  <c r="Q30" i="9"/>
  <c r="R30" i="9" s="1"/>
  <c r="T31" i="8"/>
  <c r="W31" i="8"/>
  <c r="V31" i="8"/>
  <c r="P32" i="8"/>
  <c r="S32" i="8" s="1"/>
  <c r="N32" i="8"/>
  <c r="Q32" i="8"/>
  <c r="R32" i="8" s="1"/>
  <c r="M32" i="8"/>
  <c r="O32" i="8"/>
  <c r="S28" i="7"/>
  <c r="Q30" i="7"/>
  <c r="R30" i="7" s="1"/>
  <c r="O30" i="7"/>
  <c r="N30" i="7"/>
  <c r="P30" i="7"/>
  <c r="S30" i="7" s="1"/>
  <c r="M30" i="7"/>
  <c r="T29" i="6"/>
  <c r="V28" i="7"/>
  <c r="W28" i="7"/>
  <c r="Q30" i="6"/>
  <c r="R30" i="6" s="1"/>
  <c r="M30" i="6"/>
  <c r="O30" i="6"/>
  <c r="P30" i="6"/>
  <c r="T30" i="6" s="1"/>
  <c r="N30" i="6"/>
  <c r="W29" i="6"/>
  <c r="V29" i="6"/>
  <c r="P36" i="2"/>
  <c r="S36" i="2" s="1"/>
  <c r="D37" i="2"/>
  <c r="N36" i="2"/>
  <c r="M36" i="2"/>
  <c r="Q36" i="2"/>
  <c r="R36" i="2" s="1"/>
  <c r="O36" i="2"/>
  <c r="W35" i="2"/>
  <c r="V35" i="2"/>
  <c r="S35" i="2"/>
  <c r="DA31" i="5"/>
  <c r="DB31" i="5"/>
  <c r="DD32" i="5"/>
  <c r="T31" i="12" l="1"/>
  <c r="S30" i="16"/>
  <c r="W30" i="16"/>
  <c r="V30" i="16"/>
  <c r="O31" i="16"/>
  <c r="Q31" i="16"/>
  <c r="R31" i="16" s="1"/>
  <c r="N31" i="16"/>
  <c r="P31" i="16"/>
  <c r="S31" i="16" s="1"/>
  <c r="M31" i="16"/>
  <c r="S30" i="15"/>
  <c r="T32" i="11"/>
  <c r="V30" i="15"/>
  <c r="W30" i="15"/>
  <c r="O31" i="15"/>
  <c r="Q31" i="15"/>
  <c r="R31" i="15" s="1"/>
  <c r="N31" i="15"/>
  <c r="M31" i="15"/>
  <c r="P31" i="15"/>
  <c r="T31" i="15" s="1"/>
  <c r="O30" i="14"/>
  <c r="Q30" i="14"/>
  <c r="R30" i="14" s="1"/>
  <c r="P30" i="14"/>
  <c r="T30" i="14" s="1"/>
  <c r="M30" i="14"/>
  <c r="N30" i="14"/>
  <c r="S30" i="13"/>
  <c r="N31" i="13"/>
  <c r="O31" i="13"/>
  <c r="P31" i="13"/>
  <c r="T31" i="13" s="1"/>
  <c r="Q31" i="13"/>
  <c r="R31" i="13" s="1"/>
  <c r="M31" i="13"/>
  <c r="V30" i="13"/>
  <c r="W30" i="13"/>
  <c r="V31" i="12"/>
  <c r="W31" i="12"/>
  <c r="S31" i="10"/>
  <c r="M32" i="12"/>
  <c r="P32" i="12"/>
  <c r="T32" i="12" s="1"/>
  <c r="O32" i="12"/>
  <c r="Q32" i="12"/>
  <c r="R32" i="12" s="1"/>
  <c r="N32" i="12"/>
  <c r="Q33" i="11"/>
  <c r="R33" i="11" s="1"/>
  <c r="N33" i="11"/>
  <c r="M33" i="11"/>
  <c r="O33" i="11"/>
  <c r="P33" i="11"/>
  <c r="S33" i="11" s="1"/>
  <c r="V32" i="11"/>
  <c r="W32" i="11"/>
  <c r="V31" i="10"/>
  <c r="W31" i="10"/>
  <c r="M32" i="10"/>
  <c r="O32" i="10"/>
  <c r="Q32" i="10"/>
  <c r="R32" i="10" s="1"/>
  <c r="P32" i="10"/>
  <c r="T32" i="10" s="1"/>
  <c r="N32" i="10"/>
  <c r="Q31" i="9"/>
  <c r="R31" i="9" s="1"/>
  <c r="P31" i="9"/>
  <c r="T31" i="9" s="1"/>
  <c r="M31" i="9"/>
  <c r="N31" i="9"/>
  <c r="O31" i="9"/>
  <c r="V30" i="9"/>
  <c r="W30" i="9"/>
  <c r="S30" i="9"/>
  <c r="T32" i="8"/>
  <c r="M33" i="8"/>
  <c r="N33" i="8"/>
  <c r="O33" i="8"/>
  <c r="P33" i="8"/>
  <c r="S33" i="8" s="1"/>
  <c r="Q33" i="8"/>
  <c r="R33" i="8" s="1"/>
  <c r="T30" i="7"/>
  <c r="V32" i="8"/>
  <c r="W32" i="8"/>
  <c r="Q31" i="7"/>
  <c r="R31" i="7" s="1"/>
  <c r="O31" i="7"/>
  <c r="P31" i="7"/>
  <c r="T31" i="7" s="1"/>
  <c r="N31" i="7"/>
  <c r="M31" i="7"/>
  <c r="V30" i="7"/>
  <c r="W30" i="7"/>
  <c r="S30" i="6"/>
  <c r="V30" i="6"/>
  <c r="W30" i="6"/>
  <c r="Q31" i="6"/>
  <c r="R31" i="6" s="1"/>
  <c r="N31" i="6"/>
  <c r="M31" i="6"/>
  <c r="P31" i="6"/>
  <c r="S31" i="6" s="1"/>
  <c r="O31" i="6"/>
  <c r="T36" i="2"/>
  <c r="M37" i="2"/>
  <c r="Q37" i="2"/>
  <c r="R37" i="2" s="1"/>
  <c r="N37" i="2"/>
  <c r="D38" i="2"/>
  <c r="O37" i="2"/>
  <c r="P37" i="2"/>
  <c r="S37" i="2" s="1"/>
  <c r="W36" i="2"/>
  <c r="V36" i="2"/>
  <c r="DD33" i="5"/>
  <c r="DA32" i="5"/>
  <c r="DB32" i="5"/>
  <c r="S30" i="14" l="1"/>
  <c r="T31" i="16"/>
  <c r="V31" i="16"/>
  <c r="W31" i="16"/>
  <c r="P32" i="16"/>
  <c r="T32" i="16" s="1"/>
  <c r="N32" i="16"/>
  <c r="O32" i="16"/>
  <c r="M32" i="16"/>
  <c r="Q32" i="16"/>
  <c r="R32" i="16" s="1"/>
  <c r="S31" i="7"/>
  <c r="M32" i="15"/>
  <c r="Q32" i="15"/>
  <c r="R32" i="15" s="1"/>
  <c r="P32" i="15"/>
  <c r="T32" i="15" s="1"/>
  <c r="O32" i="15"/>
  <c r="N32" i="15"/>
  <c r="W31" i="15"/>
  <c r="V31" i="15"/>
  <c r="S31" i="15"/>
  <c r="S31" i="13"/>
  <c r="M31" i="14"/>
  <c r="N31" i="14"/>
  <c r="Q31" i="14"/>
  <c r="R31" i="14" s="1"/>
  <c r="P31" i="14"/>
  <c r="T31" i="14" s="1"/>
  <c r="O31" i="14"/>
  <c r="V30" i="14"/>
  <c r="W30" i="14"/>
  <c r="S32" i="12"/>
  <c r="O32" i="13"/>
  <c r="P32" i="13"/>
  <c r="T32" i="13" s="1"/>
  <c r="M32" i="13"/>
  <c r="Q32" i="13"/>
  <c r="R32" i="13" s="1"/>
  <c r="N32" i="13"/>
  <c r="W31" i="13"/>
  <c r="V31" i="13"/>
  <c r="M33" i="12"/>
  <c r="O33" i="12"/>
  <c r="P33" i="12"/>
  <c r="S33" i="12" s="1"/>
  <c r="N33" i="12"/>
  <c r="Q33" i="12"/>
  <c r="R33" i="12" s="1"/>
  <c r="V32" i="12"/>
  <c r="W32" i="12"/>
  <c r="T33" i="11"/>
  <c r="V33" i="11"/>
  <c r="W33" i="11"/>
  <c r="P34" i="11"/>
  <c r="T34" i="11" s="1"/>
  <c r="Q34" i="11"/>
  <c r="R34" i="11" s="1"/>
  <c r="M34" i="11"/>
  <c r="O34" i="11"/>
  <c r="N34" i="11"/>
  <c r="S31" i="9"/>
  <c r="T33" i="8"/>
  <c r="V32" i="10"/>
  <c r="W32" i="10"/>
  <c r="S32" i="10"/>
  <c r="M33" i="10"/>
  <c r="O33" i="10"/>
  <c r="N33" i="10"/>
  <c r="P33" i="10"/>
  <c r="S33" i="10" s="1"/>
  <c r="Q33" i="10"/>
  <c r="R33" i="10" s="1"/>
  <c r="W31" i="9"/>
  <c r="V31" i="9"/>
  <c r="P32" i="9"/>
  <c r="S32" i="9" s="1"/>
  <c r="M32" i="9"/>
  <c r="Q32" i="9"/>
  <c r="R32" i="9" s="1"/>
  <c r="O32" i="9"/>
  <c r="N32" i="9"/>
  <c r="W33" i="8"/>
  <c r="V33" i="8"/>
  <c r="M34" i="8"/>
  <c r="O34" i="8"/>
  <c r="N34" i="8"/>
  <c r="P34" i="8"/>
  <c r="T34" i="8" s="1"/>
  <c r="Q34" i="8"/>
  <c r="R34" i="8" s="1"/>
  <c r="P32" i="7"/>
  <c r="S32" i="7" s="1"/>
  <c r="N32" i="7"/>
  <c r="M32" i="7"/>
  <c r="O32" i="7"/>
  <c r="Q32" i="7"/>
  <c r="R32" i="7" s="1"/>
  <c r="V31" i="7"/>
  <c r="W31" i="7"/>
  <c r="W31" i="6"/>
  <c r="V31" i="6"/>
  <c r="N32" i="6"/>
  <c r="P32" i="6"/>
  <c r="T32" i="6" s="1"/>
  <c r="M32" i="6"/>
  <c r="O32" i="6"/>
  <c r="Q32" i="6"/>
  <c r="R32" i="6" s="1"/>
  <c r="T37" i="2"/>
  <c r="T31" i="6"/>
  <c r="N38" i="2"/>
  <c r="P38" i="2"/>
  <c r="S38" i="2" s="1"/>
  <c r="M38" i="2"/>
  <c r="Q38" i="2"/>
  <c r="R38" i="2" s="1"/>
  <c r="D39" i="2"/>
  <c r="O38" i="2"/>
  <c r="V37" i="2"/>
  <c r="W37" i="2"/>
  <c r="DA33" i="5"/>
  <c r="DB33" i="5"/>
  <c r="DD34" i="5"/>
  <c r="Q33" i="16" l="1"/>
  <c r="R33" i="16" s="1"/>
  <c r="P33" i="16"/>
  <c r="S33" i="16" s="1"/>
  <c r="N33" i="16"/>
  <c r="O33" i="16"/>
  <c r="M33" i="16"/>
  <c r="V32" i="16"/>
  <c r="W32" i="16"/>
  <c r="S32" i="16"/>
  <c r="S32" i="15"/>
  <c r="O33" i="15"/>
  <c r="Q33" i="15"/>
  <c r="R33" i="15" s="1"/>
  <c r="M33" i="15"/>
  <c r="P33" i="15"/>
  <c r="S33" i="15" s="1"/>
  <c r="N33" i="15"/>
  <c r="S31" i="14"/>
  <c r="W32" i="15"/>
  <c r="V32" i="15"/>
  <c r="S32" i="13"/>
  <c r="V31" i="14"/>
  <c r="W31" i="14"/>
  <c r="Q32" i="14"/>
  <c r="R32" i="14" s="1"/>
  <c r="N32" i="14"/>
  <c r="P32" i="14"/>
  <c r="S32" i="14" s="1"/>
  <c r="O32" i="14"/>
  <c r="M32" i="14"/>
  <c r="P33" i="13"/>
  <c r="T33" i="13" s="1"/>
  <c r="M33" i="13"/>
  <c r="N33" i="13"/>
  <c r="O33" i="13"/>
  <c r="Q33" i="13"/>
  <c r="R33" i="13" s="1"/>
  <c r="V32" i="13"/>
  <c r="W32" i="13"/>
  <c r="T33" i="12"/>
  <c r="W33" i="12"/>
  <c r="V33" i="12"/>
  <c r="O34" i="12"/>
  <c r="P34" i="12"/>
  <c r="S34" i="12" s="1"/>
  <c r="N34" i="12"/>
  <c r="Q34" i="12"/>
  <c r="R34" i="12" s="1"/>
  <c r="M34" i="12"/>
  <c r="W34" i="11"/>
  <c r="V34" i="11"/>
  <c r="O35" i="11"/>
  <c r="N35" i="11"/>
  <c r="Q35" i="11"/>
  <c r="R35" i="11" s="1"/>
  <c r="P35" i="11"/>
  <c r="S35" i="11" s="1"/>
  <c r="M35" i="11"/>
  <c r="S34" i="11"/>
  <c r="S34" i="8"/>
  <c r="M34" i="10"/>
  <c r="O34" i="10"/>
  <c r="Q34" i="10"/>
  <c r="R34" i="10" s="1"/>
  <c r="N34" i="10"/>
  <c r="P34" i="10"/>
  <c r="S34" i="10" s="1"/>
  <c r="T33" i="10"/>
  <c r="W33" i="10"/>
  <c r="V33" i="10"/>
  <c r="W32" i="9"/>
  <c r="V32" i="9"/>
  <c r="P33" i="9"/>
  <c r="S33" i="9" s="1"/>
  <c r="Q33" i="9"/>
  <c r="R33" i="9" s="1"/>
  <c r="O33" i="9"/>
  <c r="N33" i="9"/>
  <c r="M33" i="9"/>
  <c r="T32" i="7"/>
  <c r="T32" i="9"/>
  <c r="W34" i="8"/>
  <c r="V34" i="8"/>
  <c r="Q35" i="8"/>
  <c r="R35" i="8" s="1"/>
  <c r="M35" i="8"/>
  <c r="N35" i="8"/>
  <c r="O35" i="8"/>
  <c r="P35" i="8"/>
  <c r="S35" i="8" s="1"/>
  <c r="Q33" i="7"/>
  <c r="R33" i="7" s="1"/>
  <c r="O33" i="7"/>
  <c r="P33" i="7"/>
  <c r="S33" i="7" s="1"/>
  <c r="M33" i="7"/>
  <c r="N33" i="7"/>
  <c r="V32" i="7"/>
  <c r="W32" i="7"/>
  <c r="S32" i="6"/>
  <c r="Q33" i="6"/>
  <c r="R33" i="6" s="1"/>
  <c r="P33" i="6"/>
  <c r="T33" i="6" s="1"/>
  <c r="N33" i="6"/>
  <c r="M33" i="6"/>
  <c r="O33" i="6"/>
  <c r="W32" i="6"/>
  <c r="V32" i="6"/>
  <c r="T38" i="2"/>
  <c r="V38" i="2"/>
  <c r="W38" i="2"/>
  <c r="D40" i="2"/>
  <c r="O39" i="2"/>
  <c r="Q39" i="2"/>
  <c r="R39" i="2" s="1"/>
  <c r="P39" i="2"/>
  <c r="T39" i="2" s="1"/>
  <c r="N39" i="2"/>
  <c r="M39" i="2"/>
  <c r="DD35" i="5"/>
  <c r="DA34" i="5"/>
  <c r="DB34" i="5"/>
  <c r="T33" i="16" l="1"/>
  <c r="T33" i="15"/>
  <c r="W33" i="16"/>
  <c r="V33" i="16"/>
  <c r="P34" i="16"/>
  <c r="T34" i="16" s="1"/>
  <c r="N34" i="16"/>
  <c r="Q34" i="16"/>
  <c r="R34" i="16" s="1"/>
  <c r="O34" i="16"/>
  <c r="M34" i="16"/>
  <c r="M34" i="15"/>
  <c r="N34" i="15"/>
  <c r="Q34" i="15"/>
  <c r="R34" i="15" s="1"/>
  <c r="P34" i="15"/>
  <c r="S34" i="15" s="1"/>
  <c r="O34" i="15"/>
  <c r="W33" i="15"/>
  <c r="V33" i="15"/>
  <c r="T32" i="14"/>
  <c r="V32" i="14"/>
  <c r="W32" i="14"/>
  <c r="P33" i="14"/>
  <c r="T33" i="14" s="1"/>
  <c r="O33" i="14"/>
  <c r="Q33" i="14"/>
  <c r="R33" i="14" s="1"/>
  <c r="N33" i="14"/>
  <c r="M33" i="14"/>
  <c r="S33" i="13"/>
  <c r="V33" i="13"/>
  <c r="W33" i="13"/>
  <c r="M34" i="13"/>
  <c r="N34" i="13"/>
  <c r="P34" i="13"/>
  <c r="S34" i="13" s="1"/>
  <c r="O34" i="13"/>
  <c r="Q34" i="13"/>
  <c r="R34" i="13" s="1"/>
  <c r="V34" i="12"/>
  <c r="W34" i="12"/>
  <c r="T34" i="12"/>
  <c r="O35" i="12"/>
  <c r="Q35" i="12"/>
  <c r="R35" i="12" s="1"/>
  <c r="M35" i="12"/>
  <c r="N35" i="12"/>
  <c r="P35" i="12"/>
  <c r="S35" i="12" s="1"/>
  <c r="T34" i="10"/>
  <c r="V35" i="11"/>
  <c r="W35" i="11"/>
  <c r="O36" i="11"/>
  <c r="P36" i="11"/>
  <c r="S36" i="11" s="1"/>
  <c r="M36" i="11"/>
  <c r="Q36" i="11"/>
  <c r="R36" i="11" s="1"/>
  <c r="N36" i="11"/>
  <c r="T35" i="11"/>
  <c r="V34" i="10"/>
  <c r="W34" i="10"/>
  <c r="N35" i="10"/>
  <c r="P35" i="10"/>
  <c r="S35" i="10" s="1"/>
  <c r="O35" i="10"/>
  <c r="Q35" i="10"/>
  <c r="R35" i="10" s="1"/>
  <c r="M35" i="10"/>
  <c r="M34" i="9"/>
  <c r="N34" i="9"/>
  <c r="O34" i="9"/>
  <c r="P34" i="9"/>
  <c r="S34" i="9" s="1"/>
  <c r="Q34" i="9"/>
  <c r="R34" i="9" s="1"/>
  <c r="T33" i="9"/>
  <c r="W33" i="9"/>
  <c r="V33" i="9"/>
  <c r="P36" i="8"/>
  <c r="S36" i="8" s="1"/>
  <c r="Q36" i="8"/>
  <c r="R36" i="8" s="1"/>
  <c r="M36" i="8"/>
  <c r="N36" i="8"/>
  <c r="O36" i="8"/>
  <c r="T35" i="8"/>
  <c r="V35" i="8"/>
  <c r="W35" i="8"/>
  <c r="T33" i="7"/>
  <c r="M34" i="7"/>
  <c r="P34" i="7"/>
  <c r="T34" i="7" s="1"/>
  <c r="N34" i="7"/>
  <c r="Q34" i="7"/>
  <c r="R34" i="7" s="1"/>
  <c r="O34" i="7"/>
  <c r="V33" i="7"/>
  <c r="W33" i="7"/>
  <c r="V33" i="6"/>
  <c r="W33" i="6"/>
  <c r="S33" i="6"/>
  <c r="N34" i="6"/>
  <c r="M34" i="6"/>
  <c r="O34" i="6"/>
  <c r="P34" i="6"/>
  <c r="T34" i="6" s="1"/>
  <c r="Q34" i="6"/>
  <c r="R34" i="6" s="1"/>
  <c r="M40" i="2"/>
  <c r="P40" i="2"/>
  <c r="T40" i="2" s="1"/>
  <c r="D41" i="2"/>
  <c r="O40" i="2"/>
  <c r="N40" i="2"/>
  <c r="Q40" i="2"/>
  <c r="R40" i="2" s="1"/>
  <c r="S39" i="2"/>
  <c r="W39" i="2"/>
  <c r="V39" i="2"/>
  <c r="DB35" i="5"/>
  <c r="DA35" i="5"/>
  <c r="DD36" i="5"/>
  <c r="S34" i="16" l="1"/>
  <c r="V34" i="16"/>
  <c r="W34" i="16"/>
  <c r="T34" i="15"/>
  <c r="P35" i="16"/>
  <c r="T35" i="16" s="1"/>
  <c r="Q35" i="16"/>
  <c r="R35" i="16" s="1"/>
  <c r="N35" i="16"/>
  <c r="O35" i="16"/>
  <c r="M35" i="16"/>
  <c r="V34" i="15"/>
  <c r="W34" i="15"/>
  <c r="Q35" i="15"/>
  <c r="R35" i="15" s="1"/>
  <c r="N35" i="15"/>
  <c r="M35" i="15"/>
  <c r="O35" i="15"/>
  <c r="P35" i="15"/>
  <c r="S35" i="15" s="1"/>
  <c r="S33" i="14"/>
  <c r="Q34" i="14"/>
  <c r="R34" i="14" s="1"/>
  <c r="P34" i="14"/>
  <c r="T34" i="14" s="1"/>
  <c r="O34" i="14"/>
  <c r="N34" i="14"/>
  <c r="M34" i="14"/>
  <c r="S34" i="14"/>
  <c r="V33" i="14"/>
  <c r="W33" i="14"/>
  <c r="T36" i="11"/>
  <c r="N35" i="13"/>
  <c r="M35" i="13"/>
  <c r="O35" i="13"/>
  <c r="Q35" i="13"/>
  <c r="R35" i="13" s="1"/>
  <c r="P35" i="13"/>
  <c r="T35" i="13" s="1"/>
  <c r="V34" i="13"/>
  <c r="W34" i="13"/>
  <c r="T36" i="8"/>
  <c r="T34" i="13"/>
  <c r="Q36" i="12"/>
  <c r="R36" i="12" s="1"/>
  <c r="M36" i="12"/>
  <c r="N36" i="12"/>
  <c r="O36" i="12"/>
  <c r="P36" i="12"/>
  <c r="T36" i="12" s="1"/>
  <c r="T35" i="12"/>
  <c r="T35" i="10"/>
  <c r="W35" i="12"/>
  <c r="V35" i="12"/>
  <c r="P37" i="11"/>
  <c r="S37" i="11" s="1"/>
  <c r="Q37" i="11"/>
  <c r="R37" i="11" s="1"/>
  <c r="N37" i="11"/>
  <c r="O37" i="11"/>
  <c r="M37" i="11"/>
  <c r="V36" i="11"/>
  <c r="W36" i="11"/>
  <c r="N36" i="10"/>
  <c r="O36" i="10"/>
  <c r="M36" i="10"/>
  <c r="Q36" i="10"/>
  <c r="R36" i="10" s="1"/>
  <c r="P36" i="10"/>
  <c r="S36" i="10" s="1"/>
  <c r="T34" i="9"/>
  <c r="V35" i="10"/>
  <c r="W35" i="10"/>
  <c r="W34" i="9"/>
  <c r="V34" i="9"/>
  <c r="Q35" i="9"/>
  <c r="R35" i="9" s="1"/>
  <c r="P35" i="9"/>
  <c r="S35" i="9" s="1"/>
  <c r="N35" i="9"/>
  <c r="M35" i="9"/>
  <c r="O35" i="9"/>
  <c r="W36" i="8"/>
  <c r="V36" i="8"/>
  <c r="P37" i="8"/>
  <c r="T37" i="8" s="1"/>
  <c r="O37" i="8"/>
  <c r="N37" i="8"/>
  <c r="Q37" i="8"/>
  <c r="R37" i="8" s="1"/>
  <c r="M37" i="8"/>
  <c r="S34" i="7"/>
  <c r="V34" i="7"/>
  <c r="W34" i="7"/>
  <c r="P35" i="7"/>
  <c r="S35" i="7" s="1"/>
  <c r="M35" i="7"/>
  <c r="O35" i="7"/>
  <c r="N35" i="7"/>
  <c r="Q35" i="7"/>
  <c r="R35" i="7" s="1"/>
  <c r="Q35" i="6"/>
  <c r="R35" i="6" s="1"/>
  <c r="N35" i="6"/>
  <c r="M35" i="6"/>
  <c r="O35" i="6"/>
  <c r="P35" i="6"/>
  <c r="T35" i="6" s="1"/>
  <c r="W34" i="6"/>
  <c r="V34" i="6"/>
  <c r="S34" i="6"/>
  <c r="S40" i="2"/>
  <c r="W40" i="2"/>
  <c r="V40" i="2"/>
  <c r="Q41" i="2"/>
  <c r="R41" i="2" s="1"/>
  <c r="O41" i="2"/>
  <c r="D42" i="2"/>
  <c r="M41" i="2"/>
  <c r="P41" i="2"/>
  <c r="T41" i="2" s="1"/>
  <c r="N41" i="2"/>
  <c r="DD37" i="5"/>
  <c r="DA36" i="5"/>
  <c r="DB36" i="5"/>
  <c r="S35" i="16" l="1"/>
  <c r="N36" i="16"/>
  <c r="Q36" i="16"/>
  <c r="R36" i="16" s="1"/>
  <c r="M36" i="16"/>
  <c r="P36" i="16"/>
  <c r="S36" i="16" s="1"/>
  <c r="O36" i="16"/>
  <c r="V35" i="16"/>
  <c r="W35" i="16"/>
  <c r="S35" i="13"/>
  <c r="V35" i="15"/>
  <c r="W35" i="15"/>
  <c r="N36" i="15"/>
  <c r="M36" i="15"/>
  <c r="O36" i="15"/>
  <c r="Q36" i="15"/>
  <c r="R36" i="15" s="1"/>
  <c r="P36" i="15"/>
  <c r="T36" i="15" s="1"/>
  <c r="T35" i="15"/>
  <c r="V34" i="14"/>
  <c r="W34" i="14"/>
  <c r="Q35" i="14"/>
  <c r="R35" i="14" s="1"/>
  <c r="O35" i="14"/>
  <c r="P35" i="14"/>
  <c r="T35" i="14" s="1"/>
  <c r="M35" i="14"/>
  <c r="N35" i="14"/>
  <c r="S36" i="12"/>
  <c r="O36" i="13"/>
  <c r="Q36" i="13"/>
  <c r="R36" i="13" s="1"/>
  <c r="M36" i="13"/>
  <c r="P36" i="13"/>
  <c r="S36" i="13" s="1"/>
  <c r="N36" i="13"/>
  <c r="W35" i="13"/>
  <c r="V35" i="13"/>
  <c r="T37" i="11"/>
  <c r="W36" i="12"/>
  <c r="V36" i="12"/>
  <c r="M37" i="12"/>
  <c r="N37" i="12"/>
  <c r="Q37" i="12"/>
  <c r="R37" i="12" s="1"/>
  <c r="O37" i="12"/>
  <c r="P37" i="12"/>
  <c r="T37" i="12" s="1"/>
  <c r="O38" i="11"/>
  <c r="P38" i="11"/>
  <c r="S38" i="11" s="1"/>
  <c r="Q38" i="11"/>
  <c r="R38" i="11" s="1"/>
  <c r="N38" i="11"/>
  <c r="M38" i="11"/>
  <c r="W37" i="11"/>
  <c r="V37" i="11"/>
  <c r="T36" i="10"/>
  <c r="O37" i="10"/>
  <c r="M37" i="10"/>
  <c r="Q37" i="10"/>
  <c r="R37" i="10" s="1"/>
  <c r="N37" i="10"/>
  <c r="P37" i="10"/>
  <c r="S37" i="10" s="1"/>
  <c r="W36" i="10"/>
  <c r="V36" i="10"/>
  <c r="V35" i="9"/>
  <c r="W35" i="9"/>
  <c r="T35" i="9"/>
  <c r="P36" i="9"/>
  <c r="S36" i="9" s="1"/>
  <c r="N36" i="9"/>
  <c r="O36" i="9"/>
  <c r="M36" i="9"/>
  <c r="Q36" i="9"/>
  <c r="R36" i="9" s="1"/>
  <c r="P38" i="8"/>
  <c r="T38" i="8" s="1"/>
  <c r="Q38" i="8"/>
  <c r="R38" i="8" s="1"/>
  <c r="M38" i="8"/>
  <c r="O38" i="8"/>
  <c r="N38" i="8"/>
  <c r="S37" i="8"/>
  <c r="W37" i="8"/>
  <c r="V37" i="8"/>
  <c r="T35" i="7"/>
  <c r="P36" i="7"/>
  <c r="T36" i="7" s="1"/>
  <c r="N36" i="7"/>
  <c r="M36" i="7"/>
  <c r="O36" i="7"/>
  <c r="Q36" i="7"/>
  <c r="R36" i="7" s="1"/>
  <c r="V35" i="7"/>
  <c r="W35" i="7"/>
  <c r="S35" i="6"/>
  <c r="W35" i="6"/>
  <c r="V35" i="6"/>
  <c r="N36" i="6"/>
  <c r="P36" i="6"/>
  <c r="S36" i="6" s="1"/>
  <c r="M36" i="6"/>
  <c r="Q36" i="6"/>
  <c r="R36" i="6" s="1"/>
  <c r="O36" i="6"/>
  <c r="W41" i="2"/>
  <c r="V41" i="2"/>
  <c r="S41" i="2"/>
  <c r="M42" i="2"/>
  <c r="O42" i="2"/>
  <c r="D43" i="2"/>
  <c r="Q42" i="2"/>
  <c r="R42" i="2" s="1"/>
  <c r="N42" i="2"/>
  <c r="P42" i="2"/>
  <c r="T42" i="2" s="1"/>
  <c r="DD38" i="5"/>
  <c r="DA37" i="5"/>
  <c r="DB37" i="5"/>
  <c r="T36" i="16" l="1"/>
  <c r="S35" i="14"/>
  <c r="T38" i="11"/>
  <c r="V36" i="16"/>
  <c r="W36" i="16"/>
  <c r="M37" i="16"/>
  <c r="O37" i="16"/>
  <c r="P37" i="16"/>
  <c r="T37" i="16" s="1"/>
  <c r="N37" i="16"/>
  <c r="Q37" i="16"/>
  <c r="R37" i="16" s="1"/>
  <c r="P37" i="15"/>
  <c r="S37" i="15" s="1"/>
  <c r="M37" i="15"/>
  <c r="N37" i="15"/>
  <c r="O37" i="15"/>
  <c r="Q37" i="15"/>
  <c r="R37" i="15" s="1"/>
  <c r="V36" i="15"/>
  <c r="W36" i="15"/>
  <c r="S36" i="15"/>
  <c r="V35" i="14"/>
  <c r="W35" i="14"/>
  <c r="T36" i="13"/>
  <c r="N36" i="14"/>
  <c r="Q36" i="14"/>
  <c r="R36" i="14" s="1"/>
  <c r="P36" i="14"/>
  <c r="S36" i="14" s="1"/>
  <c r="O36" i="14"/>
  <c r="M36" i="14"/>
  <c r="W36" i="13"/>
  <c r="V36" i="13"/>
  <c r="P37" i="13"/>
  <c r="S37" i="13" s="1"/>
  <c r="M37" i="13"/>
  <c r="O37" i="13"/>
  <c r="N37" i="13"/>
  <c r="Q37" i="13"/>
  <c r="R37" i="13" s="1"/>
  <c r="W37" i="12"/>
  <c r="V37" i="12"/>
  <c r="M38" i="12"/>
  <c r="N38" i="12"/>
  <c r="Q38" i="12"/>
  <c r="R38" i="12" s="1"/>
  <c r="P38" i="12"/>
  <c r="T38" i="12" s="1"/>
  <c r="O38" i="12"/>
  <c r="S37" i="12"/>
  <c r="T36" i="9"/>
  <c r="T37" i="10"/>
  <c r="V38" i="11"/>
  <c r="W38" i="11"/>
  <c r="N39" i="11"/>
  <c r="P39" i="11"/>
  <c r="S39" i="11" s="1"/>
  <c r="Q39" i="11"/>
  <c r="R39" i="11" s="1"/>
  <c r="O39" i="11"/>
  <c r="M39" i="11"/>
  <c r="P38" i="10"/>
  <c r="S38" i="10" s="1"/>
  <c r="M38" i="10"/>
  <c r="Q38" i="10"/>
  <c r="R38" i="10" s="1"/>
  <c r="N38" i="10"/>
  <c r="O38" i="10"/>
  <c r="V37" i="10"/>
  <c r="W37" i="10"/>
  <c r="V36" i="9"/>
  <c r="W36" i="9"/>
  <c r="S38" i="8"/>
  <c r="O37" i="9"/>
  <c r="M37" i="9"/>
  <c r="P37" i="9"/>
  <c r="T37" i="9" s="1"/>
  <c r="Q37" i="9"/>
  <c r="R37" i="9" s="1"/>
  <c r="N37" i="9"/>
  <c r="S36" i="7"/>
  <c r="P39" i="8"/>
  <c r="S39" i="8" s="1"/>
  <c r="N39" i="8"/>
  <c r="Q39" i="8"/>
  <c r="R39" i="8" s="1"/>
  <c r="M39" i="8"/>
  <c r="O39" i="8"/>
  <c r="V38" i="8"/>
  <c r="W38" i="8"/>
  <c r="S42" i="2"/>
  <c r="P37" i="7"/>
  <c r="S37" i="7" s="1"/>
  <c r="M37" i="7"/>
  <c r="N37" i="7"/>
  <c r="Q37" i="7"/>
  <c r="R37" i="7" s="1"/>
  <c r="O37" i="7"/>
  <c r="T36" i="6"/>
  <c r="W36" i="7"/>
  <c r="V36" i="7"/>
  <c r="V36" i="6"/>
  <c r="W36" i="6"/>
  <c r="Q37" i="6"/>
  <c r="R37" i="6" s="1"/>
  <c r="P37" i="6"/>
  <c r="S37" i="6" s="1"/>
  <c r="N37" i="6"/>
  <c r="M37" i="6"/>
  <c r="O37" i="6"/>
  <c r="D44" i="2"/>
  <c r="M43" i="2"/>
  <c r="O43" i="2"/>
  <c r="Q43" i="2"/>
  <c r="R43" i="2" s="1"/>
  <c r="P43" i="2"/>
  <c r="S43" i="2" s="1"/>
  <c r="N43" i="2"/>
  <c r="V42" i="2"/>
  <c r="W42" i="2"/>
  <c r="DD39" i="5"/>
  <c r="DA38" i="5"/>
  <c r="DB38" i="5"/>
  <c r="N38" i="16" l="1"/>
  <c r="P38" i="16"/>
  <c r="S38" i="16" s="1"/>
  <c r="Q38" i="16"/>
  <c r="R38" i="16" s="1"/>
  <c r="O38" i="16"/>
  <c r="M38" i="16"/>
  <c r="T38" i="16"/>
  <c r="S37" i="16"/>
  <c r="W37" i="16"/>
  <c r="V37" i="16"/>
  <c r="T37" i="15"/>
  <c r="N38" i="15"/>
  <c r="M38" i="15"/>
  <c r="P38" i="15"/>
  <c r="S38" i="15" s="1"/>
  <c r="O38" i="15"/>
  <c r="Q38" i="15"/>
  <c r="R38" i="15" s="1"/>
  <c r="W37" i="15"/>
  <c r="V37" i="15"/>
  <c r="S38" i="12"/>
  <c r="T36" i="14"/>
  <c r="V36" i="14"/>
  <c r="W36" i="14"/>
  <c r="M37" i="14"/>
  <c r="N37" i="14"/>
  <c r="Q37" i="14"/>
  <c r="R37" i="14" s="1"/>
  <c r="P37" i="14"/>
  <c r="T37" i="14" s="1"/>
  <c r="O37" i="14"/>
  <c r="O38" i="13"/>
  <c r="Q38" i="13"/>
  <c r="R38" i="13" s="1"/>
  <c r="N38" i="13"/>
  <c r="P38" i="13"/>
  <c r="T38" i="13" s="1"/>
  <c r="M38" i="13"/>
  <c r="T37" i="13"/>
  <c r="W37" i="13"/>
  <c r="V37" i="13"/>
  <c r="V38" i="12"/>
  <c r="W38" i="12"/>
  <c r="O39" i="12"/>
  <c r="Q39" i="12"/>
  <c r="R39" i="12" s="1"/>
  <c r="P39" i="12"/>
  <c r="T39" i="12" s="1"/>
  <c r="N39" i="12"/>
  <c r="M39" i="12"/>
  <c r="T39" i="11"/>
  <c r="T38" i="10"/>
  <c r="V39" i="11"/>
  <c r="W39" i="11"/>
  <c r="M40" i="11"/>
  <c r="N40" i="11"/>
  <c r="O40" i="11"/>
  <c r="P40" i="11"/>
  <c r="S40" i="11" s="1"/>
  <c r="Q40" i="11"/>
  <c r="R40" i="11" s="1"/>
  <c r="W38" i="10"/>
  <c r="V38" i="10"/>
  <c r="P39" i="10"/>
  <c r="T39" i="10" s="1"/>
  <c r="Q39" i="10"/>
  <c r="R39" i="10" s="1"/>
  <c r="M39" i="10"/>
  <c r="O39" i="10"/>
  <c r="N39" i="10"/>
  <c r="T39" i="8"/>
  <c r="S37" i="9"/>
  <c r="T37" i="6"/>
  <c r="W37" i="9"/>
  <c r="V37" i="9"/>
  <c r="M38" i="9"/>
  <c r="P38" i="9"/>
  <c r="S38" i="9" s="1"/>
  <c r="N38" i="9"/>
  <c r="Q38" i="9"/>
  <c r="R38" i="9" s="1"/>
  <c r="O38" i="9"/>
  <c r="M40" i="8"/>
  <c r="O40" i="8"/>
  <c r="P40" i="8"/>
  <c r="T40" i="8" s="1"/>
  <c r="N40" i="8"/>
  <c r="Q40" i="8"/>
  <c r="R40" i="8" s="1"/>
  <c r="V39" i="8"/>
  <c r="W39" i="8"/>
  <c r="T37" i="7"/>
  <c r="O38" i="7"/>
  <c r="Q38" i="7"/>
  <c r="R38" i="7" s="1"/>
  <c r="M38" i="7"/>
  <c r="P38" i="7"/>
  <c r="T38" i="7" s="1"/>
  <c r="N38" i="7"/>
  <c r="W37" i="7"/>
  <c r="V37" i="7"/>
  <c r="N38" i="6"/>
  <c r="M38" i="6"/>
  <c r="O38" i="6"/>
  <c r="Q38" i="6"/>
  <c r="R38" i="6" s="1"/>
  <c r="P38" i="6"/>
  <c r="T38" i="6" s="1"/>
  <c r="V37" i="6"/>
  <c r="W37" i="6"/>
  <c r="V43" i="2"/>
  <c r="W43" i="2"/>
  <c r="T43" i="2"/>
  <c r="P44" i="2"/>
  <c r="S44" i="2" s="1"/>
  <c r="D45" i="2"/>
  <c r="O44" i="2"/>
  <c r="N44" i="2"/>
  <c r="M44" i="2"/>
  <c r="Q44" i="2"/>
  <c r="R44" i="2" s="1"/>
  <c r="DA39" i="5"/>
  <c r="DB39" i="5"/>
  <c r="DD40" i="5"/>
  <c r="S39" i="12" l="1"/>
  <c r="S37" i="14"/>
  <c r="W38" i="16"/>
  <c r="V38" i="16"/>
  <c r="O39" i="16"/>
  <c r="Q39" i="16"/>
  <c r="R39" i="16" s="1"/>
  <c r="N39" i="16"/>
  <c r="P39" i="16"/>
  <c r="S39" i="16" s="1"/>
  <c r="M39" i="16"/>
  <c r="T38" i="15"/>
  <c r="S38" i="13"/>
  <c r="V38" i="15"/>
  <c r="W38" i="15"/>
  <c r="M39" i="15"/>
  <c r="P39" i="15"/>
  <c r="S39" i="15" s="1"/>
  <c r="N39" i="15"/>
  <c r="O39" i="15"/>
  <c r="Q39" i="15"/>
  <c r="R39" i="15" s="1"/>
  <c r="W37" i="14"/>
  <c r="V37" i="14"/>
  <c r="N38" i="14"/>
  <c r="M38" i="14"/>
  <c r="P38" i="14"/>
  <c r="S38" i="14" s="1"/>
  <c r="Q38" i="14"/>
  <c r="R38" i="14" s="1"/>
  <c r="O38" i="14"/>
  <c r="V38" i="13"/>
  <c r="W38" i="13"/>
  <c r="N39" i="13"/>
  <c r="O39" i="13"/>
  <c r="P39" i="13"/>
  <c r="T39" i="13" s="1"/>
  <c r="Q39" i="13"/>
  <c r="R39" i="13" s="1"/>
  <c r="M39" i="13"/>
  <c r="V39" i="12"/>
  <c r="W39" i="12"/>
  <c r="M40" i="12"/>
  <c r="O40" i="12"/>
  <c r="Q40" i="12"/>
  <c r="R40" i="12" s="1"/>
  <c r="P40" i="12"/>
  <c r="T40" i="12" s="1"/>
  <c r="N40" i="12"/>
  <c r="P41" i="11"/>
  <c r="T41" i="11" s="1"/>
  <c r="N41" i="11"/>
  <c r="M41" i="11"/>
  <c r="Q41" i="11"/>
  <c r="R41" i="11" s="1"/>
  <c r="O41" i="11"/>
  <c r="V40" i="11"/>
  <c r="W40" i="11"/>
  <c r="T38" i="9"/>
  <c r="T40" i="11"/>
  <c r="W39" i="10"/>
  <c r="V39" i="10"/>
  <c r="M40" i="10"/>
  <c r="N40" i="10"/>
  <c r="Q40" i="10"/>
  <c r="R40" i="10" s="1"/>
  <c r="O40" i="10"/>
  <c r="P40" i="10"/>
  <c r="T40" i="10" s="1"/>
  <c r="S39" i="10"/>
  <c r="S40" i="8"/>
  <c r="W38" i="9"/>
  <c r="V38" i="9"/>
  <c r="M39" i="9"/>
  <c r="N39" i="9"/>
  <c r="P39" i="9"/>
  <c r="T39" i="9" s="1"/>
  <c r="Q39" i="9"/>
  <c r="R39" i="9" s="1"/>
  <c r="O39" i="9"/>
  <c r="W40" i="8"/>
  <c r="V40" i="8"/>
  <c r="S38" i="7"/>
  <c r="P41" i="8"/>
  <c r="T41" i="8" s="1"/>
  <c r="M41" i="8"/>
  <c r="O41" i="8"/>
  <c r="Q41" i="8"/>
  <c r="R41" i="8" s="1"/>
  <c r="N41" i="8"/>
  <c r="W38" i="7"/>
  <c r="V38" i="7"/>
  <c r="M39" i="7"/>
  <c r="N39" i="7"/>
  <c r="P39" i="7"/>
  <c r="T39" i="7" s="1"/>
  <c r="Q39" i="7"/>
  <c r="R39" i="7" s="1"/>
  <c r="O39" i="7"/>
  <c r="S38" i="6"/>
  <c r="W38" i="6"/>
  <c r="V38" i="6"/>
  <c r="M39" i="6"/>
  <c r="O39" i="6"/>
  <c r="Q39" i="6"/>
  <c r="R39" i="6" s="1"/>
  <c r="N39" i="6"/>
  <c r="P39" i="6"/>
  <c r="T39" i="6" s="1"/>
  <c r="T44" i="2"/>
  <c r="V44" i="2"/>
  <c r="W44" i="2"/>
  <c r="O45" i="2"/>
  <c r="Q45" i="2"/>
  <c r="R45" i="2" s="1"/>
  <c r="D46" i="2"/>
  <c r="M45" i="2"/>
  <c r="P45" i="2"/>
  <c r="T45" i="2" s="1"/>
  <c r="N45" i="2"/>
  <c r="DD41" i="5"/>
  <c r="DB40" i="5"/>
  <c r="DA40" i="5"/>
  <c r="T39" i="16" l="1"/>
  <c r="Q40" i="16"/>
  <c r="R40" i="16" s="1"/>
  <c r="O40" i="16"/>
  <c r="N40" i="16"/>
  <c r="P40" i="16"/>
  <c r="S40" i="16" s="1"/>
  <c r="M40" i="16"/>
  <c r="W39" i="16"/>
  <c r="V39" i="16"/>
  <c r="T38" i="14"/>
  <c r="W39" i="15"/>
  <c r="V39" i="15"/>
  <c r="Q40" i="15"/>
  <c r="R40" i="15" s="1"/>
  <c r="M40" i="15"/>
  <c r="O40" i="15"/>
  <c r="P40" i="15"/>
  <c r="S40" i="15" s="1"/>
  <c r="N40" i="15"/>
  <c r="T39" i="15"/>
  <c r="W38" i="14"/>
  <c r="V38" i="14"/>
  <c r="S39" i="13"/>
  <c r="S39" i="9"/>
  <c r="M39" i="14"/>
  <c r="Q39" i="14"/>
  <c r="R39" i="14" s="1"/>
  <c r="P39" i="14"/>
  <c r="S39" i="14" s="1"/>
  <c r="N39" i="14"/>
  <c r="O39" i="14"/>
  <c r="S40" i="12"/>
  <c r="O40" i="13"/>
  <c r="N40" i="13"/>
  <c r="P40" i="13"/>
  <c r="T40" i="13" s="1"/>
  <c r="Q40" i="13"/>
  <c r="R40" i="13" s="1"/>
  <c r="M40" i="13"/>
  <c r="S41" i="11"/>
  <c r="V39" i="13"/>
  <c r="W39" i="13"/>
  <c r="Q41" i="12"/>
  <c r="R41" i="12" s="1"/>
  <c r="M41" i="12"/>
  <c r="O41" i="12"/>
  <c r="N41" i="12"/>
  <c r="P41" i="12"/>
  <c r="S41" i="12" s="1"/>
  <c r="V40" i="12"/>
  <c r="W40" i="12"/>
  <c r="V41" i="11"/>
  <c r="W41" i="11"/>
  <c r="P42" i="11"/>
  <c r="T42" i="11" s="1"/>
  <c r="M42" i="11"/>
  <c r="Q42" i="11"/>
  <c r="R42" i="11" s="1"/>
  <c r="O42" i="11"/>
  <c r="N42" i="11"/>
  <c r="O41" i="10"/>
  <c r="N41" i="10"/>
  <c r="P41" i="10"/>
  <c r="S41" i="10" s="1"/>
  <c r="M41" i="10"/>
  <c r="Q41" i="10"/>
  <c r="R41" i="10" s="1"/>
  <c r="V40" i="10"/>
  <c r="W40" i="10"/>
  <c r="S40" i="10"/>
  <c r="V39" i="9"/>
  <c r="W39" i="9"/>
  <c r="N40" i="9"/>
  <c r="P40" i="9"/>
  <c r="S40" i="9" s="1"/>
  <c r="M40" i="9"/>
  <c r="O40" i="9"/>
  <c r="Q40" i="9"/>
  <c r="R40" i="9" s="1"/>
  <c r="S39" i="7"/>
  <c r="S41" i="8"/>
  <c r="V41" i="8"/>
  <c r="W41" i="8"/>
  <c r="O42" i="8"/>
  <c r="N42" i="8"/>
  <c r="M42" i="8"/>
  <c r="P42" i="8"/>
  <c r="T42" i="8" s="1"/>
  <c r="Q42" i="8"/>
  <c r="R42" i="8" s="1"/>
  <c r="O40" i="7"/>
  <c r="N40" i="7"/>
  <c r="Q40" i="7"/>
  <c r="R40" i="7" s="1"/>
  <c r="M40" i="7"/>
  <c r="P40" i="7"/>
  <c r="S40" i="7" s="1"/>
  <c r="W39" i="7"/>
  <c r="V39" i="7"/>
  <c r="Q40" i="6"/>
  <c r="R40" i="6" s="1"/>
  <c r="P40" i="6"/>
  <c r="S40" i="6" s="1"/>
  <c r="M40" i="6"/>
  <c r="N40" i="6"/>
  <c r="O40" i="6"/>
  <c r="S39" i="6"/>
  <c r="W39" i="6"/>
  <c r="V39" i="6"/>
  <c r="S45" i="2"/>
  <c r="M46" i="2"/>
  <c r="D47" i="2"/>
  <c r="N46" i="2"/>
  <c r="Q46" i="2"/>
  <c r="R46" i="2" s="1"/>
  <c r="O46" i="2"/>
  <c r="P46" i="2"/>
  <c r="S46" i="2" s="1"/>
  <c r="V45" i="2"/>
  <c r="W45" i="2"/>
  <c r="DA41" i="5"/>
  <c r="DB41" i="5"/>
  <c r="DD42" i="5"/>
  <c r="T41" i="10" l="1"/>
  <c r="T40" i="16"/>
  <c r="V40" i="16"/>
  <c r="W40" i="16"/>
  <c r="N41" i="16"/>
  <c r="P41" i="16"/>
  <c r="T41" i="16" s="1"/>
  <c r="O41" i="16"/>
  <c r="Q41" i="16"/>
  <c r="R41" i="16" s="1"/>
  <c r="M41" i="16"/>
  <c r="V40" i="15"/>
  <c r="W40" i="15"/>
  <c r="O41" i="15"/>
  <c r="P41" i="15"/>
  <c r="T41" i="15" s="1"/>
  <c r="M41" i="15"/>
  <c r="N41" i="15"/>
  <c r="Q41" i="15"/>
  <c r="R41" i="15" s="1"/>
  <c r="T40" i="15"/>
  <c r="S40" i="13"/>
  <c r="T39" i="14"/>
  <c r="W39" i="14"/>
  <c r="V39" i="14"/>
  <c r="Q40" i="14"/>
  <c r="R40" i="14" s="1"/>
  <c r="N40" i="14"/>
  <c r="M40" i="14"/>
  <c r="P40" i="14"/>
  <c r="S40" i="14" s="1"/>
  <c r="O40" i="14"/>
  <c r="O41" i="13"/>
  <c r="P41" i="13"/>
  <c r="S41" i="13" s="1"/>
  <c r="M41" i="13"/>
  <c r="N41" i="13"/>
  <c r="Q41" i="13"/>
  <c r="R41" i="13" s="1"/>
  <c r="W40" i="13"/>
  <c r="V40" i="13"/>
  <c r="W41" i="12"/>
  <c r="V41" i="12"/>
  <c r="T41" i="12"/>
  <c r="N42" i="12"/>
  <c r="M42" i="12"/>
  <c r="P42" i="12"/>
  <c r="T42" i="12" s="1"/>
  <c r="Q42" i="12"/>
  <c r="R42" i="12" s="1"/>
  <c r="O42" i="12"/>
  <c r="T40" i="9"/>
  <c r="V42" i="11"/>
  <c r="W42" i="11"/>
  <c r="P43" i="11"/>
  <c r="T43" i="11" s="1"/>
  <c r="N43" i="11"/>
  <c r="O43" i="11"/>
  <c r="Q43" i="11"/>
  <c r="R43" i="11" s="1"/>
  <c r="M43" i="11"/>
  <c r="S42" i="11"/>
  <c r="T46" i="2"/>
  <c r="Q42" i="10"/>
  <c r="R42" i="10" s="1"/>
  <c r="O42" i="10"/>
  <c r="M42" i="10"/>
  <c r="N42" i="10"/>
  <c r="P42" i="10"/>
  <c r="S42" i="10" s="1"/>
  <c r="W41" i="10"/>
  <c r="V41" i="10"/>
  <c r="W40" i="9"/>
  <c r="V40" i="9"/>
  <c r="N41" i="9"/>
  <c r="O41" i="9"/>
  <c r="Q41" i="9"/>
  <c r="R41" i="9" s="1"/>
  <c r="M41" i="9"/>
  <c r="P41" i="9"/>
  <c r="S41" i="9" s="1"/>
  <c r="T40" i="7"/>
  <c r="W42" i="8"/>
  <c r="V42" i="8"/>
  <c r="N43" i="8"/>
  <c r="Q43" i="8"/>
  <c r="R43" i="8" s="1"/>
  <c r="M43" i="8"/>
  <c r="O43" i="8"/>
  <c r="P43" i="8"/>
  <c r="S43" i="8" s="1"/>
  <c r="S42" i="8"/>
  <c r="O41" i="7"/>
  <c r="P41" i="7"/>
  <c r="S41" i="7" s="1"/>
  <c r="M41" i="7"/>
  <c r="Q41" i="7"/>
  <c r="R41" i="7" s="1"/>
  <c r="N41" i="7"/>
  <c r="V40" i="7"/>
  <c r="W40" i="7"/>
  <c r="T40" i="6"/>
  <c r="M41" i="6"/>
  <c r="N41" i="6"/>
  <c r="P41" i="6"/>
  <c r="S41" i="6" s="1"/>
  <c r="O41" i="6"/>
  <c r="Q41" i="6"/>
  <c r="R41" i="6" s="1"/>
  <c r="W40" i="6"/>
  <c r="V40" i="6"/>
  <c r="D48" i="2"/>
  <c r="P47" i="2"/>
  <c r="S47" i="2" s="1"/>
  <c r="O47" i="2"/>
  <c r="N47" i="2"/>
  <c r="M47" i="2"/>
  <c r="Q47" i="2"/>
  <c r="R47" i="2" s="1"/>
  <c r="V46" i="2"/>
  <c r="W46" i="2"/>
  <c r="DD43" i="5"/>
  <c r="DB42" i="5"/>
  <c r="DA42" i="5"/>
  <c r="S41" i="16" l="1"/>
  <c r="T41" i="13"/>
  <c r="S41" i="15"/>
  <c r="O42" i="16"/>
  <c r="P42" i="16"/>
  <c r="T42" i="16" s="1"/>
  <c r="Q42" i="16"/>
  <c r="R42" i="16" s="1"/>
  <c r="N42" i="16"/>
  <c r="M42" i="16"/>
  <c r="S42" i="16"/>
  <c r="V41" i="16"/>
  <c r="W41" i="16"/>
  <c r="T41" i="7"/>
  <c r="V41" i="15"/>
  <c r="W41" i="15"/>
  <c r="M42" i="15"/>
  <c r="N42" i="15"/>
  <c r="P42" i="15"/>
  <c r="T42" i="15" s="1"/>
  <c r="Q42" i="15"/>
  <c r="R42" i="15" s="1"/>
  <c r="O42" i="15"/>
  <c r="T40" i="14"/>
  <c r="W40" i="14"/>
  <c r="V40" i="14"/>
  <c r="P41" i="14"/>
  <c r="T41" i="14" s="1"/>
  <c r="Q41" i="14"/>
  <c r="R41" i="14" s="1"/>
  <c r="M41" i="14"/>
  <c r="N41" i="14"/>
  <c r="O41" i="14"/>
  <c r="W41" i="13"/>
  <c r="V41" i="13"/>
  <c r="Q42" i="13"/>
  <c r="R42" i="13" s="1"/>
  <c r="M42" i="13"/>
  <c r="P42" i="13"/>
  <c r="T42" i="13" s="1"/>
  <c r="O42" i="13"/>
  <c r="N42" i="13"/>
  <c r="P43" i="12"/>
  <c r="T43" i="12" s="1"/>
  <c r="Q43" i="12"/>
  <c r="R43" i="12" s="1"/>
  <c r="O43" i="12"/>
  <c r="M43" i="12"/>
  <c r="N43" i="12"/>
  <c r="S42" i="12"/>
  <c r="V42" i="12"/>
  <c r="W42" i="12"/>
  <c r="T42" i="10"/>
  <c r="P44" i="11"/>
  <c r="S44" i="11" s="1"/>
  <c r="N44" i="11"/>
  <c r="O44" i="11"/>
  <c r="Q44" i="11"/>
  <c r="R44" i="11" s="1"/>
  <c r="M44" i="11"/>
  <c r="S43" i="11"/>
  <c r="V43" i="11"/>
  <c r="W43" i="11"/>
  <c r="V42" i="10"/>
  <c r="W42" i="10"/>
  <c r="N43" i="10"/>
  <c r="P43" i="10"/>
  <c r="S43" i="10" s="1"/>
  <c r="M43" i="10"/>
  <c r="O43" i="10"/>
  <c r="Q43" i="10"/>
  <c r="R43" i="10" s="1"/>
  <c r="T43" i="8"/>
  <c r="N42" i="9"/>
  <c r="M42" i="9"/>
  <c r="P42" i="9"/>
  <c r="T42" i="9" s="1"/>
  <c r="O42" i="9"/>
  <c r="Q42" i="9"/>
  <c r="R42" i="9" s="1"/>
  <c r="T41" i="9"/>
  <c r="W41" i="9"/>
  <c r="V41" i="9"/>
  <c r="V43" i="8"/>
  <c r="W43" i="8"/>
  <c r="N44" i="8"/>
  <c r="P44" i="8"/>
  <c r="T44" i="8" s="1"/>
  <c r="M44" i="8"/>
  <c r="Q44" i="8"/>
  <c r="R44" i="8" s="1"/>
  <c r="O44" i="8"/>
  <c r="V41" i="7"/>
  <c r="W41" i="7"/>
  <c r="N42" i="7"/>
  <c r="P42" i="7"/>
  <c r="T42" i="7" s="1"/>
  <c r="Q42" i="7"/>
  <c r="R42" i="7" s="1"/>
  <c r="M42" i="7"/>
  <c r="O42" i="7"/>
  <c r="T41" i="6"/>
  <c r="W41" i="6"/>
  <c r="V41" i="6"/>
  <c r="M42" i="6"/>
  <c r="O42" i="6"/>
  <c r="Q42" i="6"/>
  <c r="R42" i="6" s="1"/>
  <c r="P42" i="6"/>
  <c r="T42" i="6" s="1"/>
  <c r="N42" i="6"/>
  <c r="T47" i="2"/>
  <c r="V47" i="2"/>
  <c r="W47" i="2"/>
  <c r="O48" i="2"/>
  <c r="Q48" i="2"/>
  <c r="R48" i="2" s="1"/>
  <c r="D49" i="2"/>
  <c r="M48" i="2"/>
  <c r="P48" i="2"/>
  <c r="S48" i="2" s="1"/>
  <c r="N48" i="2"/>
  <c r="DD44" i="5"/>
  <c r="DA43" i="5"/>
  <c r="DB43" i="5"/>
  <c r="S42" i="15" l="1"/>
  <c r="V42" i="16"/>
  <c r="W42" i="16"/>
  <c r="Q43" i="16"/>
  <c r="R43" i="16" s="1"/>
  <c r="N43" i="16"/>
  <c r="M43" i="16"/>
  <c r="P43" i="16"/>
  <c r="S43" i="16" s="1"/>
  <c r="O43" i="16"/>
  <c r="V42" i="15"/>
  <c r="W42" i="15"/>
  <c r="P43" i="15"/>
  <c r="S43" i="15" s="1"/>
  <c r="Q43" i="15"/>
  <c r="R43" i="15" s="1"/>
  <c r="N43" i="15"/>
  <c r="O43" i="15"/>
  <c r="M43" i="15"/>
  <c r="S41" i="14"/>
  <c r="W41" i="14"/>
  <c r="V41" i="14"/>
  <c r="M42" i="14"/>
  <c r="O42" i="14"/>
  <c r="N42" i="14"/>
  <c r="P42" i="14"/>
  <c r="T42" i="14" s="1"/>
  <c r="Q42" i="14"/>
  <c r="R42" i="14" s="1"/>
  <c r="T43" i="10"/>
  <c r="V42" i="13"/>
  <c r="W42" i="13"/>
  <c r="O43" i="13"/>
  <c r="M43" i="13"/>
  <c r="N43" i="13"/>
  <c r="P43" i="13"/>
  <c r="S43" i="13" s="1"/>
  <c r="Q43" i="13"/>
  <c r="R43" i="13" s="1"/>
  <c r="S42" i="13"/>
  <c r="V43" i="12"/>
  <c r="W43" i="12"/>
  <c r="S43" i="12"/>
  <c r="T44" i="11"/>
  <c r="Q44" i="12"/>
  <c r="R44" i="12" s="1"/>
  <c r="P44" i="12"/>
  <c r="T44" i="12" s="1"/>
  <c r="O44" i="12"/>
  <c r="M44" i="12"/>
  <c r="N44" i="12"/>
  <c r="S42" i="7"/>
  <c r="W44" i="11"/>
  <c r="V44" i="11"/>
  <c r="O45" i="11"/>
  <c r="Q45" i="11"/>
  <c r="R45" i="11" s="1"/>
  <c r="P45" i="11"/>
  <c r="T45" i="11" s="1"/>
  <c r="N45" i="11"/>
  <c r="M45" i="11"/>
  <c r="S44" i="8"/>
  <c r="V43" i="10"/>
  <c r="W43" i="10"/>
  <c r="Q44" i="10"/>
  <c r="R44" i="10" s="1"/>
  <c r="O44" i="10"/>
  <c r="N44" i="10"/>
  <c r="M44" i="10"/>
  <c r="P44" i="10"/>
  <c r="S44" i="10" s="1"/>
  <c r="S42" i="9"/>
  <c r="V42" i="9"/>
  <c r="W42" i="9"/>
  <c r="N43" i="9"/>
  <c r="P43" i="9"/>
  <c r="S43" i="9" s="1"/>
  <c r="O43" i="9"/>
  <c r="Q43" i="9"/>
  <c r="R43" i="9" s="1"/>
  <c r="M43" i="9"/>
  <c r="V44" i="8"/>
  <c r="W44" i="8"/>
  <c r="Q45" i="8"/>
  <c r="R45" i="8" s="1"/>
  <c r="O45" i="8"/>
  <c r="N45" i="8"/>
  <c r="M45" i="8"/>
  <c r="P45" i="8"/>
  <c r="S45" i="8" s="1"/>
  <c r="M43" i="7"/>
  <c r="Q43" i="7"/>
  <c r="R43" i="7" s="1"/>
  <c r="N43" i="7"/>
  <c r="O43" i="7"/>
  <c r="P43" i="7"/>
  <c r="T43" i="7" s="1"/>
  <c r="V42" i="7"/>
  <c r="W42" i="7"/>
  <c r="O43" i="6"/>
  <c r="N43" i="6"/>
  <c r="P43" i="6"/>
  <c r="T43" i="6" s="1"/>
  <c r="Q43" i="6"/>
  <c r="R43" i="6" s="1"/>
  <c r="M43" i="6"/>
  <c r="S42" i="6"/>
  <c r="V42" i="6"/>
  <c r="W42" i="6"/>
  <c r="V48" i="2"/>
  <c r="W48" i="2"/>
  <c r="T48" i="2"/>
  <c r="M49" i="2"/>
  <c r="D50" i="2"/>
  <c r="N49" i="2"/>
  <c r="Q49" i="2"/>
  <c r="R49" i="2" s="1"/>
  <c r="O49" i="2"/>
  <c r="P49" i="2"/>
  <c r="S49" i="2" s="1"/>
  <c r="DB44" i="5"/>
  <c r="DA44" i="5"/>
  <c r="DD45" i="5"/>
  <c r="P44" i="16" l="1"/>
  <c r="S44" i="16" s="1"/>
  <c r="O44" i="16"/>
  <c r="Q44" i="16"/>
  <c r="R44" i="16" s="1"/>
  <c r="M44" i="16"/>
  <c r="N44" i="16"/>
  <c r="V43" i="16"/>
  <c r="W43" i="16"/>
  <c r="T43" i="16"/>
  <c r="W43" i="15"/>
  <c r="V43" i="15"/>
  <c r="O44" i="15"/>
  <c r="M44" i="15"/>
  <c r="Q44" i="15"/>
  <c r="R44" i="15" s="1"/>
  <c r="P44" i="15"/>
  <c r="T44" i="15" s="1"/>
  <c r="N44" i="15"/>
  <c r="T43" i="15"/>
  <c r="S42" i="14"/>
  <c r="Q43" i="14"/>
  <c r="R43" i="14" s="1"/>
  <c r="N43" i="14"/>
  <c r="M43" i="14"/>
  <c r="O43" i="14"/>
  <c r="P43" i="14"/>
  <c r="S43" i="14" s="1"/>
  <c r="S44" i="12"/>
  <c r="V42" i="14"/>
  <c r="W42" i="14"/>
  <c r="T43" i="13"/>
  <c r="N44" i="13"/>
  <c r="O44" i="13"/>
  <c r="P44" i="13"/>
  <c r="S44" i="13" s="1"/>
  <c r="M44" i="13"/>
  <c r="Q44" i="13"/>
  <c r="R44" i="13" s="1"/>
  <c r="W43" i="13"/>
  <c r="V43" i="13"/>
  <c r="W44" i="12"/>
  <c r="V44" i="12"/>
  <c r="P45" i="12"/>
  <c r="T45" i="12" s="1"/>
  <c r="M45" i="12"/>
  <c r="Q45" i="12"/>
  <c r="R45" i="12" s="1"/>
  <c r="N45" i="12"/>
  <c r="O45" i="12"/>
  <c r="S45" i="11"/>
  <c r="V45" i="11"/>
  <c r="W45" i="11"/>
  <c r="P46" i="11"/>
  <c r="S46" i="11" s="1"/>
  <c r="N46" i="11"/>
  <c r="M46" i="11"/>
  <c r="O46" i="11"/>
  <c r="Q46" i="11"/>
  <c r="R46" i="11" s="1"/>
  <c r="T44" i="10"/>
  <c r="P45" i="10"/>
  <c r="S45" i="10" s="1"/>
  <c r="M45" i="10"/>
  <c r="N45" i="10"/>
  <c r="O45" i="10"/>
  <c r="Q45" i="10"/>
  <c r="R45" i="10" s="1"/>
  <c r="T43" i="9"/>
  <c r="W44" i="10"/>
  <c r="V44" i="10"/>
  <c r="V43" i="9"/>
  <c r="W43" i="9"/>
  <c r="N44" i="9"/>
  <c r="P44" i="9"/>
  <c r="S44" i="9" s="1"/>
  <c r="M44" i="9"/>
  <c r="Q44" i="9"/>
  <c r="R44" i="9" s="1"/>
  <c r="O44" i="9"/>
  <c r="P46" i="8"/>
  <c r="T46" i="8" s="1"/>
  <c r="M46" i="8"/>
  <c r="N46" i="8"/>
  <c r="O46" i="8"/>
  <c r="Q46" i="8"/>
  <c r="R46" i="8" s="1"/>
  <c r="S43" i="7"/>
  <c r="T45" i="8"/>
  <c r="W45" i="8"/>
  <c r="V45" i="8"/>
  <c r="V43" i="7"/>
  <c r="W43" i="7"/>
  <c r="Q44" i="7"/>
  <c r="R44" i="7" s="1"/>
  <c r="N44" i="7"/>
  <c r="M44" i="7"/>
  <c r="P44" i="7"/>
  <c r="S44" i="7" s="1"/>
  <c r="O44" i="7"/>
  <c r="S43" i="6"/>
  <c r="V43" i="6"/>
  <c r="W43" i="6"/>
  <c r="Q44" i="6"/>
  <c r="R44" i="6" s="1"/>
  <c r="M44" i="6"/>
  <c r="P44" i="6"/>
  <c r="T44" i="6" s="1"/>
  <c r="N44" i="6"/>
  <c r="O44" i="6"/>
  <c r="T49" i="2"/>
  <c r="V49" i="2"/>
  <c r="W49" i="2"/>
  <c r="O50" i="2"/>
  <c r="D51" i="2"/>
  <c r="Q50" i="2"/>
  <c r="R50" i="2" s="1"/>
  <c r="N50" i="2"/>
  <c r="P50" i="2"/>
  <c r="S50" i="2" s="1"/>
  <c r="M50" i="2"/>
  <c r="DD46" i="5"/>
  <c r="DA45" i="5"/>
  <c r="DB45" i="5"/>
  <c r="T44" i="16" l="1"/>
  <c r="V44" i="16"/>
  <c r="W44" i="16"/>
  <c r="M45" i="16"/>
  <c r="O45" i="16"/>
  <c r="P45" i="16"/>
  <c r="S45" i="16" s="1"/>
  <c r="Q45" i="16"/>
  <c r="R45" i="16" s="1"/>
  <c r="N45" i="16"/>
  <c r="O45" i="15"/>
  <c r="Q45" i="15"/>
  <c r="R45" i="15" s="1"/>
  <c r="M45" i="15"/>
  <c r="P45" i="15"/>
  <c r="T45" i="15" s="1"/>
  <c r="N45" i="15"/>
  <c r="T43" i="14"/>
  <c r="V44" i="15"/>
  <c r="W44" i="15"/>
  <c r="S44" i="15"/>
  <c r="W43" i="14"/>
  <c r="V43" i="14"/>
  <c r="M44" i="14"/>
  <c r="Q44" i="14"/>
  <c r="R44" i="14" s="1"/>
  <c r="O44" i="14"/>
  <c r="N44" i="14"/>
  <c r="P44" i="14"/>
  <c r="S44" i="14" s="1"/>
  <c r="T44" i="13"/>
  <c r="V44" i="13"/>
  <c r="W44" i="13"/>
  <c r="S45" i="12"/>
  <c r="M45" i="13"/>
  <c r="O45" i="13"/>
  <c r="N45" i="13"/>
  <c r="Q45" i="13"/>
  <c r="R45" i="13" s="1"/>
  <c r="P45" i="13"/>
  <c r="S45" i="13" s="1"/>
  <c r="W45" i="12"/>
  <c r="V45" i="12"/>
  <c r="O46" i="12"/>
  <c r="N46" i="12"/>
  <c r="P46" i="12"/>
  <c r="S46" i="12" s="1"/>
  <c r="M46" i="12"/>
  <c r="Q46" i="12"/>
  <c r="R46" i="12" s="1"/>
  <c r="W46" i="11"/>
  <c r="V46" i="11"/>
  <c r="T45" i="10"/>
  <c r="T46" i="11"/>
  <c r="P47" i="11"/>
  <c r="T47" i="11" s="1"/>
  <c r="N47" i="11"/>
  <c r="Q47" i="11"/>
  <c r="R47" i="11" s="1"/>
  <c r="M47" i="11"/>
  <c r="O47" i="11"/>
  <c r="T44" i="9"/>
  <c r="S46" i="8"/>
  <c r="N46" i="10"/>
  <c r="Q46" i="10"/>
  <c r="R46" i="10" s="1"/>
  <c r="P46" i="10"/>
  <c r="S46" i="10" s="1"/>
  <c r="M46" i="10"/>
  <c r="O46" i="10"/>
  <c r="W45" i="10"/>
  <c r="V45" i="10"/>
  <c r="Q45" i="9"/>
  <c r="R45" i="9" s="1"/>
  <c r="P45" i="9"/>
  <c r="S45" i="9" s="1"/>
  <c r="M45" i="9"/>
  <c r="O45" i="9"/>
  <c r="N45" i="9"/>
  <c r="V44" i="9"/>
  <c r="W44" i="9"/>
  <c r="W46" i="8"/>
  <c r="V46" i="8"/>
  <c r="N47" i="8"/>
  <c r="Q47" i="8"/>
  <c r="R47" i="8" s="1"/>
  <c r="P47" i="8"/>
  <c r="T47" i="8" s="1"/>
  <c r="O47" i="8"/>
  <c r="M47" i="8"/>
  <c r="W44" i="7"/>
  <c r="V44" i="7"/>
  <c r="N45" i="7"/>
  <c r="Q45" i="7"/>
  <c r="R45" i="7" s="1"/>
  <c r="P45" i="7"/>
  <c r="T45" i="7" s="1"/>
  <c r="O45" i="7"/>
  <c r="M45" i="7"/>
  <c r="T44" i="7"/>
  <c r="S44" i="6"/>
  <c r="V44" i="6"/>
  <c r="W44" i="6"/>
  <c r="N45" i="6"/>
  <c r="O45" i="6"/>
  <c r="P45" i="6"/>
  <c r="S45" i="6" s="1"/>
  <c r="Q45" i="6"/>
  <c r="R45" i="6" s="1"/>
  <c r="M45" i="6"/>
  <c r="W50" i="2"/>
  <c r="V50" i="2"/>
  <c r="D52" i="2"/>
  <c r="M51" i="2"/>
  <c r="Q51" i="2"/>
  <c r="R51" i="2" s="1"/>
  <c r="P51" i="2"/>
  <c r="S51" i="2" s="1"/>
  <c r="O51" i="2"/>
  <c r="N51" i="2"/>
  <c r="T50" i="2"/>
  <c r="DA46" i="5"/>
  <c r="DB46" i="5"/>
  <c r="DD47" i="5"/>
  <c r="T45" i="16" l="1"/>
  <c r="M46" i="16"/>
  <c r="P46" i="16"/>
  <c r="S46" i="16" s="1"/>
  <c r="Q46" i="16"/>
  <c r="R46" i="16" s="1"/>
  <c r="O46" i="16"/>
  <c r="N46" i="16"/>
  <c r="W45" i="16"/>
  <c r="V45" i="16"/>
  <c r="T45" i="9"/>
  <c r="S45" i="15"/>
  <c r="P46" i="15"/>
  <c r="S46" i="15" s="1"/>
  <c r="M46" i="15"/>
  <c r="Q46" i="15"/>
  <c r="R46" i="15" s="1"/>
  <c r="O46" i="15"/>
  <c r="N46" i="15"/>
  <c r="W45" i="15"/>
  <c r="V45" i="15"/>
  <c r="S47" i="11"/>
  <c r="N45" i="14"/>
  <c r="O45" i="14"/>
  <c r="M45" i="14"/>
  <c r="P45" i="14"/>
  <c r="S45" i="14" s="1"/>
  <c r="Q45" i="14"/>
  <c r="R45" i="14" s="1"/>
  <c r="W44" i="14"/>
  <c r="V44" i="14"/>
  <c r="T44" i="14"/>
  <c r="T45" i="13"/>
  <c r="T46" i="12"/>
  <c r="W45" i="13"/>
  <c r="V45" i="13"/>
  <c r="O46" i="13"/>
  <c r="N46" i="13"/>
  <c r="P46" i="13"/>
  <c r="S46" i="13" s="1"/>
  <c r="M46" i="13"/>
  <c r="Q46" i="13"/>
  <c r="R46" i="13" s="1"/>
  <c r="O47" i="12"/>
  <c r="M47" i="12"/>
  <c r="Q47" i="12"/>
  <c r="R47" i="12" s="1"/>
  <c r="P47" i="12"/>
  <c r="T47" i="12" s="1"/>
  <c r="N47" i="12"/>
  <c r="V46" i="12"/>
  <c r="W46" i="12"/>
  <c r="T46" i="10"/>
  <c r="Q48" i="11"/>
  <c r="R48" i="11" s="1"/>
  <c r="M48" i="11"/>
  <c r="O48" i="11"/>
  <c r="P48" i="11"/>
  <c r="S48" i="11" s="1"/>
  <c r="N48" i="11"/>
  <c r="V47" i="11"/>
  <c r="W47" i="11"/>
  <c r="V46" i="10"/>
  <c r="W46" i="10"/>
  <c r="O47" i="10"/>
  <c r="Q47" i="10"/>
  <c r="R47" i="10" s="1"/>
  <c r="N47" i="10"/>
  <c r="M47" i="10"/>
  <c r="P47" i="10"/>
  <c r="S47" i="10" s="1"/>
  <c r="W45" i="9"/>
  <c r="V45" i="9"/>
  <c r="Q46" i="9"/>
  <c r="R46" i="9" s="1"/>
  <c r="P46" i="9"/>
  <c r="S46" i="9" s="1"/>
  <c r="N46" i="9"/>
  <c r="O46" i="9"/>
  <c r="M46" i="9"/>
  <c r="S47" i="8"/>
  <c r="V47" i="8"/>
  <c r="W47" i="8"/>
  <c r="N48" i="8"/>
  <c r="P48" i="8"/>
  <c r="T48" i="8" s="1"/>
  <c r="M48" i="8"/>
  <c r="O48" i="8"/>
  <c r="Q48" i="8"/>
  <c r="R48" i="8" s="1"/>
  <c r="T45" i="6"/>
  <c r="W45" i="7"/>
  <c r="V45" i="7"/>
  <c r="N46" i="7"/>
  <c r="O46" i="7"/>
  <c r="P46" i="7"/>
  <c r="S46" i="7" s="1"/>
  <c r="M46" i="7"/>
  <c r="Q46" i="7"/>
  <c r="R46" i="7" s="1"/>
  <c r="S45" i="7"/>
  <c r="N46" i="6"/>
  <c r="Q46" i="6"/>
  <c r="R46" i="6" s="1"/>
  <c r="P46" i="6"/>
  <c r="T46" i="6" s="1"/>
  <c r="M46" i="6"/>
  <c r="O46" i="6"/>
  <c r="T51" i="2"/>
  <c r="W45" i="6"/>
  <c r="V45" i="6"/>
  <c r="V51" i="2"/>
  <c r="W51" i="2"/>
  <c r="D53" i="2"/>
  <c r="M52" i="2"/>
  <c r="P52" i="2"/>
  <c r="S52" i="2" s="1"/>
  <c r="N52" i="2"/>
  <c r="O52" i="2"/>
  <c r="Q52" i="2"/>
  <c r="R52" i="2" s="1"/>
  <c r="DD48" i="5"/>
  <c r="DA47" i="5"/>
  <c r="DB47" i="5"/>
  <c r="T46" i="16" l="1"/>
  <c r="V46" i="16"/>
  <c r="W46" i="16"/>
  <c r="P47" i="16"/>
  <c r="S47" i="16" s="1"/>
  <c r="O47" i="16"/>
  <c r="Q47" i="16"/>
  <c r="R47" i="16" s="1"/>
  <c r="N47" i="16"/>
  <c r="M47" i="16"/>
  <c r="T46" i="15"/>
  <c r="T45" i="14"/>
  <c r="W46" i="15"/>
  <c r="V46" i="15"/>
  <c r="N47" i="15"/>
  <c r="P47" i="15"/>
  <c r="T47" i="15" s="1"/>
  <c r="Q47" i="15"/>
  <c r="R47" i="15" s="1"/>
  <c r="M47" i="15"/>
  <c r="O47" i="15"/>
  <c r="W45" i="14"/>
  <c r="V45" i="14"/>
  <c r="Q46" i="14"/>
  <c r="R46" i="14" s="1"/>
  <c r="O46" i="14"/>
  <c r="N46" i="14"/>
  <c r="M46" i="14"/>
  <c r="P46" i="14"/>
  <c r="T46" i="14" s="1"/>
  <c r="S47" i="12"/>
  <c r="W46" i="13"/>
  <c r="V46" i="13"/>
  <c r="N47" i="13"/>
  <c r="Q47" i="13"/>
  <c r="R47" i="13" s="1"/>
  <c r="M47" i="13"/>
  <c r="O47" i="13"/>
  <c r="P47" i="13"/>
  <c r="S47" i="13" s="1"/>
  <c r="T46" i="13"/>
  <c r="T48" i="11"/>
  <c r="V47" i="12"/>
  <c r="W47" i="12"/>
  <c r="M48" i="12"/>
  <c r="P48" i="12"/>
  <c r="S48" i="12" s="1"/>
  <c r="Q48" i="12"/>
  <c r="R48" i="12" s="1"/>
  <c r="N48" i="12"/>
  <c r="O48" i="12"/>
  <c r="W48" i="11"/>
  <c r="V48" i="11"/>
  <c r="P49" i="11"/>
  <c r="S49" i="11" s="1"/>
  <c r="N49" i="11"/>
  <c r="O49" i="11"/>
  <c r="Q49" i="11"/>
  <c r="R49" i="11" s="1"/>
  <c r="M49" i="11"/>
  <c r="V47" i="10"/>
  <c r="W47" i="10"/>
  <c r="N48" i="10"/>
  <c r="O48" i="10"/>
  <c r="P48" i="10"/>
  <c r="T48" i="10" s="1"/>
  <c r="M48" i="10"/>
  <c r="Q48" i="10"/>
  <c r="R48" i="10" s="1"/>
  <c r="T47" i="10"/>
  <c r="V46" i="9"/>
  <c r="W46" i="9"/>
  <c r="T46" i="9"/>
  <c r="S48" i="8"/>
  <c r="T46" i="7"/>
  <c r="M47" i="9"/>
  <c r="O47" i="9"/>
  <c r="Q47" i="9"/>
  <c r="R47" i="9" s="1"/>
  <c r="N47" i="9"/>
  <c r="P47" i="9"/>
  <c r="T47" i="9" s="1"/>
  <c r="W48" i="8"/>
  <c r="V48" i="8"/>
  <c r="Q49" i="8"/>
  <c r="R49" i="8" s="1"/>
  <c r="O49" i="8"/>
  <c r="N49" i="8"/>
  <c r="P49" i="8"/>
  <c r="S49" i="8" s="1"/>
  <c r="M49" i="8"/>
  <c r="Q47" i="7"/>
  <c r="R47" i="7" s="1"/>
  <c r="M47" i="7"/>
  <c r="N47" i="7"/>
  <c r="P47" i="7"/>
  <c r="T47" i="7" s="1"/>
  <c r="O47" i="7"/>
  <c r="W46" i="7"/>
  <c r="V46" i="7"/>
  <c r="S46" i="6"/>
  <c r="W46" i="6"/>
  <c r="V46" i="6"/>
  <c r="T52" i="2"/>
  <c r="N47" i="6"/>
  <c r="Q47" i="6"/>
  <c r="R47" i="6" s="1"/>
  <c r="M47" i="6"/>
  <c r="O47" i="6"/>
  <c r="P47" i="6"/>
  <c r="S47" i="6" s="1"/>
  <c r="V52" i="2"/>
  <c r="W52" i="2"/>
  <c r="D54" i="2"/>
  <c r="P53" i="2"/>
  <c r="S53" i="2" s="1"/>
  <c r="N53" i="2"/>
  <c r="O53" i="2"/>
  <c r="Q53" i="2"/>
  <c r="R53" i="2" s="1"/>
  <c r="M53" i="2"/>
  <c r="DA48" i="5"/>
  <c r="DB48" i="5"/>
  <c r="DD49" i="5"/>
  <c r="W47" i="16" l="1"/>
  <c r="V47" i="16"/>
  <c r="T47" i="16"/>
  <c r="O48" i="16"/>
  <c r="M48" i="16"/>
  <c r="P48" i="16"/>
  <c r="T48" i="16" s="1"/>
  <c r="N48" i="16"/>
  <c r="Q48" i="16"/>
  <c r="R48" i="16" s="1"/>
  <c r="S47" i="15"/>
  <c r="T47" i="13"/>
  <c r="N48" i="15"/>
  <c r="O48" i="15"/>
  <c r="M48" i="15"/>
  <c r="P48" i="15"/>
  <c r="T48" i="15" s="1"/>
  <c r="Q48" i="15"/>
  <c r="R48" i="15" s="1"/>
  <c r="W47" i="15"/>
  <c r="V47" i="15"/>
  <c r="W46" i="14"/>
  <c r="V46" i="14"/>
  <c r="Q47" i="14"/>
  <c r="R47" i="14" s="1"/>
  <c r="M47" i="14"/>
  <c r="P47" i="14"/>
  <c r="T47" i="14" s="1"/>
  <c r="O47" i="14"/>
  <c r="N47" i="14"/>
  <c r="S46" i="14"/>
  <c r="T48" i="12"/>
  <c r="W47" i="13"/>
  <c r="V47" i="13"/>
  <c r="P48" i="13"/>
  <c r="S48" i="13" s="1"/>
  <c r="M48" i="13"/>
  <c r="O48" i="13"/>
  <c r="N48" i="13"/>
  <c r="Q48" i="13"/>
  <c r="R48" i="13" s="1"/>
  <c r="N49" i="12"/>
  <c r="Q49" i="12"/>
  <c r="R49" i="12" s="1"/>
  <c r="P49" i="12"/>
  <c r="T49" i="12" s="1"/>
  <c r="M49" i="12"/>
  <c r="O49" i="12"/>
  <c r="V48" i="12"/>
  <c r="W48" i="12"/>
  <c r="T49" i="11"/>
  <c r="V49" i="11"/>
  <c r="W49" i="11"/>
  <c r="P50" i="11"/>
  <c r="T50" i="11" s="1"/>
  <c r="Q50" i="11"/>
  <c r="R50" i="11" s="1"/>
  <c r="O50" i="11"/>
  <c r="M50" i="11"/>
  <c r="N50" i="11"/>
  <c r="S48" i="10"/>
  <c r="W48" i="10"/>
  <c r="V48" i="10"/>
  <c r="S47" i="9"/>
  <c r="P49" i="10"/>
  <c r="T49" i="10" s="1"/>
  <c r="O49" i="10"/>
  <c r="M49" i="10"/>
  <c r="N49" i="10"/>
  <c r="Q49" i="10"/>
  <c r="R49" i="10" s="1"/>
  <c r="W47" i="9"/>
  <c r="V47" i="9"/>
  <c r="N48" i="9"/>
  <c r="P48" i="9"/>
  <c r="S48" i="9" s="1"/>
  <c r="M48" i="9"/>
  <c r="O48" i="9"/>
  <c r="Q48" i="9"/>
  <c r="R48" i="9" s="1"/>
  <c r="W49" i="8"/>
  <c r="V49" i="8"/>
  <c r="T49" i="8"/>
  <c r="P50" i="8"/>
  <c r="S50" i="8" s="1"/>
  <c r="M50" i="8"/>
  <c r="N50" i="8"/>
  <c r="Q50" i="8"/>
  <c r="R50" i="8" s="1"/>
  <c r="O50" i="8"/>
  <c r="S47" i="7"/>
  <c r="M48" i="7"/>
  <c r="Q48" i="7"/>
  <c r="R48" i="7" s="1"/>
  <c r="N48" i="7"/>
  <c r="O48" i="7"/>
  <c r="P48" i="7"/>
  <c r="S48" i="7" s="1"/>
  <c r="W47" i="7"/>
  <c r="V47" i="7"/>
  <c r="T47" i="6"/>
  <c r="V47" i="6"/>
  <c r="W47" i="6"/>
  <c r="M48" i="6"/>
  <c r="O48" i="6"/>
  <c r="N48" i="6"/>
  <c r="P48" i="6"/>
  <c r="S48" i="6" s="1"/>
  <c r="Q48" i="6"/>
  <c r="R48" i="6" s="1"/>
  <c r="D55" i="2"/>
  <c r="D56" i="2" s="1"/>
  <c r="O54" i="2"/>
  <c r="Q54" i="2"/>
  <c r="R54" i="2" s="1"/>
  <c r="N54" i="2"/>
  <c r="P54" i="2"/>
  <c r="S54" i="2" s="1"/>
  <c r="M54" i="2"/>
  <c r="W53" i="2"/>
  <c r="V53" i="2"/>
  <c r="T53" i="2"/>
  <c r="DB49" i="5"/>
  <c r="DA49" i="5"/>
  <c r="DD50" i="5"/>
  <c r="S48" i="15" l="1"/>
  <c r="P49" i="16"/>
  <c r="T49" i="16" s="1"/>
  <c r="Q49" i="16"/>
  <c r="R49" i="16" s="1"/>
  <c r="M49" i="16"/>
  <c r="O49" i="16"/>
  <c r="N49" i="16"/>
  <c r="S48" i="16"/>
  <c r="V48" i="16"/>
  <c r="W48" i="16"/>
  <c r="W48" i="15"/>
  <c r="V48" i="15"/>
  <c r="O49" i="15"/>
  <c r="Q49" i="15"/>
  <c r="R49" i="15" s="1"/>
  <c r="M49" i="15"/>
  <c r="N49" i="15"/>
  <c r="P49" i="15"/>
  <c r="S49" i="15" s="1"/>
  <c r="Q48" i="14"/>
  <c r="R48" i="14" s="1"/>
  <c r="M48" i="14"/>
  <c r="N48" i="14"/>
  <c r="O48" i="14"/>
  <c r="P48" i="14"/>
  <c r="T48" i="14" s="1"/>
  <c r="V47" i="14"/>
  <c r="W47" i="14"/>
  <c r="S47" i="14"/>
  <c r="Q49" i="13"/>
  <c r="R49" i="13" s="1"/>
  <c r="N49" i="13"/>
  <c r="M49" i="13"/>
  <c r="P49" i="13"/>
  <c r="S49" i="13" s="1"/>
  <c r="O49" i="13"/>
  <c r="W48" i="13"/>
  <c r="V48" i="13"/>
  <c r="T48" i="13"/>
  <c r="S49" i="12"/>
  <c r="V49" i="12"/>
  <c r="W49" i="12"/>
  <c r="N50" i="12"/>
  <c r="P50" i="12"/>
  <c r="T50" i="12" s="1"/>
  <c r="Q50" i="12"/>
  <c r="R50" i="12" s="1"/>
  <c r="M50" i="12"/>
  <c r="O50" i="12"/>
  <c r="T48" i="9"/>
  <c r="P51" i="11"/>
  <c r="T51" i="11" s="1"/>
  <c r="Q51" i="11"/>
  <c r="R51" i="11" s="1"/>
  <c r="O51" i="11"/>
  <c r="M51" i="11"/>
  <c r="N51" i="11"/>
  <c r="S50" i="11"/>
  <c r="V50" i="11"/>
  <c r="W50" i="11"/>
  <c r="S49" i="10"/>
  <c r="O50" i="10"/>
  <c r="M50" i="10"/>
  <c r="N50" i="10"/>
  <c r="P50" i="10"/>
  <c r="T50" i="10" s="1"/>
  <c r="Q50" i="10"/>
  <c r="R50" i="10" s="1"/>
  <c r="V49" i="10"/>
  <c r="W49" i="10"/>
  <c r="W48" i="9"/>
  <c r="V48" i="9"/>
  <c r="Q49" i="9"/>
  <c r="R49" i="9" s="1"/>
  <c r="O49" i="9"/>
  <c r="P49" i="9"/>
  <c r="S49" i="9" s="1"/>
  <c r="N49" i="9"/>
  <c r="M49" i="9"/>
  <c r="T48" i="7"/>
  <c r="T50" i="8"/>
  <c r="N51" i="8"/>
  <c r="Q51" i="8"/>
  <c r="R51" i="8" s="1"/>
  <c r="M51" i="8"/>
  <c r="P51" i="8"/>
  <c r="T51" i="8" s="1"/>
  <c r="O51" i="8"/>
  <c r="W50" i="8"/>
  <c r="V50" i="8"/>
  <c r="W48" i="7"/>
  <c r="V48" i="7"/>
  <c r="Q49" i="7"/>
  <c r="R49" i="7" s="1"/>
  <c r="M49" i="7"/>
  <c r="P49" i="7"/>
  <c r="S49" i="7" s="1"/>
  <c r="N49" i="7"/>
  <c r="O49" i="7"/>
  <c r="O49" i="6"/>
  <c r="M49" i="6"/>
  <c r="P49" i="6"/>
  <c r="S49" i="6" s="1"/>
  <c r="Q49" i="6"/>
  <c r="R49" i="6" s="1"/>
  <c r="N49" i="6"/>
  <c r="T48" i="6"/>
  <c r="V48" i="6"/>
  <c r="W48" i="6"/>
  <c r="T54" i="2"/>
  <c r="V54" i="2"/>
  <c r="W54" i="2"/>
  <c r="D57" i="2"/>
  <c r="O56" i="2"/>
  <c r="N56" i="2"/>
  <c r="Q56" i="2"/>
  <c r="R56" i="2" s="1"/>
  <c r="P56" i="2"/>
  <c r="T56" i="2" s="1"/>
  <c r="M56" i="2"/>
  <c r="DD51" i="5"/>
  <c r="DA50" i="5"/>
  <c r="DB50" i="5"/>
  <c r="S49" i="16" l="1"/>
  <c r="W49" i="16"/>
  <c r="V49" i="16"/>
  <c r="Q50" i="16"/>
  <c r="R50" i="16" s="1"/>
  <c r="O50" i="16"/>
  <c r="M50" i="16"/>
  <c r="N50" i="16"/>
  <c r="P50" i="16"/>
  <c r="T50" i="16" s="1"/>
  <c r="V49" i="15"/>
  <c r="W49" i="15"/>
  <c r="O50" i="15"/>
  <c r="M50" i="15"/>
  <c r="N50" i="15"/>
  <c r="Q50" i="15"/>
  <c r="R50" i="15" s="1"/>
  <c r="P50" i="15"/>
  <c r="S50" i="15" s="1"/>
  <c r="T49" i="15"/>
  <c r="S48" i="14"/>
  <c r="V48" i="14"/>
  <c r="W48" i="14"/>
  <c r="Q49" i="14"/>
  <c r="R49" i="14" s="1"/>
  <c r="O49" i="14"/>
  <c r="M49" i="14"/>
  <c r="N49" i="14"/>
  <c r="P49" i="14"/>
  <c r="T49" i="14" s="1"/>
  <c r="T49" i="13"/>
  <c r="V49" i="13"/>
  <c r="W49" i="13"/>
  <c r="O50" i="13"/>
  <c r="P50" i="13"/>
  <c r="T50" i="13" s="1"/>
  <c r="M50" i="13"/>
  <c r="N50" i="13"/>
  <c r="Q50" i="13"/>
  <c r="R50" i="13" s="1"/>
  <c r="S51" i="11"/>
  <c r="S50" i="12"/>
  <c r="M51" i="12"/>
  <c r="Q51" i="12"/>
  <c r="R51" i="12" s="1"/>
  <c r="O51" i="12"/>
  <c r="N51" i="12"/>
  <c r="P51" i="12"/>
  <c r="T51" i="12" s="1"/>
  <c r="V50" i="12"/>
  <c r="W50" i="12"/>
  <c r="W51" i="11"/>
  <c r="V51" i="11"/>
  <c r="M52" i="11"/>
  <c r="O52" i="11"/>
  <c r="Q52" i="11"/>
  <c r="R52" i="11" s="1"/>
  <c r="N52" i="11"/>
  <c r="P52" i="11"/>
  <c r="S52" i="11" s="1"/>
  <c r="S50" i="10"/>
  <c r="V50" i="10"/>
  <c r="W50" i="10"/>
  <c r="Q51" i="10"/>
  <c r="R51" i="10" s="1"/>
  <c r="M51" i="10"/>
  <c r="N51" i="10"/>
  <c r="P51" i="10"/>
  <c r="S51" i="10" s="1"/>
  <c r="O51" i="10"/>
  <c r="O50" i="9"/>
  <c r="P50" i="9"/>
  <c r="T50" i="9" s="1"/>
  <c r="Q50" i="9"/>
  <c r="R50" i="9" s="1"/>
  <c r="N50" i="9"/>
  <c r="M50" i="9"/>
  <c r="T49" i="9"/>
  <c r="W49" i="9"/>
  <c r="V49" i="9"/>
  <c r="S51" i="8"/>
  <c r="V51" i="8"/>
  <c r="W51" i="8"/>
  <c r="O52" i="8"/>
  <c r="P52" i="8"/>
  <c r="S52" i="8" s="1"/>
  <c r="N52" i="8"/>
  <c r="Q52" i="8"/>
  <c r="R52" i="8" s="1"/>
  <c r="M52" i="8"/>
  <c r="V49" i="7"/>
  <c r="W49" i="7"/>
  <c r="O50" i="7"/>
  <c r="N50" i="7"/>
  <c r="Q50" i="7"/>
  <c r="R50" i="7" s="1"/>
  <c r="M50" i="7"/>
  <c r="P50" i="7"/>
  <c r="T50" i="7" s="1"/>
  <c r="T49" i="7"/>
  <c r="T49" i="6"/>
  <c r="W49" i="6"/>
  <c r="V49" i="6"/>
  <c r="N50" i="6"/>
  <c r="P50" i="6"/>
  <c r="S50" i="6" s="1"/>
  <c r="M50" i="6"/>
  <c r="Q50" i="6"/>
  <c r="R50" i="6" s="1"/>
  <c r="O50" i="6"/>
  <c r="D58" i="2"/>
  <c r="D59" i="2" s="1"/>
  <c r="O57" i="2"/>
  <c r="M57" i="2"/>
  <c r="N57" i="2"/>
  <c r="P57" i="2"/>
  <c r="S57" i="2" s="1"/>
  <c r="Q57" i="2"/>
  <c r="R57" i="2" s="1"/>
  <c r="W56" i="2"/>
  <c r="V56" i="2"/>
  <c r="S56" i="2"/>
  <c r="DA51" i="5"/>
  <c r="DB51" i="5"/>
  <c r="DD52" i="5"/>
  <c r="M51" i="16" l="1"/>
  <c r="N51" i="16"/>
  <c r="Q51" i="16"/>
  <c r="R51" i="16" s="1"/>
  <c r="O51" i="16"/>
  <c r="P51" i="16"/>
  <c r="S51" i="16" s="1"/>
  <c r="S50" i="16"/>
  <c r="V50" i="16"/>
  <c r="W50" i="16"/>
  <c r="S50" i="13"/>
  <c r="Q51" i="15"/>
  <c r="R51" i="15" s="1"/>
  <c r="M51" i="15"/>
  <c r="N51" i="15"/>
  <c r="O51" i="15"/>
  <c r="P51" i="15"/>
  <c r="T51" i="15" s="1"/>
  <c r="W50" i="15"/>
  <c r="V50" i="15"/>
  <c r="T50" i="15"/>
  <c r="M50" i="14"/>
  <c r="Q50" i="14"/>
  <c r="R50" i="14" s="1"/>
  <c r="P50" i="14"/>
  <c r="S50" i="14" s="1"/>
  <c r="O50" i="14"/>
  <c r="N50" i="14"/>
  <c r="S49" i="14"/>
  <c r="V49" i="14"/>
  <c r="W49" i="14"/>
  <c r="M51" i="13"/>
  <c r="N51" i="13"/>
  <c r="Q51" i="13"/>
  <c r="R51" i="13" s="1"/>
  <c r="P51" i="13"/>
  <c r="T51" i="13" s="1"/>
  <c r="O51" i="13"/>
  <c r="W50" i="13"/>
  <c r="V50" i="13"/>
  <c r="P52" i="12"/>
  <c r="S52" i="12" s="1"/>
  <c r="O52" i="12"/>
  <c r="Q52" i="12"/>
  <c r="R52" i="12" s="1"/>
  <c r="N52" i="12"/>
  <c r="M52" i="12"/>
  <c r="S51" i="12"/>
  <c r="W51" i="12"/>
  <c r="V51" i="12"/>
  <c r="T52" i="8"/>
  <c r="Q53" i="11"/>
  <c r="R53" i="11" s="1"/>
  <c r="M53" i="11"/>
  <c r="O53" i="11"/>
  <c r="P53" i="11"/>
  <c r="T53" i="11" s="1"/>
  <c r="N53" i="11"/>
  <c r="T52" i="11"/>
  <c r="W52" i="11"/>
  <c r="V52" i="11"/>
  <c r="S50" i="9"/>
  <c r="W51" i="10"/>
  <c r="V51" i="10"/>
  <c r="N52" i="10"/>
  <c r="M52" i="10"/>
  <c r="Q52" i="10"/>
  <c r="R52" i="10" s="1"/>
  <c r="O52" i="10"/>
  <c r="P52" i="10"/>
  <c r="T52" i="10" s="1"/>
  <c r="T51" i="10"/>
  <c r="V50" i="9"/>
  <c r="W50" i="9"/>
  <c r="N51" i="9"/>
  <c r="Q51" i="9"/>
  <c r="R51" i="9" s="1"/>
  <c r="O51" i="9"/>
  <c r="P51" i="9"/>
  <c r="S51" i="9" s="1"/>
  <c r="M51" i="9"/>
  <c r="W52" i="8"/>
  <c r="V52" i="8"/>
  <c r="Q53" i="8"/>
  <c r="R53" i="8" s="1"/>
  <c r="M53" i="8"/>
  <c r="O53" i="8"/>
  <c r="N53" i="8"/>
  <c r="P53" i="8"/>
  <c r="T53" i="8" s="1"/>
  <c r="W50" i="7"/>
  <c r="V50" i="7"/>
  <c r="M51" i="7"/>
  <c r="O51" i="7"/>
  <c r="P51" i="7"/>
  <c r="S51" i="7" s="1"/>
  <c r="N51" i="7"/>
  <c r="Q51" i="7"/>
  <c r="R51" i="7" s="1"/>
  <c r="S50" i="7"/>
  <c r="Q51" i="6"/>
  <c r="R51" i="6" s="1"/>
  <c r="N51" i="6"/>
  <c r="M51" i="6"/>
  <c r="P51" i="6"/>
  <c r="S51" i="6" s="1"/>
  <c r="O51" i="6"/>
  <c r="T50" i="6"/>
  <c r="W50" i="6"/>
  <c r="V50" i="6"/>
  <c r="T57" i="2"/>
  <c r="V57" i="2"/>
  <c r="W57" i="2"/>
  <c r="D60" i="2"/>
  <c r="D61" i="2" s="1"/>
  <c r="O59" i="2"/>
  <c r="P59" i="2"/>
  <c r="T59" i="2" s="1"/>
  <c r="Q59" i="2"/>
  <c r="R59" i="2" s="1"/>
  <c r="M59" i="2"/>
  <c r="N59" i="2"/>
  <c r="DD53" i="5"/>
  <c r="DB52" i="5"/>
  <c r="DA52" i="5"/>
  <c r="T51" i="16" l="1"/>
  <c r="P52" i="16"/>
  <c r="T52" i="16" s="1"/>
  <c r="Q52" i="16"/>
  <c r="R52" i="16" s="1"/>
  <c r="O52" i="16"/>
  <c r="M52" i="16"/>
  <c r="N52" i="16"/>
  <c r="S51" i="15"/>
  <c r="V51" i="16"/>
  <c r="W51" i="16"/>
  <c r="W51" i="15"/>
  <c r="V51" i="15"/>
  <c r="P52" i="15"/>
  <c r="S52" i="15" s="1"/>
  <c r="N52" i="15"/>
  <c r="Q52" i="15"/>
  <c r="R52" i="15" s="1"/>
  <c r="M52" i="15"/>
  <c r="O52" i="15"/>
  <c r="T50" i="14"/>
  <c r="S51" i="13"/>
  <c r="W50" i="14"/>
  <c r="V50" i="14"/>
  <c r="O51" i="14"/>
  <c r="Q51" i="14"/>
  <c r="R51" i="14" s="1"/>
  <c r="N51" i="14"/>
  <c r="M51" i="14"/>
  <c r="P51" i="14"/>
  <c r="T51" i="14" s="1"/>
  <c r="M52" i="13"/>
  <c r="N52" i="13"/>
  <c r="Q52" i="13"/>
  <c r="R52" i="13" s="1"/>
  <c r="O52" i="13"/>
  <c r="P52" i="13"/>
  <c r="S52" i="13" s="1"/>
  <c r="W51" i="13"/>
  <c r="V51" i="13"/>
  <c r="T52" i="12"/>
  <c r="S53" i="11"/>
  <c r="W52" i="12"/>
  <c r="V52" i="12"/>
  <c r="P53" i="12"/>
  <c r="T53" i="12" s="1"/>
  <c r="N53" i="12"/>
  <c r="M53" i="12"/>
  <c r="Q53" i="12"/>
  <c r="R53" i="12" s="1"/>
  <c r="O53" i="12"/>
  <c r="W53" i="11"/>
  <c r="V53" i="11"/>
  <c r="N54" i="11"/>
  <c r="M54" i="11"/>
  <c r="O54" i="11"/>
  <c r="Q54" i="11"/>
  <c r="R54" i="11" s="1"/>
  <c r="P54" i="11"/>
  <c r="T54" i="11" s="1"/>
  <c r="S52" i="10"/>
  <c r="V52" i="10"/>
  <c r="W52" i="10"/>
  <c r="M53" i="10"/>
  <c r="Q53" i="10"/>
  <c r="R53" i="10" s="1"/>
  <c r="N53" i="10"/>
  <c r="P53" i="10"/>
  <c r="S53" i="10" s="1"/>
  <c r="O53" i="10"/>
  <c r="W51" i="9"/>
  <c r="V51" i="9"/>
  <c r="M52" i="9"/>
  <c r="O52" i="9"/>
  <c r="N52" i="9"/>
  <c r="P52" i="9"/>
  <c r="S52" i="9" s="1"/>
  <c r="Q52" i="9"/>
  <c r="R52" i="9" s="1"/>
  <c r="T51" i="9"/>
  <c r="P54" i="8"/>
  <c r="T54" i="8" s="1"/>
  <c r="M54" i="8"/>
  <c r="N54" i="8"/>
  <c r="O54" i="8"/>
  <c r="Q54" i="8"/>
  <c r="R54" i="8" s="1"/>
  <c r="W53" i="8"/>
  <c r="V53" i="8"/>
  <c r="S53" i="8"/>
  <c r="O52" i="7"/>
  <c r="N52" i="7"/>
  <c r="Q52" i="7"/>
  <c r="R52" i="7" s="1"/>
  <c r="P52" i="7"/>
  <c r="T52" i="7" s="1"/>
  <c r="M52" i="7"/>
  <c r="T51" i="7"/>
  <c r="W51" i="7"/>
  <c r="V51" i="7"/>
  <c r="T51" i="6"/>
  <c r="S59" i="2"/>
  <c r="W51" i="6"/>
  <c r="V51" i="6"/>
  <c r="P52" i="6"/>
  <c r="S52" i="6" s="1"/>
  <c r="Q52" i="6"/>
  <c r="R52" i="6" s="1"/>
  <c r="O52" i="6"/>
  <c r="M52" i="6"/>
  <c r="N52" i="6"/>
  <c r="D62" i="2"/>
  <c r="M61" i="2"/>
  <c r="P61" i="2"/>
  <c r="S61" i="2" s="1"/>
  <c r="O61" i="2"/>
  <c r="N61" i="2"/>
  <c r="Q61" i="2"/>
  <c r="R61" i="2" s="1"/>
  <c r="W59" i="2"/>
  <c r="V59" i="2"/>
  <c r="DD54" i="5"/>
  <c r="DA53" i="5"/>
  <c r="DB53" i="5"/>
  <c r="S52" i="16" l="1"/>
  <c r="V52" i="16"/>
  <c r="W52" i="16"/>
  <c r="O53" i="16"/>
  <c r="M53" i="16"/>
  <c r="N53" i="16"/>
  <c r="P53" i="16"/>
  <c r="S53" i="16" s="1"/>
  <c r="Q53" i="16"/>
  <c r="R53" i="16" s="1"/>
  <c r="V52" i="15"/>
  <c r="W52" i="15"/>
  <c r="Q53" i="15"/>
  <c r="R53" i="15" s="1"/>
  <c r="O53" i="15"/>
  <c r="P53" i="15"/>
  <c r="S53" i="15" s="1"/>
  <c r="M53" i="15"/>
  <c r="N53" i="15"/>
  <c r="T52" i="15"/>
  <c r="S51" i="14"/>
  <c r="O52" i="14"/>
  <c r="P52" i="14"/>
  <c r="T52" i="14" s="1"/>
  <c r="Q52" i="14"/>
  <c r="R52" i="14" s="1"/>
  <c r="N52" i="14"/>
  <c r="M52" i="14"/>
  <c r="S52" i="14"/>
  <c r="W51" i="14"/>
  <c r="V51" i="14"/>
  <c r="T52" i="13"/>
  <c r="V52" i="13"/>
  <c r="W52" i="13"/>
  <c r="Q53" i="13"/>
  <c r="R53" i="13" s="1"/>
  <c r="P53" i="13"/>
  <c r="T53" i="13" s="1"/>
  <c r="M53" i="13"/>
  <c r="N53" i="13"/>
  <c r="O53" i="13"/>
  <c r="V53" i="12"/>
  <c r="W53" i="12"/>
  <c r="Q54" i="12"/>
  <c r="R54" i="12" s="1"/>
  <c r="P54" i="12"/>
  <c r="S54" i="12" s="1"/>
  <c r="O54" i="12"/>
  <c r="M54" i="12"/>
  <c r="N54" i="12"/>
  <c r="S53" i="12"/>
  <c r="W54" i="11"/>
  <c r="V54" i="11"/>
  <c r="O56" i="11"/>
  <c r="M56" i="11"/>
  <c r="N56" i="11"/>
  <c r="Q56" i="11"/>
  <c r="R56" i="11" s="1"/>
  <c r="P56" i="11"/>
  <c r="S56" i="11" s="1"/>
  <c r="S54" i="11"/>
  <c r="P54" i="10"/>
  <c r="S54" i="10" s="1"/>
  <c r="M54" i="10"/>
  <c r="N54" i="10"/>
  <c r="O54" i="10"/>
  <c r="Q54" i="10"/>
  <c r="R54" i="10" s="1"/>
  <c r="V53" i="10"/>
  <c r="W53" i="10"/>
  <c r="S54" i="8"/>
  <c r="T53" i="10"/>
  <c r="T52" i="9"/>
  <c r="Q53" i="9"/>
  <c r="R53" i="9" s="1"/>
  <c r="P53" i="9"/>
  <c r="S53" i="9" s="1"/>
  <c r="M53" i="9"/>
  <c r="O53" i="9"/>
  <c r="N53" i="9"/>
  <c r="W52" i="9"/>
  <c r="V52" i="9"/>
  <c r="S52" i="7"/>
  <c r="T61" i="2"/>
  <c r="T52" i="6"/>
  <c r="W54" i="8"/>
  <c r="V54" i="8"/>
  <c r="M56" i="8"/>
  <c r="P56" i="8"/>
  <c r="T56" i="8" s="1"/>
  <c r="O56" i="8"/>
  <c r="Q56" i="8"/>
  <c r="R56" i="8" s="1"/>
  <c r="N56" i="8"/>
  <c r="W52" i="7"/>
  <c r="V52" i="7"/>
  <c r="M53" i="7"/>
  <c r="O53" i="7"/>
  <c r="N53" i="7"/>
  <c r="Q53" i="7"/>
  <c r="R53" i="7" s="1"/>
  <c r="P53" i="7"/>
  <c r="S53" i="7" s="1"/>
  <c r="O53" i="6"/>
  <c r="N53" i="6"/>
  <c r="P53" i="6"/>
  <c r="S53" i="6" s="1"/>
  <c r="Q53" i="6"/>
  <c r="R53" i="6" s="1"/>
  <c r="M53" i="6"/>
  <c r="V52" i="6"/>
  <c r="W52" i="6"/>
  <c r="V61" i="2"/>
  <c r="W61" i="2"/>
  <c r="D63" i="2"/>
  <c r="M62" i="2"/>
  <c r="O62" i="2"/>
  <c r="N62" i="2"/>
  <c r="Q62" i="2"/>
  <c r="R62" i="2" s="1"/>
  <c r="P62" i="2"/>
  <c r="T62" i="2" s="1"/>
  <c r="DD55" i="5"/>
  <c r="DA54" i="5"/>
  <c r="DB54" i="5"/>
  <c r="T54" i="12" l="1"/>
  <c r="O54" i="16"/>
  <c r="M54" i="16"/>
  <c r="N54" i="16"/>
  <c r="Q54" i="16"/>
  <c r="R54" i="16" s="1"/>
  <c r="P54" i="16"/>
  <c r="S54" i="16" s="1"/>
  <c r="W53" i="16"/>
  <c r="V53" i="16"/>
  <c r="T53" i="16"/>
  <c r="N54" i="15"/>
  <c r="P54" i="15"/>
  <c r="T54" i="15" s="1"/>
  <c r="M54" i="15"/>
  <c r="O54" i="15"/>
  <c r="Q54" i="15"/>
  <c r="T53" i="15"/>
  <c r="V53" i="15"/>
  <c r="W53" i="15"/>
  <c r="S53" i="13"/>
  <c r="V52" i="14"/>
  <c r="W52" i="14"/>
  <c r="P53" i="14"/>
  <c r="T53" i="14" s="1"/>
  <c r="O53" i="14"/>
  <c r="M53" i="14"/>
  <c r="N53" i="14"/>
  <c r="Q53" i="14"/>
  <c r="R53" i="14" s="1"/>
  <c r="N54" i="13"/>
  <c r="Q54" i="13"/>
  <c r="R54" i="13" s="1"/>
  <c r="M54" i="13"/>
  <c r="P54" i="13"/>
  <c r="T54" i="13" s="1"/>
  <c r="O54" i="13"/>
  <c r="W53" i="13"/>
  <c r="V53" i="13"/>
  <c r="O56" i="12"/>
  <c r="Q56" i="12"/>
  <c r="R56" i="12" s="1"/>
  <c r="N56" i="12"/>
  <c r="P56" i="12"/>
  <c r="S56" i="12" s="1"/>
  <c r="M56" i="12"/>
  <c r="V54" i="12"/>
  <c r="W54" i="12"/>
  <c r="W56" i="11"/>
  <c r="V56" i="11"/>
  <c r="Q57" i="11"/>
  <c r="R57" i="11" s="1"/>
  <c r="P57" i="11"/>
  <c r="T57" i="11" s="1"/>
  <c r="N57" i="11"/>
  <c r="M57" i="11"/>
  <c r="O57" i="11"/>
  <c r="T54" i="10"/>
  <c r="T56" i="11"/>
  <c r="W54" i="10"/>
  <c r="V54" i="10"/>
  <c r="N56" i="10"/>
  <c r="P56" i="10"/>
  <c r="T56" i="10" s="1"/>
  <c r="M56" i="10"/>
  <c r="Q56" i="10"/>
  <c r="R56" i="10" s="1"/>
  <c r="O56" i="10"/>
  <c r="T53" i="9"/>
  <c r="W53" i="9"/>
  <c r="V53" i="9"/>
  <c r="O54" i="9"/>
  <c r="P54" i="9"/>
  <c r="T54" i="9" s="1"/>
  <c r="M54" i="9"/>
  <c r="N54" i="9"/>
  <c r="Q54" i="9"/>
  <c r="R54" i="9" s="1"/>
  <c r="S56" i="8"/>
  <c r="W56" i="8"/>
  <c r="V56" i="8"/>
  <c r="Q57" i="8"/>
  <c r="R57" i="8" s="1"/>
  <c r="O57" i="8"/>
  <c r="N57" i="8"/>
  <c r="M57" i="8"/>
  <c r="P57" i="8"/>
  <c r="T57" i="8" s="1"/>
  <c r="P54" i="7"/>
  <c r="S54" i="7" s="1"/>
  <c r="Q54" i="7"/>
  <c r="R54" i="7" s="1"/>
  <c r="N54" i="7"/>
  <c r="O54" i="7"/>
  <c r="M54" i="7"/>
  <c r="T53" i="7"/>
  <c r="V53" i="7"/>
  <c r="W53" i="7"/>
  <c r="T53" i="6"/>
  <c r="V53" i="6"/>
  <c r="W53" i="6"/>
  <c r="M54" i="6"/>
  <c r="O54" i="6"/>
  <c r="N54" i="6"/>
  <c r="Q54" i="6"/>
  <c r="P54" i="6"/>
  <c r="T54" i="6" s="1"/>
  <c r="D64" i="2"/>
  <c r="O63" i="2"/>
  <c r="P63" i="2"/>
  <c r="T63" i="2" s="1"/>
  <c r="Q63" i="2"/>
  <c r="R63" i="2" s="1"/>
  <c r="N63" i="2"/>
  <c r="M63" i="2"/>
  <c r="S62" i="2"/>
  <c r="V62" i="2"/>
  <c r="W62" i="2"/>
  <c r="DD56" i="5"/>
  <c r="DA55" i="5"/>
  <c r="DB55" i="5"/>
  <c r="S57" i="11" l="1"/>
  <c r="S54" i="15"/>
  <c r="T54" i="16"/>
  <c r="V54" i="16"/>
  <c r="W54" i="16"/>
  <c r="Q56" i="16"/>
  <c r="R56" i="16" s="1"/>
  <c r="M56" i="16"/>
  <c r="O56" i="16"/>
  <c r="P56" i="16"/>
  <c r="S56" i="16" s="1"/>
  <c r="N56" i="16"/>
  <c r="R54" i="15"/>
  <c r="R55" i="15"/>
  <c r="W54" i="15"/>
  <c r="V54" i="15"/>
  <c r="N55" i="15"/>
  <c r="P55" i="15"/>
  <c r="T55" i="15" s="1"/>
  <c r="M55" i="15"/>
  <c r="O55" i="15"/>
  <c r="W55" i="15" s="1"/>
  <c r="P54" i="14"/>
  <c r="T54" i="14" s="1"/>
  <c r="Q54" i="14"/>
  <c r="R54" i="14" s="1"/>
  <c r="O54" i="14"/>
  <c r="M54" i="14"/>
  <c r="N54" i="14"/>
  <c r="S53" i="14"/>
  <c r="V53" i="14"/>
  <c r="W53" i="14"/>
  <c r="S54" i="13"/>
  <c r="V54" i="13"/>
  <c r="W54" i="13"/>
  <c r="N56" i="13"/>
  <c r="P56" i="13"/>
  <c r="S56" i="13" s="1"/>
  <c r="O56" i="13"/>
  <c r="M56" i="13"/>
  <c r="Q56" i="13"/>
  <c r="R56" i="13" s="1"/>
  <c r="T56" i="12"/>
  <c r="V56" i="12"/>
  <c r="W56" i="12"/>
  <c r="M57" i="12"/>
  <c r="Q57" i="12"/>
  <c r="R57" i="12" s="1"/>
  <c r="O57" i="12"/>
  <c r="N57" i="12"/>
  <c r="P57" i="12"/>
  <c r="T57" i="12" s="1"/>
  <c r="S56" i="10"/>
  <c r="W57" i="11"/>
  <c r="V57" i="11"/>
  <c r="Q59" i="11"/>
  <c r="R59" i="11" s="1"/>
  <c r="P59" i="11"/>
  <c r="T59" i="11" s="1"/>
  <c r="N59" i="11"/>
  <c r="O59" i="11"/>
  <c r="M59" i="11"/>
  <c r="W56" i="10"/>
  <c r="V56" i="10"/>
  <c r="O57" i="10"/>
  <c r="N57" i="10"/>
  <c r="M57" i="10"/>
  <c r="P57" i="10"/>
  <c r="S57" i="10" s="1"/>
  <c r="Q57" i="10"/>
  <c r="R57" i="10" s="1"/>
  <c r="S54" i="6"/>
  <c r="S54" i="9"/>
  <c r="V54" i="9"/>
  <c r="W54" i="9"/>
  <c r="Q56" i="9"/>
  <c r="R56" i="9" s="1"/>
  <c r="M56" i="9"/>
  <c r="O56" i="9"/>
  <c r="P56" i="9"/>
  <c r="S56" i="9" s="1"/>
  <c r="N56" i="9"/>
  <c r="P59" i="8"/>
  <c r="T59" i="8" s="1"/>
  <c r="M59" i="8"/>
  <c r="O59" i="8"/>
  <c r="Q59" i="8"/>
  <c r="R59" i="8" s="1"/>
  <c r="N59" i="8"/>
  <c r="S57" i="8"/>
  <c r="T54" i="7"/>
  <c r="V57" i="8"/>
  <c r="W57" i="8"/>
  <c r="V54" i="7"/>
  <c r="W54" i="7"/>
  <c r="O56" i="7"/>
  <c r="Q56" i="7"/>
  <c r="R56" i="7" s="1"/>
  <c r="N56" i="7"/>
  <c r="M56" i="7"/>
  <c r="P56" i="7"/>
  <c r="T56" i="7" s="1"/>
  <c r="R54" i="6"/>
  <c r="R55" i="6"/>
  <c r="P55" i="6"/>
  <c r="T55" i="6" s="1"/>
  <c r="N55" i="6"/>
  <c r="M55" i="6"/>
  <c r="O55" i="6"/>
  <c r="W54" i="6"/>
  <c r="V54" i="6"/>
  <c r="S63" i="2"/>
  <c r="V63" i="2"/>
  <c r="W63" i="2"/>
  <c r="D65" i="2"/>
  <c r="Q64" i="2"/>
  <c r="R64" i="2" s="1"/>
  <c r="M64" i="2"/>
  <c r="N64" i="2"/>
  <c r="O64" i="2"/>
  <c r="P64" i="2"/>
  <c r="S64" i="2" s="1"/>
  <c r="DA56" i="5"/>
  <c r="DB56" i="5"/>
  <c r="DD57" i="5"/>
  <c r="S59" i="11" l="1"/>
  <c r="T56" i="13"/>
  <c r="M57" i="16"/>
  <c r="Q57" i="16"/>
  <c r="R57" i="16" s="1"/>
  <c r="O57" i="16"/>
  <c r="P57" i="16"/>
  <c r="T57" i="16" s="1"/>
  <c r="N57" i="16"/>
  <c r="W56" i="16"/>
  <c r="V56" i="16"/>
  <c r="T56" i="16"/>
  <c r="S55" i="15"/>
  <c r="S54" i="14"/>
  <c r="P56" i="15"/>
  <c r="T56" i="15" s="1"/>
  <c r="N56" i="15"/>
  <c r="O56" i="15"/>
  <c r="M56" i="15"/>
  <c r="Q56" i="15"/>
  <c r="R56" i="15" s="1"/>
  <c r="N55" i="14"/>
  <c r="M55" i="14"/>
  <c r="W54" i="14"/>
  <c r="V54" i="14"/>
  <c r="T57" i="10"/>
  <c r="N57" i="13"/>
  <c r="Q57" i="13"/>
  <c r="R57" i="13" s="1"/>
  <c r="M57" i="13"/>
  <c r="P57" i="13"/>
  <c r="T57" i="13" s="1"/>
  <c r="O57" i="13"/>
  <c r="V56" i="13"/>
  <c r="W56" i="13"/>
  <c r="S57" i="12"/>
  <c r="O59" i="12"/>
  <c r="P59" i="12"/>
  <c r="S59" i="12" s="1"/>
  <c r="M59" i="12"/>
  <c r="N59" i="12"/>
  <c r="Q59" i="12"/>
  <c r="R59" i="12" s="1"/>
  <c r="V57" i="12"/>
  <c r="W57" i="12"/>
  <c r="P60" i="11"/>
  <c r="S60" i="11" s="1"/>
  <c r="M60" i="11"/>
  <c r="Q60" i="11"/>
  <c r="R60" i="11" s="1"/>
  <c r="O60" i="11"/>
  <c r="N60" i="11"/>
  <c r="W59" i="11"/>
  <c r="V59" i="11"/>
  <c r="W57" i="10"/>
  <c r="V57" i="10"/>
  <c r="Q59" i="10"/>
  <c r="R59" i="10" s="1"/>
  <c r="P59" i="10"/>
  <c r="S59" i="10" s="1"/>
  <c r="N59" i="10"/>
  <c r="M59" i="10"/>
  <c r="O59" i="10"/>
  <c r="S59" i="8"/>
  <c r="Q57" i="9"/>
  <c r="R57" i="9" s="1"/>
  <c r="P57" i="9"/>
  <c r="T57" i="9" s="1"/>
  <c r="N57" i="9"/>
  <c r="M57" i="9"/>
  <c r="O57" i="9"/>
  <c r="V56" i="9"/>
  <c r="W56" i="9"/>
  <c r="T56" i="9"/>
  <c r="S55" i="6"/>
  <c r="W59" i="8"/>
  <c r="V59" i="8"/>
  <c r="O60" i="8"/>
  <c r="M60" i="8"/>
  <c r="Q60" i="8"/>
  <c r="R60" i="8" s="1"/>
  <c r="P60" i="8"/>
  <c r="S60" i="8" s="1"/>
  <c r="N60" i="8"/>
  <c r="M57" i="7"/>
  <c r="P57" i="7"/>
  <c r="T57" i="7" s="1"/>
  <c r="O57" i="7"/>
  <c r="Q57" i="7"/>
  <c r="R57" i="7" s="1"/>
  <c r="N57" i="7"/>
  <c r="W56" i="7"/>
  <c r="V56" i="7"/>
  <c r="S56" i="7"/>
  <c r="T64" i="2"/>
  <c r="V55" i="6"/>
  <c r="W55" i="6"/>
  <c r="P56" i="6"/>
  <c r="S56" i="6" s="1"/>
  <c r="N56" i="6"/>
  <c r="Q56" i="6"/>
  <c r="R56" i="6" s="1"/>
  <c r="O56" i="6"/>
  <c r="M56" i="6"/>
  <c r="D66" i="2"/>
  <c r="D67" i="2" s="1"/>
  <c r="N65" i="2"/>
  <c r="O65" i="2"/>
  <c r="P65" i="2"/>
  <c r="T65" i="2" s="1"/>
  <c r="Q65" i="2"/>
  <c r="R65" i="2" s="1"/>
  <c r="M65" i="2"/>
  <c r="V64" i="2"/>
  <c r="W64" i="2"/>
  <c r="DA57" i="5"/>
  <c r="DB57" i="5"/>
  <c r="DD58" i="5"/>
  <c r="T59" i="12" l="1"/>
  <c r="S57" i="16"/>
  <c r="V57" i="16"/>
  <c r="W57" i="16"/>
  <c r="Q58" i="16"/>
  <c r="R58" i="16" s="1"/>
  <c r="M58" i="16"/>
  <c r="N58" i="16"/>
  <c r="O58" i="16"/>
  <c r="P58" i="16"/>
  <c r="T58" i="16" s="1"/>
  <c r="S56" i="15"/>
  <c r="O57" i="15"/>
  <c r="M57" i="15"/>
  <c r="N57" i="15"/>
  <c r="P57" i="15"/>
  <c r="T57" i="15" s="1"/>
  <c r="Q57" i="15"/>
  <c r="S57" i="13"/>
  <c r="V56" i="15"/>
  <c r="W56" i="15"/>
  <c r="P56" i="14"/>
  <c r="S56" i="14" s="1"/>
  <c r="O56" i="14"/>
  <c r="N56" i="14"/>
  <c r="Q56" i="14"/>
  <c r="R56" i="14" s="1"/>
  <c r="M56" i="14"/>
  <c r="V57" i="13"/>
  <c r="W57" i="13"/>
  <c r="O59" i="13"/>
  <c r="Q59" i="13"/>
  <c r="R59" i="13" s="1"/>
  <c r="M59" i="13"/>
  <c r="P59" i="13"/>
  <c r="S59" i="13" s="1"/>
  <c r="N59" i="13"/>
  <c r="T60" i="11"/>
  <c r="W59" i="12"/>
  <c r="V59" i="12"/>
  <c r="Q60" i="12"/>
  <c r="R60" i="12" s="1"/>
  <c r="O60" i="12"/>
  <c r="N60" i="12"/>
  <c r="M60" i="12"/>
  <c r="P60" i="12"/>
  <c r="T60" i="12" s="1"/>
  <c r="S57" i="9"/>
  <c r="T59" i="10"/>
  <c r="W60" i="11"/>
  <c r="V60" i="11"/>
  <c r="O61" i="11"/>
  <c r="P61" i="11"/>
  <c r="T61" i="11" s="1"/>
  <c r="Q61" i="11"/>
  <c r="R61" i="11" s="1"/>
  <c r="N61" i="11"/>
  <c r="M61" i="11"/>
  <c r="W59" i="10"/>
  <c r="V59" i="10"/>
  <c r="Q60" i="10"/>
  <c r="R60" i="10" s="1"/>
  <c r="N60" i="10"/>
  <c r="M60" i="10"/>
  <c r="P60" i="10"/>
  <c r="T60" i="10" s="1"/>
  <c r="O60" i="10"/>
  <c r="V57" i="9"/>
  <c r="W57" i="9"/>
  <c r="O59" i="9"/>
  <c r="P59" i="9"/>
  <c r="S59" i="9" s="1"/>
  <c r="M59" i="9"/>
  <c r="Q59" i="9"/>
  <c r="R59" i="9" s="1"/>
  <c r="N59" i="9"/>
  <c r="S57" i="7"/>
  <c r="T56" i="6"/>
  <c r="N61" i="8"/>
  <c r="P61" i="8"/>
  <c r="T61" i="8" s="1"/>
  <c r="M61" i="8"/>
  <c r="Q61" i="8"/>
  <c r="R61" i="8" s="1"/>
  <c r="O61" i="8"/>
  <c r="T60" i="8"/>
  <c r="W60" i="8"/>
  <c r="V60" i="8"/>
  <c r="V57" i="7"/>
  <c r="W57" i="7"/>
  <c r="M59" i="7"/>
  <c r="P59" i="7"/>
  <c r="S59" i="7" s="1"/>
  <c r="Q59" i="7"/>
  <c r="R59" i="7" s="1"/>
  <c r="O59" i="7"/>
  <c r="N59" i="7"/>
  <c r="W56" i="6"/>
  <c r="V56" i="6"/>
  <c r="O57" i="6"/>
  <c r="P57" i="6"/>
  <c r="S57" i="6" s="1"/>
  <c r="N57" i="6"/>
  <c r="M57" i="6"/>
  <c r="Q57" i="6"/>
  <c r="S65" i="2"/>
  <c r="W65" i="2"/>
  <c r="V65" i="2"/>
  <c r="D68" i="2"/>
  <c r="Q67" i="2"/>
  <c r="R67" i="2" s="1"/>
  <c r="O67" i="2"/>
  <c r="P67" i="2"/>
  <c r="S67" i="2" s="1"/>
  <c r="N67" i="2"/>
  <c r="M67" i="2"/>
  <c r="DA58" i="5"/>
  <c r="DB58" i="5"/>
  <c r="DD59" i="5"/>
  <c r="T59" i="9" l="1"/>
  <c r="T57" i="6"/>
  <c r="T59" i="7"/>
  <c r="V58" i="16"/>
  <c r="W58" i="16"/>
  <c r="Q59" i="16"/>
  <c r="R59" i="16" s="1"/>
  <c r="P59" i="16"/>
  <c r="S59" i="16" s="1"/>
  <c r="M59" i="16"/>
  <c r="O59" i="16"/>
  <c r="N59" i="16"/>
  <c r="S57" i="15"/>
  <c r="S58" i="16"/>
  <c r="R58" i="15"/>
  <c r="R57" i="15"/>
  <c r="V57" i="15"/>
  <c r="W57" i="15"/>
  <c r="T56" i="14"/>
  <c r="P58" i="15"/>
  <c r="T58" i="15" s="1"/>
  <c r="M58" i="15"/>
  <c r="N58" i="15"/>
  <c r="O58" i="15"/>
  <c r="W58" i="15" s="1"/>
  <c r="S61" i="8"/>
  <c r="W56" i="14"/>
  <c r="V56" i="14"/>
  <c r="Q57" i="14"/>
  <c r="R57" i="14" s="1"/>
  <c r="M57" i="14"/>
  <c r="N57" i="14"/>
  <c r="P57" i="14"/>
  <c r="T57" i="14" s="1"/>
  <c r="O57" i="14"/>
  <c r="S61" i="11"/>
  <c r="V59" i="13"/>
  <c r="W59" i="13"/>
  <c r="T59" i="13"/>
  <c r="M60" i="13"/>
  <c r="N60" i="13"/>
  <c r="O60" i="13"/>
  <c r="P60" i="13"/>
  <c r="T60" i="13" s="1"/>
  <c r="Q60" i="13"/>
  <c r="R60" i="13" s="1"/>
  <c r="N61" i="12"/>
  <c r="M61" i="12"/>
  <c r="Q61" i="12"/>
  <c r="R61" i="12" s="1"/>
  <c r="O61" i="12"/>
  <c r="P61" i="12"/>
  <c r="S61" i="12" s="1"/>
  <c r="S60" i="12"/>
  <c r="V60" i="12"/>
  <c r="W60" i="12"/>
  <c r="O62" i="11"/>
  <c r="Q62" i="11"/>
  <c r="R62" i="11" s="1"/>
  <c r="N62" i="11"/>
  <c r="M62" i="11"/>
  <c r="P62" i="11"/>
  <c r="S62" i="11" s="1"/>
  <c r="V61" i="11"/>
  <c r="W61" i="11"/>
  <c r="W60" i="10"/>
  <c r="V60" i="10"/>
  <c r="S60" i="10"/>
  <c r="P61" i="10"/>
  <c r="S61" i="10" s="1"/>
  <c r="O61" i="10"/>
  <c r="M61" i="10"/>
  <c r="Q61" i="10"/>
  <c r="R61" i="10" s="1"/>
  <c r="N61" i="10"/>
  <c r="O60" i="9"/>
  <c r="N60" i="9"/>
  <c r="P60" i="9"/>
  <c r="T60" i="9" s="1"/>
  <c r="Q60" i="9"/>
  <c r="R60" i="9" s="1"/>
  <c r="M60" i="9"/>
  <c r="W59" i="9"/>
  <c r="V59" i="9"/>
  <c r="W61" i="8"/>
  <c r="V61" i="8"/>
  <c r="M62" i="8"/>
  <c r="O62" i="8"/>
  <c r="N62" i="8"/>
  <c r="P62" i="8"/>
  <c r="T62" i="8" s="1"/>
  <c r="Q62" i="8"/>
  <c r="R62" i="8" s="1"/>
  <c r="V59" i="7"/>
  <c r="W59" i="7"/>
  <c r="P60" i="7"/>
  <c r="T60" i="7" s="1"/>
  <c r="M60" i="7"/>
  <c r="O60" i="7"/>
  <c r="N60" i="7"/>
  <c r="Q60" i="7"/>
  <c r="R60" i="7" s="1"/>
  <c r="T67" i="2"/>
  <c r="R58" i="6"/>
  <c r="R57" i="6"/>
  <c r="V57" i="6"/>
  <c r="W57" i="6"/>
  <c r="M58" i="6"/>
  <c r="O58" i="6"/>
  <c r="P58" i="6"/>
  <c r="S58" i="6" s="1"/>
  <c r="N58" i="6"/>
  <c r="D69" i="2"/>
  <c r="O68" i="2"/>
  <c r="P68" i="2"/>
  <c r="S68" i="2" s="1"/>
  <c r="N68" i="2"/>
  <c r="M68" i="2"/>
  <c r="Q68" i="2"/>
  <c r="R68" i="2" s="1"/>
  <c r="V67" i="2"/>
  <c r="W67" i="2"/>
  <c r="DD60" i="5"/>
  <c r="DA59" i="5"/>
  <c r="DB59" i="5"/>
  <c r="T59" i="16" l="1"/>
  <c r="S58" i="15"/>
  <c r="W59" i="16"/>
  <c r="V59" i="16"/>
  <c r="Q60" i="16"/>
  <c r="R60" i="16" s="1"/>
  <c r="M60" i="16"/>
  <c r="P60" i="16"/>
  <c r="S60" i="16" s="1"/>
  <c r="O60" i="16"/>
  <c r="N60" i="16"/>
  <c r="Q59" i="15"/>
  <c r="R59" i="15" s="1"/>
  <c r="M59" i="15"/>
  <c r="N59" i="15"/>
  <c r="P59" i="15"/>
  <c r="T59" i="15" s="1"/>
  <c r="O59" i="15"/>
  <c r="S57" i="14"/>
  <c r="V57" i="14"/>
  <c r="W57" i="14"/>
  <c r="N58" i="14"/>
  <c r="M58" i="14"/>
  <c r="N61" i="13"/>
  <c r="Q61" i="13"/>
  <c r="R61" i="13" s="1"/>
  <c r="P61" i="13"/>
  <c r="T61" i="13" s="1"/>
  <c r="O61" i="13"/>
  <c r="M61" i="13"/>
  <c r="S60" i="13"/>
  <c r="W60" i="13"/>
  <c r="V60" i="13"/>
  <c r="Q62" i="12"/>
  <c r="R62" i="12" s="1"/>
  <c r="N62" i="12"/>
  <c r="M62" i="12"/>
  <c r="P62" i="12"/>
  <c r="T62" i="12" s="1"/>
  <c r="O62" i="12"/>
  <c r="T61" i="12"/>
  <c r="T62" i="11"/>
  <c r="W61" i="12"/>
  <c r="V61" i="12"/>
  <c r="O63" i="11"/>
  <c r="N63" i="11"/>
  <c r="M63" i="11"/>
  <c r="P63" i="11"/>
  <c r="S63" i="11" s="1"/>
  <c r="Q63" i="11"/>
  <c r="R63" i="11" s="1"/>
  <c r="V62" i="11"/>
  <c r="W62" i="11"/>
  <c r="W61" i="10"/>
  <c r="V61" i="10"/>
  <c r="P62" i="10"/>
  <c r="T62" i="10" s="1"/>
  <c r="M62" i="10"/>
  <c r="Q62" i="10"/>
  <c r="R62" i="10" s="1"/>
  <c r="O62" i="10"/>
  <c r="N62" i="10"/>
  <c r="T61" i="10"/>
  <c r="S60" i="9"/>
  <c r="V60" i="9"/>
  <c r="W60" i="9"/>
  <c r="P61" i="9"/>
  <c r="T61" i="9" s="1"/>
  <c r="M61" i="9"/>
  <c r="O61" i="9"/>
  <c r="N61" i="9"/>
  <c r="Q61" i="9"/>
  <c r="R61" i="9" s="1"/>
  <c r="P63" i="8"/>
  <c r="S63" i="8" s="1"/>
  <c r="M63" i="8"/>
  <c r="N63" i="8"/>
  <c r="Q63" i="8"/>
  <c r="R63" i="8" s="1"/>
  <c r="O63" i="8"/>
  <c r="S62" i="8"/>
  <c r="W62" i="8"/>
  <c r="V62" i="8"/>
  <c r="M61" i="7"/>
  <c r="P61" i="7"/>
  <c r="S61" i="7" s="1"/>
  <c r="Q61" i="7"/>
  <c r="R61" i="7" s="1"/>
  <c r="N61" i="7"/>
  <c r="O61" i="7"/>
  <c r="V60" i="7"/>
  <c r="W60" i="7"/>
  <c r="S60" i="7"/>
  <c r="T68" i="2"/>
  <c r="V58" i="6"/>
  <c r="W58" i="6"/>
  <c r="T58" i="6"/>
  <c r="P59" i="6"/>
  <c r="S59" i="6" s="1"/>
  <c r="N59" i="6"/>
  <c r="Q59" i="6"/>
  <c r="R59" i="6" s="1"/>
  <c r="M59" i="6"/>
  <c r="O59" i="6"/>
  <c r="V68" i="2"/>
  <c r="W68" i="2"/>
  <c r="D70" i="2"/>
  <c r="O69" i="2"/>
  <c r="Q69" i="2"/>
  <c r="R69" i="2" s="1"/>
  <c r="M69" i="2"/>
  <c r="P69" i="2"/>
  <c r="S69" i="2" s="1"/>
  <c r="N69" i="2"/>
  <c r="DB60" i="5"/>
  <c r="DA60" i="5"/>
  <c r="DD61" i="5"/>
  <c r="S59" i="15" l="1"/>
  <c r="W60" i="16"/>
  <c r="V60" i="16"/>
  <c r="Q61" i="16"/>
  <c r="R61" i="16" s="1"/>
  <c r="N61" i="16"/>
  <c r="M61" i="16"/>
  <c r="P61" i="16"/>
  <c r="S61" i="16" s="1"/>
  <c r="O61" i="16"/>
  <c r="T60" i="16"/>
  <c r="V59" i="15"/>
  <c r="W59" i="15"/>
  <c r="Q60" i="15"/>
  <c r="R60" i="15" s="1"/>
  <c r="M60" i="15"/>
  <c r="N60" i="15"/>
  <c r="P60" i="15"/>
  <c r="T60" i="15" s="1"/>
  <c r="O60" i="15"/>
  <c r="N59" i="14"/>
  <c r="O59" i="14"/>
  <c r="Q59" i="14"/>
  <c r="R59" i="14" s="1"/>
  <c r="M59" i="14"/>
  <c r="P59" i="14"/>
  <c r="S59" i="14" s="1"/>
  <c r="S61" i="9"/>
  <c r="S61" i="13"/>
  <c r="V61" i="13"/>
  <c r="W61" i="13"/>
  <c r="N62" i="13"/>
  <c r="P62" i="13"/>
  <c r="S62" i="13" s="1"/>
  <c r="O62" i="13"/>
  <c r="Q62" i="13"/>
  <c r="R62" i="13" s="1"/>
  <c r="M62" i="13"/>
  <c r="S62" i="12"/>
  <c r="T63" i="11"/>
  <c r="V62" i="12"/>
  <c r="W62" i="12"/>
  <c r="N63" i="12"/>
  <c r="M63" i="12"/>
  <c r="P63" i="12"/>
  <c r="T63" i="12" s="1"/>
  <c r="O63" i="12"/>
  <c r="Q63" i="12"/>
  <c r="R63" i="12" s="1"/>
  <c r="P64" i="11"/>
  <c r="T64" i="11" s="1"/>
  <c r="N64" i="11"/>
  <c r="Q64" i="11"/>
  <c r="R64" i="11" s="1"/>
  <c r="O64" i="11"/>
  <c r="M64" i="11"/>
  <c r="V63" i="11"/>
  <c r="W63" i="11"/>
  <c r="V62" i="10"/>
  <c r="W62" i="10"/>
  <c r="O63" i="10"/>
  <c r="Q63" i="10"/>
  <c r="R63" i="10" s="1"/>
  <c r="M63" i="10"/>
  <c r="P63" i="10"/>
  <c r="T63" i="10" s="1"/>
  <c r="N63" i="10"/>
  <c r="S62" i="10"/>
  <c r="O62" i="9"/>
  <c r="Q62" i="9"/>
  <c r="R62" i="9" s="1"/>
  <c r="M62" i="9"/>
  <c r="N62" i="9"/>
  <c r="P62" i="9"/>
  <c r="T62" i="9" s="1"/>
  <c r="V61" i="9"/>
  <c r="W61" i="9"/>
  <c r="T61" i="7"/>
  <c r="T63" i="8"/>
  <c r="V63" i="8"/>
  <c r="W63" i="8"/>
  <c r="O64" i="8"/>
  <c r="N64" i="8"/>
  <c r="Q64" i="8"/>
  <c r="R64" i="8" s="1"/>
  <c r="M64" i="8"/>
  <c r="P64" i="8"/>
  <c r="S64" i="8" s="1"/>
  <c r="W61" i="7"/>
  <c r="V61" i="7"/>
  <c r="Q62" i="7"/>
  <c r="R62" i="7" s="1"/>
  <c r="O62" i="7"/>
  <c r="N62" i="7"/>
  <c r="P62" i="7"/>
  <c r="T62" i="7" s="1"/>
  <c r="M62" i="7"/>
  <c r="T59" i="6"/>
  <c r="M60" i="6"/>
  <c r="P60" i="6"/>
  <c r="T60" i="6" s="1"/>
  <c r="N60" i="6"/>
  <c r="Q60" i="6"/>
  <c r="R60" i="6" s="1"/>
  <c r="O60" i="6"/>
  <c r="V59" i="6"/>
  <c r="W59" i="6"/>
  <c r="V69" i="2"/>
  <c r="W69" i="2"/>
  <c r="D71" i="2"/>
  <c r="O70" i="2"/>
  <c r="Q70" i="2"/>
  <c r="R70" i="2" s="1"/>
  <c r="N70" i="2"/>
  <c r="P70" i="2"/>
  <c r="S70" i="2" s="1"/>
  <c r="M70" i="2"/>
  <c r="T69" i="2"/>
  <c r="DD62" i="5"/>
  <c r="DB61" i="5"/>
  <c r="DA61" i="5"/>
  <c r="T62" i="13" l="1"/>
  <c r="T59" i="14"/>
  <c r="M62" i="16"/>
  <c r="Q62" i="16"/>
  <c r="R62" i="16" s="1"/>
  <c r="N62" i="16"/>
  <c r="O62" i="16"/>
  <c r="P62" i="16"/>
  <c r="T62" i="16" s="1"/>
  <c r="T61" i="16"/>
  <c r="V61" i="16"/>
  <c r="W61" i="16"/>
  <c r="N61" i="15"/>
  <c r="O61" i="15"/>
  <c r="Q61" i="15"/>
  <c r="R61" i="15" s="1"/>
  <c r="M61" i="15"/>
  <c r="P61" i="15"/>
  <c r="S61" i="15" s="1"/>
  <c r="V60" i="15"/>
  <c r="W60" i="15"/>
  <c r="S60" i="15"/>
  <c r="N60" i="14"/>
  <c r="O60" i="14"/>
  <c r="M60" i="14"/>
  <c r="Q60" i="14"/>
  <c r="R60" i="14" s="1"/>
  <c r="P60" i="14"/>
  <c r="S60" i="14" s="1"/>
  <c r="W59" i="14"/>
  <c r="V59" i="14"/>
  <c r="V62" i="13"/>
  <c r="W62" i="13"/>
  <c r="P63" i="13"/>
  <c r="T63" i="13" s="1"/>
  <c r="N63" i="13"/>
  <c r="Q63" i="13"/>
  <c r="R63" i="13" s="1"/>
  <c r="O63" i="13"/>
  <c r="M63" i="13"/>
  <c r="S63" i="12"/>
  <c r="W63" i="12"/>
  <c r="V63" i="12"/>
  <c r="P64" i="12"/>
  <c r="S64" i="12" s="1"/>
  <c r="O64" i="12"/>
  <c r="Q64" i="12"/>
  <c r="R64" i="12" s="1"/>
  <c r="M64" i="12"/>
  <c r="N64" i="12"/>
  <c r="S64" i="11"/>
  <c r="V64" i="11"/>
  <c r="W64" i="11"/>
  <c r="P65" i="11"/>
  <c r="S65" i="11" s="1"/>
  <c r="N65" i="11"/>
  <c r="O65" i="11"/>
  <c r="M65" i="11"/>
  <c r="Q65" i="11"/>
  <c r="R65" i="11" s="1"/>
  <c r="W63" i="10"/>
  <c r="V63" i="10"/>
  <c r="M64" i="10"/>
  <c r="O64" i="10"/>
  <c r="P64" i="10"/>
  <c r="S64" i="10" s="1"/>
  <c r="N64" i="10"/>
  <c r="Q64" i="10"/>
  <c r="R64" i="10" s="1"/>
  <c r="S62" i="9"/>
  <c r="S63" i="10"/>
  <c r="Q63" i="9"/>
  <c r="R63" i="9" s="1"/>
  <c r="P63" i="9"/>
  <c r="T63" i="9" s="1"/>
  <c r="M63" i="9"/>
  <c r="N63" i="9"/>
  <c r="O63" i="9"/>
  <c r="W62" i="9"/>
  <c r="V62" i="9"/>
  <c r="S60" i="6"/>
  <c r="W64" i="8"/>
  <c r="V64" i="8"/>
  <c r="M65" i="8"/>
  <c r="P65" i="8"/>
  <c r="T65" i="8" s="1"/>
  <c r="O65" i="8"/>
  <c r="Q65" i="8"/>
  <c r="R65" i="8" s="1"/>
  <c r="N65" i="8"/>
  <c r="T64" i="8"/>
  <c r="M63" i="7"/>
  <c r="P63" i="7"/>
  <c r="T63" i="7" s="1"/>
  <c r="Q63" i="7"/>
  <c r="R63" i="7" s="1"/>
  <c r="O63" i="7"/>
  <c r="N63" i="7"/>
  <c r="S62" i="7"/>
  <c r="W62" i="7"/>
  <c r="V62" i="7"/>
  <c r="W60" i="6"/>
  <c r="V60" i="6"/>
  <c r="O61" i="6"/>
  <c r="M61" i="6"/>
  <c r="N61" i="6"/>
  <c r="Q61" i="6"/>
  <c r="R61" i="6" s="1"/>
  <c r="P61" i="6"/>
  <c r="S61" i="6" s="1"/>
  <c r="V70" i="2"/>
  <c r="W70" i="2"/>
  <c r="D72" i="2"/>
  <c r="O71" i="2"/>
  <c r="N71" i="2"/>
  <c r="P71" i="2"/>
  <c r="S71" i="2" s="1"/>
  <c r="M71" i="2"/>
  <c r="Q71" i="2"/>
  <c r="R71" i="2" s="1"/>
  <c r="T70" i="2"/>
  <c r="DD63" i="5"/>
  <c r="DA62" i="5"/>
  <c r="DB62" i="5"/>
  <c r="S62" i="16" l="1"/>
  <c r="W62" i="16"/>
  <c r="V62" i="16"/>
  <c r="O63" i="16"/>
  <c r="P63" i="16"/>
  <c r="S63" i="16" s="1"/>
  <c r="N63" i="16"/>
  <c r="Q63" i="16"/>
  <c r="R63" i="16" s="1"/>
  <c r="M63" i="16"/>
  <c r="T61" i="15"/>
  <c r="V61" i="15"/>
  <c r="W61" i="15"/>
  <c r="T60" i="14"/>
  <c r="Q62" i="15"/>
  <c r="R62" i="15" s="1"/>
  <c r="O62" i="15"/>
  <c r="M62" i="15"/>
  <c r="P62" i="15"/>
  <c r="S62" i="15" s="1"/>
  <c r="N62" i="15"/>
  <c r="V60" i="14"/>
  <c r="W60" i="14"/>
  <c r="Q61" i="14"/>
  <c r="R61" i="14" s="1"/>
  <c r="M61" i="14"/>
  <c r="P61" i="14"/>
  <c r="T61" i="14" s="1"/>
  <c r="N61" i="14"/>
  <c r="O61" i="14"/>
  <c r="V63" i="13"/>
  <c r="W63" i="13"/>
  <c r="S63" i="13"/>
  <c r="P64" i="13"/>
  <c r="S64" i="13" s="1"/>
  <c r="Q64" i="13"/>
  <c r="R64" i="13" s="1"/>
  <c r="M64" i="13"/>
  <c r="O64" i="13"/>
  <c r="N64" i="13"/>
  <c r="O65" i="12"/>
  <c r="Q65" i="12"/>
  <c r="R65" i="12" s="1"/>
  <c r="M65" i="12"/>
  <c r="N65" i="12"/>
  <c r="P65" i="12"/>
  <c r="S65" i="12" s="1"/>
  <c r="T64" i="12"/>
  <c r="V64" i="12"/>
  <c r="W64" i="12"/>
  <c r="P67" i="11"/>
  <c r="S67" i="11" s="1"/>
  <c r="O67" i="11"/>
  <c r="M67" i="11"/>
  <c r="Q67" i="11"/>
  <c r="R67" i="11" s="1"/>
  <c r="N67" i="11"/>
  <c r="W65" i="11"/>
  <c r="V65" i="11"/>
  <c r="T65" i="11"/>
  <c r="T64" i="10"/>
  <c r="S63" i="9"/>
  <c r="N65" i="10"/>
  <c r="Q65" i="10"/>
  <c r="R65" i="10" s="1"/>
  <c r="P65" i="10"/>
  <c r="S65" i="10" s="1"/>
  <c r="M65" i="10"/>
  <c r="O65" i="10"/>
  <c r="W64" i="10"/>
  <c r="V64" i="10"/>
  <c r="P64" i="9"/>
  <c r="T64" i="9" s="1"/>
  <c r="M64" i="9"/>
  <c r="O64" i="9"/>
  <c r="N64" i="9"/>
  <c r="Q64" i="9"/>
  <c r="R64" i="9" s="1"/>
  <c r="W63" i="9"/>
  <c r="V63" i="9"/>
  <c r="N67" i="8"/>
  <c r="Q67" i="8"/>
  <c r="R67" i="8" s="1"/>
  <c r="M67" i="8"/>
  <c r="P67" i="8"/>
  <c r="T67" i="8" s="1"/>
  <c r="O67" i="8"/>
  <c r="S63" i="7"/>
  <c r="S65" i="8"/>
  <c r="V65" i="8"/>
  <c r="W65" i="8"/>
  <c r="V63" i="7"/>
  <c r="W63" i="7"/>
  <c r="P64" i="7"/>
  <c r="S64" i="7" s="1"/>
  <c r="N64" i="7"/>
  <c r="O64" i="7"/>
  <c r="M64" i="7"/>
  <c r="Q64" i="7"/>
  <c r="R64" i="7" s="1"/>
  <c r="W61" i="6"/>
  <c r="V61" i="6"/>
  <c r="Q62" i="6"/>
  <c r="R62" i="6" s="1"/>
  <c r="O62" i="6"/>
  <c r="P62" i="6"/>
  <c r="T62" i="6" s="1"/>
  <c r="N62" i="6"/>
  <c r="M62" i="6"/>
  <c r="T61" i="6"/>
  <c r="V71" i="2"/>
  <c r="W71" i="2"/>
  <c r="D73" i="2"/>
  <c r="N72" i="2"/>
  <c r="O72" i="2"/>
  <c r="Q72" i="2"/>
  <c r="M72" i="2"/>
  <c r="P72" i="2"/>
  <c r="S72" i="2" s="1"/>
  <c r="T71" i="2"/>
  <c r="DB63" i="5"/>
  <c r="DA63" i="5"/>
  <c r="DD64" i="5"/>
  <c r="S61" i="14" l="1"/>
  <c r="W63" i="16"/>
  <c r="V63" i="16"/>
  <c r="T63" i="16"/>
  <c r="M64" i="16"/>
  <c r="Q64" i="16"/>
  <c r="R64" i="16" s="1"/>
  <c r="O64" i="16"/>
  <c r="N64" i="16"/>
  <c r="P64" i="16"/>
  <c r="T64" i="16" s="1"/>
  <c r="T62" i="15"/>
  <c r="V62" i="15"/>
  <c r="W62" i="15"/>
  <c r="N63" i="15"/>
  <c r="M63" i="15"/>
  <c r="P63" i="15"/>
  <c r="T63" i="15" s="1"/>
  <c r="Q63" i="15"/>
  <c r="R63" i="15" s="1"/>
  <c r="O63" i="15"/>
  <c r="T64" i="13"/>
  <c r="O62" i="14"/>
  <c r="N62" i="14"/>
  <c r="Q62" i="14"/>
  <c r="R62" i="14" s="1"/>
  <c r="M62" i="14"/>
  <c r="P62" i="14"/>
  <c r="T62" i="14" s="1"/>
  <c r="V61" i="14"/>
  <c r="W61" i="14"/>
  <c r="O65" i="13"/>
  <c r="P65" i="13"/>
  <c r="S65" i="13" s="1"/>
  <c r="Q65" i="13"/>
  <c r="R65" i="13" s="1"/>
  <c r="N65" i="13"/>
  <c r="M65" i="13"/>
  <c r="T65" i="13"/>
  <c r="W64" i="13"/>
  <c r="V64" i="13"/>
  <c r="T67" i="11"/>
  <c r="T65" i="12"/>
  <c r="V65" i="12"/>
  <c r="W65" i="12"/>
  <c r="P67" i="12"/>
  <c r="T67" i="12" s="1"/>
  <c r="N67" i="12"/>
  <c r="Q67" i="12"/>
  <c r="R67" i="12" s="1"/>
  <c r="M67" i="12"/>
  <c r="O67" i="12"/>
  <c r="Q68" i="11"/>
  <c r="R68" i="11" s="1"/>
  <c r="O68" i="11"/>
  <c r="M68" i="11"/>
  <c r="N68" i="11"/>
  <c r="P68" i="11"/>
  <c r="T68" i="11" s="1"/>
  <c r="W67" i="11"/>
  <c r="V67" i="11"/>
  <c r="V65" i="10"/>
  <c r="W65" i="10"/>
  <c r="N67" i="10"/>
  <c r="P67" i="10"/>
  <c r="T67" i="10" s="1"/>
  <c r="M67" i="10"/>
  <c r="Q67" i="10"/>
  <c r="R67" i="10" s="1"/>
  <c r="O67" i="10"/>
  <c r="S64" i="9"/>
  <c r="T65" i="10"/>
  <c r="W64" i="9"/>
  <c r="V64" i="9"/>
  <c r="S67" i="8"/>
  <c r="N65" i="9"/>
  <c r="P65" i="9"/>
  <c r="T65" i="9" s="1"/>
  <c r="Q65" i="9"/>
  <c r="R65" i="9" s="1"/>
  <c r="M65" i="9"/>
  <c r="O65" i="9"/>
  <c r="V67" i="8"/>
  <c r="W67" i="8"/>
  <c r="S62" i="6"/>
  <c r="O68" i="8"/>
  <c r="M68" i="8"/>
  <c r="Q68" i="8"/>
  <c r="R68" i="8" s="1"/>
  <c r="P68" i="8"/>
  <c r="S68" i="8" s="1"/>
  <c r="N68" i="8"/>
  <c r="W64" i="7"/>
  <c r="V64" i="7"/>
  <c r="O65" i="7"/>
  <c r="M65" i="7"/>
  <c r="Q65" i="7"/>
  <c r="R65" i="7" s="1"/>
  <c r="N65" i="7"/>
  <c r="P65" i="7"/>
  <c r="S65" i="7" s="1"/>
  <c r="T64" i="7"/>
  <c r="W62" i="6"/>
  <c r="V62" i="6"/>
  <c r="P63" i="6"/>
  <c r="S63" i="6" s="1"/>
  <c r="M63" i="6"/>
  <c r="Q63" i="6"/>
  <c r="R63" i="6" s="1"/>
  <c r="O63" i="6"/>
  <c r="N63" i="6"/>
  <c r="D74" i="2"/>
  <c r="M73" i="2"/>
  <c r="P73" i="2"/>
  <c r="S73" i="2" s="1"/>
  <c r="N73" i="2"/>
  <c r="O73" i="2"/>
  <c r="Q73" i="2"/>
  <c r="R73" i="2" s="1"/>
  <c r="R72" i="2"/>
  <c r="T72" i="2"/>
  <c r="V72" i="2"/>
  <c r="W72" i="2"/>
  <c r="DD65" i="5"/>
  <c r="DA64" i="5"/>
  <c r="DB64" i="5"/>
  <c r="S67" i="10" l="1"/>
  <c r="O65" i="16"/>
  <c r="P65" i="16"/>
  <c r="S65" i="16" s="1"/>
  <c r="Q65" i="16"/>
  <c r="R65" i="16" s="1"/>
  <c r="M65" i="16"/>
  <c r="N65" i="16"/>
  <c r="W64" i="16"/>
  <c r="V64" i="16"/>
  <c r="S64" i="16"/>
  <c r="S63" i="15"/>
  <c r="Q64" i="15"/>
  <c r="R64" i="15" s="1"/>
  <c r="P64" i="15"/>
  <c r="S64" i="15" s="1"/>
  <c r="M64" i="15"/>
  <c r="O64" i="15"/>
  <c r="N64" i="15"/>
  <c r="V63" i="15"/>
  <c r="W63" i="15"/>
  <c r="S62" i="14"/>
  <c r="P63" i="14"/>
  <c r="S63" i="14" s="1"/>
  <c r="Q63" i="14"/>
  <c r="R63" i="14" s="1"/>
  <c r="O63" i="14"/>
  <c r="N63" i="14"/>
  <c r="M63" i="14"/>
  <c r="W62" i="14"/>
  <c r="V62" i="14"/>
  <c r="W65" i="13"/>
  <c r="V65" i="13"/>
  <c r="O67" i="13"/>
  <c r="N67" i="13"/>
  <c r="Q67" i="13"/>
  <c r="R67" i="13" s="1"/>
  <c r="M67" i="13"/>
  <c r="P67" i="13"/>
  <c r="S67" i="13" s="1"/>
  <c r="S68" i="11"/>
  <c r="S67" i="12"/>
  <c r="P68" i="12"/>
  <c r="S68" i="12" s="1"/>
  <c r="Q68" i="12"/>
  <c r="R68" i="12" s="1"/>
  <c r="N68" i="12"/>
  <c r="M68" i="12"/>
  <c r="O68" i="12"/>
  <c r="W67" i="12"/>
  <c r="V67" i="12"/>
  <c r="V68" i="11"/>
  <c r="W68" i="11"/>
  <c r="Q69" i="11"/>
  <c r="R69" i="11" s="1"/>
  <c r="M69" i="11"/>
  <c r="N69" i="11"/>
  <c r="O69" i="11"/>
  <c r="P69" i="11"/>
  <c r="T69" i="11" s="1"/>
  <c r="S65" i="9"/>
  <c r="M68" i="10"/>
  <c r="N68" i="10"/>
  <c r="P68" i="10"/>
  <c r="S68" i="10" s="1"/>
  <c r="Q68" i="10"/>
  <c r="R68" i="10" s="1"/>
  <c r="O68" i="10"/>
  <c r="W67" i="10"/>
  <c r="V67" i="10"/>
  <c r="O67" i="9"/>
  <c r="M67" i="9"/>
  <c r="N67" i="9"/>
  <c r="P67" i="9"/>
  <c r="S67" i="9" s="1"/>
  <c r="Q67" i="9"/>
  <c r="R67" i="9" s="1"/>
  <c r="V65" i="9"/>
  <c r="W65" i="9"/>
  <c r="T68" i="8"/>
  <c r="Q69" i="8"/>
  <c r="R69" i="8" s="1"/>
  <c r="N69" i="8"/>
  <c r="P69" i="8"/>
  <c r="S69" i="8" s="1"/>
  <c r="O69" i="8"/>
  <c r="M69" i="8"/>
  <c r="W68" i="8"/>
  <c r="V68" i="8"/>
  <c r="Q67" i="7"/>
  <c r="R67" i="7" s="1"/>
  <c r="O67" i="7"/>
  <c r="N67" i="7"/>
  <c r="P67" i="7"/>
  <c r="T67" i="7" s="1"/>
  <c r="M67" i="7"/>
  <c r="W65" i="7"/>
  <c r="V65" i="7"/>
  <c r="T65" i="7"/>
  <c r="T73" i="2"/>
  <c r="V63" i="6"/>
  <c r="W63" i="6"/>
  <c r="O64" i="6"/>
  <c r="M64" i="6"/>
  <c r="N64" i="6"/>
  <c r="Q64" i="6"/>
  <c r="R64" i="6" s="1"/>
  <c r="P64" i="6"/>
  <c r="S64" i="6" s="1"/>
  <c r="T63" i="6"/>
  <c r="V73" i="2"/>
  <c r="W73" i="2"/>
  <c r="D75" i="2"/>
  <c r="O74" i="2"/>
  <c r="N74" i="2"/>
  <c r="P74" i="2"/>
  <c r="S74" i="2" s="1"/>
  <c r="Q74" i="2"/>
  <c r="R74" i="2" s="1"/>
  <c r="M74" i="2"/>
  <c r="DD66" i="5"/>
  <c r="DA65" i="5"/>
  <c r="DB65" i="5"/>
  <c r="T68" i="10" l="1"/>
  <c r="T65" i="16"/>
  <c r="W65" i="16"/>
  <c r="V65" i="16"/>
  <c r="O67" i="16"/>
  <c r="M67" i="16"/>
  <c r="P67" i="16"/>
  <c r="T67" i="16" s="1"/>
  <c r="Q67" i="16"/>
  <c r="R67" i="16" s="1"/>
  <c r="N67" i="16"/>
  <c r="T63" i="14"/>
  <c r="T64" i="15"/>
  <c r="V64" i="15"/>
  <c r="W64" i="15"/>
  <c r="N65" i="15"/>
  <c r="O65" i="15"/>
  <c r="Q65" i="15"/>
  <c r="M65" i="15"/>
  <c r="P65" i="15"/>
  <c r="S65" i="15" s="1"/>
  <c r="P64" i="14"/>
  <c r="S64" i="14" s="1"/>
  <c r="O64" i="14"/>
  <c r="Q64" i="14"/>
  <c r="R64" i="14" s="1"/>
  <c r="M64" i="14"/>
  <c r="N64" i="14"/>
  <c r="V63" i="14"/>
  <c r="W63" i="14"/>
  <c r="W67" i="13"/>
  <c r="V67" i="13"/>
  <c r="T67" i="13"/>
  <c r="Q68" i="13"/>
  <c r="R68" i="13" s="1"/>
  <c r="O68" i="13"/>
  <c r="N68" i="13"/>
  <c r="M68" i="13"/>
  <c r="P68" i="13"/>
  <c r="T68" i="13" s="1"/>
  <c r="T68" i="12"/>
  <c r="W68" i="12"/>
  <c r="V68" i="12"/>
  <c r="Q69" i="12"/>
  <c r="R69" i="12" s="1"/>
  <c r="P69" i="12"/>
  <c r="S69" i="12" s="1"/>
  <c r="M69" i="12"/>
  <c r="N69" i="12"/>
  <c r="O69" i="12"/>
  <c r="V69" i="11"/>
  <c r="W69" i="11"/>
  <c r="M70" i="11"/>
  <c r="N70" i="11"/>
  <c r="O70" i="11"/>
  <c r="Q70" i="11"/>
  <c r="R70" i="11" s="1"/>
  <c r="P70" i="11"/>
  <c r="T70" i="11" s="1"/>
  <c r="S69" i="11"/>
  <c r="T67" i="9"/>
  <c r="Q69" i="10"/>
  <c r="R69" i="10" s="1"/>
  <c r="N69" i="10"/>
  <c r="P69" i="10"/>
  <c r="S69" i="10" s="1"/>
  <c r="M69" i="10"/>
  <c r="O69" i="10"/>
  <c r="W68" i="10"/>
  <c r="V68" i="10"/>
  <c r="T69" i="8"/>
  <c r="W67" i="9"/>
  <c r="V67" i="9"/>
  <c r="Q68" i="9"/>
  <c r="R68" i="9" s="1"/>
  <c r="O68" i="9"/>
  <c r="N68" i="9"/>
  <c r="P68" i="9"/>
  <c r="T68" i="9" s="1"/>
  <c r="M68" i="9"/>
  <c r="W69" i="8"/>
  <c r="V69" i="8"/>
  <c r="M70" i="8"/>
  <c r="O70" i="8"/>
  <c r="N70" i="8"/>
  <c r="Q70" i="8"/>
  <c r="R70" i="8" s="1"/>
  <c r="P70" i="8"/>
  <c r="T70" i="8" s="1"/>
  <c r="S67" i="7"/>
  <c r="W67" i="7"/>
  <c r="V67" i="7"/>
  <c r="M68" i="7"/>
  <c r="P68" i="7"/>
  <c r="S68" i="7" s="1"/>
  <c r="Q68" i="7"/>
  <c r="R68" i="7" s="1"/>
  <c r="N68" i="7"/>
  <c r="O68" i="7"/>
  <c r="P65" i="6"/>
  <c r="S65" i="6" s="1"/>
  <c r="M65" i="6"/>
  <c r="Q65" i="6"/>
  <c r="O65" i="6"/>
  <c r="N65" i="6"/>
  <c r="T64" i="6"/>
  <c r="V64" i="6"/>
  <c r="W64" i="6"/>
  <c r="D76" i="2"/>
  <c r="M75" i="2"/>
  <c r="O75" i="2"/>
  <c r="Q75" i="2"/>
  <c r="R75" i="2" s="1"/>
  <c r="N75" i="2"/>
  <c r="P75" i="2"/>
  <c r="T75" i="2" s="1"/>
  <c r="V74" i="2"/>
  <c r="W74" i="2"/>
  <c r="T74" i="2"/>
  <c r="DA66" i="5"/>
  <c r="DB66" i="5"/>
  <c r="DD67" i="5"/>
  <c r="T69" i="12" l="1"/>
  <c r="T68" i="7"/>
  <c r="S67" i="16"/>
  <c r="V67" i="16"/>
  <c r="W67" i="16"/>
  <c r="P68" i="16"/>
  <c r="S68" i="16" s="1"/>
  <c r="Q68" i="16"/>
  <c r="R68" i="16" s="1"/>
  <c r="M68" i="16"/>
  <c r="O68" i="16"/>
  <c r="N68" i="16"/>
  <c r="S68" i="13"/>
  <c r="T64" i="14"/>
  <c r="M66" i="15"/>
  <c r="N66" i="15"/>
  <c r="P66" i="15"/>
  <c r="S66" i="15" s="1"/>
  <c r="O66" i="15"/>
  <c r="W66" i="15" s="1"/>
  <c r="V65" i="15"/>
  <c r="W65" i="15"/>
  <c r="T65" i="15"/>
  <c r="R66" i="15"/>
  <c r="R65" i="15"/>
  <c r="V64" i="14"/>
  <c r="W64" i="14"/>
  <c r="Q65" i="14"/>
  <c r="R65" i="14" s="1"/>
  <c r="P65" i="14"/>
  <c r="S65" i="14" s="1"/>
  <c r="O65" i="14"/>
  <c r="N65" i="14"/>
  <c r="M65" i="14"/>
  <c r="W68" i="13"/>
  <c r="V68" i="13"/>
  <c r="P69" i="13"/>
  <c r="T69" i="13" s="1"/>
  <c r="N69" i="13"/>
  <c r="O69" i="13"/>
  <c r="M69" i="13"/>
  <c r="Q69" i="13"/>
  <c r="R69" i="13" s="1"/>
  <c r="W69" i="12"/>
  <c r="V69" i="12"/>
  <c r="P70" i="12"/>
  <c r="S70" i="12" s="1"/>
  <c r="N70" i="12"/>
  <c r="M70" i="12"/>
  <c r="Q70" i="12"/>
  <c r="R70" i="12" s="1"/>
  <c r="O70" i="12"/>
  <c r="T69" i="10"/>
  <c r="W70" i="11"/>
  <c r="V70" i="11"/>
  <c r="Q71" i="11"/>
  <c r="R71" i="11" s="1"/>
  <c r="M71" i="11"/>
  <c r="P71" i="11"/>
  <c r="S71" i="11" s="1"/>
  <c r="O71" i="11"/>
  <c r="N71" i="11"/>
  <c r="S70" i="11"/>
  <c r="W69" i="10"/>
  <c r="V69" i="10"/>
  <c r="N70" i="10"/>
  <c r="O70" i="10"/>
  <c r="P70" i="10"/>
  <c r="T70" i="10" s="1"/>
  <c r="M70" i="10"/>
  <c r="Q70" i="10"/>
  <c r="R70" i="10" s="1"/>
  <c r="Q69" i="9"/>
  <c r="R69" i="9" s="1"/>
  <c r="P69" i="9"/>
  <c r="S69" i="9" s="1"/>
  <c r="M69" i="9"/>
  <c r="N69" i="9"/>
  <c r="O69" i="9"/>
  <c r="S68" i="9"/>
  <c r="V68" i="9"/>
  <c r="W68" i="9"/>
  <c r="M71" i="8"/>
  <c r="Q71" i="8"/>
  <c r="R71" i="8" s="1"/>
  <c r="N71" i="8"/>
  <c r="O71" i="8"/>
  <c r="P71" i="8"/>
  <c r="S71" i="8" s="1"/>
  <c r="S70" i="8"/>
  <c r="V70" i="8"/>
  <c r="W70" i="8"/>
  <c r="Q69" i="7"/>
  <c r="R69" i="7" s="1"/>
  <c r="O69" i="7"/>
  <c r="N69" i="7"/>
  <c r="P69" i="7"/>
  <c r="T69" i="7" s="1"/>
  <c r="M69" i="7"/>
  <c r="W68" i="7"/>
  <c r="V68" i="7"/>
  <c r="R66" i="6"/>
  <c r="R65" i="6"/>
  <c r="W65" i="6"/>
  <c r="V65" i="6"/>
  <c r="S75" i="2"/>
  <c r="T65" i="6"/>
  <c r="N66" i="6"/>
  <c r="P66" i="6"/>
  <c r="T66" i="6" s="1"/>
  <c r="O66" i="6"/>
  <c r="M66" i="6"/>
  <c r="V75" i="2"/>
  <c r="W75" i="2"/>
  <c r="D77" i="2"/>
  <c r="O76" i="2"/>
  <c r="Q76" i="2"/>
  <c r="R76" i="2" s="1"/>
  <c r="M76" i="2"/>
  <c r="P76" i="2"/>
  <c r="T76" i="2" s="1"/>
  <c r="N76" i="2"/>
  <c r="DD68" i="5"/>
  <c r="DA67" i="5"/>
  <c r="DB67" i="5"/>
  <c r="V68" i="16" l="1"/>
  <c r="W68" i="16"/>
  <c r="N69" i="16"/>
  <c r="O69" i="16"/>
  <c r="P69" i="16"/>
  <c r="T69" i="16" s="1"/>
  <c r="M69" i="16"/>
  <c r="Q69" i="16"/>
  <c r="R69" i="16" s="1"/>
  <c r="T68" i="16"/>
  <c r="T66" i="15"/>
  <c r="Q67" i="15"/>
  <c r="R67" i="15" s="1"/>
  <c r="N67" i="15"/>
  <c r="P67" i="15"/>
  <c r="T67" i="15" s="1"/>
  <c r="M67" i="15"/>
  <c r="O67" i="15"/>
  <c r="N66" i="14"/>
  <c r="M66" i="14"/>
  <c r="T65" i="14"/>
  <c r="V65" i="14"/>
  <c r="W65" i="14"/>
  <c r="M70" i="13"/>
  <c r="N70" i="13"/>
  <c r="O70" i="13"/>
  <c r="Q70" i="13"/>
  <c r="R70" i="13" s="1"/>
  <c r="P70" i="13"/>
  <c r="T70" i="13" s="1"/>
  <c r="V69" i="13"/>
  <c r="W69" i="13"/>
  <c r="S69" i="13"/>
  <c r="W70" i="12"/>
  <c r="V70" i="12"/>
  <c r="M71" i="12"/>
  <c r="Q71" i="12"/>
  <c r="R71" i="12" s="1"/>
  <c r="P71" i="12"/>
  <c r="S71" i="12" s="1"/>
  <c r="O71" i="12"/>
  <c r="N71" i="12"/>
  <c r="T70" i="12"/>
  <c r="S70" i="10"/>
  <c r="T71" i="11"/>
  <c r="Q72" i="11"/>
  <c r="R72" i="11" s="1"/>
  <c r="M72" i="11"/>
  <c r="N72" i="11"/>
  <c r="O72" i="11"/>
  <c r="P72" i="11"/>
  <c r="S72" i="11" s="1"/>
  <c r="W71" i="11"/>
  <c r="V71" i="11"/>
  <c r="O71" i="10"/>
  <c r="M71" i="10"/>
  <c r="P71" i="10"/>
  <c r="T71" i="10" s="1"/>
  <c r="Q71" i="10"/>
  <c r="R71" i="10" s="1"/>
  <c r="N71" i="10"/>
  <c r="S66" i="6"/>
  <c r="T69" i="9"/>
  <c r="V70" i="10"/>
  <c r="W70" i="10"/>
  <c r="V69" i="9"/>
  <c r="W69" i="9"/>
  <c r="T71" i="8"/>
  <c r="Q70" i="9"/>
  <c r="R70" i="9" s="1"/>
  <c r="O70" i="9"/>
  <c r="M70" i="9"/>
  <c r="N70" i="9"/>
  <c r="P70" i="9"/>
  <c r="T70" i="9" s="1"/>
  <c r="S69" i="7"/>
  <c r="V71" i="8"/>
  <c r="W71" i="8"/>
  <c r="O72" i="8"/>
  <c r="P72" i="8"/>
  <c r="S72" i="8" s="1"/>
  <c r="N72" i="8"/>
  <c r="Q72" i="8"/>
  <c r="M72" i="8"/>
  <c r="V69" i="7"/>
  <c r="W69" i="7"/>
  <c r="Q70" i="7"/>
  <c r="R70" i="7" s="1"/>
  <c r="P70" i="7"/>
  <c r="T70" i="7" s="1"/>
  <c r="M70" i="7"/>
  <c r="O70" i="7"/>
  <c r="N70" i="7"/>
  <c r="Q67" i="6"/>
  <c r="R67" i="6" s="1"/>
  <c r="N67" i="6"/>
  <c r="O67" i="6"/>
  <c r="P67" i="6"/>
  <c r="T67" i="6" s="1"/>
  <c r="M67" i="6"/>
  <c r="V66" i="6"/>
  <c r="W66" i="6"/>
  <c r="V76" i="2"/>
  <c r="W76" i="2"/>
  <c r="D78" i="2"/>
  <c r="N77" i="2"/>
  <c r="M77" i="2"/>
  <c r="O77" i="2"/>
  <c r="Q77" i="2"/>
  <c r="R77" i="2" s="1"/>
  <c r="P77" i="2"/>
  <c r="S77" i="2" s="1"/>
  <c r="S76" i="2"/>
  <c r="DA68" i="5"/>
  <c r="DB68" i="5"/>
  <c r="DD69" i="5"/>
  <c r="M70" i="16" l="1"/>
  <c r="P70" i="16"/>
  <c r="S70" i="16" s="1"/>
  <c r="Q70" i="16"/>
  <c r="R70" i="16" s="1"/>
  <c r="N70" i="16"/>
  <c r="O70" i="16"/>
  <c r="T70" i="16"/>
  <c r="S69" i="16"/>
  <c r="V69" i="16"/>
  <c r="W69" i="16"/>
  <c r="S67" i="15"/>
  <c r="V67" i="15"/>
  <c r="W67" i="15"/>
  <c r="M68" i="15"/>
  <c r="N68" i="15"/>
  <c r="P68" i="15"/>
  <c r="T68" i="15" s="1"/>
  <c r="O68" i="15"/>
  <c r="Q68" i="15"/>
  <c r="R68" i="15" s="1"/>
  <c r="M67" i="14"/>
  <c r="O67" i="14"/>
  <c r="N67" i="14"/>
  <c r="P67" i="14"/>
  <c r="S67" i="14" s="1"/>
  <c r="Q67" i="14"/>
  <c r="R67" i="14" s="1"/>
  <c r="S70" i="13"/>
  <c r="V70" i="13"/>
  <c r="W70" i="13"/>
  <c r="O71" i="13"/>
  <c r="P71" i="13"/>
  <c r="T71" i="13" s="1"/>
  <c r="M71" i="13"/>
  <c r="N71" i="13"/>
  <c r="Q71" i="13"/>
  <c r="R71" i="13" s="1"/>
  <c r="T71" i="12"/>
  <c r="Q72" i="12"/>
  <c r="R72" i="12" s="1"/>
  <c r="M72" i="12"/>
  <c r="P72" i="12"/>
  <c r="S72" i="12" s="1"/>
  <c r="O72" i="12"/>
  <c r="N72" i="12"/>
  <c r="W71" i="12"/>
  <c r="V71" i="12"/>
  <c r="T72" i="11"/>
  <c r="V72" i="11"/>
  <c r="W72" i="11"/>
  <c r="P73" i="11"/>
  <c r="T73" i="11" s="1"/>
  <c r="N73" i="11"/>
  <c r="O73" i="11"/>
  <c r="Q73" i="11"/>
  <c r="R73" i="11" s="1"/>
  <c r="M73" i="11"/>
  <c r="S71" i="10"/>
  <c r="S70" i="9"/>
  <c r="W71" i="10"/>
  <c r="V71" i="10"/>
  <c r="N72" i="10"/>
  <c r="O72" i="10"/>
  <c r="M72" i="10"/>
  <c r="Q72" i="10"/>
  <c r="R72" i="10" s="1"/>
  <c r="P72" i="10"/>
  <c r="T72" i="10" s="1"/>
  <c r="T72" i="8"/>
  <c r="V70" i="9"/>
  <c r="W70" i="9"/>
  <c r="N71" i="9"/>
  <c r="O71" i="9"/>
  <c r="Q71" i="9"/>
  <c r="R71" i="9" s="1"/>
  <c r="M71" i="9"/>
  <c r="P71" i="9"/>
  <c r="S71" i="9" s="1"/>
  <c r="R72" i="8"/>
  <c r="O73" i="8"/>
  <c r="Q73" i="8"/>
  <c r="R73" i="8" s="1"/>
  <c r="M73" i="8"/>
  <c r="N73" i="8"/>
  <c r="P73" i="8"/>
  <c r="T73" i="8" s="1"/>
  <c r="S67" i="6"/>
  <c r="V72" i="8"/>
  <c r="W72" i="8"/>
  <c r="S70" i="7"/>
  <c r="V70" i="7"/>
  <c r="W70" i="7"/>
  <c r="P71" i="7"/>
  <c r="T71" i="7" s="1"/>
  <c r="M71" i="7"/>
  <c r="O71" i="7"/>
  <c r="Q71" i="7"/>
  <c r="R71" i="7" s="1"/>
  <c r="N71" i="7"/>
  <c r="V67" i="6"/>
  <c r="W67" i="6"/>
  <c r="P68" i="6"/>
  <c r="T68" i="6" s="1"/>
  <c r="Q68" i="6"/>
  <c r="R68" i="6" s="1"/>
  <c r="M68" i="6"/>
  <c r="N68" i="6"/>
  <c r="O68" i="6"/>
  <c r="D79" i="2"/>
  <c r="M78" i="2"/>
  <c r="Q78" i="2"/>
  <c r="R78" i="2" s="1"/>
  <c r="N78" i="2"/>
  <c r="O78" i="2"/>
  <c r="P78" i="2"/>
  <c r="T78" i="2" s="1"/>
  <c r="V77" i="2"/>
  <c r="W77" i="2"/>
  <c r="T77" i="2"/>
  <c r="DD70" i="5"/>
  <c r="DB69" i="5"/>
  <c r="DA69" i="5"/>
  <c r="T67" i="14" l="1"/>
  <c r="W70" i="16"/>
  <c r="V70" i="16"/>
  <c r="P71" i="16"/>
  <c r="T71" i="16" s="1"/>
  <c r="N71" i="16"/>
  <c r="Q71" i="16"/>
  <c r="R71" i="16" s="1"/>
  <c r="O71" i="16"/>
  <c r="M71" i="16"/>
  <c r="W68" i="15"/>
  <c r="V68" i="15"/>
  <c r="N69" i="15"/>
  <c r="Q69" i="15"/>
  <c r="R69" i="15" s="1"/>
  <c r="O69" i="15"/>
  <c r="P69" i="15"/>
  <c r="T69" i="15" s="1"/>
  <c r="M69" i="15"/>
  <c r="S68" i="15"/>
  <c r="W67" i="14"/>
  <c r="V67" i="14"/>
  <c r="N68" i="14"/>
  <c r="O68" i="14"/>
  <c r="M68" i="14"/>
  <c r="P68" i="14"/>
  <c r="T68" i="14" s="1"/>
  <c r="Q68" i="14"/>
  <c r="R68" i="14" s="1"/>
  <c r="P72" i="13"/>
  <c r="T72" i="13" s="1"/>
  <c r="N72" i="13"/>
  <c r="O72" i="13"/>
  <c r="Q72" i="13"/>
  <c r="R72" i="13" s="1"/>
  <c r="M72" i="13"/>
  <c r="V71" i="13"/>
  <c r="W71" i="13"/>
  <c r="S71" i="13"/>
  <c r="T72" i="12"/>
  <c r="S72" i="10"/>
  <c r="W72" i="12"/>
  <c r="V72" i="12"/>
  <c r="N73" i="12"/>
  <c r="O73" i="12"/>
  <c r="Q73" i="12"/>
  <c r="R73" i="12" s="1"/>
  <c r="P73" i="12"/>
  <c r="T73" i="12" s="1"/>
  <c r="M73" i="12"/>
  <c r="P74" i="11"/>
  <c r="S74" i="11" s="1"/>
  <c r="O74" i="11"/>
  <c r="N74" i="11"/>
  <c r="Q74" i="11"/>
  <c r="R74" i="11" s="1"/>
  <c r="M74" i="11"/>
  <c r="W73" i="11"/>
  <c r="V73" i="11"/>
  <c r="S73" i="11"/>
  <c r="W72" i="10"/>
  <c r="V72" i="10"/>
  <c r="O73" i="10"/>
  <c r="Q73" i="10"/>
  <c r="R73" i="10" s="1"/>
  <c r="P73" i="10"/>
  <c r="S73" i="10" s="1"/>
  <c r="N73" i="10"/>
  <c r="M73" i="10"/>
  <c r="W71" i="9"/>
  <c r="V71" i="9"/>
  <c r="T71" i="9"/>
  <c r="O72" i="9"/>
  <c r="N72" i="9"/>
  <c r="M72" i="9"/>
  <c r="P72" i="9"/>
  <c r="S72" i="9" s="1"/>
  <c r="Q72" i="9"/>
  <c r="R72" i="9" s="1"/>
  <c r="W73" i="8"/>
  <c r="V73" i="8"/>
  <c r="Q74" i="8"/>
  <c r="R74" i="8" s="1"/>
  <c r="N74" i="8"/>
  <c r="P74" i="8"/>
  <c r="S74" i="8" s="1"/>
  <c r="O74" i="8"/>
  <c r="M74" i="8"/>
  <c r="S73" i="8"/>
  <c r="S71" i="7"/>
  <c r="W71" i="7"/>
  <c r="V71" i="7"/>
  <c r="O72" i="7"/>
  <c r="M72" i="7"/>
  <c r="Q72" i="7"/>
  <c r="R72" i="7" s="1"/>
  <c r="N72" i="7"/>
  <c r="P72" i="7"/>
  <c r="T72" i="7" s="1"/>
  <c r="W68" i="6"/>
  <c r="V68" i="6"/>
  <c r="O69" i="6"/>
  <c r="M69" i="6"/>
  <c r="P69" i="6"/>
  <c r="S69" i="6" s="1"/>
  <c r="Q69" i="6"/>
  <c r="R69" i="6" s="1"/>
  <c r="N69" i="6"/>
  <c r="S68" i="6"/>
  <c r="S78" i="2"/>
  <c r="V78" i="2"/>
  <c r="W78" i="2"/>
  <c r="D80" i="2"/>
  <c r="O79" i="2"/>
  <c r="P79" i="2"/>
  <c r="T79" i="2" s="1"/>
  <c r="N79" i="2"/>
  <c r="M79" i="2"/>
  <c r="Q79" i="2"/>
  <c r="R79" i="2" s="1"/>
  <c r="DB70" i="5"/>
  <c r="DA70" i="5"/>
  <c r="DD71" i="5"/>
  <c r="M72" i="16" l="1"/>
  <c r="P72" i="16"/>
  <c r="T72" i="16" s="1"/>
  <c r="Q72" i="16"/>
  <c r="R72" i="16" s="1"/>
  <c r="N72" i="16"/>
  <c r="O72" i="16"/>
  <c r="V71" i="16"/>
  <c r="W71" i="16"/>
  <c r="S71" i="16"/>
  <c r="W69" i="15"/>
  <c r="V69" i="15"/>
  <c r="S69" i="15"/>
  <c r="M70" i="15"/>
  <c r="O70" i="15"/>
  <c r="Q70" i="15"/>
  <c r="R70" i="15" s="1"/>
  <c r="P70" i="15"/>
  <c r="S70" i="15" s="1"/>
  <c r="N70" i="15"/>
  <c r="S68" i="14"/>
  <c r="O69" i="14"/>
  <c r="N69" i="14"/>
  <c r="P69" i="14"/>
  <c r="T69" i="14" s="1"/>
  <c r="Q69" i="14"/>
  <c r="R69" i="14" s="1"/>
  <c r="M69" i="14"/>
  <c r="S72" i="13"/>
  <c r="V68" i="14"/>
  <c r="W68" i="14"/>
  <c r="W72" i="13"/>
  <c r="V72" i="13"/>
  <c r="N73" i="13"/>
  <c r="O73" i="13"/>
  <c r="P73" i="13"/>
  <c r="T73" i="13" s="1"/>
  <c r="Q73" i="13"/>
  <c r="R73" i="13" s="1"/>
  <c r="M73" i="13"/>
  <c r="T74" i="11"/>
  <c r="M74" i="12"/>
  <c r="O74" i="12"/>
  <c r="N74" i="12"/>
  <c r="P74" i="12"/>
  <c r="S74" i="12" s="1"/>
  <c r="Q74" i="12"/>
  <c r="R74" i="12" s="1"/>
  <c r="S73" i="12"/>
  <c r="W73" i="12"/>
  <c r="V73" i="12"/>
  <c r="T73" i="10"/>
  <c r="V74" i="11"/>
  <c r="W74" i="11"/>
  <c r="P75" i="11"/>
  <c r="S75" i="11" s="1"/>
  <c r="N75" i="11"/>
  <c r="Q75" i="11"/>
  <c r="R75" i="11" s="1"/>
  <c r="M75" i="11"/>
  <c r="O75" i="11"/>
  <c r="S79" i="2"/>
  <c r="V73" i="10"/>
  <c r="W73" i="10"/>
  <c r="P74" i="10"/>
  <c r="S74" i="10" s="1"/>
  <c r="N74" i="10"/>
  <c r="M74" i="10"/>
  <c r="Q74" i="10"/>
  <c r="R74" i="10" s="1"/>
  <c r="O74" i="10"/>
  <c r="T72" i="9"/>
  <c r="M73" i="9"/>
  <c r="P73" i="9"/>
  <c r="S73" i="9" s="1"/>
  <c r="O73" i="9"/>
  <c r="N73" i="9"/>
  <c r="Q73" i="9"/>
  <c r="R73" i="9" s="1"/>
  <c r="V72" i="9"/>
  <c r="W72" i="9"/>
  <c r="S72" i="7"/>
  <c r="W74" i="8"/>
  <c r="V74" i="8"/>
  <c r="N75" i="8"/>
  <c r="O75" i="8"/>
  <c r="Q75" i="8"/>
  <c r="R75" i="8" s="1"/>
  <c r="P75" i="8"/>
  <c r="T75" i="8" s="1"/>
  <c r="M75" i="8"/>
  <c r="T74" i="8"/>
  <c r="T69" i="6"/>
  <c r="Q73" i="7"/>
  <c r="R73" i="7" s="1"/>
  <c r="N73" i="7"/>
  <c r="P73" i="7"/>
  <c r="S73" i="7" s="1"/>
  <c r="O73" i="7"/>
  <c r="M73" i="7"/>
  <c r="V72" i="7"/>
  <c r="W72" i="7"/>
  <c r="V69" i="6"/>
  <c r="W69" i="6"/>
  <c r="M70" i="6"/>
  <c r="O70" i="6"/>
  <c r="N70" i="6"/>
  <c r="P70" i="6"/>
  <c r="T70" i="6" s="1"/>
  <c r="Q70" i="6"/>
  <c r="R70" i="6" s="1"/>
  <c r="D81" i="2"/>
  <c r="M80" i="2"/>
  <c r="Q80" i="2"/>
  <c r="R80" i="2" s="1"/>
  <c r="O80" i="2"/>
  <c r="N80" i="2"/>
  <c r="P80" i="2"/>
  <c r="T80" i="2" s="1"/>
  <c r="V79" i="2"/>
  <c r="W79" i="2"/>
  <c r="DD72" i="5"/>
  <c r="DB71" i="5"/>
  <c r="DA71" i="5"/>
  <c r="S72" i="16" l="1"/>
  <c r="T73" i="9"/>
  <c r="V72" i="16"/>
  <c r="W72" i="16"/>
  <c r="N73" i="16"/>
  <c r="O73" i="16"/>
  <c r="P73" i="16"/>
  <c r="T73" i="16" s="1"/>
  <c r="Q73" i="16"/>
  <c r="R73" i="16" s="1"/>
  <c r="M73" i="16"/>
  <c r="T70" i="15"/>
  <c r="Q71" i="15"/>
  <c r="R71" i="15" s="1"/>
  <c r="M71" i="15"/>
  <c r="P71" i="15"/>
  <c r="S71" i="15" s="1"/>
  <c r="O71" i="15"/>
  <c r="N71" i="15"/>
  <c r="V70" i="15"/>
  <c r="W70" i="15"/>
  <c r="T75" i="11"/>
  <c r="S73" i="13"/>
  <c r="S69" i="14"/>
  <c r="V69" i="14"/>
  <c r="W69" i="14"/>
  <c r="O70" i="14"/>
  <c r="N70" i="14"/>
  <c r="Q70" i="14"/>
  <c r="R70" i="14" s="1"/>
  <c r="M70" i="14"/>
  <c r="P70" i="14"/>
  <c r="S70" i="14" s="1"/>
  <c r="W73" i="13"/>
  <c r="V73" i="13"/>
  <c r="P74" i="13"/>
  <c r="S74" i="13" s="1"/>
  <c r="N74" i="13"/>
  <c r="O74" i="13"/>
  <c r="M74" i="13"/>
  <c r="Q74" i="13"/>
  <c r="R74" i="13" s="1"/>
  <c r="W74" i="12"/>
  <c r="V74" i="12"/>
  <c r="T74" i="12"/>
  <c r="N75" i="12"/>
  <c r="Q75" i="12"/>
  <c r="R75" i="12" s="1"/>
  <c r="O75" i="12"/>
  <c r="M75" i="12"/>
  <c r="P75" i="12"/>
  <c r="T75" i="12" s="1"/>
  <c r="N76" i="11"/>
  <c r="Q76" i="11"/>
  <c r="R76" i="11" s="1"/>
  <c r="M76" i="11"/>
  <c r="P76" i="11"/>
  <c r="T76" i="11" s="1"/>
  <c r="O76" i="11"/>
  <c r="W75" i="11"/>
  <c r="V75" i="11"/>
  <c r="W74" i="10"/>
  <c r="V74" i="10"/>
  <c r="P75" i="10"/>
  <c r="T75" i="10" s="1"/>
  <c r="O75" i="10"/>
  <c r="M75" i="10"/>
  <c r="N75" i="10"/>
  <c r="Q75" i="10"/>
  <c r="R75" i="10" s="1"/>
  <c r="T74" i="10"/>
  <c r="N74" i="9"/>
  <c r="Q74" i="9"/>
  <c r="R74" i="9" s="1"/>
  <c r="P74" i="9"/>
  <c r="S74" i="9" s="1"/>
  <c r="O74" i="9"/>
  <c r="M74" i="9"/>
  <c r="W73" i="9"/>
  <c r="V73" i="9"/>
  <c r="S75" i="8"/>
  <c r="W75" i="8"/>
  <c r="V75" i="8"/>
  <c r="T73" i="7"/>
  <c r="N76" i="8"/>
  <c r="Q76" i="8"/>
  <c r="R76" i="8" s="1"/>
  <c r="M76" i="8"/>
  <c r="P76" i="8"/>
  <c r="S76" i="8" s="1"/>
  <c r="O76" i="8"/>
  <c r="V73" i="7"/>
  <c r="W73" i="7"/>
  <c r="P74" i="7"/>
  <c r="S74" i="7" s="1"/>
  <c r="M74" i="7"/>
  <c r="O74" i="7"/>
  <c r="N74" i="7"/>
  <c r="Q74" i="7"/>
  <c r="R74" i="7" s="1"/>
  <c r="Q71" i="6"/>
  <c r="R71" i="6" s="1"/>
  <c r="N71" i="6"/>
  <c r="M71" i="6"/>
  <c r="P71" i="6"/>
  <c r="T71" i="6" s="1"/>
  <c r="O71" i="6"/>
  <c r="S80" i="2"/>
  <c r="S70" i="6"/>
  <c r="W70" i="6"/>
  <c r="V70" i="6"/>
  <c r="V80" i="2"/>
  <c r="W80" i="2"/>
  <c r="D82" i="2"/>
  <c r="O81" i="2"/>
  <c r="P81" i="2"/>
  <c r="S81" i="2" s="1"/>
  <c r="N81" i="2"/>
  <c r="Q81" i="2"/>
  <c r="R81" i="2" s="1"/>
  <c r="M81" i="2"/>
  <c r="DB72" i="5"/>
  <c r="DA72" i="5"/>
  <c r="DD74" i="5"/>
  <c r="DD73" i="5"/>
  <c r="S73" i="16" l="1"/>
  <c r="P74" i="16"/>
  <c r="T74" i="16" s="1"/>
  <c r="N74" i="16"/>
  <c r="O74" i="16"/>
  <c r="Q74" i="16"/>
  <c r="R74" i="16" s="1"/>
  <c r="M74" i="16"/>
  <c r="T71" i="15"/>
  <c r="V73" i="16"/>
  <c r="W73" i="16"/>
  <c r="T70" i="14"/>
  <c r="W71" i="15"/>
  <c r="V71" i="15"/>
  <c r="M72" i="15"/>
  <c r="P72" i="15"/>
  <c r="S72" i="15" s="1"/>
  <c r="O72" i="15"/>
  <c r="Q72" i="15"/>
  <c r="R72" i="15" s="1"/>
  <c r="N72" i="15"/>
  <c r="P71" i="14"/>
  <c r="T71" i="14" s="1"/>
  <c r="M71" i="14"/>
  <c r="Q71" i="14"/>
  <c r="R71" i="14" s="1"/>
  <c r="O71" i="14"/>
  <c r="N71" i="14"/>
  <c r="V70" i="14"/>
  <c r="W70" i="14"/>
  <c r="P75" i="13"/>
  <c r="S75" i="13" s="1"/>
  <c r="Q75" i="13"/>
  <c r="R75" i="13" s="1"/>
  <c r="O75" i="13"/>
  <c r="N75" i="13"/>
  <c r="M75" i="13"/>
  <c r="S76" i="11"/>
  <c r="T74" i="13"/>
  <c r="W74" i="13"/>
  <c r="V74" i="13"/>
  <c r="N76" i="12"/>
  <c r="Q76" i="12"/>
  <c r="R76" i="12" s="1"/>
  <c r="M76" i="12"/>
  <c r="O76" i="12"/>
  <c r="P76" i="12"/>
  <c r="S76" i="12" s="1"/>
  <c r="W75" i="12"/>
  <c r="V75" i="12"/>
  <c r="S75" i="12"/>
  <c r="Q77" i="11"/>
  <c r="R77" i="11" s="1"/>
  <c r="M77" i="11"/>
  <c r="N77" i="11"/>
  <c r="P77" i="11"/>
  <c r="S77" i="11" s="1"/>
  <c r="O77" i="11"/>
  <c r="V76" i="11"/>
  <c r="W76" i="11"/>
  <c r="N76" i="10"/>
  <c r="Q76" i="10"/>
  <c r="R76" i="10" s="1"/>
  <c r="O76" i="10"/>
  <c r="P76" i="10"/>
  <c r="T76" i="10" s="1"/>
  <c r="M76" i="10"/>
  <c r="T76" i="8"/>
  <c r="S75" i="10"/>
  <c r="V75" i="10"/>
  <c r="W75" i="10"/>
  <c r="T74" i="9"/>
  <c r="V74" i="9"/>
  <c r="W74" i="9"/>
  <c r="N75" i="9"/>
  <c r="M75" i="9"/>
  <c r="Q75" i="9"/>
  <c r="R75" i="9" s="1"/>
  <c r="P75" i="9"/>
  <c r="T75" i="9" s="1"/>
  <c r="O75" i="9"/>
  <c r="W76" i="8"/>
  <c r="V76" i="8"/>
  <c r="O77" i="8"/>
  <c r="M77" i="8"/>
  <c r="Q77" i="8"/>
  <c r="R77" i="8" s="1"/>
  <c r="N77" i="8"/>
  <c r="P77" i="8"/>
  <c r="S77" i="8" s="1"/>
  <c r="Q75" i="7"/>
  <c r="R75" i="7" s="1"/>
  <c r="P75" i="7"/>
  <c r="T75" i="7" s="1"/>
  <c r="M75" i="7"/>
  <c r="N75" i="7"/>
  <c r="O75" i="7"/>
  <c r="T81" i="2"/>
  <c r="V74" i="7"/>
  <c r="W74" i="7"/>
  <c r="T74" i="7"/>
  <c r="S71" i="6"/>
  <c r="V71" i="6"/>
  <c r="W71" i="6"/>
  <c r="P72" i="6"/>
  <c r="S72" i="6" s="1"/>
  <c r="Q72" i="6"/>
  <c r="R72" i="6" s="1"/>
  <c r="O72" i="6"/>
  <c r="M72" i="6"/>
  <c r="N72" i="6"/>
  <c r="Q82" i="2"/>
  <c r="R82" i="2" s="1"/>
  <c r="M82" i="2"/>
  <c r="P82" i="2"/>
  <c r="S82" i="2" s="1"/>
  <c r="O82" i="2"/>
  <c r="N82" i="2"/>
  <c r="W81" i="2"/>
  <c r="V81" i="2"/>
  <c r="DA74" i="5"/>
  <c r="DB74" i="5"/>
  <c r="DD75" i="5"/>
  <c r="DB73" i="5"/>
  <c r="DA73" i="5"/>
  <c r="S74" i="16" l="1"/>
  <c r="W74" i="16"/>
  <c r="V74" i="16"/>
  <c r="P75" i="16"/>
  <c r="T75" i="16" s="1"/>
  <c r="M75" i="16"/>
  <c r="O75" i="16"/>
  <c r="Q75" i="16"/>
  <c r="R75" i="16" s="1"/>
  <c r="N75" i="16"/>
  <c r="Q73" i="15"/>
  <c r="R73" i="15" s="1"/>
  <c r="P73" i="15"/>
  <c r="T73" i="15" s="1"/>
  <c r="O73" i="15"/>
  <c r="M73" i="15"/>
  <c r="N73" i="15"/>
  <c r="T72" i="15"/>
  <c r="W72" i="15"/>
  <c r="V72" i="15"/>
  <c r="T77" i="11"/>
  <c r="T75" i="13"/>
  <c r="W71" i="14"/>
  <c r="V71" i="14"/>
  <c r="T76" i="12"/>
  <c r="S71" i="14"/>
  <c r="M72" i="14"/>
  <c r="O72" i="14"/>
  <c r="P72" i="14"/>
  <c r="T72" i="14" s="1"/>
  <c r="N72" i="14"/>
  <c r="Q72" i="14"/>
  <c r="R72" i="14" s="1"/>
  <c r="N76" i="13"/>
  <c r="P76" i="13"/>
  <c r="S76" i="13" s="1"/>
  <c r="Q76" i="13"/>
  <c r="R76" i="13" s="1"/>
  <c r="O76" i="13"/>
  <c r="M76" i="13"/>
  <c r="W75" i="13"/>
  <c r="V75" i="13"/>
  <c r="S76" i="10"/>
  <c r="V76" i="12"/>
  <c r="W76" i="12"/>
  <c r="N77" i="12"/>
  <c r="M77" i="12"/>
  <c r="P77" i="12"/>
  <c r="T77" i="12" s="1"/>
  <c r="O77" i="12"/>
  <c r="Q77" i="12"/>
  <c r="R77" i="12" s="1"/>
  <c r="V77" i="11"/>
  <c r="W77" i="11"/>
  <c r="M78" i="11"/>
  <c r="P78" i="11"/>
  <c r="S78" i="11" s="1"/>
  <c r="O78" i="11"/>
  <c r="Q78" i="11"/>
  <c r="R78" i="11" s="1"/>
  <c r="N78" i="11"/>
  <c r="V76" i="10"/>
  <c r="W76" i="10"/>
  <c r="M77" i="10"/>
  <c r="P77" i="10"/>
  <c r="S77" i="10" s="1"/>
  <c r="O77" i="10"/>
  <c r="Q77" i="10"/>
  <c r="R77" i="10" s="1"/>
  <c r="N77" i="10"/>
  <c r="T72" i="6"/>
  <c r="S75" i="9"/>
  <c r="M76" i="9"/>
  <c r="Q76" i="9"/>
  <c r="R76" i="9" s="1"/>
  <c r="N76" i="9"/>
  <c r="O76" i="9"/>
  <c r="P76" i="9"/>
  <c r="S76" i="9" s="1"/>
  <c r="V75" i="9"/>
  <c r="W75" i="9"/>
  <c r="V77" i="8"/>
  <c r="W77" i="8"/>
  <c r="Q78" i="8"/>
  <c r="R78" i="8" s="1"/>
  <c r="N78" i="8"/>
  <c r="P78" i="8"/>
  <c r="T78" i="8" s="1"/>
  <c r="O78" i="8"/>
  <c r="M78" i="8"/>
  <c r="S75" i="7"/>
  <c r="T77" i="8"/>
  <c r="P76" i="7"/>
  <c r="S76" i="7" s="1"/>
  <c r="M76" i="7"/>
  <c r="O76" i="7"/>
  <c r="N76" i="7"/>
  <c r="Q76" i="7"/>
  <c r="R76" i="7" s="1"/>
  <c r="W75" i="7"/>
  <c r="V75" i="7"/>
  <c r="O73" i="6"/>
  <c r="Q73" i="6"/>
  <c r="R73" i="6" s="1"/>
  <c r="M73" i="6"/>
  <c r="N73" i="6"/>
  <c r="P73" i="6"/>
  <c r="S73" i="6" s="1"/>
  <c r="V72" i="6"/>
  <c r="W72" i="6"/>
  <c r="T82" i="2"/>
  <c r="V82" i="2"/>
  <c r="W82" i="2"/>
  <c r="Q83" i="2"/>
  <c r="R83" i="2" s="1"/>
  <c r="O83" i="2"/>
  <c r="P83" i="2"/>
  <c r="T83" i="2" s="1"/>
  <c r="M83" i="2"/>
  <c r="N83" i="2"/>
  <c r="DA75" i="5"/>
  <c r="DB75" i="5"/>
  <c r="DD76" i="5"/>
  <c r="T77" i="10" l="1"/>
  <c r="T76" i="13"/>
  <c r="S75" i="16"/>
  <c r="W75" i="16"/>
  <c r="V75" i="16"/>
  <c r="O76" i="16"/>
  <c r="N76" i="16"/>
  <c r="P76" i="16"/>
  <c r="S76" i="16" s="1"/>
  <c r="M76" i="16"/>
  <c r="Q76" i="16"/>
  <c r="R76" i="16" s="1"/>
  <c r="S72" i="14"/>
  <c r="S73" i="15"/>
  <c r="V73" i="15"/>
  <c r="W73" i="15"/>
  <c r="M74" i="15"/>
  <c r="O74" i="15"/>
  <c r="P74" i="15"/>
  <c r="T74" i="15" s="1"/>
  <c r="Q74" i="15"/>
  <c r="R74" i="15" s="1"/>
  <c r="N74" i="15"/>
  <c r="W72" i="14"/>
  <c r="V72" i="14"/>
  <c r="P73" i="14"/>
  <c r="S73" i="14" s="1"/>
  <c r="M73" i="14"/>
  <c r="Q73" i="14"/>
  <c r="R73" i="14" s="1"/>
  <c r="N73" i="14"/>
  <c r="O73" i="14"/>
  <c r="S77" i="12"/>
  <c r="W76" i="13"/>
  <c r="V76" i="13"/>
  <c r="M77" i="13"/>
  <c r="O77" i="13"/>
  <c r="Q77" i="13"/>
  <c r="R77" i="13" s="1"/>
  <c r="N77" i="13"/>
  <c r="P77" i="13"/>
  <c r="S77" i="13" s="1"/>
  <c r="T78" i="11"/>
  <c r="W77" i="12"/>
  <c r="V77" i="12"/>
  <c r="N78" i="12"/>
  <c r="M78" i="12"/>
  <c r="P78" i="12"/>
  <c r="S78" i="12" s="1"/>
  <c r="O78" i="12"/>
  <c r="Q78" i="12"/>
  <c r="R78" i="12" s="1"/>
  <c r="Q79" i="11"/>
  <c r="R79" i="11" s="1"/>
  <c r="O79" i="11"/>
  <c r="P79" i="11"/>
  <c r="T79" i="11" s="1"/>
  <c r="N79" i="11"/>
  <c r="M79" i="11"/>
  <c r="V78" i="11"/>
  <c r="W78" i="11"/>
  <c r="O78" i="10"/>
  <c r="N78" i="10"/>
  <c r="Q78" i="10"/>
  <c r="R78" i="10" s="1"/>
  <c r="M78" i="10"/>
  <c r="P78" i="10"/>
  <c r="S78" i="10" s="1"/>
  <c r="W77" i="10"/>
  <c r="V77" i="10"/>
  <c r="T76" i="9"/>
  <c r="V76" i="9"/>
  <c r="W76" i="9"/>
  <c r="N77" i="9"/>
  <c r="M77" i="9"/>
  <c r="O77" i="9"/>
  <c r="Q77" i="9"/>
  <c r="R77" i="9" s="1"/>
  <c r="P77" i="9"/>
  <c r="T77" i="9" s="1"/>
  <c r="T76" i="7"/>
  <c r="W78" i="8"/>
  <c r="V78" i="8"/>
  <c r="M79" i="8"/>
  <c r="O79" i="8"/>
  <c r="N79" i="8"/>
  <c r="P79" i="8"/>
  <c r="S79" i="8" s="1"/>
  <c r="Q79" i="8"/>
  <c r="R79" i="8" s="1"/>
  <c r="S78" i="8"/>
  <c r="V76" i="7"/>
  <c r="W76" i="7"/>
  <c r="T73" i="6"/>
  <c r="N77" i="7"/>
  <c r="P77" i="7"/>
  <c r="S77" i="7" s="1"/>
  <c r="Q77" i="7"/>
  <c r="R77" i="7" s="1"/>
  <c r="O77" i="7"/>
  <c r="M77" i="7"/>
  <c r="W73" i="6"/>
  <c r="V73" i="6"/>
  <c r="O74" i="6"/>
  <c r="M74" i="6"/>
  <c r="P74" i="6"/>
  <c r="S74" i="6" s="1"/>
  <c r="Q74" i="6"/>
  <c r="R74" i="6" s="1"/>
  <c r="N74" i="6"/>
  <c r="N84" i="2"/>
  <c r="M84" i="2"/>
  <c r="Q84" i="2"/>
  <c r="R84" i="2" s="1"/>
  <c r="O84" i="2"/>
  <c r="P84" i="2"/>
  <c r="S84" i="2" s="1"/>
  <c r="S83" i="2"/>
  <c r="W83" i="2"/>
  <c r="V83" i="2"/>
  <c r="DD77" i="5"/>
  <c r="DA76" i="5"/>
  <c r="DB76" i="5"/>
  <c r="T76" i="16" l="1"/>
  <c r="S74" i="15"/>
  <c r="W76" i="16"/>
  <c r="V76" i="16"/>
  <c r="N77" i="16"/>
  <c r="M77" i="16"/>
  <c r="P77" i="16"/>
  <c r="T77" i="16" s="1"/>
  <c r="O77" i="16"/>
  <c r="Q77" i="16"/>
  <c r="R77" i="16" s="1"/>
  <c r="T77" i="13"/>
  <c r="P75" i="15"/>
  <c r="S75" i="15" s="1"/>
  <c r="M75" i="15"/>
  <c r="N75" i="15"/>
  <c r="Q75" i="15"/>
  <c r="R75" i="15" s="1"/>
  <c r="O75" i="15"/>
  <c r="W74" i="15"/>
  <c r="V74" i="15"/>
  <c r="T73" i="14"/>
  <c r="V73" i="14"/>
  <c r="W73" i="14"/>
  <c r="M74" i="14"/>
  <c r="O74" i="14"/>
  <c r="P74" i="14"/>
  <c r="S74" i="14" s="1"/>
  <c r="N74" i="14"/>
  <c r="Q74" i="14"/>
  <c r="R74" i="14" s="1"/>
  <c r="M78" i="13"/>
  <c r="O78" i="13"/>
  <c r="P78" i="13"/>
  <c r="S78" i="13" s="1"/>
  <c r="Q78" i="13"/>
  <c r="R78" i="13" s="1"/>
  <c r="N78" i="13"/>
  <c r="V77" i="13"/>
  <c r="W77" i="13"/>
  <c r="T78" i="12"/>
  <c r="T78" i="10"/>
  <c r="V78" i="12"/>
  <c r="W78" i="12"/>
  <c r="N79" i="12"/>
  <c r="O79" i="12"/>
  <c r="M79" i="12"/>
  <c r="Q79" i="12"/>
  <c r="R79" i="12" s="1"/>
  <c r="P79" i="12"/>
  <c r="T79" i="12" s="1"/>
  <c r="S79" i="11"/>
  <c r="W79" i="11"/>
  <c r="V79" i="11"/>
  <c r="N80" i="11"/>
  <c r="Q80" i="11"/>
  <c r="R80" i="11" s="1"/>
  <c r="P80" i="11"/>
  <c r="S80" i="11" s="1"/>
  <c r="M80" i="11"/>
  <c r="O80" i="11"/>
  <c r="W78" i="10"/>
  <c r="V78" i="10"/>
  <c r="N79" i="10"/>
  <c r="Q79" i="10"/>
  <c r="R79" i="10" s="1"/>
  <c r="M79" i="10"/>
  <c r="P79" i="10"/>
  <c r="S79" i="10" s="1"/>
  <c r="O79" i="10"/>
  <c r="P78" i="9"/>
  <c r="T78" i="9" s="1"/>
  <c r="O78" i="9"/>
  <c r="N78" i="9"/>
  <c r="M78" i="9"/>
  <c r="Q78" i="9"/>
  <c r="R78" i="9" s="1"/>
  <c r="T77" i="7"/>
  <c r="S77" i="9"/>
  <c r="V77" i="9"/>
  <c r="W77" i="9"/>
  <c r="N80" i="8"/>
  <c r="Q80" i="8"/>
  <c r="R80" i="8" s="1"/>
  <c r="M80" i="8"/>
  <c r="O80" i="8"/>
  <c r="P80" i="8"/>
  <c r="S80" i="8" s="1"/>
  <c r="T79" i="8"/>
  <c r="W79" i="8"/>
  <c r="V79" i="8"/>
  <c r="Q78" i="7"/>
  <c r="R78" i="7" s="1"/>
  <c r="O78" i="7"/>
  <c r="N78" i="7"/>
  <c r="P78" i="7"/>
  <c r="T78" i="7" s="1"/>
  <c r="M78" i="7"/>
  <c r="V77" i="7"/>
  <c r="W77" i="7"/>
  <c r="T74" i="6"/>
  <c r="W74" i="6"/>
  <c r="V74" i="6"/>
  <c r="Q75" i="6"/>
  <c r="R75" i="6" s="1"/>
  <c r="N75" i="6"/>
  <c r="M75" i="6"/>
  <c r="P75" i="6"/>
  <c r="S75" i="6" s="1"/>
  <c r="O75" i="6"/>
  <c r="T84" i="2"/>
  <c r="W84" i="2"/>
  <c r="V84" i="2"/>
  <c r="O85" i="2"/>
  <c r="N85" i="2"/>
  <c r="P85" i="2"/>
  <c r="T85" i="2" s="1"/>
  <c r="M85" i="2"/>
  <c r="Q85" i="2"/>
  <c r="R85" i="2" s="1"/>
  <c r="DD78" i="5"/>
  <c r="DA77" i="5"/>
  <c r="DB77" i="5"/>
  <c r="T75" i="15" l="1"/>
  <c r="S77" i="16"/>
  <c r="W77" i="16"/>
  <c r="V77" i="16"/>
  <c r="Q78" i="16"/>
  <c r="R78" i="16" s="1"/>
  <c r="N78" i="16"/>
  <c r="M78" i="16"/>
  <c r="O78" i="16"/>
  <c r="P78" i="16"/>
  <c r="S78" i="16" s="1"/>
  <c r="W75" i="15"/>
  <c r="V75" i="15"/>
  <c r="N76" i="15"/>
  <c r="Q76" i="15"/>
  <c r="R76" i="15" s="1"/>
  <c r="P76" i="15"/>
  <c r="T76" i="15" s="1"/>
  <c r="O76" i="15"/>
  <c r="M76" i="15"/>
  <c r="T74" i="14"/>
  <c r="M75" i="14"/>
  <c r="N75" i="14"/>
  <c r="Q75" i="14"/>
  <c r="R75" i="14" s="1"/>
  <c r="O75" i="14"/>
  <c r="P75" i="14"/>
  <c r="S75" i="14" s="1"/>
  <c r="V74" i="14"/>
  <c r="W74" i="14"/>
  <c r="W78" i="13"/>
  <c r="V78" i="13"/>
  <c r="T78" i="13"/>
  <c r="M79" i="13"/>
  <c r="Q79" i="13"/>
  <c r="R79" i="13" s="1"/>
  <c r="P79" i="13"/>
  <c r="S79" i="13" s="1"/>
  <c r="N79" i="13"/>
  <c r="O79" i="13"/>
  <c r="P80" i="12"/>
  <c r="T80" i="12" s="1"/>
  <c r="Q80" i="12"/>
  <c r="R80" i="12" s="1"/>
  <c r="O80" i="12"/>
  <c r="N80" i="12"/>
  <c r="M80" i="12"/>
  <c r="S79" i="12"/>
  <c r="V79" i="12"/>
  <c r="W79" i="12"/>
  <c r="T80" i="11"/>
  <c r="O81" i="11"/>
  <c r="M81" i="11"/>
  <c r="N81" i="11"/>
  <c r="Q81" i="11"/>
  <c r="R81" i="11" s="1"/>
  <c r="P81" i="11"/>
  <c r="S81" i="11" s="1"/>
  <c r="W80" i="11"/>
  <c r="V80" i="11"/>
  <c r="S78" i="9"/>
  <c r="T79" i="10"/>
  <c r="M80" i="10"/>
  <c r="Q80" i="10"/>
  <c r="R80" i="10" s="1"/>
  <c r="N80" i="10"/>
  <c r="P80" i="10"/>
  <c r="S80" i="10" s="1"/>
  <c r="O80" i="10"/>
  <c r="V79" i="10"/>
  <c r="W79" i="10"/>
  <c r="T80" i="8"/>
  <c r="W78" i="9"/>
  <c r="V78" i="9"/>
  <c r="P79" i="9"/>
  <c r="S79" i="9" s="1"/>
  <c r="N79" i="9"/>
  <c r="O79" i="9"/>
  <c r="M79" i="9"/>
  <c r="Q79" i="9"/>
  <c r="R79" i="9" s="1"/>
  <c r="S78" i="7"/>
  <c r="V80" i="8"/>
  <c r="W80" i="8"/>
  <c r="O81" i="8"/>
  <c r="N81" i="8"/>
  <c r="M81" i="8"/>
  <c r="P81" i="8"/>
  <c r="S81" i="8" s="1"/>
  <c r="Q81" i="8"/>
  <c r="R81" i="8" s="1"/>
  <c r="W78" i="7"/>
  <c r="V78" i="7"/>
  <c r="O79" i="7"/>
  <c r="Q79" i="7"/>
  <c r="R79" i="7" s="1"/>
  <c r="N79" i="7"/>
  <c r="M79" i="7"/>
  <c r="P79" i="7"/>
  <c r="S79" i="7" s="1"/>
  <c r="W75" i="6"/>
  <c r="V75" i="6"/>
  <c r="P76" i="6"/>
  <c r="S76" i="6" s="1"/>
  <c r="Q76" i="6"/>
  <c r="R76" i="6" s="1"/>
  <c r="O76" i="6"/>
  <c r="M76" i="6"/>
  <c r="N76" i="6"/>
  <c r="T75" i="6"/>
  <c r="O86" i="2"/>
  <c r="P86" i="2"/>
  <c r="S86" i="2" s="1"/>
  <c r="M86" i="2"/>
  <c r="Q86" i="2"/>
  <c r="R86" i="2" s="1"/>
  <c r="N86" i="2"/>
  <c r="N87" i="2"/>
  <c r="P87" i="2"/>
  <c r="S87" i="2" s="1"/>
  <c r="O87" i="2"/>
  <c r="Q87" i="2"/>
  <c r="R87" i="2" s="1"/>
  <c r="M87" i="2"/>
  <c r="S85" i="2"/>
  <c r="V85" i="2"/>
  <c r="W85" i="2"/>
  <c r="DD79" i="5"/>
  <c r="DB78" i="5"/>
  <c r="DA78" i="5"/>
  <c r="S76" i="15" l="1"/>
  <c r="O79" i="16"/>
  <c r="N79" i="16"/>
  <c r="M79" i="16"/>
  <c r="Q79" i="16"/>
  <c r="R79" i="16" s="1"/>
  <c r="P79" i="16"/>
  <c r="S79" i="16" s="1"/>
  <c r="T78" i="16"/>
  <c r="W78" i="16"/>
  <c r="V78" i="16"/>
  <c r="W76" i="15"/>
  <c r="V76" i="15"/>
  <c r="N77" i="15"/>
  <c r="M77" i="15"/>
  <c r="P77" i="15"/>
  <c r="T77" i="15" s="1"/>
  <c r="O77" i="15"/>
  <c r="Q77" i="15"/>
  <c r="R77" i="15" s="1"/>
  <c r="T75" i="14"/>
  <c r="W75" i="14"/>
  <c r="V75" i="14"/>
  <c r="O76" i="14"/>
  <c r="P76" i="14"/>
  <c r="S76" i="14" s="1"/>
  <c r="Q76" i="14"/>
  <c r="R76" i="14" s="1"/>
  <c r="N76" i="14"/>
  <c r="M76" i="14"/>
  <c r="T76" i="14"/>
  <c r="T79" i="13"/>
  <c r="P80" i="13"/>
  <c r="S80" i="13" s="1"/>
  <c r="Q80" i="13"/>
  <c r="R80" i="13" s="1"/>
  <c r="M80" i="13"/>
  <c r="O80" i="13"/>
  <c r="N80" i="13"/>
  <c r="W79" i="13"/>
  <c r="V79" i="13"/>
  <c r="T80" i="10"/>
  <c r="S80" i="12"/>
  <c r="W80" i="12"/>
  <c r="V80" i="12"/>
  <c r="T81" i="11"/>
  <c r="Q81" i="12"/>
  <c r="R81" i="12" s="1"/>
  <c r="P81" i="12"/>
  <c r="T81" i="12" s="1"/>
  <c r="M81" i="12"/>
  <c r="N81" i="12"/>
  <c r="O81" i="12"/>
  <c r="W81" i="11"/>
  <c r="V81" i="11"/>
  <c r="N82" i="11"/>
  <c r="P82" i="11"/>
  <c r="T82" i="11" s="1"/>
  <c r="Q82" i="11"/>
  <c r="R82" i="11" s="1"/>
  <c r="O82" i="11"/>
  <c r="M82" i="11"/>
  <c r="W80" i="10"/>
  <c r="V80" i="10"/>
  <c r="Q81" i="10"/>
  <c r="R81" i="10" s="1"/>
  <c r="N81" i="10"/>
  <c r="M81" i="10"/>
  <c r="P81" i="10"/>
  <c r="T81" i="10" s="1"/>
  <c r="O81" i="10"/>
  <c r="T79" i="9"/>
  <c r="P80" i="9"/>
  <c r="S80" i="9" s="1"/>
  <c r="N80" i="9"/>
  <c r="O80" i="9"/>
  <c r="M80" i="9"/>
  <c r="Q80" i="9"/>
  <c r="R80" i="9" s="1"/>
  <c r="V79" i="9"/>
  <c r="W79" i="9"/>
  <c r="T81" i="8"/>
  <c r="Q82" i="8"/>
  <c r="R82" i="8" s="1"/>
  <c r="M82" i="8"/>
  <c r="O82" i="8"/>
  <c r="N82" i="8"/>
  <c r="P82" i="8"/>
  <c r="S82" i="8" s="1"/>
  <c r="T86" i="2"/>
  <c r="W81" i="8"/>
  <c r="V81" i="8"/>
  <c r="P80" i="7"/>
  <c r="S80" i="7" s="1"/>
  <c r="M80" i="7"/>
  <c r="O80" i="7"/>
  <c r="Q80" i="7"/>
  <c r="R80" i="7" s="1"/>
  <c r="N80" i="7"/>
  <c r="W79" i="7"/>
  <c r="V79" i="7"/>
  <c r="T79" i="7"/>
  <c r="O77" i="6"/>
  <c r="M77" i="6"/>
  <c r="P77" i="6"/>
  <c r="S77" i="6" s="1"/>
  <c r="Q77" i="6"/>
  <c r="R77" i="6" s="1"/>
  <c r="N77" i="6"/>
  <c r="V76" i="6"/>
  <c r="W76" i="6"/>
  <c r="T87" i="2"/>
  <c r="T76" i="6"/>
  <c r="V86" i="2"/>
  <c r="W86" i="2"/>
  <c r="W87" i="2"/>
  <c r="V87" i="2"/>
  <c r="P88" i="2"/>
  <c r="T88" i="2" s="1"/>
  <c r="M88" i="2"/>
  <c r="Q88" i="2"/>
  <c r="R88" i="2" s="1"/>
  <c r="N88" i="2"/>
  <c r="O88" i="2"/>
  <c r="DA79" i="5"/>
  <c r="DB79" i="5"/>
  <c r="DD80" i="5"/>
  <c r="T79" i="16" l="1"/>
  <c r="V79" i="16"/>
  <c r="W79" i="16"/>
  <c r="P80" i="16"/>
  <c r="T80" i="16" s="1"/>
  <c r="Q80" i="16"/>
  <c r="R80" i="16" s="1"/>
  <c r="O80" i="16"/>
  <c r="M80" i="16"/>
  <c r="N80" i="16"/>
  <c r="S77" i="15"/>
  <c r="S81" i="12"/>
  <c r="V77" i="15"/>
  <c r="W77" i="15"/>
  <c r="O78" i="15"/>
  <c r="N78" i="15"/>
  <c r="Q78" i="15"/>
  <c r="R78" i="15" s="1"/>
  <c r="P78" i="15"/>
  <c r="S78" i="15" s="1"/>
  <c r="M78" i="15"/>
  <c r="V76" i="14"/>
  <c r="W76" i="14"/>
  <c r="M77" i="14"/>
  <c r="O77" i="14"/>
  <c r="N77" i="14"/>
  <c r="P77" i="14"/>
  <c r="S77" i="14" s="1"/>
  <c r="Q77" i="14"/>
  <c r="R77" i="14" s="1"/>
  <c r="T80" i="13"/>
  <c r="V80" i="13"/>
  <c r="W80" i="13"/>
  <c r="N81" i="13"/>
  <c r="M81" i="13"/>
  <c r="P81" i="13"/>
  <c r="T81" i="13" s="1"/>
  <c r="Q81" i="13"/>
  <c r="R81" i="13" s="1"/>
  <c r="O81" i="13"/>
  <c r="S82" i="11"/>
  <c r="W81" i="12"/>
  <c r="V81" i="12"/>
  <c r="O82" i="12"/>
  <c r="M82" i="12"/>
  <c r="N82" i="12"/>
  <c r="P82" i="12"/>
  <c r="T82" i="12" s="1"/>
  <c r="Q82" i="12"/>
  <c r="R82" i="12" s="1"/>
  <c r="T80" i="7"/>
  <c r="P83" i="11"/>
  <c r="T83" i="11" s="1"/>
  <c r="N83" i="11"/>
  <c r="Q83" i="11"/>
  <c r="R83" i="11" s="1"/>
  <c r="O83" i="11"/>
  <c r="M83" i="11"/>
  <c r="V82" i="11"/>
  <c r="W82" i="11"/>
  <c r="W81" i="10"/>
  <c r="V81" i="10"/>
  <c r="N82" i="10"/>
  <c r="O82" i="10"/>
  <c r="Q82" i="10"/>
  <c r="R82" i="10" s="1"/>
  <c r="P82" i="10"/>
  <c r="T82" i="10" s="1"/>
  <c r="M82" i="10"/>
  <c r="T80" i="9"/>
  <c r="S81" i="10"/>
  <c r="V80" i="9"/>
  <c r="W80" i="9"/>
  <c r="T82" i="8"/>
  <c r="M81" i="9"/>
  <c r="O81" i="9"/>
  <c r="P81" i="9"/>
  <c r="T81" i="9" s="1"/>
  <c r="N81" i="9"/>
  <c r="Q81" i="9"/>
  <c r="R81" i="9" s="1"/>
  <c r="V82" i="8"/>
  <c r="W82" i="8"/>
  <c r="N83" i="8"/>
  <c r="O83" i="8"/>
  <c r="Q83" i="8"/>
  <c r="R83" i="8" s="1"/>
  <c r="M83" i="8"/>
  <c r="P83" i="8"/>
  <c r="S83" i="8" s="1"/>
  <c r="V80" i="7"/>
  <c r="W80" i="7"/>
  <c r="M81" i="7"/>
  <c r="P81" i="7"/>
  <c r="T81" i="7" s="1"/>
  <c r="Q81" i="7"/>
  <c r="R81" i="7" s="1"/>
  <c r="N81" i="7"/>
  <c r="O81" i="7"/>
  <c r="S88" i="2"/>
  <c r="T77" i="6"/>
  <c r="W77" i="6"/>
  <c r="V77" i="6"/>
  <c r="N78" i="6"/>
  <c r="O78" i="6"/>
  <c r="M78" i="6"/>
  <c r="Q78" i="6"/>
  <c r="R78" i="6" s="1"/>
  <c r="P78" i="6"/>
  <c r="S78" i="6" s="1"/>
  <c r="V88" i="2"/>
  <c r="W88" i="2"/>
  <c r="M89" i="2"/>
  <c r="O89" i="2"/>
  <c r="P89" i="2"/>
  <c r="T89" i="2" s="1"/>
  <c r="N89" i="2"/>
  <c r="Q89" i="2"/>
  <c r="R89" i="2" s="1"/>
  <c r="DB80" i="5"/>
  <c r="DA80" i="5"/>
  <c r="DD81" i="5"/>
  <c r="N81" i="16" l="1"/>
  <c r="Q81" i="16"/>
  <c r="R81" i="16" s="1"/>
  <c r="P81" i="16"/>
  <c r="T81" i="16" s="1"/>
  <c r="O81" i="16"/>
  <c r="M81" i="16"/>
  <c r="S80" i="16"/>
  <c r="W80" i="16"/>
  <c r="V80" i="16"/>
  <c r="W78" i="15"/>
  <c r="V78" i="15"/>
  <c r="T78" i="15"/>
  <c r="S82" i="12"/>
  <c r="M79" i="15"/>
  <c r="O79" i="15"/>
  <c r="Q79" i="15"/>
  <c r="R79" i="15" s="1"/>
  <c r="P79" i="15"/>
  <c r="S79" i="15" s="1"/>
  <c r="N79" i="15"/>
  <c r="T77" i="14"/>
  <c r="S81" i="13"/>
  <c r="N78" i="14"/>
  <c r="M78" i="14"/>
  <c r="Q78" i="14"/>
  <c r="R78" i="14" s="1"/>
  <c r="O78" i="14"/>
  <c r="P78" i="14"/>
  <c r="S78" i="14" s="1"/>
  <c r="W77" i="14"/>
  <c r="V77" i="14"/>
  <c r="O82" i="13"/>
  <c r="M82" i="13"/>
  <c r="P82" i="13"/>
  <c r="T82" i="13" s="1"/>
  <c r="Q82" i="13"/>
  <c r="R82" i="13" s="1"/>
  <c r="N82" i="13"/>
  <c r="W81" i="13"/>
  <c r="V81" i="13"/>
  <c r="V82" i="12"/>
  <c r="W82" i="12"/>
  <c r="P83" i="12"/>
  <c r="S83" i="12" s="1"/>
  <c r="Q83" i="12"/>
  <c r="R83" i="12" s="1"/>
  <c r="O83" i="12"/>
  <c r="M83" i="12"/>
  <c r="N83" i="12"/>
  <c r="S81" i="7"/>
  <c r="S83" i="11"/>
  <c r="S82" i="10"/>
  <c r="W83" i="11"/>
  <c r="V83" i="11"/>
  <c r="M84" i="11"/>
  <c r="O84" i="11"/>
  <c r="Q84" i="11"/>
  <c r="R84" i="11" s="1"/>
  <c r="P84" i="11"/>
  <c r="S84" i="11" s="1"/>
  <c r="N84" i="11"/>
  <c r="P83" i="10"/>
  <c r="T83" i="10" s="1"/>
  <c r="N83" i="10"/>
  <c r="O83" i="10"/>
  <c r="M83" i="10"/>
  <c r="Q83" i="10"/>
  <c r="R83" i="10" s="1"/>
  <c r="W82" i="10"/>
  <c r="V82" i="10"/>
  <c r="Q82" i="9"/>
  <c r="R82" i="9" s="1"/>
  <c r="N82" i="9"/>
  <c r="O82" i="9"/>
  <c r="P82" i="9"/>
  <c r="S82" i="9" s="1"/>
  <c r="M82" i="9"/>
  <c r="S81" i="9"/>
  <c r="V81" i="9"/>
  <c r="W81" i="9"/>
  <c r="O84" i="8"/>
  <c r="Q84" i="8"/>
  <c r="R84" i="8" s="1"/>
  <c r="P84" i="8"/>
  <c r="S84" i="8" s="1"/>
  <c r="N84" i="8"/>
  <c r="M84" i="8"/>
  <c r="T83" i="8"/>
  <c r="W83" i="8"/>
  <c r="V83" i="8"/>
  <c r="P82" i="7"/>
  <c r="T82" i="7" s="1"/>
  <c r="Q82" i="7"/>
  <c r="R82" i="7" s="1"/>
  <c r="O82" i="7"/>
  <c r="M82" i="7"/>
  <c r="N82" i="7"/>
  <c r="W81" i="7"/>
  <c r="V81" i="7"/>
  <c r="T78" i="6"/>
  <c r="Q79" i="6"/>
  <c r="R79" i="6" s="1"/>
  <c r="M79" i="6"/>
  <c r="O79" i="6"/>
  <c r="P79" i="6"/>
  <c r="T79" i="6" s="1"/>
  <c r="N79" i="6"/>
  <c r="W78" i="6"/>
  <c r="V78" i="6"/>
  <c r="S89" i="2"/>
  <c r="O90" i="2"/>
  <c r="P90" i="2"/>
  <c r="T90" i="2" s="1"/>
  <c r="M90" i="2"/>
  <c r="Q90" i="2"/>
  <c r="R90" i="2" s="1"/>
  <c r="N90" i="2"/>
  <c r="W89" i="2"/>
  <c r="V89" i="2"/>
  <c r="DD82" i="5"/>
  <c r="DB81" i="5"/>
  <c r="DA81" i="5"/>
  <c r="S81" i="16" l="1"/>
  <c r="T79" i="15"/>
  <c r="V81" i="16"/>
  <c r="W81" i="16"/>
  <c r="Q82" i="16"/>
  <c r="R82" i="16" s="1"/>
  <c r="O82" i="16"/>
  <c r="N82" i="16"/>
  <c r="M82" i="16"/>
  <c r="P82" i="16"/>
  <c r="S82" i="16" s="1"/>
  <c r="V79" i="15"/>
  <c r="W79" i="15"/>
  <c r="Q80" i="15"/>
  <c r="R80" i="15" s="1"/>
  <c r="M80" i="15"/>
  <c r="P80" i="15"/>
  <c r="S80" i="15" s="1"/>
  <c r="O80" i="15"/>
  <c r="N80" i="15"/>
  <c r="T78" i="14"/>
  <c r="V78" i="14"/>
  <c r="W78" i="14"/>
  <c r="P79" i="14"/>
  <c r="T79" i="14" s="1"/>
  <c r="Q79" i="14"/>
  <c r="R79" i="14" s="1"/>
  <c r="N79" i="14"/>
  <c r="M79" i="14"/>
  <c r="O79" i="14"/>
  <c r="S82" i="13"/>
  <c r="W82" i="13"/>
  <c r="V82" i="13"/>
  <c r="M83" i="13"/>
  <c r="P83" i="13"/>
  <c r="T83" i="13" s="1"/>
  <c r="N83" i="13"/>
  <c r="Q83" i="13"/>
  <c r="R83" i="13" s="1"/>
  <c r="O83" i="13"/>
  <c r="N84" i="12"/>
  <c r="P84" i="12"/>
  <c r="T84" i="12" s="1"/>
  <c r="Q84" i="12"/>
  <c r="R84" i="12" s="1"/>
  <c r="O84" i="12"/>
  <c r="M84" i="12"/>
  <c r="W83" i="12"/>
  <c r="V83" i="12"/>
  <c r="T83" i="12"/>
  <c r="M85" i="11"/>
  <c r="O85" i="11"/>
  <c r="P85" i="11"/>
  <c r="T85" i="11" s="1"/>
  <c r="N85" i="11"/>
  <c r="Q85" i="11"/>
  <c r="R85" i="11" s="1"/>
  <c r="T84" i="11"/>
  <c r="W84" i="11"/>
  <c r="V84" i="11"/>
  <c r="T82" i="9"/>
  <c r="S82" i="7"/>
  <c r="S83" i="10"/>
  <c r="V83" i="10"/>
  <c r="W83" i="10"/>
  <c r="M84" i="10"/>
  <c r="O84" i="10"/>
  <c r="P84" i="10"/>
  <c r="T84" i="10" s="1"/>
  <c r="Q84" i="10"/>
  <c r="R84" i="10" s="1"/>
  <c r="N84" i="10"/>
  <c r="T84" i="8"/>
  <c r="W82" i="9"/>
  <c r="V82" i="9"/>
  <c r="Q83" i="9"/>
  <c r="R83" i="9" s="1"/>
  <c r="O83" i="9"/>
  <c r="P83" i="9"/>
  <c r="S83" i="9" s="1"/>
  <c r="N83" i="9"/>
  <c r="M83" i="9"/>
  <c r="W84" i="8"/>
  <c r="V84" i="8"/>
  <c r="O85" i="8"/>
  <c r="N85" i="8"/>
  <c r="Q85" i="8"/>
  <c r="R85" i="8" s="1"/>
  <c r="M85" i="8"/>
  <c r="P85" i="8"/>
  <c r="T85" i="8" s="1"/>
  <c r="V82" i="7"/>
  <c r="W82" i="7"/>
  <c r="S79" i="6"/>
  <c r="Q83" i="7"/>
  <c r="R83" i="7" s="1"/>
  <c r="P83" i="7"/>
  <c r="T83" i="7" s="1"/>
  <c r="M83" i="7"/>
  <c r="O83" i="7"/>
  <c r="N83" i="7"/>
  <c r="V79" i="6"/>
  <c r="W79" i="6"/>
  <c r="P80" i="6"/>
  <c r="S80" i="6" s="1"/>
  <c r="Q80" i="6"/>
  <c r="R80" i="6" s="1"/>
  <c r="N80" i="6"/>
  <c r="M80" i="6"/>
  <c r="O80" i="6"/>
  <c r="V90" i="2"/>
  <c r="W90" i="2"/>
  <c r="S90" i="2"/>
  <c r="M91" i="2"/>
  <c r="O91" i="2"/>
  <c r="P91" i="2"/>
  <c r="S91" i="2" s="1"/>
  <c r="N91" i="2"/>
  <c r="Q91" i="2"/>
  <c r="R91" i="2" s="1"/>
  <c r="DD83" i="5"/>
  <c r="DA82" i="5"/>
  <c r="DB82" i="5"/>
  <c r="S84" i="12" l="1"/>
  <c r="T82" i="16"/>
  <c r="V82" i="16"/>
  <c r="W82" i="16"/>
  <c r="Q83" i="16"/>
  <c r="R83" i="16" s="1"/>
  <c r="M83" i="16"/>
  <c r="P83" i="16"/>
  <c r="S83" i="16" s="1"/>
  <c r="N83" i="16"/>
  <c r="O83" i="16"/>
  <c r="S83" i="13"/>
  <c r="V80" i="15"/>
  <c r="W80" i="15"/>
  <c r="N81" i="15"/>
  <c r="M81" i="15"/>
  <c r="Q81" i="15"/>
  <c r="R81" i="15" s="1"/>
  <c r="P81" i="15"/>
  <c r="S81" i="15" s="1"/>
  <c r="O81" i="15"/>
  <c r="T80" i="15"/>
  <c r="V79" i="14"/>
  <c r="W79" i="14"/>
  <c r="P80" i="14"/>
  <c r="S80" i="14" s="1"/>
  <c r="M80" i="14"/>
  <c r="N80" i="14"/>
  <c r="Q80" i="14"/>
  <c r="R80" i="14" s="1"/>
  <c r="O80" i="14"/>
  <c r="S79" i="14"/>
  <c r="W83" i="13"/>
  <c r="V83" i="13"/>
  <c r="O84" i="13"/>
  <c r="Q84" i="13"/>
  <c r="R84" i="13" s="1"/>
  <c r="N84" i="13"/>
  <c r="P84" i="13"/>
  <c r="S84" i="13" s="1"/>
  <c r="M84" i="13"/>
  <c r="S85" i="11"/>
  <c r="V84" i="12"/>
  <c r="W84" i="12"/>
  <c r="N85" i="12"/>
  <c r="Q85" i="12"/>
  <c r="R85" i="12" s="1"/>
  <c r="P85" i="12"/>
  <c r="S85" i="12" s="1"/>
  <c r="O85" i="12"/>
  <c r="M85" i="12"/>
  <c r="V85" i="11"/>
  <c r="W85" i="11"/>
  <c r="S84" i="10"/>
  <c r="N86" i="11"/>
  <c r="M86" i="11"/>
  <c r="Q86" i="11"/>
  <c r="R86" i="11" s="1"/>
  <c r="O86" i="11"/>
  <c r="P86" i="11"/>
  <c r="S86" i="11" s="1"/>
  <c r="N87" i="11"/>
  <c r="Q87" i="11"/>
  <c r="R87" i="11" s="1"/>
  <c r="M87" i="11"/>
  <c r="P87" i="11"/>
  <c r="T87" i="11" s="1"/>
  <c r="O87" i="11"/>
  <c r="S83" i="7"/>
  <c r="O85" i="10"/>
  <c r="N85" i="10"/>
  <c r="Q85" i="10"/>
  <c r="R85" i="10" s="1"/>
  <c r="P85" i="10"/>
  <c r="T85" i="10" s="1"/>
  <c r="M85" i="10"/>
  <c r="S85" i="8"/>
  <c r="W84" i="10"/>
  <c r="V84" i="10"/>
  <c r="N84" i="9"/>
  <c r="O84" i="9"/>
  <c r="M84" i="9"/>
  <c r="Q84" i="9"/>
  <c r="R84" i="9" s="1"/>
  <c r="P84" i="9"/>
  <c r="T84" i="9" s="1"/>
  <c r="T83" i="9"/>
  <c r="W83" i="9"/>
  <c r="V83" i="9"/>
  <c r="Q86" i="8"/>
  <c r="R86" i="8" s="1"/>
  <c r="N86" i="8"/>
  <c r="M86" i="8"/>
  <c r="O86" i="8"/>
  <c r="P86" i="8"/>
  <c r="S86" i="8" s="1"/>
  <c r="N87" i="8"/>
  <c r="Q87" i="8"/>
  <c r="R87" i="8" s="1"/>
  <c r="M87" i="8"/>
  <c r="P87" i="8"/>
  <c r="S87" i="8" s="1"/>
  <c r="O87" i="8"/>
  <c r="V85" i="8"/>
  <c r="W85" i="8"/>
  <c r="W83" i="7"/>
  <c r="V83" i="7"/>
  <c r="P84" i="7"/>
  <c r="T84" i="7" s="1"/>
  <c r="Q84" i="7"/>
  <c r="R84" i="7" s="1"/>
  <c r="O84" i="7"/>
  <c r="M84" i="7"/>
  <c r="N84" i="7"/>
  <c r="V80" i="6"/>
  <c r="W80" i="6"/>
  <c r="O81" i="6"/>
  <c r="N81" i="6"/>
  <c r="P81" i="6"/>
  <c r="T81" i="6" s="1"/>
  <c r="Q81" i="6"/>
  <c r="R81" i="6" s="1"/>
  <c r="M81" i="6"/>
  <c r="T91" i="2"/>
  <c r="T80" i="6"/>
  <c r="P92" i="2"/>
  <c r="T92" i="2" s="1"/>
  <c r="N92" i="2"/>
  <c r="M92" i="2"/>
  <c r="Q92" i="2"/>
  <c r="R92" i="2" s="1"/>
  <c r="O92" i="2"/>
  <c r="W91" i="2"/>
  <c r="V91" i="2"/>
  <c r="DB83" i="5"/>
  <c r="DA83" i="5"/>
  <c r="DD84" i="5"/>
  <c r="T83" i="16" l="1"/>
  <c r="Q84" i="16"/>
  <c r="R84" i="16" s="1"/>
  <c r="M84" i="16"/>
  <c r="O84" i="16"/>
  <c r="N84" i="16"/>
  <c r="P84" i="16"/>
  <c r="S84" i="16" s="1"/>
  <c r="V83" i="16"/>
  <c r="W83" i="16"/>
  <c r="N82" i="15"/>
  <c r="P82" i="15"/>
  <c r="T82" i="15" s="1"/>
  <c r="M82" i="15"/>
  <c r="Q82" i="15"/>
  <c r="R82" i="15" s="1"/>
  <c r="O82" i="15"/>
  <c r="T81" i="15"/>
  <c r="W81" i="15"/>
  <c r="V81" i="15"/>
  <c r="W80" i="14"/>
  <c r="V80" i="14"/>
  <c r="P81" i="14"/>
  <c r="T81" i="14" s="1"/>
  <c r="M81" i="14"/>
  <c r="O81" i="14"/>
  <c r="N81" i="14"/>
  <c r="Q81" i="14"/>
  <c r="R81" i="14" s="1"/>
  <c r="T80" i="14"/>
  <c r="W84" i="13"/>
  <c r="V84" i="13"/>
  <c r="Q85" i="13"/>
  <c r="R85" i="13" s="1"/>
  <c r="M85" i="13"/>
  <c r="P85" i="13"/>
  <c r="T85" i="13" s="1"/>
  <c r="O85" i="13"/>
  <c r="N85" i="13"/>
  <c r="T84" i="13"/>
  <c r="N87" i="12"/>
  <c r="Q87" i="12"/>
  <c r="R87" i="12" s="1"/>
  <c r="M87" i="12"/>
  <c r="P87" i="12"/>
  <c r="S87" i="12" s="1"/>
  <c r="O87" i="12"/>
  <c r="T85" i="12"/>
  <c r="W85" i="12"/>
  <c r="V85" i="12"/>
  <c r="P86" i="12"/>
  <c r="S86" i="12" s="1"/>
  <c r="O86" i="12"/>
  <c r="Q86" i="12"/>
  <c r="R86" i="12" s="1"/>
  <c r="N86" i="12"/>
  <c r="M86" i="12"/>
  <c r="T86" i="11"/>
  <c r="V86" i="11"/>
  <c r="W86" i="11"/>
  <c r="P88" i="11"/>
  <c r="S88" i="11" s="1"/>
  <c r="M88" i="11"/>
  <c r="N88" i="11"/>
  <c r="Q88" i="11"/>
  <c r="R88" i="11" s="1"/>
  <c r="O88" i="11"/>
  <c r="S87" i="11"/>
  <c r="W87" i="11"/>
  <c r="V87" i="11"/>
  <c r="S84" i="9"/>
  <c r="S85" i="10"/>
  <c r="W85" i="10"/>
  <c r="V85" i="10"/>
  <c r="M86" i="10"/>
  <c r="Q86" i="10"/>
  <c r="R86" i="10" s="1"/>
  <c r="N86" i="10"/>
  <c r="P86" i="10"/>
  <c r="S86" i="10" s="1"/>
  <c r="O86" i="10"/>
  <c r="N87" i="10"/>
  <c r="Q87" i="10"/>
  <c r="R87" i="10" s="1"/>
  <c r="M87" i="10"/>
  <c r="P87" i="10"/>
  <c r="T87" i="10" s="1"/>
  <c r="O87" i="10"/>
  <c r="V84" i="9"/>
  <c r="W84" i="9"/>
  <c r="O85" i="9"/>
  <c r="N85" i="9"/>
  <c r="P85" i="9"/>
  <c r="S85" i="9" s="1"/>
  <c r="M85" i="9"/>
  <c r="Q85" i="9"/>
  <c r="R85" i="9" s="1"/>
  <c r="T87" i="8"/>
  <c r="T86" i="8"/>
  <c r="W87" i="8"/>
  <c r="V87" i="8"/>
  <c r="W86" i="8"/>
  <c r="V86" i="8"/>
  <c r="P88" i="8"/>
  <c r="T88" i="8" s="1"/>
  <c r="O88" i="8"/>
  <c r="N88" i="8"/>
  <c r="Q88" i="8"/>
  <c r="R88" i="8" s="1"/>
  <c r="M88" i="8"/>
  <c r="Q85" i="7"/>
  <c r="R85" i="7" s="1"/>
  <c r="O85" i="7"/>
  <c r="M85" i="7"/>
  <c r="P85" i="7"/>
  <c r="S85" i="7" s="1"/>
  <c r="N85" i="7"/>
  <c r="V84" i="7"/>
  <c r="W84" i="7"/>
  <c r="S84" i="7"/>
  <c r="S92" i="2"/>
  <c r="N82" i="6"/>
  <c r="O82" i="6"/>
  <c r="M82" i="6"/>
  <c r="P82" i="6"/>
  <c r="S82" i="6" s="1"/>
  <c r="Q82" i="6"/>
  <c r="R82" i="6" s="1"/>
  <c r="V81" i="6"/>
  <c r="W81" i="6"/>
  <c r="S81" i="6"/>
  <c r="V92" i="2"/>
  <c r="W92" i="2"/>
  <c r="M93" i="2"/>
  <c r="O93" i="2"/>
  <c r="P93" i="2"/>
  <c r="S93" i="2" s="1"/>
  <c r="N93" i="2"/>
  <c r="Q93" i="2"/>
  <c r="R93" i="2" s="1"/>
  <c r="DA84" i="5"/>
  <c r="DB84" i="5"/>
  <c r="DD85" i="5"/>
  <c r="T84" i="16" l="1"/>
  <c r="W84" i="16"/>
  <c r="V84" i="16"/>
  <c r="M85" i="16"/>
  <c r="P85" i="16"/>
  <c r="T85" i="16" s="1"/>
  <c r="N85" i="16"/>
  <c r="Q85" i="16"/>
  <c r="R85" i="16" s="1"/>
  <c r="O85" i="16"/>
  <c r="S82" i="15"/>
  <c r="Q83" i="15"/>
  <c r="R83" i="15" s="1"/>
  <c r="P83" i="15"/>
  <c r="S83" i="15" s="1"/>
  <c r="M83" i="15"/>
  <c r="N83" i="15"/>
  <c r="O83" i="15"/>
  <c r="T83" i="15"/>
  <c r="W82" i="15"/>
  <c r="V82" i="15"/>
  <c r="N82" i="14"/>
  <c r="M82" i="14"/>
  <c r="Q82" i="14"/>
  <c r="R82" i="14" s="1"/>
  <c r="P82" i="14"/>
  <c r="T82" i="14" s="1"/>
  <c r="O82" i="14"/>
  <c r="W81" i="14"/>
  <c r="V81" i="14"/>
  <c r="S81" i="14"/>
  <c r="T87" i="12"/>
  <c r="S85" i="13"/>
  <c r="V85" i="13"/>
  <c r="W85" i="13"/>
  <c r="Q86" i="13"/>
  <c r="R86" i="13" s="1"/>
  <c r="M86" i="13"/>
  <c r="O86" i="13"/>
  <c r="P86" i="13"/>
  <c r="S86" i="13" s="1"/>
  <c r="N86" i="13"/>
  <c r="N87" i="13"/>
  <c r="Q87" i="13"/>
  <c r="R87" i="13" s="1"/>
  <c r="M87" i="13"/>
  <c r="P87" i="13"/>
  <c r="T87" i="13" s="1"/>
  <c r="O87" i="13"/>
  <c r="N88" i="12"/>
  <c r="O88" i="12"/>
  <c r="P88" i="12"/>
  <c r="S88" i="12" s="1"/>
  <c r="Q88" i="12"/>
  <c r="R88" i="12" s="1"/>
  <c r="M88" i="12"/>
  <c r="W87" i="12"/>
  <c r="V87" i="12"/>
  <c r="T86" i="12"/>
  <c r="W86" i="12"/>
  <c r="V86" i="12"/>
  <c r="V88" i="11"/>
  <c r="W88" i="11"/>
  <c r="O89" i="11"/>
  <c r="N89" i="11"/>
  <c r="P89" i="11"/>
  <c r="S89" i="11" s="1"/>
  <c r="M89" i="11"/>
  <c r="Q89" i="11"/>
  <c r="R89" i="11" s="1"/>
  <c r="T88" i="11"/>
  <c r="P88" i="10"/>
  <c r="S88" i="10" s="1"/>
  <c r="Q88" i="10"/>
  <c r="R88" i="10" s="1"/>
  <c r="O88" i="10"/>
  <c r="N88" i="10"/>
  <c r="M88" i="10"/>
  <c r="W86" i="10"/>
  <c r="V86" i="10"/>
  <c r="S87" i="10"/>
  <c r="W87" i="10"/>
  <c r="V87" i="10"/>
  <c r="T86" i="10"/>
  <c r="N87" i="9"/>
  <c r="Q87" i="9"/>
  <c r="R87" i="9" s="1"/>
  <c r="M87" i="9"/>
  <c r="P87" i="9"/>
  <c r="S87" i="9" s="1"/>
  <c r="O87" i="9"/>
  <c r="Q86" i="9"/>
  <c r="R86" i="9" s="1"/>
  <c r="O86" i="9"/>
  <c r="P86" i="9"/>
  <c r="T86" i="9" s="1"/>
  <c r="N86" i="9"/>
  <c r="M86" i="9"/>
  <c r="T85" i="9"/>
  <c r="V85" i="9"/>
  <c r="W85" i="9"/>
  <c r="O89" i="8"/>
  <c r="P89" i="8"/>
  <c r="S89" i="8" s="1"/>
  <c r="Q89" i="8"/>
  <c r="R89" i="8" s="1"/>
  <c r="M89" i="8"/>
  <c r="N89" i="8"/>
  <c r="T85" i="7"/>
  <c r="S88" i="8"/>
  <c r="W88" i="8"/>
  <c r="V88" i="8"/>
  <c r="V85" i="7"/>
  <c r="W85" i="7"/>
  <c r="P86" i="7"/>
  <c r="S86" i="7" s="1"/>
  <c r="N86" i="7"/>
  <c r="O86" i="7"/>
  <c r="M86" i="7"/>
  <c r="Q86" i="7"/>
  <c r="R86" i="7" s="1"/>
  <c r="N87" i="7"/>
  <c r="Q87" i="7"/>
  <c r="R87" i="7" s="1"/>
  <c r="M87" i="7"/>
  <c r="P87" i="7"/>
  <c r="T87" i="7" s="1"/>
  <c r="O87" i="7"/>
  <c r="Q83" i="6"/>
  <c r="R83" i="6" s="1"/>
  <c r="M83" i="6"/>
  <c r="N83" i="6"/>
  <c r="P83" i="6"/>
  <c r="T83" i="6" s="1"/>
  <c r="O83" i="6"/>
  <c r="T93" i="2"/>
  <c r="T82" i="6"/>
  <c r="W82" i="6"/>
  <c r="V82" i="6"/>
  <c r="P95" i="2"/>
  <c r="S95" i="2" s="1"/>
  <c r="M95" i="2"/>
  <c r="N95" i="2"/>
  <c r="Q95" i="2"/>
  <c r="R95" i="2" s="1"/>
  <c r="O95" i="2"/>
  <c r="W93" i="2"/>
  <c r="V93" i="2"/>
  <c r="DA85" i="5"/>
  <c r="DB85" i="5"/>
  <c r="DD88" i="5"/>
  <c r="DD86" i="5"/>
  <c r="S85" i="16" l="1"/>
  <c r="S87" i="13"/>
  <c r="M86" i="16"/>
  <c r="N86" i="16"/>
  <c r="O86" i="16"/>
  <c r="P86" i="16"/>
  <c r="T86" i="16" s="1"/>
  <c r="Q86" i="16"/>
  <c r="R86" i="16" s="1"/>
  <c r="N87" i="16"/>
  <c r="Q87" i="16"/>
  <c r="R87" i="16" s="1"/>
  <c r="M87" i="16"/>
  <c r="P87" i="16"/>
  <c r="S87" i="16" s="1"/>
  <c r="O87" i="16"/>
  <c r="W85" i="16"/>
  <c r="V85" i="16"/>
  <c r="T86" i="13"/>
  <c r="V83" i="15"/>
  <c r="W83" i="15"/>
  <c r="N84" i="15"/>
  <c r="P84" i="15"/>
  <c r="T84" i="15" s="1"/>
  <c r="O84" i="15"/>
  <c r="Q84" i="15"/>
  <c r="R84" i="15" s="1"/>
  <c r="M84" i="15"/>
  <c r="S84" i="15"/>
  <c r="S82" i="14"/>
  <c r="V82" i="14"/>
  <c r="W82" i="14"/>
  <c r="M83" i="14"/>
  <c r="Q83" i="14"/>
  <c r="R83" i="14" s="1"/>
  <c r="N83" i="14"/>
  <c r="P83" i="14"/>
  <c r="T83" i="14" s="1"/>
  <c r="O83" i="14"/>
  <c r="W86" i="13"/>
  <c r="V86" i="13"/>
  <c r="W87" i="13"/>
  <c r="V87" i="13"/>
  <c r="P88" i="13"/>
  <c r="T88" i="13" s="1"/>
  <c r="N88" i="13"/>
  <c r="Q88" i="13"/>
  <c r="R88" i="13" s="1"/>
  <c r="O88" i="13"/>
  <c r="M88" i="13"/>
  <c r="T88" i="12"/>
  <c r="W88" i="12"/>
  <c r="V88" i="12"/>
  <c r="Q89" i="12"/>
  <c r="R89" i="12" s="1"/>
  <c r="N89" i="12"/>
  <c r="O89" i="12"/>
  <c r="M89" i="12"/>
  <c r="P89" i="12"/>
  <c r="S89" i="12" s="1"/>
  <c r="T89" i="8"/>
  <c r="V89" i="11"/>
  <c r="W89" i="11"/>
  <c r="T87" i="9"/>
  <c r="T89" i="11"/>
  <c r="P90" i="11"/>
  <c r="T90" i="11" s="1"/>
  <c r="Q90" i="11"/>
  <c r="R90" i="11" s="1"/>
  <c r="O90" i="11"/>
  <c r="N90" i="11"/>
  <c r="M90" i="11"/>
  <c r="T88" i="10"/>
  <c r="V88" i="10"/>
  <c r="W88" i="10"/>
  <c r="S86" i="9"/>
  <c r="O89" i="10"/>
  <c r="P89" i="10"/>
  <c r="T89" i="10" s="1"/>
  <c r="M89" i="10"/>
  <c r="N89" i="10"/>
  <c r="Q89" i="10"/>
  <c r="R89" i="10" s="1"/>
  <c r="S83" i="6"/>
  <c r="W87" i="9"/>
  <c r="V87" i="9"/>
  <c r="W86" i="9"/>
  <c r="V86" i="9"/>
  <c r="Q88" i="9"/>
  <c r="R88" i="9" s="1"/>
  <c r="P88" i="9"/>
  <c r="T88" i="9" s="1"/>
  <c r="M88" i="9"/>
  <c r="O88" i="9"/>
  <c r="N88" i="9"/>
  <c r="V89" i="8"/>
  <c r="W89" i="8"/>
  <c r="Q90" i="8"/>
  <c r="R90" i="8" s="1"/>
  <c r="P90" i="8"/>
  <c r="S90" i="8" s="1"/>
  <c r="N90" i="8"/>
  <c r="O90" i="8"/>
  <c r="M90" i="8"/>
  <c r="M88" i="7"/>
  <c r="O88" i="7"/>
  <c r="N88" i="7"/>
  <c r="P88" i="7"/>
  <c r="S88" i="7" s="1"/>
  <c r="Q88" i="7"/>
  <c r="R88" i="7" s="1"/>
  <c r="S87" i="7"/>
  <c r="V86" i="7"/>
  <c r="W86" i="7"/>
  <c r="W87" i="7"/>
  <c r="V87" i="7"/>
  <c r="T86" i="7"/>
  <c r="V83" i="6"/>
  <c r="W83" i="6"/>
  <c r="P84" i="6"/>
  <c r="S84" i="6" s="1"/>
  <c r="Q84" i="6"/>
  <c r="R84" i="6" s="1"/>
  <c r="O84" i="6"/>
  <c r="M84" i="6"/>
  <c r="N84" i="6"/>
  <c r="T95" i="2"/>
  <c r="W95" i="2"/>
  <c r="V95" i="2"/>
  <c r="N96" i="2"/>
  <c r="P96" i="2"/>
  <c r="T96" i="2" s="1"/>
  <c r="Q96" i="2"/>
  <c r="R96" i="2" s="1"/>
  <c r="O96" i="2"/>
  <c r="M96" i="2"/>
  <c r="DA86" i="5"/>
  <c r="DB86" i="5"/>
  <c r="DD87" i="5"/>
  <c r="DA88" i="5"/>
  <c r="DB88" i="5"/>
  <c r="T90" i="8" l="1"/>
  <c r="S89" i="10"/>
  <c r="S86" i="16"/>
  <c r="T87" i="16"/>
  <c r="V86" i="16"/>
  <c r="W86" i="16"/>
  <c r="W87" i="16"/>
  <c r="V87" i="16"/>
  <c r="O88" i="16"/>
  <c r="M88" i="16"/>
  <c r="N88" i="16"/>
  <c r="Q88" i="16"/>
  <c r="R88" i="16" s="1"/>
  <c r="P88" i="16"/>
  <c r="T88" i="16" s="1"/>
  <c r="W84" i="15"/>
  <c r="V84" i="15"/>
  <c r="Q85" i="15"/>
  <c r="R85" i="15" s="1"/>
  <c r="P85" i="15"/>
  <c r="T85" i="15" s="1"/>
  <c r="N85" i="15"/>
  <c r="M85" i="15"/>
  <c r="O85" i="15"/>
  <c r="P84" i="14"/>
  <c r="S84" i="14" s="1"/>
  <c r="Q84" i="14"/>
  <c r="R84" i="14" s="1"/>
  <c r="N84" i="14"/>
  <c r="M84" i="14"/>
  <c r="O84" i="14"/>
  <c r="S83" i="14"/>
  <c r="V83" i="14"/>
  <c r="W83" i="14"/>
  <c r="S88" i="13"/>
  <c r="M89" i="13"/>
  <c r="P89" i="13"/>
  <c r="S89" i="13" s="1"/>
  <c r="O89" i="13"/>
  <c r="N89" i="13"/>
  <c r="Q89" i="13"/>
  <c r="R89" i="13" s="1"/>
  <c r="W88" i="13"/>
  <c r="V88" i="13"/>
  <c r="M90" i="12"/>
  <c r="P90" i="12"/>
  <c r="S90" i="12" s="1"/>
  <c r="N90" i="12"/>
  <c r="Q90" i="12"/>
  <c r="R90" i="12" s="1"/>
  <c r="O90" i="12"/>
  <c r="S96" i="2"/>
  <c r="V89" i="12"/>
  <c r="W89" i="12"/>
  <c r="S90" i="11"/>
  <c r="T89" i="12"/>
  <c r="M91" i="11"/>
  <c r="Q91" i="11"/>
  <c r="R91" i="11" s="1"/>
  <c r="O91" i="11"/>
  <c r="P91" i="11"/>
  <c r="T91" i="11" s="1"/>
  <c r="N91" i="11"/>
  <c r="S88" i="9"/>
  <c r="W90" i="11"/>
  <c r="V90" i="11"/>
  <c r="P90" i="10"/>
  <c r="T90" i="10" s="1"/>
  <c r="Q90" i="10"/>
  <c r="R90" i="10" s="1"/>
  <c r="N90" i="10"/>
  <c r="M90" i="10"/>
  <c r="O90" i="10"/>
  <c r="V89" i="10"/>
  <c r="W89" i="10"/>
  <c r="V88" i="9"/>
  <c r="W88" i="9"/>
  <c r="O89" i="9"/>
  <c r="N89" i="9"/>
  <c r="M89" i="9"/>
  <c r="P89" i="9"/>
  <c r="S89" i="9" s="1"/>
  <c r="Q89" i="9"/>
  <c r="R89" i="9" s="1"/>
  <c r="V90" i="8"/>
  <c r="W90" i="8"/>
  <c r="P91" i="8"/>
  <c r="T91" i="8" s="1"/>
  <c r="N91" i="8"/>
  <c r="M91" i="8"/>
  <c r="Q91" i="8"/>
  <c r="R91" i="8" s="1"/>
  <c r="O91" i="8"/>
  <c r="T88" i="7"/>
  <c r="V88" i="7"/>
  <c r="W88" i="7"/>
  <c r="O89" i="7"/>
  <c r="N89" i="7"/>
  <c r="M89" i="7"/>
  <c r="Q89" i="7"/>
  <c r="R89" i="7" s="1"/>
  <c r="P89" i="7"/>
  <c r="S89" i="7" s="1"/>
  <c r="O85" i="6"/>
  <c r="N85" i="6"/>
  <c r="P85" i="6"/>
  <c r="T85" i="6" s="1"/>
  <c r="Q85" i="6"/>
  <c r="R85" i="6" s="1"/>
  <c r="M85" i="6"/>
  <c r="W84" i="6"/>
  <c r="V84" i="6"/>
  <c r="T84" i="6"/>
  <c r="W96" i="2"/>
  <c r="V96" i="2"/>
  <c r="N97" i="2"/>
  <c r="Q97" i="2"/>
  <c r="R97" i="2" s="1"/>
  <c r="M97" i="2"/>
  <c r="P97" i="2"/>
  <c r="T97" i="2" s="1"/>
  <c r="O97" i="2"/>
  <c r="DD89" i="5"/>
  <c r="DA87" i="5"/>
  <c r="DB87" i="5"/>
  <c r="S88" i="16" l="1"/>
  <c r="S85" i="15"/>
  <c r="W88" i="16"/>
  <c r="V88" i="16"/>
  <c r="O89" i="16"/>
  <c r="N89" i="16"/>
  <c r="Q89" i="16"/>
  <c r="R89" i="16" s="1"/>
  <c r="P89" i="16"/>
  <c r="S89" i="16" s="1"/>
  <c r="M89" i="16"/>
  <c r="T90" i="12"/>
  <c r="T89" i="13"/>
  <c r="N87" i="15"/>
  <c r="P87" i="15"/>
  <c r="S87" i="15" s="1"/>
  <c r="M87" i="15"/>
  <c r="Q87" i="15"/>
  <c r="R87" i="15" s="1"/>
  <c r="O87" i="15"/>
  <c r="Q86" i="15"/>
  <c r="R86" i="15" s="1"/>
  <c r="O86" i="15"/>
  <c r="M86" i="15"/>
  <c r="P86" i="15"/>
  <c r="S86" i="15" s="1"/>
  <c r="N86" i="15"/>
  <c r="V85" i="15"/>
  <c r="W85" i="15"/>
  <c r="T84" i="14"/>
  <c r="V84" i="14"/>
  <c r="W84" i="14"/>
  <c r="N85" i="14"/>
  <c r="M85" i="14"/>
  <c r="Q85" i="14"/>
  <c r="R85" i="14" s="1"/>
  <c r="O85" i="14"/>
  <c r="P85" i="14"/>
  <c r="S85" i="14" s="1"/>
  <c r="W89" i="13"/>
  <c r="V89" i="13"/>
  <c r="P90" i="13"/>
  <c r="S90" i="13" s="1"/>
  <c r="M90" i="13"/>
  <c r="N90" i="13"/>
  <c r="Q90" i="13"/>
  <c r="R90" i="13" s="1"/>
  <c r="O90" i="13"/>
  <c r="S91" i="11"/>
  <c r="V90" i="12"/>
  <c r="W90" i="12"/>
  <c r="O91" i="12"/>
  <c r="Q91" i="12"/>
  <c r="R91" i="12" s="1"/>
  <c r="M91" i="12"/>
  <c r="N91" i="12"/>
  <c r="P91" i="12"/>
  <c r="S91" i="12" s="1"/>
  <c r="W91" i="11"/>
  <c r="V91" i="11"/>
  <c r="S90" i="10"/>
  <c r="M92" i="11"/>
  <c r="N92" i="11"/>
  <c r="O92" i="11"/>
  <c r="Q92" i="11"/>
  <c r="R92" i="11" s="1"/>
  <c r="P92" i="11"/>
  <c r="T92" i="11" s="1"/>
  <c r="W90" i="10"/>
  <c r="V90" i="10"/>
  <c r="Q91" i="10"/>
  <c r="R91" i="10" s="1"/>
  <c r="M91" i="10"/>
  <c r="P91" i="10"/>
  <c r="T91" i="10" s="1"/>
  <c r="O91" i="10"/>
  <c r="N91" i="10"/>
  <c r="Q90" i="9"/>
  <c r="R90" i="9" s="1"/>
  <c r="O90" i="9"/>
  <c r="N90" i="9"/>
  <c r="P90" i="9"/>
  <c r="S90" i="9" s="1"/>
  <c r="M90" i="9"/>
  <c r="W89" i="9"/>
  <c r="V89" i="9"/>
  <c r="T89" i="9"/>
  <c r="S91" i="8"/>
  <c r="V91" i="8"/>
  <c r="W91" i="8"/>
  <c r="N92" i="8"/>
  <c r="Q92" i="8"/>
  <c r="R92" i="8" s="1"/>
  <c r="M92" i="8"/>
  <c r="O92" i="8"/>
  <c r="P92" i="8"/>
  <c r="T92" i="8" s="1"/>
  <c r="W89" i="7"/>
  <c r="V89" i="7"/>
  <c r="N90" i="7"/>
  <c r="P90" i="7"/>
  <c r="S90" i="7" s="1"/>
  <c r="Q90" i="7"/>
  <c r="R90" i="7" s="1"/>
  <c r="O90" i="7"/>
  <c r="M90" i="7"/>
  <c r="S85" i="6"/>
  <c r="T89" i="7"/>
  <c r="W85" i="6"/>
  <c r="V85" i="6"/>
  <c r="Q86" i="6"/>
  <c r="R86" i="6" s="1"/>
  <c r="N86" i="6"/>
  <c r="M86" i="6"/>
  <c r="P86" i="6"/>
  <c r="T86" i="6" s="1"/>
  <c r="O86" i="6"/>
  <c r="N87" i="6"/>
  <c r="Q87" i="6"/>
  <c r="R87" i="6" s="1"/>
  <c r="M87" i="6"/>
  <c r="P87" i="6"/>
  <c r="T87" i="6" s="1"/>
  <c r="O87" i="6"/>
  <c r="P98" i="2"/>
  <c r="T98" i="2" s="1"/>
  <c r="M98" i="2"/>
  <c r="Q98" i="2"/>
  <c r="R98" i="2" s="1"/>
  <c r="N98" i="2"/>
  <c r="O98" i="2"/>
  <c r="S97" i="2"/>
  <c r="V97" i="2"/>
  <c r="W97" i="2"/>
  <c r="DD90" i="5"/>
  <c r="DA89" i="5"/>
  <c r="DB89" i="5"/>
  <c r="W89" i="16" l="1"/>
  <c r="V89" i="16"/>
  <c r="O90" i="16"/>
  <c r="M90" i="16"/>
  <c r="Q90" i="16"/>
  <c r="R90" i="16" s="1"/>
  <c r="N90" i="16"/>
  <c r="P90" i="16"/>
  <c r="S90" i="16" s="1"/>
  <c r="T89" i="16"/>
  <c r="T86" i="15"/>
  <c r="W87" i="15"/>
  <c r="V87" i="15"/>
  <c r="W86" i="15"/>
  <c r="V86" i="15"/>
  <c r="T87" i="15"/>
  <c r="N88" i="15"/>
  <c r="P88" i="15"/>
  <c r="S88" i="15" s="1"/>
  <c r="Q88" i="15"/>
  <c r="R88" i="15" s="1"/>
  <c r="O88" i="15"/>
  <c r="M88" i="15"/>
  <c r="T85" i="14"/>
  <c r="N87" i="14"/>
  <c r="Q87" i="14"/>
  <c r="R87" i="14" s="1"/>
  <c r="M87" i="14"/>
  <c r="P87" i="14"/>
  <c r="T87" i="14" s="1"/>
  <c r="O87" i="14"/>
  <c r="W85" i="14"/>
  <c r="V85" i="14"/>
  <c r="N86" i="14"/>
  <c r="M86" i="14"/>
  <c r="O86" i="14"/>
  <c r="Q86" i="14"/>
  <c r="R86" i="14" s="1"/>
  <c r="P86" i="14"/>
  <c r="T86" i="14" s="1"/>
  <c r="W90" i="13"/>
  <c r="V90" i="13"/>
  <c r="P91" i="13"/>
  <c r="T91" i="13" s="1"/>
  <c r="O91" i="13"/>
  <c r="M91" i="13"/>
  <c r="N91" i="13"/>
  <c r="Q91" i="13"/>
  <c r="R91" i="13" s="1"/>
  <c r="T90" i="13"/>
  <c r="S92" i="11"/>
  <c r="S91" i="10"/>
  <c r="V91" i="12"/>
  <c r="W91" i="12"/>
  <c r="P92" i="12"/>
  <c r="S92" i="12" s="1"/>
  <c r="O92" i="12"/>
  <c r="N92" i="12"/>
  <c r="M92" i="12"/>
  <c r="Q92" i="12"/>
  <c r="R92" i="12" s="1"/>
  <c r="T91" i="12"/>
  <c r="T90" i="7"/>
  <c r="Q93" i="11"/>
  <c r="R93" i="11" s="1"/>
  <c r="P93" i="11"/>
  <c r="T93" i="11" s="1"/>
  <c r="O93" i="11"/>
  <c r="N93" i="11"/>
  <c r="M93" i="11"/>
  <c r="V92" i="11"/>
  <c r="W92" i="11"/>
  <c r="W91" i="10"/>
  <c r="V91" i="10"/>
  <c r="Q92" i="10"/>
  <c r="R92" i="10" s="1"/>
  <c r="P92" i="10"/>
  <c r="T92" i="10" s="1"/>
  <c r="O92" i="10"/>
  <c r="M92" i="10"/>
  <c r="N92" i="10"/>
  <c r="T90" i="9"/>
  <c r="W90" i="9"/>
  <c r="V90" i="9"/>
  <c r="N91" i="9"/>
  <c r="Q91" i="9"/>
  <c r="R91" i="9" s="1"/>
  <c r="O91" i="9"/>
  <c r="P91" i="9"/>
  <c r="S91" i="9" s="1"/>
  <c r="M91" i="9"/>
  <c r="S92" i="8"/>
  <c r="W92" i="8"/>
  <c r="V92" i="8"/>
  <c r="M93" i="8"/>
  <c r="N93" i="8"/>
  <c r="O93" i="8"/>
  <c r="P93" i="8"/>
  <c r="S93" i="8" s="1"/>
  <c r="Q93" i="8"/>
  <c r="R93" i="8" s="1"/>
  <c r="V90" i="7"/>
  <c r="W90" i="7"/>
  <c r="P91" i="7"/>
  <c r="T91" i="7" s="1"/>
  <c r="M91" i="7"/>
  <c r="O91" i="7"/>
  <c r="N91" i="7"/>
  <c r="Q91" i="7"/>
  <c r="R91" i="7" s="1"/>
  <c r="S98" i="2"/>
  <c r="S86" i="6"/>
  <c r="V86" i="6"/>
  <c r="W86" i="6"/>
  <c r="S87" i="6"/>
  <c r="P88" i="6"/>
  <c r="S88" i="6" s="1"/>
  <c r="Q88" i="6"/>
  <c r="R88" i="6" s="1"/>
  <c r="O88" i="6"/>
  <c r="M88" i="6"/>
  <c r="N88" i="6"/>
  <c r="W87" i="6"/>
  <c r="V87" i="6"/>
  <c r="W98" i="2"/>
  <c r="V98" i="2"/>
  <c r="N99" i="2"/>
  <c r="M99" i="2"/>
  <c r="O99" i="2"/>
  <c r="P99" i="2"/>
  <c r="S99" i="2" s="1"/>
  <c r="Q99" i="2"/>
  <c r="R99" i="2" s="1"/>
  <c r="DD91" i="5"/>
  <c r="DB90" i="5"/>
  <c r="DA90" i="5"/>
  <c r="T88" i="15" l="1"/>
  <c r="S93" i="11"/>
  <c r="S86" i="14"/>
  <c r="W90" i="16"/>
  <c r="V90" i="16"/>
  <c r="O91" i="16"/>
  <c r="Q91" i="16"/>
  <c r="R91" i="16" s="1"/>
  <c r="P91" i="16"/>
  <c r="S91" i="16" s="1"/>
  <c r="N91" i="16"/>
  <c r="M91" i="16"/>
  <c r="T90" i="16"/>
  <c r="V88" i="15"/>
  <c r="W88" i="15"/>
  <c r="N89" i="15"/>
  <c r="Q89" i="15"/>
  <c r="R89" i="15" s="1"/>
  <c r="O89" i="15"/>
  <c r="P89" i="15"/>
  <c r="T89" i="15" s="1"/>
  <c r="M89" i="15"/>
  <c r="W87" i="14"/>
  <c r="V87" i="14"/>
  <c r="O88" i="14"/>
  <c r="P88" i="14"/>
  <c r="T88" i="14" s="1"/>
  <c r="Q88" i="14"/>
  <c r="R88" i="14" s="1"/>
  <c r="M88" i="14"/>
  <c r="N88" i="14"/>
  <c r="S87" i="14"/>
  <c r="V86" i="14"/>
  <c r="W86" i="14"/>
  <c r="Q92" i="13"/>
  <c r="R92" i="13" s="1"/>
  <c r="O92" i="13"/>
  <c r="N92" i="13"/>
  <c r="M92" i="13"/>
  <c r="P92" i="13"/>
  <c r="T92" i="13" s="1"/>
  <c r="S91" i="13"/>
  <c r="W91" i="13"/>
  <c r="V91" i="13"/>
  <c r="M93" i="12"/>
  <c r="P93" i="12"/>
  <c r="S93" i="12" s="1"/>
  <c r="O93" i="12"/>
  <c r="Q93" i="12"/>
  <c r="R93" i="12" s="1"/>
  <c r="N93" i="12"/>
  <c r="T92" i="12"/>
  <c r="V92" i="12"/>
  <c r="W92" i="12"/>
  <c r="Q94" i="11"/>
  <c r="R94" i="11" s="1"/>
  <c r="O94" i="11"/>
  <c r="P94" i="11"/>
  <c r="T94" i="11" s="1"/>
  <c r="M94" i="11"/>
  <c r="N94" i="11"/>
  <c r="S92" i="10"/>
  <c r="W93" i="11"/>
  <c r="V93" i="11"/>
  <c r="N93" i="10"/>
  <c r="M93" i="10"/>
  <c r="Q93" i="10"/>
  <c r="R93" i="10" s="1"/>
  <c r="P93" i="10"/>
  <c r="T93" i="10" s="1"/>
  <c r="O93" i="10"/>
  <c r="W92" i="10"/>
  <c r="V92" i="10"/>
  <c r="Q92" i="9"/>
  <c r="R92" i="9" s="1"/>
  <c r="O92" i="9"/>
  <c r="M92" i="9"/>
  <c r="N92" i="9"/>
  <c r="P92" i="9"/>
  <c r="T92" i="9" s="1"/>
  <c r="V91" i="9"/>
  <c r="W91" i="9"/>
  <c r="T91" i="9"/>
  <c r="Q94" i="8"/>
  <c r="R94" i="8" s="1"/>
  <c r="P94" i="8"/>
  <c r="T94" i="8" s="1"/>
  <c r="M94" i="8"/>
  <c r="O94" i="8"/>
  <c r="N94" i="8"/>
  <c r="W93" i="8"/>
  <c r="V93" i="8"/>
  <c r="T93" i="8"/>
  <c r="P92" i="7"/>
  <c r="T92" i="7" s="1"/>
  <c r="N92" i="7"/>
  <c r="O92" i="7"/>
  <c r="Q92" i="7"/>
  <c r="R92" i="7" s="1"/>
  <c r="M92" i="7"/>
  <c r="W91" i="7"/>
  <c r="V91" i="7"/>
  <c r="T88" i="6"/>
  <c r="S91" i="7"/>
  <c r="O89" i="6"/>
  <c r="M89" i="6"/>
  <c r="P89" i="6"/>
  <c r="S89" i="6" s="1"/>
  <c r="Q89" i="6"/>
  <c r="R89" i="6" s="1"/>
  <c r="N89" i="6"/>
  <c r="W88" i="6"/>
  <c r="V88" i="6"/>
  <c r="P100" i="2"/>
  <c r="T100" i="2" s="1"/>
  <c r="N100" i="2"/>
  <c r="O100" i="2"/>
  <c r="M100" i="2"/>
  <c r="Q100" i="2"/>
  <c r="R100" i="2" s="1"/>
  <c r="V99" i="2"/>
  <c r="W99" i="2"/>
  <c r="T99" i="2"/>
  <c r="DA91" i="5"/>
  <c r="DB91" i="5"/>
  <c r="DD92" i="5"/>
  <c r="S88" i="14" l="1"/>
  <c r="T91" i="16"/>
  <c r="S89" i="15"/>
  <c r="V91" i="16"/>
  <c r="W91" i="16"/>
  <c r="P92" i="16"/>
  <c r="T92" i="16" s="1"/>
  <c r="O92" i="16"/>
  <c r="Q92" i="16"/>
  <c r="R92" i="16" s="1"/>
  <c r="M92" i="16"/>
  <c r="N92" i="16"/>
  <c r="P90" i="15"/>
  <c r="T90" i="15" s="1"/>
  <c r="O90" i="15"/>
  <c r="N90" i="15"/>
  <c r="M90" i="15"/>
  <c r="Q90" i="15"/>
  <c r="R90" i="15" s="1"/>
  <c r="W89" i="15"/>
  <c r="V89" i="15"/>
  <c r="V88" i="14"/>
  <c r="W88" i="14"/>
  <c r="O89" i="14"/>
  <c r="Q89" i="14"/>
  <c r="R89" i="14" s="1"/>
  <c r="P89" i="14"/>
  <c r="T89" i="14" s="1"/>
  <c r="N89" i="14"/>
  <c r="M89" i="14"/>
  <c r="T93" i="12"/>
  <c r="S92" i="13"/>
  <c r="P93" i="13"/>
  <c r="T93" i="13" s="1"/>
  <c r="M93" i="13"/>
  <c r="N93" i="13"/>
  <c r="O93" i="13"/>
  <c r="Q93" i="13"/>
  <c r="R93" i="13" s="1"/>
  <c r="V92" i="13"/>
  <c r="W92" i="13"/>
  <c r="V93" i="12"/>
  <c r="W93" i="12"/>
  <c r="O94" i="12"/>
  <c r="P94" i="12"/>
  <c r="S94" i="12" s="1"/>
  <c r="Q94" i="12"/>
  <c r="R94" i="12" s="1"/>
  <c r="M94" i="12"/>
  <c r="N94" i="12"/>
  <c r="S94" i="11"/>
  <c r="S94" i="8"/>
  <c r="W94" i="11"/>
  <c r="V94" i="11"/>
  <c r="P95" i="11"/>
  <c r="T95" i="11" s="1"/>
  <c r="N95" i="11"/>
  <c r="Q95" i="11"/>
  <c r="R95" i="11" s="1"/>
  <c r="M95" i="11"/>
  <c r="O95" i="11"/>
  <c r="S93" i="10"/>
  <c r="V93" i="10"/>
  <c r="W93" i="10"/>
  <c r="O94" i="10"/>
  <c r="Q94" i="10"/>
  <c r="R94" i="10" s="1"/>
  <c r="M94" i="10"/>
  <c r="P94" i="10"/>
  <c r="T94" i="10" s="1"/>
  <c r="N94" i="10"/>
  <c r="S92" i="9"/>
  <c r="W92" i="9"/>
  <c r="V92" i="9"/>
  <c r="P93" i="9"/>
  <c r="S93" i="9" s="1"/>
  <c r="O93" i="9"/>
  <c r="N93" i="9"/>
  <c r="M93" i="9"/>
  <c r="Q93" i="9"/>
  <c r="R93" i="9" s="1"/>
  <c r="S92" i="7"/>
  <c r="W94" i="8"/>
  <c r="V94" i="8"/>
  <c r="P95" i="8"/>
  <c r="S95" i="8" s="1"/>
  <c r="N95" i="8"/>
  <c r="Q95" i="8"/>
  <c r="R95" i="8" s="1"/>
  <c r="O95" i="8"/>
  <c r="M95" i="8"/>
  <c r="S100" i="2"/>
  <c r="W92" i="7"/>
  <c r="V92" i="7"/>
  <c r="O93" i="7"/>
  <c r="Q93" i="7"/>
  <c r="R93" i="7" s="1"/>
  <c r="M93" i="7"/>
  <c r="N93" i="7"/>
  <c r="P93" i="7"/>
  <c r="S93" i="7" s="1"/>
  <c r="T89" i="6"/>
  <c r="W89" i="6"/>
  <c r="V89" i="6"/>
  <c r="N90" i="6"/>
  <c r="O90" i="6"/>
  <c r="M90" i="6"/>
  <c r="Q90" i="6"/>
  <c r="R90" i="6" s="1"/>
  <c r="P90" i="6"/>
  <c r="S90" i="6" s="1"/>
  <c r="W100" i="2"/>
  <c r="V100" i="2"/>
  <c r="Q101" i="2"/>
  <c r="R101" i="2" s="1"/>
  <c r="P101" i="2"/>
  <c r="S101" i="2" s="1"/>
  <c r="N101" i="2"/>
  <c r="M101" i="2"/>
  <c r="O101" i="2"/>
  <c r="DB92" i="5"/>
  <c r="DA92" i="5"/>
  <c r="DD93" i="5"/>
  <c r="S92" i="16" l="1"/>
  <c r="S90" i="15"/>
  <c r="P93" i="16"/>
  <c r="T93" i="16" s="1"/>
  <c r="Q93" i="16"/>
  <c r="R93" i="16" s="1"/>
  <c r="N93" i="16"/>
  <c r="M93" i="16"/>
  <c r="O93" i="16"/>
  <c r="V92" i="16"/>
  <c r="W92" i="16"/>
  <c r="V90" i="15"/>
  <c r="W90" i="15"/>
  <c r="P91" i="15"/>
  <c r="S91" i="15" s="1"/>
  <c r="N91" i="15"/>
  <c r="Q91" i="15"/>
  <c r="R91" i="15" s="1"/>
  <c r="O91" i="15"/>
  <c r="M91" i="15"/>
  <c r="T94" i="12"/>
  <c r="S93" i="13"/>
  <c r="V89" i="14"/>
  <c r="W89" i="14"/>
  <c r="M90" i="14"/>
  <c r="Q90" i="14"/>
  <c r="R90" i="14" s="1"/>
  <c r="O90" i="14"/>
  <c r="P90" i="14"/>
  <c r="T90" i="14" s="1"/>
  <c r="N90" i="14"/>
  <c r="S89" i="14"/>
  <c r="S95" i="11"/>
  <c r="W93" i="13"/>
  <c r="V93" i="13"/>
  <c r="O94" i="13"/>
  <c r="Q94" i="13"/>
  <c r="R94" i="13" s="1"/>
  <c r="P94" i="13"/>
  <c r="T94" i="13" s="1"/>
  <c r="N94" i="13"/>
  <c r="M94" i="13"/>
  <c r="N95" i="12"/>
  <c r="P95" i="12"/>
  <c r="T95" i="12" s="1"/>
  <c r="Q95" i="12"/>
  <c r="R95" i="12" s="1"/>
  <c r="O95" i="12"/>
  <c r="M95" i="12"/>
  <c r="W94" i="12"/>
  <c r="V94" i="12"/>
  <c r="P96" i="11"/>
  <c r="T96" i="11" s="1"/>
  <c r="O96" i="11"/>
  <c r="Q96" i="11"/>
  <c r="R96" i="11" s="1"/>
  <c r="N96" i="11"/>
  <c r="M96" i="11"/>
  <c r="V95" i="11"/>
  <c r="W95" i="11"/>
  <c r="Q95" i="10"/>
  <c r="R95" i="10" s="1"/>
  <c r="N95" i="10"/>
  <c r="M95" i="10"/>
  <c r="P95" i="10"/>
  <c r="T95" i="10" s="1"/>
  <c r="O95" i="10"/>
  <c r="W94" i="10"/>
  <c r="V94" i="10"/>
  <c r="S94" i="10"/>
  <c r="N94" i="9"/>
  <c r="O94" i="9"/>
  <c r="Q94" i="9"/>
  <c r="R94" i="9" s="1"/>
  <c r="P94" i="9"/>
  <c r="T94" i="9" s="1"/>
  <c r="M94" i="9"/>
  <c r="T93" i="9"/>
  <c r="V93" i="9"/>
  <c r="W93" i="9"/>
  <c r="W95" i="8"/>
  <c r="V95" i="8"/>
  <c r="O96" i="8"/>
  <c r="Q96" i="8"/>
  <c r="R96" i="8" s="1"/>
  <c r="M96" i="8"/>
  <c r="P96" i="8"/>
  <c r="S96" i="8" s="1"/>
  <c r="N96" i="8"/>
  <c r="T95" i="8"/>
  <c r="T90" i="6"/>
  <c r="O95" i="7"/>
  <c r="M95" i="7"/>
  <c r="Q95" i="7"/>
  <c r="R95" i="7" s="1"/>
  <c r="N95" i="7"/>
  <c r="P95" i="7"/>
  <c r="T95" i="7" s="1"/>
  <c r="V93" i="7"/>
  <c r="W93" i="7"/>
  <c r="T93" i="7"/>
  <c r="T101" i="2"/>
  <c r="Q91" i="6"/>
  <c r="R91" i="6" s="1"/>
  <c r="N91" i="6"/>
  <c r="O91" i="6"/>
  <c r="P91" i="6"/>
  <c r="S91" i="6" s="1"/>
  <c r="M91" i="6"/>
  <c r="V90" i="6"/>
  <c r="W90" i="6"/>
  <c r="Q102" i="2"/>
  <c r="R102" i="2" s="1"/>
  <c r="M102" i="2"/>
  <c r="O102" i="2"/>
  <c r="P102" i="2"/>
  <c r="S102" i="2" s="1"/>
  <c r="N102" i="2"/>
  <c r="V101" i="2"/>
  <c r="W101" i="2"/>
  <c r="DD94" i="5"/>
  <c r="DA93" i="5"/>
  <c r="DB93" i="5"/>
  <c r="S93" i="16" l="1"/>
  <c r="W93" i="16"/>
  <c r="V93" i="16"/>
  <c r="P94" i="16"/>
  <c r="S94" i="16" s="1"/>
  <c r="M94" i="16"/>
  <c r="Q94" i="16"/>
  <c r="R94" i="16" s="1"/>
  <c r="N94" i="16"/>
  <c r="O94" i="16"/>
  <c r="W91" i="15"/>
  <c r="V91" i="15"/>
  <c r="S95" i="12"/>
  <c r="N92" i="15"/>
  <c r="Q92" i="15"/>
  <c r="R92" i="15" s="1"/>
  <c r="O92" i="15"/>
  <c r="P92" i="15"/>
  <c r="S92" i="15" s="1"/>
  <c r="M92" i="15"/>
  <c r="T91" i="15"/>
  <c r="P91" i="14"/>
  <c r="T91" i="14" s="1"/>
  <c r="N91" i="14"/>
  <c r="Q91" i="14"/>
  <c r="R91" i="14" s="1"/>
  <c r="O91" i="14"/>
  <c r="M91" i="14"/>
  <c r="W90" i="14"/>
  <c r="V90" i="14"/>
  <c r="S90" i="14"/>
  <c r="S96" i="11"/>
  <c r="O95" i="13"/>
  <c r="Q95" i="13"/>
  <c r="R95" i="13" s="1"/>
  <c r="N95" i="13"/>
  <c r="M95" i="13"/>
  <c r="P95" i="13"/>
  <c r="T95" i="13" s="1"/>
  <c r="S94" i="13"/>
  <c r="V94" i="13"/>
  <c r="W94" i="13"/>
  <c r="V95" i="12"/>
  <c r="W95" i="12"/>
  <c r="O96" i="12"/>
  <c r="N96" i="12"/>
  <c r="P96" i="12"/>
  <c r="S96" i="12" s="1"/>
  <c r="Q96" i="12"/>
  <c r="R96" i="12" s="1"/>
  <c r="M96" i="12"/>
  <c r="O97" i="11"/>
  <c r="N97" i="11"/>
  <c r="Q97" i="11"/>
  <c r="R97" i="11" s="1"/>
  <c r="P97" i="11"/>
  <c r="S97" i="11" s="1"/>
  <c r="M97" i="11"/>
  <c r="V96" i="11"/>
  <c r="W96" i="11"/>
  <c r="S95" i="10"/>
  <c r="V95" i="10"/>
  <c r="W95" i="10"/>
  <c r="S94" i="9"/>
  <c r="P96" i="10"/>
  <c r="S96" i="10" s="1"/>
  <c r="N96" i="10"/>
  <c r="O96" i="10"/>
  <c r="Q96" i="10"/>
  <c r="R96" i="10" s="1"/>
  <c r="M96" i="10"/>
  <c r="V94" i="9"/>
  <c r="W94" i="9"/>
  <c r="O95" i="9"/>
  <c r="M95" i="9"/>
  <c r="Q95" i="9"/>
  <c r="R95" i="9" s="1"/>
  <c r="P95" i="9"/>
  <c r="T95" i="9" s="1"/>
  <c r="N95" i="9"/>
  <c r="S95" i="7"/>
  <c r="M97" i="8"/>
  <c r="N97" i="8"/>
  <c r="Q97" i="8"/>
  <c r="R97" i="8" s="1"/>
  <c r="O97" i="8"/>
  <c r="P97" i="8"/>
  <c r="S97" i="8" s="1"/>
  <c r="W96" i="8"/>
  <c r="V96" i="8"/>
  <c r="T91" i="6"/>
  <c r="T96" i="8"/>
  <c r="W95" i="7"/>
  <c r="V95" i="7"/>
  <c r="Q96" i="7"/>
  <c r="R96" i="7" s="1"/>
  <c r="M96" i="7"/>
  <c r="P96" i="7"/>
  <c r="T96" i="7" s="1"/>
  <c r="N96" i="7"/>
  <c r="O96" i="7"/>
  <c r="W91" i="6"/>
  <c r="V91" i="6"/>
  <c r="P92" i="6"/>
  <c r="T92" i="6" s="1"/>
  <c r="Q92" i="6"/>
  <c r="R92" i="6" s="1"/>
  <c r="M92" i="6"/>
  <c r="O92" i="6"/>
  <c r="N92" i="6"/>
  <c r="T102" i="2"/>
  <c r="W102" i="2"/>
  <c r="V102" i="2"/>
  <c r="P103" i="2"/>
  <c r="T103" i="2" s="1"/>
  <c r="O103" i="2"/>
  <c r="Q103" i="2"/>
  <c r="R103" i="2" s="1"/>
  <c r="M103" i="2"/>
  <c r="N103" i="2"/>
  <c r="DD95" i="5"/>
  <c r="DB94" i="5"/>
  <c r="DA94" i="5"/>
  <c r="W94" i="16" l="1"/>
  <c r="V94" i="16"/>
  <c r="N95" i="16"/>
  <c r="P95" i="16"/>
  <c r="T95" i="16" s="1"/>
  <c r="Q95" i="16"/>
  <c r="R95" i="16" s="1"/>
  <c r="O95" i="16"/>
  <c r="M95" i="16"/>
  <c r="T94" i="16"/>
  <c r="V92" i="15"/>
  <c r="W92" i="15"/>
  <c r="M93" i="15"/>
  <c r="P93" i="15"/>
  <c r="S93" i="15" s="1"/>
  <c r="N93" i="15"/>
  <c r="Q93" i="15"/>
  <c r="R93" i="15" s="1"/>
  <c r="O93" i="15"/>
  <c r="T92" i="15"/>
  <c r="S95" i="13"/>
  <c r="S91" i="14"/>
  <c r="W91" i="14"/>
  <c r="V91" i="14"/>
  <c r="M92" i="14"/>
  <c r="Q92" i="14"/>
  <c r="R92" i="14" s="1"/>
  <c r="O92" i="14"/>
  <c r="P92" i="14"/>
  <c r="S92" i="14" s="1"/>
  <c r="N92" i="14"/>
  <c r="V95" i="13"/>
  <c r="W95" i="13"/>
  <c r="N96" i="13"/>
  <c r="P96" i="13"/>
  <c r="S96" i="13" s="1"/>
  <c r="Q96" i="13"/>
  <c r="R96" i="13" s="1"/>
  <c r="M96" i="13"/>
  <c r="O96" i="13"/>
  <c r="T97" i="11"/>
  <c r="W96" i="12"/>
  <c r="V96" i="12"/>
  <c r="M97" i="12"/>
  <c r="O97" i="12"/>
  <c r="P97" i="12"/>
  <c r="T97" i="12" s="1"/>
  <c r="Q97" i="12"/>
  <c r="R97" i="12" s="1"/>
  <c r="N97" i="12"/>
  <c r="T96" i="12"/>
  <c r="M98" i="11"/>
  <c r="Q98" i="11"/>
  <c r="R98" i="11" s="1"/>
  <c r="P98" i="11"/>
  <c r="S98" i="11" s="1"/>
  <c r="N98" i="11"/>
  <c r="O98" i="11"/>
  <c r="V97" i="11"/>
  <c r="W97" i="11"/>
  <c r="V96" i="10"/>
  <c r="W96" i="10"/>
  <c r="P97" i="10"/>
  <c r="T97" i="10" s="1"/>
  <c r="M97" i="10"/>
  <c r="O97" i="10"/>
  <c r="N97" i="10"/>
  <c r="Q97" i="10"/>
  <c r="R97" i="10" s="1"/>
  <c r="T96" i="10"/>
  <c r="S96" i="7"/>
  <c r="V95" i="9"/>
  <c r="W95" i="9"/>
  <c r="O96" i="9"/>
  <c r="M96" i="9"/>
  <c r="N96" i="9"/>
  <c r="Q96" i="9"/>
  <c r="R96" i="9" s="1"/>
  <c r="P96" i="9"/>
  <c r="T96" i="9" s="1"/>
  <c r="T97" i="8"/>
  <c r="S95" i="9"/>
  <c r="W97" i="8"/>
  <c r="V97" i="8"/>
  <c r="Q98" i="8"/>
  <c r="R98" i="8" s="1"/>
  <c r="N98" i="8"/>
  <c r="M98" i="8"/>
  <c r="O98" i="8"/>
  <c r="P98" i="8"/>
  <c r="T98" i="8" s="1"/>
  <c r="O97" i="7"/>
  <c r="M97" i="7"/>
  <c r="Q97" i="7"/>
  <c r="R97" i="7" s="1"/>
  <c r="P97" i="7"/>
  <c r="S97" i="7" s="1"/>
  <c r="N97" i="7"/>
  <c r="V96" i="7"/>
  <c r="W96" i="7"/>
  <c r="W92" i="6"/>
  <c r="V92" i="6"/>
  <c r="O93" i="6"/>
  <c r="N93" i="6"/>
  <c r="P93" i="6"/>
  <c r="S93" i="6" s="1"/>
  <c r="Q93" i="6"/>
  <c r="M93" i="6"/>
  <c r="S92" i="6"/>
  <c r="M104" i="2"/>
  <c r="O104" i="2"/>
  <c r="Q104" i="2"/>
  <c r="R104" i="2" s="1"/>
  <c r="P104" i="2"/>
  <c r="T104" i="2" s="1"/>
  <c r="N104" i="2"/>
  <c r="S103" i="2"/>
  <c r="V103" i="2"/>
  <c r="W103" i="2"/>
  <c r="DB95" i="5"/>
  <c r="DA95" i="5"/>
  <c r="DD96" i="5"/>
  <c r="S95" i="16" l="1"/>
  <c r="T93" i="15"/>
  <c r="T96" i="13"/>
  <c r="W95" i="16"/>
  <c r="V95" i="16"/>
  <c r="M96" i="16"/>
  <c r="O96" i="16"/>
  <c r="N96" i="16"/>
  <c r="P96" i="16"/>
  <c r="T96" i="16" s="1"/>
  <c r="Q96" i="16"/>
  <c r="R96" i="16" s="1"/>
  <c r="W93" i="15"/>
  <c r="V93" i="15"/>
  <c r="P94" i="15"/>
  <c r="T94" i="15" s="1"/>
  <c r="Q94" i="15"/>
  <c r="R94" i="15" s="1"/>
  <c r="O94" i="15"/>
  <c r="N94" i="15"/>
  <c r="M94" i="15"/>
  <c r="O93" i="14"/>
  <c r="P93" i="14"/>
  <c r="S93" i="14" s="1"/>
  <c r="N93" i="14"/>
  <c r="Q93" i="14"/>
  <c r="R93" i="14" s="1"/>
  <c r="M93" i="14"/>
  <c r="T92" i="14"/>
  <c r="W92" i="14"/>
  <c r="V92" i="14"/>
  <c r="P97" i="13"/>
  <c r="T97" i="13" s="1"/>
  <c r="N97" i="13"/>
  <c r="M97" i="13"/>
  <c r="O97" i="13"/>
  <c r="Q97" i="13"/>
  <c r="R97" i="13" s="1"/>
  <c r="V96" i="13"/>
  <c r="W96" i="13"/>
  <c r="S97" i="12"/>
  <c r="N98" i="12"/>
  <c r="M98" i="12"/>
  <c r="Q98" i="12"/>
  <c r="R98" i="12" s="1"/>
  <c r="P98" i="12"/>
  <c r="S98" i="12" s="1"/>
  <c r="O98" i="12"/>
  <c r="W97" i="12"/>
  <c r="V97" i="12"/>
  <c r="V98" i="11"/>
  <c r="W98" i="11"/>
  <c r="T98" i="11"/>
  <c r="Q99" i="11"/>
  <c r="R99" i="11" s="1"/>
  <c r="P99" i="11"/>
  <c r="T99" i="11" s="1"/>
  <c r="O99" i="11"/>
  <c r="M99" i="11"/>
  <c r="N99" i="11"/>
  <c r="P98" i="10"/>
  <c r="S98" i="10" s="1"/>
  <c r="Q98" i="10"/>
  <c r="R98" i="10" s="1"/>
  <c r="N98" i="10"/>
  <c r="M98" i="10"/>
  <c r="O98" i="10"/>
  <c r="S97" i="10"/>
  <c r="V97" i="10"/>
  <c r="W97" i="10"/>
  <c r="Q97" i="9"/>
  <c r="R97" i="9" s="1"/>
  <c r="O97" i="9"/>
  <c r="P97" i="9"/>
  <c r="T97" i="9" s="1"/>
  <c r="N97" i="9"/>
  <c r="M97" i="9"/>
  <c r="S96" i="9"/>
  <c r="V96" i="9"/>
  <c r="W96" i="9"/>
  <c r="V98" i="8"/>
  <c r="W98" i="8"/>
  <c r="N99" i="8"/>
  <c r="O99" i="8"/>
  <c r="M99" i="8"/>
  <c r="Q99" i="8"/>
  <c r="R99" i="8" s="1"/>
  <c r="P99" i="8"/>
  <c r="T99" i="8" s="1"/>
  <c r="S98" i="8"/>
  <c r="T97" i="7"/>
  <c r="V97" i="7"/>
  <c r="W97" i="7"/>
  <c r="M98" i="7"/>
  <c r="O98" i="7"/>
  <c r="N98" i="7"/>
  <c r="P98" i="7"/>
  <c r="S98" i="7" s="1"/>
  <c r="Q98" i="7"/>
  <c r="R98" i="7" s="1"/>
  <c r="T93" i="6"/>
  <c r="W93" i="6"/>
  <c r="V93" i="6"/>
  <c r="R94" i="6"/>
  <c r="R93" i="6"/>
  <c r="N94" i="6"/>
  <c r="P94" i="6"/>
  <c r="T94" i="6" s="1"/>
  <c r="O94" i="6"/>
  <c r="M94" i="6"/>
  <c r="S104" i="2"/>
  <c r="V104" i="2"/>
  <c r="W104" i="2"/>
  <c r="N105" i="2"/>
  <c r="P105" i="2"/>
  <c r="T105" i="2" s="1"/>
  <c r="O105" i="2"/>
  <c r="Q105" i="2"/>
  <c r="R105" i="2" s="1"/>
  <c r="M105" i="2"/>
  <c r="DB96" i="5"/>
  <c r="DA96" i="5"/>
  <c r="DD97" i="5"/>
  <c r="S99" i="11" l="1"/>
  <c r="T93" i="14"/>
  <c r="Q97" i="16"/>
  <c r="R97" i="16" s="1"/>
  <c r="P97" i="16"/>
  <c r="S97" i="16" s="1"/>
  <c r="M97" i="16"/>
  <c r="N97" i="16"/>
  <c r="O97" i="16"/>
  <c r="S96" i="16"/>
  <c r="W96" i="16"/>
  <c r="V96" i="16"/>
  <c r="P95" i="15"/>
  <c r="S95" i="15" s="1"/>
  <c r="Q95" i="15"/>
  <c r="R95" i="15" s="1"/>
  <c r="M95" i="15"/>
  <c r="O95" i="15"/>
  <c r="N95" i="15"/>
  <c r="V94" i="15"/>
  <c r="W94" i="15"/>
  <c r="S94" i="15"/>
  <c r="W93" i="14"/>
  <c r="V93" i="14"/>
  <c r="S97" i="13"/>
  <c r="N94" i="14"/>
  <c r="O94" i="14"/>
  <c r="P94" i="14"/>
  <c r="S94" i="14" s="1"/>
  <c r="M94" i="14"/>
  <c r="Q94" i="14"/>
  <c r="R94" i="14" s="1"/>
  <c r="T98" i="12"/>
  <c r="T98" i="10"/>
  <c r="W97" i="13"/>
  <c r="V97" i="13"/>
  <c r="O98" i="13"/>
  <c r="Q98" i="13"/>
  <c r="R98" i="13" s="1"/>
  <c r="P98" i="13"/>
  <c r="S98" i="13" s="1"/>
  <c r="M98" i="13"/>
  <c r="N98" i="13"/>
  <c r="V98" i="12"/>
  <c r="W98" i="12"/>
  <c r="N99" i="12"/>
  <c r="M99" i="12"/>
  <c r="P99" i="12"/>
  <c r="T99" i="12" s="1"/>
  <c r="Q99" i="12"/>
  <c r="R99" i="12" s="1"/>
  <c r="O99" i="12"/>
  <c r="M100" i="11"/>
  <c r="O100" i="11"/>
  <c r="P100" i="11"/>
  <c r="T100" i="11" s="1"/>
  <c r="N100" i="11"/>
  <c r="Q100" i="11"/>
  <c r="R100" i="11" s="1"/>
  <c r="W99" i="11"/>
  <c r="V99" i="11"/>
  <c r="V98" i="10"/>
  <c r="W98" i="10"/>
  <c r="P99" i="10"/>
  <c r="S99" i="10" s="1"/>
  <c r="Q99" i="10"/>
  <c r="R99" i="10" s="1"/>
  <c r="N99" i="10"/>
  <c r="O99" i="10"/>
  <c r="M99" i="10"/>
  <c r="S97" i="9"/>
  <c r="W97" i="9"/>
  <c r="V97" i="9"/>
  <c r="Q98" i="9"/>
  <c r="R98" i="9" s="1"/>
  <c r="O98" i="9"/>
  <c r="N98" i="9"/>
  <c r="M98" i="9"/>
  <c r="P98" i="9"/>
  <c r="T98" i="9" s="1"/>
  <c r="S105" i="2"/>
  <c r="O100" i="8"/>
  <c r="Q100" i="8"/>
  <c r="R100" i="8" s="1"/>
  <c r="M100" i="8"/>
  <c r="N100" i="8"/>
  <c r="P100" i="8"/>
  <c r="S100" i="8" s="1"/>
  <c r="S99" i="8"/>
  <c r="W99" i="8"/>
  <c r="V99" i="8"/>
  <c r="O99" i="7"/>
  <c r="M99" i="7"/>
  <c r="Q99" i="7"/>
  <c r="R99" i="7" s="1"/>
  <c r="N99" i="7"/>
  <c r="P99" i="7"/>
  <c r="S99" i="7" s="1"/>
  <c r="T98" i="7"/>
  <c r="V98" i="7"/>
  <c r="W98" i="7"/>
  <c r="W94" i="6"/>
  <c r="V94" i="6"/>
  <c r="S94" i="6"/>
  <c r="Q95" i="6"/>
  <c r="R95" i="6" s="1"/>
  <c r="M95" i="6"/>
  <c r="O95" i="6"/>
  <c r="P95" i="6"/>
  <c r="T95" i="6" s="1"/>
  <c r="N95" i="6"/>
  <c r="M106" i="2"/>
  <c r="P106" i="2"/>
  <c r="S106" i="2" s="1"/>
  <c r="O106" i="2"/>
  <c r="Q106" i="2"/>
  <c r="R106" i="2" s="1"/>
  <c r="N106" i="2"/>
  <c r="V105" i="2"/>
  <c r="W105" i="2"/>
  <c r="DD98" i="5"/>
  <c r="DB97" i="5"/>
  <c r="DA97" i="5"/>
  <c r="T97" i="16" l="1"/>
  <c r="T95" i="15"/>
  <c r="V97" i="16"/>
  <c r="W97" i="16"/>
  <c r="N98" i="16"/>
  <c r="P98" i="16"/>
  <c r="S98" i="16" s="1"/>
  <c r="Q98" i="16"/>
  <c r="R98" i="16" s="1"/>
  <c r="M98" i="16"/>
  <c r="O98" i="16"/>
  <c r="O96" i="15"/>
  <c r="N96" i="15"/>
  <c r="Q96" i="15"/>
  <c r="R96" i="15" s="1"/>
  <c r="M96" i="15"/>
  <c r="P96" i="15"/>
  <c r="T96" i="15" s="1"/>
  <c r="W95" i="15"/>
  <c r="V95" i="15"/>
  <c r="T94" i="14"/>
  <c r="N95" i="14"/>
  <c r="Q95" i="14"/>
  <c r="R95" i="14" s="1"/>
  <c r="O95" i="14"/>
  <c r="P95" i="14"/>
  <c r="S95" i="14" s="1"/>
  <c r="M95" i="14"/>
  <c r="W94" i="14"/>
  <c r="V94" i="14"/>
  <c r="S99" i="12"/>
  <c r="T98" i="13"/>
  <c r="W98" i="13"/>
  <c r="V98" i="13"/>
  <c r="P99" i="13"/>
  <c r="S99" i="13" s="1"/>
  <c r="M99" i="13"/>
  <c r="O99" i="13"/>
  <c r="N99" i="13"/>
  <c r="Q99" i="13"/>
  <c r="R99" i="13" s="1"/>
  <c r="W99" i="12"/>
  <c r="V99" i="12"/>
  <c r="Q100" i="12"/>
  <c r="R100" i="12" s="1"/>
  <c r="N100" i="12"/>
  <c r="M100" i="12"/>
  <c r="O100" i="12"/>
  <c r="P100" i="12"/>
  <c r="S100" i="12" s="1"/>
  <c r="S100" i="11"/>
  <c r="W100" i="11"/>
  <c r="V100" i="11"/>
  <c r="N101" i="11"/>
  <c r="P101" i="11"/>
  <c r="S101" i="11" s="1"/>
  <c r="O101" i="11"/>
  <c r="Q101" i="11"/>
  <c r="R101" i="11" s="1"/>
  <c r="M101" i="11"/>
  <c r="W99" i="10"/>
  <c r="V99" i="10"/>
  <c r="O100" i="10"/>
  <c r="Q100" i="10"/>
  <c r="R100" i="10" s="1"/>
  <c r="M100" i="10"/>
  <c r="P100" i="10"/>
  <c r="S100" i="10" s="1"/>
  <c r="N100" i="10"/>
  <c r="T99" i="10"/>
  <c r="T106" i="2"/>
  <c r="N99" i="9"/>
  <c r="Q99" i="9"/>
  <c r="R99" i="9" s="1"/>
  <c r="P99" i="9"/>
  <c r="T99" i="9" s="1"/>
  <c r="M99" i="9"/>
  <c r="O99" i="9"/>
  <c r="S98" i="9"/>
  <c r="V98" i="9"/>
  <c r="W98" i="9"/>
  <c r="T100" i="8"/>
  <c r="V100" i="8"/>
  <c r="W100" i="8"/>
  <c r="M101" i="8"/>
  <c r="N101" i="8"/>
  <c r="O101" i="8"/>
  <c r="P101" i="8"/>
  <c r="T101" i="8" s="1"/>
  <c r="Q101" i="8"/>
  <c r="R101" i="8" s="1"/>
  <c r="T99" i="7"/>
  <c r="W99" i="7"/>
  <c r="V99" i="7"/>
  <c r="N100" i="7"/>
  <c r="O100" i="7"/>
  <c r="P100" i="7"/>
  <c r="S100" i="7" s="1"/>
  <c r="Q100" i="7"/>
  <c r="R100" i="7" s="1"/>
  <c r="M100" i="7"/>
  <c r="P96" i="6"/>
  <c r="T96" i="6" s="1"/>
  <c r="Q96" i="6"/>
  <c r="R96" i="6" s="1"/>
  <c r="N96" i="6"/>
  <c r="M96" i="6"/>
  <c r="O96" i="6"/>
  <c r="V95" i="6"/>
  <c r="W95" i="6"/>
  <c r="S95" i="6"/>
  <c r="V106" i="2"/>
  <c r="W106" i="2"/>
  <c r="M107" i="2"/>
  <c r="O107" i="2"/>
  <c r="Q107" i="2"/>
  <c r="R107" i="2" s="1"/>
  <c r="P107" i="2"/>
  <c r="S107" i="2" s="1"/>
  <c r="N107" i="2"/>
  <c r="DD99" i="5"/>
  <c r="DB98" i="5"/>
  <c r="DA98" i="5"/>
  <c r="T98" i="16" l="1"/>
  <c r="T101" i="11"/>
  <c r="S96" i="15"/>
  <c r="O99" i="16"/>
  <c r="Q99" i="16"/>
  <c r="R99" i="16" s="1"/>
  <c r="M99" i="16"/>
  <c r="P99" i="16"/>
  <c r="S99" i="16" s="1"/>
  <c r="N99" i="16"/>
  <c r="W98" i="16"/>
  <c r="V98" i="16"/>
  <c r="V96" i="15"/>
  <c r="W96" i="15"/>
  <c r="T95" i="14"/>
  <c r="N97" i="15"/>
  <c r="M97" i="15"/>
  <c r="Q97" i="15"/>
  <c r="R97" i="15" s="1"/>
  <c r="P97" i="15"/>
  <c r="T97" i="15" s="1"/>
  <c r="O97" i="15"/>
  <c r="W95" i="14"/>
  <c r="V95" i="14"/>
  <c r="M96" i="14"/>
  <c r="Q96" i="14"/>
  <c r="R96" i="14" s="1"/>
  <c r="O96" i="14"/>
  <c r="N96" i="14"/>
  <c r="P96" i="14"/>
  <c r="T96" i="14" s="1"/>
  <c r="T99" i="13"/>
  <c r="N100" i="13"/>
  <c r="M100" i="13"/>
  <c r="Q100" i="13"/>
  <c r="R100" i="13" s="1"/>
  <c r="P100" i="13"/>
  <c r="S100" i="13" s="1"/>
  <c r="O100" i="13"/>
  <c r="W99" i="13"/>
  <c r="V99" i="13"/>
  <c r="T100" i="10"/>
  <c r="W100" i="12"/>
  <c r="V100" i="12"/>
  <c r="P101" i="12"/>
  <c r="T101" i="12" s="1"/>
  <c r="M101" i="12"/>
  <c r="O101" i="12"/>
  <c r="Q101" i="12"/>
  <c r="R101" i="12" s="1"/>
  <c r="N101" i="12"/>
  <c r="T100" i="12"/>
  <c r="M102" i="11"/>
  <c r="P102" i="11"/>
  <c r="S102" i="11" s="1"/>
  <c r="Q102" i="11"/>
  <c r="R102" i="11" s="1"/>
  <c r="O102" i="11"/>
  <c r="N102" i="11"/>
  <c r="W101" i="11"/>
  <c r="V101" i="11"/>
  <c r="S99" i="9"/>
  <c r="Q101" i="10"/>
  <c r="R101" i="10" s="1"/>
  <c r="M101" i="10"/>
  <c r="O101" i="10"/>
  <c r="P101" i="10"/>
  <c r="S101" i="10" s="1"/>
  <c r="N101" i="10"/>
  <c r="V100" i="10"/>
  <c r="W100" i="10"/>
  <c r="W99" i="9"/>
  <c r="V99" i="9"/>
  <c r="P100" i="9"/>
  <c r="T100" i="9" s="1"/>
  <c r="Q100" i="9"/>
  <c r="R100" i="9" s="1"/>
  <c r="N100" i="9"/>
  <c r="O100" i="9"/>
  <c r="M100" i="9"/>
  <c r="Q102" i="8"/>
  <c r="R102" i="8" s="1"/>
  <c r="P102" i="8"/>
  <c r="S102" i="8" s="1"/>
  <c r="M102" i="8"/>
  <c r="O102" i="8"/>
  <c r="N102" i="8"/>
  <c r="V101" i="8"/>
  <c r="W101" i="8"/>
  <c r="S96" i="6"/>
  <c r="S101" i="8"/>
  <c r="M101" i="7"/>
  <c r="Q101" i="7"/>
  <c r="R101" i="7" s="1"/>
  <c r="P101" i="7"/>
  <c r="S101" i="7" s="1"/>
  <c r="O101" i="7"/>
  <c r="N101" i="7"/>
  <c r="T100" i="7"/>
  <c r="W100" i="7"/>
  <c r="V100" i="7"/>
  <c r="V96" i="6"/>
  <c r="W96" i="6"/>
  <c r="O97" i="6"/>
  <c r="N97" i="6"/>
  <c r="P97" i="6"/>
  <c r="S97" i="6" s="1"/>
  <c r="Q97" i="6"/>
  <c r="R97" i="6" s="1"/>
  <c r="M97" i="6"/>
  <c r="N108" i="2"/>
  <c r="P108" i="2"/>
  <c r="T108" i="2" s="1"/>
  <c r="Q108" i="2"/>
  <c r="R108" i="2" s="1"/>
  <c r="O108" i="2"/>
  <c r="M108" i="2"/>
  <c r="T107" i="2"/>
  <c r="W107" i="2"/>
  <c r="V107" i="2"/>
  <c r="DD100" i="5"/>
  <c r="DB99" i="5"/>
  <c r="DA99" i="5"/>
  <c r="T102" i="11" l="1"/>
  <c r="T99" i="16"/>
  <c r="W99" i="16"/>
  <c r="V99" i="16"/>
  <c r="P100" i="16"/>
  <c r="T100" i="16" s="1"/>
  <c r="Q100" i="16"/>
  <c r="R100" i="16" s="1"/>
  <c r="O100" i="16"/>
  <c r="M100" i="16"/>
  <c r="N100" i="16"/>
  <c r="S97" i="15"/>
  <c r="V97" i="15"/>
  <c r="W97" i="15"/>
  <c r="P98" i="15"/>
  <c r="S98" i="15" s="1"/>
  <c r="N98" i="15"/>
  <c r="Q98" i="15"/>
  <c r="R98" i="15" s="1"/>
  <c r="M98" i="15"/>
  <c r="O98" i="15"/>
  <c r="P97" i="14"/>
  <c r="T97" i="14" s="1"/>
  <c r="N97" i="14"/>
  <c r="Q97" i="14"/>
  <c r="R97" i="14" s="1"/>
  <c r="O97" i="14"/>
  <c r="M97" i="14"/>
  <c r="T100" i="13"/>
  <c r="S96" i="14"/>
  <c r="V96" i="14"/>
  <c r="W96" i="14"/>
  <c r="V100" i="13"/>
  <c r="W100" i="13"/>
  <c r="Q101" i="13"/>
  <c r="R101" i="13" s="1"/>
  <c r="P101" i="13"/>
  <c r="S101" i="13" s="1"/>
  <c r="O101" i="13"/>
  <c r="M101" i="13"/>
  <c r="N101" i="13"/>
  <c r="N102" i="12"/>
  <c r="Q102" i="12"/>
  <c r="R102" i="12" s="1"/>
  <c r="P102" i="12"/>
  <c r="T102" i="12" s="1"/>
  <c r="O102" i="12"/>
  <c r="M102" i="12"/>
  <c r="V101" i="12"/>
  <c r="W101" i="12"/>
  <c r="S101" i="12"/>
  <c r="T101" i="10"/>
  <c r="V102" i="11"/>
  <c r="W102" i="11"/>
  <c r="N103" i="11"/>
  <c r="O103" i="11"/>
  <c r="Q103" i="11"/>
  <c r="R103" i="11" s="1"/>
  <c r="P103" i="11"/>
  <c r="S103" i="11" s="1"/>
  <c r="M103" i="11"/>
  <c r="P102" i="10"/>
  <c r="S102" i="10" s="1"/>
  <c r="N102" i="10"/>
  <c r="M102" i="10"/>
  <c r="Q102" i="10"/>
  <c r="R102" i="10" s="1"/>
  <c r="O102" i="10"/>
  <c r="V101" i="10"/>
  <c r="W101" i="10"/>
  <c r="V100" i="9"/>
  <c r="W100" i="9"/>
  <c r="M101" i="9"/>
  <c r="N101" i="9"/>
  <c r="Q101" i="9"/>
  <c r="R101" i="9" s="1"/>
  <c r="P101" i="9"/>
  <c r="S101" i="9" s="1"/>
  <c r="O101" i="9"/>
  <c r="T102" i="8"/>
  <c r="S100" i="9"/>
  <c r="V102" i="8"/>
  <c r="W102" i="8"/>
  <c r="N103" i="8"/>
  <c r="O103" i="8"/>
  <c r="Q103" i="8"/>
  <c r="R103" i="8" s="1"/>
  <c r="P103" i="8"/>
  <c r="T103" i="8" s="1"/>
  <c r="M103" i="8"/>
  <c r="T101" i="7"/>
  <c r="V101" i="7"/>
  <c r="W101" i="7"/>
  <c r="P102" i="7"/>
  <c r="S102" i="7" s="1"/>
  <c r="O102" i="7"/>
  <c r="M102" i="7"/>
  <c r="N102" i="7"/>
  <c r="Q102" i="7"/>
  <c r="R102" i="7" s="1"/>
  <c r="T97" i="6"/>
  <c r="W97" i="6"/>
  <c r="V97" i="6"/>
  <c r="N98" i="6"/>
  <c r="O98" i="6"/>
  <c r="M98" i="6"/>
  <c r="P98" i="6"/>
  <c r="T98" i="6" s="1"/>
  <c r="Q98" i="6"/>
  <c r="R98" i="6" s="1"/>
  <c r="S108" i="2"/>
  <c r="W108" i="2"/>
  <c r="V108" i="2"/>
  <c r="Q109" i="2"/>
  <c r="R109" i="2" s="1"/>
  <c r="N109" i="2"/>
  <c r="M109" i="2"/>
  <c r="O109" i="2"/>
  <c r="P109" i="2"/>
  <c r="T109" i="2" s="1"/>
  <c r="DB100" i="5"/>
  <c r="DA100" i="5"/>
  <c r="DD101" i="5"/>
  <c r="T101" i="13" l="1"/>
  <c r="T98" i="15"/>
  <c r="Q101" i="16"/>
  <c r="R101" i="16" s="1"/>
  <c r="O101" i="16"/>
  <c r="N101" i="16"/>
  <c r="P101" i="16"/>
  <c r="S101" i="16" s="1"/>
  <c r="M101" i="16"/>
  <c r="W100" i="16"/>
  <c r="V100" i="16"/>
  <c r="S100" i="16"/>
  <c r="P99" i="15"/>
  <c r="T99" i="15" s="1"/>
  <c r="Q99" i="15"/>
  <c r="R99" i="15" s="1"/>
  <c r="M99" i="15"/>
  <c r="O99" i="15"/>
  <c r="N99" i="15"/>
  <c r="V98" i="15"/>
  <c r="W98" i="15"/>
  <c r="S97" i="14"/>
  <c r="V97" i="14"/>
  <c r="W97" i="14"/>
  <c r="M98" i="14"/>
  <c r="N98" i="14"/>
  <c r="P98" i="14"/>
  <c r="S98" i="14" s="1"/>
  <c r="O98" i="14"/>
  <c r="Q98" i="14"/>
  <c r="R98" i="14" s="1"/>
  <c r="W101" i="13"/>
  <c r="V101" i="13"/>
  <c r="O102" i="13"/>
  <c r="N102" i="13"/>
  <c r="P102" i="13"/>
  <c r="T102" i="13" s="1"/>
  <c r="Q102" i="13"/>
  <c r="R102" i="13" s="1"/>
  <c r="M102" i="13"/>
  <c r="S102" i="12"/>
  <c r="W102" i="12"/>
  <c r="V102" i="12"/>
  <c r="Q103" i="12"/>
  <c r="R103" i="12" s="1"/>
  <c r="N103" i="12"/>
  <c r="P103" i="12"/>
  <c r="S103" i="12" s="1"/>
  <c r="O103" i="12"/>
  <c r="M103" i="12"/>
  <c r="M104" i="11"/>
  <c r="P104" i="11"/>
  <c r="T104" i="11" s="1"/>
  <c r="Q104" i="11"/>
  <c r="R104" i="11" s="1"/>
  <c r="O104" i="11"/>
  <c r="N104" i="11"/>
  <c r="T103" i="11"/>
  <c r="V103" i="11"/>
  <c r="W103" i="11"/>
  <c r="T102" i="10"/>
  <c r="W102" i="10"/>
  <c r="V102" i="10"/>
  <c r="N103" i="10"/>
  <c r="Q103" i="10"/>
  <c r="R103" i="10" s="1"/>
  <c r="M103" i="10"/>
  <c r="O103" i="10"/>
  <c r="P103" i="10"/>
  <c r="S103" i="10" s="1"/>
  <c r="N102" i="9"/>
  <c r="O102" i="9"/>
  <c r="M102" i="9"/>
  <c r="P102" i="9"/>
  <c r="S102" i="9" s="1"/>
  <c r="Q102" i="9"/>
  <c r="R102" i="9" s="1"/>
  <c r="V101" i="9"/>
  <c r="W101" i="9"/>
  <c r="T101" i="9"/>
  <c r="M104" i="8"/>
  <c r="Q104" i="8"/>
  <c r="R104" i="8" s="1"/>
  <c r="N104" i="8"/>
  <c r="P104" i="8"/>
  <c r="S104" i="8" s="1"/>
  <c r="O104" i="8"/>
  <c r="S103" i="8"/>
  <c r="W103" i="8"/>
  <c r="V103" i="8"/>
  <c r="T102" i="7"/>
  <c r="O103" i="7"/>
  <c r="N103" i="7"/>
  <c r="Q103" i="7"/>
  <c r="R103" i="7" s="1"/>
  <c r="M103" i="7"/>
  <c r="P103" i="7"/>
  <c r="T103" i="7" s="1"/>
  <c r="W102" i="7"/>
  <c r="V102" i="7"/>
  <c r="Q99" i="6"/>
  <c r="R99" i="6" s="1"/>
  <c r="M99" i="6"/>
  <c r="N99" i="6"/>
  <c r="O99" i="6"/>
  <c r="P99" i="6"/>
  <c r="S99" i="6" s="1"/>
  <c r="S98" i="6"/>
  <c r="W98" i="6"/>
  <c r="V98" i="6"/>
  <c r="S109" i="2"/>
  <c r="V109" i="2"/>
  <c r="W109" i="2"/>
  <c r="M110" i="2"/>
  <c r="N110" i="2"/>
  <c r="P110" i="2"/>
  <c r="S110" i="2" s="1"/>
  <c r="O110" i="2"/>
  <c r="Q110" i="2"/>
  <c r="R110" i="2" s="1"/>
  <c r="DD102" i="5"/>
  <c r="DB101" i="5"/>
  <c r="DA101" i="5"/>
  <c r="T101" i="16" l="1"/>
  <c r="S104" i="11"/>
  <c r="W101" i="16"/>
  <c r="V101" i="16"/>
  <c r="S99" i="15"/>
  <c r="Q102" i="16"/>
  <c r="R102" i="16" s="1"/>
  <c r="O102" i="16"/>
  <c r="M102" i="16"/>
  <c r="N102" i="16"/>
  <c r="P102" i="16"/>
  <c r="S102" i="16" s="1"/>
  <c r="V99" i="15"/>
  <c r="W99" i="15"/>
  <c r="N100" i="15"/>
  <c r="O100" i="15"/>
  <c r="Q100" i="15"/>
  <c r="R100" i="15" s="1"/>
  <c r="P100" i="15"/>
  <c r="S100" i="15" s="1"/>
  <c r="M100" i="15"/>
  <c r="T98" i="14"/>
  <c r="M99" i="14"/>
  <c r="Q99" i="14"/>
  <c r="R99" i="14" s="1"/>
  <c r="N99" i="14"/>
  <c r="O99" i="14"/>
  <c r="P99" i="14"/>
  <c r="S99" i="14" s="1"/>
  <c r="V98" i="14"/>
  <c r="W98" i="14"/>
  <c r="S102" i="13"/>
  <c r="V102" i="13"/>
  <c r="W102" i="13"/>
  <c r="M103" i="13"/>
  <c r="O103" i="13"/>
  <c r="Q103" i="13"/>
  <c r="R103" i="13" s="1"/>
  <c r="N103" i="13"/>
  <c r="P103" i="13"/>
  <c r="S103" i="13" s="1"/>
  <c r="T103" i="12"/>
  <c r="V103" i="12"/>
  <c r="W103" i="12"/>
  <c r="N104" i="12"/>
  <c r="O104" i="12"/>
  <c r="Q104" i="12"/>
  <c r="R104" i="12" s="1"/>
  <c r="M104" i="12"/>
  <c r="P104" i="12"/>
  <c r="S104" i="12" s="1"/>
  <c r="T102" i="9"/>
  <c r="W104" i="11"/>
  <c r="V104" i="11"/>
  <c r="M105" i="11"/>
  <c r="O105" i="11"/>
  <c r="N105" i="11"/>
  <c r="Q105" i="11"/>
  <c r="R105" i="11" s="1"/>
  <c r="P105" i="11"/>
  <c r="T105" i="11" s="1"/>
  <c r="W103" i="10"/>
  <c r="V103" i="10"/>
  <c r="P104" i="10"/>
  <c r="S104" i="10" s="1"/>
  <c r="N104" i="10"/>
  <c r="O104" i="10"/>
  <c r="Q104" i="10"/>
  <c r="R104" i="10" s="1"/>
  <c r="M104" i="10"/>
  <c r="T103" i="10"/>
  <c r="V102" i="9"/>
  <c r="W102" i="9"/>
  <c r="T104" i="8"/>
  <c r="N103" i="9"/>
  <c r="M103" i="9"/>
  <c r="Q103" i="9"/>
  <c r="R103" i="9" s="1"/>
  <c r="O103" i="9"/>
  <c r="P103" i="9"/>
  <c r="T103" i="9" s="1"/>
  <c r="V104" i="8"/>
  <c r="W104" i="8"/>
  <c r="O105" i="8"/>
  <c r="N105" i="8"/>
  <c r="Q105" i="8"/>
  <c r="R105" i="8" s="1"/>
  <c r="M105" i="8"/>
  <c r="P105" i="8"/>
  <c r="T105" i="8" s="1"/>
  <c r="S103" i="7"/>
  <c r="V103" i="7"/>
  <c r="W103" i="7"/>
  <c r="N104" i="7"/>
  <c r="Q104" i="7"/>
  <c r="R104" i="7" s="1"/>
  <c r="M104" i="7"/>
  <c r="O104" i="7"/>
  <c r="P104" i="7"/>
  <c r="T104" i="7" s="1"/>
  <c r="T99" i="6"/>
  <c r="W99" i="6"/>
  <c r="V99" i="6"/>
  <c r="P100" i="6"/>
  <c r="T100" i="6" s="1"/>
  <c r="Q100" i="6"/>
  <c r="R100" i="6" s="1"/>
  <c r="O100" i="6"/>
  <c r="M100" i="6"/>
  <c r="N100" i="6"/>
  <c r="T110" i="2"/>
  <c r="Q111" i="2"/>
  <c r="R111" i="2" s="1"/>
  <c r="M111" i="2"/>
  <c r="N111" i="2"/>
  <c r="O111" i="2"/>
  <c r="P111" i="2"/>
  <c r="S111" i="2" s="1"/>
  <c r="V110" i="2"/>
  <c r="W110" i="2"/>
  <c r="DD103" i="5"/>
  <c r="DB102" i="5"/>
  <c r="DA102" i="5"/>
  <c r="T99" i="14" l="1"/>
  <c r="T102" i="16"/>
  <c r="N103" i="16"/>
  <c r="P103" i="16"/>
  <c r="S103" i="16" s="1"/>
  <c r="Q103" i="16"/>
  <c r="R103" i="16" s="1"/>
  <c r="O103" i="16"/>
  <c r="M103" i="16"/>
  <c r="W102" i="16"/>
  <c r="V102" i="16"/>
  <c r="M101" i="15"/>
  <c r="N101" i="15"/>
  <c r="Q101" i="15"/>
  <c r="R101" i="15" s="1"/>
  <c r="P101" i="15"/>
  <c r="S101" i="15" s="1"/>
  <c r="O101" i="15"/>
  <c r="T100" i="15"/>
  <c r="W100" i="15"/>
  <c r="V100" i="15"/>
  <c r="W99" i="14"/>
  <c r="V99" i="14"/>
  <c r="O100" i="14"/>
  <c r="P100" i="14"/>
  <c r="S100" i="14" s="1"/>
  <c r="N100" i="14"/>
  <c r="Q100" i="14"/>
  <c r="R100" i="14" s="1"/>
  <c r="M100" i="14"/>
  <c r="N104" i="13"/>
  <c r="P104" i="13"/>
  <c r="T104" i="13" s="1"/>
  <c r="M104" i="13"/>
  <c r="Q104" i="13"/>
  <c r="R104" i="13" s="1"/>
  <c r="O104" i="13"/>
  <c r="T103" i="13"/>
  <c r="V103" i="13"/>
  <c r="W103" i="13"/>
  <c r="M105" i="12"/>
  <c r="N105" i="12"/>
  <c r="Q105" i="12"/>
  <c r="R105" i="12" s="1"/>
  <c r="O105" i="12"/>
  <c r="P105" i="12"/>
  <c r="T105" i="12" s="1"/>
  <c r="T104" i="12"/>
  <c r="V104" i="12"/>
  <c r="W104" i="12"/>
  <c r="O106" i="11"/>
  <c r="Q106" i="11"/>
  <c r="R106" i="11" s="1"/>
  <c r="P106" i="11"/>
  <c r="T106" i="11" s="1"/>
  <c r="N106" i="11"/>
  <c r="M106" i="11"/>
  <c r="S105" i="11"/>
  <c r="W105" i="11"/>
  <c r="V105" i="11"/>
  <c r="S103" i="9"/>
  <c r="W104" i="10"/>
  <c r="V104" i="10"/>
  <c r="T104" i="10"/>
  <c r="N105" i="10"/>
  <c r="M105" i="10"/>
  <c r="Q105" i="10"/>
  <c r="R105" i="10" s="1"/>
  <c r="O105" i="10"/>
  <c r="P105" i="10"/>
  <c r="S105" i="10" s="1"/>
  <c r="W103" i="9"/>
  <c r="V103" i="9"/>
  <c r="P104" i="9"/>
  <c r="S104" i="9" s="1"/>
  <c r="M104" i="9"/>
  <c r="Q104" i="9"/>
  <c r="R104" i="9" s="1"/>
  <c r="O104" i="9"/>
  <c r="N104" i="9"/>
  <c r="Q106" i="8"/>
  <c r="R106" i="8" s="1"/>
  <c r="P106" i="8"/>
  <c r="S106" i="8" s="1"/>
  <c r="O106" i="8"/>
  <c r="M106" i="8"/>
  <c r="N106" i="8"/>
  <c r="V105" i="8"/>
  <c r="W105" i="8"/>
  <c r="S105" i="8"/>
  <c r="Q105" i="7"/>
  <c r="R105" i="7" s="1"/>
  <c r="P105" i="7"/>
  <c r="S105" i="7" s="1"/>
  <c r="N105" i="7"/>
  <c r="M105" i="7"/>
  <c r="O105" i="7"/>
  <c r="S104" i="7"/>
  <c r="W104" i="7"/>
  <c r="V104" i="7"/>
  <c r="O101" i="6"/>
  <c r="M101" i="6"/>
  <c r="P101" i="6"/>
  <c r="S101" i="6" s="1"/>
  <c r="Q101" i="6"/>
  <c r="R101" i="6" s="1"/>
  <c r="N101" i="6"/>
  <c r="S100" i="6"/>
  <c r="W100" i="6"/>
  <c r="V100" i="6"/>
  <c r="T111" i="2"/>
  <c r="V111" i="2"/>
  <c r="W111" i="2"/>
  <c r="M112" i="2"/>
  <c r="N112" i="2"/>
  <c r="P112" i="2"/>
  <c r="S112" i="2" s="1"/>
  <c r="O112" i="2"/>
  <c r="Q112" i="2"/>
  <c r="R112" i="2" s="1"/>
  <c r="DD104" i="5"/>
  <c r="DB103" i="5"/>
  <c r="DA103" i="5"/>
  <c r="T101" i="15" l="1"/>
  <c r="T103" i="16"/>
  <c r="T100" i="14"/>
  <c r="V103" i="16"/>
  <c r="W103" i="16"/>
  <c r="M104" i="16"/>
  <c r="N104" i="16"/>
  <c r="Q104" i="16"/>
  <c r="R104" i="16" s="1"/>
  <c r="P104" i="16"/>
  <c r="T104" i="16" s="1"/>
  <c r="O104" i="16"/>
  <c r="W101" i="15"/>
  <c r="V101" i="15"/>
  <c r="Q102" i="15"/>
  <c r="R102" i="15" s="1"/>
  <c r="P102" i="15"/>
  <c r="S102" i="15" s="1"/>
  <c r="M102" i="15"/>
  <c r="O102" i="15"/>
  <c r="N102" i="15"/>
  <c r="W100" i="14"/>
  <c r="V100" i="14"/>
  <c r="P101" i="14"/>
  <c r="T101" i="14" s="1"/>
  <c r="Q101" i="14"/>
  <c r="R101" i="14" s="1"/>
  <c r="N101" i="14"/>
  <c r="O101" i="14"/>
  <c r="M101" i="14"/>
  <c r="S104" i="13"/>
  <c r="V104" i="13"/>
  <c r="W104" i="13"/>
  <c r="O105" i="13"/>
  <c r="N105" i="13"/>
  <c r="Q105" i="13"/>
  <c r="R105" i="13" s="1"/>
  <c r="P105" i="13"/>
  <c r="T105" i="13" s="1"/>
  <c r="M105" i="13"/>
  <c r="S105" i="12"/>
  <c r="W105" i="12"/>
  <c r="V105" i="12"/>
  <c r="M106" i="12"/>
  <c r="N106" i="12"/>
  <c r="Q106" i="12"/>
  <c r="R106" i="12" s="1"/>
  <c r="O106" i="12"/>
  <c r="P106" i="12"/>
  <c r="S106" i="12" s="1"/>
  <c r="V106" i="11"/>
  <c r="W106" i="11"/>
  <c r="S106" i="11"/>
  <c r="M107" i="11"/>
  <c r="N107" i="11"/>
  <c r="Q107" i="11"/>
  <c r="R107" i="11" s="1"/>
  <c r="O107" i="11"/>
  <c r="P107" i="11"/>
  <c r="S107" i="11" s="1"/>
  <c r="P106" i="10"/>
  <c r="S106" i="10" s="1"/>
  <c r="N106" i="10"/>
  <c r="O106" i="10"/>
  <c r="Q106" i="10"/>
  <c r="R106" i="10" s="1"/>
  <c r="M106" i="10"/>
  <c r="V105" i="10"/>
  <c r="W105" i="10"/>
  <c r="T105" i="10"/>
  <c r="T105" i="7"/>
  <c r="T106" i="8"/>
  <c r="W104" i="9"/>
  <c r="V104" i="9"/>
  <c r="Q105" i="9"/>
  <c r="R105" i="9" s="1"/>
  <c r="O105" i="9"/>
  <c r="P105" i="9"/>
  <c r="S105" i="9" s="1"/>
  <c r="N105" i="9"/>
  <c r="M105" i="9"/>
  <c r="T104" i="9"/>
  <c r="W106" i="8"/>
  <c r="V106" i="8"/>
  <c r="P107" i="8"/>
  <c r="T107" i="8" s="1"/>
  <c r="N107" i="8"/>
  <c r="M107" i="8"/>
  <c r="Q107" i="8"/>
  <c r="R107" i="8" s="1"/>
  <c r="O107" i="8"/>
  <c r="W105" i="7"/>
  <c r="V105" i="7"/>
  <c r="T112" i="2"/>
  <c r="M106" i="7"/>
  <c r="O106" i="7"/>
  <c r="N106" i="7"/>
  <c r="P106" i="7"/>
  <c r="T106" i="7" s="1"/>
  <c r="Q106" i="7"/>
  <c r="R106" i="7" s="1"/>
  <c r="T101" i="6"/>
  <c r="V101" i="6"/>
  <c r="W101" i="6"/>
  <c r="M102" i="6"/>
  <c r="O102" i="6"/>
  <c r="N102" i="6"/>
  <c r="P102" i="6"/>
  <c r="S102" i="6" s="1"/>
  <c r="Q102" i="6"/>
  <c r="R102" i="6" s="1"/>
  <c r="O113" i="2"/>
  <c r="Q113" i="2"/>
  <c r="R113" i="2" s="1"/>
  <c r="M113" i="2"/>
  <c r="N113" i="2"/>
  <c r="P113" i="2"/>
  <c r="S113" i="2" s="1"/>
  <c r="W112" i="2"/>
  <c r="V112" i="2"/>
  <c r="DB104" i="5"/>
  <c r="DA104" i="5"/>
  <c r="DD105" i="5"/>
  <c r="T102" i="15" l="1"/>
  <c r="S104" i="16"/>
  <c r="N105" i="16"/>
  <c r="M105" i="16"/>
  <c r="P105" i="16"/>
  <c r="T105" i="16" s="1"/>
  <c r="Q105" i="16"/>
  <c r="R105" i="16" s="1"/>
  <c r="O105" i="16"/>
  <c r="V104" i="16"/>
  <c r="W104" i="16"/>
  <c r="V102" i="15"/>
  <c r="W102" i="15"/>
  <c r="P103" i="15"/>
  <c r="T103" i="15" s="1"/>
  <c r="M103" i="15"/>
  <c r="O103" i="15"/>
  <c r="N103" i="15"/>
  <c r="Q103" i="15"/>
  <c r="R103" i="15" s="1"/>
  <c r="V101" i="14"/>
  <c r="W101" i="14"/>
  <c r="N102" i="14"/>
  <c r="O102" i="14"/>
  <c r="Q102" i="14"/>
  <c r="R102" i="14" s="1"/>
  <c r="M102" i="14"/>
  <c r="P102" i="14"/>
  <c r="S102" i="14" s="1"/>
  <c r="S101" i="14"/>
  <c r="M106" i="13"/>
  <c r="N106" i="13"/>
  <c r="O106" i="13"/>
  <c r="P106" i="13"/>
  <c r="S106" i="13" s="1"/>
  <c r="Q106" i="13"/>
  <c r="R106" i="13" s="1"/>
  <c r="W105" i="13"/>
  <c r="V105" i="13"/>
  <c r="S105" i="13"/>
  <c r="W106" i="12"/>
  <c r="V106" i="12"/>
  <c r="P107" i="12"/>
  <c r="T107" i="12" s="1"/>
  <c r="N107" i="12"/>
  <c r="Q107" i="12"/>
  <c r="R107" i="12" s="1"/>
  <c r="M107" i="12"/>
  <c r="O107" i="12"/>
  <c r="T106" i="12"/>
  <c r="T106" i="10"/>
  <c r="T107" i="11"/>
  <c r="V107" i="11"/>
  <c r="W107" i="11"/>
  <c r="M108" i="11"/>
  <c r="P108" i="11"/>
  <c r="T108" i="11" s="1"/>
  <c r="Q108" i="11"/>
  <c r="R108" i="11" s="1"/>
  <c r="N108" i="11"/>
  <c r="O108" i="11"/>
  <c r="S108" i="11"/>
  <c r="W106" i="10"/>
  <c r="V106" i="10"/>
  <c r="Q107" i="10"/>
  <c r="R107" i="10" s="1"/>
  <c r="N107" i="10"/>
  <c r="O107" i="10"/>
  <c r="M107" i="10"/>
  <c r="P107" i="10"/>
  <c r="T107" i="10" s="1"/>
  <c r="T102" i="6"/>
  <c r="T105" i="9"/>
  <c r="W105" i="9"/>
  <c r="V105" i="9"/>
  <c r="Q106" i="9"/>
  <c r="R106" i="9" s="1"/>
  <c r="P106" i="9"/>
  <c r="S106" i="9" s="1"/>
  <c r="N106" i="9"/>
  <c r="O106" i="9"/>
  <c r="M106" i="9"/>
  <c r="M108" i="8"/>
  <c r="Q108" i="8"/>
  <c r="R108" i="8" s="1"/>
  <c r="N108" i="8"/>
  <c r="O108" i="8"/>
  <c r="P108" i="8"/>
  <c r="S108" i="8" s="1"/>
  <c r="V107" i="8"/>
  <c r="W107" i="8"/>
  <c r="S107" i="8"/>
  <c r="T113" i="2"/>
  <c r="O107" i="7"/>
  <c r="N107" i="7"/>
  <c r="Q107" i="7"/>
  <c r="R107" i="7" s="1"/>
  <c r="M107" i="7"/>
  <c r="P107" i="7"/>
  <c r="T107" i="7" s="1"/>
  <c r="S106" i="7"/>
  <c r="W106" i="7"/>
  <c r="V106" i="7"/>
  <c r="Q103" i="6"/>
  <c r="R103" i="6" s="1"/>
  <c r="N103" i="6"/>
  <c r="O103" i="6"/>
  <c r="P103" i="6"/>
  <c r="S103" i="6" s="1"/>
  <c r="M103" i="6"/>
  <c r="V102" i="6"/>
  <c r="W102" i="6"/>
  <c r="V113" i="2"/>
  <c r="W113" i="2"/>
  <c r="O114" i="2"/>
  <c r="N114" i="2"/>
  <c r="Q114" i="2"/>
  <c r="R114" i="2" s="1"/>
  <c r="M114" i="2"/>
  <c r="P114" i="2"/>
  <c r="T114" i="2" s="1"/>
  <c r="DD106" i="5"/>
  <c r="DA105" i="5"/>
  <c r="DB105" i="5"/>
  <c r="S105" i="16" l="1"/>
  <c r="W105" i="16"/>
  <c r="V105" i="16"/>
  <c r="O106" i="16"/>
  <c r="P106" i="16"/>
  <c r="S106" i="16" s="1"/>
  <c r="Q106" i="16"/>
  <c r="R106" i="16" s="1"/>
  <c r="M106" i="16"/>
  <c r="N106" i="16"/>
  <c r="T106" i="16"/>
  <c r="P104" i="15"/>
  <c r="T104" i="15" s="1"/>
  <c r="N104" i="15"/>
  <c r="O104" i="15"/>
  <c r="M104" i="15"/>
  <c r="Q104" i="15"/>
  <c r="R104" i="15" s="1"/>
  <c r="V103" i="15"/>
  <c r="W103" i="15"/>
  <c r="S103" i="15"/>
  <c r="P103" i="14"/>
  <c r="S103" i="14" s="1"/>
  <c r="N103" i="14"/>
  <c r="M103" i="14"/>
  <c r="Q103" i="14"/>
  <c r="R103" i="14" s="1"/>
  <c r="O103" i="14"/>
  <c r="T102" i="14"/>
  <c r="V102" i="14"/>
  <c r="W102" i="14"/>
  <c r="T106" i="13"/>
  <c r="V106" i="13"/>
  <c r="W106" i="13"/>
  <c r="M107" i="13"/>
  <c r="P107" i="13"/>
  <c r="S107" i="13" s="1"/>
  <c r="O107" i="13"/>
  <c r="Q107" i="13"/>
  <c r="R107" i="13" s="1"/>
  <c r="N107" i="13"/>
  <c r="W107" i="12"/>
  <c r="V107" i="12"/>
  <c r="M108" i="12"/>
  <c r="O108" i="12"/>
  <c r="N108" i="12"/>
  <c r="P108" i="12"/>
  <c r="T108" i="12" s="1"/>
  <c r="Q108" i="12"/>
  <c r="R108" i="12" s="1"/>
  <c r="S107" i="12"/>
  <c r="T106" i="9"/>
  <c r="Q109" i="11"/>
  <c r="R109" i="11" s="1"/>
  <c r="O109" i="11"/>
  <c r="P109" i="11"/>
  <c r="T109" i="11" s="1"/>
  <c r="N109" i="11"/>
  <c r="M109" i="11"/>
  <c r="W108" i="11"/>
  <c r="V108" i="11"/>
  <c r="P108" i="10"/>
  <c r="S108" i="10" s="1"/>
  <c r="N108" i="10"/>
  <c r="Q108" i="10"/>
  <c r="R108" i="10" s="1"/>
  <c r="O108" i="10"/>
  <c r="M108" i="10"/>
  <c r="W107" i="10"/>
  <c r="V107" i="10"/>
  <c r="S107" i="10"/>
  <c r="W106" i="9"/>
  <c r="V106" i="9"/>
  <c r="P107" i="9"/>
  <c r="T107" i="9" s="1"/>
  <c r="Q107" i="9"/>
  <c r="R107" i="9" s="1"/>
  <c r="O107" i="9"/>
  <c r="M107" i="9"/>
  <c r="N107" i="9"/>
  <c r="S107" i="7"/>
  <c r="T108" i="8"/>
  <c r="W108" i="8"/>
  <c r="V108" i="8"/>
  <c r="N109" i="8"/>
  <c r="P109" i="8"/>
  <c r="S109" i="8" s="1"/>
  <c r="O109" i="8"/>
  <c r="M109" i="8"/>
  <c r="Q109" i="8"/>
  <c r="R109" i="8" s="1"/>
  <c r="W107" i="7"/>
  <c r="V107" i="7"/>
  <c r="M108" i="7"/>
  <c r="O108" i="7"/>
  <c r="P108" i="7"/>
  <c r="S108" i="7" s="1"/>
  <c r="Q108" i="7"/>
  <c r="R108" i="7" s="1"/>
  <c r="N108" i="7"/>
  <c r="T103" i="6"/>
  <c r="V103" i="6"/>
  <c r="W103" i="6"/>
  <c r="P104" i="6"/>
  <c r="T104" i="6" s="1"/>
  <c r="Q104" i="6"/>
  <c r="R104" i="6" s="1"/>
  <c r="M104" i="6"/>
  <c r="N104" i="6"/>
  <c r="O104" i="6"/>
  <c r="V114" i="2"/>
  <c r="W114" i="2"/>
  <c r="M115" i="2"/>
  <c r="P115" i="2"/>
  <c r="T115" i="2" s="1"/>
  <c r="O115" i="2"/>
  <c r="N115" i="2"/>
  <c r="Q115" i="2"/>
  <c r="R115" i="2" s="1"/>
  <c r="S114" i="2"/>
  <c r="DB106" i="5"/>
  <c r="DA106" i="5"/>
  <c r="DD107" i="5"/>
  <c r="DD108" i="5"/>
  <c r="T109" i="8" l="1"/>
  <c r="S104" i="15"/>
  <c r="V106" i="16"/>
  <c r="W106" i="16"/>
  <c r="M107" i="16"/>
  <c r="N107" i="16"/>
  <c r="P107" i="16"/>
  <c r="S107" i="16" s="1"/>
  <c r="Q107" i="16"/>
  <c r="R107" i="16" s="1"/>
  <c r="O107" i="16"/>
  <c r="V104" i="15"/>
  <c r="W104" i="15"/>
  <c r="T103" i="14"/>
  <c r="N105" i="15"/>
  <c r="P105" i="15"/>
  <c r="T105" i="15" s="1"/>
  <c r="O105" i="15"/>
  <c r="M105" i="15"/>
  <c r="Q105" i="15"/>
  <c r="R105" i="15" s="1"/>
  <c r="T107" i="13"/>
  <c r="W103" i="14"/>
  <c r="V103" i="14"/>
  <c r="S108" i="12"/>
  <c r="P104" i="14"/>
  <c r="S104" i="14" s="1"/>
  <c r="M104" i="14"/>
  <c r="N104" i="14"/>
  <c r="Q104" i="14"/>
  <c r="R104" i="14" s="1"/>
  <c r="O104" i="14"/>
  <c r="P108" i="13"/>
  <c r="S108" i="13" s="1"/>
  <c r="M108" i="13"/>
  <c r="Q108" i="13"/>
  <c r="R108" i="13" s="1"/>
  <c r="O108" i="13"/>
  <c r="N108" i="13"/>
  <c r="W107" i="13"/>
  <c r="V107" i="13"/>
  <c r="S109" i="11"/>
  <c r="P109" i="12"/>
  <c r="S109" i="12" s="1"/>
  <c r="O109" i="12"/>
  <c r="N109" i="12"/>
  <c r="Q109" i="12"/>
  <c r="R109" i="12" s="1"/>
  <c r="M109" i="12"/>
  <c r="V108" i="12"/>
  <c r="W108" i="12"/>
  <c r="T108" i="10"/>
  <c r="P110" i="11"/>
  <c r="T110" i="11" s="1"/>
  <c r="Q110" i="11"/>
  <c r="R110" i="11" s="1"/>
  <c r="O110" i="11"/>
  <c r="M110" i="11"/>
  <c r="N110" i="11"/>
  <c r="V109" i="11"/>
  <c r="W109" i="11"/>
  <c r="W108" i="10"/>
  <c r="V108" i="10"/>
  <c r="N109" i="10"/>
  <c r="O109" i="10"/>
  <c r="M109" i="10"/>
  <c r="P109" i="10"/>
  <c r="S109" i="10" s="1"/>
  <c r="Q109" i="10"/>
  <c r="R109" i="10" s="1"/>
  <c r="M108" i="9"/>
  <c r="N108" i="9"/>
  <c r="O108" i="9"/>
  <c r="P108" i="9"/>
  <c r="S108" i="9" s="1"/>
  <c r="Q108" i="9"/>
  <c r="R108" i="9" s="1"/>
  <c r="S107" i="9"/>
  <c r="W107" i="9"/>
  <c r="V107" i="9"/>
  <c r="T108" i="7"/>
  <c r="V109" i="8"/>
  <c r="W109" i="8"/>
  <c r="Q110" i="8"/>
  <c r="R110" i="8" s="1"/>
  <c r="P110" i="8"/>
  <c r="S110" i="8" s="1"/>
  <c r="N110" i="8"/>
  <c r="O110" i="8"/>
  <c r="M110" i="8"/>
  <c r="O109" i="7"/>
  <c r="P109" i="7"/>
  <c r="T109" i="7" s="1"/>
  <c r="Q109" i="7"/>
  <c r="R109" i="7" s="1"/>
  <c r="N109" i="7"/>
  <c r="M109" i="7"/>
  <c r="S115" i="2"/>
  <c r="V108" i="7"/>
  <c r="W108" i="7"/>
  <c r="W104" i="6"/>
  <c r="V104" i="6"/>
  <c r="O105" i="6"/>
  <c r="M105" i="6"/>
  <c r="P105" i="6"/>
  <c r="S105" i="6" s="1"/>
  <c r="Q105" i="6"/>
  <c r="R105" i="6" s="1"/>
  <c r="N105" i="6"/>
  <c r="S104" i="6"/>
  <c r="M116" i="2"/>
  <c r="O116" i="2"/>
  <c r="N116" i="2"/>
  <c r="P116" i="2"/>
  <c r="S116" i="2" s="1"/>
  <c r="Q116" i="2"/>
  <c r="R116" i="2" s="1"/>
  <c r="W115" i="2"/>
  <c r="V115" i="2"/>
  <c r="DB108" i="5"/>
  <c r="DA108" i="5"/>
  <c r="DB107" i="5"/>
  <c r="DA107" i="5"/>
  <c r="T110" i="8" l="1"/>
  <c r="T107" i="16"/>
  <c r="P108" i="16"/>
  <c r="T108" i="16" s="1"/>
  <c r="Q108" i="16"/>
  <c r="R108" i="16" s="1"/>
  <c r="M108" i="16"/>
  <c r="N108" i="16"/>
  <c r="O108" i="16"/>
  <c r="V107" i="16"/>
  <c r="W107" i="16"/>
  <c r="B38" i="18"/>
  <c r="E38" i="18" s="1"/>
  <c r="D35" i="22" s="1"/>
  <c r="S105" i="15"/>
  <c r="V105" i="15"/>
  <c r="W105" i="15"/>
  <c r="T104" i="14"/>
  <c r="N106" i="15"/>
  <c r="O106" i="15"/>
  <c r="P106" i="15"/>
  <c r="S106" i="15" s="1"/>
  <c r="Q106" i="15"/>
  <c r="R106" i="15" s="1"/>
  <c r="M106" i="15"/>
  <c r="O105" i="14"/>
  <c r="M105" i="14"/>
  <c r="P105" i="14"/>
  <c r="S105" i="14" s="1"/>
  <c r="N105" i="14"/>
  <c r="Q105" i="14"/>
  <c r="R105" i="14" s="1"/>
  <c r="W104" i="14"/>
  <c r="V104" i="14"/>
  <c r="T108" i="13"/>
  <c r="W108" i="13"/>
  <c r="V108" i="13"/>
  <c r="Q109" i="13"/>
  <c r="R109" i="13" s="1"/>
  <c r="M109" i="13"/>
  <c r="O109" i="13"/>
  <c r="N109" i="13"/>
  <c r="P109" i="13"/>
  <c r="T109" i="13" s="1"/>
  <c r="T109" i="12"/>
  <c r="V109" i="12"/>
  <c r="W109" i="12"/>
  <c r="S110" i="11"/>
  <c r="M110" i="12"/>
  <c r="O110" i="12"/>
  <c r="P110" i="12"/>
  <c r="T110" i="12" s="1"/>
  <c r="N110" i="12"/>
  <c r="Q110" i="12"/>
  <c r="R110" i="12" s="1"/>
  <c r="S109" i="7"/>
  <c r="N111" i="11"/>
  <c r="O111" i="11"/>
  <c r="P111" i="11"/>
  <c r="S111" i="11" s="1"/>
  <c r="Q111" i="11"/>
  <c r="R111" i="11" s="1"/>
  <c r="M111" i="11"/>
  <c r="V110" i="11"/>
  <c r="W110" i="11"/>
  <c r="T108" i="9"/>
  <c r="B86" i="19"/>
  <c r="E86" i="19" s="1"/>
  <c r="L34" i="21" s="1"/>
  <c r="Q110" i="10"/>
  <c r="R110" i="10" s="1"/>
  <c r="N110" i="10"/>
  <c r="O110" i="10"/>
  <c r="M110" i="10"/>
  <c r="P110" i="10"/>
  <c r="S110" i="10" s="1"/>
  <c r="T109" i="10"/>
  <c r="V109" i="10"/>
  <c r="W109" i="10"/>
  <c r="W108" i="9"/>
  <c r="V108" i="9"/>
  <c r="N109" i="9"/>
  <c r="O109" i="9"/>
  <c r="M109" i="9"/>
  <c r="P109" i="9"/>
  <c r="S109" i="9" s="1"/>
  <c r="Q109" i="9"/>
  <c r="R109" i="9" s="1"/>
  <c r="W110" i="8"/>
  <c r="V110" i="8"/>
  <c r="P111" i="8"/>
  <c r="T111" i="8" s="1"/>
  <c r="N111" i="8"/>
  <c r="Q111" i="8"/>
  <c r="R111" i="8" s="1"/>
  <c r="O111" i="8"/>
  <c r="M111" i="8"/>
  <c r="T105" i="6"/>
  <c r="W109" i="7"/>
  <c r="V109" i="7"/>
  <c r="P110" i="7"/>
  <c r="T110" i="7" s="1"/>
  <c r="Q110" i="7"/>
  <c r="R110" i="7" s="1"/>
  <c r="N110" i="7"/>
  <c r="O110" i="7"/>
  <c r="M110" i="7"/>
  <c r="V105" i="6"/>
  <c r="W105" i="6"/>
  <c r="N106" i="6"/>
  <c r="O106" i="6"/>
  <c r="M106" i="6"/>
  <c r="P106" i="6"/>
  <c r="T106" i="6" s="1"/>
  <c r="Q106" i="6"/>
  <c r="R106" i="6" s="1"/>
  <c r="B100" i="19"/>
  <c r="C100" i="19" s="1"/>
  <c r="J48" i="21" s="1"/>
  <c r="B48" i="19"/>
  <c r="C48" i="19" s="1"/>
  <c r="C48" i="21" s="1"/>
  <c r="T116" i="2"/>
  <c r="B97" i="18"/>
  <c r="E97" i="18" s="1"/>
  <c r="J44" i="22" s="1"/>
  <c r="B60" i="19"/>
  <c r="I8" i="21" s="1"/>
  <c r="B49" i="19"/>
  <c r="B49" i="21" s="1"/>
  <c r="B58" i="19"/>
  <c r="I6" i="21" s="1"/>
  <c r="B14" i="19"/>
  <c r="E14" i="19" s="1"/>
  <c r="E14" i="21" s="1"/>
  <c r="B37" i="19"/>
  <c r="E37" i="19" s="1"/>
  <c r="E37" i="21" s="1"/>
  <c r="B97" i="19"/>
  <c r="E97" i="19" s="1"/>
  <c r="L45" i="21" s="1"/>
  <c r="B33" i="18"/>
  <c r="C33" i="18" s="1"/>
  <c r="B30" i="22" s="1"/>
  <c r="B18" i="18"/>
  <c r="C18" i="18" s="1"/>
  <c r="B15" i="22" s="1"/>
  <c r="V116" i="2"/>
  <c r="W116" i="2"/>
  <c r="B94" i="19"/>
  <c r="E94" i="19" s="1"/>
  <c r="L42" i="21" s="1"/>
  <c r="B19" i="19"/>
  <c r="E19" i="19" s="1"/>
  <c r="E19" i="21" s="1"/>
  <c r="B4" i="19"/>
  <c r="B4" i="21" s="1"/>
  <c r="B107" i="18"/>
  <c r="G54" i="22" s="1"/>
  <c r="B56" i="18"/>
  <c r="C56" i="18" s="1"/>
  <c r="H3" i="22" s="1"/>
  <c r="B41" i="18"/>
  <c r="A38" i="22" s="1"/>
  <c r="B88" i="19"/>
  <c r="E88" i="19" s="1"/>
  <c r="L36" i="21" s="1"/>
  <c r="B107" i="19"/>
  <c r="I55" i="21" s="1"/>
  <c r="B4" i="18"/>
  <c r="A1" i="22" s="1"/>
  <c r="N117" i="2"/>
  <c r="O117" i="2"/>
  <c r="Q117" i="2"/>
  <c r="R117" i="2" s="1"/>
  <c r="M117" i="2"/>
  <c r="P117" i="2"/>
  <c r="T117" i="2" s="1"/>
  <c r="B87" i="19"/>
  <c r="I35" i="21" s="1"/>
  <c r="B31" i="19"/>
  <c r="C31" i="19" s="1"/>
  <c r="C31" i="21" s="1"/>
  <c r="B57" i="19"/>
  <c r="I5" i="21" s="1"/>
  <c r="B54" i="18"/>
  <c r="C54" i="18" s="1"/>
  <c r="H1" i="22" s="1"/>
  <c r="B85" i="18"/>
  <c r="C85" i="18" s="1"/>
  <c r="H32" i="22" s="1"/>
  <c r="B34" i="18"/>
  <c r="A31" i="22" s="1"/>
  <c r="B95" i="18"/>
  <c r="E95" i="18" s="1"/>
  <c r="J42" i="22" s="1"/>
  <c r="B46" i="18"/>
  <c r="A43" i="22" s="1"/>
  <c r="B79" i="18"/>
  <c r="E79" i="18" s="1"/>
  <c r="J26" i="22" s="1"/>
  <c r="B17" i="19"/>
  <c r="C17" i="19" s="1"/>
  <c r="C17" i="21" s="1"/>
  <c r="B39" i="19"/>
  <c r="B39" i="21" s="1"/>
  <c r="B82" i="18"/>
  <c r="E82" i="18" s="1"/>
  <c r="J29" i="22" s="1"/>
  <c r="B37" i="18"/>
  <c r="E37" i="18" s="1"/>
  <c r="D34" i="22" s="1"/>
  <c r="B69" i="18"/>
  <c r="E69" i="18" s="1"/>
  <c r="J16" i="22" s="1"/>
  <c r="B26" i="18"/>
  <c r="A23" i="22" s="1"/>
  <c r="B88" i="18"/>
  <c r="C88" i="18" s="1"/>
  <c r="H35" i="22" s="1"/>
  <c r="B72" i="18"/>
  <c r="G19" i="22" s="1"/>
  <c r="B44" i="18"/>
  <c r="E44" i="18" s="1"/>
  <c r="D41" i="22" s="1"/>
  <c r="B99" i="19"/>
  <c r="I47" i="21" s="1"/>
  <c r="B8" i="19"/>
  <c r="E8" i="19" s="1"/>
  <c r="E8" i="21" s="1"/>
  <c r="B86" i="18"/>
  <c r="C86" i="18" s="1"/>
  <c r="H33" i="22" s="1"/>
  <c r="B53" i="18"/>
  <c r="C53" i="18" s="1"/>
  <c r="B50" i="22" s="1"/>
  <c r="B103" i="18"/>
  <c r="C103" i="18" s="1"/>
  <c r="H50" i="22" s="1"/>
  <c r="B45" i="18"/>
  <c r="E45" i="18" s="1"/>
  <c r="D42" i="22" s="1"/>
  <c r="B77" i="18"/>
  <c r="E77" i="18" s="1"/>
  <c r="J24" i="22" s="1"/>
  <c r="B106" i="18"/>
  <c r="B50" i="18"/>
  <c r="A47" i="22" s="1"/>
  <c r="C38" i="18"/>
  <c r="B35" i="22" s="1"/>
  <c r="B62" i="19"/>
  <c r="B38" i="19"/>
  <c r="B24" i="19"/>
  <c r="B20" i="19"/>
  <c r="B44" i="19"/>
  <c r="B54" i="19"/>
  <c r="B26" i="19"/>
  <c r="B78" i="19"/>
  <c r="B50" i="19"/>
  <c r="B65" i="19"/>
  <c r="B64" i="19"/>
  <c r="B11" i="19"/>
  <c r="B92" i="19"/>
  <c r="B98" i="19"/>
  <c r="B77" i="19"/>
  <c r="B48" i="18"/>
  <c r="B67" i="18"/>
  <c r="B104" i="18"/>
  <c r="B87" i="18"/>
  <c r="B94" i="18"/>
  <c r="B40" i="18"/>
  <c r="B99" i="18"/>
  <c r="B29" i="18"/>
  <c r="B105" i="18"/>
  <c r="G52" i="22" s="1"/>
  <c r="B11" i="18"/>
  <c r="B47" i="18"/>
  <c r="B78" i="18"/>
  <c r="B35" i="18"/>
  <c r="B17" i="18"/>
  <c r="B13" i="18"/>
  <c r="B28" i="18"/>
  <c r="B10" i="18"/>
  <c r="B70" i="18"/>
  <c r="B9" i="18"/>
  <c r="B63" i="18"/>
  <c r="B52" i="18"/>
  <c r="B5" i="18"/>
  <c r="B58" i="18"/>
  <c r="B8" i="18"/>
  <c r="B22" i="18"/>
  <c r="B43" i="18"/>
  <c r="B13" i="19"/>
  <c r="B84" i="19"/>
  <c r="B72" i="19"/>
  <c r="B104" i="19"/>
  <c r="B61" i="19"/>
  <c r="B51" i="19"/>
  <c r="B41" i="19"/>
  <c r="B33" i="19"/>
  <c r="B69" i="19"/>
  <c r="B21" i="19"/>
  <c r="B16" i="19"/>
  <c r="B52" i="19"/>
  <c r="B103" i="19"/>
  <c r="B68" i="18"/>
  <c r="B7" i="18"/>
  <c r="B12" i="18"/>
  <c r="B93" i="18"/>
  <c r="B101" i="18"/>
  <c r="B64" i="18"/>
  <c r="B6" i="18"/>
  <c r="B60" i="18"/>
  <c r="B20" i="18"/>
  <c r="B24" i="18"/>
  <c r="B65" i="18"/>
  <c r="B49" i="18"/>
  <c r="B80" i="18"/>
  <c r="B84" i="18"/>
  <c r="B59" i="18"/>
  <c r="B27" i="18"/>
  <c r="B89" i="18"/>
  <c r="B61" i="18"/>
  <c r="B100" i="18"/>
  <c r="B90" i="18"/>
  <c r="B14" i="18"/>
  <c r="B23" i="18"/>
  <c r="B73" i="18"/>
  <c r="B36" i="18"/>
  <c r="B21" i="18"/>
  <c r="B19" i="18"/>
  <c r="B75" i="19"/>
  <c r="B73" i="19"/>
  <c r="B74" i="19"/>
  <c r="B29" i="19"/>
  <c r="B66" i="19"/>
  <c r="B5" i="19"/>
  <c r="B68" i="19"/>
  <c r="B53" i="19"/>
  <c r="B95" i="19"/>
  <c r="B55" i="19"/>
  <c r="B27" i="19"/>
  <c r="B102" i="19"/>
  <c r="B36" i="19"/>
  <c r="B59" i="19"/>
  <c r="B23" i="19"/>
  <c r="B10" i="19"/>
  <c r="B45" i="19"/>
  <c r="B40" i="19"/>
  <c r="B12" i="19"/>
  <c r="B6" i="19"/>
  <c r="B22" i="19"/>
  <c r="B42" i="19"/>
  <c r="B28" i="19"/>
  <c r="B71" i="19"/>
  <c r="B18" i="19"/>
  <c r="B90" i="19"/>
  <c r="B30" i="19"/>
  <c r="B96" i="19"/>
  <c r="B15" i="19"/>
  <c r="B7" i="19"/>
  <c r="B35" i="19"/>
  <c r="B43" i="19"/>
  <c r="B85" i="19"/>
  <c r="B79" i="19"/>
  <c r="B82" i="19"/>
  <c r="B101" i="19"/>
  <c r="B91" i="19"/>
  <c r="B80" i="19"/>
  <c r="B76" i="19"/>
  <c r="B81" i="19"/>
  <c r="B83" i="19"/>
  <c r="B34" i="19"/>
  <c r="B89" i="19"/>
  <c r="B63" i="19"/>
  <c r="B56" i="19"/>
  <c r="B105" i="19"/>
  <c r="B70" i="19"/>
  <c r="B9" i="19"/>
  <c r="B93" i="19"/>
  <c r="B25" i="19"/>
  <c r="B106" i="19"/>
  <c r="B47" i="19"/>
  <c r="B46" i="19"/>
  <c r="B67" i="19"/>
  <c r="B15" i="18"/>
  <c r="B75" i="18"/>
  <c r="B71" i="18"/>
  <c r="B66" i="18"/>
  <c r="B31" i="18"/>
  <c r="B96" i="18"/>
  <c r="B39" i="18"/>
  <c r="B83" i="18"/>
  <c r="B92" i="18"/>
  <c r="B76" i="18"/>
  <c r="B102" i="18"/>
  <c r="B81" i="18"/>
  <c r="B62" i="18"/>
  <c r="B74" i="18"/>
  <c r="B57" i="18"/>
  <c r="B55" i="18"/>
  <c r="B42" i="18"/>
  <c r="B30" i="18"/>
  <c r="B98" i="18"/>
  <c r="B16" i="18"/>
  <c r="B91" i="18"/>
  <c r="B51" i="18"/>
  <c r="B25" i="18"/>
  <c r="B32" i="18"/>
  <c r="B32" i="19"/>
  <c r="C106" i="18" l="1"/>
  <c r="H53" i="22" s="1"/>
  <c r="G53" i="22"/>
  <c r="E57" i="19"/>
  <c r="L5" i="21" s="1"/>
  <c r="A35" i="22"/>
  <c r="S108" i="16"/>
  <c r="V108" i="16"/>
  <c r="W108" i="16"/>
  <c r="E26" i="18"/>
  <c r="D23" i="22" s="1"/>
  <c r="N109" i="16"/>
  <c r="M109" i="16"/>
  <c r="O109" i="16"/>
  <c r="P109" i="16"/>
  <c r="S109" i="16" s="1"/>
  <c r="Q109" i="16"/>
  <c r="R109" i="16" s="1"/>
  <c r="N107" i="15"/>
  <c r="Q107" i="15"/>
  <c r="R107" i="15" s="1"/>
  <c r="O107" i="15"/>
  <c r="M107" i="15"/>
  <c r="P107" i="15"/>
  <c r="T107" i="15" s="1"/>
  <c r="T106" i="15"/>
  <c r="W106" i="15"/>
  <c r="V106" i="15"/>
  <c r="E103" i="18"/>
  <c r="J50" i="22" s="1"/>
  <c r="G44" i="22"/>
  <c r="E99" i="19"/>
  <c r="L47" i="21" s="1"/>
  <c r="T105" i="14"/>
  <c r="W105" i="14"/>
  <c r="V105" i="14"/>
  <c r="S110" i="12"/>
  <c r="N106" i="14"/>
  <c r="Q106" i="14"/>
  <c r="R106" i="14" s="1"/>
  <c r="O106" i="14"/>
  <c r="M106" i="14"/>
  <c r="P106" i="14"/>
  <c r="S106" i="14" s="1"/>
  <c r="N110" i="13"/>
  <c r="O110" i="13"/>
  <c r="M110" i="13"/>
  <c r="Q110" i="13"/>
  <c r="R110" i="13" s="1"/>
  <c r="P110" i="13"/>
  <c r="S110" i="13" s="1"/>
  <c r="C86" i="19"/>
  <c r="J34" i="21" s="1"/>
  <c r="V109" i="13"/>
  <c r="W109" i="13"/>
  <c r="I34" i="21"/>
  <c r="S109" i="13"/>
  <c r="C60" i="19"/>
  <c r="J8" i="21" s="1"/>
  <c r="C88" i="19"/>
  <c r="J36" i="21" s="1"/>
  <c r="O111" i="12"/>
  <c r="M111" i="12"/>
  <c r="P111" i="12"/>
  <c r="T111" i="12" s="1"/>
  <c r="N111" i="12"/>
  <c r="Q111" i="12"/>
  <c r="R111" i="12" s="1"/>
  <c r="I48" i="21"/>
  <c r="E4" i="19"/>
  <c r="E4" i="21" s="1"/>
  <c r="B8" i="21"/>
  <c r="W110" i="12"/>
  <c r="V110" i="12"/>
  <c r="C37" i="19"/>
  <c r="C37" i="21" s="1"/>
  <c r="I42" i="21"/>
  <c r="T111" i="11"/>
  <c r="W111" i="11"/>
  <c r="V111" i="11"/>
  <c r="C39" i="19"/>
  <c r="C39" i="21" s="1"/>
  <c r="G42" i="22"/>
  <c r="N112" i="11"/>
  <c r="O112" i="11"/>
  <c r="M112" i="11"/>
  <c r="Q112" i="11"/>
  <c r="R112" i="11" s="1"/>
  <c r="P112" i="11"/>
  <c r="S112" i="11" s="1"/>
  <c r="T110" i="10"/>
  <c r="E100" i="19"/>
  <c r="L48" i="21" s="1"/>
  <c r="I36" i="21"/>
  <c r="B37" i="21"/>
  <c r="C4" i="19"/>
  <c r="C4" i="21" s="1"/>
  <c r="G1" i="22"/>
  <c r="E60" i="19"/>
  <c r="L8" i="21" s="1"/>
  <c r="V110" i="10"/>
  <c r="W110" i="10"/>
  <c r="E46" i="18"/>
  <c r="D43" i="22" s="1"/>
  <c r="C82" i="18"/>
  <c r="H29" i="22" s="1"/>
  <c r="M111" i="10"/>
  <c r="Q111" i="10"/>
  <c r="R111" i="10" s="1"/>
  <c r="P111" i="10"/>
  <c r="T111" i="10" s="1"/>
  <c r="N111" i="10"/>
  <c r="O111" i="10"/>
  <c r="A30" i="22"/>
  <c r="E34" i="18"/>
  <c r="D31" i="22" s="1"/>
  <c r="C58" i="19"/>
  <c r="J6" i="21" s="1"/>
  <c r="Q110" i="9"/>
  <c r="R110" i="9" s="1"/>
  <c r="N110" i="9"/>
  <c r="P110" i="9"/>
  <c r="S110" i="9" s="1"/>
  <c r="M110" i="9"/>
  <c r="O110" i="9"/>
  <c r="T109" i="9"/>
  <c r="W109" i="9"/>
  <c r="V109" i="9"/>
  <c r="E4" i="18"/>
  <c r="D1" i="22" s="1"/>
  <c r="E53" i="18"/>
  <c r="D50" i="22" s="1"/>
  <c r="C94" i="19"/>
  <c r="J42" i="21" s="1"/>
  <c r="G3" i="22"/>
  <c r="E58" i="19"/>
  <c r="L6" i="21" s="1"/>
  <c r="B17" i="21"/>
  <c r="C4" i="18"/>
  <c r="B1" i="22" s="1"/>
  <c r="E33" i="18"/>
  <c r="D30" i="22" s="1"/>
  <c r="A41" i="22"/>
  <c r="E56" i="18"/>
  <c r="J3" i="22" s="1"/>
  <c r="C37" i="18"/>
  <c r="B34" i="22" s="1"/>
  <c r="W111" i="8"/>
  <c r="V111" i="8"/>
  <c r="O112" i="8"/>
  <c r="Q112" i="8"/>
  <c r="R112" i="8" s="1"/>
  <c r="N112" i="8"/>
  <c r="P112" i="8"/>
  <c r="S112" i="8" s="1"/>
  <c r="M112" i="8"/>
  <c r="C87" i="19"/>
  <c r="J35" i="21" s="1"/>
  <c r="C49" i="19"/>
  <c r="C49" i="21" s="1"/>
  <c r="G26" i="22"/>
  <c r="C97" i="19"/>
  <c r="J45" i="21" s="1"/>
  <c r="S111" i="8"/>
  <c r="C26" i="18"/>
  <c r="B23" i="22" s="1"/>
  <c r="C97" i="18"/>
  <c r="H44" i="22" s="1"/>
  <c r="C41" i="18"/>
  <c r="B38" i="22" s="1"/>
  <c r="G50" i="22"/>
  <c r="E39" i="19"/>
  <c r="E39" i="21" s="1"/>
  <c r="C99" i="19"/>
  <c r="J47" i="21" s="1"/>
  <c r="C95" i="18"/>
  <c r="H42" i="22" s="1"/>
  <c r="C57" i="19"/>
  <c r="J5" i="21" s="1"/>
  <c r="B19" i="21"/>
  <c r="E18" i="18"/>
  <c r="D15" i="22" s="1"/>
  <c r="C77" i="18"/>
  <c r="H24" i="22" s="1"/>
  <c r="E49" i="19"/>
  <c r="E49" i="21" s="1"/>
  <c r="E87" i="19"/>
  <c r="L35" i="21" s="1"/>
  <c r="C79" i="18"/>
  <c r="H26" i="22" s="1"/>
  <c r="G24" i="22"/>
  <c r="G32" i="22"/>
  <c r="E86" i="18"/>
  <c r="J33" i="22" s="1"/>
  <c r="B48" i="21"/>
  <c r="V110" i="7"/>
  <c r="W110" i="7"/>
  <c r="Q111" i="7"/>
  <c r="R111" i="7" s="1"/>
  <c r="M111" i="7"/>
  <c r="P111" i="7"/>
  <c r="S111" i="7" s="1"/>
  <c r="N111" i="7"/>
  <c r="O111" i="7"/>
  <c r="E72" i="18"/>
  <c r="J19" i="22" s="1"/>
  <c r="E85" i="18"/>
  <c r="J32" i="22" s="1"/>
  <c r="G33" i="22"/>
  <c r="I45" i="21"/>
  <c r="E48" i="19"/>
  <c r="E48" i="21" s="1"/>
  <c r="S110" i="7"/>
  <c r="C50" i="18"/>
  <c r="B47" i="22" s="1"/>
  <c r="C72" i="18"/>
  <c r="H19" i="22" s="1"/>
  <c r="A34" i="22"/>
  <c r="S106" i="6"/>
  <c r="E50" i="18"/>
  <c r="D47" i="22" s="1"/>
  <c r="Q107" i="6"/>
  <c r="R107" i="6" s="1"/>
  <c r="N107" i="6"/>
  <c r="M107" i="6"/>
  <c r="O107" i="6"/>
  <c r="P107" i="6"/>
  <c r="T107" i="6" s="1"/>
  <c r="V106" i="6"/>
  <c r="W106" i="6"/>
  <c r="S117" i="2"/>
  <c r="M118" i="2"/>
  <c r="N118" i="2"/>
  <c r="O118" i="2"/>
  <c r="Q118" i="2"/>
  <c r="R118" i="2" s="1"/>
  <c r="P118" i="2"/>
  <c r="S118" i="2" s="1"/>
  <c r="B14" i="21"/>
  <c r="E41" i="18"/>
  <c r="D38" i="22" s="1"/>
  <c r="A50" i="22"/>
  <c r="C44" i="18"/>
  <c r="B41" i="22" s="1"/>
  <c r="A15" i="22"/>
  <c r="G16" i="22"/>
  <c r="E31" i="19"/>
  <c r="E31" i="21" s="1"/>
  <c r="E17" i="19"/>
  <c r="E17" i="21" s="1"/>
  <c r="C14" i="19"/>
  <c r="C14" i="21" s="1"/>
  <c r="C19" i="19"/>
  <c r="C19" i="21" s="1"/>
  <c r="E106" i="18"/>
  <c r="J53" i="22" s="1"/>
  <c r="C34" i="18"/>
  <c r="B31" i="22" s="1"/>
  <c r="C69" i="18"/>
  <c r="H16" i="22" s="1"/>
  <c r="B31" i="21"/>
  <c r="V117" i="2"/>
  <c r="W117" i="2"/>
  <c r="E107" i="19"/>
  <c r="L55" i="21" s="1"/>
  <c r="C107" i="19"/>
  <c r="J55" i="21" s="1"/>
  <c r="E107" i="18"/>
  <c r="J54" i="22" s="1"/>
  <c r="C107" i="18"/>
  <c r="H54" i="22" s="1"/>
  <c r="G35" i="22"/>
  <c r="E54" i="18"/>
  <c r="J1" i="22" s="1"/>
  <c r="G29" i="22"/>
  <c r="C45" i="18"/>
  <c r="B42" i="22" s="1"/>
  <c r="C46" i="18"/>
  <c r="B43" i="22" s="1"/>
  <c r="E88" i="18"/>
  <c r="J35" i="22" s="1"/>
  <c r="C8" i="19"/>
  <c r="C8" i="21" s="1"/>
  <c r="A42" i="22"/>
  <c r="E30" i="18"/>
  <c r="D27" i="22" s="1"/>
  <c r="C30" i="18"/>
  <c r="B27" i="22" s="1"/>
  <c r="A27" i="22"/>
  <c r="G22" i="22"/>
  <c r="E75" i="18"/>
  <c r="J22" i="22" s="1"/>
  <c r="C75" i="18"/>
  <c r="H22" i="22" s="1"/>
  <c r="E9" i="19"/>
  <c r="E9" i="21" s="1"/>
  <c r="C9" i="19"/>
  <c r="C9" i="21" s="1"/>
  <c r="B9" i="21"/>
  <c r="C101" i="19"/>
  <c r="J49" i="21" s="1"/>
  <c r="I49" i="21"/>
  <c r="E101" i="19"/>
  <c r="L49" i="21" s="1"/>
  <c r="C96" i="19"/>
  <c r="J44" i="21" s="1"/>
  <c r="I44" i="21"/>
  <c r="E96" i="19"/>
  <c r="L44" i="21" s="1"/>
  <c r="B10" i="21"/>
  <c r="E10" i="19"/>
  <c r="E10" i="21" s="1"/>
  <c r="C10" i="19"/>
  <c r="C10" i="21" s="1"/>
  <c r="E102" i="19"/>
  <c r="L50" i="21" s="1"/>
  <c r="I50" i="21"/>
  <c r="C102" i="19"/>
  <c r="J50" i="21" s="1"/>
  <c r="G20" i="22"/>
  <c r="E73" i="18"/>
  <c r="J20" i="22" s="1"/>
  <c r="C73" i="18"/>
  <c r="H20" i="22" s="1"/>
  <c r="C100" i="18"/>
  <c r="H47" i="22" s="1"/>
  <c r="E100" i="18"/>
  <c r="J47" i="22" s="1"/>
  <c r="G47" i="22"/>
  <c r="C6" i="18"/>
  <c r="B3" i="22" s="1"/>
  <c r="E6" i="18"/>
  <c r="D3" i="22" s="1"/>
  <c r="A3" i="22"/>
  <c r="B33" i="21"/>
  <c r="C33" i="19"/>
  <c r="C33" i="21" s="1"/>
  <c r="E33" i="19"/>
  <c r="E33" i="21" s="1"/>
  <c r="C43" i="18"/>
  <c r="B40" i="22" s="1"/>
  <c r="A40" i="22"/>
  <c r="E43" i="18"/>
  <c r="D40" i="22" s="1"/>
  <c r="A8" i="22"/>
  <c r="E11" i="18"/>
  <c r="D8" i="22" s="1"/>
  <c r="C11" i="18"/>
  <c r="B8" i="22" s="1"/>
  <c r="I40" i="21"/>
  <c r="E92" i="19"/>
  <c r="L40" i="21" s="1"/>
  <c r="C92" i="19"/>
  <c r="J40" i="21" s="1"/>
  <c r="C62" i="19"/>
  <c r="J10" i="21" s="1"/>
  <c r="I10" i="21"/>
  <c r="E62" i="19"/>
  <c r="L10" i="21" s="1"/>
  <c r="E32" i="19"/>
  <c r="E32" i="21" s="1"/>
  <c r="B32" i="21"/>
  <c r="C32" i="19"/>
  <c r="C32" i="21" s="1"/>
  <c r="C91" i="18"/>
  <c r="H38" i="22" s="1"/>
  <c r="G38" i="22"/>
  <c r="E91" i="18"/>
  <c r="J38" i="22" s="1"/>
  <c r="C42" i="18"/>
  <c r="B39" i="22" s="1"/>
  <c r="A39" i="22"/>
  <c r="E42" i="18"/>
  <c r="D39" i="22" s="1"/>
  <c r="G9" i="22"/>
  <c r="E62" i="18"/>
  <c r="J9" i="22" s="1"/>
  <c r="C62" i="18"/>
  <c r="H9" i="22" s="1"/>
  <c r="G39" i="22"/>
  <c r="E92" i="18"/>
  <c r="J39" i="22" s="1"/>
  <c r="C92" i="18"/>
  <c r="H39" i="22" s="1"/>
  <c r="E31" i="18"/>
  <c r="D28" i="22" s="1"/>
  <c r="A28" i="22"/>
  <c r="C31" i="18"/>
  <c r="B28" i="22" s="1"/>
  <c r="A12" i="22"/>
  <c r="E15" i="18"/>
  <c r="D12" i="22" s="1"/>
  <c r="C15" i="18"/>
  <c r="B12" i="22" s="1"/>
  <c r="C106" i="19"/>
  <c r="J54" i="21" s="1"/>
  <c r="E106" i="19"/>
  <c r="L54" i="21" s="1"/>
  <c r="I54" i="21"/>
  <c r="E70" i="19"/>
  <c r="L18" i="21" s="1"/>
  <c r="C70" i="19"/>
  <c r="J18" i="21" s="1"/>
  <c r="I18" i="21"/>
  <c r="E89" i="19"/>
  <c r="L37" i="21" s="1"/>
  <c r="I37" i="21"/>
  <c r="C89" i="19"/>
  <c r="J37" i="21" s="1"/>
  <c r="E76" i="19"/>
  <c r="L24" i="21" s="1"/>
  <c r="I24" i="21"/>
  <c r="C76" i="19"/>
  <c r="J24" i="21" s="1"/>
  <c r="E82" i="19"/>
  <c r="L30" i="21" s="1"/>
  <c r="I30" i="21"/>
  <c r="C82" i="19"/>
  <c r="J30" i="21" s="1"/>
  <c r="B35" i="21"/>
  <c r="E35" i="19"/>
  <c r="E35" i="21" s="1"/>
  <c r="C35" i="19"/>
  <c r="C35" i="21" s="1"/>
  <c r="B30" i="21"/>
  <c r="E30" i="19"/>
  <c r="E30" i="21" s="1"/>
  <c r="C30" i="19"/>
  <c r="C30" i="21" s="1"/>
  <c r="E28" i="19"/>
  <c r="E28" i="21" s="1"/>
  <c r="C28" i="19"/>
  <c r="C28" i="21" s="1"/>
  <c r="B28" i="21"/>
  <c r="E12" i="19"/>
  <c r="E12" i="21" s="1"/>
  <c r="B12" i="21"/>
  <c r="C12" i="19"/>
  <c r="C12" i="21" s="1"/>
  <c r="B23" i="21"/>
  <c r="E23" i="19"/>
  <c r="E23" i="21" s="1"/>
  <c r="C23" i="19"/>
  <c r="C23" i="21" s="1"/>
  <c r="E27" i="19"/>
  <c r="E27" i="21" s="1"/>
  <c r="B27" i="21"/>
  <c r="C27" i="19"/>
  <c r="C27" i="21" s="1"/>
  <c r="E68" i="19"/>
  <c r="L16" i="21" s="1"/>
  <c r="I16" i="21"/>
  <c r="C68" i="19"/>
  <c r="J16" i="21" s="1"/>
  <c r="I22" i="21"/>
  <c r="C74" i="19"/>
  <c r="J22" i="21" s="1"/>
  <c r="E74" i="19"/>
  <c r="L22" i="21" s="1"/>
  <c r="A16" i="22"/>
  <c r="C19" i="18"/>
  <c r="B16" i="22" s="1"/>
  <c r="E19" i="18"/>
  <c r="D16" i="22" s="1"/>
  <c r="E23" i="18"/>
  <c r="D20" i="22" s="1"/>
  <c r="C23" i="18"/>
  <c r="B20" i="22" s="1"/>
  <c r="A20" i="22"/>
  <c r="G8" i="22"/>
  <c r="C61" i="18"/>
  <c r="H8" i="22" s="1"/>
  <c r="E61" i="18"/>
  <c r="J8" i="22" s="1"/>
  <c r="E84" i="18"/>
  <c r="J31" i="22" s="1"/>
  <c r="G31" i="22"/>
  <c r="C84" i="18"/>
  <c r="H31" i="22" s="1"/>
  <c r="E24" i="18"/>
  <c r="D21" i="22" s="1"/>
  <c r="C24" i="18"/>
  <c r="B21" i="22" s="1"/>
  <c r="A21" i="22"/>
  <c r="E64" i="18"/>
  <c r="J11" i="22" s="1"/>
  <c r="G11" i="22"/>
  <c r="C64" i="18"/>
  <c r="H11" i="22" s="1"/>
  <c r="E7" i="18"/>
  <c r="D4" i="22" s="1"/>
  <c r="A4" i="22"/>
  <c r="C7" i="18"/>
  <c r="B4" i="22" s="1"/>
  <c r="C16" i="19"/>
  <c r="C16" i="21" s="1"/>
  <c r="B16" i="21"/>
  <c r="E16" i="19"/>
  <c r="E16" i="21" s="1"/>
  <c r="E41" i="19"/>
  <c r="E41" i="21" s="1"/>
  <c r="B41" i="21"/>
  <c r="C41" i="19"/>
  <c r="C41" i="21" s="1"/>
  <c r="E72" i="19"/>
  <c r="L20" i="21" s="1"/>
  <c r="I20" i="21"/>
  <c r="C72" i="19"/>
  <c r="J20" i="21" s="1"/>
  <c r="C22" i="18"/>
  <c r="B19" i="22" s="1"/>
  <c r="A19" i="22"/>
  <c r="E22" i="18"/>
  <c r="D19" i="22" s="1"/>
  <c r="E52" i="18"/>
  <c r="D49" i="22" s="1"/>
  <c r="A49" i="22"/>
  <c r="C52" i="18"/>
  <c r="B49" i="22" s="1"/>
  <c r="A7" i="22"/>
  <c r="E10" i="18"/>
  <c r="D7" i="22" s="1"/>
  <c r="C10" i="18"/>
  <c r="B7" i="22" s="1"/>
  <c r="E35" i="18"/>
  <c r="D32" i="22" s="1"/>
  <c r="C35" i="18"/>
  <c r="B32" i="22" s="1"/>
  <c r="A32" i="22"/>
  <c r="C105" i="18"/>
  <c r="H52" i="22" s="1"/>
  <c r="E105" i="18"/>
  <c r="J52" i="22" s="1"/>
  <c r="C94" i="18"/>
  <c r="H41" i="22" s="1"/>
  <c r="E94" i="18"/>
  <c r="J41" i="22" s="1"/>
  <c r="G41" i="22"/>
  <c r="C48" i="18"/>
  <c r="B45" i="22" s="1"/>
  <c r="E48" i="18"/>
  <c r="D45" i="22" s="1"/>
  <c r="A45" i="22"/>
  <c r="B11" i="21"/>
  <c r="C11" i="19"/>
  <c r="C11" i="21" s="1"/>
  <c r="E11" i="19"/>
  <c r="E11" i="21" s="1"/>
  <c r="E78" i="19"/>
  <c r="L26" i="21" s="1"/>
  <c r="C78" i="19"/>
  <c r="J26" i="21" s="1"/>
  <c r="I26" i="21"/>
  <c r="B20" i="21"/>
  <c r="E20" i="19"/>
  <c r="E20" i="21" s="1"/>
  <c r="C20" i="19"/>
  <c r="C20" i="21" s="1"/>
  <c r="C74" i="18"/>
  <c r="H21" i="22" s="1"/>
  <c r="E74" i="18"/>
  <c r="J21" i="22" s="1"/>
  <c r="G21" i="22"/>
  <c r="C96" i="18"/>
  <c r="H43" i="22" s="1"/>
  <c r="G43" i="22"/>
  <c r="E96" i="18"/>
  <c r="J43" i="22" s="1"/>
  <c r="C63" i="19"/>
  <c r="J11" i="21" s="1"/>
  <c r="E63" i="19"/>
  <c r="L11" i="21" s="1"/>
  <c r="I11" i="21"/>
  <c r="C43" i="19"/>
  <c r="C43" i="21" s="1"/>
  <c r="E43" i="19"/>
  <c r="E43" i="21" s="1"/>
  <c r="B43" i="21"/>
  <c r="C71" i="19"/>
  <c r="J19" i="21" s="1"/>
  <c r="I19" i="21"/>
  <c r="E71" i="19"/>
  <c r="L19" i="21" s="1"/>
  <c r="C53" i="19"/>
  <c r="C53" i="21" s="1"/>
  <c r="B53" i="21"/>
  <c r="E53" i="19"/>
  <c r="E53" i="21" s="1"/>
  <c r="C59" i="18"/>
  <c r="H6" i="22" s="1"/>
  <c r="G6" i="22"/>
  <c r="E59" i="18"/>
  <c r="J6" i="22" s="1"/>
  <c r="E12" i="18"/>
  <c r="D9" i="22" s="1"/>
  <c r="A9" i="22"/>
  <c r="C12" i="18"/>
  <c r="B9" i="22" s="1"/>
  <c r="C104" i="19"/>
  <c r="J52" i="21" s="1"/>
  <c r="I52" i="21"/>
  <c r="E104" i="19"/>
  <c r="L52" i="21" s="1"/>
  <c r="E17" i="18"/>
  <c r="D14" i="22" s="1"/>
  <c r="C17" i="18"/>
  <c r="B14" i="22" s="1"/>
  <c r="A14" i="22"/>
  <c r="G14" i="22"/>
  <c r="C67" i="18"/>
  <c r="H14" i="22" s="1"/>
  <c r="E67" i="18"/>
  <c r="J14" i="22" s="1"/>
  <c r="C50" i="19"/>
  <c r="C50" i="21" s="1"/>
  <c r="B50" i="21"/>
  <c r="E50" i="19"/>
  <c r="E50" i="21" s="1"/>
  <c r="C32" i="18"/>
  <c r="B29" i="22" s="1"/>
  <c r="A29" i="22"/>
  <c r="E32" i="18"/>
  <c r="D29" i="22" s="1"/>
  <c r="A13" i="22"/>
  <c r="C16" i="18"/>
  <c r="B13" i="22" s="1"/>
  <c r="E16" i="18"/>
  <c r="D13" i="22" s="1"/>
  <c r="C55" i="18"/>
  <c r="H2" i="22" s="1"/>
  <c r="E55" i="18"/>
  <c r="J2" i="22" s="1"/>
  <c r="G2" i="22"/>
  <c r="E81" i="18"/>
  <c r="J28" i="22" s="1"/>
  <c r="G28" i="22"/>
  <c r="C81" i="18"/>
  <c r="H28" i="22" s="1"/>
  <c r="E83" i="18"/>
  <c r="J30" i="22" s="1"/>
  <c r="G30" i="22"/>
  <c r="C83" i="18"/>
  <c r="H30" i="22" s="1"/>
  <c r="G13" i="22"/>
  <c r="E66" i="18"/>
  <c r="J13" i="22" s="1"/>
  <c r="C66" i="18"/>
  <c r="H13" i="22" s="1"/>
  <c r="I15" i="21"/>
  <c r="E67" i="19"/>
  <c r="L15" i="21" s="1"/>
  <c r="C67" i="19"/>
  <c r="J15" i="21" s="1"/>
  <c r="B25" i="21"/>
  <c r="C25" i="19"/>
  <c r="C25" i="21" s="1"/>
  <c r="E25" i="19"/>
  <c r="E25" i="21" s="1"/>
  <c r="C105" i="19"/>
  <c r="J53" i="21" s="1"/>
  <c r="I53" i="21"/>
  <c r="E105" i="19"/>
  <c r="L53" i="21" s="1"/>
  <c r="B34" i="21"/>
  <c r="E34" i="19"/>
  <c r="E34" i="21" s="1"/>
  <c r="C34" i="19"/>
  <c r="C34" i="21" s="1"/>
  <c r="C80" i="19"/>
  <c r="J28" i="21" s="1"/>
  <c r="I28" i="21"/>
  <c r="E80" i="19"/>
  <c r="L28" i="21" s="1"/>
  <c r="C79" i="19"/>
  <c r="J27" i="21" s="1"/>
  <c r="I27" i="21"/>
  <c r="E79" i="19"/>
  <c r="L27" i="21" s="1"/>
  <c r="E7" i="19"/>
  <c r="E7" i="21" s="1"/>
  <c r="B7" i="21"/>
  <c r="C7" i="19"/>
  <c r="C7" i="21" s="1"/>
  <c r="I38" i="21"/>
  <c r="E90" i="19"/>
  <c r="L38" i="21" s="1"/>
  <c r="C90" i="19"/>
  <c r="J38" i="21" s="1"/>
  <c r="E42" i="19"/>
  <c r="E42" i="21" s="1"/>
  <c r="C42" i="19"/>
  <c r="C42" i="21" s="1"/>
  <c r="B42" i="21"/>
  <c r="E40" i="19"/>
  <c r="E40" i="21" s="1"/>
  <c r="C40" i="19"/>
  <c r="C40" i="21" s="1"/>
  <c r="B40" i="21"/>
  <c r="C59" i="19"/>
  <c r="J7" i="21" s="1"/>
  <c r="I7" i="21"/>
  <c r="E59" i="19"/>
  <c r="L7" i="21" s="1"/>
  <c r="B55" i="21"/>
  <c r="E55" i="19"/>
  <c r="E55" i="21" s="1"/>
  <c r="C55" i="19"/>
  <c r="C55" i="21" s="1"/>
  <c r="B5" i="21"/>
  <c r="E5" i="19"/>
  <c r="E5" i="21" s="1"/>
  <c r="C5" i="19"/>
  <c r="C5" i="21" s="1"/>
  <c r="I21" i="21"/>
  <c r="C73" i="19"/>
  <c r="J21" i="21" s="1"/>
  <c r="E73" i="19"/>
  <c r="L21" i="21" s="1"/>
  <c r="E21" i="18"/>
  <c r="D18" i="22" s="1"/>
  <c r="A18" i="22"/>
  <c r="C21" i="18"/>
  <c r="B18" i="22" s="1"/>
  <c r="A11" i="22"/>
  <c r="C14" i="18"/>
  <c r="B11" i="22" s="1"/>
  <c r="E14" i="18"/>
  <c r="D11" i="22" s="1"/>
  <c r="E89" i="18"/>
  <c r="J36" i="22" s="1"/>
  <c r="G36" i="22"/>
  <c r="C89" i="18"/>
  <c r="H36" i="22" s="1"/>
  <c r="G27" i="22"/>
  <c r="C80" i="18"/>
  <c r="H27" i="22" s="1"/>
  <c r="E80" i="18"/>
  <c r="J27" i="22" s="1"/>
  <c r="C20" i="18"/>
  <c r="B17" i="22" s="1"/>
  <c r="E20" i="18"/>
  <c r="D17" i="22" s="1"/>
  <c r="A17" i="22"/>
  <c r="G48" i="22"/>
  <c r="E101" i="18"/>
  <c r="J48" i="22" s="1"/>
  <c r="C101" i="18"/>
  <c r="H48" i="22" s="1"/>
  <c r="G15" i="22"/>
  <c r="E68" i="18"/>
  <c r="J15" i="22" s="1"/>
  <c r="C68" i="18"/>
  <c r="H15" i="22" s="1"/>
  <c r="C21" i="19"/>
  <c r="C21" i="21" s="1"/>
  <c r="E21" i="19"/>
  <c r="E21" i="21" s="1"/>
  <c r="B21" i="21"/>
  <c r="C51" i="19"/>
  <c r="C51" i="21" s="1"/>
  <c r="B51" i="21"/>
  <c r="E51" i="19"/>
  <c r="E51" i="21" s="1"/>
  <c r="C84" i="19"/>
  <c r="J32" i="21" s="1"/>
  <c r="E84" i="19"/>
  <c r="L32" i="21" s="1"/>
  <c r="I32" i="21"/>
  <c r="A5" i="22"/>
  <c r="C8" i="18"/>
  <c r="B5" i="22" s="1"/>
  <c r="E8" i="18"/>
  <c r="D5" i="22" s="1"/>
  <c r="C63" i="18"/>
  <c r="H10" i="22" s="1"/>
  <c r="G10" i="22"/>
  <c r="E63" i="18"/>
  <c r="J10" i="22" s="1"/>
  <c r="C28" i="18"/>
  <c r="B25" i="22" s="1"/>
  <c r="E28" i="18"/>
  <c r="D25" i="22" s="1"/>
  <c r="A25" i="22"/>
  <c r="E78" i="18"/>
  <c r="J25" i="22" s="1"/>
  <c r="C78" i="18"/>
  <c r="H25" i="22" s="1"/>
  <c r="G25" i="22"/>
  <c r="E29" i="18"/>
  <c r="D26" i="22" s="1"/>
  <c r="C29" i="18"/>
  <c r="B26" i="22" s="1"/>
  <c r="A26" i="22"/>
  <c r="G34" i="22"/>
  <c r="C87" i="18"/>
  <c r="H34" i="22" s="1"/>
  <c r="E87" i="18"/>
  <c r="J34" i="22" s="1"/>
  <c r="I25" i="21"/>
  <c r="E77" i="19"/>
  <c r="L25" i="21" s="1"/>
  <c r="C77" i="19"/>
  <c r="J25" i="21" s="1"/>
  <c r="E64" i="19"/>
  <c r="L12" i="21" s="1"/>
  <c r="I12" i="21"/>
  <c r="C64" i="19"/>
  <c r="J12" i="21" s="1"/>
  <c r="E26" i="19"/>
  <c r="E26" i="21" s="1"/>
  <c r="B26" i="21"/>
  <c r="C26" i="19"/>
  <c r="C26" i="21" s="1"/>
  <c r="B24" i="21"/>
  <c r="E24" i="19"/>
  <c r="E24" i="21" s="1"/>
  <c r="C24" i="19"/>
  <c r="C24" i="21" s="1"/>
  <c r="A48" i="22"/>
  <c r="E51" i="18"/>
  <c r="D48" i="22" s="1"/>
  <c r="C51" i="18"/>
  <c r="B48" i="22" s="1"/>
  <c r="E76" i="18"/>
  <c r="J23" i="22" s="1"/>
  <c r="C76" i="18"/>
  <c r="H23" i="22" s="1"/>
  <c r="G23" i="22"/>
  <c r="B47" i="21"/>
  <c r="E47" i="19"/>
  <c r="E47" i="21" s="1"/>
  <c r="C47" i="19"/>
  <c r="C47" i="21" s="1"/>
  <c r="C81" i="19"/>
  <c r="J29" i="21" s="1"/>
  <c r="E81" i="19"/>
  <c r="L29" i="21" s="1"/>
  <c r="I29" i="21"/>
  <c r="E6" i="19"/>
  <c r="E6" i="21" s="1"/>
  <c r="C6" i="19"/>
  <c r="C6" i="21" s="1"/>
  <c r="B6" i="21"/>
  <c r="B29" i="21"/>
  <c r="C29" i="19"/>
  <c r="C29" i="21" s="1"/>
  <c r="E29" i="19"/>
  <c r="E29" i="21" s="1"/>
  <c r="E65" i="18"/>
  <c r="J12" i="22" s="1"/>
  <c r="G12" i="22"/>
  <c r="C65" i="18"/>
  <c r="H12" i="22" s="1"/>
  <c r="E52" i="19"/>
  <c r="E52" i="21" s="1"/>
  <c r="B52" i="21"/>
  <c r="C52" i="19"/>
  <c r="C52" i="21" s="1"/>
  <c r="E5" i="18"/>
  <c r="D2" i="22" s="1"/>
  <c r="A2" i="22"/>
  <c r="C5" i="18"/>
  <c r="B2" i="22" s="1"/>
  <c r="G17" i="22"/>
  <c r="E70" i="18"/>
  <c r="J17" i="22" s="1"/>
  <c r="C70" i="18"/>
  <c r="H17" i="22" s="1"/>
  <c r="A37" i="22"/>
  <c r="E40" i="18"/>
  <c r="D37" i="22" s="1"/>
  <c r="C40" i="18"/>
  <c r="B37" i="22" s="1"/>
  <c r="C44" i="19"/>
  <c r="C44" i="21" s="1"/>
  <c r="E44" i="19"/>
  <c r="E44" i="21" s="1"/>
  <c r="B44" i="21"/>
  <c r="E25" i="18"/>
  <c r="D22" i="22" s="1"/>
  <c r="C25" i="18"/>
  <c r="B22" i="22" s="1"/>
  <c r="A22" i="22"/>
  <c r="C98" i="18"/>
  <c r="H45" i="22" s="1"/>
  <c r="G45" i="22"/>
  <c r="E98" i="18"/>
  <c r="J45" i="22" s="1"/>
  <c r="C57" i="18"/>
  <c r="H4" i="22" s="1"/>
  <c r="E57" i="18"/>
  <c r="J4" i="22" s="1"/>
  <c r="G4" i="22"/>
  <c r="C102" i="18"/>
  <c r="H49" i="22" s="1"/>
  <c r="E102" i="18"/>
  <c r="J49" i="22" s="1"/>
  <c r="G49" i="22"/>
  <c r="C39" i="18"/>
  <c r="B36" i="22" s="1"/>
  <c r="A36" i="22"/>
  <c r="E39" i="18"/>
  <c r="D36" i="22" s="1"/>
  <c r="E71" i="18"/>
  <c r="J18" i="22" s="1"/>
  <c r="C71" i="18"/>
  <c r="H18" i="22" s="1"/>
  <c r="G18" i="22"/>
  <c r="E46" i="19"/>
  <c r="E46" i="21" s="1"/>
  <c r="B46" i="21"/>
  <c r="C46" i="19"/>
  <c r="C46" i="21" s="1"/>
  <c r="C93" i="19"/>
  <c r="J41" i="21" s="1"/>
  <c r="I41" i="21"/>
  <c r="E93" i="19"/>
  <c r="L41" i="21" s="1"/>
  <c r="I4" i="21"/>
  <c r="E56" i="19"/>
  <c r="L4" i="21" s="1"/>
  <c r="C56" i="19"/>
  <c r="J4" i="21" s="1"/>
  <c r="E83" i="19"/>
  <c r="L31" i="21" s="1"/>
  <c r="C83" i="19"/>
  <c r="J31" i="21" s="1"/>
  <c r="I31" i="21"/>
  <c r="C91" i="19"/>
  <c r="J39" i="21" s="1"/>
  <c r="E91" i="19"/>
  <c r="L39" i="21" s="1"/>
  <c r="I39" i="21"/>
  <c r="C85" i="19"/>
  <c r="J33" i="21" s="1"/>
  <c r="E85" i="19"/>
  <c r="L33" i="21" s="1"/>
  <c r="I33" i="21"/>
  <c r="E15" i="19"/>
  <c r="E15" i="21" s="1"/>
  <c r="C15" i="19"/>
  <c r="C15" i="21" s="1"/>
  <c r="B15" i="21"/>
  <c r="E18" i="19"/>
  <c r="E18" i="21" s="1"/>
  <c r="B18" i="21"/>
  <c r="C18" i="19"/>
  <c r="C18" i="21" s="1"/>
  <c r="C22" i="19"/>
  <c r="C22" i="21" s="1"/>
  <c r="B22" i="21"/>
  <c r="E22" i="19"/>
  <c r="E22" i="21" s="1"/>
  <c r="E45" i="19"/>
  <c r="E45" i="21" s="1"/>
  <c r="B45" i="21"/>
  <c r="C45" i="19"/>
  <c r="C45" i="21" s="1"/>
  <c r="E36" i="19"/>
  <c r="E36" i="21" s="1"/>
  <c r="B36" i="21"/>
  <c r="C36" i="19"/>
  <c r="C36" i="21" s="1"/>
  <c r="C95" i="19"/>
  <c r="J43" i="21" s="1"/>
  <c r="E95" i="19"/>
  <c r="L43" i="21" s="1"/>
  <c r="I43" i="21"/>
  <c r="I14" i="21"/>
  <c r="E66" i="19"/>
  <c r="L14" i="21" s="1"/>
  <c r="C66" i="19"/>
  <c r="J14" i="21" s="1"/>
  <c r="I23" i="21"/>
  <c r="C75" i="19"/>
  <c r="J23" i="21" s="1"/>
  <c r="E75" i="19"/>
  <c r="L23" i="21" s="1"/>
  <c r="A33" i="22"/>
  <c r="E36" i="18"/>
  <c r="D33" i="22" s="1"/>
  <c r="C36" i="18"/>
  <c r="B33" i="22" s="1"/>
  <c r="E90" i="18"/>
  <c r="J37" i="22" s="1"/>
  <c r="C90" i="18"/>
  <c r="H37" i="22" s="1"/>
  <c r="G37" i="22"/>
  <c r="A24" i="22"/>
  <c r="E27" i="18"/>
  <c r="D24" i="22" s="1"/>
  <c r="C27" i="18"/>
  <c r="B24" i="22" s="1"/>
  <c r="A46" i="22"/>
  <c r="E49" i="18"/>
  <c r="D46" i="22" s="1"/>
  <c r="C49" i="18"/>
  <c r="B46" i="22" s="1"/>
  <c r="E60" i="18"/>
  <c r="J7" i="22" s="1"/>
  <c r="C60" i="18"/>
  <c r="H7" i="22" s="1"/>
  <c r="G7" i="22"/>
  <c r="E93" i="18"/>
  <c r="J40" i="22" s="1"/>
  <c r="G40" i="22"/>
  <c r="C93" i="18"/>
  <c r="H40" i="22" s="1"/>
  <c r="E103" i="19"/>
  <c r="L51" i="21" s="1"/>
  <c r="C103" i="19"/>
  <c r="J51" i="21" s="1"/>
  <c r="I51" i="21"/>
  <c r="E69" i="19"/>
  <c r="L17" i="21" s="1"/>
  <c r="C69" i="19"/>
  <c r="J17" i="21" s="1"/>
  <c r="I17" i="21"/>
  <c r="C61" i="19"/>
  <c r="J9" i="21" s="1"/>
  <c r="E61" i="19"/>
  <c r="L9" i="21" s="1"/>
  <c r="I9" i="21"/>
  <c r="C13" i="19"/>
  <c r="C13" i="21" s="1"/>
  <c r="B13" i="21"/>
  <c r="E13" i="19"/>
  <c r="E13" i="21" s="1"/>
  <c r="E58" i="18"/>
  <c r="J5" i="22" s="1"/>
  <c r="C58" i="18"/>
  <c r="H5" i="22" s="1"/>
  <c r="G5" i="22"/>
  <c r="A6" i="22"/>
  <c r="C9" i="18"/>
  <c r="B6" i="22" s="1"/>
  <c r="E9" i="18"/>
  <c r="D6" i="22" s="1"/>
  <c r="E13" i="18"/>
  <c r="D10" i="22" s="1"/>
  <c r="A10" i="22"/>
  <c r="C13" i="18"/>
  <c r="B10" i="22" s="1"/>
  <c r="A44" i="22"/>
  <c r="E47" i="18"/>
  <c r="D44" i="22" s="1"/>
  <c r="C47" i="18"/>
  <c r="B44" i="22" s="1"/>
  <c r="C99" i="18"/>
  <c r="H46" i="22" s="1"/>
  <c r="G46" i="22"/>
  <c r="E99" i="18"/>
  <c r="J46" i="22" s="1"/>
  <c r="C104" i="18"/>
  <c r="H51" i="22" s="1"/>
  <c r="E104" i="18"/>
  <c r="J51" i="22" s="1"/>
  <c r="G51" i="22"/>
  <c r="E98" i="19"/>
  <c r="L46" i="21" s="1"/>
  <c r="C98" i="19"/>
  <c r="J46" i="21" s="1"/>
  <c r="I46" i="21"/>
  <c r="I13" i="21"/>
  <c r="E65" i="19"/>
  <c r="L13" i="21" s="1"/>
  <c r="C65" i="19"/>
  <c r="J13" i="21" s="1"/>
  <c r="E54" i="19"/>
  <c r="E54" i="21" s="1"/>
  <c r="C54" i="19"/>
  <c r="C54" i="21" s="1"/>
  <c r="B54" i="21"/>
  <c r="E38" i="19"/>
  <c r="E38" i="21" s="1"/>
  <c r="C38" i="19"/>
  <c r="C38" i="21" s="1"/>
  <c r="B38" i="21"/>
  <c r="Q110" i="16" l="1"/>
  <c r="R110" i="16" s="1"/>
  <c r="P110" i="16"/>
  <c r="T110" i="16" s="1"/>
  <c r="N110" i="16"/>
  <c r="O110" i="16"/>
  <c r="M110" i="16"/>
  <c r="V109" i="16"/>
  <c r="W109" i="16"/>
  <c r="T109" i="16"/>
  <c r="S107" i="15"/>
  <c r="M108" i="15"/>
  <c r="N108" i="15"/>
  <c r="P108" i="15"/>
  <c r="S108" i="15" s="1"/>
  <c r="O108" i="15"/>
  <c r="Q108" i="15"/>
  <c r="R108" i="15" s="1"/>
  <c r="W107" i="15"/>
  <c r="V107" i="15"/>
  <c r="T106" i="14"/>
  <c r="T110" i="13"/>
  <c r="V106" i="14"/>
  <c r="W106" i="14"/>
  <c r="N107" i="14"/>
  <c r="Q107" i="14"/>
  <c r="R107" i="14" s="1"/>
  <c r="O107" i="14"/>
  <c r="P107" i="14"/>
  <c r="T107" i="14" s="1"/>
  <c r="M107" i="14"/>
  <c r="V110" i="13"/>
  <c r="W110" i="13"/>
  <c r="S111" i="12"/>
  <c r="O111" i="13"/>
  <c r="Q111" i="13"/>
  <c r="R111" i="13" s="1"/>
  <c r="N111" i="13"/>
  <c r="M111" i="13"/>
  <c r="P111" i="13"/>
  <c r="T111" i="13" s="1"/>
  <c r="W111" i="12"/>
  <c r="V111" i="12"/>
  <c r="N112" i="12"/>
  <c r="M112" i="12"/>
  <c r="P112" i="12"/>
  <c r="T112" i="12" s="1"/>
  <c r="Q112" i="12"/>
  <c r="R112" i="12" s="1"/>
  <c r="O112" i="12"/>
  <c r="T112" i="11"/>
  <c r="N113" i="11"/>
  <c r="Q113" i="11"/>
  <c r="R113" i="11" s="1"/>
  <c r="P113" i="11"/>
  <c r="T113" i="11" s="1"/>
  <c r="O113" i="11"/>
  <c r="M113" i="11"/>
  <c r="V112" i="11"/>
  <c r="W112" i="11"/>
  <c r="S111" i="10"/>
  <c r="W111" i="10"/>
  <c r="V111" i="10"/>
  <c r="M112" i="10"/>
  <c r="Q112" i="10"/>
  <c r="R112" i="10" s="1"/>
  <c r="P112" i="10"/>
  <c r="T112" i="10" s="1"/>
  <c r="O112" i="10"/>
  <c r="N112" i="10"/>
  <c r="T110" i="9"/>
  <c r="V110" i="9"/>
  <c r="W110" i="9"/>
  <c r="P111" i="9"/>
  <c r="S111" i="9" s="1"/>
  <c r="O111" i="9"/>
  <c r="N111" i="9"/>
  <c r="Q111" i="9"/>
  <c r="R111" i="9" s="1"/>
  <c r="M111" i="9"/>
  <c r="O113" i="8"/>
  <c r="N113" i="8"/>
  <c r="Q113" i="8"/>
  <c r="R113" i="8" s="1"/>
  <c r="P113" i="8"/>
  <c r="S113" i="8" s="1"/>
  <c r="M113" i="8"/>
  <c r="T112" i="8"/>
  <c r="W112" i="8"/>
  <c r="V112" i="8"/>
  <c r="T118" i="2"/>
  <c r="M112" i="7"/>
  <c r="Q112" i="7"/>
  <c r="R112" i="7" s="1"/>
  <c r="N112" i="7"/>
  <c r="O112" i="7"/>
  <c r="P112" i="7"/>
  <c r="S112" i="7" s="1"/>
  <c r="W111" i="7"/>
  <c r="V111" i="7"/>
  <c r="T111" i="7"/>
  <c r="S107" i="6"/>
  <c r="V107" i="6"/>
  <c r="W107" i="6"/>
  <c r="P108" i="6"/>
  <c r="T108" i="6" s="1"/>
  <c r="Q108" i="6"/>
  <c r="R108" i="6" s="1"/>
  <c r="O108" i="6"/>
  <c r="M108" i="6"/>
  <c r="N108" i="6"/>
  <c r="W118" i="2"/>
  <c r="V118" i="2"/>
  <c r="O119" i="2"/>
  <c r="N119" i="2"/>
  <c r="P119" i="2"/>
  <c r="T119" i="2" s="1"/>
  <c r="Q119" i="2"/>
  <c r="R119" i="2" s="1"/>
  <c r="M119" i="2"/>
  <c r="S110" i="16" l="1"/>
  <c r="M111" i="16"/>
  <c r="N111" i="16"/>
  <c r="O111" i="16"/>
  <c r="Q111" i="16"/>
  <c r="R111" i="16" s="1"/>
  <c r="P111" i="16"/>
  <c r="T111" i="16" s="1"/>
  <c r="W110" i="16"/>
  <c r="V110" i="16"/>
  <c r="S113" i="11"/>
  <c r="T108" i="15"/>
  <c r="V108" i="15"/>
  <c r="W108" i="15"/>
  <c r="Q109" i="15"/>
  <c r="R109" i="15" s="1"/>
  <c r="P109" i="15"/>
  <c r="T109" i="15" s="1"/>
  <c r="N109" i="15"/>
  <c r="M109" i="15"/>
  <c r="O109" i="15"/>
  <c r="Q108" i="14"/>
  <c r="R108" i="14" s="1"/>
  <c r="M108" i="14"/>
  <c r="P108" i="14"/>
  <c r="T108" i="14" s="1"/>
  <c r="N108" i="14"/>
  <c r="O108" i="14"/>
  <c r="S107" i="14"/>
  <c r="V107" i="14"/>
  <c r="W107" i="14"/>
  <c r="S111" i="13"/>
  <c r="M112" i="13"/>
  <c r="Q112" i="13"/>
  <c r="R112" i="13" s="1"/>
  <c r="O112" i="13"/>
  <c r="P112" i="13"/>
  <c r="S112" i="13" s="1"/>
  <c r="N112" i="13"/>
  <c r="W111" i="13"/>
  <c r="V111" i="13"/>
  <c r="W112" i="12"/>
  <c r="V112" i="12"/>
  <c r="M113" i="12"/>
  <c r="Q113" i="12"/>
  <c r="R113" i="12" s="1"/>
  <c r="P113" i="12"/>
  <c r="T113" i="12" s="1"/>
  <c r="N113" i="12"/>
  <c r="O113" i="12"/>
  <c r="S112" i="12"/>
  <c r="V113" i="11"/>
  <c r="W113" i="11"/>
  <c r="Q114" i="11"/>
  <c r="R114" i="11" s="1"/>
  <c r="M114" i="11"/>
  <c r="N114" i="11"/>
  <c r="O114" i="11"/>
  <c r="P114" i="11"/>
  <c r="S114" i="11" s="1"/>
  <c r="S112" i="10"/>
  <c r="W112" i="10"/>
  <c r="V112" i="10"/>
  <c r="Q113" i="10"/>
  <c r="R113" i="10" s="1"/>
  <c r="N113" i="10"/>
  <c r="M113" i="10"/>
  <c r="O113" i="10"/>
  <c r="P113" i="10"/>
  <c r="T113" i="10" s="1"/>
  <c r="T111" i="9"/>
  <c r="Q112" i="9"/>
  <c r="R112" i="9" s="1"/>
  <c r="M112" i="9"/>
  <c r="P112" i="9"/>
  <c r="S112" i="9" s="1"/>
  <c r="N112" i="9"/>
  <c r="O112" i="9"/>
  <c r="V111" i="9"/>
  <c r="W111" i="9"/>
  <c r="S108" i="6"/>
  <c r="T112" i="7"/>
  <c r="T113" i="8"/>
  <c r="W113" i="8"/>
  <c r="V113" i="8"/>
  <c r="N114" i="8"/>
  <c r="O114" i="8"/>
  <c r="Q114" i="8"/>
  <c r="R114" i="8" s="1"/>
  <c r="M114" i="8"/>
  <c r="P114" i="8"/>
  <c r="T114" i="8" s="1"/>
  <c r="S119" i="2"/>
  <c r="W112" i="7"/>
  <c r="V112" i="7"/>
  <c r="O113" i="7"/>
  <c r="M113" i="7"/>
  <c r="Q113" i="7"/>
  <c r="R113" i="7" s="1"/>
  <c r="N113" i="7"/>
  <c r="P113" i="7"/>
  <c r="T113" i="7" s="1"/>
  <c r="Q109" i="6"/>
  <c r="R109" i="6" s="1"/>
  <c r="N109" i="6"/>
  <c r="M109" i="6"/>
  <c r="O109" i="6"/>
  <c r="P109" i="6"/>
  <c r="T109" i="6" s="1"/>
  <c r="V108" i="6"/>
  <c r="W108" i="6"/>
  <c r="Q120" i="2"/>
  <c r="R120" i="2" s="1"/>
  <c r="N120" i="2"/>
  <c r="M120" i="2"/>
  <c r="O120" i="2"/>
  <c r="P120" i="2"/>
  <c r="S120" i="2" s="1"/>
  <c r="W119" i="2"/>
  <c r="V119" i="2"/>
  <c r="S109" i="15" l="1"/>
  <c r="S111" i="16"/>
  <c r="N112" i="16"/>
  <c r="M112" i="16"/>
  <c r="P112" i="16"/>
  <c r="S112" i="16" s="1"/>
  <c r="O112" i="16"/>
  <c r="Q112" i="16"/>
  <c r="R112" i="16" s="1"/>
  <c r="W111" i="16"/>
  <c r="V111" i="16"/>
  <c r="W109" i="15"/>
  <c r="V109" i="15"/>
  <c r="M110" i="15"/>
  <c r="P110" i="15"/>
  <c r="T110" i="15" s="1"/>
  <c r="N110" i="15"/>
  <c r="O110" i="15"/>
  <c r="Q110" i="15"/>
  <c r="R110" i="15" s="1"/>
  <c r="S110" i="15"/>
  <c r="S108" i="14"/>
  <c r="T112" i="13"/>
  <c r="W108" i="14"/>
  <c r="V108" i="14"/>
  <c r="N109" i="14"/>
  <c r="M109" i="14"/>
  <c r="P109" i="14"/>
  <c r="T109" i="14" s="1"/>
  <c r="Q109" i="14"/>
  <c r="R109" i="14" s="1"/>
  <c r="O109" i="14"/>
  <c r="V112" i="13"/>
  <c r="W112" i="13"/>
  <c r="N113" i="13"/>
  <c r="Q113" i="13"/>
  <c r="R113" i="13" s="1"/>
  <c r="P113" i="13"/>
  <c r="S113" i="13" s="1"/>
  <c r="O113" i="13"/>
  <c r="M113" i="13"/>
  <c r="W113" i="12"/>
  <c r="V113" i="12"/>
  <c r="P114" i="12"/>
  <c r="S114" i="12" s="1"/>
  <c r="O114" i="12"/>
  <c r="M114" i="12"/>
  <c r="N114" i="12"/>
  <c r="Q114" i="12"/>
  <c r="R114" i="12" s="1"/>
  <c r="S113" i="12"/>
  <c r="W114" i="11"/>
  <c r="V114" i="11"/>
  <c r="T114" i="11"/>
  <c r="O115" i="11"/>
  <c r="N115" i="11"/>
  <c r="Q115" i="11"/>
  <c r="R115" i="11" s="1"/>
  <c r="M115" i="11"/>
  <c r="P115" i="11"/>
  <c r="T115" i="11" s="1"/>
  <c r="W113" i="10"/>
  <c r="V113" i="10"/>
  <c r="M114" i="10"/>
  <c r="Q114" i="10"/>
  <c r="R114" i="10" s="1"/>
  <c r="N114" i="10"/>
  <c r="O114" i="10"/>
  <c r="P114" i="10"/>
  <c r="S114" i="10" s="1"/>
  <c r="S113" i="10"/>
  <c r="T112" i="9"/>
  <c r="V112" i="9"/>
  <c r="W112" i="9"/>
  <c r="S114" i="8"/>
  <c r="M113" i="9"/>
  <c r="P113" i="9"/>
  <c r="S113" i="9" s="1"/>
  <c r="O113" i="9"/>
  <c r="Q113" i="9"/>
  <c r="R113" i="9" s="1"/>
  <c r="N113" i="9"/>
  <c r="S113" i="7"/>
  <c r="Q115" i="8"/>
  <c r="R115" i="8" s="1"/>
  <c r="N115" i="8"/>
  <c r="P115" i="8"/>
  <c r="S115" i="8" s="1"/>
  <c r="M115" i="8"/>
  <c r="O115" i="8"/>
  <c r="V114" i="8"/>
  <c r="W114" i="8"/>
  <c r="M114" i="7"/>
  <c r="Q114" i="7"/>
  <c r="R114" i="7" s="1"/>
  <c r="P114" i="7"/>
  <c r="T114" i="7" s="1"/>
  <c r="O114" i="7"/>
  <c r="N114" i="7"/>
  <c r="S109" i="6"/>
  <c r="W113" i="7"/>
  <c r="V113" i="7"/>
  <c r="T120" i="2"/>
  <c r="V109" i="6"/>
  <c r="W109" i="6"/>
  <c r="O110" i="6"/>
  <c r="N110" i="6"/>
  <c r="P110" i="6"/>
  <c r="T110" i="6" s="1"/>
  <c r="Q110" i="6"/>
  <c r="R110" i="6" s="1"/>
  <c r="M110" i="6"/>
  <c r="V120" i="2"/>
  <c r="W120" i="2"/>
  <c r="M121" i="2"/>
  <c r="O121" i="2"/>
  <c r="Q121" i="2"/>
  <c r="R121" i="2" s="1"/>
  <c r="P121" i="2"/>
  <c r="S121" i="2" s="1"/>
  <c r="N121" i="2"/>
  <c r="T113" i="9" l="1"/>
  <c r="T112" i="16"/>
  <c r="W112" i="16"/>
  <c r="V112" i="16"/>
  <c r="O113" i="16"/>
  <c r="N113" i="16"/>
  <c r="M113" i="16"/>
  <c r="Q113" i="16"/>
  <c r="R113" i="16" s="1"/>
  <c r="P113" i="16"/>
  <c r="S113" i="16" s="1"/>
  <c r="W110" i="15"/>
  <c r="V110" i="15"/>
  <c r="O111" i="15"/>
  <c r="M111" i="15"/>
  <c r="N111" i="15"/>
  <c r="P111" i="15"/>
  <c r="S111" i="15" s="1"/>
  <c r="Q111" i="15"/>
  <c r="R111" i="15" s="1"/>
  <c r="S109" i="14"/>
  <c r="V109" i="14"/>
  <c r="W109" i="14"/>
  <c r="P110" i="14"/>
  <c r="S110" i="14" s="1"/>
  <c r="M110" i="14"/>
  <c r="N110" i="14"/>
  <c r="O110" i="14"/>
  <c r="Q110" i="14"/>
  <c r="R110" i="14" s="1"/>
  <c r="P114" i="13"/>
  <c r="S114" i="13" s="1"/>
  <c r="M114" i="13"/>
  <c r="N114" i="13"/>
  <c r="Q114" i="13"/>
  <c r="R114" i="13" s="1"/>
  <c r="O114" i="13"/>
  <c r="V113" i="13"/>
  <c r="W113" i="13"/>
  <c r="T113" i="13"/>
  <c r="N115" i="12"/>
  <c r="Q115" i="12"/>
  <c r="R115" i="12" s="1"/>
  <c r="P115" i="12"/>
  <c r="S115" i="12" s="1"/>
  <c r="O115" i="12"/>
  <c r="M115" i="12"/>
  <c r="T114" i="12"/>
  <c r="V114" i="12"/>
  <c r="W114" i="12"/>
  <c r="S115" i="11"/>
  <c r="Q116" i="11"/>
  <c r="R116" i="11" s="1"/>
  <c r="M116" i="11"/>
  <c r="N116" i="11"/>
  <c r="P116" i="11"/>
  <c r="S116" i="11" s="1"/>
  <c r="O116" i="11"/>
  <c r="V115" i="11"/>
  <c r="W115" i="11"/>
  <c r="W114" i="10"/>
  <c r="V114" i="10"/>
  <c r="O115" i="10"/>
  <c r="P115" i="10"/>
  <c r="T115" i="10" s="1"/>
  <c r="N115" i="10"/>
  <c r="Q115" i="10"/>
  <c r="R115" i="10" s="1"/>
  <c r="M115" i="10"/>
  <c r="T114" i="10"/>
  <c r="W113" i="9"/>
  <c r="V113" i="9"/>
  <c r="N114" i="9"/>
  <c r="Q114" i="9"/>
  <c r="R114" i="9" s="1"/>
  <c r="M114" i="9"/>
  <c r="O114" i="9"/>
  <c r="P114" i="9"/>
  <c r="T114" i="9" s="1"/>
  <c r="T115" i="8"/>
  <c r="W115" i="8"/>
  <c r="V115" i="8"/>
  <c r="P116" i="8"/>
  <c r="T116" i="8" s="1"/>
  <c r="O116" i="8"/>
  <c r="M116" i="8"/>
  <c r="Q116" i="8"/>
  <c r="R116" i="8" s="1"/>
  <c r="N116" i="8"/>
  <c r="S110" i="6"/>
  <c r="S114" i="7"/>
  <c r="V114" i="7"/>
  <c r="W114" i="7"/>
  <c r="Q115" i="7"/>
  <c r="R115" i="7" s="1"/>
  <c r="M115" i="7"/>
  <c r="P115" i="7"/>
  <c r="S115" i="7" s="1"/>
  <c r="N115" i="7"/>
  <c r="O115" i="7"/>
  <c r="W110" i="6"/>
  <c r="V110" i="6"/>
  <c r="O111" i="6"/>
  <c r="M111" i="6"/>
  <c r="P111" i="6"/>
  <c r="S111" i="6" s="1"/>
  <c r="N111" i="6"/>
  <c r="Q111" i="6"/>
  <c r="R111" i="6" s="1"/>
  <c r="O122" i="2"/>
  <c r="P122" i="2"/>
  <c r="T122" i="2" s="1"/>
  <c r="M122" i="2"/>
  <c r="Q122" i="2"/>
  <c r="R122" i="2" s="1"/>
  <c r="N122" i="2"/>
  <c r="T121" i="2"/>
  <c r="V121" i="2"/>
  <c r="W121" i="2"/>
  <c r="M114" i="16" l="1"/>
  <c r="N114" i="16"/>
  <c r="Q114" i="16"/>
  <c r="R114" i="16" s="1"/>
  <c r="P114" i="16"/>
  <c r="T114" i="16" s="1"/>
  <c r="O114" i="16"/>
  <c r="V113" i="16"/>
  <c r="W113" i="16"/>
  <c r="T113" i="16"/>
  <c r="Q112" i="15"/>
  <c r="R112" i="15" s="1"/>
  <c r="M112" i="15"/>
  <c r="O112" i="15"/>
  <c r="P112" i="15"/>
  <c r="T112" i="15" s="1"/>
  <c r="N112" i="15"/>
  <c r="V111" i="15"/>
  <c r="W111" i="15"/>
  <c r="T116" i="11"/>
  <c r="T114" i="13"/>
  <c r="T111" i="15"/>
  <c r="V110" i="14"/>
  <c r="W110" i="14"/>
  <c r="Q111" i="14"/>
  <c r="R111" i="14" s="1"/>
  <c r="N111" i="14"/>
  <c r="M111" i="14"/>
  <c r="P111" i="14"/>
  <c r="S111" i="14" s="1"/>
  <c r="O111" i="14"/>
  <c r="T110" i="14"/>
  <c r="W114" i="13"/>
  <c r="V114" i="13"/>
  <c r="T115" i="12"/>
  <c r="P115" i="13"/>
  <c r="S115" i="13" s="1"/>
  <c r="O115" i="13"/>
  <c r="M115" i="13"/>
  <c r="N115" i="13"/>
  <c r="Q115" i="13"/>
  <c r="R115" i="13" s="1"/>
  <c r="W115" i="12"/>
  <c r="V115" i="12"/>
  <c r="O116" i="12"/>
  <c r="Q116" i="12"/>
  <c r="R116" i="12" s="1"/>
  <c r="N116" i="12"/>
  <c r="P116" i="12"/>
  <c r="S116" i="12" s="1"/>
  <c r="M116" i="12"/>
  <c r="T115" i="7"/>
  <c r="V116" i="11"/>
  <c r="W116" i="11"/>
  <c r="N117" i="11"/>
  <c r="M117" i="11"/>
  <c r="O117" i="11"/>
  <c r="Q117" i="11"/>
  <c r="R117" i="11" s="1"/>
  <c r="P117" i="11"/>
  <c r="S117" i="11" s="1"/>
  <c r="V115" i="10"/>
  <c r="W115" i="10"/>
  <c r="S115" i="10"/>
  <c r="P116" i="10"/>
  <c r="T116" i="10" s="1"/>
  <c r="Q116" i="10"/>
  <c r="R116" i="10" s="1"/>
  <c r="O116" i="10"/>
  <c r="N116" i="10"/>
  <c r="M116" i="10"/>
  <c r="V114" i="9"/>
  <c r="W114" i="9"/>
  <c r="M115" i="9"/>
  <c r="O115" i="9"/>
  <c r="P115" i="9"/>
  <c r="T115" i="9" s="1"/>
  <c r="Q115" i="9"/>
  <c r="R115" i="9" s="1"/>
  <c r="N115" i="9"/>
  <c r="S114" i="9"/>
  <c r="S116" i="8"/>
  <c r="N117" i="8"/>
  <c r="M117" i="8"/>
  <c r="P117" i="8"/>
  <c r="S117" i="8" s="1"/>
  <c r="Q117" i="8"/>
  <c r="R117" i="8" s="1"/>
  <c r="O117" i="8"/>
  <c r="W116" i="8"/>
  <c r="V116" i="8"/>
  <c r="N116" i="7"/>
  <c r="O116" i="7"/>
  <c r="M116" i="7"/>
  <c r="P116" i="7"/>
  <c r="T116" i="7" s="1"/>
  <c r="Q116" i="7"/>
  <c r="R116" i="7" s="1"/>
  <c r="V115" i="7"/>
  <c r="W115" i="7"/>
  <c r="W111" i="6"/>
  <c r="V111" i="6"/>
  <c r="O112" i="6"/>
  <c r="M112" i="6"/>
  <c r="P112" i="6"/>
  <c r="S112" i="6" s="1"/>
  <c r="Q112" i="6"/>
  <c r="R112" i="6" s="1"/>
  <c r="N112" i="6"/>
  <c r="T111" i="6"/>
  <c r="V122" i="2"/>
  <c r="W122" i="2"/>
  <c r="S122" i="2"/>
  <c r="P123" i="2"/>
  <c r="S123" i="2" s="1"/>
  <c r="Q123" i="2"/>
  <c r="R123" i="2" s="1"/>
  <c r="O123" i="2"/>
  <c r="M123" i="2"/>
  <c r="N123" i="2"/>
  <c r="S112" i="15" l="1"/>
  <c r="O115" i="16"/>
  <c r="P115" i="16"/>
  <c r="S115" i="16" s="1"/>
  <c r="M115" i="16"/>
  <c r="N115" i="16"/>
  <c r="Q115" i="16"/>
  <c r="R115" i="16" s="1"/>
  <c r="S114" i="16"/>
  <c r="V114" i="16"/>
  <c r="W114" i="16"/>
  <c r="V112" i="15"/>
  <c r="W112" i="15"/>
  <c r="M113" i="15"/>
  <c r="Q113" i="15"/>
  <c r="R113" i="15" s="1"/>
  <c r="O113" i="15"/>
  <c r="N113" i="15"/>
  <c r="P113" i="15"/>
  <c r="S113" i="15" s="1"/>
  <c r="O112" i="14"/>
  <c r="N112" i="14"/>
  <c r="M112" i="14"/>
  <c r="Q112" i="14"/>
  <c r="R112" i="14" s="1"/>
  <c r="P112" i="14"/>
  <c r="T112" i="14" s="1"/>
  <c r="W111" i="14"/>
  <c r="V111" i="14"/>
  <c r="T111" i="14"/>
  <c r="T115" i="13"/>
  <c r="W115" i="13"/>
  <c r="V115" i="13"/>
  <c r="Q116" i="13"/>
  <c r="R116" i="13" s="1"/>
  <c r="O116" i="13"/>
  <c r="M116" i="13"/>
  <c r="P116" i="13"/>
  <c r="T116" i="13" s="1"/>
  <c r="N116" i="13"/>
  <c r="W116" i="12"/>
  <c r="V116" i="12"/>
  <c r="N117" i="12"/>
  <c r="P117" i="12"/>
  <c r="T117" i="12" s="1"/>
  <c r="Q117" i="12"/>
  <c r="R117" i="12" s="1"/>
  <c r="M117" i="12"/>
  <c r="O117" i="12"/>
  <c r="T116" i="12"/>
  <c r="T117" i="11"/>
  <c r="P118" i="11"/>
  <c r="S118" i="11" s="1"/>
  <c r="N118" i="11"/>
  <c r="O118" i="11"/>
  <c r="Q118" i="11"/>
  <c r="R118" i="11" s="1"/>
  <c r="M118" i="11"/>
  <c r="V117" i="11"/>
  <c r="W117" i="11"/>
  <c r="O117" i="10"/>
  <c r="Q117" i="10"/>
  <c r="R117" i="10" s="1"/>
  <c r="P117" i="10"/>
  <c r="T117" i="10" s="1"/>
  <c r="N117" i="10"/>
  <c r="M117" i="10"/>
  <c r="S115" i="9"/>
  <c r="V116" i="10"/>
  <c r="W116" i="10"/>
  <c r="S116" i="10"/>
  <c r="M116" i="9"/>
  <c r="N116" i="9"/>
  <c r="P116" i="9"/>
  <c r="S116" i="9" s="1"/>
  <c r="Q116" i="9"/>
  <c r="R116" i="9" s="1"/>
  <c r="O116" i="9"/>
  <c r="S116" i="7"/>
  <c r="V115" i="9"/>
  <c r="W115" i="9"/>
  <c r="T117" i="8"/>
  <c r="V117" i="8"/>
  <c r="W117" i="8"/>
  <c r="M118" i="8"/>
  <c r="N118" i="8"/>
  <c r="P118" i="8"/>
  <c r="T118" i="8" s="1"/>
  <c r="Q118" i="8"/>
  <c r="R118" i="8" s="1"/>
  <c r="O118" i="8"/>
  <c r="T112" i="6"/>
  <c r="V116" i="7"/>
  <c r="W116" i="7"/>
  <c r="M117" i="7"/>
  <c r="O117" i="7"/>
  <c r="P117" i="7"/>
  <c r="S117" i="7" s="1"/>
  <c r="Q117" i="7"/>
  <c r="R117" i="7" s="1"/>
  <c r="N117" i="7"/>
  <c r="V112" i="6"/>
  <c r="W112" i="6"/>
  <c r="O113" i="6"/>
  <c r="M113" i="6"/>
  <c r="P113" i="6"/>
  <c r="S113" i="6" s="1"/>
  <c r="Q113" i="6"/>
  <c r="R113" i="6" s="1"/>
  <c r="N113" i="6"/>
  <c r="T123" i="2"/>
  <c r="W123" i="2"/>
  <c r="V123" i="2"/>
  <c r="O124" i="2"/>
  <c r="M124" i="2"/>
  <c r="Q124" i="2"/>
  <c r="R124" i="2" s="1"/>
  <c r="P124" i="2"/>
  <c r="S124" i="2" s="1"/>
  <c r="N124" i="2"/>
  <c r="T115" i="16" l="1"/>
  <c r="S117" i="12"/>
  <c r="S112" i="14"/>
  <c r="Q116" i="16"/>
  <c r="R116" i="16" s="1"/>
  <c r="N116" i="16"/>
  <c r="P116" i="16"/>
  <c r="T116" i="16" s="1"/>
  <c r="O116" i="16"/>
  <c r="M116" i="16"/>
  <c r="W115" i="16"/>
  <c r="V115" i="16"/>
  <c r="M114" i="15"/>
  <c r="O114" i="15"/>
  <c r="Q114" i="15"/>
  <c r="R114" i="15" s="1"/>
  <c r="P114" i="15"/>
  <c r="T114" i="15" s="1"/>
  <c r="N114" i="15"/>
  <c r="V113" i="15"/>
  <c r="W113" i="15"/>
  <c r="T113" i="15"/>
  <c r="W112" i="14"/>
  <c r="V112" i="14"/>
  <c r="P113" i="14"/>
  <c r="S113" i="14" s="1"/>
  <c r="O113" i="14"/>
  <c r="Q113" i="14"/>
  <c r="R113" i="14" s="1"/>
  <c r="M113" i="14"/>
  <c r="N113" i="14"/>
  <c r="S116" i="13"/>
  <c r="W116" i="13"/>
  <c r="V116" i="13"/>
  <c r="N117" i="13"/>
  <c r="P117" i="13"/>
  <c r="S117" i="13" s="1"/>
  <c r="M117" i="13"/>
  <c r="Q117" i="13"/>
  <c r="R117" i="13" s="1"/>
  <c r="O117" i="13"/>
  <c r="T118" i="11"/>
  <c r="W117" i="12"/>
  <c r="V117" i="12"/>
  <c r="Q118" i="12"/>
  <c r="R118" i="12" s="1"/>
  <c r="N118" i="12"/>
  <c r="M118" i="12"/>
  <c r="P118" i="12"/>
  <c r="S118" i="12" s="1"/>
  <c r="O118" i="12"/>
  <c r="W118" i="11"/>
  <c r="V118" i="11"/>
  <c r="N119" i="11"/>
  <c r="M119" i="11"/>
  <c r="O119" i="11"/>
  <c r="P119" i="11"/>
  <c r="T119" i="11" s="1"/>
  <c r="Q119" i="11"/>
  <c r="R119" i="11" s="1"/>
  <c r="S117" i="10"/>
  <c r="V117" i="10"/>
  <c r="W117" i="10"/>
  <c r="P118" i="10"/>
  <c r="S118" i="10" s="1"/>
  <c r="O118" i="10"/>
  <c r="M118" i="10"/>
  <c r="Q118" i="10"/>
  <c r="R118" i="10" s="1"/>
  <c r="N118" i="10"/>
  <c r="T116" i="9"/>
  <c r="V116" i="9"/>
  <c r="W116" i="9"/>
  <c r="P117" i="9"/>
  <c r="S117" i="9" s="1"/>
  <c r="Q117" i="9"/>
  <c r="R117" i="9" s="1"/>
  <c r="N117" i="9"/>
  <c r="O117" i="9"/>
  <c r="M117" i="9"/>
  <c r="T117" i="7"/>
  <c r="S118" i="8"/>
  <c r="Q119" i="8"/>
  <c r="R119" i="8" s="1"/>
  <c r="M119" i="8"/>
  <c r="N119" i="8"/>
  <c r="O119" i="8"/>
  <c r="P119" i="8"/>
  <c r="T119" i="8" s="1"/>
  <c r="W118" i="8"/>
  <c r="V118" i="8"/>
  <c r="O118" i="7"/>
  <c r="P118" i="7"/>
  <c r="S118" i="7" s="1"/>
  <c r="Q118" i="7"/>
  <c r="R118" i="7" s="1"/>
  <c r="N118" i="7"/>
  <c r="M118" i="7"/>
  <c r="W117" i="7"/>
  <c r="V117" i="7"/>
  <c r="T113" i="6"/>
  <c r="W113" i="6"/>
  <c r="V113" i="6"/>
  <c r="N114" i="6"/>
  <c r="O114" i="6"/>
  <c r="M114" i="6"/>
  <c r="Q114" i="6"/>
  <c r="R114" i="6" s="1"/>
  <c r="P114" i="6"/>
  <c r="S114" i="6" s="1"/>
  <c r="W124" i="2"/>
  <c r="V124" i="2"/>
  <c r="O125" i="2"/>
  <c r="N125" i="2"/>
  <c r="Q125" i="2"/>
  <c r="R125" i="2" s="1"/>
  <c r="P125" i="2"/>
  <c r="T125" i="2" s="1"/>
  <c r="M125" i="2"/>
  <c r="T124" i="2"/>
  <c r="T117" i="13" l="1"/>
  <c r="S114" i="15"/>
  <c r="W116" i="16"/>
  <c r="V116" i="16"/>
  <c r="O117" i="16"/>
  <c r="M117" i="16"/>
  <c r="Q117" i="16"/>
  <c r="R117" i="16" s="1"/>
  <c r="P117" i="16"/>
  <c r="S117" i="16" s="1"/>
  <c r="N117" i="16"/>
  <c r="S116" i="16"/>
  <c r="V114" i="15"/>
  <c r="W114" i="15"/>
  <c r="P115" i="15"/>
  <c r="T115" i="15" s="1"/>
  <c r="O115" i="15"/>
  <c r="N115" i="15"/>
  <c r="Q115" i="15"/>
  <c r="R115" i="15" s="1"/>
  <c r="M115" i="15"/>
  <c r="N114" i="14"/>
  <c r="M114" i="14"/>
  <c r="O114" i="14"/>
  <c r="P114" i="14"/>
  <c r="S114" i="14" s="1"/>
  <c r="Q114" i="14"/>
  <c r="R114" i="14" s="1"/>
  <c r="T113" i="14"/>
  <c r="V113" i="14"/>
  <c r="W113" i="14"/>
  <c r="N118" i="13"/>
  <c r="M118" i="13"/>
  <c r="O118" i="13"/>
  <c r="P118" i="13"/>
  <c r="T118" i="13" s="1"/>
  <c r="Q118" i="13"/>
  <c r="R118" i="13" s="1"/>
  <c r="V117" i="13"/>
  <c r="W117" i="13"/>
  <c r="V118" i="12"/>
  <c r="W118" i="12"/>
  <c r="O119" i="12"/>
  <c r="Q119" i="12"/>
  <c r="R119" i="12" s="1"/>
  <c r="N119" i="12"/>
  <c r="P119" i="12"/>
  <c r="T119" i="12" s="1"/>
  <c r="M119" i="12"/>
  <c r="T118" i="12"/>
  <c r="S119" i="11"/>
  <c r="W119" i="11"/>
  <c r="V119" i="11"/>
  <c r="Q120" i="11"/>
  <c r="R120" i="11" s="1"/>
  <c r="P120" i="11"/>
  <c r="S120" i="11" s="1"/>
  <c r="N120" i="11"/>
  <c r="M120" i="11"/>
  <c r="O120" i="11"/>
  <c r="P119" i="10"/>
  <c r="T119" i="10" s="1"/>
  <c r="M119" i="10"/>
  <c r="O119" i="10"/>
  <c r="Q119" i="10"/>
  <c r="R119" i="10" s="1"/>
  <c r="N119" i="10"/>
  <c r="T118" i="10"/>
  <c r="V118" i="10"/>
  <c r="W118" i="10"/>
  <c r="T117" i="9"/>
  <c r="M118" i="9"/>
  <c r="N118" i="9"/>
  <c r="P118" i="9"/>
  <c r="S118" i="9" s="1"/>
  <c r="Q118" i="9"/>
  <c r="R118" i="9" s="1"/>
  <c r="O118" i="9"/>
  <c r="T118" i="7"/>
  <c r="V117" i="9"/>
  <c r="W117" i="9"/>
  <c r="S119" i="8"/>
  <c r="W119" i="8"/>
  <c r="V119" i="8"/>
  <c r="P120" i="8"/>
  <c r="T120" i="8" s="1"/>
  <c r="M120" i="8"/>
  <c r="Q120" i="8"/>
  <c r="R120" i="8" s="1"/>
  <c r="O120" i="8"/>
  <c r="N120" i="8"/>
  <c r="V118" i="7"/>
  <c r="W118" i="7"/>
  <c r="P119" i="7"/>
  <c r="T119" i="7" s="1"/>
  <c r="Q119" i="7"/>
  <c r="R119" i="7" s="1"/>
  <c r="M119" i="7"/>
  <c r="O119" i="7"/>
  <c r="N119" i="7"/>
  <c r="Q115" i="6"/>
  <c r="R115" i="6" s="1"/>
  <c r="M115" i="6"/>
  <c r="O115" i="6"/>
  <c r="P115" i="6"/>
  <c r="S115" i="6" s="1"/>
  <c r="N115" i="6"/>
  <c r="T114" i="6"/>
  <c r="W114" i="6"/>
  <c r="V114" i="6"/>
  <c r="V125" i="2"/>
  <c r="W125" i="2"/>
  <c r="M126" i="2"/>
  <c r="N126" i="2"/>
  <c r="P126" i="2"/>
  <c r="S126" i="2" s="1"/>
  <c r="Q126" i="2"/>
  <c r="R126" i="2" s="1"/>
  <c r="O126" i="2"/>
  <c r="S125" i="2"/>
  <c r="T114" i="14" l="1"/>
  <c r="T117" i="16"/>
  <c r="V117" i="16"/>
  <c r="W117" i="16"/>
  <c r="P118" i="16"/>
  <c r="S118" i="16" s="1"/>
  <c r="N118" i="16"/>
  <c r="M118" i="16"/>
  <c r="Q118" i="16"/>
  <c r="R118" i="16" s="1"/>
  <c r="O118" i="16"/>
  <c r="W115" i="15"/>
  <c r="V115" i="15"/>
  <c r="S115" i="15"/>
  <c r="O116" i="15"/>
  <c r="M116" i="15"/>
  <c r="N116" i="15"/>
  <c r="P116" i="15"/>
  <c r="S116" i="15" s="1"/>
  <c r="Q116" i="15"/>
  <c r="R116" i="15" s="1"/>
  <c r="W114" i="14"/>
  <c r="V114" i="14"/>
  <c r="S118" i="13"/>
  <c r="Q115" i="14"/>
  <c r="R115" i="14" s="1"/>
  <c r="P115" i="14"/>
  <c r="S115" i="14" s="1"/>
  <c r="N115" i="14"/>
  <c r="M115" i="14"/>
  <c r="O115" i="14"/>
  <c r="T115" i="14"/>
  <c r="T120" i="11"/>
  <c r="V118" i="13"/>
  <c r="W118" i="13"/>
  <c r="N119" i="13"/>
  <c r="M119" i="13"/>
  <c r="Q119" i="13"/>
  <c r="R119" i="13" s="1"/>
  <c r="O119" i="13"/>
  <c r="P119" i="13"/>
  <c r="T119" i="13" s="1"/>
  <c r="S119" i="10"/>
  <c r="V119" i="12"/>
  <c r="W119" i="12"/>
  <c r="N120" i="12"/>
  <c r="M120" i="12"/>
  <c r="P120" i="12"/>
  <c r="T120" i="12" s="1"/>
  <c r="Q120" i="12"/>
  <c r="R120" i="12" s="1"/>
  <c r="O120" i="12"/>
  <c r="S119" i="12"/>
  <c r="Q121" i="11"/>
  <c r="R121" i="11" s="1"/>
  <c r="N121" i="11"/>
  <c r="M121" i="11"/>
  <c r="O121" i="11"/>
  <c r="P121" i="11"/>
  <c r="S121" i="11" s="1"/>
  <c r="V120" i="11"/>
  <c r="W120" i="11"/>
  <c r="T118" i="9"/>
  <c r="V119" i="10"/>
  <c r="W119" i="10"/>
  <c r="N120" i="10"/>
  <c r="P120" i="10"/>
  <c r="S120" i="10" s="1"/>
  <c r="Q120" i="10"/>
  <c r="R120" i="10" s="1"/>
  <c r="O120" i="10"/>
  <c r="M120" i="10"/>
  <c r="V118" i="9"/>
  <c r="W118" i="9"/>
  <c r="N119" i="9"/>
  <c r="M119" i="9"/>
  <c r="O119" i="9"/>
  <c r="Q119" i="9"/>
  <c r="R119" i="9" s="1"/>
  <c r="P119" i="9"/>
  <c r="S119" i="9" s="1"/>
  <c r="W120" i="8"/>
  <c r="V120" i="8"/>
  <c r="O121" i="8"/>
  <c r="P121" i="8"/>
  <c r="T121" i="8" s="1"/>
  <c r="Q121" i="8"/>
  <c r="R121" i="8" s="1"/>
  <c r="N121" i="8"/>
  <c r="M121" i="8"/>
  <c r="S120" i="8"/>
  <c r="V119" i="7"/>
  <c r="W119" i="7"/>
  <c r="O120" i="7"/>
  <c r="N120" i="7"/>
  <c r="Q120" i="7"/>
  <c r="R120" i="7" s="1"/>
  <c r="M120" i="7"/>
  <c r="P120" i="7"/>
  <c r="T120" i="7" s="1"/>
  <c r="S119" i="7"/>
  <c r="T115" i="6"/>
  <c r="W115" i="6"/>
  <c r="V115" i="6"/>
  <c r="P116" i="6"/>
  <c r="S116" i="6" s="1"/>
  <c r="Q116" i="6"/>
  <c r="R116" i="6" s="1"/>
  <c r="O116" i="6"/>
  <c r="N116" i="6"/>
  <c r="M116" i="6"/>
  <c r="W126" i="2"/>
  <c r="V126" i="2"/>
  <c r="P127" i="2"/>
  <c r="T127" i="2" s="1"/>
  <c r="N127" i="2"/>
  <c r="Q127" i="2"/>
  <c r="R127" i="2" s="1"/>
  <c r="M127" i="2"/>
  <c r="O127" i="2"/>
  <c r="T126" i="2"/>
  <c r="T118" i="16" l="1"/>
  <c r="V118" i="16"/>
  <c r="W118" i="16"/>
  <c r="Q119" i="16"/>
  <c r="R119" i="16" s="1"/>
  <c r="N119" i="16"/>
  <c r="M119" i="16"/>
  <c r="O119" i="16"/>
  <c r="P119" i="16"/>
  <c r="S119" i="16" s="1"/>
  <c r="T116" i="15"/>
  <c r="O117" i="15"/>
  <c r="M117" i="15"/>
  <c r="N117" i="15"/>
  <c r="Q117" i="15"/>
  <c r="R117" i="15" s="1"/>
  <c r="P117" i="15"/>
  <c r="T117" i="15" s="1"/>
  <c r="W116" i="15"/>
  <c r="V116" i="15"/>
  <c r="T121" i="11"/>
  <c r="S120" i="12"/>
  <c r="O116" i="14"/>
  <c r="Q116" i="14"/>
  <c r="R116" i="14" s="1"/>
  <c r="M116" i="14"/>
  <c r="N116" i="14"/>
  <c r="P116" i="14"/>
  <c r="S116" i="14" s="1"/>
  <c r="S119" i="13"/>
  <c r="W115" i="14"/>
  <c r="V115" i="14"/>
  <c r="N120" i="13"/>
  <c r="P120" i="13"/>
  <c r="T120" i="13" s="1"/>
  <c r="O120" i="13"/>
  <c r="M120" i="13"/>
  <c r="Q120" i="13"/>
  <c r="R120" i="13" s="1"/>
  <c r="V119" i="13"/>
  <c r="W119" i="13"/>
  <c r="Q121" i="12"/>
  <c r="R121" i="12" s="1"/>
  <c r="N121" i="12"/>
  <c r="M121" i="12"/>
  <c r="O121" i="12"/>
  <c r="P121" i="12"/>
  <c r="S121" i="12" s="1"/>
  <c r="V120" i="12"/>
  <c r="W120" i="12"/>
  <c r="S121" i="8"/>
  <c r="O122" i="11"/>
  <c r="Q122" i="11"/>
  <c r="R122" i="11" s="1"/>
  <c r="P122" i="11"/>
  <c r="T122" i="11" s="1"/>
  <c r="M122" i="11"/>
  <c r="N122" i="11"/>
  <c r="V121" i="11"/>
  <c r="W121" i="11"/>
  <c r="W120" i="10"/>
  <c r="V120" i="10"/>
  <c r="O121" i="10"/>
  <c r="P121" i="10"/>
  <c r="T121" i="10" s="1"/>
  <c r="N121" i="10"/>
  <c r="M121" i="10"/>
  <c r="Q121" i="10"/>
  <c r="R121" i="10" s="1"/>
  <c r="T120" i="10"/>
  <c r="N120" i="9"/>
  <c r="O120" i="9"/>
  <c r="M120" i="9"/>
  <c r="Q120" i="9"/>
  <c r="R120" i="9" s="1"/>
  <c r="P120" i="9"/>
  <c r="S120" i="9" s="1"/>
  <c r="V119" i="9"/>
  <c r="W119" i="9"/>
  <c r="T119" i="9"/>
  <c r="W121" i="8"/>
  <c r="V121" i="8"/>
  <c r="N122" i="8"/>
  <c r="P122" i="8"/>
  <c r="S122" i="8" s="1"/>
  <c r="Q122" i="8"/>
  <c r="R122" i="8" s="1"/>
  <c r="O122" i="8"/>
  <c r="M122" i="8"/>
  <c r="O121" i="7"/>
  <c r="N121" i="7"/>
  <c r="M121" i="7"/>
  <c r="P121" i="7"/>
  <c r="S121" i="7" s="1"/>
  <c r="Q121" i="7"/>
  <c r="R121" i="7" s="1"/>
  <c r="W120" i="7"/>
  <c r="V120" i="7"/>
  <c r="S120" i="7"/>
  <c r="O117" i="6"/>
  <c r="N117" i="6"/>
  <c r="P117" i="6"/>
  <c r="S117" i="6" s="1"/>
  <c r="M117" i="6"/>
  <c r="Q117" i="6"/>
  <c r="R117" i="6" s="1"/>
  <c r="V116" i="6"/>
  <c r="W116" i="6"/>
  <c r="T116" i="6"/>
  <c r="W127" i="2"/>
  <c r="V127" i="2"/>
  <c r="N128" i="2"/>
  <c r="P128" i="2"/>
  <c r="T128" i="2" s="1"/>
  <c r="Q128" i="2"/>
  <c r="R128" i="2" s="1"/>
  <c r="O128" i="2"/>
  <c r="M128" i="2"/>
  <c r="S127" i="2"/>
  <c r="S121" i="10" l="1"/>
  <c r="S117" i="15"/>
  <c r="T119" i="16"/>
  <c r="V119" i="16"/>
  <c r="W119" i="16"/>
  <c r="O120" i="16"/>
  <c r="P120" i="16"/>
  <c r="S120" i="16" s="1"/>
  <c r="Q120" i="16"/>
  <c r="R120" i="16" s="1"/>
  <c r="N120" i="16"/>
  <c r="M120" i="16"/>
  <c r="V117" i="15"/>
  <c r="W117" i="15"/>
  <c r="Q118" i="15"/>
  <c r="R118" i="15" s="1"/>
  <c r="N118" i="15"/>
  <c r="O118" i="15"/>
  <c r="M118" i="15"/>
  <c r="P118" i="15"/>
  <c r="S118" i="15" s="1"/>
  <c r="T116" i="14"/>
  <c r="V116" i="14"/>
  <c r="W116" i="14"/>
  <c r="N117" i="14"/>
  <c r="O117" i="14"/>
  <c r="Q117" i="14"/>
  <c r="R117" i="14" s="1"/>
  <c r="M117" i="14"/>
  <c r="P117" i="14"/>
  <c r="S117" i="14" s="1"/>
  <c r="S120" i="13"/>
  <c r="W120" i="13"/>
  <c r="V120" i="13"/>
  <c r="O121" i="13"/>
  <c r="P121" i="13"/>
  <c r="T121" i="13" s="1"/>
  <c r="Q121" i="13"/>
  <c r="R121" i="13" s="1"/>
  <c r="M121" i="13"/>
  <c r="N121" i="13"/>
  <c r="S121" i="13"/>
  <c r="T121" i="12"/>
  <c r="S122" i="11"/>
  <c r="W121" i="12"/>
  <c r="V121" i="12"/>
  <c r="N122" i="12"/>
  <c r="P122" i="12"/>
  <c r="S122" i="12" s="1"/>
  <c r="M122" i="12"/>
  <c r="Q122" i="12"/>
  <c r="R122" i="12" s="1"/>
  <c r="O122" i="12"/>
  <c r="V122" i="11"/>
  <c r="W122" i="11"/>
  <c r="O123" i="11"/>
  <c r="M123" i="11"/>
  <c r="Q123" i="11"/>
  <c r="R123" i="11" s="1"/>
  <c r="N123" i="11"/>
  <c r="P123" i="11"/>
  <c r="T123" i="11" s="1"/>
  <c r="T122" i="8"/>
  <c r="N122" i="10"/>
  <c r="O122" i="10"/>
  <c r="M122" i="10"/>
  <c r="Q122" i="10"/>
  <c r="R122" i="10" s="1"/>
  <c r="P122" i="10"/>
  <c r="S122" i="10" s="1"/>
  <c r="V121" i="10"/>
  <c r="W121" i="10"/>
  <c r="T120" i="9"/>
  <c r="V120" i="9"/>
  <c r="W120" i="9"/>
  <c r="O121" i="9"/>
  <c r="M121" i="9"/>
  <c r="P121" i="9"/>
  <c r="T121" i="9" s="1"/>
  <c r="N121" i="9"/>
  <c r="Q121" i="9"/>
  <c r="R121" i="9" s="1"/>
  <c r="V122" i="8"/>
  <c r="W122" i="8"/>
  <c r="Q123" i="8"/>
  <c r="R123" i="8" s="1"/>
  <c r="N123" i="8"/>
  <c r="O123" i="8"/>
  <c r="P123" i="8"/>
  <c r="T123" i="8" s="1"/>
  <c r="M123" i="8"/>
  <c r="T121" i="7"/>
  <c r="V121" i="7"/>
  <c r="W121" i="7"/>
  <c r="M122" i="7"/>
  <c r="N122" i="7"/>
  <c r="P122" i="7"/>
  <c r="T122" i="7" s="1"/>
  <c r="Q122" i="7"/>
  <c r="R122" i="7" s="1"/>
  <c r="O122" i="7"/>
  <c r="V117" i="6"/>
  <c r="W117" i="6"/>
  <c r="T117" i="6"/>
  <c r="Q118" i="6"/>
  <c r="R118" i="6" s="1"/>
  <c r="M118" i="6"/>
  <c r="O118" i="6"/>
  <c r="P118" i="6"/>
  <c r="S118" i="6" s="1"/>
  <c r="N118" i="6"/>
  <c r="S128" i="2"/>
  <c r="W128" i="2"/>
  <c r="V128" i="2"/>
  <c r="N129" i="2"/>
  <c r="O129" i="2"/>
  <c r="M129" i="2"/>
  <c r="Q129" i="2"/>
  <c r="R129" i="2" s="1"/>
  <c r="P129" i="2"/>
  <c r="S129" i="2" s="1"/>
  <c r="V120" i="16" l="1"/>
  <c r="W120" i="16"/>
  <c r="T120" i="16"/>
  <c r="N121" i="16"/>
  <c r="O121" i="16"/>
  <c r="M121" i="16"/>
  <c r="Q121" i="16"/>
  <c r="R121" i="16" s="1"/>
  <c r="P121" i="16"/>
  <c r="T121" i="16" s="1"/>
  <c r="M119" i="15"/>
  <c r="P119" i="15"/>
  <c r="S119" i="15" s="1"/>
  <c r="Q119" i="15"/>
  <c r="R119" i="15" s="1"/>
  <c r="O119" i="15"/>
  <c r="N119" i="15"/>
  <c r="W118" i="15"/>
  <c r="V118" i="15"/>
  <c r="T122" i="12"/>
  <c r="T118" i="15"/>
  <c r="P118" i="14"/>
  <c r="T118" i="14" s="1"/>
  <c r="M118" i="14"/>
  <c r="N118" i="14"/>
  <c r="Q118" i="14"/>
  <c r="R118" i="14" s="1"/>
  <c r="O118" i="14"/>
  <c r="T117" i="14"/>
  <c r="V117" i="14"/>
  <c r="W117" i="14"/>
  <c r="N122" i="13"/>
  <c r="P122" i="13"/>
  <c r="T122" i="13" s="1"/>
  <c r="M122" i="13"/>
  <c r="Q122" i="13"/>
  <c r="R122" i="13" s="1"/>
  <c r="O122" i="13"/>
  <c r="V121" i="13"/>
  <c r="W121" i="13"/>
  <c r="V122" i="12"/>
  <c r="W122" i="12"/>
  <c r="Q123" i="12"/>
  <c r="R123" i="12" s="1"/>
  <c r="O123" i="12"/>
  <c r="P123" i="12"/>
  <c r="S123" i="12" s="1"/>
  <c r="M123" i="12"/>
  <c r="N123" i="12"/>
  <c r="W123" i="11"/>
  <c r="V123" i="11"/>
  <c r="M124" i="11"/>
  <c r="O124" i="11"/>
  <c r="P124" i="11"/>
  <c r="S124" i="11" s="1"/>
  <c r="Q124" i="11"/>
  <c r="R124" i="11" s="1"/>
  <c r="N124" i="11"/>
  <c r="S121" i="9"/>
  <c r="T122" i="10"/>
  <c r="S123" i="11"/>
  <c r="W122" i="10"/>
  <c r="V122" i="10"/>
  <c r="S123" i="8"/>
  <c r="O123" i="10"/>
  <c r="M123" i="10"/>
  <c r="N123" i="10"/>
  <c r="Q123" i="10"/>
  <c r="R123" i="10" s="1"/>
  <c r="P123" i="10"/>
  <c r="T123" i="10" s="1"/>
  <c r="V121" i="9"/>
  <c r="W121" i="9"/>
  <c r="P122" i="9"/>
  <c r="S122" i="9" s="1"/>
  <c r="M122" i="9"/>
  <c r="O122" i="9"/>
  <c r="Q122" i="9"/>
  <c r="R122" i="9" s="1"/>
  <c r="N122" i="9"/>
  <c r="N124" i="8"/>
  <c r="Q124" i="8"/>
  <c r="R124" i="8" s="1"/>
  <c r="O124" i="8"/>
  <c r="P124" i="8"/>
  <c r="T124" i="8" s="1"/>
  <c r="M124" i="8"/>
  <c r="V123" i="8"/>
  <c r="W123" i="8"/>
  <c r="Q123" i="7"/>
  <c r="R123" i="7" s="1"/>
  <c r="M123" i="7"/>
  <c r="O123" i="7"/>
  <c r="P123" i="7"/>
  <c r="T123" i="7" s="1"/>
  <c r="N123" i="7"/>
  <c r="V122" i="7"/>
  <c r="W122" i="7"/>
  <c r="S122" i="7"/>
  <c r="P119" i="6"/>
  <c r="S119" i="6" s="1"/>
  <c r="Q119" i="6"/>
  <c r="R119" i="6" s="1"/>
  <c r="O119" i="6"/>
  <c r="N119" i="6"/>
  <c r="M119" i="6"/>
  <c r="T118" i="6"/>
  <c r="V118" i="6"/>
  <c r="W118" i="6"/>
  <c r="Q130" i="2"/>
  <c r="R130" i="2" s="1"/>
  <c r="O130" i="2"/>
  <c r="M130" i="2"/>
  <c r="N130" i="2"/>
  <c r="P130" i="2"/>
  <c r="T130" i="2" s="1"/>
  <c r="T129" i="2"/>
  <c r="W129" i="2"/>
  <c r="V129" i="2"/>
  <c r="S122" i="13" l="1"/>
  <c r="S118" i="14"/>
  <c r="T119" i="15"/>
  <c r="N122" i="16"/>
  <c r="Q122" i="16"/>
  <c r="R122" i="16" s="1"/>
  <c r="O122" i="16"/>
  <c r="M122" i="16"/>
  <c r="P122" i="16"/>
  <c r="S122" i="16" s="1"/>
  <c r="S121" i="16"/>
  <c r="V121" i="16"/>
  <c r="W121" i="16"/>
  <c r="P120" i="15"/>
  <c r="S120" i="15" s="1"/>
  <c r="Q120" i="15"/>
  <c r="R120" i="15" s="1"/>
  <c r="O120" i="15"/>
  <c r="N120" i="15"/>
  <c r="M120" i="15"/>
  <c r="W119" i="15"/>
  <c r="V119" i="15"/>
  <c r="W118" i="14"/>
  <c r="V118" i="14"/>
  <c r="P119" i="14"/>
  <c r="S119" i="14" s="1"/>
  <c r="Q119" i="14"/>
  <c r="R119" i="14" s="1"/>
  <c r="O119" i="14"/>
  <c r="M119" i="14"/>
  <c r="N119" i="14"/>
  <c r="V122" i="13"/>
  <c r="W122" i="13"/>
  <c r="M123" i="13"/>
  <c r="Q123" i="13"/>
  <c r="R123" i="13" s="1"/>
  <c r="P123" i="13"/>
  <c r="S123" i="13" s="1"/>
  <c r="N123" i="13"/>
  <c r="O123" i="13"/>
  <c r="T123" i="12"/>
  <c r="P124" i="12"/>
  <c r="T124" i="12" s="1"/>
  <c r="O124" i="12"/>
  <c r="M124" i="12"/>
  <c r="Q124" i="12"/>
  <c r="R124" i="12" s="1"/>
  <c r="N124" i="12"/>
  <c r="W123" i="12"/>
  <c r="V123" i="12"/>
  <c r="P125" i="11"/>
  <c r="T125" i="11" s="1"/>
  <c r="M125" i="11"/>
  <c r="O125" i="11"/>
  <c r="N125" i="11"/>
  <c r="Q125" i="11"/>
  <c r="R125" i="11" s="1"/>
  <c r="T124" i="11"/>
  <c r="W124" i="11"/>
  <c r="V124" i="11"/>
  <c r="S123" i="10"/>
  <c r="P124" i="10"/>
  <c r="S124" i="10" s="1"/>
  <c r="O124" i="10"/>
  <c r="Q124" i="10"/>
  <c r="R124" i="10" s="1"/>
  <c r="N124" i="10"/>
  <c r="M124" i="10"/>
  <c r="V123" i="10"/>
  <c r="W123" i="10"/>
  <c r="N123" i="9"/>
  <c r="O123" i="9"/>
  <c r="Q123" i="9"/>
  <c r="R123" i="9" s="1"/>
  <c r="P123" i="9"/>
  <c r="S123" i="9" s="1"/>
  <c r="M123" i="9"/>
  <c r="S124" i="8"/>
  <c r="T122" i="9"/>
  <c r="V122" i="9"/>
  <c r="W122" i="9"/>
  <c r="V124" i="8"/>
  <c r="W124" i="8"/>
  <c r="M125" i="8"/>
  <c r="Q125" i="8"/>
  <c r="R125" i="8" s="1"/>
  <c r="O125" i="8"/>
  <c r="P125" i="8"/>
  <c r="S125" i="8" s="1"/>
  <c r="N125" i="8"/>
  <c r="S123" i="7"/>
  <c r="V123" i="7"/>
  <c r="W123" i="7"/>
  <c r="N124" i="7"/>
  <c r="Q124" i="7"/>
  <c r="R124" i="7" s="1"/>
  <c r="M124" i="7"/>
  <c r="O124" i="7"/>
  <c r="P124" i="7"/>
  <c r="S124" i="7" s="1"/>
  <c r="T119" i="6"/>
  <c r="V119" i="6"/>
  <c r="W119" i="6"/>
  <c r="O120" i="6"/>
  <c r="M120" i="6"/>
  <c r="P120" i="6"/>
  <c r="S120" i="6" s="1"/>
  <c r="N120" i="6"/>
  <c r="Q120" i="6"/>
  <c r="R120" i="6" s="1"/>
  <c r="V130" i="2"/>
  <c r="W130" i="2"/>
  <c r="S130" i="2"/>
  <c r="N131" i="2"/>
  <c r="P131" i="2"/>
  <c r="S131" i="2" s="1"/>
  <c r="O131" i="2"/>
  <c r="Q131" i="2"/>
  <c r="R131" i="2" s="1"/>
  <c r="M131" i="2"/>
  <c r="V122" i="16" l="1"/>
  <c r="W122" i="16"/>
  <c r="T122" i="16"/>
  <c r="M123" i="16"/>
  <c r="Q123" i="16"/>
  <c r="R123" i="16" s="1"/>
  <c r="P123" i="16"/>
  <c r="T123" i="16" s="1"/>
  <c r="N123" i="16"/>
  <c r="O123" i="16"/>
  <c r="T120" i="15"/>
  <c r="W120" i="15"/>
  <c r="V120" i="15"/>
  <c r="Q121" i="15"/>
  <c r="R121" i="15" s="1"/>
  <c r="O121" i="15"/>
  <c r="M121" i="15"/>
  <c r="N121" i="15"/>
  <c r="P121" i="15"/>
  <c r="S121" i="15" s="1"/>
  <c r="M120" i="14"/>
  <c r="P120" i="14"/>
  <c r="S120" i="14" s="1"/>
  <c r="Q120" i="14"/>
  <c r="R120" i="14" s="1"/>
  <c r="N120" i="14"/>
  <c r="O120" i="14"/>
  <c r="T120" i="14"/>
  <c r="T119" i="14"/>
  <c r="W119" i="14"/>
  <c r="V119" i="14"/>
  <c r="V123" i="13"/>
  <c r="W123" i="13"/>
  <c r="M124" i="13"/>
  <c r="P124" i="13"/>
  <c r="S124" i="13" s="1"/>
  <c r="Q124" i="13"/>
  <c r="R124" i="13" s="1"/>
  <c r="N124" i="13"/>
  <c r="O124" i="13"/>
  <c r="T123" i="13"/>
  <c r="S125" i="11"/>
  <c r="S124" i="12"/>
  <c r="V124" i="12"/>
  <c r="W124" i="12"/>
  <c r="N125" i="12"/>
  <c r="O125" i="12"/>
  <c r="Q125" i="12"/>
  <c r="R125" i="12" s="1"/>
  <c r="M125" i="12"/>
  <c r="P125" i="12"/>
  <c r="S125" i="12" s="1"/>
  <c r="T124" i="10"/>
  <c r="V125" i="11"/>
  <c r="W125" i="11"/>
  <c r="N126" i="11"/>
  <c r="P126" i="11"/>
  <c r="S126" i="11" s="1"/>
  <c r="Q126" i="11"/>
  <c r="R126" i="11" s="1"/>
  <c r="O126" i="11"/>
  <c r="M126" i="11"/>
  <c r="W124" i="10"/>
  <c r="V124" i="10"/>
  <c r="T123" i="9"/>
  <c r="N125" i="10"/>
  <c r="P125" i="10"/>
  <c r="T125" i="10" s="1"/>
  <c r="O125" i="10"/>
  <c r="M125" i="10"/>
  <c r="Q125" i="10"/>
  <c r="R125" i="10" s="1"/>
  <c r="V123" i="9"/>
  <c r="W123" i="9"/>
  <c r="Q124" i="9"/>
  <c r="R124" i="9" s="1"/>
  <c r="P124" i="9"/>
  <c r="S124" i="9" s="1"/>
  <c r="O124" i="9"/>
  <c r="M124" i="9"/>
  <c r="N124" i="9"/>
  <c r="Q126" i="8"/>
  <c r="R126" i="8" s="1"/>
  <c r="P126" i="8"/>
  <c r="T126" i="8" s="1"/>
  <c r="O126" i="8"/>
  <c r="M126" i="8"/>
  <c r="N126" i="8"/>
  <c r="V125" i="8"/>
  <c r="W125" i="8"/>
  <c r="T125" i="8"/>
  <c r="V124" i="7"/>
  <c r="W124" i="7"/>
  <c r="Q125" i="7"/>
  <c r="R125" i="7" s="1"/>
  <c r="M125" i="7"/>
  <c r="O125" i="7"/>
  <c r="N125" i="7"/>
  <c r="P125" i="7"/>
  <c r="T125" i="7" s="1"/>
  <c r="T124" i="7"/>
  <c r="V120" i="6"/>
  <c r="W120" i="6"/>
  <c r="T120" i="6"/>
  <c r="Q121" i="6"/>
  <c r="R121" i="6" s="1"/>
  <c r="N121" i="6"/>
  <c r="O121" i="6"/>
  <c r="P121" i="6"/>
  <c r="S121" i="6" s="1"/>
  <c r="M121" i="6"/>
  <c r="Q132" i="2"/>
  <c r="R132" i="2" s="1"/>
  <c r="O132" i="2"/>
  <c r="M132" i="2"/>
  <c r="P132" i="2"/>
  <c r="S132" i="2" s="1"/>
  <c r="N132" i="2"/>
  <c r="V131" i="2"/>
  <c r="W131" i="2"/>
  <c r="T131" i="2"/>
  <c r="S125" i="10" l="1"/>
  <c r="N124" i="16"/>
  <c r="P124" i="16"/>
  <c r="T124" i="16" s="1"/>
  <c r="M124" i="16"/>
  <c r="O124" i="16"/>
  <c r="Q124" i="16"/>
  <c r="R124" i="16" s="1"/>
  <c r="V123" i="16"/>
  <c r="W123" i="16"/>
  <c r="S123" i="16"/>
  <c r="T126" i="11"/>
  <c r="W121" i="15"/>
  <c r="V121" i="15"/>
  <c r="T124" i="9"/>
  <c r="P122" i="15"/>
  <c r="T122" i="15" s="1"/>
  <c r="Q122" i="15"/>
  <c r="R122" i="15" s="1"/>
  <c r="N122" i="15"/>
  <c r="M122" i="15"/>
  <c r="O122" i="15"/>
  <c r="T121" i="15"/>
  <c r="W120" i="14"/>
  <c r="V120" i="14"/>
  <c r="M121" i="14"/>
  <c r="Q121" i="14"/>
  <c r="R121" i="14" s="1"/>
  <c r="O121" i="14"/>
  <c r="P121" i="14"/>
  <c r="S121" i="14" s="1"/>
  <c r="N121" i="14"/>
  <c r="W124" i="13"/>
  <c r="V124" i="13"/>
  <c r="T124" i="13"/>
  <c r="O125" i="13"/>
  <c r="P125" i="13"/>
  <c r="S125" i="13" s="1"/>
  <c r="Q125" i="13"/>
  <c r="R125" i="13" s="1"/>
  <c r="M125" i="13"/>
  <c r="N125" i="13"/>
  <c r="P126" i="12"/>
  <c r="S126" i="12" s="1"/>
  <c r="Q126" i="12"/>
  <c r="R126" i="12" s="1"/>
  <c r="O126" i="12"/>
  <c r="N126" i="12"/>
  <c r="M126" i="12"/>
  <c r="T125" i="12"/>
  <c r="V125" i="12"/>
  <c r="W125" i="12"/>
  <c r="W126" i="11"/>
  <c r="V126" i="11"/>
  <c r="Q127" i="11"/>
  <c r="R127" i="11" s="1"/>
  <c r="O127" i="11"/>
  <c r="M127" i="11"/>
  <c r="P127" i="11"/>
  <c r="T127" i="11" s="1"/>
  <c r="N127" i="11"/>
  <c r="M126" i="10"/>
  <c r="O126" i="10"/>
  <c r="Q126" i="10"/>
  <c r="R126" i="10" s="1"/>
  <c r="P126" i="10"/>
  <c r="S126" i="10" s="1"/>
  <c r="N126" i="10"/>
  <c r="V125" i="10"/>
  <c r="W125" i="10"/>
  <c r="S126" i="8"/>
  <c r="P125" i="9"/>
  <c r="S125" i="9" s="1"/>
  <c r="N125" i="9"/>
  <c r="Q125" i="9"/>
  <c r="R125" i="9" s="1"/>
  <c r="M125" i="9"/>
  <c r="O125" i="9"/>
  <c r="W124" i="9"/>
  <c r="V124" i="9"/>
  <c r="W126" i="8"/>
  <c r="V126" i="8"/>
  <c r="P127" i="8"/>
  <c r="T127" i="8" s="1"/>
  <c r="Q127" i="8"/>
  <c r="R127" i="8" s="1"/>
  <c r="O127" i="8"/>
  <c r="M127" i="8"/>
  <c r="N127" i="8"/>
  <c r="P126" i="7"/>
  <c r="S126" i="7" s="1"/>
  <c r="M126" i="7"/>
  <c r="O126" i="7"/>
  <c r="Q126" i="7"/>
  <c r="R126" i="7" s="1"/>
  <c r="N126" i="7"/>
  <c r="V125" i="7"/>
  <c r="W125" i="7"/>
  <c r="S125" i="7"/>
  <c r="P122" i="6"/>
  <c r="S122" i="6" s="1"/>
  <c r="Q122" i="6"/>
  <c r="R122" i="6" s="1"/>
  <c r="O122" i="6"/>
  <c r="N122" i="6"/>
  <c r="M122" i="6"/>
  <c r="T132" i="2"/>
  <c r="T121" i="6"/>
  <c r="V121" i="6"/>
  <c r="W121" i="6"/>
  <c r="W132" i="2"/>
  <c r="V132" i="2"/>
  <c r="P133" i="2"/>
  <c r="S133" i="2" s="1"/>
  <c r="Q133" i="2"/>
  <c r="R133" i="2" s="1"/>
  <c r="M133" i="2"/>
  <c r="O133" i="2"/>
  <c r="N133" i="2"/>
  <c r="S124" i="16" l="1"/>
  <c r="S122" i="15"/>
  <c r="W124" i="16"/>
  <c r="V124" i="16"/>
  <c r="O125" i="16"/>
  <c r="N125" i="16"/>
  <c r="P125" i="16"/>
  <c r="S125" i="16" s="1"/>
  <c r="M125" i="16"/>
  <c r="Q125" i="16"/>
  <c r="R125" i="16" s="1"/>
  <c r="T125" i="13"/>
  <c r="W122" i="15"/>
  <c r="V122" i="15"/>
  <c r="O123" i="15"/>
  <c r="M123" i="15"/>
  <c r="Q123" i="15"/>
  <c r="R123" i="15" s="1"/>
  <c r="N123" i="15"/>
  <c r="P123" i="15"/>
  <c r="T123" i="15" s="1"/>
  <c r="M122" i="14"/>
  <c r="N122" i="14"/>
  <c r="Q122" i="14"/>
  <c r="R122" i="14" s="1"/>
  <c r="O122" i="14"/>
  <c r="P122" i="14"/>
  <c r="T122" i="14" s="1"/>
  <c r="V121" i="14"/>
  <c r="W121" i="14"/>
  <c r="T121" i="14"/>
  <c r="M126" i="13"/>
  <c r="Q126" i="13"/>
  <c r="R126" i="13" s="1"/>
  <c r="N126" i="13"/>
  <c r="O126" i="13"/>
  <c r="P126" i="13"/>
  <c r="S126" i="13" s="1"/>
  <c r="V125" i="13"/>
  <c r="W125" i="13"/>
  <c r="V126" i="12"/>
  <c r="W126" i="12"/>
  <c r="T126" i="12"/>
  <c r="O127" i="12"/>
  <c r="N127" i="12"/>
  <c r="P127" i="12"/>
  <c r="T127" i="12" s="1"/>
  <c r="M127" i="12"/>
  <c r="Q127" i="12"/>
  <c r="R127" i="12" s="1"/>
  <c r="Q128" i="11"/>
  <c r="R128" i="11" s="1"/>
  <c r="N128" i="11"/>
  <c r="M128" i="11"/>
  <c r="O128" i="11"/>
  <c r="P128" i="11"/>
  <c r="S128" i="11" s="1"/>
  <c r="T126" i="10"/>
  <c r="S127" i="11"/>
  <c r="W127" i="11"/>
  <c r="V127" i="11"/>
  <c r="V126" i="10"/>
  <c r="W126" i="10"/>
  <c r="N127" i="10"/>
  <c r="M127" i="10"/>
  <c r="P127" i="10"/>
  <c r="T127" i="10" s="1"/>
  <c r="O127" i="10"/>
  <c r="Q127" i="10"/>
  <c r="R127" i="10" s="1"/>
  <c r="T125" i="9"/>
  <c r="T126" i="7"/>
  <c r="W125" i="9"/>
  <c r="V125" i="9"/>
  <c r="M126" i="9"/>
  <c r="O126" i="9"/>
  <c r="P126" i="9"/>
  <c r="S126" i="9" s="1"/>
  <c r="Q126" i="9"/>
  <c r="R126" i="9" s="1"/>
  <c r="N126" i="9"/>
  <c r="P128" i="8"/>
  <c r="S128" i="8" s="1"/>
  <c r="Q128" i="8"/>
  <c r="R128" i="8" s="1"/>
  <c r="O128" i="8"/>
  <c r="N128" i="8"/>
  <c r="M128" i="8"/>
  <c r="V127" i="8"/>
  <c r="W127" i="8"/>
  <c r="S127" i="8"/>
  <c r="W126" i="7"/>
  <c r="V126" i="7"/>
  <c r="T122" i="6"/>
  <c r="Q127" i="7"/>
  <c r="R127" i="7" s="1"/>
  <c r="N127" i="7"/>
  <c r="O127" i="7"/>
  <c r="M127" i="7"/>
  <c r="P127" i="7"/>
  <c r="S127" i="7" s="1"/>
  <c r="V122" i="6"/>
  <c r="W122" i="6"/>
  <c r="O123" i="6"/>
  <c r="M123" i="6"/>
  <c r="P123" i="6"/>
  <c r="T123" i="6" s="1"/>
  <c r="N123" i="6"/>
  <c r="Q123" i="6"/>
  <c r="R123" i="6" s="1"/>
  <c r="Q134" i="2"/>
  <c r="R134" i="2" s="1"/>
  <c r="M134" i="2"/>
  <c r="O134" i="2"/>
  <c r="P134" i="2"/>
  <c r="T134" i="2" s="1"/>
  <c r="N134" i="2"/>
  <c r="T133" i="2"/>
  <c r="V133" i="2"/>
  <c r="W133" i="2"/>
  <c r="S122" i="14" l="1"/>
  <c r="T125" i="16"/>
  <c r="W125" i="16"/>
  <c r="V125" i="16"/>
  <c r="O126" i="16"/>
  <c r="M126" i="16"/>
  <c r="Q126" i="16"/>
  <c r="R126" i="16" s="1"/>
  <c r="P126" i="16"/>
  <c r="S126" i="16" s="1"/>
  <c r="N126" i="16"/>
  <c r="W123" i="15"/>
  <c r="V123" i="15"/>
  <c r="O124" i="15"/>
  <c r="P124" i="15"/>
  <c r="S124" i="15" s="1"/>
  <c r="M124" i="15"/>
  <c r="N124" i="15"/>
  <c r="Q124" i="15"/>
  <c r="R124" i="15" s="1"/>
  <c r="S123" i="15"/>
  <c r="T126" i="13"/>
  <c r="W122" i="14"/>
  <c r="V122" i="14"/>
  <c r="Q123" i="14"/>
  <c r="R123" i="14" s="1"/>
  <c r="M123" i="14"/>
  <c r="O123" i="14"/>
  <c r="P123" i="14"/>
  <c r="S123" i="14" s="1"/>
  <c r="N123" i="14"/>
  <c r="S127" i="10"/>
  <c r="W126" i="13"/>
  <c r="V126" i="13"/>
  <c r="M127" i="13"/>
  <c r="O127" i="13"/>
  <c r="Q127" i="13"/>
  <c r="R127" i="13" s="1"/>
  <c r="P127" i="13"/>
  <c r="S127" i="13" s="1"/>
  <c r="N127" i="13"/>
  <c r="S127" i="12"/>
  <c r="T126" i="9"/>
  <c r="N128" i="12"/>
  <c r="O128" i="12"/>
  <c r="P128" i="12"/>
  <c r="S128" i="12" s="1"/>
  <c r="M128" i="12"/>
  <c r="Q128" i="12"/>
  <c r="R128" i="12" s="1"/>
  <c r="T128" i="11"/>
  <c r="V127" i="12"/>
  <c r="W127" i="12"/>
  <c r="M129" i="11"/>
  <c r="Q129" i="11"/>
  <c r="R129" i="11" s="1"/>
  <c r="P129" i="11"/>
  <c r="T129" i="11" s="1"/>
  <c r="O129" i="11"/>
  <c r="N129" i="11"/>
  <c r="V128" i="11"/>
  <c r="W128" i="11"/>
  <c r="V127" i="10"/>
  <c r="W127" i="10"/>
  <c r="O128" i="10"/>
  <c r="Q128" i="10"/>
  <c r="R128" i="10" s="1"/>
  <c r="P128" i="10"/>
  <c r="S128" i="10" s="1"/>
  <c r="N128" i="10"/>
  <c r="M128" i="10"/>
  <c r="O127" i="9"/>
  <c r="N127" i="9"/>
  <c r="M127" i="9"/>
  <c r="P127" i="9"/>
  <c r="T127" i="9" s="1"/>
  <c r="Q127" i="9"/>
  <c r="R127" i="9" s="1"/>
  <c r="T128" i="8"/>
  <c r="V126" i="9"/>
  <c r="W126" i="9"/>
  <c r="W128" i="8"/>
  <c r="V128" i="8"/>
  <c r="N129" i="8"/>
  <c r="Q129" i="8"/>
  <c r="R129" i="8" s="1"/>
  <c r="O129" i="8"/>
  <c r="P129" i="8"/>
  <c r="S129" i="8" s="1"/>
  <c r="M129" i="8"/>
  <c r="T127" i="7"/>
  <c r="W127" i="7"/>
  <c r="V127" i="7"/>
  <c r="O128" i="7"/>
  <c r="N128" i="7"/>
  <c r="M128" i="7"/>
  <c r="Q128" i="7"/>
  <c r="R128" i="7" s="1"/>
  <c r="P128" i="7"/>
  <c r="T128" i="7" s="1"/>
  <c r="S123" i="6"/>
  <c r="W123" i="6"/>
  <c r="V123" i="6"/>
  <c r="N124" i="6"/>
  <c r="O124" i="6"/>
  <c r="M124" i="6"/>
  <c r="P124" i="6"/>
  <c r="S124" i="6" s="1"/>
  <c r="Q124" i="6"/>
  <c r="R124" i="6" s="1"/>
  <c r="S134" i="2"/>
  <c r="W134" i="2"/>
  <c r="V134" i="2"/>
  <c r="N135" i="2"/>
  <c r="P135" i="2"/>
  <c r="T135" i="2" s="1"/>
  <c r="O135" i="2"/>
  <c r="M135" i="2"/>
  <c r="Q135" i="2"/>
  <c r="R135" i="2" s="1"/>
  <c r="T126" i="16" l="1"/>
  <c r="T124" i="15"/>
  <c r="V126" i="16"/>
  <c r="W126" i="16"/>
  <c r="M127" i="16"/>
  <c r="P127" i="16"/>
  <c r="S127" i="16" s="1"/>
  <c r="O127" i="16"/>
  <c r="Q127" i="16"/>
  <c r="R127" i="16" s="1"/>
  <c r="N127" i="16"/>
  <c r="T127" i="16"/>
  <c r="V124" i="15"/>
  <c r="W124" i="15"/>
  <c r="S129" i="11"/>
  <c r="N125" i="15"/>
  <c r="P125" i="15"/>
  <c r="T125" i="15" s="1"/>
  <c r="Q125" i="15"/>
  <c r="R125" i="15" s="1"/>
  <c r="M125" i="15"/>
  <c r="O125" i="15"/>
  <c r="S125" i="15"/>
  <c r="O124" i="14"/>
  <c r="M124" i="14"/>
  <c r="Q124" i="14"/>
  <c r="R124" i="14" s="1"/>
  <c r="P124" i="14"/>
  <c r="S124" i="14" s="1"/>
  <c r="N124" i="14"/>
  <c r="V123" i="14"/>
  <c r="W123" i="14"/>
  <c r="T123" i="14"/>
  <c r="T128" i="12"/>
  <c r="T127" i="13"/>
  <c r="W127" i="13"/>
  <c r="V127" i="13"/>
  <c r="P128" i="13"/>
  <c r="S128" i="13" s="1"/>
  <c r="N128" i="13"/>
  <c r="Q128" i="13"/>
  <c r="R128" i="13" s="1"/>
  <c r="M128" i="13"/>
  <c r="O128" i="13"/>
  <c r="W128" i="12"/>
  <c r="V128" i="12"/>
  <c r="P129" i="12"/>
  <c r="T129" i="12" s="1"/>
  <c r="Q129" i="12"/>
  <c r="R129" i="12" s="1"/>
  <c r="M129" i="12"/>
  <c r="O129" i="12"/>
  <c r="N129" i="12"/>
  <c r="S127" i="9"/>
  <c r="T128" i="10"/>
  <c r="W129" i="11"/>
  <c r="V129" i="11"/>
  <c r="Q130" i="11"/>
  <c r="R130" i="11" s="1"/>
  <c r="O130" i="11"/>
  <c r="M130" i="11"/>
  <c r="N130" i="11"/>
  <c r="P130" i="11"/>
  <c r="T130" i="11" s="1"/>
  <c r="O129" i="10"/>
  <c r="M129" i="10"/>
  <c r="Q129" i="10"/>
  <c r="R129" i="10" s="1"/>
  <c r="N129" i="10"/>
  <c r="P129" i="10"/>
  <c r="S129" i="10" s="1"/>
  <c r="V128" i="10"/>
  <c r="W128" i="10"/>
  <c r="V127" i="9"/>
  <c r="W127" i="9"/>
  <c r="O128" i="9"/>
  <c r="P128" i="9"/>
  <c r="S128" i="9" s="1"/>
  <c r="Q128" i="9"/>
  <c r="R128" i="9" s="1"/>
  <c r="N128" i="9"/>
  <c r="M128" i="9"/>
  <c r="Q130" i="8"/>
  <c r="R130" i="8" s="1"/>
  <c r="P130" i="8"/>
  <c r="S130" i="8" s="1"/>
  <c r="O130" i="8"/>
  <c r="M130" i="8"/>
  <c r="N130" i="8"/>
  <c r="W129" i="8"/>
  <c r="V129" i="8"/>
  <c r="T129" i="8"/>
  <c r="T124" i="6"/>
  <c r="W128" i="7"/>
  <c r="V128" i="7"/>
  <c r="N129" i="7"/>
  <c r="P129" i="7"/>
  <c r="T129" i="7" s="1"/>
  <c r="O129" i="7"/>
  <c r="Q129" i="7"/>
  <c r="R129" i="7" s="1"/>
  <c r="M129" i="7"/>
  <c r="S128" i="7"/>
  <c r="S135" i="2"/>
  <c r="Q125" i="6"/>
  <c r="R125" i="6" s="1"/>
  <c r="M125" i="6"/>
  <c r="P125" i="6"/>
  <c r="S125" i="6" s="1"/>
  <c r="N125" i="6"/>
  <c r="O125" i="6"/>
  <c r="W124" i="6"/>
  <c r="V124" i="6"/>
  <c r="O136" i="2"/>
  <c r="N136" i="2"/>
  <c r="P136" i="2"/>
  <c r="S136" i="2" s="1"/>
  <c r="M136" i="2"/>
  <c r="Q136" i="2"/>
  <c r="R136" i="2" s="1"/>
  <c r="V135" i="2"/>
  <c r="W135" i="2"/>
  <c r="P128" i="16" l="1"/>
  <c r="T128" i="16" s="1"/>
  <c r="Q128" i="16"/>
  <c r="R128" i="16" s="1"/>
  <c r="N128" i="16"/>
  <c r="O128" i="16"/>
  <c r="M128" i="16"/>
  <c r="W127" i="16"/>
  <c r="V127" i="16"/>
  <c r="O126" i="15"/>
  <c r="M126" i="15"/>
  <c r="Q126" i="15"/>
  <c r="R126" i="15" s="1"/>
  <c r="N126" i="15"/>
  <c r="P126" i="15"/>
  <c r="S126" i="15" s="1"/>
  <c r="S130" i="11"/>
  <c r="T124" i="14"/>
  <c r="V125" i="15"/>
  <c r="W125" i="15"/>
  <c r="V124" i="14"/>
  <c r="W124" i="14"/>
  <c r="T128" i="13"/>
  <c r="M125" i="14"/>
  <c r="O125" i="14"/>
  <c r="P125" i="14"/>
  <c r="S125" i="14" s="1"/>
  <c r="N125" i="14"/>
  <c r="Q125" i="14"/>
  <c r="R125" i="14" s="1"/>
  <c r="T128" i="9"/>
  <c r="T130" i="8"/>
  <c r="W128" i="13"/>
  <c r="V128" i="13"/>
  <c r="N129" i="13"/>
  <c r="Q129" i="13"/>
  <c r="R129" i="13" s="1"/>
  <c r="O129" i="13"/>
  <c r="P129" i="13"/>
  <c r="S129" i="13" s="1"/>
  <c r="M129" i="13"/>
  <c r="W129" i="12"/>
  <c r="V129" i="12"/>
  <c r="N130" i="12"/>
  <c r="O130" i="12"/>
  <c r="M130" i="12"/>
  <c r="Q130" i="12"/>
  <c r="R130" i="12" s="1"/>
  <c r="P130" i="12"/>
  <c r="T130" i="12" s="1"/>
  <c r="S129" i="12"/>
  <c r="Q131" i="11"/>
  <c r="R131" i="11" s="1"/>
  <c r="N131" i="11"/>
  <c r="O131" i="11"/>
  <c r="M131" i="11"/>
  <c r="P131" i="11"/>
  <c r="T131" i="11" s="1"/>
  <c r="T129" i="10"/>
  <c r="V130" i="11"/>
  <c r="W130" i="11"/>
  <c r="S129" i="7"/>
  <c r="W129" i="10"/>
  <c r="V129" i="10"/>
  <c r="N130" i="10"/>
  <c r="P130" i="10"/>
  <c r="T130" i="10" s="1"/>
  <c r="M130" i="10"/>
  <c r="O130" i="10"/>
  <c r="Q130" i="10"/>
  <c r="R130" i="10" s="1"/>
  <c r="P129" i="9"/>
  <c r="S129" i="9" s="1"/>
  <c r="Q129" i="9"/>
  <c r="R129" i="9" s="1"/>
  <c r="O129" i="9"/>
  <c r="M129" i="9"/>
  <c r="N129" i="9"/>
  <c r="V128" i="9"/>
  <c r="W128" i="9"/>
  <c r="V130" i="8"/>
  <c r="W130" i="8"/>
  <c r="P131" i="8"/>
  <c r="T131" i="8" s="1"/>
  <c r="O131" i="8"/>
  <c r="M131" i="8"/>
  <c r="N131" i="8"/>
  <c r="Q131" i="8"/>
  <c r="R131" i="8" s="1"/>
  <c r="O130" i="7"/>
  <c r="M130" i="7"/>
  <c r="P130" i="7"/>
  <c r="S130" i="7" s="1"/>
  <c r="Q130" i="7"/>
  <c r="R130" i="7" s="1"/>
  <c r="N130" i="7"/>
  <c r="W129" i="7"/>
  <c r="V129" i="7"/>
  <c r="T125" i="6"/>
  <c r="V125" i="6"/>
  <c r="W125" i="6"/>
  <c r="Q126" i="6"/>
  <c r="R126" i="6" s="1"/>
  <c r="O126" i="6"/>
  <c r="N126" i="6"/>
  <c r="P126" i="6"/>
  <c r="S126" i="6" s="1"/>
  <c r="M126" i="6"/>
  <c r="T136" i="2"/>
  <c r="V136" i="2"/>
  <c r="W136" i="2"/>
  <c r="P137" i="2"/>
  <c r="S137" i="2" s="1"/>
  <c r="Q137" i="2"/>
  <c r="R137" i="2" s="1"/>
  <c r="M137" i="2"/>
  <c r="N137" i="2"/>
  <c r="O137" i="2"/>
  <c r="S128" i="16" l="1"/>
  <c r="M129" i="16"/>
  <c r="Q129" i="16"/>
  <c r="R129" i="16" s="1"/>
  <c r="P129" i="16"/>
  <c r="T129" i="16" s="1"/>
  <c r="O129" i="16"/>
  <c r="N129" i="16"/>
  <c r="W128" i="16"/>
  <c r="V128" i="16"/>
  <c r="T126" i="15"/>
  <c r="W126" i="15"/>
  <c r="V126" i="15"/>
  <c r="Q127" i="15"/>
  <c r="R127" i="15" s="1"/>
  <c r="N127" i="15"/>
  <c r="O127" i="15"/>
  <c r="M127" i="15"/>
  <c r="P127" i="15"/>
  <c r="S127" i="15" s="1"/>
  <c r="S130" i="10"/>
  <c r="M126" i="14"/>
  <c r="N126" i="14"/>
  <c r="P126" i="14"/>
  <c r="S126" i="14" s="1"/>
  <c r="Q126" i="14"/>
  <c r="R126" i="14" s="1"/>
  <c r="O126" i="14"/>
  <c r="T125" i="14"/>
  <c r="W125" i="14"/>
  <c r="V125" i="14"/>
  <c r="T129" i="13"/>
  <c r="W129" i="13"/>
  <c r="V129" i="13"/>
  <c r="Q130" i="13"/>
  <c r="R130" i="13" s="1"/>
  <c r="M130" i="13"/>
  <c r="N130" i="13"/>
  <c r="O130" i="13"/>
  <c r="P130" i="13"/>
  <c r="T130" i="13" s="1"/>
  <c r="Q131" i="12"/>
  <c r="R131" i="12" s="1"/>
  <c r="N131" i="12"/>
  <c r="O131" i="12"/>
  <c r="P131" i="12"/>
  <c r="S131" i="12" s="1"/>
  <c r="M131" i="12"/>
  <c r="S130" i="12"/>
  <c r="V130" i="12"/>
  <c r="W130" i="12"/>
  <c r="S131" i="11"/>
  <c r="V131" i="11"/>
  <c r="W131" i="11"/>
  <c r="N132" i="11"/>
  <c r="P132" i="11"/>
  <c r="T132" i="11" s="1"/>
  <c r="M132" i="11"/>
  <c r="Q132" i="11"/>
  <c r="R132" i="11" s="1"/>
  <c r="O132" i="11"/>
  <c r="M131" i="10"/>
  <c r="Q131" i="10"/>
  <c r="R131" i="10" s="1"/>
  <c r="O131" i="10"/>
  <c r="P131" i="10"/>
  <c r="S131" i="10" s="1"/>
  <c r="N131" i="10"/>
  <c r="W130" i="10"/>
  <c r="V130" i="10"/>
  <c r="T129" i="9"/>
  <c r="W129" i="9"/>
  <c r="V129" i="9"/>
  <c r="N130" i="9"/>
  <c r="O130" i="9"/>
  <c r="Q130" i="9"/>
  <c r="R130" i="9" s="1"/>
  <c r="M130" i="9"/>
  <c r="P130" i="9"/>
  <c r="T130" i="9" s="1"/>
  <c r="O132" i="8"/>
  <c r="N132" i="8"/>
  <c r="P132" i="8"/>
  <c r="S132" i="8" s="1"/>
  <c r="M132" i="8"/>
  <c r="Q132" i="8"/>
  <c r="R132" i="8" s="1"/>
  <c r="S131" i="8"/>
  <c r="W131" i="8"/>
  <c r="V131" i="8"/>
  <c r="T130" i="7"/>
  <c r="W130" i="7"/>
  <c r="V130" i="7"/>
  <c r="M131" i="7"/>
  <c r="Q131" i="7"/>
  <c r="R131" i="7" s="1"/>
  <c r="N131" i="7"/>
  <c r="O131" i="7"/>
  <c r="P131" i="7"/>
  <c r="T131" i="7" s="1"/>
  <c r="P127" i="6"/>
  <c r="S127" i="6" s="1"/>
  <c r="M127" i="6"/>
  <c r="Q127" i="6"/>
  <c r="R127" i="6" s="1"/>
  <c r="O127" i="6"/>
  <c r="N127" i="6"/>
  <c r="T126" i="6"/>
  <c r="W126" i="6"/>
  <c r="V126" i="6"/>
  <c r="Q138" i="2"/>
  <c r="R138" i="2" s="1"/>
  <c r="M138" i="2"/>
  <c r="N138" i="2"/>
  <c r="P138" i="2"/>
  <c r="T138" i="2" s="1"/>
  <c r="O138" i="2"/>
  <c r="W137" i="2"/>
  <c r="V137" i="2"/>
  <c r="T137" i="2"/>
  <c r="S129" i="16" l="1"/>
  <c r="V129" i="16"/>
  <c r="W129" i="16"/>
  <c r="Q130" i="16"/>
  <c r="R130" i="16" s="1"/>
  <c r="P130" i="16"/>
  <c r="T130" i="16" s="1"/>
  <c r="O130" i="16"/>
  <c r="M130" i="16"/>
  <c r="N130" i="16"/>
  <c r="S130" i="16"/>
  <c r="W127" i="15"/>
  <c r="V127" i="15"/>
  <c r="Q128" i="15"/>
  <c r="R128" i="15" s="1"/>
  <c r="M128" i="15"/>
  <c r="O128" i="15"/>
  <c r="N128" i="15"/>
  <c r="P128" i="15"/>
  <c r="T128" i="15" s="1"/>
  <c r="T126" i="14"/>
  <c r="T127" i="15"/>
  <c r="W126" i="14"/>
  <c r="V126" i="14"/>
  <c r="M127" i="14"/>
  <c r="Q127" i="14"/>
  <c r="R127" i="14" s="1"/>
  <c r="P127" i="14"/>
  <c r="T127" i="14" s="1"/>
  <c r="O127" i="14"/>
  <c r="N127" i="14"/>
  <c r="Q131" i="13"/>
  <c r="R131" i="13" s="1"/>
  <c r="P131" i="13"/>
  <c r="T131" i="13" s="1"/>
  <c r="M131" i="13"/>
  <c r="N131" i="13"/>
  <c r="O131" i="13"/>
  <c r="T131" i="12"/>
  <c r="S130" i="13"/>
  <c r="S132" i="11"/>
  <c r="V130" i="13"/>
  <c r="W130" i="13"/>
  <c r="W131" i="12"/>
  <c r="V131" i="12"/>
  <c r="Q132" i="12"/>
  <c r="R132" i="12" s="1"/>
  <c r="O132" i="12"/>
  <c r="N132" i="12"/>
  <c r="M132" i="12"/>
  <c r="P132" i="12"/>
  <c r="T132" i="12" s="1"/>
  <c r="W132" i="11"/>
  <c r="V132" i="11"/>
  <c r="O133" i="11"/>
  <c r="P133" i="11"/>
  <c r="S133" i="11" s="1"/>
  <c r="M133" i="11"/>
  <c r="N133" i="11"/>
  <c r="Q133" i="11"/>
  <c r="R133" i="11" s="1"/>
  <c r="T131" i="10"/>
  <c r="N132" i="10"/>
  <c r="O132" i="10"/>
  <c r="Q132" i="10"/>
  <c r="R132" i="10" s="1"/>
  <c r="P132" i="10"/>
  <c r="S132" i="10" s="1"/>
  <c r="M132" i="10"/>
  <c r="V131" i="10"/>
  <c r="W131" i="10"/>
  <c r="M131" i="9"/>
  <c r="Q131" i="9"/>
  <c r="R131" i="9" s="1"/>
  <c r="N131" i="9"/>
  <c r="O131" i="9"/>
  <c r="P131" i="9"/>
  <c r="S131" i="9" s="1"/>
  <c r="S130" i="9"/>
  <c r="V130" i="9"/>
  <c r="W130" i="9"/>
  <c r="T132" i="8"/>
  <c r="W132" i="8"/>
  <c r="V132" i="8"/>
  <c r="O133" i="8"/>
  <c r="N133" i="8"/>
  <c r="P133" i="8"/>
  <c r="T133" i="8" s="1"/>
  <c r="M133" i="8"/>
  <c r="Q133" i="8"/>
  <c r="R133" i="8" s="1"/>
  <c r="O132" i="7"/>
  <c r="M132" i="7"/>
  <c r="P132" i="7"/>
  <c r="T132" i="7" s="1"/>
  <c r="N132" i="7"/>
  <c r="Q132" i="7"/>
  <c r="R132" i="7" s="1"/>
  <c r="S131" i="7"/>
  <c r="V131" i="7"/>
  <c r="W131" i="7"/>
  <c r="T127" i="6"/>
  <c r="V127" i="6"/>
  <c r="W127" i="6"/>
  <c r="N128" i="6"/>
  <c r="P128" i="6"/>
  <c r="T128" i="6" s="1"/>
  <c r="M128" i="6"/>
  <c r="O128" i="6"/>
  <c r="Q128" i="6"/>
  <c r="R128" i="6" s="1"/>
  <c r="S138" i="2"/>
  <c r="W138" i="2"/>
  <c r="V138" i="2"/>
  <c r="P139" i="2"/>
  <c r="S139" i="2" s="1"/>
  <c r="O139" i="2"/>
  <c r="M139" i="2"/>
  <c r="Q139" i="2"/>
  <c r="R139" i="2" s="1"/>
  <c r="N139" i="2"/>
  <c r="T133" i="11" l="1"/>
  <c r="N131" i="16"/>
  <c r="Q131" i="16"/>
  <c r="R131" i="16" s="1"/>
  <c r="M131" i="16"/>
  <c r="O131" i="16"/>
  <c r="P131" i="16"/>
  <c r="T131" i="16" s="1"/>
  <c r="V130" i="16"/>
  <c r="W130" i="16"/>
  <c r="S127" i="14"/>
  <c r="M129" i="15"/>
  <c r="P129" i="15"/>
  <c r="S129" i="15" s="1"/>
  <c r="N129" i="15"/>
  <c r="Q129" i="15"/>
  <c r="R129" i="15" s="1"/>
  <c r="O129" i="15"/>
  <c r="W128" i="15"/>
  <c r="V128" i="15"/>
  <c r="S128" i="15"/>
  <c r="W127" i="14"/>
  <c r="V127" i="14"/>
  <c r="N128" i="14"/>
  <c r="O128" i="14"/>
  <c r="Q128" i="14"/>
  <c r="R128" i="14" s="1"/>
  <c r="P128" i="14"/>
  <c r="S128" i="14" s="1"/>
  <c r="M128" i="14"/>
  <c r="S131" i="13"/>
  <c r="V131" i="13"/>
  <c r="W131" i="13"/>
  <c r="M132" i="13"/>
  <c r="O132" i="13"/>
  <c r="N132" i="13"/>
  <c r="P132" i="13"/>
  <c r="T132" i="13" s="1"/>
  <c r="Q132" i="13"/>
  <c r="R132" i="13" s="1"/>
  <c r="S132" i="12"/>
  <c r="N133" i="12"/>
  <c r="O133" i="12"/>
  <c r="P133" i="12"/>
  <c r="T133" i="12" s="1"/>
  <c r="Q133" i="12"/>
  <c r="R133" i="12" s="1"/>
  <c r="M133" i="12"/>
  <c r="V132" i="12"/>
  <c r="W132" i="12"/>
  <c r="V133" i="11"/>
  <c r="W133" i="11"/>
  <c r="P134" i="11"/>
  <c r="T134" i="11" s="1"/>
  <c r="O134" i="11"/>
  <c r="Q134" i="11"/>
  <c r="R134" i="11" s="1"/>
  <c r="N134" i="11"/>
  <c r="M134" i="11"/>
  <c r="T132" i="10"/>
  <c r="W132" i="10"/>
  <c r="V132" i="10"/>
  <c r="P133" i="10"/>
  <c r="T133" i="10" s="1"/>
  <c r="M133" i="10"/>
  <c r="Q133" i="10"/>
  <c r="R133" i="10" s="1"/>
  <c r="N133" i="10"/>
  <c r="O133" i="10"/>
  <c r="T131" i="9"/>
  <c r="W131" i="9"/>
  <c r="V131" i="9"/>
  <c r="N132" i="9"/>
  <c r="M132" i="9"/>
  <c r="P132" i="9"/>
  <c r="S132" i="9" s="1"/>
  <c r="O132" i="9"/>
  <c r="Q132" i="9"/>
  <c r="R132" i="9" s="1"/>
  <c r="S133" i="8"/>
  <c r="Q134" i="8"/>
  <c r="R134" i="8" s="1"/>
  <c r="P134" i="8"/>
  <c r="S134" i="8" s="1"/>
  <c r="O134" i="8"/>
  <c r="N134" i="8"/>
  <c r="M134" i="8"/>
  <c r="W133" i="8"/>
  <c r="V133" i="8"/>
  <c r="S132" i="7"/>
  <c r="W132" i="7"/>
  <c r="V132" i="7"/>
  <c r="N133" i="7"/>
  <c r="Q133" i="7"/>
  <c r="R133" i="7" s="1"/>
  <c r="P133" i="7"/>
  <c r="S133" i="7" s="1"/>
  <c r="M133" i="7"/>
  <c r="O133" i="7"/>
  <c r="S128" i="6"/>
  <c r="V128" i="6"/>
  <c r="W128" i="6"/>
  <c r="O129" i="6"/>
  <c r="M129" i="6"/>
  <c r="P129" i="6"/>
  <c r="T129" i="6" s="1"/>
  <c r="Q129" i="6"/>
  <c r="R129" i="6" s="1"/>
  <c r="N129" i="6"/>
  <c r="N140" i="2"/>
  <c r="O140" i="2"/>
  <c r="P140" i="2"/>
  <c r="T140" i="2" s="1"/>
  <c r="Q140" i="2"/>
  <c r="R140" i="2" s="1"/>
  <c r="M140" i="2"/>
  <c r="T139" i="2"/>
  <c r="V139" i="2"/>
  <c r="W139" i="2"/>
  <c r="S131" i="16" l="1"/>
  <c r="V131" i="16"/>
  <c r="W131" i="16"/>
  <c r="M132" i="16"/>
  <c r="P132" i="16"/>
  <c r="S132" i="16" s="1"/>
  <c r="Q132" i="16"/>
  <c r="R132" i="16" s="1"/>
  <c r="N132" i="16"/>
  <c r="O132" i="16"/>
  <c r="T132" i="16"/>
  <c r="T129" i="15"/>
  <c r="W129" i="15"/>
  <c r="V129" i="15"/>
  <c r="Q130" i="15"/>
  <c r="R130" i="15" s="1"/>
  <c r="O130" i="15"/>
  <c r="N130" i="15"/>
  <c r="M130" i="15"/>
  <c r="P130" i="15"/>
  <c r="S130" i="15" s="1"/>
  <c r="T128" i="14"/>
  <c r="M129" i="14"/>
  <c r="O129" i="14"/>
  <c r="Q129" i="14"/>
  <c r="R129" i="14" s="1"/>
  <c r="N129" i="14"/>
  <c r="P129" i="14"/>
  <c r="S129" i="14" s="1"/>
  <c r="W128" i="14"/>
  <c r="V128" i="14"/>
  <c r="P133" i="13"/>
  <c r="S133" i="13" s="1"/>
  <c r="M133" i="13"/>
  <c r="Q133" i="13"/>
  <c r="R133" i="13" s="1"/>
  <c r="N133" i="13"/>
  <c r="O133" i="13"/>
  <c r="S132" i="13"/>
  <c r="W132" i="13"/>
  <c r="V132" i="13"/>
  <c r="S133" i="12"/>
  <c r="W133" i="12"/>
  <c r="V133" i="12"/>
  <c r="O134" i="12"/>
  <c r="Q134" i="12"/>
  <c r="R134" i="12" s="1"/>
  <c r="M134" i="12"/>
  <c r="P134" i="12"/>
  <c r="S134" i="12" s="1"/>
  <c r="N134" i="12"/>
  <c r="O135" i="11"/>
  <c r="P135" i="11"/>
  <c r="T135" i="11" s="1"/>
  <c r="N135" i="11"/>
  <c r="M135" i="11"/>
  <c r="Q135" i="11"/>
  <c r="R135" i="11" s="1"/>
  <c r="S134" i="11"/>
  <c r="W134" i="11"/>
  <c r="V134" i="11"/>
  <c r="W133" i="10"/>
  <c r="V133" i="10"/>
  <c r="M134" i="10"/>
  <c r="O134" i="10"/>
  <c r="Q134" i="10"/>
  <c r="R134" i="10" s="1"/>
  <c r="P134" i="10"/>
  <c r="T134" i="10" s="1"/>
  <c r="N134" i="10"/>
  <c r="S133" i="10"/>
  <c r="W132" i="9"/>
  <c r="V132" i="9"/>
  <c r="Q133" i="9"/>
  <c r="R133" i="9" s="1"/>
  <c r="M133" i="9"/>
  <c r="P133" i="9"/>
  <c r="T133" i="9" s="1"/>
  <c r="N133" i="9"/>
  <c r="O133" i="9"/>
  <c r="T132" i="9"/>
  <c r="T133" i="7"/>
  <c r="N135" i="8"/>
  <c r="P135" i="8"/>
  <c r="S135" i="8" s="1"/>
  <c r="M135" i="8"/>
  <c r="Q135" i="8"/>
  <c r="R135" i="8" s="1"/>
  <c r="O135" i="8"/>
  <c r="T134" i="8"/>
  <c r="W134" i="8"/>
  <c r="V134" i="8"/>
  <c r="Q134" i="7"/>
  <c r="R134" i="7" s="1"/>
  <c r="M134" i="7"/>
  <c r="O134" i="7"/>
  <c r="P134" i="7"/>
  <c r="T134" i="7" s="1"/>
  <c r="N134" i="7"/>
  <c r="V133" i="7"/>
  <c r="W133" i="7"/>
  <c r="V129" i="6"/>
  <c r="W129" i="6"/>
  <c r="Q130" i="6"/>
  <c r="R130" i="6" s="1"/>
  <c r="O130" i="6"/>
  <c r="P130" i="6"/>
  <c r="S130" i="6" s="1"/>
  <c r="M130" i="6"/>
  <c r="N130" i="6"/>
  <c r="S129" i="6"/>
  <c r="S140" i="2"/>
  <c r="W140" i="2"/>
  <c r="V140" i="2"/>
  <c r="O141" i="2"/>
  <c r="Q141" i="2"/>
  <c r="R141" i="2" s="1"/>
  <c r="N141" i="2"/>
  <c r="M141" i="2"/>
  <c r="P141" i="2"/>
  <c r="S141" i="2" s="1"/>
  <c r="W132" i="16" l="1"/>
  <c r="V132" i="16"/>
  <c r="O133" i="16"/>
  <c r="M133" i="16"/>
  <c r="N133" i="16"/>
  <c r="P133" i="16"/>
  <c r="T133" i="16" s="1"/>
  <c r="Q133" i="16"/>
  <c r="R133" i="16" s="1"/>
  <c r="S135" i="11"/>
  <c r="T129" i="14"/>
  <c r="T130" i="15"/>
  <c r="O131" i="15"/>
  <c r="P131" i="15"/>
  <c r="S131" i="15" s="1"/>
  <c r="Q131" i="15"/>
  <c r="R131" i="15" s="1"/>
  <c r="M131" i="15"/>
  <c r="N131" i="15"/>
  <c r="W130" i="15"/>
  <c r="V130" i="15"/>
  <c r="T133" i="13"/>
  <c r="W129" i="14"/>
  <c r="V129" i="14"/>
  <c r="T134" i="12"/>
  <c r="P130" i="14"/>
  <c r="S130" i="14" s="1"/>
  <c r="Q130" i="14"/>
  <c r="R130" i="14" s="1"/>
  <c r="O130" i="14"/>
  <c r="N130" i="14"/>
  <c r="M130" i="14"/>
  <c r="T135" i="8"/>
  <c r="W133" i="13"/>
  <c r="V133" i="13"/>
  <c r="O134" i="13"/>
  <c r="Q134" i="13"/>
  <c r="R134" i="13" s="1"/>
  <c r="N134" i="13"/>
  <c r="M134" i="13"/>
  <c r="P134" i="13"/>
  <c r="T134" i="13" s="1"/>
  <c r="M135" i="12"/>
  <c r="O135" i="12"/>
  <c r="P135" i="12"/>
  <c r="T135" i="12" s="1"/>
  <c r="N135" i="12"/>
  <c r="Q135" i="12"/>
  <c r="R135" i="12" s="1"/>
  <c r="V134" i="12"/>
  <c r="W134" i="12"/>
  <c r="V135" i="11"/>
  <c r="W135" i="11"/>
  <c r="M136" i="11"/>
  <c r="Q136" i="11"/>
  <c r="R136" i="11" s="1"/>
  <c r="O136" i="11"/>
  <c r="P136" i="11"/>
  <c r="T136" i="11" s="1"/>
  <c r="N136" i="11"/>
  <c r="S133" i="9"/>
  <c r="N135" i="10"/>
  <c r="M135" i="10"/>
  <c r="O135" i="10"/>
  <c r="P135" i="10"/>
  <c r="S135" i="10" s="1"/>
  <c r="Q135" i="10"/>
  <c r="R135" i="10" s="1"/>
  <c r="S134" i="10"/>
  <c r="V134" i="10"/>
  <c r="W134" i="10"/>
  <c r="V133" i="9"/>
  <c r="W133" i="9"/>
  <c r="Q134" i="9"/>
  <c r="R134" i="9" s="1"/>
  <c r="N134" i="9"/>
  <c r="O134" i="9"/>
  <c r="P134" i="9"/>
  <c r="T134" i="9" s="1"/>
  <c r="M134" i="9"/>
  <c r="W135" i="8"/>
  <c r="V135" i="8"/>
  <c r="Q136" i="8"/>
  <c r="R136" i="8" s="1"/>
  <c r="N136" i="8"/>
  <c r="O136" i="8"/>
  <c r="P136" i="8"/>
  <c r="S136" i="8" s="1"/>
  <c r="M136" i="8"/>
  <c r="S134" i="7"/>
  <c r="W134" i="7"/>
  <c r="V134" i="7"/>
  <c r="P135" i="7"/>
  <c r="S135" i="7" s="1"/>
  <c r="M135" i="7"/>
  <c r="Q135" i="7"/>
  <c r="R135" i="7" s="1"/>
  <c r="N135" i="7"/>
  <c r="O135" i="7"/>
  <c r="P131" i="6"/>
  <c r="T131" i="6" s="1"/>
  <c r="M131" i="6"/>
  <c r="Q131" i="6"/>
  <c r="R131" i="6" s="1"/>
  <c r="N131" i="6"/>
  <c r="O131" i="6"/>
  <c r="T130" i="6"/>
  <c r="V130" i="6"/>
  <c r="W130" i="6"/>
  <c r="N142" i="2"/>
  <c r="Q142" i="2"/>
  <c r="R142" i="2" s="1"/>
  <c r="O142" i="2"/>
  <c r="P142" i="2"/>
  <c r="S142" i="2" s="1"/>
  <c r="M142" i="2"/>
  <c r="T141" i="2"/>
  <c r="W141" i="2"/>
  <c r="V141" i="2"/>
  <c r="S133" i="16" l="1"/>
  <c r="W133" i="16"/>
  <c r="V133" i="16"/>
  <c r="O134" i="16"/>
  <c r="P134" i="16"/>
  <c r="S134" i="16" s="1"/>
  <c r="N134" i="16"/>
  <c r="M134" i="16"/>
  <c r="Q134" i="16"/>
  <c r="R134" i="16" s="1"/>
  <c r="T131" i="15"/>
  <c r="V131" i="15"/>
  <c r="W131" i="15"/>
  <c r="M132" i="15"/>
  <c r="N132" i="15"/>
  <c r="Q132" i="15"/>
  <c r="R132" i="15" s="1"/>
  <c r="O132" i="15"/>
  <c r="P132" i="15"/>
  <c r="T132" i="15" s="1"/>
  <c r="M131" i="14"/>
  <c r="P131" i="14"/>
  <c r="S131" i="14" s="1"/>
  <c r="O131" i="14"/>
  <c r="Q131" i="14"/>
  <c r="R131" i="14" s="1"/>
  <c r="N131" i="14"/>
  <c r="T131" i="14"/>
  <c r="S135" i="12"/>
  <c r="T130" i="14"/>
  <c r="W130" i="14"/>
  <c r="V130" i="14"/>
  <c r="O135" i="13"/>
  <c r="P135" i="13"/>
  <c r="T135" i="13" s="1"/>
  <c r="Q135" i="13"/>
  <c r="R135" i="13" s="1"/>
  <c r="N135" i="13"/>
  <c r="M135" i="13"/>
  <c r="W134" i="13"/>
  <c r="V134" i="13"/>
  <c r="S134" i="13"/>
  <c r="V135" i="12"/>
  <c r="W135" i="12"/>
  <c r="N136" i="12"/>
  <c r="O136" i="12"/>
  <c r="Q136" i="12"/>
  <c r="R136" i="12" s="1"/>
  <c r="P136" i="12"/>
  <c r="T136" i="12" s="1"/>
  <c r="M136" i="12"/>
  <c r="O137" i="11"/>
  <c r="N137" i="11"/>
  <c r="P137" i="11"/>
  <c r="S137" i="11" s="1"/>
  <c r="M137" i="11"/>
  <c r="Q137" i="11"/>
  <c r="R137" i="11" s="1"/>
  <c r="V136" i="11"/>
  <c r="W136" i="11"/>
  <c r="T135" i="10"/>
  <c r="S136" i="11"/>
  <c r="O136" i="10"/>
  <c r="P136" i="10"/>
  <c r="S136" i="10" s="1"/>
  <c r="M136" i="10"/>
  <c r="Q136" i="10"/>
  <c r="R136" i="10" s="1"/>
  <c r="N136" i="10"/>
  <c r="W135" i="10"/>
  <c r="V135" i="10"/>
  <c r="Q135" i="9"/>
  <c r="R135" i="9" s="1"/>
  <c r="N135" i="9"/>
  <c r="M135" i="9"/>
  <c r="P135" i="9"/>
  <c r="T135" i="9" s="1"/>
  <c r="O135" i="9"/>
  <c r="V134" i="9"/>
  <c r="W134" i="9"/>
  <c r="S134" i="9"/>
  <c r="T135" i="7"/>
  <c r="P137" i="8"/>
  <c r="S137" i="8" s="1"/>
  <c r="M137" i="8"/>
  <c r="O137" i="8"/>
  <c r="N137" i="8"/>
  <c r="Q137" i="8"/>
  <c r="R137" i="8" s="1"/>
  <c r="V136" i="8"/>
  <c r="W136" i="8"/>
  <c r="T136" i="8"/>
  <c r="Q136" i="7"/>
  <c r="R136" i="7" s="1"/>
  <c r="P136" i="7"/>
  <c r="T136" i="7" s="1"/>
  <c r="O136" i="7"/>
  <c r="M136" i="7"/>
  <c r="N136" i="7"/>
  <c r="V135" i="7"/>
  <c r="W135" i="7"/>
  <c r="T142" i="2"/>
  <c r="S131" i="6"/>
  <c r="V131" i="6"/>
  <c r="W131" i="6"/>
  <c r="M132" i="6"/>
  <c r="P132" i="6"/>
  <c r="T132" i="6" s="1"/>
  <c r="N132" i="6"/>
  <c r="Q132" i="6"/>
  <c r="R132" i="6" s="1"/>
  <c r="O132" i="6"/>
  <c r="W142" i="2"/>
  <c r="V142" i="2"/>
  <c r="P143" i="2"/>
  <c r="S143" i="2" s="1"/>
  <c r="O143" i="2"/>
  <c r="N143" i="2"/>
  <c r="Q143" i="2"/>
  <c r="R143" i="2" s="1"/>
  <c r="M143" i="2"/>
  <c r="S135" i="13" l="1"/>
  <c r="W134" i="16"/>
  <c r="V134" i="16"/>
  <c r="O135" i="16"/>
  <c r="P135" i="16"/>
  <c r="T135" i="16" s="1"/>
  <c r="Q135" i="16"/>
  <c r="R135" i="16" s="1"/>
  <c r="N135" i="16"/>
  <c r="M135" i="16"/>
  <c r="S135" i="16"/>
  <c r="T134" i="16"/>
  <c r="S132" i="15"/>
  <c r="V132" i="15"/>
  <c r="W132" i="15"/>
  <c r="O133" i="15"/>
  <c r="N133" i="15"/>
  <c r="Q133" i="15"/>
  <c r="R133" i="15" s="1"/>
  <c r="P133" i="15"/>
  <c r="S133" i="15" s="1"/>
  <c r="M133" i="15"/>
  <c r="W131" i="14"/>
  <c r="V131" i="14"/>
  <c r="N132" i="14"/>
  <c r="M132" i="14"/>
  <c r="Q132" i="14"/>
  <c r="R132" i="14" s="1"/>
  <c r="O132" i="14"/>
  <c r="P132" i="14"/>
  <c r="S132" i="14" s="1"/>
  <c r="W135" i="13"/>
  <c r="V135" i="13"/>
  <c r="S136" i="7"/>
  <c r="Q136" i="13"/>
  <c r="R136" i="13" s="1"/>
  <c r="N136" i="13"/>
  <c r="P136" i="13"/>
  <c r="T136" i="13" s="1"/>
  <c r="O136" i="13"/>
  <c r="M136" i="13"/>
  <c r="O137" i="12"/>
  <c r="P137" i="12"/>
  <c r="S137" i="12" s="1"/>
  <c r="N137" i="12"/>
  <c r="M137" i="12"/>
  <c r="Q137" i="12"/>
  <c r="R137" i="12" s="1"/>
  <c r="S136" i="12"/>
  <c r="W136" i="12"/>
  <c r="V136" i="12"/>
  <c r="T136" i="10"/>
  <c r="T137" i="11"/>
  <c r="P138" i="11"/>
  <c r="S138" i="11" s="1"/>
  <c r="M138" i="11"/>
  <c r="O138" i="11"/>
  <c r="N138" i="11"/>
  <c r="Q138" i="11"/>
  <c r="R138" i="11" s="1"/>
  <c r="V137" i="11"/>
  <c r="W137" i="11"/>
  <c r="Q137" i="10"/>
  <c r="R137" i="10" s="1"/>
  <c r="O137" i="10"/>
  <c r="P137" i="10"/>
  <c r="S137" i="10" s="1"/>
  <c r="N137" i="10"/>
  <c r="M137" i="10"/>
  <c r="S135" i="9"/>
  <c r="W136" i="10"/>
  <c r="V136" i="10"/>
  <c r="W135" i="9"/>
  <c r="V135" i="9"/>
  <c r="Q136" i="9"/>
  <c r="R136" i="9" s="1"/>
  <c r="M136" i="9"/>
  <c r="N136" i="9"/>
  <c r="P136" i="9"/>
  <c r="S136" i="9" s="1"/>
  <c r="O136" i="9"/>
  <c r="W137" i="8"/>
  <c r="V137" i="8"/>
  <c r="T137" i="8"/>
  <c r="M138" i="8"/>
  <c r="O138" i="8"/>
  <c r="N138" i="8"/>
  <c r="P138" i="8"/>
  <c r="T138" i="8" s="1"/>
  <c r="Q138" i="8"/>
  <c r="R138" i="8" s="1"/>
  <c r="S132" i="6"/>
  <c r="V136" i="7"/>
  <c r="W136" i="7"/>
  <c r="P137" i="7"/>
  <c r="T137" i="7" s="1"/>
  <c r="Q137" i="7"/>
  <c r="R137" i="7" s="1"/>
  <c r="N137" i="7"/>
  <c r="O137" i="7"/>
  <c r="M137" i="7"/>
  <c r="O133" i="6"/>
  <c r="N133" i="6"/>
  <c r="Q133" i="6"/>
  <c r="R133" i="6" s="1"/>
  <c r="M133" i="6"/>
  <c r="P133" i="6"/>
  <c r="S133" i="6" s="1"/>
  <c r="W132" i="6"/>
  <c r="V132" i="6"/>
  <c r="O144" i="2"/>
  <c r="N144" i="2"/>
  <c r="P144" i="2"/>
  <c r="S144" i="2" s="1"/>
  <c r="M144" i="2"/>
  <c r="Q144" i="2"/>
  <c r="R144" i="2" s="1"/>
  <c r="T143" i="2"/>
  <c r="V143" i="2"/>
  <c r="W143" i="2"/>
  <c r="W135" i="16" l="1"/>
  <c r="V135" i="16"/>
  <c r="P136" i="16"/>
  <c r="T136" i="16" s="1"/>
  <c r="N136" i="16"/>
  <c r="O136" i="16"/>
  <c r="Q136" i="16"/>
  <c r="R136" i="16" s="1"/>
  <c r="M136" i="16"/>
  <c r="T133" i="15"/>
  <c r="O134" i="15"/>
  <c r="N134" i="15"/>
  <c r="M134" i="15"/>
  <c r="Q134" i="15"/>
  <c r="R134" i="15" s="1"/>
  <c r="P134" i="15"/>
  <c r="T134" i="15" s="1"/>
  <c r="W133" i="15"/>
  <c r="V133" i="15"/>
  <c r="N133" i="14"/>
  <c r="O133" i="14"/>
  <c r="P133" i="14"/>
  <c r="T133" i="14" s="1"/>
  <c r="Q133" i="14"/>
  <c r="R133" i="14" s="1"/>
  <c r="M133" i="14"/>
  <c r="V132" i="14"/>
  <c r="W132" i="14"/>
  <c r="T132" i="14"/>
  <c r="T137" i="12"/>
  <c r="W136" i="13"/>
  <c r="V136" i="13"/>
  <c r="S136" i="13"/>
  <c r="Q137" i="13"/>
  <c r="R137" i="13" s="1"/>
  <c r="M137" i="13"/>
  <c r="N137" i="13"/>
  <c r="O137" i="13"/>
  <c r="P137" i="13"/>
  <c r="S137" i="13" s="1"/>
  <c r="V137" i="12"/>
  <c r="W137" i="12"/>
  <c r="P138" i="12"/>
  <c r="S138" i="12" s="1"/>
  <c r="Q138" i="12"/>
  <c r="R138" i="12" s="1"/>
  <c r="M138" i="12"/>
  <c r="N138" i="12"/>
  <c r="O138" i="12"/>
  <c r="T138" i="11"/>
  <c r="N139" i="11"/>
  <c r="Q139" i="11"/>
  <c r="R139" i="11" s="1"/>
  <c r="M139" i="11"/>
  <c r="P139" i="11"/>
  <c r="S139" i="11" s="1"/>
  <c r="O139" i="11"/>
  <c r="W138" i="11"/>
  <c r="V138" i="11"/>
  <c r="T137" i="10"/>
  <c r="V137" i="10"/>
  <c r="W137" i="10"/>
  <c r="M138" i="10"/>
  <c r="P138" i="10"/>
  <c r="S138" i="10" s="1"/>
  <c r="Q138" i="10"/>
  <c r="R138" i="10" s="1"/>
  <c r="O138" i="10"/>
  <c r="N138" i="10"/>
  <c r="T136" i="9"/>
  <c r="M137" i="9"/>
  <c r="N137" i="9"/>
  <c r="Q137" i="9"/>
  <c r="R137" i="9" s="1"/>
  <c r="O137" i="9"/>
  <c r="P137" i="9"/>
  <c r="S137" i="9" s="1"/>
  <c r="W136" i="9"/>
  <c r="V136" i="9"/>
  <c r="T133" i="6"/>
  <c r="O139" i="8"/>
  <c r="N139" i="8"/>
  <c r="P139" i="8"/>
  <c r="T139" i="8" s="1"/>
  <c r="Q139" i="8"/>
  <c r="R139" i="8" s="1"/>
  <c r="M139" i="8"/>
  <c r="S138" i="8"/>
  <c r="V138" i="8"/>
  <c r="W138" i="8"/>
  <c r="W137" i="7"/>
  <c r="V137" i="7"/>
  <c r="Q138" i="7"/>
  <c r="R138" i="7" s="1"/>
  <c r="P138" i="7"/>
  <c r="T138" i="7" s="1"/>
  <c r="O138" i="7"/>
  <c r="M138" i="7"/>
  <c r="N138" i="7"/>
  <c r="S137" i="7"/>
  <c r="W133" i="6"/>
  <c r="V133" i="6"/>
  <c r="Q134" i="6"/>
  <c r="R134" i="6" s="1"/>
  <c r="O134" i="6"/>
  <c r="N134" i="6"/>
  <c r="P134" i="6"/>
  <c r="S134" i="6" s="1"/>
  <c r="M134" i="6"/>
  <c r="T144" i="2"/>
  <c r="V144" i="2"/>
  <c r="W144" i="2"/>
  <c r="P145" i="2"/>
  <c r="S145" i="2" s="1"/>
  <c r="O145" i="2"/>
  <c r="M145" i="2"/>
  <c r="Q145" i="2"/>
  <c r="R145" i="2" s="1"/>
  <c r="N145" i="2"/>
  <c r="S136" i="16" l="1"/>
  <c r="O137" i="16"/>
  <c r="Q137" i="16"/>
  <c r="R137" i="16" s="1"/>
  <c r="N137" i="16"/>
  <c r="M137" i="16"/>
  <c r="P137" i="16"/>
  <c r="T137" i="16" s="1"/>
  <c r="S134" i="15"/>
  <c r="V136" i="16"/>
  <c r="W136" i="16"/>
  <c r="V134" i="15"/>
  <c r="W134" i="15"/>
  <c r="M135" i="15"/>
  <c r="P135" i="15"/>
  <c r="T135" i="15" s="1"/>
  <c r="Q135" i="15"/>
  <c r="R135" i="15" s="1"/>
  <c r="O135" i="15"/>
  <c r="N135" i="15"/>
  <c r="S133" i="14"/>
  <c r="W133" i="14"/>
  <c r="V133" i="14"/>
  <c r="Q134" i="14"/>
  <c r="R134" i="14" s="1"/>
  <c r="O134" i="14"/>
  <c r="N134" i="14"/>
  <c r="P134" i="14"/>
  <c r="S134" i="14" s="1"/>
  <c r="M134" i="14"/>
  <c r="T137" i="13"/>
  <c r="O138" i="13"/>
  <c r="Q138" i="13"/>
  <c r="R138" i="13" s="1"/>
  <c r="M138" i="13"/>
  <c r="P138" i="13"/>
  <c r="S138" i="13" s="1"/>
  <c r="N138" i="13"/>
  <c r="T139" i="11"/>
  <c r="V137" i="13"/>
  <c r="W137" i="13"/>
  <c r="W138" i="12"/>
  <c r="V138" i="12"/>
  <c r="M139" i="12"/>
  <c r="P139" i="12"/>
  <c r="S139" i="12" s="1"/>
  <c r="O139" i="12"/>
  <c r="N139" i="12"/>
  <c r="Q139" i="12"/>
  <c r="R139" i="12" s="1"/>
  <c r="T138" i="12"/>
  <c r="T138" i="10"/>
  <c r="W139" i="11"/>
  <c r="V139" i="11"/>
  <c r="O140" i="11"/>
  <c r="Q140" i="11"/>
  <c r="R140" i="11" s="1"/>
  <c r="N140" i="11"/>
  <c r="M140" i="11"/>
  <c r="P140" i="11"/>
  <c r="T140" i="11" s="1"/>
  <c r="V138" i="10"/>
  <c r="W138" i="10"/>
  <c r="P139" i="10"/>
  <c r="S139" i="10" s="1"/>
  <c r="N139" i="10"/>
  <c r="M139" i="10"/>
  <c r="O139" i="10"/>
  <c r="Q139" i="10"/>
  <c r="R139" i="10" s="1"/>
  <c r="T137" i="9"/>
  <c r="S138" i="7"/>
  <c r="V137" i="9"/>
  <c r="W137" i="9"/>
  <c r="N138" i="9"/>
  <c r="Q138" i="9"/>
  <c r="R138" i="9" s="1"/>
  <c r="O138" i="9"/>
  <c r="M138" i="9"/>
  <c r="P138" i="9"/>
  <c r="T138" i="9" s="1"/>
  <c r="S139" i="8"/>
  <c r="V139" i="8"/>
  <c r="W139" i="8"/>
  <c r="Q140" i="8"/>
  <c r="R140" i="8" s="1"/>
  <c r="M140" i="8"/>
  <c r="O140" i="8"/>
  <c r="P140" i="8"/>
  <c r="T140" i="8" s="1"/>
  <c r="N140" i="8"/>
  <c r="P139" i="7"/>
  <c r="T139" i="7" s="1"/>
  <c r="Q139" i="7"/>
  <c r="R139" i="7" s="1"/>
  <c r="N139" i="7"/>
  <c r="O139" i="7"/>
  <c r="M139" i="7"/>
  <c r="V138" i="7"/>
  <c r="W138" i="7"/>
  <c r="P135" i="6"/>
  <c r="T135" i="6" s="1"/>
  <c r="N135" i="6"/>
  <c r="Q135" i="6"/>
  <c r="R135" i="6" s="1"/>
  <c r="O135" i="6"/>
  <c r="M135" i="6"/>
  <c r="T134" i="6"/>
  <c r="V134" i="6"/>
  <c r="W134" i="6"/>
  <c r="T145" i="2"/>
  <c r="V145" i="2"/>
  <c r="W145" i="2"/>
  <c r="N146" i="2"/>
  <c r="M146" i="2"/>
  <c r="P146" i="2"/>
  <c r="S146" i="2" s="1"/>
  <c r="O146" i="2"/>
  <c r="Q146" i="2"/>
  <c r="R146" i="2" s="1"/>
  <c r="S137" i="16" l="1"/>
  <c r="S135" i="15"/>
  <c r="P138" i="16"/>
  <c r="S138" i="16" s="1"/>
  <c r="Q138" i="16"/>
  <c r="R138" i="16" s="1"/>
  <c r="M138" i="16"/>
  <c r="O138" i="16"/>
  <c r="N138" i="16"/>
  <c r="V137" i="16"/>
  <c r="W137" i="16"/>
  <c r="V135" i="15"/>
  <c r="W135" i="15"/>
  <c r="M136" i="15"/>
  <c r="O136" i="15"/>
  <c r="N136" i="15"/>
  <c r="Q136" i="15"/>
  <c r="R136" i="15" s="1"/>
  <c r="P136" i="15"/>
  <c r="T136" i="15" s="1"/>
  <c r="T138" i="13"/>
  <c r="T134" i="14"/>
  <c r="V134" i="14"/>
  <c r="W134" i="14"/>
  <c r="N135" i="14"/>
  <c r="P135" i="14"/>
  <c r="T135" i="14" s="1"/>
  <c r="Q135" i="14"/>
  <c r="R135" i="14" s="1"/>
  <c r="O135" i="14"/>
  <c r="M135" i="14"/>
  <c r="T139" i="12"/>
  <c r="S135" i="6"/>
  <c r="V138" i="13"/>
  <c r="W138" i="13"/>
  <c r="M139" i="13"/>
  <c r="O139" i="13"/>
  <c r="P139" i="13"/>
  <c r="S139" i="13" s="1"/>
  <c r="N139" i="13"/>
  <c r="Q139" i="13"/>
  <c r="R139" i="13" s="1"/>
  <c r="M140" i="12"/>
  <c r="P140" i="12"/>
  <c r="S140" i="12" s="1"/>
  <c r="O140" i="12"/>
  <c r="Q140" i="12"/>
  <c r="R140" i="12" s="1"/>
  <c r="N140" i="12"/>
  <c r="V139" i="12"/>
  <c r="W139" i="12"/>
  <c r="N141" i="11"/>
  <c r="Q141" i="11"/>
  <c r="R141" i="11" s="1"/>
  <c r="M141" i="11"/>
  <c r="P141" i="11"/>
  <c r="T141" i="11" s="1"/>
  <c r="O141" i="11"/>
  <c r="V140" i="11"/>
  <c r="W140" i="11"/>
  <c r="S140" i="11"/>
  <c r="S138" i="9"/>
  <c r="W139" i="10"/>
  <c r="V139" i="10"/>
  <c r="M140" i="10"/>
  <c r="P140" i="10"/>
  <c r="T140" i="10" s="1"/>
  <c r="Q140" i="10"/>
  <c r="R140" i="10" s="1"/>
  <c r="N140" i="10"/>
  <c r="O140" i="10"/>
  <c r="T139" i="10"/>
  <c r="N139" i="9"/>
  <c r="M139" i="9"/>
  <c r="P139" i="9"/>
  <c r="S139" i="9" s="1"/>
  <c r="O139" i="9"/>
  <c r="Q139" i="9"/>
  <c r="R139" i="9" s="1"/>
  <c r="V138" i="9"/>
  <c r="W138" i="9"/>
  <c r="V140" i="8"/>
  <c r="W140" i="8"/>
  <c r="N141" i="8"/>
  <c r="Q141" i="8"/>
  <c r="R141" i="8" s="1"/>
  <c r="P141" i="8"/>
  <c r="T141" i="8" s="1"/>
  <c r="O141" i="8"/>
  <c r="M141" i="8"/>
  <c r="S140" i="8"/>
  <c r="S139" i="7"/>
  <c r="V139" i="7"/>
  <c r="W139" i="7"/>
  <c r="N140" i="7"/>
  <c r="Q140" i="7"/>
  <c r="R140" i="7" s="1"/>
  <c r="M140" i="7"/>
  <c r="O140" i="7"/>
  <c r="P140" i="7"/>
  <c r="T140" i="7" s="1"/>
  <c r="V135" i="6"/>
  <c r="W135" i="6"/>
  <c r="N136" i="6"/>
  <c r="P136" i="6"/>
  <c r="S136" i="6" s="1"/>
  <c r="M136" i="6"/>
  <c r="O136" i="6"/>
  <c r="Q136" i="6"/>
  <c r="R136" i="6" s="1"/>
  <c r="V146" i="2"/>
  <c r="W146" i="2"/>
  <c r="M147" i="2"/>
  <c r="Q147" i="2"/>
  <c r="R147" i="2" s="1"/>
  <c r="N147" i="2"/>
  <c r="P147" i="2"/>
  <c r="T147" i="2" s="1"/>
  <c r="O147" i="2"/>
  <c r="T146" i="2"/>
  <c r="S140" i="10" l="1"/>
  <c r="T138" i="16"/>
  <c r="M139" i="16"/>
  <c r="Q139" i="16"/>
  <c r="R139" i="16" s="1"/>
  <c r="O139" i="16"/>
  <c r="P139" i="16"/>
  <c r="S139" i="16" s="1"/>
  <c r="N139" i="16"/>
  <c r="W138" i="16"/>
  <c r="V138" i="16"/>
  <c r="O137" i="15"/>
  <c r="P137" i="15"/>
  <c r="T137" i="15" s="1"/>
  <c r="N137" i="15"/>
  <c r="M137" i="15"/>
  <c r="Q137" i="15"/>
  <c r="R137" i="15" s="1"/>
  <c r="S135" i="14"/>
  <c r="S136" i="15"/>
  <c r="W136" i="15"/>
  <c r="V136" i="15"/>
  <c r="W135" i="14"/>
  <c r="V135" i="14"/>
  <c r="P136" i="14"/>
  <c r="S136" i="14" s="1"/>
  <c r="M136" i="14"/>
  <c r="N136" i="14"/>
  <c r="Q136" i="14"/>
  <c r="R136" i="14" s="1"/>
  <c r="O136" i="14"/>
  <c r="T140" i="12"/>
  <c r="N140" i="13"/>
  <c r="Q140" i="13"/>
  <c r="R140" i="13" s="1"/>
  <c r="M140" i="13"/>
  <c r="O140" i="13"/>
  <c r="P140" i="13"/>
  <c r="T140" i="13" s="1"/>
  <c r="S141" i="11"/>
  <c r="T139" i="13"/>
  <c r="W139" i="13"/>
  <c r="V139" i="13"/>
  <c r="W140" i="12"/>
  <c r="V140" i="12"/>
  <c r="M141" i="12"/>
  <c r="N141" i="12"/>
  <c r="Q141" i="12"/>
  <c r="R141" i="12" s="1"/>
  <c r="O141" i="12"/>
  <c r="P141" i="12"/>
  <c r="T141" i="12" s="1"/>
  <c r="W141" i="11"/>
  <c r="V141" i="11"/>
  <c r="Q142" i="11"/>
  <c r="R142" i="11" s="1"/>
  <c r="M142" i="11"/>
  <c r="N142" i="11"/>
  <c r="O142" i="11"/>
  <c r="P142" i="11"/>
  <c r="S142" i="11" s="1"/>
  <c r="M141" i="10"/>
  <c r="Q141" i="10"/>
  <c r="R141" i="10" s="1"/>
  <c r="P141" i="10"/>
  <c r="S141" i="10" s="1"/>
  <c r="N141" i="10"/>
  <c r="O141" i="10"/>
  <c r="W140" i="10"/>
  <c r="V140" i="10"/>
  <c r="S141" i="8"/>
  <c r="T139" i="9"/>
  <c r="T136" i="6"/>
  <c r="W139" i="9"/>
  <c r="V139" i="9"/>
  <c r="M140" i="9"/>
  <c r="P140" i="9"/>
  <c r="S140" i="9" s="1"/>
  <c r="N140" i="9"/>
  <c r="O140" i="9"/>
  <c r="Q140" i="9"/>
  <c r="R140" i="9" s="1"/>
  <c r="W141" i="8"/>
  <c r="V141" i="8"/>
  <c r="N142" i="8"/>
  <c r="M142" i="8"/>
  <c r="Q142" i="8"/>
  <c r="R142" i="8" s="1"/>
  <c r="P142" i="8"/>
  <c r="T142" i="8" s="1"/>
  <c r="O142" i="8"/>
  <c r="W140" i="7"/>
  <c r="V140" i="7"/>
  <c r="Q141" i="7"/>
  <c r="R141" i="7" s="1"/>
  <c r="N141" i="7"/>
  <c r="M141" i="7"/>
  <c r="P141" i="7"/>
  <c r="S141" i="7" s="1"/>
  <c r="O141" i="7"/>
  <c r="S140" i="7"/>
  <c r="O137" i="6"/>
  <c r="N137" i="6"/>
  <c r="P137" i="6"/>
  <c r="T137" i="6" s="1"/>
  <c r="Q137" i="6"/>
  <c r="R137" i="6" s="1"/>
  <c r="M137" i="6"/>
  <c r="W136" i="6"/>
  <c r="V136" i="6"/>
  <c r="P148" i="2"/>
  <c r="T148" i="2" s="1"/>
  <c r="N148" i="2"/>
  <c r="Q148" i="2"/>
  <c r="R148" i="2" s="1"/>
  <c r="M148" i="2"/>
  <c r="O148" i="2"/>
  <c r="W147" i="2"/>
  <c r="V147" i="2"/>
  <c r="S147" i="2"/>
  <c r="S137" i="15" l="1"/>
  <c r="T139" i="16"/>
  <c r="V139" i="16"/>
  <c r="W139" i="16"/>
  <c r="M140" i="16"/>
  <c r="P140" i="16"/>
  <c r="T140" i="16" s="1"/>
  <c r="Q140" i="16"/>
  <c r="R140" i="16" s="1"/>
  <c r="N140" i="16"/>
  <c r="O140" i="16"/>
  <c r="V137" i="15"/>
  <c r="W137" i="15"/>
  <c r="M138" i="15"/>
  <c r="N138" i="15"/>
  <c r="O138" i="15"/>
  <c r="P138" i="15"/>
  <c r="T138" i="15" s="1"/>
  <c r="Q138" i="15"/>
  <c r="R138" i="15" s="1"/>
  <c r="S140" i="13"/>
  <c r="V136" i="14"/>
  <c r="W136" i="14"/>
  <c r="Q137" i="14"/>
  <c r="R137" i="14" s="1"/>
  <c r="N137" i="14"/>
  <c r="O137" i="14"/>
  <c r="M137" i="14"/>
  <c r="P137" i="14"/>
  <c r="T137" i="14" s="1"/>
  <c r="T136" i="14"/>
  <c r="Q141" i="13"/>
  <c r="R141" i="13" s="1"/>
  <c r="N141" i="13"/>
  <c r="P141" i="13"/>
  <c r="T141" i="13" s="1"/>
  <c r="O141" i="13"/>
  <c r="M141" i="13"/>
  <c r="S141" i="12"/>
  <c r="V140" i="13"/>
  <c r="W140" i="13"/>
  <c r="V141" i="12"/>
  <c r="W141" i="12"/>
  <c r="P142" i="12"/>
  <c r="S142" i="12" s="1"/>
  <c r="N142" i="12"/>
  <c r="O142" i="12"/>
  <c r="M142" i="12"/>
  <c r="Q142" i="12"/>
  <c r="R142" i="12" s="1"/>
  <c r="V142" i="11"/>
  <c r="W142" i="11"/>
  <c r="M143" i="11"/>
  <c r="P143" i="11"/>
  <c r="T143" i="11" s="1"/>
  <c r="N143" i="11"/>
  <c r="Q143" i="11"/>
  <c r="R143" i="11" s="1"/>
  <c r="O143" i="11"/>
  <c r="T142" i="11"/>
  <c r="T141" i="10"/>
  <c r="V141" i="10"/>
  <c r="W141" i="10"/>
  <c r="M142" i="10"/>
  <c r="P142" i="10"/>
  <c r="T142" i="10" s="1"/>
  <c r="Q142" i="10"/>
  <c r="R142" i="10" s="1"/>
  <c r="O142" i="10"/>
  <c r="N142" i="10"/>
  <c r="T140" i="9"/>
  <c r="V140" i="9"/>
  <c r="W140" i="9"/>
  <c r="M141" i="9"/>
  <c r="N141" i="9"/>
  <c r="Q141" i="9"/>
  <c r="R141" i="9" s="1"/>
  <c r="P141" i="9"/>
  <c r="S141" i="9" s="1"/>
  <c r="O141" i="9"/>
  <c r="O143" i="8"/>
  <c r="N143" i="8"/>
  <c r="P143" i="8"/>
  <c r="T143" i="8" s="1"/>
  <c r="M143" i="8"/>
  <c r="Q143" i="8"/>
  <c r="R143" i="8" s="1"/>
  <c r="V142" i="8"/>
  <c r="W142" i="8"/>
  <c r="S148" i="2"/>
  <c r="T141" i="7"/>
  <c r="S142" i="8"/>
  <c r="V141" i="7"/>
  <c r="W141" i="7"/>
  <c r="P142" i="7"/>
  <c r="T142" i="7" s="1"/>
  <c r="O142" i="7"/>
  <c r="M142" i="7"/>
  <c r="N142" i="7"/>
  <c r="Q142" i="7"/>
  <c r="R142" i="7" s="1"/>
  <c r="S137" i="6"/>
  <c r="W137" i="6"/>
  <c r="V137" i="6"/>
  <c r="O138" i="6"/>
  <c r="Q138" i="6"/>
  <c r="R138" i="6" s="1"/>
  <c r="P138" i="6"/>
  <c r="T138" i="6" s="1"/>
  <c r="M138" i="6"/>
  <c r="N138" i="6"/>
  <c r="V148" i="2"/>
  <c r="W148" i="2"/>
  <c r="P149" i="2"/>
  <c r="S149" i="2" s="1"/>
  <c r="N149" i="2"/>
  <c r="Q149" i="2"/>
  <c r="R149" i="2" s="1"/>
  <c r="O149" i="2"/>
  <c r="M149" i="2"/>
  <c r="S140" i="16" l="1"/>
  <c r="V140" i="16"/>
  <c r="W140" i="16"/>
  <c r="M141" i="16"/>
  <c r="P141" i="16"/>
  <c r="S141" i="16" s="1"/>
  <c r="N141" i="16"/>
  <c r="Q141" i="16"/>
  <c r="R141" i="16" s="1"/>
  <c r="O141" i="16"/>
  <c r="T141" i="16"/>
  <c r="O139" i="15"/>
  <c r="N139" i="15"/>
  <c r="Q139" i="15"/>
  <c r="R139" i="15" s="1"/>
  <c r="M139" i="15"/>
  <c r="P139" i="15"/>
  <c r="S139" i="15" s="1"/>
  <c r="W138" i="15"/>
  <c r="V138" i="15"/>
  <c r="S138" i="15"/>
  <c r="V137" i="14"/>
  <c r="W137" i="14"/>
  <c r="P138" i="14"/>
  <c r="S138" i="14" s="1"/>
  <c r="O138" i="14"/>
  <c r="N138" i="14"/>
  <c r="M138" i="14"/>
  <c r="Q138" i="14"/>
  <c r="R138" i="14" s="1"/>
  <c r="S137" i="14"/>
  <c r="T142" i="12"/>
  <c r="S143" i="11"/>
  <c r="S141" i="13"/>
  <c r="S142" i="10"/>
  <c r="V141" i="13"/>
  <c r="W141" i="13"/>
  <c r="P142" i="13"/>
  <c r="T142" i="13" s="1"/>
  <c r="O142" i="13"/>
  <c r="M142" i="13"/>
  <c r="N142" i="13"/>
  <c r="Q142" i="13"/>
  <c r="R142" i="13" s="1"/>
  <c r="P143" i="12"/>
  <c r="S143" i="12" s="1"/>
  <c r="N143" i="12"/>
  <c r="Q143" i="12"/>
  <c r="R143" i="12" s="1"/>
  <c r="O143" i="12"/>
  <c r="M143" i="12"/>
  <c r="V142" i="12"/>
  <c r="W142" i="12"/>
  <c r="M144" i="11"/>
  <c r="N144" i="11"/>
  <c r="O144" i="11"/>
  <c r="Q144" i="11"/>
  <c r="R144" i="11" s="1"/>
  <c r="P144" i="11"/>
  <c r="S144" i="11" s="1"/>
  <c r="W143" i="11"/>
  <c r="V143" i="11"/>
  <c r="Q143" i="10"/>
  <c r="R143" i="10" s="1"/>
  <c r="M143" i="10"/>
  <c r="O143" i="10"/>
  <c r="N143" i="10"/>
  <c r="P143" i="10"/>
  <c r="S143" i="10" s="1"/>
  <c r="V142" i="10"/>
  <c r="W142" i="10"/>
  <c r="P142" i="9"/>
  <c r="S142" i="9" s="1"/>
  <c r="M142" i="9"/>
  <c r="N142" i="9"/>
  <c r="O142" i="9"/>
  <c r="Q142" i="9"/>
  <c r="R142" i="9" s="1"/>
  <c r="T141" i="9"/>
  <c r="V141" i="9"/>
  <c r="W141" i="9"/>
  <c r="S143" i="8"/>
  <c r="V143" i="8"/>
  <c r="W143" i="8"/>
  <c r="Q144" i="8"/>
  <c r="R144" i="8" s="1"/>
  <c r="N144" i="8"/>
  <c r="M144" i="8"/>
  <c r="O144" i="8"/>
  <c r="P144" i="8"/>
  <c r="S144" i="8" s="1"/>
  <c r="Q143" i="7"/>
  <c r="R143" i="7" s="1"/>
  <c r="N143" i="7"/>
  <c r="P143" i="7"/>
  <c r="S143" i="7" s="1"/>
  <c r="M143" i="7"/>
  <c r="O143" i="7"/>
  <c r="S142" i="7"/>
  <c r="V142" i="7"/>
  <c r="W142" i="7"/>
  <c r="P139" i="6"/>
  <c r="T139" i="6" s="1"/>
  <c r="M139" i="6"/>
  <c r="Q139" i="6"/>
  <c r="R139" i="6" s="1"/>
  <c r="N139" i="6"/>
  <c r="O139" i="6"/>
  <c r="S138" i="6"/>
  <c r="W138" i="6"/>
  <c r="V138" i="6"/>
  <c r="M150" i="2"/>
  <c r="P150" i="2"/>
  <c r="T150" i="2" s="1"/>
  <c r="O150" i="2"/>
  <c r="Q150" i="2"/>
  <c r="R150" i="2" s="1"/>
  <c r="N150" i="2"/>
  <c r="W149" i="2"/>
  <c r="V149" i="2"/>
  <c r="T149" i="2"/>
  <c r="W141" i="16" l="1"/>
  <c r="V141" i="16"/>
  <c r="M142" i="16"/>
  <c r="O142" i="16"/>
  <c r="P142" i="16"/>
  <c r="T142" i="16" s="1"/>
  <c r="N142" i="16"/>
  <c r="Q142" i="16"/>
  <c r="R142" i="16" s="1"/>
  <c r="T139" i="15"/>
  <c r="W139" i="15"/>
  <c r="V139" i="15"/>
  <c r="M140" i="15"/>
  <c r="O140" i="15"/>
  <c r="N140" i="15"/>
  <c r="P140" i="15"/>
  <c r="T140" i="15" s="1"/>
  <c r="Q140" i="15"/>
  <c r="R140" i="15" s="1"/>
  <c r="M139" i="14"/>
  <c r="N139" i="14"/>
  <c r="Q139" i="14"/>
  <c r="R139" i="14" s="1"/>
  <c r="P139" i="14"/>
  <c r="S139" i="14" s="1"/>
  <c r="O139" i="14"/>
  <c r="T138" i="14"/>
  <c r="W138" i="14"/>
  <c r="V138" i="14"/>
  <c r="S142" i="13"/>
  <c r="M143" i="13"/>
  <c r="N143" i="13"/>
  <c r="O143" i="13"/>
  <c r="Q143" i="13"/>
  <c r="R143" i="13" s="1"/>
  <c r="P143" i="13"/>
  <c r="S143" i="13" s="1"/>
  <c r="W142" i="13"/>
  <c r="V142" i="13"/>
  <c r="T143" i="10"/>
  <c r="T143" i="12"/>
  <c r="V143" i="12"/>
  <c r="W143" i="12"/>
  <c r="M144" i="12"/>
  <c r="Q144" i="12"/>
  <c r="R144" i="12" s="1"/>
  <c r="O144" i="12"/>
  <c r="P144" i="12"/>
  <c r="S144" i="12" s="1"/>
  <c r="N144" i="12"/>
  <c r="T144" i="11"/>
  <c r="P145" i="11"/>
  <c r="T145" i="11" s="1"/>
  <c r="M145" i="11"/>
  <c r="N145" i="11"/>
  <c r="O145" i="11"/>
  <c r="Q145" i="11"/>
  <c r="R145" i="11" s="1"/>
  <c r="W144" i="11"/>
  <c r="V144" i="11"/>
  <c r="T142" i="9"/>
  <c r="V143" i="10"/>
  <c r="W143" i="10"/>
  <c r="Q144" i="10"/>
  <c r="R144" i="10" s="1"/>
  <c r="N144" i="10"/>
  <c r="P144" i="10"/>
  <c r="S144" i="10" s="1"/>
  <c r="M144" i="10"/>
  <c r="O144" i="10"/>
  <c r="V142" i="9"/>
  <c r="W142" i="9"/>
  <c r="Q143" i="9"/>
  <c r="R143" i="9" s="1"/>
  <c r="N143" i="9"/>
  <c r="P143" i="9"/>
  <c r="T143" i="9" s="1"/>
  <c r="O143" i="9"/>
  <c r="M143" i="9"/>
  <c r="V144" i="8"/>
  <c r="W144" i="8"/>
  <c r="N145" i="8"/>
  <c r="Q145" i="8"/>
  <c r="R145" i="8" s="1"/>
  <c r="P145" i="8"/>
  <c r="S145" i="8" s="1"/>
  <c r="O145" i="8"/>
  <c r="M145" i="8"/>
  <c r="T144" i="8"/>
  <c r="T143" i="7"/>
  <c r="S139" i="6"/>
  <c r="V143" i="7"/>
  <c r="W143" i="7"/>
  <c r="M144" i="7"/>
  <c r="O144" i="7"/>
  <c r="P144" i="7"/>
  <c r="S144" i="7" s="1"/>
  <c r="Q144" i="7"/>
  <c r="R144" i="7" s="1"/>
  <c r="N144" i="7"/>
  <c r="V139" i="6"/>
  <c r="W139" i="6"/>
  <c r="O140" i="6"/>
  <c r="N140" i="6"/>
  <c r="P140" i="6"/>
  <c r="T140" i="6" s="1"/>
  <c r="Q140" i="6"/>
  <c r="R140" i="6" s="1"/>
  <c r="M140" i="6"/>
  <c r="V150" i="2"/>
  <c r="W150" i="2"/>
  <c r="S150" i="2"/>
  <c r="M151" i="2"/>
  <c r="Q151" i="2"/>
  <c r="R151" i="2" s="1"/>
  <c r="P151" i="2"/>
  <c r="S151" i="2" s="1"/>
  <c r="O151" i="2"/>
  <c r="N151" i="2"/>
  <c r="S142" i="16" l="1"/>
  <c r="N143" i="16"/>
  <c r="M143" i="16"/>
  <c r="O143" i="16"/>
  <c r="P143" i="16"/>
  <c r="T143" i="16" s="1"/>
  <c r="Q143" i="16"/>
  <c r="R143" i="16" s="1"/>
  <c r="W142" i="16"/>
  <c r="V142" i="16"/>
  <c r="M141" i="15"/>
  <c r="O141" i="15"/>
  <c r="Q141" i="15"/>
  <c r="R141" i="15" s="1"/>
  <c r="N141" i="15"/>
  <c r="P141" i="15"/>
  <c r="T141" i="15" s="1"/>
  <c r="S140" i="15"/>
  <c r="T139" i="14"/>
  <c r="V140" i="15"/>
  <c r="W140" i="15"/>
  <c r="W139" i="14"/>
  <c r="V139" i="14"/>
  <c r="P140" i="14"/>
  <c r="S140" i="14" s="1"/>
  <c r="O140" i="14"/>
  <c r="M140" i="14"/>
  <c r="Q140" i="14"/>
  <c r="R140" i="14" s="1"/>
  <c r="N140" i="14"/>
  <c r="T143" i="13"/>
  <c r="W143" i="13"/>
  <c r="V143" i="13"/>
  <c r="P144" i="13"/>
  <c r="T144" i="13" s="1"/>
  <c r="Q144" i="13"/>
  <c r="R144" i="13" s="1"/>
  <c r="M144" i="13"/>
  <c r="O144" i="13"/>
  <c r="N144" i="13"/>
  <c r="T144" i="12"/>
  <c r="W144" i="12"/>
  <c r="V144" i="12"/>
  <c r="S145" i="11"/>
  <c r="O145" i="12"/>
  <c r="M145" i="12"/>
  <c r="P145" i="12"/>
  <c r="T145" i="12" s="1"/>
  <c r="Q145" i="12"/>
  <c r="R145" i="12" s="1"/>
  <c r="N145" i="12"/>
  <c r="V145" i="11"/>
  <c r="W145" i="11"/>
  <c r="M146" i="11"/>
  <c r="Q146" i="11"/>
  <c r="R146" i="11" s="1"/>
  <c r="N146" i="11"/>
  <c r="P146" i="11"/>
  <c r="S146" i="11" s="1"/>
  <c r="O146" i="11"/>
  <c r="T144" i="10"/>
  <c r="P145" i="10"/>
  <c r="S145" i="10" s="1"/>
  <c r="M145" i="10"/>
  <c r="N145" i="10"/>
  <c r="O145" i="10"/>
  <c r="Q145" i="10"/>
  <c r="R145" i="10" s="1"/>
  <c r="W144" i="10"/>
  <c r="V144" i="10"/>
  <c r="S143" i="9"/>
  <c r="W143" i="9"/>
  <c r="V143" i="9"/>
  <c r="Q144" i="9"/>
  <c r="R144" i="9" s="1"/>
  <c r="O144" i="9"/>
  <c r="M144" i="9"/>
  <c r="P144" i="9"/>
  <c r="T144" i="9" s="1"/>
  <c r="N144" i="9"/>
  <c r="T145" i="8"/>
  <c r="W145" i="8"/>
  <c r="V145" i="8"/>
  <c r="M146" i="8"/>
  <c r="N146" i="8"/>
  <c r="Q146" i="8"/>
  <c r="R146" i="8" s="1"/>
  <c r="P146" i="8"/>
  <c r="T146" i="8" s="1"/>
  <c r="O146" i="8"/>
  <c r="T144" i="7"/>
  <c r="V144" i="7"/>
  <c r="W144" i="7"/>
  <c r="Q145" i="7"/>
  <c r="R145" i="7" s="1"/>
  <c r="N145" i="7"/>
  <c r="M145" i="7"/>
  <c r="P145" i="7"/>
  <c r="S145" i="7" s="1"/>
  <c r="O145" i="7"/>
  <c r="S140" i="6"/>
  <c r="V140" i="6"/>
  <c r="W140" i="6"/>
  <c r="P141" i="6"/>
  <c r="T141" i="6" s="1"/>
  <c r="N141" i="6"/>
  <c r="Q141" i="6"/>
  <c r="R141" i="6" s="1"/>
  <c r="O141" i="6"/>
  <c r="M141" i="6"/>
  <c r="V151" i="2"/>
  <c r="W151" i="2"/>
  <c r="T151" i="2"/>
  <c r="M152" i="2"/>
  <c r="P152" i="2"/>
  <c r="S152" i="2" s="1"/>
  <c r="Q152" i="2"/>
  <c r="R152" i="2" s="1"/>
  <c r="O152" i="2"/>
  <c r="N152" i="2"/>
  <c r="S143" i="16" l="1"/>
  <c r="W143" i="16"/>
  <c r="V143" i="16"/>
  <c r="M144" i="16"/>
  <c r="O144" i="16"/>
  <c r="P144" i="16"/>
  <c r="T144" i="16" s="1"/>
  <c r="Q144" i="16"/>
  <c r="R144" i="16" s="1"/>
  <c r="N144" i="16"/>
  <c r="S141" i="15"/>
  <c r="V141" i="15"/>
  <c r="W141" i="15"/>
  <c r="Q142" i="15"/>
  <c r="R142" i="15" s="1"/>
  <c r="O142" i="15"/>
  <c r="N142" i="15"/>
  <c r="M142" i="15"/>
  <c r="P142" i="15"/>
  <c r="T142" i="15" s="1"/>
  <c r="O141" i="14"/>
  <c r="Q141" i="14"/>
  <c r="R141" i="14" s="1"/>
  <c r="M141" i="14"/>
  <c r="P141" i="14"/>
  <c r="S141" i="14" s="1"/>
  <c r="N141" i="14"/>
  <c r="T140" i="14"/>
  <c r="V140" i="14"/>
  <c r="W140" i="14"/>
  <c r="W144" i="13"/>
  <c r="V144" i="13"/>
  <c r="Q145" i="13"/>
  <c r="R145" i="13" s="1"/>
  <c r="P145" i="13"/>
  <c r="S145" i="13" s="1"/>
  <c r="O145" i="13"/>
  <c r="N145" i="13"/>
  <c r="M145" i="13"/>
  <c r="S144" i="13"/>
  <c r="S145" i="12"/>
  <c r="Q146" i="12"/>
  <c r="R146" i="12" s="1"/>
  <c r="N146" i="12"/>
  <c r="M146" i="12"/>
  <c r="O146" i="12"/>
  <c r="P146" i="12"/>
  <c r="S146" i="12" s="1"/>
  <c r="V145" i="12"/>
  <c r="W145" i="12"/>
  <c r="T145" i="10"/>
  <c r="W146" i="11"/>
  <c r="V146" i="11"/>
  <c r="M147" i="11"/>
  <c r="O147" i="11"/>
  <c r="Q147" i="11"/>
  <c r="R147" i="11" s="1"/>
  <c r="N147" i="11"/>
  <c r="P147" i="11"/>
  <c r="T147" i="11" s="1"/>
  <c r="T146" i="11"/>
  <c r="V145" i="10"/>
  <c r="W145" i="10"/>
  <c r="M146" i="10"/>
  <c r="O146" i="10"/>
  <c r="N146" i="10"/>
  <c r="Q146" i="10"/>
  <c r="R146" i="10" s="1"/>
  <c r="P146" i="10"/>
  <c r="S146" i="10" s="1"/>
  <c r="M145" i="9"/>
  <c r="N145" i="9"/>
  <c r="Q145" i="9"/>
  <c r="R145" i="9" s="1"/>
  <c r="P145" i="9"/>
  <c r="S145" i="9" s="1"/>
  <c r="O145" i="9"/>
  <c r="S144" i="9"/>
  <c r="V144" i="9"/>
  <c r="W144" i="9"/>
  <c r="O147" i="8"/>
  <c r="N147" i="8"/>
  <c r="P147" i="8"/>
  <c r="T147" i="8" s="1"/>
  <c r="M147" i="8"/>
  <c r="Q147" i="8"/>
  <c r="R147" i="8" s="1"/>
  <c r="V146" i="8"/>
  <c r="W146" i="8"/>
  <c r="S146" i="8"/>
  <c r="V145" i="7"/>
  <c r="W145" i="7"/>
  <c r="N146" i="7"/>
  <c r="Q146" i="7"/>
  <c r="R146" i="7" s="1"/>
  <c r="M146" i="7"/>
  <c r="O146" i="7"/>
  <c r="P146" i="7"/>
  <c r="S146" i="7" s="1"/>
  <c r="T145" i="7"/>
  <c r="V141" i="6"/>
  <c r="W141" i="6"/>
  <c r="O142" i="6"/>
  <c r="M142" i="6"/>
  <c r="Q142" i="6"/>
  <c r="R142" i="6" s="1"/>
  <c r="N142" i="6"/>
  <c r="P142" i="6"/>
  <c r="T142" i="6" s="1"/>
  <c r="S141" i="6"/>
  <c r="Q153" i="2"/>
  <c r="R153" i="2" s="1"/>
  <c r="P153" i="2"/>
  <c r="T153" i="2" s="1"/>
  <c r="N153" i="2"/>
  <c r="M153" i="2"/>
  <c r="O153" i="2"/>
  <c r="T152" i="2"/>
  <c r="V152" i="2"/>
  <c r="W152" i="2"/>
  <c r="S144" i="16" l="1"/>
  <c r="M145" i="16"/>
  <c r="Q145" i="16"/>
  <c r="R145" i="16" s="1"/>
  <c r="O145" i="16"/>
  <c r="P145" i="16"/>
  <c r="T145" i="16" s="1"/>
  <c r="N145" i="16"/>
  <c r="T141" i="14"/>
  <c r="W144" i="16"/>
  <c r="V144" i="16"/>
  <c r="T145" i="13"/>
  <c r="O143" i="15"/>
  <c r="Q143" i="15"/>
  <c r="R143" i="15" s="1"/>
  <c r="M143" i="15"/>
  <c r="P143" i="15"/>
  <c r="T143" i="15" s="1"/>
  <c r="N143" i="15"/>
  <c r="S142" i="15"/>
  <c r="V142" i="15"/>
  <c r="W142" i="15"/>
  <c r="W141" i="14"/>
  <c r="V141" i="14"/>
  <c r="O142" i="14"/>
  <c r="N142" i="14"/>
  <c r="P142" i="14"/>
  <c r="S142" i="14" s="1"/>
  <c r="Q142" i="14"/>
  <c r="R142" i="14" s="1"/>
  <c r="M142" i="14"/>
  <c r="M146" i="13"/>
  <c r="N146" i="13"/>
  <c r="Q146" i="13"/>
  <c r="R146" i="13" s="1"/>
  <c r="O146" i="13"/>
  <c r="P146" i="13"/>
  <c r="T146" i="13" s="1"/>
  <c r="V145" i="13"/>
  <c r="W145" i="13"/>
  <c r="S153" i="2"/>
  <c r="T146" i="12"/>
  <c r="W146" i="12"/>
  <c r="V146" i="12"/>
  <c r="P147" i="12"/>
  <c r="T147" i="12" s="1"/>
  <c r="N147" i="12"/>
  <c r="Q147" i="12"/>
  <c r="R147" i="12" s="1"/>
  <c r="M147" i="12"/>
  <c r="O147" i="12"/>
  <c r="O148" i="11"/>
  <c r="P148" i="11"/>
  <c r="T148" i="11" s="1"/>
  <c r="N148" i="11"/>
  <c r="M148" i="11"/>
  <c r="Q148" i="11"/>
  <c r="R148" i="11" s="1"/>
  <c r="S148" i="11"/>
  <c r="S147" i="11"/>
  <c r="V147" i="11"/>
  <c r="W147" i="11"/>
  <c r="P147" i="10"/>
  <c r="S147" i="10" s="1"/>
  <c r="O147" i="10"/>
  <c r="M147" i="10"/>
  <c r="Q147" i="10"/>
  <c r="R147" i="10" s="1"/>
  <c r="N147" i="10"/>
  <c r="T146" i="10"/>
  <c r="W146" i="10"/>
  <c r="V146" i="10"/>
  <c r="T145" i="9"/>
  <c r="W145" i="9"/>
  <c r="V145" i="9"/>
  <c r="P146" i="9"/>
  <c r="S146" i="9" s="1"/>
  <c r="Q146" i="9"/>
  <c r="R146" i="9" s="1"/>
  <c r="N146" i="9"/>
  <c r="M146" i="9"/>
  <c r="O146" i="9"/>
  <c r="S147" i="8"/>
  <c r="V147" i="8"/>
  <c r="W147" i="8"/>
  <c r="Q148" i="8"/>
  <c r="R148" i="8" s="1"/>
  <c r="N148" i="8"/>
  <c r="M148" i="8"/>
  <c r="O148" i="8"/>
  <c r="P148" i="8"/>
  <c r="S148" i="8" s="1"/>
  <c r="W146" i="7"/>
  <c r="V146" i="7"/>
  <c r="Q147" i="7"/>
  <c r="R147" i="7" s="1"/>
  <c r="M147" i="7"/>
  <c r="P147" i="7"/>
  <c r="S147" i="7" s="1"/>
  <c r="N147" i="7"/>
  <c r="O147" i="7"/>
  <c r="T146" i="7"/>
  <c r="P143" i="6"/>
  <c r="S143" i="6" s="1"/>
  <c r="M143" i="6"/>
  <c r="Q143" i="6"/>
  <c r="R143" i="6" s="1"/>
  <c r="N143" i="6"/>
  <c r="O143" i="6"/>
  <c r="V142" i="6"/>
  <c r="W142" i="6"/>
  <c r="S142" i="6"/>
  <c r="V153" i="2"/>
  <c r="W153" i="2"/>
  <c r="O154" i="2"/>
  <c r="P154" i="2"/>
  <c r="S154" i="2" s="1"/>
  <c r="Q154" i="2"/>
  <c r="R154" i="2" s="1"/>
  <c r="M154" i="2"/>
  <c r="N154" i="2"/>
  <c r="S143" i="15" l="1"/>
  <c r="P146" i="16"/>
  <c r="S146" i="16" s="1"/>
  <c r="O146" i="16"/>
  <c r="N146" i="16"/>
  <c r="Q146" i="16"/>
  <c r="R146" i="16" s="1"/>
  <c r="M146" i="16"/>
  <c r="V145" i="16"/>
  <c r="W145" i="16"/>
  <c r="S145" i="16"/>
  <c r="T142" i="14"/>
  <c r="V143" i="15"/>
  <c r="W143" i="15"/>
  <c r="N144" i="15"/>
  <c r="Q144" i="15"/>
  <c r="R144" i="15" s="1"/>
  <c r="M144" i="15"/>
  <c r="O144" i="15"/>
  <c r="P144" i="15"/>
  <c r="T144" i="15" s="1"/>
  <c r="N143" i="14"/>
  <c r="Q143" i="14"/>
  <c r="R143" i="14" s="1"/>
  <c r="P143" i="14"/>
  <c r="T143" i="14" s="1"/>
  <c r="O143" i="14"/>
  <c r="M143" i="14"/>
  <c r="W142" i="14"/>
  <c r="V142" i="14"/>
  <c r="S146" i="13"/>
  <c r="V146" i="13"/>
  <c r="W146" i="13"/>
  <c r="Q147" i="13"/>
  <c r="R147" i="13" s="1"/>
  <c r="O147" i="13"/>
  <c r="M147" i="13"/>
  <c r="N147" i="13"/>
  <c r="P147" i="13"/>
  <c r="T147" i="13" s="1"/>
  <c r="S147" i="12"/>
  <c r="O148" i="12"/>
  <c r="Q148" i="12"/>
  <c r="R148" i="12" s="1"/>
  <c r="M148" i="12"/>
  <c r="N148" i="12"/>
  <c r="P148" i="12"/>
  <c r="S148" i="12" s="1"/>
  <c r="W147" i="12"/>
  <c r="V147" i="12"/>
  <c r="T147" i="10"/>
  <c r="W148" i="11"/>
  <c r="V148" i="11"/>
  <c r="M149" i="11"/>
  <c r="O149" i="11"/>
  <c r="Q149" i="11"/>
  <c r="R149" i="11" s="1"/>
  <c r="N149" i="11"/>
  <c r="P149" i="11"/>
  <c r="S149" i="11" s="1"/>
  <c r="W147" i="10"/>
  <c r="V147" i="10"/>
  <c r="Q148" i="10"/>
  <c r="R148" i="10" s="1"/>
  <c r="P148" i="10"/>
  <c r="T148" i="10" s="1"/>
  <c r="O148" i="10"/>
  <c r="M148" i="10"/>
  <c r="N148" i="10"/>
  <c r="M147" i="9"/>
  <c r="N147" i="9"/>
  <c r="Q147" i="9"/>
  <c r="R147" i="9" s="1"/>
  <c r="P147" i="9"/>
  <c r="T147" i="9" s="1"/>
  <c r="O147" i="9"/>
  <c r="W146" i="9"/>
  <c r="V146" i="9"/>
  <c r="T146" i="9"/>
  <c r="W148" i="8"/>
  <c r="V148" i="8"/>
  <c r="P149" i="8"/>
  <c r="T149" i="8" s="1"/>
  <c r="Q149" i="8"/>
  <c r="R149" i="8" s="1"/>
  <c r="N149" i="8"/>
  <c r="O149" i="8"/>
  <c r="M149" i="8"/>
  <c r="T148" i="8"/>
  <c r="V147" i="7"/>
  <c r="W147" i="7"/>
  <c r="T147" i="7"/>
  <c r="O148" i="7"/>
  <c r="N148" i="7"/>
  <c r="M148" i="7"/>
  <c r="Q148" i="7"/>
  <c r="R148" i="7" s="1"/>
  <c r="P148" i="7"/>
  <c r="T148" i="7" s="1"/>
  <c r="T143" i="6"/>
  <c r="W143" i="6"/>
  <c r="V143" i="6"/>
  <c r="M144" i="6"/>
  <c r="P144" i="6"/>
  <c r="S144" i="6" s="1"/>
  <c r="N144" i="6"/>
  <c r="Q144" i="6"/>
  <c r="R144" i="6" s="1"/>
  <c r="O144" i="6"/>
  <c r="T154" i="2"/>
  <c r="O155" i="2"/>
  <c r="M155" i="2"/>
  <c r="Q155" i="2"/>
  <c r="R155" i="2" s="1"/>
  <c r="N155" i="2"/>
  <c r="P155" i="2"/>
  <c r="S155" i="2" s="1"/>
  <c r="V154" i="2"/>
  <c r="W154" i="2"/>
  <c r="T146" i="16" l="1"/>
  <c r="S148" i="10"/>
  <c r="V146" i="16"/>
  <c r="W146" i="16"/>
  <c r="O147" i="16"/>
  <c r="P147" i="16"/>
  <c r="T147" i="16" s="1"/>
  <c r="M147" i="16"/>
  <c r="Q147" i="16"/>
  <c r="R147" i="16" s="1"/>
  <c r="N147" i="16"/>
  <c r="S147" i="16"/>
  <c r="W144" i="15"/>
  <c r="V144" i="15"/>
  <c r="Q145" i="15"/>
  <c r="R145" i="15" s="1"/>
  <c r="M145" i="15"/>
  <c r="P145" i="15"/>
  <c r="S145" i="15" s="1"/>
  <c r="O145" i="15"/>
  <c r="N145" i="15"/>
  <c r="S144" i="15"/>
  <c r="S143" i="14"/>
  <c r="W143" i="14"/>
  <c r="V143" i="14"/>
  <c r="M144" i="14"/>
  <c r="O144" i="14"/>
  <c r="Q144" i="14"/>
  <c r="R144" i="14" s="1"/>
  <c r="N144" i="14"/>
  <c r="P144" i="14"/>
  <c r="T144" i="14" s="1"/>
  <c r="O148" i="13"/>
  <c r="N148" i="13"/>
  <c r="Q148" i="13"/>
  <c r="R148" i="13" s="1"/>
  <c r="M148" i="13"/>
  <c r="P148" i="13"/>
  <c r="T148" i="13" s="1"/>
  <c r="S147" i="13"/>
  <c r="V147" i="13"/>
  <c r="W147" i="13"/>
  <c r="S147" i="9"/>
  <c r="T149" i="11"/>
  <c r="T148" i="12"/>
  <c r="W148" i="12"/>
  <c r="V148" i="12"/>
  <c r="M149" i="12"/>
  <c r="Q149" i="12"/>
  <c r="R149" i="12" s="1"/>
  <c r="P149" i="12"/>
  <c r="T149" i="12" s="1"/>
  <c r="O149" i="12"/>
  <c r="N149" i="12"/>
  <c r="Q150" i="11"/>
  <c r="R150" i="11" s="1"/>
  <c r="M150" i="11"/>
  <c r="N150" i="11"/>
  <c r="O150" i="11"/>
  <c r="P150" i="11"/>
  <c r="T150" i="11" s="1"/>
  <c r="V149" i="11"/>
  <c r="W149" i="11"/>
  <c r="Q149" i="10"/>
  <c r="R149" i="10" s="1"/>
  <c r="P149" i="10"/>
  <c r="S149" i="10" s="1"/>
  <c r="M149" i="10"/>
  <c r="O149" i="10"/>
  <c r="N149" i="10"/>
  <c r="V148" i="10"/>
  <c r="W148" i="10"/>
  <c r="W147" i="9"/>
  <c r="V147" i="9"/>
  <c r="Q148" i="9"/>
  <c r="R148" i="9" s="1"/>
  <c r="N148" i="9"/>
  <c r="O148" i="9"/>
  <c r="M148" i="9"/>
  <c r="P148" i="9"/>
  <c r="T148" i="9" s="1"/>
  <c r="T144" i="6"/>
  <c r="V149" i="8"/>
  <c r="W149" i="8"/>
  <c r="O150" i="8"/>
  <c r="N150" i="8"/>
  <c r="Q150" i="8"/>
  <c r="R150" i="8" s="1"/>
  <c r="P150" i="8"/>
  <c r="T150" i="8" s="1"/>
  <c r="M150" i="8"/>
  <c r="S149" i="8"/>
  <c r="S148" i="7"/>
  <c r="Q149" i="7"/>
  <c r="R149" i="7" s="1"/>
  <c r="P149" i="7"/>
  <c r="S149" i="7" s="1"/>
  <c r="M149" i="7"/>
  <c r="N149" i="7"/>
  <c r="O149" i="7"/>
  <c r="V148" i="7"/>
  <c r="W148" i="7"/>
  <c r="V144" i="6"/>
  <c r="W144" i="6"/>
  <c r="O145" i="6"/>
  <c r="N145" i="6"/>
  <c r="Q145" i="6"/>
  <c r="R145" i="6" s="1"/>
  <c r="M145" i="6"/>
  <c r="P145" i="6"/>
  <c r="S145" i="6" s="1"/>
  <c r="T155" i="2"/>
  <c r="V155" i="2"/>
  <c r="W155" i="2"/>
  <c r="P156" i="2"/>
  <c r="T156" i="2" s="1"/>
  <c r="N156" i="2"/>
  <c r="M156" i="2"/>
  <c r="Q156" i="2"/>
  <c r="R156" i="2" s="1"/>
  <c r="O156" i="2"/>
  <c r="V147" i="16" l="1"/>
  <c r="W147" i="16"/>
  <c r="N148" i="16"/>
  <c r="O148" i="16"/>
  <c r="Q148" i="16"/>
  <c r="R148" i="16" s="1"/>
  <c r="M148" i="16"/>
  <c r="P148" i="16"/>
  <c r="S148" i="16" s="1"/>
  <c r="T145" i="15"/>
  <c r="T149" i="10"/>
  <c r="V145" i="15"/>
  <c r="W145" i="15"/>
  <c r="Q146" i="15"/>
  <c r="R146" i="15" s="1"/>
  <c r="O146" i="15"/>
  <c r="P146" i="15"/>
  <c r="T146" i="15" s="1"/>
  <c r="M146" i="15"/>
  <c r="N146" i="15"/>
  <c r="M145" i="14"/>
  <c r="O145" i="14"/>
  <c r="N145" i="14"/>
  <c r="P145" i="14"/>
  <c r="T145" i="14" s="1"/>
  <c r="Q145" i="14"/>
  <c r="R145" i="14" s="1"/>
  <c r="S148" i="13"/>
  <c r="S144" i="14"/>
  <c r="V144" i="14"/>
  <c r="W144" i="14"/>
  <c r="W148" i="13"/>
  <c r="V148" i="13"/>
  <c r="S149" i="12"/>
  <c r="P149" i="13"/>
  <c r="S149" i="13" s="1"/>
  <c r="M149" i="13"/>
  <c r="O149" i="13"/>
  <c r="Q149" i="13"/>
  <c r="R149" i="13" s="1"/>
  <c r="N149" i="13"/>
  <c r="V149" i="12"/>
  <c r="W149" i="12"/>
  <c r="N150" i="12"/>
  <c r="O150" i="12"/>
  <c r="Q150" i="12"/>
  <c r="R150" i="12" s="1"/>
  <c r="P150" i="12"/>
  <c r="S150" i="12" s="1"/>
  <c r="M150" i="12"/>
  <c r="S150" i="11"/>
  <c r="V150" i="11"/>
  <c r="W150" i="11"/>
  <c r="N151" i="11"/>
  <c r="P151" i="11"/>
  <c r="S151" i="11" s="1"/>
  <c r="M151" i="11"/>
  <c r="Q151" i="11"/>
  <c r="R151" i="11" s="1"/>
  <c r="O151" i="11"/>
  <c r="W149" i="10"/>
  <c r="V149" i="10"/>
  <c r="Q150" i="10"/>
  <c r="R150" i="10" s="1"/>
  <c r="P150" i="10"/>
  <c r="T150" i="10" s="1"/>
  <c r="N150" i="10"/>
  <c r="O150" i="10"/>
  <c r="M150" i="10"/>
  <c r="T149" i="7"/>
  <c r="O149" i="9"/>
  <c r="N149" i="9"/>
  <c r="M149" i="9"/>
  <c r="Q149" i="9"/>
  <c r="R149" i="9" s="1"/>
  <c r="P149" i="9"/>
  <c r="T149" i="9" s="1"/>
  <c r="V148" i="9"/>
  <c r="W148" i="9"/>
  <c r="S148" i="9"/>
  <c r="V150" i="8"/>
  <c r="W150" i="8"/>
  <c r="O151" i="8"/>
  <c r="P151" i="8"/>
  <c r="T151" i="8" s="1"/>
  <c r="N151" i="8"/>
  <c r="Q151" i="8"/>
  <c r="R151" i="8" s="1"/>
  <c r="M151" i="8"/>
  <c r="S150" i="8"/>
  <c r="W149" i="7"/>
  <c r="V149" i="7"/>
  <c r="O150" i="7"/>
  <c r="N150" i="7"/>
  <c r="Q150" i="7"/>
  <c r="R150" i="7" s="1"/>
  <c r="P150" i="7"/>
  <c r="T150" i="7" s="1"/>
  <c r="M150" i="7"/>
  <c r="V145" i="6"/>
  <c r="W145" i="6"/>
  <c r="Q146" i="6"/>
  <c r="R146" i="6" s="1"/>
  <c r="O146" i="6"/>
  <c r="N146" i="6"/>
  <c r="P146" i="6"/>
  <c r="S146" i="6" s="1"/>
  <c r="M146" i="6"/>
  <c r="T145" i="6"/>
  <c r="S156" i="2"/>
  <c r="Q157" i="2"/>
  <c r="R157" i="2" s="1"/>
  <c r="O157" i="2"/>
  <c r="N157" i="2"/>
  <c r="P157" i="2"/>
  <c r="S157" i="2" s="1"/>
  <c r="M157" i="2"/>
  <c r="V156" i="2"/>
  <c r="W156" i="2"/>
  <c r="S150" i="10" l="1"/>
  <c r="M149" i="16"/>
  <c r="O149" i="16"/>
  <c r="N149" i="16"/>
  <c r="P149" i="16"/>
  <c r="T149" i="16" s="1"/>
  <c r="Q149" i="16"/>
  <c r="R149" i="16" s="1"/>
  <c r="V148" i="16"/>
  <c r="W148" i="16"/>
  <c r="T148" i="16"/>
  <c r="S146" i="15"/>
  <c r="W146" i="15"/>
  <c r="V146" i="15"/>
  <c r="T151" i="11"/>
  <c r="N147" i="15"/>
  <c r="O147" i="15"/>
  <c r="M147" i="15"/>
  <c r="P147" i="15"/>
  <c r="S147" i="15" s="1"/>
  <c r="Q147" i="15"/>
  <c r="R147" i="15" s="1"/>
  <c r="S145" i="14"/>
  <c r="W145" i="14"/>
  <c r="V145" i="14"/>
  <c r="P146" i="14"/>
  <c r="S146" i="14" s="1"/>
  <c r="M146" i="14"/>
  <c r="O146" i="14"/>
  <c r="Q146" i="14"/>
  <c r="R146" i="14" s="1"/>
  <c r="N146" i="14"/>
  <c r="T149" i="13"/>
  <c r="P150" i="13"/>
  <c r="T150" i="13" s="1"/>
  <c r="N150" i="13"/>
  <c r="O150" i="13"/>
  <c r="Q150" i="13"/>
  <c r="R150" i="13" s="1"/>
  <c r="M150" i="13"/>
  <c r="W149" i="13"/>
  <c r="V149" i="13"/>
  <c r="S151" i="8"/>
  <c r="Q151" i="12"/>
  <c r="R151" i="12" s="1"/>
  <c r="P151" i="12"/>
  <c r="S151" i="12" s="1"/>
  <c r="O151" i="12"/>
  <c r="N151" i="12"/>
  <c r="M151" i="12"/>
  <c r="T150" i="12"/>
  <c r="W150" i="12"/>
  <c r="V150" i="12"/>
  <c r="W151" i="11"/>
  <c r="V151" i="11"/>
  <c r="N152" i="11"/>
  <c r="M152" i="11"/>
  <c r="O152" i="11"/>
  <c r="Q152" i="11"/>
  <c r="R152" i="11" s="1"/>
  <c r="P152" i="11"/>
  <c r="T152" i="11" s="1"/>
  <c r="V150" i="10"/>
  <c r="W150" i="10"/>
  <c r="Q151" i="10"/>
  <c r="R151" i="10" s="1"/>
  <c r="P151" i="10"/>
  <c r="S151" i="10" s="1"/>
  <c r="N151" i="10"/>
  <c r="O151" i="10"/>
  <c r="M151" i="10"/>
  <c r="S149" i="9"/>
  <c r="V149" i="9"/>
  <c r="W149" i="9"/>
  <c r="S150" i="7"/>
  <c r="N150" i="9"/>
  <c r="P150" i="9"/>
  <c r="T150" i="9" s="1"/>
  <c r="O150" i="9"/>
  <c r="Q150" i="9"/>
  <c r="R150" i="9" s="1"/>
  <c r="M150" i="9"/>
  <c r="Q152" i="8"/>
  <c r="R152" i="8" s="1"/>
  <c r="M152" i="8"/>
  <c r="O152" i="8"/>
  <c r="P152" i="8"/>
  <c r="S152" i="8" s="1"/>
  <c r="N152" i="8"/>
  <c r="V151" i="8"/>
  <c r="W151" i="8"/>
  <c r="M151" i="7"/>
  <c r="O151" i="7"/>
  <c r="P151" i="7"/>
  <c r="S151" i="7" s="1"/>
  <c r="Q151" i="7"/>
  <c r="R151" i="7" s="1"/>
  <c r="N151" i="7"/>
  <c r="V150" i="7"/>
  <c r="W150" i="7"/>
  <c r="V146" i="6"/>
  <c r="W146" i="6"/>
  <c r="M147" i="6"/>
  <c r="P147" i="6"/>
  <c r="S147" i="6" s="1"/>
  <c r="N147" i="6"/>
  <c r="Q147" i="6"/>
  <c r="R147" i="6" s="1"/>
  <c r="O147" i="6"/>
  <c r="T157" i="2"/>
  <c r="T146" i="6"/>
  <c r="V157" i="2"/>
  <c r="W157" i="2"/>
  <c r="M158" i="2"/>
  <c r="N158" i="2"/>
  <c r="O158" i="2"/>
  <c r="P158" i="2"/>
  <c r="S158" i="2" s="1"/>
  <c r="Q158" i="2"/>
  <c r="R158" i="2" s="1"/>
  <c r="T151" i="12" l="1"/>
  <c r="T147" i="15"/>
  <c r="N150" i="16"/>
  <c r="Q150" i="16"/>
  <c r="R150" i="16" s="1"/>
  <c r="P150" i="16"/>
  <c r="T150" i="16" s="1"/>
  <c r="M150" i="16"/>
  <c r="O150" i="16"/>
  <c r="S149" i="16"/>
  <c r="W149" i="16"/>
  <c r="V149" i="16"/>
  <c r="T146" i="14"/>
  <c r="W147" i="15"/>
  <c r="V147" i="15"/>
  <c r="Q148" i="15"/>
  <c r="R148" i="15" s="1"/>
  <c r="N148" i="15"/>
  <c r="O148" i="15"/>
  <c r="P148" i="15"/>
  <c r="T148" i="15" s="1"/>
  <c r="M148" i="15"/>
  <c r="T151" i="10"/>
  <c r="P147" i="14"/>
  <c r="T147" i="14" s="1"/>
  <c r="O147" i="14"/>
  <c r="M147" i="14"/>
  <c r="Q147" i="14"/>
  <c r="R147" i="14" s="1"/>
  <c r="N147" i="14"/>
  <c r="W146" i="14"/>
  <c r="V146" i="14"/>
  <c r="S150" i="13"/>
  <c r="V150" i="13"/>
  <c r="W150" i="13"/>
  <c r="M151" i="13"/>
  <c r="Q151" i="13"/>
  <c r="R151" i="13" s="1"/>
  <c r="O151" i="13"/>
  <c r="N151" i="13"/>
  <c r="P151" i="13"/>
  <c r="S151" i="13" s="1"/>
  <c r="V151" i="12"/>
  <c r="W151" i="12"/>
  <c r="S150" i="9"/>
  <c r="P152" i="12"/>
  <c r="S152" i="12" s="1"/>
  <c r="M152" i="12"/>
  <c r="Q152" i="12"/>
  <c r="R152" i="12" s="1"/>
  <c r="O152" i="12"/>
  <c r="N152" i="12"/>
  <c r="W152" i="11"/>
  <c r="V152" i="11"/>
  <c r="N153" i="11"/>
  <c r="O153" i="11"/>
  <c r="M153" i="11"/>
  <c r="Q153" i="11"/>
  <c r="R153" i="11" s="1"/>
  <c r="P153" i="11"/>
  <c r="S153" i="11" s="1"/>
  <c r="S152" i="11"/>
  <c r="W151" i="10"/>
  <c r="V151" i="10"/>
  <c r="P152" i="10"/>
  <c r="S152" i="10" s="1"/>
  <c r="Q152" i="10"/>
  <c r="R152" i="10" s="1"/>
  <c r="N152" i="10"/>
  <c r="O152" i="10"/>
  <c r="M152" i="10"/>
  <c r="W150" i="9"/>
  <c r="V150" i="9"/>
  <c r="P151" i="9"/>
  <c r="S151" i="9" s="1"/>
  <c r="M151" i="9"/>
  <c r="Q151" i="9"/>
  <c r="R151" i="9" s="1"/>
  <c r="O151" i="9"/>
  <c r="N151" i="9"/>
  <c r="T152" i="8"/>
  <c r="W152" i="8"/>
  <c r="V152" i="8"/>
  <c r="P153" i="8"/>
  <c r="T153" i="8" s="1"/>
  <c r="Q153" i="8"/>
  <c r="R153" i="8" s="1"/>
  <c r="N153" i="8"/>
  <c r="O153" i="8"/>
  <c r="M153" i="8"/>
  <c r="T147" i="6"/>
  <c r="T151" i="7"/>
  <c r="W151" i="7"/>
  <c r="V151" i="7"/>
  <c r="M152" i="7"/>
  <c r="Q152" i="7"/>
  <c r="R152" i="7" s="1"/>
  <c r="N152" i="7"/>
  <c r="O152" i="7"/>
  <c r="P152" i="7"/>
  <c r="T152" i="7" s="1"/>
  <c r="V147" i="6"/>
  <c r="W147" i="6"/>
  <c r="Q148" i="6"/>
  <c r="R148" i="6" s="1"/>
  <c r="O148" i="6"/>
  <c r="P148" i="6"/>
  <c r="S148" i="6" s="1"/>
  <c r="M148" i="6"/>
  <c r="N148" i="6"/>
  <c r="M159" i="2"/>
  <c r="P159" i="2"/>
  <c r="S159" i="2" s="1"/>
  <c r="N159" i="2"/>
  <c r="Q159" i="2"/>
  <c r="R159" i="2" s="1"/>
  <c r="O159" i="2"/>
  <c r="V158" i="2"/>
  <c r="W158" i="2"/>
  <c r="T158" i="2"/>
  <c r="P151" i="16" l="1"/>
  <c r="S151" i="16" s="1"/>
  <c r="N151" i="16"/>
  <c r="O151" i="16"/>
  <c r="M151" i="16"/>
  <c r="Q151" i="16"/>
  <c r="R151" i="16" s="1"/>
  <c r="S150" i="16"/>
  <c r="V150" i="16"/>
  <c r="W150" i="16"/>
  <c r="Q149" i="15"/>
  <c r="R149" i="15" s="1"/>
  <c r="O149" i="15"/>
  <c r="M149" i="15"/>
  <c r="P149" i="15"/>
  <c r="S149" i="15" s="1"/>
  <c r="N149" i="15"/>
  <c r="S148" i="15"/>
  <c r="W148" i="15"/>
  <c r="V148" i="15"/>
  <c r="S147" i="14"/>
  <c r="W147" i="14"/>
  <c r="V147" i="14"/>
  <c r="M148" i="14"/>
  <c r="Q148" i="14"/>
  <c r="R148" i="14" s="1"/>
  <c r="O148" i="14"/>
  <c r="P148" i="14"/>
  <c r="T148" i="14" s="1"/>
  <c r="N148" i="14"/>
  <c r="T152" i="12"/>
  <c r="O152" i="13"/>
  <c r="N152" i="13"/>
  <c r="M152" i="13"/>
  <c r="P152" i="13"/>
  <c r="T152" i="13" s="1"/>
  <c r="Q152" i="13"/>
  <c r="R152" i="13" s="1"/>
  <c r="V151" i="13"/>
  <c r="W151" i="13"/>
  <c r="T151" i="13"/>
  <c r="T152" i="10"/>
  <c r="V152" i="12"/>
  <c r="W152" i="12"/>
  <c r="Q153" i="12"/>
  <c r="R153" i="12" s="1"/>
  <c r="O153" i="12"/>
  <c r="N153" i="12"/>
  <c r="M153" i="12"/>
  <c r="P153" i="12"/>
  <c r="T153" i="12" s="1"/>
  <c r="Q154" i="11"/>
  <c r="R154" i="11" s="1"/>
  <c r="M154" i="11"/>
  <c r="N154" i="11"/>
  <c r="O154" i="11"/>
  <c r="P154" i="11"/>
  <c r="S154" i="11" s="1"/>
  <c r="T153" i="11"/>
  <c r="W153" i="11"/>
  <c r="V153" i="11"/>
  <c r="T159" i="2"/>
  <c r="N153" i="10"/>
  <c r="Q153" i="10"/>
  <c r="R153" i="10" s="1"/>
  <c r="O153" i="10"/>
  <c r="M153" i="10"/>
  <c r="P153" i="10"/>
  <c r="T153" i="10" s="1"/>
  <c r="V152" i="10"/>
  <c r="W152" i="10"/>
  <c r="W151" i="9"/>
  <c r="V151" i="9"/>
  <c r="P152" i="9"/>
  <c r="S152" i="9" s="1"/>
  <c r="O152" i="9"/>
  <c r="M152" i="9"/>
  <c r="N152" i="9"/>
  <c r="Q152" i="9"/>
  <c r="R152" i="9" s="1"/>
  <c r="T151" i="9"/>
  <c r="W153" i="8"/>
  <c r="V153" i="8"/>
  <c r="O154" i="8"/>
  <c r="N154" i="8"/>
  <c r="M154" i="8"/>
  <c r="Q154" i="8"/>
  <c r="R154" i="8" s="1"/>
  <c r="P154" i="8"/>
  <c r="S154" i="8" s="1"/>
  <c r="S153" i="8"/>
  <c r="Q153" i="7"/>
  <c r="R153" i="7" s="1"/>
  <c r="P153" i="7"/>
  <c r="S153" i="7" s="1"/>
  <c r="M153" i="7"/>
  <c r="N153" i="7"/>
  <c r="O153" i="7"/>
  <c r="V152" i="7"/>
  <c r="W152" i="7"/>
  <c r="S152" i="7"/>
  <c r="P149" i="6"/>
  <c r="S149" i="6" s="1"/>
  <c r="N149" i="6"/>
  <c r="Q149" i="6"/>
  <c r="R149" i="6" s="1"/>
  <c r="M149" i="6"/>
  <c r="O149" i="6"/>
  <c r="T148" i="6"/>
  <c r="W148" i="6"/>
  <c r="V148" i="6"/>
  <c r="V159" i="2"/>
  <c r="W159" i="2"/>
  <c r="Q160" i="2"/>
  <c r="R160" i="2" s="1"/>
  <c r="O160" i="2"/>
  <c r="P160" i="2"/>
  <c r="T160" i="2" s="1"/>
  <c r="M160" i="2"/>
  <c r="N160" i="2"/>
  <c r="T151" i="16" l="1"/>
  <c r="V151" i="16"/>
  <c r="W151" i="16"/>
  <c r="O152" i="16"/>
  <c r="Q152" i="16"/>
  <c r="R152" i="16" s="1"/>
  <c r="M152" i="16"/>
  <c r="P152" i="16"/>
  <c r="S152" i="16" s="1"/>
  <c r="N152" i="16"/>
  <c r="T149" i="15"/>
  <c r="W149" i="15"/>
  <c r="V149" i="15"/>
  <c r="P150" i="15"/>
  <c r="S150" i="15" s="1"/>
  <c r="O150" i="15"/>
  <c r="Q150" i="15"/>
  <c r="R150" i="15" s="1"/>
  <c r="N150" i="15"/>
  <c r="M150" i="15"/>
  <c r="S148" i="14"/>
  <c r="Q149" i="14"/>
  <c r="R149" i="14" s="1"/>
  <c r="N149" i="14"/>
  <c r="M149" i="14"/>
  <c r="P149" i="14"/>
  <c r="S149" i="14" s="1"/>
  <c r="O149" i="14"/>
  <c r="V148" i="14"/>
  <c r="W148" i="14"/>
  <c r="S152" i="13"/>
  <c r="W152" i="13"/>
  <c r="V152" i="13"/>
  <c r="O153" i="13"/>
  <c r="N153" i="13"/>
  <c r="P153" i="13"/>
  <c r="S153" i="13" s="1"/>
  <c r="M153" i="13"/>
  <c r="Q153" i="13"/>
  <c r="R153" i="13" s="1"/>
  <c r="S153" i="12"/>
  <c r="T153" i="7"/>
  <c r="M154" i="12"/>
  <c r="P154" i="12"/>
  <c r="S154" i="12" s="1"/>
  <c r="N154" i="12"/>
  <c r="Q154" i="12"/>
  <c r="R154" i="12" s="1"/>
  <c r="O154" i="12"/>
  <c r="W153" i="12"/>
  <c r="V153" i="12"/>
  <c r="T154" i="11"/>
  <c r="V154" i="11"/>
  <c r="W154" i="11"/>
  <c r="P155" i="11"/>
  <c r="T155" i="11" s="1"/>
  <c r="Q155" i="11"/>
  <c r="R155" i="11" s="1"/>
  <c r="O155" i="11"/>
  <c r="N155" i="11"/>
  <c r="M155" i="11"/>
  <c r="S153" i="10"/>
  <c r="V153" i="10"/>
  <c r="W153" i="10"/>
  <c r="N154" i="10"/>
  <c r="Q154" i="10"/>
  <c r="R154" i="10" s="1"/>
  <c r="M154" i="10"/>
  <c r="P154" i="10"/>
  <c r="T154" i="10" s="1"/>
  <c r="O154" i="10"/>
  <c r="Q153" i="9"/>
  <c r="R153" i="9" s="1"/>
  <c r="M153" i="9"/>
  <c r="P153" i="9"/>
  <c r="S153" i="9" s="1"/>
  <c r="N153" i="9"/>
  <c r="O153" i="9"/>
  <c r="T152" i="9"/>
  <c r="W152" i="9"/>
  <c r="V152" i="9"/>
  <c r="W154" i="8"/>
  <c r="V154" i="8"/>
  <c r="Q155" i="8"/>
  <c r="R155" i="8" s="1"/>
  <c r="M155" i="8"/>
  <c r="O155" i="8"/>
  <c r="N155" i="8"/>
  <c r="P155" i="8"/>
  <c r="S155" i="8" s="1"/>
  <c r="T154" i="8"/>
  <c r="S160" i="2"/>
  <c r="W153" i="7"/>
  <c r="V153" i="7"/>
  <c r="O154" i="7"/>
  <c r="N154" i="7"/>
  <c r="Q154" i="7"/>
  <c r="R154" i="7" s="1"/>
  <c r="M154" i="7"/>
  <c r="P154" i="7"/>
  <c r="S154" i="7" s="1"/>
  <c r="T149" i="6"/>
  <c r="V149" i="6"/>
  <c r="W149" i="6"/>
  <c r="N150" i="6"/>
  <c r="P150" i="6"/>
  <c r="S150" i="6" s="1"/>
  <c r="M150" i="6"/>
  <c r="Q150" i="6"/>
  <c r="R150" i="6" s="1"/>
  <c r="O150" i="6"/>
  <c r="P161" i="2"/>
  <c r="T161" i="2" s="1"/>
  <c r="O161" i="2"/>
  <c r="N161" i="2"/>
  <c r="Q161" i="2"/>
  <c r="R161" i="2" s="1"/>
  <c r="M161" i="2"/>
  <c r="W160" i="2"/>
  <c r="V160" i="2"/>
  <c r="T152" i="16" l="1"/>
  <c r="V152" i="16"/>
  <c r="W152" i="16"/>
  <c r="M153" i="16"/>
  <c r="N153" i="16"/>
  <c r="P153" i="16"/>
  <c r="S153" i="16" s="1"/>
  <c r="Q153" i="16"/>
  <c r="R153" i="16" s="1"/>
  <c r="O153" i="16"/>
  <c r="T154" i="12"/>
  <c r="Q151" i="15"/>
  <c r="R151" i="15" s="1"/>
  <c r="O151" i="15"/>
  <c r="M151" i="15"/>
  <c r="N151" i="15"/>
  <c r="P151" i="15"/>
  <c r="T151" i="15" s="1"/>
  <c r="T150" i="15"/>
  <c r="V150" i="15"/>
  <c r="W150" i="15"/>
  <c r="T153" i="13"/>
  <c r="T149" i="14"/>
  <c r="O150" i="14"/>
  <c r="Q150" i="14"/>
  <c r="R150" i="14" s="1"/>
  <c r="P150" i="14"/>
  <c r="T150" i="14" s="1"/>
  <c r="N150" i="14"/>
  <c r="M150" i="14"/>
  <c r="W149" i="14"/>
  <c r="V149" i="14"/>
  <c r="V153" i="13"/>
  <c r="W153" i="13"/>
  <c r="M154" i="13"/>
  <c r="Q154" i="13"/>
  <c r="R154" i="13" s="1"/>
  <c r="O154" i="13"/>
  <c r="P154" i="13"/>
  <c r="S154" i="13" s="1"/>
  <c r="N154" i="13"/>
  <c r="V154" i="12"/>
  <c r="W154" i="12"/>
  <c r="N155" i="12"/>
  <c r="P155" i="12"/>
  <c r="S155" i="12" s="1"/>
  <c r="Q155" i="12"/>
  <c r="R155" i="12" s="1"/>
  <c r="M155" i="12"/>
  <c r="O155" i="12"/>
  <c r="P156" i="11"/>
  <c r="T156" i="11" s="1"/>
  <c r="O156" i="11"/>
  <c r="Q156" i="11"/>
  <c r="R156" i="11" s="1"/>
  <c r="N156" i="11"/>
  <c r="M156" i="11"/>
  <c r="V155" i="11"/>
  <c r="W155" i="11"/>
  <c r="S155" i="11"/>
  <c r="M155" i="10"/>
  <c r="O155" i="10"/>
  <c r="Q155" i="10"/>
  <c r="R155" i="10" s="1"/>
  <c r="N155" i="10"/>
  <c r="P155" i="10"/>
  <c r="S155" i="10" s="1"/>
  <c r="V154" i="10"/>
  <c r="W154" i="10"/>
  <c r="S154" i="10"/>
  <c r="T155" i="8"/>
  <c r="T153" i="9"/>
  <c r="W153" i="9"/>
  <c r="V153" i="9"/>
  <c r="S161" i="2"/>
  <c r="P154" i="9"/>
  <c r="T154" i="9" s="1"/>
  <c r="M154" i="9"/>
  <c r="Q154" i="9"/>
  <c r="R154" i="9" s="1"/>
  <c r="O154" i="9"/>
  <c r="N154" i="9"/>
  <c r="N156" i="8"/>
  <c r="Q156" i="8"/>
  <c r="R156" i="8" s="1"/>
  <c r="M156" i="8"/>
  <c r="O156" i="8"/>
  <c r="P156" i="8"/>
  <c r="S156" i="8" s="1"/>
  <c r="W155" i="8"/>
  <c r="V155" i="8"/>
  <c r="Q155" i="7"/>
  <c r="R155" i="7" s="1"/>
  <c r="M155" i="7"/>
  <c r="P155" i="7"/>
  <c r="S155" i="7" s="1"/>
  <c r="N155" i="7"/>
  <c r="O155" i="7"/>
  <c r="T154" i="7"/>
  <c r="T150" i="6"/>
  <c r="V154" i="7"/>
  <c r="W154" i="7"/>
  <c r="W150" i="6"/>
  <c r="V150" i="6"/>
  <c r="O151" i="6"/>
  <c r="N151" i="6"/>
  <c r="Q151" i="6"/>
  <c r="R151" i="6" s="1"/>
  <c r="M151" i="6"/>
  <c r="P151" i="6"/>
  <c r="S151" i="6" s="1"/>
  <c r="W161" i="2"/>
  <c r="V161" i="2"/>
  <c r="N162" i="2"/>
  <c r="M162" i="2"/>
  <c r="O162" i="2"/>
  <c r="P162" i="2"/>
  <c r="T162" i="2" s="1"/>
  <c r="Q162" i="2"/>
  <c r="R162" i="2" s="1"/>
  <c r="T155" i="12" l="1"/>
  <c r="S151" i="15"/>
  <c r="T153" i="16"/>
  <c r="W153" i="16"/>
  <c r="V153" i="16"/>
  <c r="N154" i="16"/>
  <c r="P154" i="16"/>
  <c r="S154" i="16" s="1"/>
  <c r="Q154" i="16"/>
  <c r="R154" i="16" s="1"/>
  <c r="M154" i="16"/>
  <c r="O154" i="16"/>
  <c r="V151" i="15"/>
  <c r="W151" i="15"/>
  <c r="P152" i="15"/>
  <c r="S152" i="15" s="1"/>
  <c r="N152" i="15"/>
  <c r="M152" i="15"/>
  <c r="Q152" i="15"/>
  <c r="R152" i="15" s="1"/>
  <c r="O152" i="15"/>
  <c r="T155" i="10"/>
  <c r="S150" i="14"/>
  <c r="V150" i="14"/>
  <c r="W150" i="14"/>
  <c r="N151" i="14"/>
  <c r="P151" i="14"/>
  <c r="S151" i="14" s="1"/>
  <c r="Q151" i="14"/>
  <c r="R151" i="14" s="1"/>
  <c r="M151" i="14"/>
  <c r="O151" i="14"/>
  <c r="V154" i="13"/>
  <c r="W154" i="13"/>
  <c r="O155" i="13"/>
  <c r="P155" i="13"/>
  <c r="S155" i="13" s="1"/>
  <c r="M155" i="13"/>
  <c r="Q155" i="13"/>
  <c r="R155" i="13" s="1"/>
  <c r="N155" i="13"/>
  <c r="T154" i="13"/>
  <c r="V155" i="12"/>
  <c r="W155" i="12"/>
  <c r="M156" i="12"/>
  <c r="P156" i="12"/>
  <c r="S156" i="12" s="1"/>
  <c r="N156" i="12"/>
  <c r="Q156" i="12"/>
  <c r="R156" i="12" s="1"/>
  <c r="O156" i="12"/>
  <c r="S156" i="11"/>
  <c r="W156" i="11"/>
  <c r="V156" i="11"/>
  <c r="O157" i="11"/>
  <c r="M157" i="11"/>
  <c r="Q157" i="11"/>
  <c r="R157" i="11" s="1"/>
  <c r="N157" i="11"/>
  <c r="P157" i="11"/>
  <c r="S157" i="11" s="1"/>
  <c r="S154" i="9"/>
  <c r="W155" i="10"/>
  <c r="V155" i="10"/>
  <c r="T156" i="8"/>
  <c r="Q156" i="10"/>
  <c r="R156" i="10" s="1"/>
  <c r="O156" i="10"/>
  <c r="P156" i="10"/>
  <c r="S156" i="10" s="1"/>
  <c r="M156" i="10"/>
  <c r="N156" i="10"/>
  <c r="V154" i="9"/>
  <c r="W154" i="9"/>
  <c r="Q155" i="9"/>
  <c r="R155" i="9" s="1"/>
  <c r="M155" i="9"/>
  <c r="N155" i="9"/>
  <c r="P155" i="9"/>
  <c r="T155" i="9" s="1"/>
  <c r="O155" i="9"/>
  <c r="V156" i="8"/>
  <c r="W156" i="8"/>
  <c r="N157" i="8"/>
  <c r="P157" i="8"/>
  <c r="S157" i="8" s="1"/>
  <c r="Q157" i="8"/>
  <c r="R157" i="8" s="1"/>
  <c r="M157" i="8"/>
  <c r="O157" i="8"/>
  <c r="T155" i="7"/>
  <c r="W155" i="7"/>
  <c r="V155" i="7"/>
  <c r="P156" i="7"/>
  <c r="T156" i="7" s="1"/>
  <c r="Q156" i="7"/>
  <c r="R156" i="7" s="1"/>
  <c r="M156" i="7"/>
  <c r="O156" i="7"/>
  <c r="N156" i="7"/>
  <c r="W151" i="6"/>
  <c r="V151" i="6"/>
  <c r="Q152" i="6"/>
  <c r="R152" i="6" s="1"/>
  <c r="O152" i="6"/>
  <c r="M152" i="6"/>
  <c r="P152" i="6"/>
  <c r="S152" i="6" s="1"/>
  <c r="N152" i="6"/>
  <c r="T151" i="6"/>
  <c r="Q163" i="2"/>
  <c r="R163" i="2" s="1"/>
  <c r="P163" i="2"/>
  <c r="S163" i="2" s="1"/>
  <c r="M163" i="2"/>
  <c r="O163" i="2"/>
  <c r="N163" i="2"/>
  <c r="V162" i="2"/>
  <c r="W162" i="2"/>
  <c r="S162" i="2"/>
  <c r="T154" i="16" l="1"/>
  <c r="T155" i="13"/>
  <c r="T151" i="14"/>
  <c r="Q155" i="16"/>
  <c r="R155" i="16" s="1"/>
  <c r="N155" i="16"/>
  <c r="M155" i="16"/>
  <c r="P155" i="16"/>
  <c r="S155" i="16" s="1"/>
  <c r="O155" i="16"/>
  <c r="V154" i="16"/>
  <c r="W154" i="16"/>
  <c r="T156" i="12"/>
  <c r="P153" i="15"/>
  <c r="S153" i="15" s="1"/>
  <c r="M153" i="15"/>
  <c r="Q153" i="15"/>
  <c r="R153" i="15" s="1"/>
  <c r="N153" i="15"/>
  <c r="O153" i="15"/>
  <c r="T152" i="15"/>
  <c r="V152" i="15"/>
  <c r="W152" i="15"/>
  <c r="W151" i="14"/>
  <c r="V151" i="14"/>
  <c r="M152" i="14"/>
  <c r="P152" i="14"/>
  <c r="T152" i="14" s="1"/>
  <c r="O152" i="14"/>
  <c r="N152" i="14"/>
  <c r="Q152" i="14"/>
  <c r="R152" i="14" s="1"/>
  <c r="S152" i="14"/>
  <c r="M156" i="13"/>
  <c r="Q156" i="13"/>
  <c r="R156" i="13" s="1"/>
  <c r="O156" i="13"/>
  <c r="N156" i="13"/>
  <c r="P156" i="13"/>
  <c r="T156" i="13" s="1"/>
  <c r="W155" i="13"/>
  <c r="V155" i="13"/>
  <c r="W156" i="12"/>
  <c r="V156" i="12"/>
  <c r="P157" i="12"/>
  <c r="T157" i="12" s="1"/>
  <c r="N157" i="12"/>
  <c r="M157" i="12"/>
  <c r="O157" i="12"/>
  <c r="Q157" i="12"/>
  <c r="R157" i="12" s="1"/>
  <c r="T156" i="10"/>
  <c r="V157" i="11"/>
  <c r="W157" i="11"/>
  <c r="Q158" i="11"/>
  <c r="R158" i="11" s="1"/>
  <c r="M158" i="11"/>
  <c r="P158" i="11"/>
  <c r="S158" i="11" s="1"/>
  <c r="O158" i="11"/>
  <c r="N158" i="11"/>
  <c r="T157" i="11"/>
  <c r="Q157" i="10"/>
  <c r="R157" i="10" s="1"/>
  <c r="M157" i="10"/>
  <c r="N157" i="10"/>
  <c r="O157" i="10"/>
  <c r="P157" i="10"/>
  <c r="S157" i="10" s="1"/>
  <c r="W156" i="10"/>
  <c r="V156" i="10"/>
  <c r="T157" i="8"/>
  <c r="N156" i="9"/>
  <c r="O156" i="9"/>
  <c r="P156" i="9"/>
  <c r="S156" i="9" s="1"/>
  <c r="M156" i="9"/>
  <c r="Q156" i="9"/>
  <c r="R156" i="9" s="1"/>
  <c r="V155" i="9"/>
  <c r="W155" i="9"/>
  <c r="S155" i="9"/>
  <c r="O158" i="8"/>
  <c r="M158" i="8"/>
  <c r="N158" i="8"/>
  <c r="Q158" i="8"/>
  <c r="R158" i="8" s="1"/>
  <c r="P158" i="8"/>
  <c r="S158" i="8" s="1"/>
  <c r="W157" i="8"/>
  <c r="V157" i="8"/>
  <c r="S156" i="7"/>
  <c r="W156" i="7"/>
  <c r="V156" i="7"/>
  <c r="M157" i="7"/>
  <c r="O157" i="7"/>
  <c r="N157" i="7"/>
  <c r="Q157" i="7"/>
  <c r="R157" i="7" s="1"/>
  <c r="P157" i="7"/>
  <c r="T157" i="7" s="1"/>
  <c r="P153" i="6"/>
  <c r="T153" i="6" s="1"/>
  <c r="N153" i="6"/>
  <c r="Q153" i="6"/>
  <c r="R153" i="6" s="1"/>
  <c r="O153" i="6"/>
  <c r="M153" i="6"/>
  <c r="T152" i="6"/>
  <c r="V152" i="6"/>
  <c r="W152" i="6"/>
  <c r="T163" i="2"/>
  <c r="W163" i="2"/>
  <c r="V163" i="2"/>
  <c r="M164" i="2"/>
  <c r="N164" i="2"/>
  <c r="P164" i="2"/>
  <c r="S164" i="2" s="1"/>
  <c r="O164" i="2"/>
  <c r="Q164" i="2"/>
  <c r="R164" i="2" s="1"/>
  <c r="T155" i="16" l="1"/>
  <c r="T153" i="15"/>
  <c r="W155" i="16"/>
  <c r="V155" i="16"/>
  <c r="Q156" i="16"/>
  <c r="R156" i="16" s="1"/>
  <c r="M156" i="16"/>
  <c r="O156" i="16"/>
  <c r="N156" i="16"/>
  <c r="P156" i="16"/>
  <c r="S156" i="16" s="1"/>
  <c r="V153" i="15"/>
  <c r="W153" i="15"/>
  <c r="P154" i="15"/>
  <c r="S154" i="15" s="1"/>
  <c r="N154" i="15"/>
  <c r="Q154" i="15"/>
  <c r="R154" i="15" s="1"/>
  <c r="M154" i="15"/>
  <c r="O154" i="15"/>
  <c r="V152" i="14"/>
  <c r="W152" i="14"/>
  <c r="O153" i="14"/>
  <c r="N153" i="14"/>
  <c r="M153" i="14"/>
  <c r="Q153" i="14"/>
  <c r="R153" i="14" s="1"/>
  <c r="P153" i="14"/>
  <c r="T153" i="14" s="1"/>
  <c r="S156" i="13"/>
  <c r="V156" i="13"/>
  <c r="W156" i="13"/>
  <c r="Q157" i="13"/>
  <c r="R157" i="13" s="1"/>
  <c r="O157" i="13"/>
  <c r="N157" i="13"/>
  <c r="P157" i="13"/>
  <c r="T157" i="13" s="1"/>
  <c r="M157" i="13"/>
  <c r="V157" i="12"/>
  <c r="W157" i="12"/>
  <c r="Q158" i="12"/>
  <c r="R158" i="12" s="1"/>
  <c r="M158" i="12"/>
  <c r="O158" i="12"/>
  <c r="N158" i="12"/>
  <c r="P158" i="12"/>
  <c r="T158" i="12" s="1"/>
  <c r="S157" i="12"/>
  <c r="V158" i="11"/>
  <c r="W158" i="11"/>
  <c r="O159" i="11"/>
  <c r="M159" i="11"/>
  <c r="N159" i="11"/>
  <c r="P159" i="11"/>
  <c r="T159" i="11" s="1"/>
  <c r="Q159" i="11"/>
  <c r="R159" i="11" s="1"/>
  <c r="T157" i="10"/>
  <c r="T158" i="11"/>
  <c r="W157" i="10"/>
  <c r="V157" i="10"/>
  <c r="M158" i="10"/>
  <c r="P158" i="10"/>
  <c r="S158" i="10" s="1"/>
  <c r="O158" i="10"/>
  <c r="N158" i="10"/>
  <c r="Q158" i="10"/>
  <c r="R158" i="10" s="1"/>
  <c r="T156" i="9"/>
  <c r="W156" i="9"/>
  <c r="V156" i="9"/>
  <c r="P157" i="9"/>
  <c r="T157" i="9" s="1"/>
  <c r="N157" i="9"/>
  <c r="Q157" i="9"/>
  <c r="R157" i="9" s="1"/>
  <c r="O157" i="9"/>
  <c r="M157" i="9"/>
  <c r="T158" i="8"/>
  <c r="W158" i="8"/>
  <c r="V158" i="8"/>
  <c r="S153" i="6"/>
  <c r="Q159" i="8"/>
  <c r="R159" i="8" s="1"/>
  <c r="N159" i="8"/>
  <c r="O159" i="8"/>
  <c r="M159" i="8"/>
  <c r="P159" i="8"/>
  <c r="S159" i="8" s="1"/>
  <c r="O158" i="7"/>
  <c r="M158" i="7"/>
  <c r="Q158" i="7"/>
  <c r="R158" i="7" s="1"/>
  <c r="P158" i="7"/>
  <c r="S158" i="7" s="1"/>
  <c r="N158" i="7"/>
  <c r="S157" i="7"/>
  <c r="V157" i="7"/>
  <c r="W157" i="7"/>
  <c r="W153" i="6"/>
  <c r="V153" i="6"/>
  <c r="M154" i="6"/>
  <c r="P154" i="6"/>
  <c r="T154" i="6" s="1"/>
  <c r="N154" i="6"/>
  <c r="O154" i="6"/>
  <c r="Q154" i="6"/>
  <c r="R154" i="6" s="1"/>
  <c r="W164" i="2"/>
  <c r="V164" i="2"/>
  <c r="Q165" i="2"/>
  <c r="R165" i="2" s="1"/>
  <c r="P165" i="2"/>
  <c r="S165" i="2" s="1"/>
  <c r="N165" i="2"/>
  <c r="M165" i="2"/>
  <c r="O165" i="2"/>
  <c r="T164" i="2"/>
  <c r="V156" i="16" l="1"/>
  <c r="W156" i="16"/>
  <c r="N157" i="16"/>
  <c r="M157" i="16"/>
  <c r="O157" i="16"/>
  <c r="Q157" i="16"/>
  <c r="R157" i="16" s="1"/>
  <c r="P157" i="16"/>
  <c r="T157" i="16" s="1"/>
  <c r="T158" i="10"/>
  <c r="T156" i="16"/>
  <c r="Q155" i="15"/>
  <c r="R155" i="15" s="1"/>
  <c r="M155" i="15"/>
  <c r="P155" i="15"/>
  <c r="T155" i="15" s="1"/>
  <c r="N155" i="15"/>
  <c r="O155" i="15"/>
  <c r="W154" i="15"/>
  <c r="V154" i="15"/>
  <c r="T154" i="15"/>
  <c r="Q154" i="14"/>
  <c r="R154" i="14" s="1"/>
  <c r="M154" i="14"/>
  <c r="P154" i="14"/>
  <c r="S154" i="14" s="1"/>
  <c r="O154" i="14"/>
  <c r="N154" i="14"/>
  <c r="W153" i="14"/>
  <c r="V153" i="14"/>
  <c r="S153" i="14"/>
  <c r="Q158" i="13"/>
  <c r="R158" i="13" s="1"/>
  <c r="M158" i="13"/>
  <c r="O158" i="13"/>
  <c r="P158" i="13"/>
  <c r="T158" i="13" s="1"/>
  <c r="N158" i="13"/>
  <c r="S157" i="13"/>
  <c r="V157" i="13"/>
  <c r="W157" i="13"/>
  <c r="S158" i="12"/>
  <c r="S157" i="9"/>
  <c r="Q159" i="12"/>
  <c r="R159" i="12" s="1"/>
  <c r="N159" i="12"/>
  <c r="P159" i="12"/>
  <c r="S159" i="12" s="1"/>
  <c r="O159" i="12"/>
  <c r="M159" i="12"/>
  <c r="V158" i="12"/>
  <c r="W158" i="12"/>
  <c r="N160" i="11"/>
  <c r="M160" i="11"/>
  <c r="P160" i="11"/>
  <c r="S160" i="11" s="1"/>
  <c r="O160" i="11"/>
  <c r="Q160" i="11"/>
  <c r="R160" i="11" s="1"/>
  <c r="W159" i="11"/>
  <c r="V159" i="11"/>
  <c r="S159" i="11"/>
  <c r="P159" i="10"/>
  <c r="S159" i="10" s="1"/>
  <c r="Q159" i="10"/>
  <c r="R159" i="10" s="1"/>
  <c r="M159" i="10"/>
  <c r="O159" i="10"/>
  <c r="N159" i="10"/>
  <c r="W158" i="10"/>
  <c r="V158" i="10"/>
  <c r="W157" i="9"/>
  <c r="V157" i="9"/>
  <c r="Q158" i="9"/>
  <c r="R158" i="9" s="1"/>
  <c r="N158" i="9"/>
  <c r="O158" i="9"/>
  <c r="P158" i="9"/>
  <c r="S158" i="9" s="1"/>
  <c r="M158" i="9"/>
  <c r="S154" i="6"/>
  <c r="T158" i="7"/>
  <c r="P160" i="8"/>
  <c r="S160" i="8" s="1"/>
  <c r="Q160" i="8"/>
  <c r="R160" i="8" s="1"/>
  <c r="N160" i="8"/>
  <c r="M160" i="8"/>
  <c r="O160" i="8"/>
  <c r="W159" i="8"/>
  <c r="V159" i="8"/>
  <c r="T159" i="8"/>
  <c r="W158" i="7"/>
  <c r="V158" i="7"/>
  <c r="M159" i="7"/>
  <c r="O159" i="7"/>
  <c r="P159" i="7"/>
  <c r="S159" i="7" s="1"/>
  <c r="N159" i="7"/>
  <c r="Q159" i="7"/>
  <c r="R159" i="7" s="1"/>
  <c r="T165" i="2"/>
  <c r="V154" i="6"/>
  <c r="W154" i="6"/>
  <c r="O155" i="6"/>
  <c r="N155" i="6"/>
  <c r="P155" i="6"/>
  <c r="S155" i="6" s="1"/>
  <c r="Q155" i="6"/>
  <c r="R155" i="6" s="1"/>
  <c r="M155" i="6"/>
  <c r="O166" i="2"/>
  <c r="P166" i="2"/>
  <c r="T166" i="2" s="1"/>
  <c r="M166" i="2"/>
  <c r="Q166" i="2"/>
  <c r="R166" i="2" s="1"/>
  <c r="N166" i="2"/>
  <c r="V165" i="2"/>
  <c r="W165" i="2"/>
  <c r="S157" i="16" l="1"/>
  <c r="M158" i="16"/>
  <c r="O158" i="16"/>
  <c r="N158" i="16"/>
  <c r="P158" i="16"/>
  <c r="T158" i="16" s="1"/>
  <c r="Q158" i="16"/>
  <c r="R158" i="16" s="1"/>
  <c r="V157" i="16"/>
  <c r="W157" i="16"/>
  <c r="W155" i="15"/>
  <c r="V155" i="15"/>
  <c r="S155" i="15"/>
  <c r="O156" i="15"/>
  <c r="M156" i="15"/>
  <c r="P156" i="15"/>
  <c r="T156" i="15" s="1"/>
  <c r="N156" i="15"/>
  <c r="Q156" i="15"/>
  <c r="R156" i="15" s="1"/>
  <c r="T154" i="14"/>
  <c r="S158" i="13"/>
  <c r="V154" i="14"/>
  <c r="W154" i="14"/>
  <c r="O155" i="14"/>
  <c r="N155" i="14"/>
  <c r="M155" i="14"/>
  <c r="P155" i="14"/>
  <c r="S155" i="14" s="1"/>
  <c r="Q155" i="14"/>
  <c r="R155" i="14" s="1"/>
  <c r="T159" i="12"/>
  <c r="W158" i="13"/>
  <c r="V158" i="13"/>
  <c r="M159" i="13"/>
  <c r="N159" i="13"/>
  <c r="P159" i="13"/>
  <c r="T159" i="13" s="1"/>
  <c r="O159" i="13"/>
  <c r="Q159" i="13"/>
  <c r="R159" i="13" s="1"/>
  <c r="T159" i="10"/>
  <c r="T160" i="8"/>
  <c r="V159" i="12"/>
  <c r="W159" i="12"/>
  <c r="P160" i="12"/>
  <c r="S160" i="12" s="1"/>
  <c r="M160" i="12"/>
  <c r="Q160" i="12"/>
  <c r="R160" i="12" s="1"/>
  <c r="N160" i="12"/>
  <c r="O160" i="12"/>
  <c r="T160" i="11"/>
  <c r="W160" i="11"/>
  <c r="V160" i="11"/>
  <c r="M161" i="11"/>
  <c r="O161" i="11"/>
  <c r="P161" i="11"/>
  <c r="S161" i="11" s="1"/>
  <c r="Q161" i="11"/>
  <c r="R161" i="11" s="1"/>
  <c r="N161" i="11"/>
  <c r="V159" i="10"/>
  <c r="W159" i="10"/>
  <c r="O160" i="10"/>
  <c r="M160" i="10"/>
  <c r="P160" i="10"/>
  <c r="T160" i="10" s="1"/>
  <c r="Q160" i="10"/>
  <c r="R160" i="10" s="1"/>
  <c r="N160" i="10"/>
  <c r="O159" i="9"/>
  <c r="Q159" i="9"/>
  <c r="R159" i="9" s="1"/>
  <c r="M159" i="9"/>
  <c r="N159" i="9"/>
  <c r="P159" i="9"/>
  <c r="T159" i="9" s="1"/>
  <c r="V158" i="9"/>
  <c r="W158" i="9"/>
  <c r="T158" i="9"/>
  <c r="V160" i="8"/>
  <c r="W160" i="8"/>
  <c r="N161" i="8"/>
  <c r="P161" i="8"/>
  <c r="T161" i="8" s="1"/>
  <c r="Q161" i="8"/>
  <c r="R161" i="8" s="1"/>
  <c r="M161" i="8"/>
  <c r="O161" i="8"/>
  <c r="O160" i="7"/>
  <c r="P160" i="7"/>
  <c r="S160" i="7" s="1"/>
  <c r="Q160" i="7"/>
  <c r="R160" i="7" s="1"/>
  <c r="N160" i="7"/>
  <c r="M160" i="7"/>
  <c r="T159" i="7"/>
  <c r="W159" i="7"/>
  <c r="V159" i="7"/>
  <c r="T155" i="6"/>
  <c r="Q156" i="6"/>
  <c r="R156" i="6" s="1"/>
  <c r="M156" i="6"/>
  <c r="P156" i="6"/>
  <c r="S156" i="6" s="1"/>
  <c r="O156" i="6"/>
  <c r="N156" i="6"/>
  <c r="V155" i="6"/>
  <c r="W155" i="6"/>
  <c r="S166" i="2"/>
  <c r="V166" i="2"/>
  <c r="W166" i="2"/>
  <c r="P167" i="2"/>
  <c r="T167" i="2" s="1"/>
  <c r="M167" i="2"/>
  <c r="O167" i="2"/>
  <c r="N167" i="2"/>
  <c r="Q167" i="2"/>
  <c r="R167" i="2" s="1"/>
  <c r="S161" i="8" l="1"/>
  <c r="P159" i="16"/>
  <c r="T159" i="16" s="1"/>
  <c r="O159" i="16"/>
  <c r="N159" i="16"/>
  <c r="Q159" i="16"/>
  <c r="R159" i="16" s="1"/>
  <c r="M159" i="16"/>
  <c r="S158" i="16"/>
  <c r="V158" i="16"/>
  <c r="W158" i="16"/>
  <c r="S156" i="15"/>
  <c r="M157" i="15"/>
  <c r="N157" i="15"/>
  <c r="O157" i="15"/>
  <c r="Q157" i="15"/>
  <c r="R157" i="15" s="1"/>
  <c r="P157" i="15"/>
  <c r="T157" i="15" s="1"/>
  <c r="W156" i="15"/>
  <c r="V156" i="15"/>
  <c r="T155" i="14"/>
  <c r="W155" i="14"/>
  <c r="V155" i="14"/>
  <c r="M156" i="14"/>
  <c r="O156" i="14"/>
  <c r="Q156" i="14"/>
  <c r="R156" i="14" s="1"/>
  <c r="N156" i="14"/>
  <c r="P156" i="14"/>
  <c r="S156" i="14" s="1"/>
  <c r="S159" i="13"/>
  <c r="Q160" i="13"/>
  <c r="R160" i="13" s="1"/>
  <c r="P160" i="13"/>
  <c r="T160" i="13" s="1"/>
  <c r="O160" i="13"/>
  <c r="N160" i="13"/>
  <c r="M160" i="13"/>
  <c r="V159" i="13"/>
  <c r="W159" i="13"/>
  <c r="T160" i="12"/>
  <c r="W160" i="12"/>
  <c r="V160" i="12"/>
  <c r="Q161" i="12"/>
  <c r="R161" i="12" s="1"/>
  <c r="P161" i="12"/>
  <c r="S161" i="12" s="1"/>
  <c r="O161" i="12"/>
  <c r="M161" i="12"/>
  <c r="N161" i="12"/>
  <c r="S160" i="10"/>
  <c r="T161" i="11"/>
  <c r="V161" i="11"/>
  <c r="W161" i="11"/>
  <c r="P162" i="11"/>
  <c r="T162" i="11" s="1"/>
  <c r="Q162" i="11"/>
  <c r="R162" i="11" s="1"/>
  <c r="O162" i="11"/>
  <c r="M162" i="11"/>
  <c r="N162" i="11"/>
  <c r="M161" i="10"/>
  <c r="O161" i="10"/>
  <c r="P161" i="10"/>
  <c r="T161" i="10" s="1"/>
  <c r="N161" i="10"/>
  <c r="Q161" i="10"/>
  <c r="R161" i="10" s="1"/>
  <c r="W160" i="10"/>
  <c r="V160" i="10"/>
  <c r="S159" i="9"/>
  <c r="T160" i="7"/>
  <c r="W159" i="9"/>
  <c r="V159" i="9"/>
  <c r="N160" i="9"/>
  <c r="O160" i="9"/>
  <c r="Q160" i="9"/>
  <c r="R160" i="9" s="1"/>
  <c r="P160" i="9"/>
  <c r="S160" i="9" s="1"/>
  <c r="M160" i="9"/>
  <c r="V161" i="8"/>
  <c r="W161" i="8"/>
  <c r="O162" i="8"/>
  <c r="N162" i="8"/>
  <c r="M162" i="8"/>
  <c r="Q162" i="8"/>
  <c r="R162" i="8" s="1"/>
  <c r="P162" i="8"/>
  <c r="T162" i="8" s="1"/>
  <c r="V160" i="7"/>
  <c r="W160" i="7"/>
  <c r="N161" i="7"/>
  <c r="Q161" i="7"/>
  <c r="R161" i="7" s="1"/>
  <c r="P161" i="7"/>
  <c r="T161" i="7" s="1"/>
  <c r="O161" i="7"/>
  <c r="M161" i="7"/>
  <c r="S167" i="2"/>
  <c r="T156" i="6"/>
  <c r="V156" i="6"/>
  <c r="W156" i="6"/>
  <c r="P157" i="6"/>
  <c r="T157" i="6" s="1"/>
  <c r="M157" i="6"/>
  <c r="Q157" i="6"/>
  <c r="R157" i="6" s="1"/>
  <c r="O157" i="6"/>
  <c r="N157" i="6"/>
  <c r="W167" i="2"/>
  <c r="V167" i="2"/>
  <c r="M168" i="2"/>
  <c r="Q168" i="2"/>
  <c r="R168" i="2" s="1"/>
  <c r="O168" i="2"/>
  <c r="P168" i="2"/>
  <c r="T168" i="2" s="1"/>
  <c r="N168" i="2"/>
  <c r="S159" i="16" l="1"/>
  <c r="S160" i="13"/>
  <c r="T161" i="12"/>
  <c r="M160" i="16"/>
  <c r="N160" i="16"/>
  <c r="O160" i="16"/>
  <c r="P160" i="16"/>
  <c r="S160" i="16" s="1"/>
  <c r="Q160" i="16"/>
  <c r="R160" i="16" s="1"/>
  <c r="W159" i="16"/>
  <c r="V159" i="16"/>
  <c r="S157" i="15"/>
  <c r="O158" i="15"/>
  <c r="Q158" i="15"/>
  <c r="R158" i="15" s="1"/>
  <c r="M158" i="15"/>
  <c r="P158" i="15"/>
  <c r="S158" i="15" s="1"/>
  <c r="N158" i="15"/>
  <c r="W157" i="15"/>
  <c r="V157" i="15"/>
  <c r="O157" i="14"/>
  <c r="N157" i="14"/>
  <c r="M157" i="14"/>
  <c r="P157" i="14"/>
  <c r="T157" i="14" s="1"/>
  <c r="Q157" i="14"/>
  <c r="R157" i="14" s="1"/>
  <c r="T156" i="14"/>
  <c r="V156" i="14"/>
  <c r="W156" i="14"/>
  <c r="W160" i="13"/>
  <c r="V160" i="13"/>
  <c r="M161" i="13"/>
  <c r="P161" i="13"/>
  <c r="S161" i="13" s="1"/>
  <c r="Q161" i="13"/>
  <c r="R161" i="13" s="1"/>
  <c r="O161" i="13"/>
  <c r="N161" i="13"/>
  <c r="P162" i="12"/>
  <c r="T162" i="12" s="1"/>
  <c r="N162" i="12"/>
  <c r="O162" i="12"/>
  <c r="M162" i="12"/>
  <c r="Q162" i="12"/>
  <c r="R162" i="12" s="1"/>
  <c r="W161" i="12"/>
  <c r="V161" i="12"/>
  <c r="S162" i="11"/>
  <c r="W162" i="11"/>
  <c r="V162" i="11"/>
  <c r="M163" i="11"/>
  <c r="Q163" i="11"/>
  <c r="R163" i="11" s="1"/>
  <c r="N163" i="11"/>
  <c r="P163" i="11"/>
  <c r="T163" i="11" s="1"/>
  <c r="O163" i="11"/>
  <c r="S161" i="10"/>
  <c r="V161" i="10"/>
  <c r="W161" i="10"/>
  <c r="N162" i="10"/>
  <c r="O162" i="10"/>
  <c r="Q162" i="10"/>
  <c r="R162" i="10" s="1"/>
  <c r="M162" i="10"/>
  <c r="P162" i="10"/>
  <c r="S162" i="10" s="1"/>
  <c r="P161" i="9"/>
  <c r="T161" i="9" s="1"/>
  <c r="Q161" i="9"/>
  <c r="R161" i="9" s="1"/>
  <c r="N161" i="9"/>
  <c r="M161" i="9"/>
  <c r="O161" i="9"/>
  <c r="T160" i="9"/>
  <c r="W160" i="9"/>
  <c r="V160" i="9"/>
  <c r="Q163" i="8"/>
  <c r="R163" i="8" s="1"/>
  <c r="N163" i="8"/>
  <c r="O163" i="8"/>
  <c r="P163" i="8"/>
  <c r="T163" i="8" s="1"/>
  <c r="M163" i="8"/>
  <c r="V162" i="8"/>
  <c r="W162" i="8"/>
  <c r="S162" i="8"/>
  <c r="V161" i="7"/>
  <c r="W161" i="7"/>
  <c r="O162" i="7"/>
  <c r="M162" i="7"/>
  <c r="N162" i="7"/>
  <c r="Q162" i="7"/>
  <c r="R162" i="7" s="1"/>
  <c r="P162" i="7"/>
  <c r="T162" i="7" s="1"/>
  <c r="S161" i="7"/>
  <c r="V157" i="6"/>
  <c r="W157" i="6"/>
  <c r="M158" i="6"/>
  <c r="P158" i="6"/>
  <c r="S158" i="6" s="1"/>
  <c r="Q158" i="6"/>
  <c r="R158" i="6" s="1"/>
  <c r="O158" i="6"/>
  <c r="N158" i="6"/>
  <c r="S157" i="6"/>
  <c r="P169" i="2"/>
  <c r="S169" i="2" s="1"/>
  <c r="O169" i="2"/>
  <c r="M169" i="2"/>
  <c r="N169" i="2"/>
  <c r="Q169" i="2"/>
  <c r="R169" i="2" s="1"/>
  <c r="W168" i="2"/>
  <c r="V168" i="2"/>
  <c r="S168" i="2"/>
  <c r="T161" i="13" l="1"/>
  <c r="T160" i="16"/>
  <c r="V160" i="16"/>
  <c r="W160" i="16"/>
  <c r="T158" i="15"/>
  <c r="P161" i="16"/>
  <c r="T161" i="16" s="1"/>
  <c r="M161" i="16"/>
  <c r="O161" i="16"/>
  <c r="Q161" i="16"/>
  <c r="R161" i="16" s="1"/>
  <c r="N161" i="16"/>
  <c r="W158" i="15"/>
  <c r="V158" i="15"/>
  <c r="Q159" i="15"/>
  <c r="R159" i="15" s="1"/>
  <c r="O159" i="15"/>
  <c r="P159" i="15"/>
  <c r="T159" i="15" s="1"/>
  <c r="N159" i="15"/>
  <c r="M159" i="15"/>
  <c r="S157" i="14"/>
  <c r="W157" i="14"/>
  <c r="V157" i="14"/>
  <c r="Q158" i="14"/>
  <c r="R158" i="14" s="1"/>
  <c r="M158" i="14"/>
  <c r="P158" i="14"/>
  <c r="T158" i="14" s="1"/>
  <c r="N158" i="14"/>
  <c r="O158" i="14"/>
  <c r="V161" i="13"/>
  <c r="W161" i="13"/>
  <c r="O162" i="13"/>
  <c r="M162" i="13"/>
  <c r="N162" i="13"/>
  <c r="P162" i="13"/>
  <c r="S162" i="13" s="1"/>
  <c r="Q162" i="13"/>
  <c r="R162" i="13" s="1"/>
  <c r="T158" i="6"/>
  <c r="W162" i="12"/>
  <c r="V162" i="12"/>
  <c r="S162" i="12"/>
  <c r="M163" i="12"/>
  <c r="N163" i="12"/>
  <c r="Q163" i="12"/>
  <c r="R163" i="12" s="1"/>
  <c r="O163" i="12"/>
  <c r="P163" i="12"/>
  <c r="T163" i="12" s="1"/>
  <c r="W163" i="11"/>
  <c r="V163" i="11"/>
  <c r="M164" i="11"/>
  <c r="N164" i="11"/>
  <c r="Q164" i="11"/>
  <c r="R164" i="11" s="1"/>
  <c r="O164" i="11"/>
  <c r="P164" i="11"/>
  <c r="S164" i="11" s="1"/>
  <c r="S163" i="11"/>
  <c r="O163" i="10"/>
  <c r="M163" i="10"/>
  <c r="Q163" i="10"/>
  <c r="R163" i="10" s="1"/>
  <c r="N163" i="10"/>
  <c r="P163" i="10"/>
  <c r="S163" i="10" s="1"/>
  <c r="T162" i="10"/>
  <c r="W162" i="10"/>
  <c r="V162" i="10"/>
  <c r="S161" i="9"/>
  <c r="S163" i="8"/>
  <c r="W161" i="9"/>
  <c r="V161" i="9"/>
  <c r="Q162" i="9"/>
  <c r="R162" i="9" s="1"/>
  <c r="N162" i="9"/>
  <c r="P162" i="9"/>
  <c r="T162" i="9" s="1"/>
  <c r="M162" i="9"/>
  <c r="O162" i="9"/>
  <c r="W163" i="8"/>
  <c r="V163" i="8"/>
  <c r="P164" i="8"/>
  <c r="T164" i="8" s="1"/>
  <c r="Q164" i="8"/>
  <c r="R164" i="8" s="1"/>
  <c r="N164" i="8"/>
  <c r="M164" i="8"/>
  <c r="O164" i="8"/>
  <c r="S162" i="7"/>
  <c r="M163" i="7"/>
  <c r="O163" i="7"/>
  <c r="P163" i="7"/>
  <c r="S163" i="7" s="1"/>
  <c r="Q163" i="7"/>
  <c r="R163" i="7" s="1"/>
  <c r="N163" i="7"/>
  <c r="V162" i="7"/>
  <c r="W162" i="7"/>
  <c r="O159" i="6"/>
  <c r="P159" i="6"/>
  <c r="T159" i="6" s="1"/>
  <c r="Q159" i="6"/>
  <c r="R159" i="6" s="1"/>
  <c r="M159" i="6"/>
  <c r="N159" i="6"/>
  <c r="W158" i="6"/>
  <c r="V158" i="6"/>
  <c r="T169" i="2"/>
  <c r="W169" i="2"/>
  <c r="V169" i="2"/>
  <c r="M170" i="2"/>
  <c r="P170" i="2"/>
  <c r="T170" i="2" s="1"/>
  <c r="N170" i="2"/>
  <c r="Q170" i="2"/>
  <c r="R170" i="2" s="1"/>
  <c r="O170" i="2"/>
  <c r="Q162" i="16" l="1"/>
  <c r="R162" i="16" s="1"/>
  <c r="P162" i="16"/>
  <c r="S162" i="16" s="1"/>
  <c r="M162" i="16"/>
  <c r="O162" i="16"/>
  <c r="N162" i="16"/>
  <c r="V161" i="16"/>
  <c r="W161" i="16"/>
  <c r="S161" i="16"/>
  <c r="S159" i="15"/>
  <c r="Q160" i="15"/>
  <c r="R160" i="15" s="1"/>
  <c r="P160" i="15"/>
  <c r="T160" i="15" s="1"/>
  <c r="N160" i="15"/>
  <c r="M160" i="15"/>
  <c r="O160" i="15"/>
  <c r="S160" i="15"/>
  <c r="V159" i="15"/>
  <c r="W159" i="15"/>
  <c r="M159" i="14"/>
  <c r="O159" i="14"/>
  <c r="P159" i="14"/>
  <c r="S159" i="14" s="1"/>
  <c r="Q159" i="14"/>
  <c r="R159" i="14" s="1"/>
  <c r="N159" i="14"/>
  <c r="S158" i="14"/>
  <c r="V158" i="14"/>
  <c r="W158" i="14"/>
  <c r="W162" i="13"/>
  <c r="V162" i="13"/>
  <c r="N163" i="13"/>
  <c r="O163" i="13"/>
  <c r="M163" i="13"/>
  <c r="Q163" i="13"/>
  <c r="R163" i="13" s="1"/>
  <c r="P163" i="13"/>
  <c r="T163" i="13" s="1"/>
  <c r="T162" i="13"/>
  <c r="T163" i="10"/>
  <c r="S163" i="12"/>
  <c r="W163" i="12"/>
  <c r="V163" i="12"/>
  <c r="N164" i="12"/>
  <c r="Q164" i="12"/>
  <c r="R164" i="12" s="1"/>
  <c r="P164" i="12"/>
  <c r="T164" i="12" s="1"/>
  <c r="O164" i="12"/>
  <c r="M164" i="12"/>
  <c r="V164" i="11"/>
  <c r="W164" i="11"/>
  <c r="P165" i="11"/>
  <c r="S165" i="11" s="1"/>
  <c r="Q165" i="11"/>
  <c r="R165" i="11" s="1"/>
  <c r="O165" i="11"/>
  <c r="N165" i="11"/>
  <c r="M165" i="11"/>
  <c r="T164" i="11"/>
  <c r="S159" i="6"/>
  <c r="V163" i="10"/>
  <c r="W163" i="10"/>
  <c r="O164" i="10"/>
  <c r="M164" i="10"/>
  <c r="Q164" i="10"/>
  <c r="R164" i="10" s="1"/>
  <c r="P164" i="10"/>
  <c r="T164" i="10" s="1"/>
  <c r="N164" i="10"/>
  <c r="M163" i="9"/>
  <c r="P163" i="9"/>
  <c r="S163" i="9" s="1"/>
  <c r="Q163" i="9"/>
  <c r="R163" i="9" s="1"/>
  <c r="N163" i="9"/>
  <c r="O163" i="9"/>
  <c r="V162" i="9"/>
  <c r="W162" i="9"/>
  <c r="S162" i="9"/>
  <c r="V164" i="8"/>
  <c r="W164" i="8"/>
  <c r="O165" i="8"/>
  <c r="N165" i="8"/>
  <c r="Q165" i="8"/>
  <c r="R165" i="8" s="1"/>
  <c r="P165" i="8"/>
  <c r="S165" i="8" s="1"/>
  <c r="M165" i="8"/>
  <c r="S164" i="8"/>
  <c r="T163" i="7"/>
  <c r="V163" i="7"/>
  <c r="W163" i="7"/>
  <c r="O164" i="7"/>
  <c r="P164" i="7"/>
  <c r="T164" i="7" s="1"/>
  <c r="Q164" i="7"/>
  <c r="R164" i="7" s="1"/>
  <c r="N164" i="7"/>
  <c r="M164" i="7"/>
  <c r="V159" i="6"/>
  <c r="W159" i="6"/>
  <c r="Q160" i="6"/>
  <c r="R160" i="6" s="1"/>
  <c r="P160" i="6"/>
  <c r="S160" i="6" s="1"/>
  <c r="O160" i="6"/>
  <c r="N160" i="6"/>
  <c r="M160" i="6"/>
  <c r="S170" i="2"/>
  <c r="Q171" i="2"/>
  <c r="R171" i="2" s="1"/>
  <c r="P171" i="2"/>
  <c r="S171" i="2" s="1"/>
  <c r="M171" i="2"/>
  <c r="O171" i="2"/>
  <c r="N171" i="2"/>
  <c r="W170" i="2"/>
  <c r="V170" i="2"/>
  <c r="T162" i="16" l="1"/>
  <c r="T163" i="9"/>
  <c r="N163" i="16"/>
  <c r="M163" i="16"/>
  <c r="P163" i="16"/>
  <c r="T163" i="16" s="1"/>
  <c r="Q163" i="16"/>
  <c r="R163" i="16" s="1"/>
  <c r="O163" i="16"/>
  <c r="T159" i="14"/>
  <c r="V162" i="16"/>
  <c r="W162" i="16"/>
  <c r="S164" i="12"/>
  <c r="V160" i="15"/>
  <c r="W160" i="15"/>
  <c r="N161" i="15"/>
  <c r="P161" i="15"/>
  <c r="T161" i="15" s="1"/>
  <c r="Q161" i="15"/>
  <c r="R161" i="15" s="1"/>
  <c r="O161" i="15"/>
  <c r="M161" i="15"/>
  <c r="W159" i="14"/>
  <c r="V159" i="14"/>
  <c r="M160" i="14"/>
  <c r="Q160" i="14"/>
  <c r="R160" i="14" s="1"/>
  <c r="N160" i="14"/>
  <c r="O160" i="14"/>
  <c r="P160" i="14"/>
  <c r="S160" i="14" s="1"/>
  <c r="N164" i="13"/>
  <c r="P164" i="13"/>
  <c r="S164" i="13" s="1"/>
  <c r="M164" i="13"/>
  <c r="O164" i="13"/>
  <c r="Q164" i="13"/>
  <c r="R164" i="13" s="1"/>
  <c r="S163" i="13"/>
  <c r="W163" i="13"/>
  <c r="V163" i="13"/>
  <c r="W164" i="12"/>
  <c r="V164" i="12"/>
  <c r="M165" i="12"/>
  <c r="O165" i="12"/>
  <c r="P165" i="12"/>
  <c r="S165" i="12" s="1"/>
  <c r="Q165" i="12"/>
  <c r="R165" i="12" s="1"/>
  <c r="N165" i="12"/>
  <c r="Q166" i="11"/>
  <c r="R166" i="11" s="1"/>
  <c r="N166" i="11"/>
  <c r="O166" i="11"/>
  <c r="M166" i="11"/>
  <c r="P166" i="11"/>
  <c r="T166" i="11" s="1"/>
  <c r="T165" i="11"/>
  <c r="W165" i="11"/>
  <c r="V165" i="11"/>
  <c r="S164" i="10"/>
  <c r="O165" i="10"/>
  <c r="N165" i="10"/>
  <c r="P165" i="10"/>
  <c r="S165" i="10" s="1"/>
  <c r="Q165" i="10"/>
  <c r="R165" i="10" s="1"/>
  <c r="M165" i="10"/>
  <c r="V164" i="10"/>
  <c r="W164" i="10"/>
  <c r="W163" i="9"/>
  <c r="V163" i="9"/>
  <c r="P164" i="9"/>
  <c r="T164" i="9" s="1"/>
  <c r="M164" i="9"/>
  <c r="O164" i="9"/>
  <c r="N164" i="9"/>
  <c r="Q164" i="9"/>
  <c r="R164" i="9" s="1"/>
  <c r="O166" i="8"/>
  <c r="M166" i="8"/>
  <c r="N166" i="8"/>
  <c r="P166" i="8"/>
  <c r="T166" i="8" s="1"/>
  <c r="Q166" i="8"/>
  <c r="R166" i="8" s="1"/>
  <c r="T160" i="6"/>
  <c r="W165" i="8"/>
  <c r="V165" i="8"/>
  <c r="T165" i="8"/>
  <c r="S164" i="7"/>
  <c r="V164" i="7"/>
  <c r="W164" i="7"/>
  <c r="M165" i="7"/>
  <c r="Q165" i="7"/>
  <c r="R165" i="7" s="1"/>
  <c r="P165" i="7"/>
  <c r="T165" i="7" s="1"/>
  <c r="O165" i="7"/>
  <c r="N165" i="7"/>
  <c r="T171" i="2"/>
  <c r="P161" i="6"/>
  <c r="T161" i="6" s="1"/>
  <c r="M161" i="6"/>
  <c r="Q161" i="6"/>
  <c r="R161" i="6" s="1"/>
  <c r="O161" i="6"/>
  <c r="N161" i="6"/>
  <c r="W160" i="6"/>
  <c r="V160" i="6"/>
  <c r="W171" i="2"/>
  <c r="V171" i="2"/>
  <c r="O172" i="2"/>
  <c r="N172" i="2"/>
  <c r="P172" i="2"/>
  <c r="S172" i="2" s="1"/>
  <c r="Q172" i="2"/>
  <c r="R172" i="2" s="1"/>
  <c r="M172" i="2"/>
  <c r="S161" i="15" l="1"/>
  <c r="S163" i="16"/>
  <c r="T160" i="14"/>
  <c r="O164" i="16"/>
  <c r="P164" i="16"/>
  <c r="S164" i="16" s="1"/>
  <c r="Q164" i="16"/>
  <c r="R164" i="16" s="1"/>
  <c r="N164" i="16"/>
  <c r="M164" i="16"/>
  <c r="T164" i="16"/>
  <c r="W163" i="16"/>
  <c r="V163" i="16"/>
  <c r="O162" i="15"/>
  <c r="P162" i="15"/>
  <c r="S162" i="15" s="1"/>
  <c r="N162" i="15"/>
  <c r="M162" i="15"/>
  <c r="Q162" i="15"/>
  <c r="R162" i="15" s="1"/>
  <c r="V161" i="15"/>
  <c r="W161" i="15"/>
  <c r="W160" i="14"/>
  <c r="V160" i="14"/>
  <c r="N161" i="14"/>
  <c r="O161" i="14"/>
  <c r="P161" i="14"/>
  <c r="T161" i="14" s="1"/>
  <c r="M161" i="14"/>
  <c r="Q161" i="14"/>
  <c r="R161" i="14" s="1"/>
  <c r="T164" i="13"/>
  <c r="V164" i="13"/>
  <c r="W164" i="13"/>
  <c r="M165" i="13"/>
  <c r="N165" i="13"/>
  <c r="O165" i="13"/>
  <c r="Q165" i="13"/>
  <c r="R165" i="13" s="1"/>
  <c r="P165" i="13"/>
  <c r="S165" i="13" s="1"/>
  <c r="S166" i="11"/>
  <c r="O166" i="12"/>
  <c r="N166" i="12"/>
  <c r="M166" i="12"/>
  <c r="Q166" i="12"/>
  <c r="R166" i="12" s="1"/>
  <c r="P166" i="12"/>
  <c r="T166" i="12" s="1"/>
  <c r="T165" i="12"/>
  <c r="W165" i="12"/>
  <c r="V165" i="12"/>
  <c r="T165" i="10"/>
  <c r="W166" i="11"/>
  <c r="V166" i="11"/>
  <c r="Q167" i="11"/>
  <c r="R167" i="11" s="1"/>
  <c r="P167" i="11"/>
  <c r="S167" i="11" s="1"/>
  <c r="O167" i="11"/>
  <c r="N167" i="11"/>
  <c r="M167" i="11"/>
  <c r="W165" i="10"/>
  <c r="V165" i="10"/>
  <c r="N166" i="10"/>
  <c r="Q166" i="10"/>
  <c r="R166" i="10" s="1"/>
  <c r="M166" i="10"/>
  <c r="O166" i="10"/>
  <c r="P166" i="10"/>
  <c r="T166" i="10" s="1"/>
  <c r="N165" i="9"/>
  <c r="O165" i="9"/>
  <c r="M165" i="9"/>
  <c r="Q165" i="9"/>
  <c r="R165" i="9" s="1"/>
  <c r="P165" i="9"/>
  <c r="T165" i="9" s="1"/>
  <c r="S164" i="9"/>
  <c r="W164" i="9"/>
  <c r="V164" i="9"/>
  <c r="S166" i="8"/>
  <c r="V166" i="8"/>
  <c r="W166" i="8"/>
  <c r="Q167" i="8"/>
  <c r="R167" i="8" s="1"/>
  <c r="N167" i="8"/>
  <c r="O167" i="8"/>
  <c r="P167" i="8"/>
  <c r="S167" i="8" s="1"/>
  <c r="M167" i="8"/>
  <c r="W165" i="7"/>
  <c r="V165" i="7"/>
  <c r="O166" i="7"/>
  <c r="N166" i="7"/>
  <c r="Q166" i="7"/>
  <c r="R166" i="7" s="1"/>
  <c r="P166" i="7"/>
  <c r="S166" i="7" s="1"/>
  <c r="M166" i="7"/>
  <c r="S165" i="7"/>
  <c r="S161" i="6"/>
  <c r="V161" i="6"/>
  <c r="W161" i="6"/>
  <c r="N162" i="6"/>
  <c r="Q162" i="6"/>
  <c r="R162" i="6" s="1"/>
  <c r="O162" i="6"/>
  <c r="M162" i="6"/>
  <c r="P162" i="6"/>
  <c r="S162" i="6" s="1"/>
  <c r="Q173" i="2"/>
  <c r="R173" i="2" s="1"/>
  <c r="M173" i="2"/>
  <c r="P173" i="2"/>
  <c r="S173" i="2" s="1"/>
  <c r="O173" i="2"/>
  <c r="N173" i="2"/>
  <c r="W172" i="2"/>
  <c r="V172" i="2"/>
  <c r="T172" i="2"/>
  <c r="T167" i="11" l="1"/>
  <c r="O165" i="16"/>
  <c r="Q165" i="16"/>
  <c r="R165" i="16" s="1"/>
  <c r="N165" i="16"/>
  <c r="P165" i="16"/>
  <c r="T165" i="16" s="1"/>
  <c r="M165" i="16"/>
  <c r="S161" i="14"/>
  <c r="W164" i="16"/>
  <c r="V164" i="16"/>
  <c r="T162" i="15"/>
  <c r="W162" i="15"/>
  <c r="V162" i="15"/>
  <c r="N163" i="15"/>
  <c r="O163" i="15"/>
  <c r="P163" i="15"/>
  <c r="T163" i="15" s="1"/>
  <c r="M163" i="15"/>
  <c r="Q163" i="15"/>
  <c r="R163" i="15" s="1"/>
  <c r="O162" i="14"/>
  <c r="P162" i="14"/>
  <c r="S162" i="14" s="1"/>
  <c r="M162" i="14"/>
  <c r="N162" i="14"/>
  <c r="Q162" i="14"/>
  <c r="R162" i="14" s="1"/>
  <c r="T162" i="14"/>
  <c r="W161" i="14"/>
  <c r="V161" i="14"/>
  <c r="V165" i="13"/>
  <c r="W165" i="13"/>
  <c r="Q166" i="13"/>
  <c r="R166" i="13" s="1"/>
  <c r="P166" i="13"/>
  <c r="T166" i="13" s="1"/>
  <c r="O166" i="13"/>
  <c r="N166" i="13"/>
  <c r="M166" i="13"/>
  <c r="S166" i="13"/>
  <c r="S166" i="12"/>
  <c r="T165" i="13"/>
  <c r="W166" i="12"/>
  <c r="V166" i="12"/>
  <c r="P167" i="12"/>
  <c r="T167" i="12" s="1"/>
  <c r="O167" i="12"/>
  <c r="N167" i="12"/>
  <c r="M167" i="12"/>
  <c r="Q167" i="12"/>
  <c r="R167" i="12" s="1"/>
  <c r="W167" i="11"/>
  <c r="V167" i="11"/>
  <c r="M168" i="11"/>
  <c r="P168" i="11"/>
  <c r="S168" i="11" s="1"/>
  <c r="Q168" i="11"/>
  <c r="R168" i="11" s="1"/>
  <c r="O168" i="11"/>
  <c r="N168" i="11"/>
  <c r="V166" i="10"/>
  <c r="W166" i="10"/>
  <c r="P167" i="10"/>
  <c r="S167" i="10" s="1"/>
  <c r="N167" i="10"/>
  <c r="M167" i="10"/>
  <c r="O167" i="10"/>
  <c r="Q167" i="10"/>
  <c r="R167" i="10" s="1"/>
  <c r="S166" i="10"/>
  <c r="S165" i="9"/>
  <c r="W165" i="9"/>
  <c r="V165" i="9"/>
  <c r="P166" i="9"/>
  <c r="T166" i="9" s="1"/>
  <c r="M166" i="9"/>
  <c r="O166" i="9"/>
  <c r="N166" i="9"/>
  <c r="Q166" i="9"/>
  <c r="R166" i="9" s="1"/>
  <c r="M168" i="8"/>
  <c r="Q168" i="8"/>
  <c r="R168" i="8" s="1"/>
  <c r="P168" i="8"/>
  <c r="T168" i="8" s="1"/>
  <c r="N168" i="8"/>
  <c r="O168" i="8"/>
  <c r="W167" i="8"/>
  <c r="V167" i="8"/>
  <c r="T167" i="8"/>
  <c r="T166" i="7"/>
  <c r="N167" i="7"/>
  <c r="O167" i="7"/>
  <c r="P167" i="7"/>
  <c r="S167" i="7" s="1"/>
  <c r="Q167" i="7"/>
  <c r="R167" i="7" s="1"/>
  <c r="M167" i="7"/>
  <c r="V166" i="7"/>
  <c r="W166" i="7"/>
  <c r="O163" i="6"/>
  <c r="Q163" i="6"/>
  <c r="R163" i="6" s="1"/>
  <c r="N163" i="6"/>
  <c r="M163" i="6"/>
  <c r="P163" i="6"/>
  <c r="T163" i="6" s="1"/>
  <c r="W162" i="6"/>
  <c r="V162" i="6"/>
  <c r="T162" i="6"/>
  <c r="T173" i="2"/>
  <c r="W173" i="2"/>
  <c r="V173" i="2"/>
  <c r="O174" i="2"/>
  <c r="P174" i="2"/>
  <c r="T174" i="2" s="1"/>
  <c r="M174" i="2"/>
  <c r="Q174" i="2"/>
  <c r="R174" i="2" s="1"/>
  <c r="N174" i="2"/>
  <c r="S163" i="15" l="1"/>
  <c r="S165" i="16"/>
  <c r="T168" i="11"/>
  <c r="P166" i="16"/>
  <c r="S166" i="16" s="1"/>
  <c r="Q166" i="16"/>
  <c r="R166" i="16" s="1"/>
  <c r="O166" i="16"/>
  <c r="M166" i="16"/>
  <c r="N166" i="16"/>
  <c r="W165" i="16"/>
  <c r="V165" i="16"/>
  <c r="N164" i="15"/>
  <c r="Q164" i="15"/>
  <c r="R164" i="15" s="1"/>
  <c r="P164" i="15"/>
  <c r="T164" i="15" s="1"/>
  <c r="O164" i="15"/>
  <c r="M164" i="15"/>
  <c r="W163" i="15"/>
  <c r="V163" i="15"/>
  <c r="V162" i="14"/>
  <c r="W162" i="14"/>
  <c r="Q163" i="14"/>
  <c r="R163" i="14" s="1"/>
  <c r="N163" i="14"/>
  <c r="P163" i="14"/>
  <c r="T163" i="14" s="1"/>
  <c r="M163" i="14"/>
  <c r="O163" i="14"/>
  <c r="S167" i="12"/>
  <c r="O167" i="13"/>
  <c r="P167" i="13"/>
  <c r="S167" i="13" s="1"/>
  <c r="M167" i="13"/>
  <c r="N167" i="13"/>
  <c r="Q167" i="13"/>
  <c r="R167" i="13" s="1"/>
  <c r="W166" i="13"/>
  <c r="V166" i="13"/>
  <c r="O168" i="12"/>
  <c r="Q168" i="12"/>
  <c r="R168" i="12" s="1"/>
  <c r="M168" i="12"/>
  <c r="N168" i="12"/>
  <c r="P168" i="12"/>
  <c r="S168" i="12" s="1"/>
  <c r="W167" i="12"/>
  <c r="V167" i="12"/>
  <c r="W168" i="11"/>
  <c r="V168" i="11"/>
  <c r="N169" i="11"/>
  <c r="P169" i="11"/>
  <c r="S169" i="11" s="1"/>
  <c r="M169" i="11"/>
  <c r="O169" i="11"/>
  <c r="Q169" i="11"/>
  <c r="R169" i="11" s="1"/>
  <c r="V167" i="10"/>
  <c r="W167" i="10"/>
  <c r="M168" i="10"/>
  <c r="Q168" i="10"/>
  <c r="R168" i="10" s="1"/>
  <c r="N168" i="10"/>
  <c r="O168" i="10"/>
  <c r="P168" i="10"/>
  <c r="S168" i="10" s="1"/>
  <c r="T167" i="10"/>
  <c r="S174" i="2"/>
  <c r="M167" i="9"/>
  <c r="O167" i="9"/>
  <c r="Q167" i="9"/>
  <c r="R167" i="9" s="1"/>
  <c r="P167" i="9"/>
  <c r="T167" i="9" s="1"/>
  <c r="N167" i="9"/>
  <c r="W166" i="9"/>
  <c r="V166" i="9"/>
  <c r="S166" i="9"/>
  <c r="S168" i="8"/>
  <c r="W168" i="8"/>
  <c r="V168" i="8"/>
  <c r="M169" i="8"/>
  <c r="N169" i="8"/>
  <c r="Q169" i="8"/>
  <c r="R169" i="8" s="1"/>
  <c r="P169" i="8"/>
  <c r="S169" i="8" s="1"/>
  <c r="O169" i="8"/>
  <c r="T167" i="7"/>
  <c r="W167" i="7"/>
  <c r="V167" i="7"/>
  <c r="Q168" i="7"/>
  <c r="R168" i="7" s="1"/>
  <c r="N168" i="7"/>
  <c r="M168" i="7"/>
  <c r="P168" i="7"/>
  <c r="S168" i="7" s="1"/>
  <c r="O168" i="7"/>
  <c r="S163" i="6"/>
  <c r="W163" i="6"/>
  <c r="V163" i="6"/>
  <c r="P164" i="6"/>
  <c r="S164" i="6" s="1"/>
  <c r="Q164" i="6"/>
  <c r="R164" i="6" s="1"/>
  <c r="O164" i="6"/>
  <c r="M164" i="6"/>
  <c r="N164" i="6"/>
  <c r="Q175" i="2"/>
  <c r="R175" i="2" s="1"/>
  <c r="P175" i="2"/>
  <c r="S175" i="2" s="1"/>
  <c r="M175" i="2"/>
  <c r="O175" i="2"/>
  <c r="N175" i="2"/>
  <c r="W174" i="2"/>
  <c r="V174" i="2"/>
  <c r="T167" i="13" l="1"/>
  <c r="T166" i="16"/>
  <c r="Q167" i="16"/>
  <c r="R167" i="16" s="1"/>
  <c r="N167" i="16"/>
  <c r="O167" i="16"/>
  <c r="M167" i="16"/>
  <c r="P167" i="16"/>
  <c r="T167" i="16" s="1"/>
  <c r="V166" i="16"/>
  <c r="W166" i="16"/>
  <c r="S164" i="15"/>
  <c r="S163" i="14"/>
  <c r="W164" i="15"/>
  <c r="V164" i="15"/>
  <c r="Q165" i="15"/>
  <c r="R165" i="15" s="1"/>
  <c r="P165" i="15"/>
  <c r="S165" i="15" s="1"/>
  <c r="M165" i="15"/>
  <c r="N165" i="15"/>
  <c r="O165" i="15"/>
  <c r="V163" i="14"/>
  <c r="W163" i="14"/>
  <c r="Q164" i="14"/>
  <c r="R164" i="14" s="1"/>
  <c r="M164" i="14"/>
  <c r="P164" i="14"/>
  <c r="S164" i="14" s="1"/>
  <c r="O164" i="14"/>
  <c r="N164" i="14"/>
  <c r="W167" i="13"/>
  <c r="V167" i="13"/>
  <c r="N168" i="13"/>
  <c r="P168" i="13"/>
  <c r="T168" i="13" s="1"/>
  <c r="Q168" i="13"/>
  <c r="R168" i="13" s="1"/>
  <c r="O168" i="13"/>
  <c r="M168" i="13"/>
  <c r="T168" i="12"/>
  <c r="V168" i="12"/>
  <c r="W168" i="12"/>
  <c r="O169" i="12"/>
  <c r="Q169" i="12"/>
  <c r="R169" i="12" s="1"/>
  <c r="P169" i="12"/>
  <c r="S169" i="12" s="1"/>
  <c r="N169" i="12"/>
  <c r="M169" i="12"/>
  <c r="T169" i="11"/>
  <c r="O170" i="11"/>
  <c r="M170" i="11"/>
  <c r="Q170" i="11"/>
  <c r="R170" i="11" s="1"/>
  <c r="N170" i="11"/>
  <c r="P170" i="11"/>
  <c r="T170" i="11" s="1"/>
  <c r="V169" i="11"/>
  <c r="W169" i="11"/>
  <c r="S167" i="9"/>
  <c r="T168" i="10"/>
  <c r="P169" i="10"/>
  <c r="S169" i="10" s="1"/>
  <c r="M169" i="10"/>
  <c r="Q169" i="10"/>
  <c r="R169" i="10" s="1"/>
  <c r="N169" i="10"/>
  <c r="O169" i="10"/>
  <c r="W168" i="10"/>
  <c r="V168" i="10"/>
  <c r="V167" i="9"/>
  <c r="W167" i="9"/>
  <c r="P168" i="9"/>
  <c r="T168" i="9" s="1"/>
  <c r="M168" i="9"/>
  <c r="N168" i="9"/>
  <c r="Q168" i="9"/>
  <c r="R168" i="9" s="1"/>
  <c r="O168" i="9"/>
  <c r="T169" i="8"/>
  <c r="M170" i="8"/>
  <c r="O170" i="8"/>
  <c r="N170" i="8"/>
  <c r="Q170" i="8"/>
  <c r="R170" i="8" s="1"/>
  <c r="P170" i="8"/>
  <c r="S170" i="8" s="1"/>
  <c r="W169" i="8"/>
  <c r="V169" i="8"/>
  <c r="M169" i="7"/>
  <c r="Q169" i="7"/>
  <c r="R169" i="7" s="1"/>
  <c r="N169" i="7"/>
  <c r="O169" i="7"/>
  <c r="P169" i="7"/>
  <c r="S169" i="7" s="1"/>
  <c r="T168" i="7"/>
  <c r="W168" i="7"/>
  <c r="V168" i="7"/>
  <c r="N165" i="6"/>
  <c r="P165" i="6"/>
  <c r="S165" i="6" s="1"/>
  <c r="M165" i="6"/>
  <c r="Q165" i="6"/>
  <c r="R165" i="6" s="1"/>
  <c r="O165" i="6"/>
  <c r="T164" i="6"/>
  <c r="V164" i="6"/>
  <c r="W164" i="6"/>
  <c r="T175" i="2"/>
  <c r="V175" i="2"/>
  <c r="W175" i="2"/>
  <c r="N176" i="2"/>
  <c r="P176" i="2"/>
  <c r="S176" i="2" s="1"/>
  <c r="O176" i="2"/>
  <c r="M176" i="2"/>
  <c r="Q176" i="2"/>
  <c r="R176" i="2" s="1"/>
  <c r="S167" i="16" l="1"/>
  <c r="N168" i="16"/>
  <c r="M168" i="16"/>
  <c r="P168" i="16"/>
  <c r="S168" i="16" s="1"/>
  <c r="Q168" i="16"/>
  <c r="R168" i="16" s="1"/>
  <c r="O168" i="16"/>
  <c r="T165" i="15"/>
  <c r="V167" i="16"/>
  <c r="W167" i="16"/>
  <c r="T164" i="14"/>
  <c r="V165" i="15"/>
  <c r="W165" i="15"/>
  <c r="P166" i="15"/>
  <c r="S166" i="15" s="1"/>
  <c r="M166" i="15"/>
  <c r="O166" i="15"/>
  <c r="Q166" i="15"/>
  <c r="R166" i="15" s="1"/>
  <c r="N166" i="15"/>
  <c r="W164" i="14"/>
  <c r="V164" i="14"/>
  <c r="M165" i="14"/>
  <c r="N165" i="14"/>
  <c r="O165" i="14"/>
  <c r="Q165" i="14"/>
  <c r="R165" i="14" s="1"/>
  <c r="P165" i="14"/>
  <c r="S165" i="14" s="1"/>
  <c r="W168" i="13"/>
  <c r="V168" i="13"/>
  <c r="S168" i="13"/>
  <c r="O169" i="13"/>
  <c r="M169" i="13"/>
  <c r="N169" i="13"/>
  <c r="P169" i="13"/>
  <c r="T169" i="13" s="1"/>
  <c r="Q169" i="13"/>
  <c r="R169" i="13" s="1"/>
  <c r="W169" i="12"/>
  <c r="V169" i="12"/>
  <c r="M170" i="12"/>
  <c r="Q170" i="12"/>
  <c r="R170" i="12" s="1"/>
  <c r="P170" i="12"/>
  <c r="S170" i="12" s="1"/>
  <c r="N170" i="12"/>
  <c r="O170" i="12"/>
  <c r="S170" i="11"/>
  <c r="T169" i="12"/>
  <c r="W170" i="11"/>
  <c r="V170" i="11"/>
  <c r="O171" i="11"/>
  <c r="Q171" i="11"/>
  <c r="R171" i="11" s="1"/>
  <c r="N171" i="11"/>
  <c r="M171" i="11"/>
  <c r="P171" i="11"/>
  <c r="S171" i="11" s="1"/>
  <c r="T169" i="10"/>
  <c r="M170" i="10"/>
  <c r="P170" i="10"/>
  <c r="S170" i="10" s="1"/>
  <c r="N170" i="10"/>
  <c r="O170" i="10"/>
  <c r="Q170" i="10"/>
  <c r="R170" i="10" s="1"/>
  <c r="V169" i="10"/>
  <c r="W169" i="10"/>
  <c r="V168" i="9"/>
  <c r="W168" i="9"/>
  <c r="M169" i="9"/>
  <c r="O169" i="9"/>
  <c r="N169" i="9"/>
  <c r="Q169" i="9"/>
  <c r="R169" i="9" s="1"/>
  <c r="P169" i="9"/>
  <c r="T169" i="9" s="1"/>
  <c r="T170" i="8"/>
  <c r="S168" i="9"/>
  <c r="Q171" i="8"/>
  <c r="R171" i="8" s="1"/>
  <c r="M171" i="8"/>
  <c r="N171" i="8"/>
  <c r="O171" i="8"/>
  <c r="P171" i="8"/>
  <c r="T171" i="8" s="1"/>
  <c r="W170" i="8"/>
  <c r="V170" i="8"/>
  <c r="T176" i="2"/>
  <c r="T169" i="7"/>
  <c r="T165" i="6"/>
  <c r="V169" i="7"/>
  <c r="W169" i="7"/>
  <c r="O170" i="7"/>
  <c r="N170" i="7"/>
  <c r="M170" i="7"/>
  <c r="Q170" i="7"/>
  <c r="R170" i="7" s="1"/>
  <c r="P170" i="7"/>
  <c r="S170" i="7" s="1"/>
  <c r="W165" i="6"/>
  <c r="V165" i="6"/>
  <c r="O166" i="6"/>
  <c r="N166" i="6"/>
  <c r="P166" i="6"/>
  <c r="S166" i="6" s="1"/>
  <c r="M166" i="6"/>
  <c r="Q166" i="6"/>
  <c r="R166" i="6" s="1"/>
  <c r="W176" i="2"/>
  <c r="V176" i="2"/>
  <c r="P177" i="2"/>
  <c r="S177" i="2" s="1"/>
  <c r="N177" i="2"/>
  <c r="Q177" i="2"/>
  <c r="R177" i="2" s="1"/>
  <c r="O177" i="2"/>
  <c r="M177" i="2"/>
  <c r="T165" i="14" l="1"/>
  <c r="Q169" i="16"/>
  <c r="R169" i="16" s="1"/>
  <c r="P169" i="16"/>
  <c r="T169" i="16" s="1"/>
  <c r="N169" i="16"/>
  <c r="O169" i="16"/>
  <c r="M169" i="16"/>
  <c r="T168" i="16"/>
  <c r="W168" i="16"/>
  <c r="V168" i="16"/>
  <c r="T166" i="15"/>
  <c r="Q167" i="15"/>
  <c r="R167" i="15" s="1"/>
  <c r="O167" i="15"/>
  <c r="P167" i="15"/>
  <c r="T167" i="15" s="1"/>
  <c r="M167" i="15"/>
  <c r="N167" i="15"/>
  <c r="W166" i="15"/>
  <c r="V166" i="15"/>
  <c r="T170" i="10"/>
  <c r="Q166" i="14"/>
  <c r="R166" i="14" s="1"/>
  <c r="O166" i="14"/>
  <c r="P166" i="14"/>
  <c r="S166" i="14" s="1"/>
  <c r="N166" i="14"/>
  <c r="M166" i="14"/>
  <c r="W165" i="14"/>
  <c r="V165" i="14"/>
  <c r="M170" i="13"/>
  <c r="P170" i="13"/>
  <c r="T170" i="13" s="1"/>
  <c r="N170" i="13"/>
  <c r="Q170" i="13"/>
  <c r="R170" i="13" s="1"/>
  <c r="O170" i="13"/>
  <c r="S170" i="13"/>
  <c r="S169" i="13"/>
  <c r="V169" i="13"/>
  <c r="W169" i="13"/>
  <c r="V170" i="12"/>
  <c r="W170" i="12"/>
  <c r="P171" i="12"/>
  <c r="T171" i="12" s="1"/>
  <c r="O171" i="12"/>
  <c r="Q171" i="12"/>
  <c r="R171" i="12" s="1"/>
  <c r="M171" i="12"/>
  <c r="N171" i="12"/>
  <c r="T170" i="12"/>
  <c r="N172" i="11"/>
  <c r="O172" i="11"/>
  <c r="P172" i="11"/>
  <c r="S172" i="11" s="1"/>
  <c r="Q172" i="11"/>
  <c r="R172" i="11" s="1"/>
  <c r="M172" i="11"/>
  <c r="T171" i="11"/>
  <c r="V171" i="11"/>
  <c r="W171" i="11"/>
  <c r="V170" i="10"/>
  <c r="W170" i="10"/>
  <c r="Q171" i="10"/>
  <c r="R171" i="10" s="1"/>
  <c r="M171" i="10"/>
  <c r="P171" i="10"/>
  <c r="S171" i="10" s="1"/>
  <c r="O171" i="10"/>
  <c r="N171" i="10"/>
  <c r="N170" i="9"/>
  <c r="M170" i="9"/>
  <c r="O170" i="9"/>
  <c r="Q170" i="9"/>
  <c r="R170" i="9" s="1"/>
  <c r="P170" i="9"/>
  <c r="S170" i="9" s="1"/>
  <c r="S169" i="9"/>
  <c r="V169" i="9"/>
  <c r="W169" i="9"/>
  <c r="S171" i="8"/>
  <c r="V171" i="8"/>
  <c r="W171" i="8"/>
  <c r="P172" i="8"/>
  <c r="S172" i="8" s="1"/>
  <c r="Q172" i="8"/>
  <c r="R172" i="8" s="1"/>
  <c r="N172" i="8"/>
  <c r="M172" i="8"/>
  <c r="O172" i="8"/>
  <c r="P171" i="7"/>
  <c r="S171" i="7" s="1"/>
  <c r="Q171" i="7"/>
  <c r="R171" i="7" s="1"/>
  <c r="N171" i="7"/>
  <c r="O171" i="7"/>
  <c r="M171" i="7"/>
  <c r="V170" i="7"/>
  <c r="W170" i="7"/>
  <c r="T170" i="7"/>
  <c r="T166" i="6"/>
  <c r="P167" i="6"/>
  <c r="S167" i="6" s="1"/>
  <c r="N167" i="6"/>
  <c r="Q167" i="6"/>
  <c r="R167" i="6" s="1"/>
  <c r="O167" i="6"/>
  <c r="M167" i="6"/>
  <c r="W166" i="6"/>
  <c r="V166" i="6"/>
  <c r="V177" i="2"/>
  <c r="W177" i="2"/>
  <c r="O178" i="2"/>
  <c r="Q178" i="2"/>
  <c r="R178" i="2" s="1"/>
  <c r="P178" i="2"/>
  <c r="S178" i="2" s="1"/>
  <c r="M178" i="2"/>
  <c r="N178" i="2"/>
  <c r="T177" i="2"/>
  <c r="S169" i="16" l="1"/>
  <c r="M170" i="16"/>
  <c r="N170" i="16"/>
  <c r="P170" i="16"/>
  <c r="T170" i="16" s="1"/>
  <c r="Q170" i="16"/>
  <c r="R170" i="16" s="1"/>
  <c r="O170" i="16"/>
  <c r="V169" i="16"/>
  <c r="W169" i="16"/>
  <c r="S167" i="15"/>
  <c r="W167" i="15"/>
  <c r="V167" i="15"/>
  <c r="O168" i="15"/>
  <c r="M168" i="15"/>
  <c r="N168" i="15"/>
  <c r="Q168" i="15"/>
  <c r="R168" i="15" s="1"/>
  <c r="P168" i="15"/>
  <c r="S168" i="15" s="1"/>
  <c r="T166" i="14"/>
  <c r="W166" i="14"/>
  <c r="V166" i="14"/>
  <c r="O167" i="14"/>
  <c r="N167" i="14"/>
  <c r="Q167" i="14"/>
  <c r="R167" i="14" s="1"/>
  <c r="M167" i="14"/>
  <c r="P167" i="14"/>
  <c r="S167" i="14" s="1"/>
  <c r="W170" i="13"/>
  <c r="V170" i="13"/>
  <c r="O171" i="13"/>
  <c r="M171" i="13"/>
  <c r="N171" i="13"/>
  <c r="Q171" i="13"/>
  <c r="R171" i="13" s="1"/>
  <c r="P171" i="13"/>
  <c r="T171" i="13" s="1"/>
  <c r="S171" i="12"/>
  <c r="O172" i="12"/>
  <c r="N172" i="12"/>
  <c r="Q172" i="12"/>
  <c r="R172" i="12" s="1"/>
  <c r="M172" i="12"/>
  <c r="P172" i="12"/>
  <c r="T172" i="12" s="1"/>
  <c r="T171" i="10"/>
  <c r="V171" i="12"/>
  <c r="W171" i="12"/>
  <c r="T172" i="11"/>
  <c r="W172" i="11"/>
  <c r="V172" i="11"/>
  <c r="N173" i="11"/>
  <c r="P173" i="11"/>
  <c r="T173" i="11" s="1"/>
  <c r="M173" i="11"/>
  <c r="Q173" i="11"/>
  <c r="R173" i="11" s="1"/>
  <c r="O173" i="11"/>
  <c r="T171" i="7"/>
  <c r="V171" i="10"/>
  <c r="W171" i="10"/>
  <c r="P172" i="10"/>
  <c r="S172" i="10" s="1"/>
  <c r="O172" i="10"/>
  <c r="Q172" i="10"/>
  <c r="R172" i="10" s="1"/>
  <c r="N172" i="10"/>
  <c r="M172" i="10"/>
  <c r="T170" i="9"/>
  <c r="W170" i="9"/>
  <c r="V170" i="9"/>
  <c r="T167" i="6"/>
  <c r="N171" i="9"/>
  <c r="M171" i="9"/>
  <c r="Q171" i="9"/>
  <c r="R171" i="9" s="1"/>
  <c r="P171" i="9"/>
  <c r="T171" i="9" s="1"/>
  <c r="O171" i="9"/>
  <c r="W172" i="8"/>
  <c r="V172" i="8"/>
  <c r="M173" i="8"/>
  <c r="P173" i="8"/>
  <c r="S173" i="8" s="1"/>
  <c r="Q173" i="8"/>
  <c r="R173" i="8" s="1"/>
  <c r="N173" i="8"/>
  <c r="O173" i="8"/>
  <c r="T172" i="8"/>
  <c r="W171" i="7"/>
  <c r="V171" i="7"/>
  <c r="O172" i="7"/>
  <c r="P172" i="7"/>
  <c r="S172" i="7" s="1"/>
  <c r="Q172" i="7"/>
  <c r="R172" i="7" s="1"/>
  <c r="M172" i="7"/>
  <c r="N172" i="7"/>
  <c r="V167" i="6"/>
  <c r="W167" i="6"/>
  <c r="M168" i="6"/>
  <c r="P168" i="6"/>
  <c r="S168" i="6" s="1"/>
  <c r="N168" i="6"/>
  <c r="Q168" i="6"/>
  <c r="R168" i="6" s="1"/>
  <c r="O168" i="6"/>
  <c r="V178" i="2"/>
  <c r="W178" i="2"/>
  <c r="N179" i="2"/>
  <c r="M179" i="2"/>
  <c r="Q179" i="2"/>
  <c r="R179" i="2" s="1"/>
  <c r="P179" i="2"/>
  <c r="S179" i="2" s="1"/>
  <c r="O179" i="2"/>
  <c r="T178" i="2"/>
  <c r="O171" i="16" l="1"/>
  <c r="M171" i="16"/>
  <c r="P171" i="16"/>
  <c r="S171" i="16" s="1"/>
  <c r="N171" i="16"/>
  <c r="Q171" i="16"/>
  <c r="R171" i="16" s="1"/>
  <c r="S170" i="16"/>
  <c r="W170" i="16"/>
  <c r="V170" i="16"/>
  <c r="T168" i="15"/>
  <c r="N169" i="15"/>
  <c r="P169" i="15"/>
  <c r="S169" i="15" s="1"/>
  <c r="Q169" i="15"/>
  <c r="R169" i="15" s="1"/>
  <c r="O169" i="15"/>
  <c r="M169" i="15"/>
  <c r="T169" i="15"/>
  <c r="W168" i="15"/>
  <c r="V168" i="15"/>
  <c r="Q168" i="14"/>
  <c r="R168" i="14" s="1"/>
  <c r="M168" i="14"/>
  <c r="N168" i="14"/>
  <c r="P168" i="14"/>
  <c r="S168" i="14" s="1"/>
  <c r="O168" i="14"/>
  <c r="T167" i="14"/>
  <c r="W167" i="14"/>
  <c r="V167" i="14"/>
  <c r="N172" i="13"/>
  <c r="P172" i="13"/>
  <c r="S172" i="13" s="1"/>
  <c r="M172" i="13"/>
  <c r="Q172" i="13"/>
  <c r="R172" i="13" s="1"/>
  <c r="O172" i="13"/>
  <c r="V171" i="13"/>
  <c r="W171" i="13"/>
  <c r="S172" i="12"/>
  <c r="S171" i="13"/>
  <c r="S173" i="11"/>
  <c r="V172" i="12"/>
  <c r="W172" i="12"/>
  <c r="N173" i="12"/>
  <c r="O173" i="12"/>
  <c r="M173" i="12"/>
  <c r="Q173" i="12"/>
  <c r="R173" i="12" s="1"/>
  <c r="P173" i="12"/>
  <c r="T173" i="12" s="1"/>
  <c r="N174" i="11"/>
  <c r="O174" i="11"/>
  <c r="P174" i="11"/>
  <c r="S174" i="11" s="1"/>
  <c r="M174" i="11"/>
  <c r="Q174" i="11"/>
  <c r="R174" i="11" s="1"/>
  <c r="V173" i="11"/>
  <c r="W173" i="11"/>
  <c r="P173" i="10"/>
  <c r="S173" i="10" s="1"/>
  <c r="O173" i="10"/>
  <c r="M173" i="10"/>
  <c r="N173" i="10"/>
  <c r="Q173" i="10"/>
  <c r="R173" i="10" s="1"/>
  <c r="T172" i="10"/>
  <c r="V172" i="10"/>
  <c r="W172" i="10"/>
  <c r="T172" i="7"/>
  <c r="S171" i="9"/>
  <c r="T173" i="8"/>
  <c r="T168" i="6"/>
  <c r="M172" i="9"/>
  <c r="Q172" i="9"/>
  <c r="R172" i="9" s="1"/>
  <c r="O172" i="9"/>
  <c r="N172" i="9"/>
  <c r="P172" i="9"/>
  <c r="T172" i="9" s="1"/>
  <c r="V171" i="9"/>
  <c r="W171" i="9"/>
  <c r="O174" i="8"/>
  <c r="N174" i="8"/>
  <c r="M174" i="8"/>
  <c r="Q174" i="8"/>
  <c r="R174" i="8" s="1"/>
  <c r="P174" i="8"/>
  <c r="T174" i="8" s="1"/>
  <c r="V173" i="8"/>
  <c r="W173" i="8"/>
  <c r="V172" i="7"/>
  <c r="W172" i="7"/>
  <c r="P173" i="7"/>
  <c r="S173" i="7" s="1"/>
  <c r="O173" i="7"/>
  <c r="M173" i="7"/>
  <c r="Q173" i="7"/>
  <c r="R173" i="7" s="1"/>
  <c r="N173" i="7"/>
  <c r="O169" i="6"/>
  <c r="N169" i="6"/>
  <c r="P169" i="6"/>
  <c r="S169" i="6" s="1"/>
  <c r="M169" i="6"/>
  <c r="Q169" i="6"/>
  <c r="R169" i="6" s="1"/>
  <c r="V168" i="6"/>
  <c r="W168" i="6"/>
  <c r="P180" i="2"/>
  <c r="S180" i="2" s="1"/>
  <c r="N180" i="2"/>
  <c r="M180" i="2"/>
  <c r="O180" i="2"/>
  <c r="Q180" i="2"/>
  <c r="R180" i="2" s="1"/>
  <c r="W179" i="2"/>
  <c r="V179" i="2"/>
  <c r="T179" i="2"/>
  <c r="T171" i="16" l="1"/>
  <c r="V171" i="16"/>
  <c r="W171" i="16"/>
  <c r="O172" i="16"/>
  <c r="N172" i="16"/>
  <c r="Q172" i="16"/>
  <c r="R172" i="16" s="1"/>
  <c r="P172" i="16"/>
  <c r="T172" i="16" s="1"/>
  <c r="M172" i="16"/>
  <c r="T172" i="13"/>
  <c r="W169" i="15"/>
  <c r="V169" i="15"/>
  <c r="Q170" i="15"/>
  <c r="R170" i="15" s="1"/>
  <c r="N170" i="15"/>
  <c r="P170" i="15"/>
  <c r="S170" i="15" s="1"/>
  <c r="O170" i="15"/>
  <c r="M170" i="15"/>
  <c r="T168" i="14"/>
  <c r="W168" i="14"/>
  <c r="V168" i="14"/>
  <c r="N169" i="14"/>
  <c r="M169" i="14"/>
  <c r="Q169" i="14"/>
  <c r="R169" i="14" s="1"/>
  <c r="P169" i="14"/>
  <c r="T169" i="14" s="1"/>
  <c r="O169" i="14"/>
  <c r="P173" i="13"/>
  <c r="T173" i="13" s="1"/>
  <c r="O173" i="13"/>
  <c r="Q173" i="13"/>
  <c r="R173" i="13" s="1"/>
  <c r="N173" i="13"/>
  <c r="M173" i="13"/>
  <c r="S173" i="12"/>
  <c r="V172" i="13"/>
  <c r="W172" i="13"/>
  <c r="O174" i="12"/>
  <c r="N174" i="12"/>
  <c r="P174" i="12"/>
  <c r="T174" i="12" s="1"/>
  <c r="M174" i="12"/>
  <c r="Q174" i="12"/>
  <c r="R174" i="12" s="1"/>
  <c r="V173" i="12"/>
  <c r="W173" i="12"/>
  <c r="T173" i="10"/>
  <c r="T174" i="11"/>
  <c r="W174" i="11"/>
  <c r="V174" i="11"/>
  <c r="O175" i="11"/>
  <c r="Q175" i="11"/>
  <c r="R175" i="11" s="1"/>
  <c r="P175" i="11"/>
  <c r="T175" i="11" s="1"/>
  <c r="M175" i="11"/>
  <c r="N175" i="11"/>
  <c r="S174" i="8"/>
  <c r="V173" i="10"/>
  <c r="W173" i="10"/>
  <c r="S172" i="9"/>
  <c r="P174" i="10"/>
  <c r="S174" i="10" s="1"/>
  <c r="Q174" i="10"/>
  <c r="R174" i="10" s="1"/>
  <c r="N174" i="10"/>
  <c r="M174" i="10"/>
  <c r="O174" i="10"/>
  <c r="W172" i="9"/>
  <c r="V172" i="9"/>
  <c r="N173" i="9"/>
  <c r="O173" i="9"/>
  <c r="Q173" i="9"/>
  <c r="R173" i="9" s="1"/>
  <c r="P173" i="9"/>
  <c r="S173" i="9" s="1"/>
  <c r="M173" i="9"/>
  <c r="V174" i="8"/>
  <c r="W174" i="8"/>
  <c r="Q175" i="8"/>
  <c r="R175" i="8" s="1"/>
  <c r="P175" i="8"/>
  <c r="S175" i="8" s="1"/>
  <c r="M175" i="8"/>
  <c r="O175" i="8"/>
  <c r="N175" i="8"/>
  <c r="O174" i="7"/>
  <c r="M174" i="7"/>
  <c r="Q174" i="7"/>
  <c r="R174" i="7" s="1"/>
  <c r="P174" i="7"/>
  <c r="T174" i="7" s="1"/>
  <c r="N174" i="7"/>
  <c r="T173" i="7"/>
  <c r="T180" i="2"/>
  <c r="W173" i="7"/>
  <c r="V173" i="7"/>
  <c r="T169" i="6"/>
  <c r="W169" i="6"/>
  <c r="V169" i="6"/>
  <c r="Q170" i="6"/>
  <c r="R170" i="6" s="1"/>
  <c r="O170" i="6"/>
  <c r="M170" i="6"/>
  <c r="N170" i="6"/>
  <c r="P170" i="6"/>
  <c r="S170" i="6" s="1"/>
  <c r="V180" i="2"/>
  <c r="W180" i="2"/>
  <c r="P181" i="2"/>
  <c r="S181" i="2" s="1"/>
  <c r="Q181" i="2"/>
  <c r="R181" i="2" s="1"/>
  <c r="M181" i="2"/>
  <c r="O181" i="2"/>
  <c r="N181" i="2"/>
  <c r="N173" i="16" l="1"/>
  <c r="Q173" i="16"/>
  <c r="R173" i="16" s="1"/>
  <c r="M173" i="16"/>
  <c r="P173" i="16"/>
  <c r="T173" i="16" s="1"/>
  <c r="O173" i="16"/>
  <c r="S172" i="16"/>
  <c r="V172" i="16"/>
  <c r="W172" i="16"/>
  <c r="S173" i="13"/>
  <c r="V170" i="15"/>
  <c r="W170" i="15"/>
  <c r="M171" i="15"/>
  <c r="Q171" i="15"/>
  <c r="R171" i="15" s="1"/>
  <c r="N171" i="15"/>
  <c r="P171" i="15"/>
  <c r="T171" i="15" s="1"/>
  <c r="O171" i="15"/>
  <c r="T170" i="15"/>
  <c r="M170" i="14"/>
  <c r="N170" i="14"/>
  <c r="P170" i="14"/>
  <c r="S170" i="14" s="1"/>
  <c r="O170" i="14"/>
  <c r="Q170" i="14"/>
  <c r="R170" i="14" s="1"/>
  <c r="S169" i="14"/>
  <c r="V169" i="14"/>
  <c r="W169" i="14"/>
  <c r="V173" i="13"/>
  <c r="W173" i="13"/>
  <c r="O174" i="13"/>
  <c r="M174" i="13"/>
  <c r="Q174" i="13"/>
  <c r="R174" i="13" s="1"/>
  <c r="N174" i="13"/>
  <c r="P174" i="13"/>
  <c r="T174" i="13" s="1"/>
  <c r="S174" i="12"/>
  <c r="W174" i="12"/>
  <c r="V174" i="12"/>
  <c r="O175" i="12"/>
  <c r="N175" i="12"/>
  <c r="M175" i="12"/>
  <c r="Q175" i="12"/>
  <c r="R175" i="12" s="1"/>
  <c r="P175" i="12"/>
  <c r="T175" i="12" s="1"/>
  <c r="Q176" i="11"/>
  <c r="R176" i="11" s="1"/>
  <c r="N176" i="11"/>
  <c r="M176" i="11"/>
  <c r="O176" i="11"/>
  <c r="P176" i="11"/>
  <c r="S176" i="11" s="1"/>
  <c r="S175" i="11"/>
  <c r="T174" i="10"/>
  <c r="W175" i="11"/>
  <c r="V175" i="11"/>
  <c r="V174" i="10"/>
  <c r="W174" i="10"/>
  <c r="P175" i="10"/>
  <c r="T175" i="10" s="1"/>
  <c r="M175" i="10"/>
  <c r="N175" i="10"/>
  <c r="Q175" i="10"/>
  <c r="R175" i="10" s="1"/>
  <c r="O175" i="10"/>
  <c r="N174" i="9"/>
  <c r="O174" i="9"/>
  <c r="P174" i="9"/>
  <c r="S174" i="9" s="1"/>
  <c r="Q174" i="9"/>
  <c r="R174" i="9" s="1"/>
  <c r="M174" i="9"/>
  <c r="T173" i="9"/>
  <c r="W173" i="9"/>
  <c r="V173" i="9"/>
  <c r="T175" i="8"/>
  <c r="V175" i="8"/>
  <c r="W175" i="8"/>
  <c r="M176" i="8"/>
  <c r="P176" i="8"/>
  <c r="S176" i="8" s="1"/>
  <c r="Q176" i="8"/>
  <c r="R176" i="8" s="1"/>
  <c r="N176" i="8"/>
  <c r="O176" i="8"/>
  <c r="T170" i="6"/>
  <c r="S174" i="7"/>
  <c r="V174" i="7"/>
  <c r="W174" i="7"/>
  <c r="O175" i="7"/>
  <c r="M175" i="7"/>
  <c r="N175" i="7"/>
  <c r="Q175" i="7"/>
  <c r="R175" i="7" s="1"/>
  <c r="P175" i="7"/>
  <c r="S175" i="7" s="1"/>
  <c r="P171" i="6"/>
  <c r="T171" i="6" s="1"/>
  <c r="M171" i="6"/>
  <c r="Q171" i="6"/>
  <c r="R171" i="6" s="1"/>
  <c r="O171" i="6"/>
  <c r="N171" i="6"/>
  <c r="W170" i="6"/>
  <c r="V170" i="6"/>
  <c r="T181" i="2"/>
  <c r="V181" i="2"/>
  <c r="W181" i="2"/>
  <c r="Q182" i="2"/>
  <c r="R182" i="2" s="1"/>
  <c r="M182" i="2"/>
  <c r="N182" i="2"/>
  <c r="O182" i="2"/>
  <c r="P182" i="2"/>
  <c r="S182" i="2" s="1"/>
  <c r="S173" i="16" l="1"/>
  <c r="V173" i="16"/>
  <c r="W173" i="16"/>
  <c r="M174" i="16"/>
  <c r="P174" i="16"/>
  <c r="T174" i="16" s="1"/>
  <c r="O174" i="16"/>
  <c r="N174" i="16"/>
  <c r="Q174" i="16"/>
  <c r="R174" i="16" s="1"/>
  <c r="S174" i="16"/>
  <c r="W171" i="15"/>
  <c r="V171" i="15"/>
  <c r="P172" i="15"/>
  <c r="S172" i="15" s="1"/>
  <c r="O172" i="15"/>
  <c r="N172" i="15"/>
  <c r="M172" i="15"/>
  <c r="Q172" i="15"/>
  <c r="R172" i="15" s="1"/>
  <c r="S171" i="15"/>
  <c r="T170" i="14"/>
  <c r="V170" i="14"/>
  <c r="W170" i="14"/>
  <c r="O171" i="14"/>
  <c r="P171" i="14"/>
  <c r="T171" i="14" s="1"/>
  <c r="M171" i="14"/>
  <c r="N171" i="14"/>
  <c r="Q171" i="14"/>
  <c r="R171" i="14" s="1"/>
  <c r="O175" i="13"/>
  <c r="Q175" i="13"/>
  <c r="R175" i="13" s="1"/>
  <c r="M175" i="13"/>
  <c r="P175" i="13"/>
  <c r="T175" i="13" s="1"/>
  <c r="N175" i="13"/>
  <c r="W174" i="13"/>
  <c r="V174" i="13"/>
  <c r="S174" i="13"/>
  <c r="S175" i="12"/>
  <c r="O176" i="12"/>
  <c r="N176" i="12"/>
  <c r="P176" i="12"/>
  <c r="T176" i="12" s="1"/>
  <c r="M176" i="12"/>
  <c r="Q176" i="12"/>
  <c r="R176" i="12" s="1"/>
  <c r="W175" i="12"/>
  <c r="V175" i="12"/>
  <c r="T176" i="11"/>
  <c r="W176" i="11"/>
  <c r="V176" i="11"/>
  <c r="M177" i="11"/>
  <c r="N177" i="11"/>
  <c r="O177" i="11"/>
  <c r="P177" i="11"/>
  <c r="T177" i="11" s="1"/>
  <c r="Q177" i="11"/>
  <c r="R177" i="11" s="1"/>
  <c r="W175" i="10"/>
  <c r="V175" i="10"/>
  <c r="N176" i="10"/>
  <c r="O176" i="10"/>
  <c r="Q176" i="10"/>
  <c r="R176" i="10" s="1"/>
  <c r="M176" i="10"/>
  <c r="P176" i="10"/>
  <c r="T176" i="10" s="1"/>
  <c r="S175" i="10"/>
  <c r="T174" i="9"/>
  <c r="W174" i="9"/>
  <c r="V174" i="9"/>
  <c r="T176" i="8"/>
  <c r="N175" i="9"/>
  <c r="P175" i="9"/>
  <c r="T175" i="9" s="1"/>
  <c r="O175" i="9"/>
  <c r="Q175" i="9"/>
  <c r="R175" i="9" s="1"/>
  <c r="M175" i="9"/>
  <c r="W176" i="8"/>
  <c r="V176" i="8"/>
  <c r="N177" i="8"/>
  <c r="O177" i="8"/>
  <c r="M177" i="8"/>
  <c r="Q177" i="8"/>
  <c r="R177" i="8" s="1"/>
  <c r="P177" i="8"/>
  <c r="T177" i="8" s="1"/>
  <c r="P176" i="7"/>
  <c r="S176" i="7" s="1"/>
  <c r="O176" i="7"/>
  <c r="M176" i="7"/>
  <c r="N176" i="7"/>
  <c r="Q176" i="7"/>
  <c r="R176" i="7" s="1"/>
  <c r="T175" i="7"/>
  <c r="V175" i="7"/>
  <c r="W175" i="7"/>
  <c r="S171" i="6"/>
  <c r="V171" i="6"/>
  <c r="W171" i="6"/>
  <c r="O172" i="6"/>
  <c r="N172" i="6"/>
  <c r="P172" i="6"/>
  <c r="S172" i="6" s="1"/>
  <c r="M172" i="6"/>
  <c r="Q172" i="6"/>
  <c r="R172" i="6" s="1"/>
  <c r="V182" i="2"/>
  <c r="W182" i="2"/>
  <c r="P183" i="2"/>
  <c r="T183" i="2" s="1"/>
  <c r="M183" i="2"/>
  <c r="N183" i="2"/>
  <c r="O183" i="2"/>
  <c r="Q183" i="2"/>
  <c r="R183" i="2" s="1"/>
  <c r="T182" i="2"/>
  <c r="O175" i="16" l="1"/>
  <c r="P175" i="16"/>
  <c r="T175" i="16" s="1"/>
  <c r="M175" i="16"/>
  <c r="N175" i="16"/>
  <c r="Q175" i="16"/>
  <c r="R175" i="16" s="1"/>
  <c r="W174" i="16"/>
  <c r="V174" i="16"/>
  <c r="S175" i="13"/>
  <c r="S171" i="14"/>
  <c r="Q173" i="15"/>
  <c r="R173" i="15" s="1"/>
  <c r="P173" i="15"/>
  <c r="T173" i="15" s="1"/>
  <c r="O173" i="15"/>
  <c r="N173" i="15"/>
  <c r="M173" i="15"/>
  <c r="S173" i="15"/>
  <c r="T172" i="15"/>
  <c r="W172" i="15"/>
  <c r="V172" i="15"/>
  <c r="W171" i="14"/>
  <c r="V171" i="14"/>
  <c r="O172" i="14"/>
  <c r="Q172" i="14"/>
  <c r="R172" i="14" s="1"/>
  <c r="N172" i="14"/>
  <c r="M172" i="14"/>
  <c r="P172" i="14"/>
  <c r="T172" i="14" s="1"/>
  <c r="W175" i="13"/>
  <c r="V175" i="13"/>
  <c r="N176" i="13"/>
  <c r="O176" i="13"/>
  <c r="M176" i="13"/>
  <c r="Q176" i="13"/>
  <c r="R176" i="13" s="1"/>
  <c r="P176" i="13"/>
  <c r="T176" i="13" s="1"/>
  <c r="S176" i="12"/>
  <c r="W176" i="12"/>
  <c r="V176" i="12"/>
  <c r="N177" i="12"/>
  <c r="Q177" i="12"/>
  <c r="R177" i="12" s="1"/>
  <c r="M177" i="12"/>
  <c r="O177" i="12"/>
  <c r="P177" i="12"/>
  <c r="S177" i="12" s="1"/>
  <c r="M178" i="11"/>
  <c r="N178" i="11"/>
  <c r="O178" i="11"/>
  <c r="P178" i="11"/>
  <c r="T178" i="11" s="1"/>
  <c r="Q178" i="11"/>
  <c r="R178" i="11" s="1"/>
  <c r="S177" i="11"/>
  <c r="W177" i="11"/>
  <c r="V177" i="11"/>
  <c r="P177" i="10"/>
  <c r="S177" i="10" s="1"/>
  <c r="Q177" i="10"/>
  <c r="R177" i="10" s="1"/>
  <c r="O177" i="10"/>
  <c r="M177" i="10"/>
  <c r="N177" i="10"/>
  <c r="S176" i="10"/>
  <c r="W176" i="10"/>
  <c r="V176" i="10"/>
  <c r="S175" i="9"/>
  <c r="W175" i="9"/>
  <c r="V175" i="9"/>
  <c r="N176" i="9"/>
  <c r="P176" i="9"/>
  <c r="S176" i="9" s="1"/>
  <c r="Q176" i="9"/>
  <c r="R176" i="9" s="1"/>
  <c r="M176" i="9"/>
  <c r="O176" i="9"/>
  <c r="T176" i="7"/>
  <c r="Q178" i="8"/>
  <c r="R178" i="8" s="1"/>
  <c r="P178" i="8"/>
  <c r="T178" i="8" s="1"/>
  <c r="O178" i="8"/>
  <c r="M178" i="8"/>
  <c r="N178" i="8"/>
  <c r="S177" i="8"/>
  <c r="V177" i="8"/>
  <c r="W177" i="8"/>
  <c r="T172" i="6"/>
  <c r="W176" i="7"/>
  <c r="V176" i="7"/>
  <c r="M177" i="7"/>
  <c r="Q177" i="7"/>
  <c r="R177" i="7" s="1"/>
  <c r="N177" i="7"/>
  <c r="O177" i="7"/>
  <c r="P177" i="7"/>
  <c r="S177" i="7" s="1"/>
  <c r="Q173" i="6"/>
  <c r="R173" i="6" s="1"/>
  <c r="O173" i="6"/>
  <c r="N173" i="6"/>
  <c r="M173" i="6"/>
  <c r="P173" i="6"/>
  <c r="S173" i="6" s="1"/>
  <c r="V172" i="6"/>
  <c r="W172" i="6"/>
  <c r="N184" i="2"/>
  <c r="M184" i="2"/>
  <c r="Q184" i="2"/>
  <c r="R184" i="2" s="1"/>
  <c r="O184" i="2"/>
  <c r="P184" i="2"/>
  <c r="T184" i="2" s="1"/>
  <c r="W183" i="2"/>
  <c r="V183" i="2"/>
  <c r="S183" i="2"/>
  <c r="S175" i="16" l="1"/>
  <c r="W175" i="16"/>
  <c r="V175" i="16"/>
  <c r="P176" i="16"/>
  <c r="T176" i="16" s="1"/>
  <c r="Q176" i="16"/>
  <c r="R176" i="16" s="1"/>
  <c r="N176" i="16"/>
  <c r="O176" i="16"/>
  <c r="M176" i="16"/>
  <c r="P174" i="15"/>
  <c r="S174" i="15" s="1"/>
  <c r="O174" i="15"/>
  <c r="Q174" i="15"/>
  <c r="R174" i="15" s="1"/>
  <c r="M174" i="15"/>
  <c r="N174" i="15"/>
  <c r="S172" i="14"/>
  <c r="W173" i="15"/>
  <c r="V173" i="15"/>
  <c r="T177" i="12"/>
  <c r="W172" i="14"/>
  <c r="V172" i="14"/>
  <c r="P173" i="14"/>
  <c r="T173" i="14" s="1"/>
  <c r="M173" i="14"/>
  <c r="Q173" i="14"/>
  <c r="R173" i="14" s="1"/>
  <c r="N173" i="14"/>
  <c r="O173" i="14"/>
  <c r="Q177" i="13"/>
  <c r="R177" i="13" s="1"/>
  <c r="P177" i="13"/>
  <c r="S177" i="13" s="1"/>
  <c r="M177" i="13"/>
  <c r="O177" i="13"/>
  <c r="N177" i="13"/>
  <c r="S176" i="13"/>
  <c r="W176" i="13"/>
  <c r="V176" i="13"/>
  <c r="S178" i="8"/>
  <c r="W177" i="12"/>
  <c r="V177" i="12"/>
  <c r="Q178" i="12"/>
  <c r="R178" i="12" s="1"/>
  <c r="N178" i="12"/>
  <c r="P178" i="12"/>
  <c r="S178" i="12" s="1"/>
  <c r="M178" i="12"/>
  <c r="O178" i="12"/>
  <c r="S178" i="11"/>
  <c r="V178" i="11"/>
  <c r="W178" i="11"/>
  <c r="T177" i="10"/>
  <c r="Q179" i="11"/>
  <c r="R179" i="11" s="1"/>
  <c r="M179" i="11"/>
  <c r="O179" i="11"/>
  <c r="P179" i="11"/>
  <c r="S179" i="11" s="1"/>
  <c r="N179" i="11"/>
  <c r="T176" i="9"/>
  <c r="V177" i="10"/>
  <c r="W177" i="10"/>
  <c r="O178" i="10"/>
  <c r="P178" i="10"/>
  <c r="S178" i="10" s="1"/>
  <c r="Q178" i="10"/>
  <c r="R178" i="10" s="1"/>
  <c r="N178" i="10"/>
  <c r="M178" i="10"/>
  <c r="Q177" i="9"/>
  <c r="R177" i="9" s="1"/>
  <c r="O177" i="9"/>
  <c r="P177" i="9"/>
  <c r="T177" i="9" s="1"/>
  <c r="N177" i="9"/>
  <c r="M177" i="9"/>
  <c r="W176" i="9"/>
  <c r="V176" i="9"/>
  <c r="V178" i="8"/>
  <c r="W178" i="8"/>
  <c r="N179" i="8"/>
  <c r="Q179" i="8"/>
  <c r="R179" i="8" s="1"/>
  <c r="P179" i="8"/>
  <c r="S179" i="8" s="1"/>
  <c r="M179" i="8"/>
  <c r="O179" i="8"/>
  <c r="V177" i="7"/>
  <c r="W177" i="7"/>
  <c r="N178" i="7"/>
  <c r="O178" i="7"/>
  <c r="Q178" i="7"/>
  <c r="R178" i="7" s="1"/>
  <c r="P178" i="7"/>
  <c r="T178" i="7" s="1"/>
  <c r="M178" i="7"/>
  <c r="T177" i="7"/>
  <c r="S184" i="2"/>
  <c r="T173" i="6"/>
  <c r="V173" i="6"/>
  <c r="W173" i="6"/>
  <c r="P174" i="6"/>
  <c r="T174" i="6" s="1"/>
  <c r="M174" i="6"/>
  <c r="N174" i="6"/>
  <c r="Q174" i="6"/>
  <c r="R174" i="6" s="1"/>
  <c r="O174" i="6"/>
  <c r="V184" i="2"/>
  <c r="W184" i="2"/>
  <c r="M185" i="2"/>
  <c r="Q185" i="2"/>
  <c r="R185" i="2" s="1"/>
  <c r="N185" i="2"/>
  <c r="O185" i="2"/>
  <c r="P185" i="2"/>
  <c r="S185" i="2" s="1"/>
  <c r="T174" i="15" l="1"/>
  <c r="V176" i="16"/>
  <c r="W176" i="16"/>
  <c r="P177" i="16"/>
  <c r="T177" i="16" s="1"/>
  <c r="Q177" i="16"/>
  <c r="R177" i="16" s="1"/>
  <c r="N177" i="16"/>
  <c r="M177" i="16"/>
  <c r="O177" i="16"/>
  <c r="S176" i="16"/>
  <c r="S173" i="14"/>
  <c r="W174" i="15"/>
  <c r="V174" i="15"/>
  <c r="N175" i="15"/>
  <c r="M175" i="15"/>
  <c r="O175" i="15"/>
  <c r="Q175" i="15"/>
  <c r="R175" i="15" s="1"/>
  <c r="P175" i="15"/>
  <c r="T175" i="15" s="1"/>
  <c r="T178" i="12"/>
  <c r="V173" i="14"/>
  <c r="W173" i="14"/>
  <c r="N174" i="14"/>
  <c r="M174" i="14"/>
  <c r="O174" i="14"/>
  <c r="P174" i="14"/>
  <c r="S174" i="14" s="1"/>
  <c r="Q174" i="14"/>
  <c r="R174" i="14" s="1"/>
  <c r="T177" i="13"/>
  <c r="W177" i="13"/>
  <c r="V177" i="13"/>
  <c r="O178" i="13"/>
  <c r="M178" i="13"/>
  <c r="N178" i="13"/>
  <c r="Q178" i="13"/>
  <c r="R178" i="13" s="1"/>
  <c r="P178" i="13"/>
  <c r="S178" i="13" s="1"/>
  <c r="V178" i="12"/>
  <c r="W178" i="12"/>
  <c r="P179" i="12"/>
  <c r="T179" i="12" s="1"/>
  <c r="M179" i="12"/>
  <c r="O179" i="12"/>
  <c r="Q179" i="12"/>
  <c r="R179" i="12" s="1"/>
  <c r="N179" i="12"/>
  <c r="T178" i="10"/>
  <c r="N180" i="11"/>
  <c r="P180" i="11"/>
  <c r="S180" i="11" s="1"/>
  <c r="Q180" i="11"/>
  <c r="R180" i="11" s="1"/>
  <c r="M180" i="11"/>
  <c r="O180" i="11"/>
  <c r="W179" i="11"/>
  <c r="V179" i="11"/>
  <c r="T179" i="11"/>
  <c r="O179" i="10"/>
  <c r="Q179" i="10"/>
  <c r="R179" i="10" s="1"/>
  <c r="N179" i="10"/>
  <c r="M179" i="10"/>
  <c r="P179" i="10"/>
  <c r="S179" i="10" s="1"/>
  <c r="V178" i="10"/>
  <c r="W178" i="10"/>
  <c r="S177" i="9"/>
  <c r="V177" i="9"/>
  <c r="W177" i="9"/>
  <c r="N178" i="9"/>
  <c r="P178" i="9"/>
  <c r="T178" i="9" s="1"/>
  <c r="M178" i="9"/>
  <c r="O178" i="9"/>
  <c r="Q178" i="9"/>
  <c r="R178" i="9" s="1"/>
  <c r="O180" i="8"/>
  <c r="P180" i="8"/>
  <c r="T180" i="8" s="1"/>
  <c r="Q180" i="8"/>
  <c r="R180" i="8" s="1"/>
  <c r="M180" i="8"/>
  <c r="N180" i="8"/>
  <c r="V179" i="8"/>
  <c r="W179" i="8"/>
  <c r="T179" i="8"/>
  <c r="P179" i="7"/>
  <c r="T179" i="7" s="1"/>
  <c r="Q179" i="7"/>
  <c r="R179" i="7" s="1"/>
  <c r="M179" i="7"/>
  <c r="O179" i="7"/>
  <c r="N179" i="7"/>
  <c r="S178" i="7"/>
  <c r="W178" i="7"/>
  <c r="V178" i="7"/>
  <c r="O175" i="6"/>
  <c r="N175" i="6"/>
  <c r="P175" i="6"/>
  <c r="T175" i="6" s="1"/>
  <c r="M175" i="6"/>
  <c r="Q175" i="6"/>
  <c r="R175" i="6" s="1"/>
  <c r="S174" i="6"/>
  <c r="V174" i="6"/>
  <c r="W174" i="6"/>
  <c r="V185" i="2"/>
  <c r="W185" i="2"/>
  <c r="P186" i="2"/>
  <c r="T186" i="2" s="1"/>
  <c r="Q186" i="2"/>
  <c r="R186" i="2" s="1"/>
  <c r="M186" i="2"/>
  <c r="N186" i="2"/>
  <c r="O186" i="2"/>
  <c r="T185" i="2"/>
  <c r="W177" i="16" l="1"/>
  <c r="V177" i="16"/>
  <c r="O178" i="16"/>
  <c r="M178" i="16"/>
  <c r="Q178" i="16"/>
  <c r="R178" i="16" s="1"/>
  <c r="N178" i="16"/>
  <c r="P178" i="16"/>
  <c r="S178" i="16" s="1"/>
  <c r="S177" i="16"/>
  <c r="T174" i="14"/>
  <c r="T180" i="11"/>
  <c r="P176" i="15"/>
  <c r="T176" i="15" s="1"/>
  <c r="N176" i="15"/>
  <c r="M176" i="15"/>
  <c r="Q176" i="15"/>
  <c r="R176" i="15" s="1"/>
  <c r="O176" i="15"/>
  <c r="W175" i="15"/>
  <c r="V175" i="15"/>
  <c r="S175" i="15"/>
  <c r="Q175" i="14"/>
  <c r="R175" i="14" s="1"/>
  <c r="O175" i="14"/>
  <c r="P175" i="14"/>
  <c r="S175" i="14" s="1"/>
  <c r="M175" i="14"/>
  <c r="N175" i="14"/>
  <c r="V174" i="14"/>
  <c r="W174" i="14"/>
  <c r="S179" i="12"/>
  <c r="T178" i="13"/>
  <c r="M179" i="13"/>
  <c r="N179" i="13"/>
  <c r="Q179" i="13"/>
  <c r="R179" i="13" s="1"/>
  <c r="O179" i="13"/>
  <c r="P179" i="13"/>
  <c r="T179" i="13" s="1"/>
  <c r="W178" i="13"/>
  <c r="V178" i="13"/>
  <c r="P180" i="12"/>
  <c r="S180" i="12" s="1"/>
  <c r="Q180" i="12"/>
  <c r="R180" i="12" s="1"/>
  <c r="M180" i="12"/>
  <c r="O180" i="12"/>
  <c r="N180" i="12"/>
  <c r="V179" i="12"/>
  <c r="W179" i="12"/>
  <c r="S180" i="8"/>
  <c r="V180" i="11"/>
  <c r="W180" i="11"/>
  <c r="S178" i="9"/>
  <c r="P181" i="11"/>
  <c r="S181" i="11" s="1"/>
  <c r="O181" i="11"/>
  <c r="Q181" i="11"/>
  <c r="R181" i="11" s="1"/>
  <c r="N181" i="11"/>
  <c r="M181" i="11"/>
  <c r="T179" i="10"/>
  <c r="N180" i="10"/>
  <c r="Q180" i="10"/>
  <c r="R180" i="10" s="1"/>
  <c r="O180" i="10"/>
  <c r="P180" i="10"/>
  <c r="T180" i="10" s="1"/>
  <c r="M180" i="10"/>
  <c r="W179" i="10"/>
  <c r="V179" i="10"/>
  <c r="Q179" i="9"/>
  <c r="R179" i="9" s="1"/>
  <c r="P179" i="9"/>
  <c r="T179" i="9" s="1"/>
  <c r="O179" i="9"/>
  <c r="N179" i="9"/>
  <c r="M179" i="9"/>
  <c r="V178" i="9"/>
  <c r="W178" i="9"/>
  <c r="V180" i="8"/>
  <c r="W180" i="8"/>
  <c r="S179" i="7"/>
  <c r="N181" i="8"/>
  <c r="O181" i="8"/>
  <c r="P181" i="8"/>
  <c r="S181" i="8" s="1"/>
  <c r="M181" i="8"/>
  <c r="Q181" i="8"/>
  <c r="R181" i="8" s="1"/>
  <c r="V179" i="7"/>
  <c r="W179" i="7"/>
  <c r="P180" i="7"/>
  <c r="T180" i="7" s="1"/>
  <c r="O180" i="7"/>
  <c r="Q180" i="7"/>
  <c r="R180" i="7" s="1"/>
  <c r="M180" i="7"/>
  <c r="N180" i="7"/>
  <c r="S175" i="6"/>
  <c r="V175" i="6"/>
  <c r="W175" i="6"/>
  <c r="Q176" i="6"/>
  <c r="R176" i="6" s="1"/>
  <c r="O176" i="6"/>
  <c r="N176" i="6"/>
  <c r="M176" i="6"/>
  <c r="P176" i="6"/>
  <c r="S176" i="6" s="1"/>
  <c r="W186" i="2"/>
  <c r="V186" i="2"/>
  <c r="N187" i="2"/>
  <c r="O187" i="2"/>
  <c r="Q187" i="2"/>
  <c r="R187" i="2" s="1"/>
  <c r="M187" i="2"/>
  <c r="P187" i="2"/>
  <c r="S187" i="2" s="1"/>
  <c r="S186" i="2"/>
  <c r="S176" i="15" l="1"/>
  <c r="O179" i="16"/>
  <c r="P179" i="16"/>
  <c r="S179" i="16" s="1"/>
  <c r="Q179" i="16"/>
  <c r="R179" i="16" s="1"/>
  <c r="N179" i="16"/>
  <c r="M179" i="16"/>
  <c r="V178" i="16"/>
  <c r="W178" i="16"/>
  <c r="T178" i="16"/>
  <c r="T175" i="14"/>
  <c r="N177" i="15"/>
  <c r="O177" i="15"/>
  <c r="M177" i="15"/>
  <c r="Q177" i="15"/>
  <c r="R177" i="15" s="1"/>
  <c r="P177" i="15"/>
  <c r="S177" i="15" s="1"/>
  <c r="V176" i="15"/>
  <c r="W176" i="15"/>
  <c r="S179" i="13"/>
  <c r="V175" i="14"/>
  <c r="W175" i="14"/>
  <c r="M176" i="14"/>
  <c r="P176" i="14"/>
  <c r="S176" i="14" s="1"/>
  <c r="N176" i="14"/>
  <c r="Q176" i="14"/>
  <c r="R176" i="14" s="1"/>
  <c r="O176" i="14"/>
  <c r="T176" i="14"/>
  <c r="W179" i="13"/>
  <c r="V179" i="13"/>
  <c r="M180" i="13"/>
  <c r="N180" i="13"/>
  <c r="Q180" i="13"/>
  <c r="R180" i="13" s="1"/>
  <c r="O180" i="13"/>
  <c r="P180" i="13"/>
  <c r="S180" i="13" s="1"/>
  <c r="T180" i="12"/>
  <c r="V180" i="12"/>
  <c r="W180" i="12"/>
  <c r="O181" i="12"/>
  <c r="N181" i="12"/>
  <c r="M181" i="12"/>
  <c r="Q181" i="12"/>
  <c r="R181" i="12" s="1"/>
  <c r="P181" i="12"/>
  <c r="T181" i="12" s="1"/>
  <c r="S179" i="9"/>
  <c r="S180" i="10"/>
  <c r="T181" i="11"/>
  <c r="W181" i="11"/>
  <c r="V181" i="11"/>
  <c r="N182" i="11"/>
  <c r="M182" i="11"/>
  <c r="P182" i="11"/>
  <c r="S182" i="11" s="1"/>
  <c r="O182" i="11"/>
  <c r="Q182" i="11"/>
  <c r="R182" i="11" s="1"/>
  <c r="V180" i="10"/>
  <c r="W180" i="10"/>
  <c r="M181" i="10"/>
  <c r="O181" i="10"/>
  <c r="P181" i="10"/>
  <c r="S181" i="10" s="1"/>
  <c r="N181" i="10"/>
  <c r="Q181" i="10"/>
  <c r="R181" i="10" s="1"/>
  <c r="V179" i="9"/>
  <c r="W179" i="9"/>
  <c r="P180" i="9"/>
  <c r="S180" i="9" s="1"/>
  <c r="M180" i="9"/>
  <c r="Q180" i="9"/>
  <c r="R180" i="9" s="1"/>
  <c r="N180" i="9"/>
  <c r="O180" i="9"/>
  <c r="T181" i="8"/>
  <c r="Q182" i="8"/>
  <c r="R182" i="8" s="1"/>
  <c r="P182" i="8"/>
  <c r="T182" i="8" s="1"/>
  <c r="M182" i="8"/>
  <c r="O182" i="8"/>
  <c r="N182" i="8"/>
  <c r="W181" i="8"/>
  <c r="V181" i="8"/>
  <c r="P181" i="7"/>
  <c r="S181" i="7" s="1"/>
  <c r="O181" i="7"/>
  <c r="N181" i="7"/>
  <c r="Q181" i="7"/>
  <c r="R181" i="7" s="1"/>
  <c r="M181" i="7"/>
  <c r="S180" i="7"/>
  <c r="W180" i="7"/>
  <c r="V180" i="7"/>
  <c r="P177" i="6"/>
  <c r="T177" i="6" s="1"/>
  <c r="M177" i="6"/>
  <c r="Q177" i="6"/>
  <c r="R177" i="6" s="1"/>
  <c r="O177" i="6"/>
  <c r="N177" i="6"/>
  <c r="T176" i="6"/>
  <c r="V176" i="6"/>
  <c r="W176" i="6"/>
  <c r="O188" i="2"/>
  <c r="P188" i="2"/>
  <c r="S188" i="2" s="1"/>
  <c r="Q188" i="2"/>
  <c r="R188" i="2" s="1"/>
  <c r="N188" i="2"/>
  <c r="M188" i="2"/>
  <c r="T187" i="2"/>
  <c r="W187" i="2"/>
  <c r="V187" i="2"/>
  <c r="T179" i="16" l="1"/>
  <c r="V179" i="16"/>
  <c r="W179" i="16"/>
  <c r="M180" i="16"/>
  <c r="N180" i="16"/>
  <c r="O180" i="16"/>
  <c r="P180" i="16"/>
  <c r="S180" i="16" s="1"/>
  <c r="Q180" i="16"/>
  <c r="R180" i="16" s="1"/>
  <c r="T177" i="15"/>
  <c r="W177" i="15"/>
  <c r="V177" i="15"/>
  <c r="N178" i="15"/>
  <c r="P178" i="15"/>
  <c r="S178" i="15" s="1"/>
  <c r="Q178" i="15"/>
  <c r="R178" i="15" s="1"/>
  <c r="M178" i="15"/>
  <c r="O178" i="15"/>
  <c r="T178" i="15"/>
  <c r="V176" i="14"/>
  <c r="W176" i="14"/>
  <c r="Q177" i="14"/>
  <c r="R177" i="14" s="1"/>
  <c r="P177" i="14"/>
  <c r="T177" i="14" s="1"/>
  <c r="N177" i="14"/>
  <c r="M177" i="14"/>
  <c r="O177" i="14"/>
  <c r="V180" i="13"/>
  <c r="W180" i="13"/>
  <c r="T182" i="11"/>
  <c r="P181" i="13"/>
  <c r="T181" i="13" s="1"/>
  <c r="N181" i="13"/>
  <c r="O181" i="13"/>
  <c r="M181" i="13"/>
  <c r="Q181" i="13"/>
  <c r="R181" i="13" s="1"/>
  <c r="T180" i="13"/>
  <c r="S181" i="12"/>
  <c r="M182" i="12"/>
  <c r="Q182" i="12"/>
  <c r="R182" i="12" s="1"/>
  <c r="P182" i="12"/>
  <c r="S182" i="12" s="1"/>
  <c r="O182" i="12"/>
  <c r="N182" i="12"/>
  <c r="V181" i="12"/>
  <c r="W181" i="12"/>
  <c r="W182" i="11"/>
  <c r="V182" i="11"/>
  <c r="O183" i="11"/>
  <c r="M183" i="11"/>
  <c r="N183" i="11"/>
  <c r="Q183" i="11"/>
  <c r="R183" i="11" s="1"/>
  <c r="P183" i="11"/>
  <c r="S183" i="11" s="1"/>
  <c r="T181" i="10"/>
  <c r="P182" i="10"/>
  <c r="T182" i="10" s="1"/>
  <c r="Q182" i="10"/>
  <c r="R182" i="10" s="1"/>
  <c r="M182" i="10"/>
  <c r="O182" i="10"/>
  <c r="N182" i="10"/>
  <c r="V181" i="10"/>
  <c r="W181" i="10"/>
  <c r="P181" i="9"/>
  <c r="S181" i="9" s="1"/>
  <c r="O181" i="9"/>
  <c r="N181" i="9"/>
  <c r="Q181" i="9"/>
  <c r="R181" i="9" s="1"/>
  <c r="M181" i="9"/>
  <c r="V180" i="9"/>
  <c r="W180" i="9"/>
  <c r="T180" i="9"/>
  <c r="S182" i="8"/>
  <c r="T181" i="7"/>
  <c r="V182" i="8"/>
  <c r="W182" i="8"/>
  <c r="N183" i="8"/>
  <c r="Q183" i="8"/>
  <c r="R183" i="8" s="1"/>
  <c r="M183" i="8"/>
  <c r="O183" i="8"/>
  <c r="P183" i="8"/>
  <c r="S183" i="8" s="1"/>
  <c r="W181" i="7"/>
  <c r="V181" i="7"/>
  <c r="N182" i="7"/>
  <c r="Q182" i="7"/>
  <c r="R182" i="7" s="1"/>
  <c r="P182" i="7"/>
  <c r="S182" i="7" s="1"/>
  <c r="O182" i="7"/>
  <c r="M182" i="7"/>
  <c r="S177" i="6"/>
  <c r="V177" i="6"/>
  <c r="W177" i="6"/>
  <c r="M178" i="6"/>
  <c r="P178" i="6"/>
  <c r="T178" i="6" s="1"/>
  <c r="N178" i="6"/>
  <c r="Q178" i="6"/>
  <c r="R178" i="6" s="1"/>
  <c r="O178" i="6"/>
  <c r="V188" i="2"/>
  <c r="W188" i="2"/>
  <c r="T188" i="2"/>
  <c r="M189" i="2"/>
  <c r="P189" i="2"/>
  <c r="S189" i="2" s="1"/>
  <c r="Q189" i="2"/>
  <c r="R189" i="2" s="1"/>
  <c r="O189" i="2"/>
  <c r="N189" i="2"/>
  <c r="S177" i="14" l="1"/>
  <c r="N181" i="16"/>
  <c r="O181" i="16"/>
  <c r="P181" i="16"/>
  <c r="S181" i="16" s="1"/>
  <c r="Q181" i="16"/>
  <c r="R181" i="16" s="1"/>
  <c r="M181" i="16"/>
  <c r="T180" i="16"/>
  <c r="V180" i="16"/>
  <c r="W180" i="16"/>
  <c r="W178" i="15"/>
  <c r="V178" i="15"/>
  <c r="N179" i="15"/>
  <c r="Q179" i="15"/>
  <c r="R179" i="15" s="1"/>
  <c r="P179" i="15"/>
  <c r="T179" i="15" s="1"/>
  <c r="M179" i="15"/>
  <c r="O179" i="15"/>
  <c r="S181" i="13"/>
  <c r="V177" i="14"/>
  <c r="W177" i="14"/>
  <c r="M178" i="14"/>
  <c r="N178" i="14"/>
  <c r="P178" i="14"/>
  <c r="S178" i="14" s="1"/>
  <c r="Q178" i="14"/>
  <c r="R178" i="14" s="1"/>
  <c r="O178" i="14"/>
  <c r="P182" i="13"/>
  <c r="S182" i="13" s="1"/>
  <c r="M182" i="13"/>
  <c r="N182" i="13"/>
  <c r="O182" i="13"/>
  <c r="Q182" i="13"/>
  <c r="R182" i="13" s="1"/>
  <c r="T182" i="12"/>
  <c r="W181" i="13"/>
  <c r="V181" i="13"/>
  <c r="V182" i="12"/>
  <c r="W182" i="12"/>
  <c r="M183" i="12"/>
  <c r="P183" i="12"/>
  <c r="T183" i="12" s="1"/>
  <c r="Q183" i="12"/>
  <c r="R183" i="12" s="1"/>
  <c r="O183" i="12"/>
  <c r="N183" i="12"/>
  <c r="O184" i="11"/>
  <c r="N184" i="11"/>
  <c r="M184" i="11"/>
  <c r="P184" i="11"/>
  <c r="S184" i="11" s="1"/>
  <c r="Q184" i="11"/>
  <c r="R184" i="11" s="1"/>
  <c r="W183" i="11"/>
  <c r="V183" i="11"/>
  <c r="S182" i="10"/>
  <c r="T183" i="11"/>
  <c r="V182" i="10"/>
  <c r="W182" i="10"/>
  <c r="O183" i="10"/>
  <c r="Q183" i="10"/>
  <c r="R183" i="10" s="1"/>
  <c r="P183" i="10"/>
  <c r="S183" i="10" s="1"/>
  <c r="N183" i="10"/>
  <c r="M183" i="10"/>
  <c r="T181" i="9"/>
  <c r="V181" i="9"/>
  <c r="W181" i="9"/>
  <c r="M182" i="9"/>
  <c r="P182" i="9"/>
  <c r="S182" i="9" s="1"/>
  <c r="N182" i="9"/>
  <c r="Q182" i="9"/>
  <c r="R182" i="9" s="1"/>
  <c r="O182" i="9"/>
  <c r="V183" i="8"/>
  <c r="W183" i="8"/>
  <c r="O184" i="8"/>
  <c r="M184" i="8"/>
  <c r="Q184" i="8"/>
  <c r="R184" i="8" s="1"/>
  <c r="P184" i="8"/>
  <c r="S184" i="8" s="1"/>
  <c r="N184" i="8"/>
  <c r="T182" i="7"/>
  <c r="T183" i="8"/>
  <c r="V182" i="7"/>
  <c r="W182" i="7"/>
  <c r="M183" i="7"/>
  <c r="O183" i="7"/>
  <c r="Q183" i="7"/>
  <c r="R183" i="7" s="1"/>
  <c r="N183" i="7"/>
  <c r="P183" i="7"/>
  <c r="T183" i="7" s="1"/>
  <c r="S178" i="6"/>
  <c r="O179" i="6"/>
  <c r="M179" i="6"/>
  <c r="P179" i="6"/>
  <c r="T179" i="6" s="1"/>
  <c r="N179" i="6"/>
  <c r="Q179" i="6"/>
  <c r="R179" i="6" s="1"/>
  <c r="T189" i="2"/>
  <c r="V178" i="6"/>
  <c r="W178" i="6"/>
  <c r="M190" i="2"/>
  <c r="P190" i="2"/>
  <c r="S190" i="2" s="1"/>
  <c r="O190" i="2"/>
  <c r="N190" i="2"/>
  <c r="Q190" i="2"/>
  <c r="R190" i="2" s="1"/>
  <c r="W189" i="2"/>
  <c r="V189" i="2"/>
  <c r="T178" i="14" l="1"/>
  <c r="S179" i="15"/>
  <c r="T181" i="16"/>
  <c r="W181" i="16"/>
  <c r="V181" i="16"/>
  <c r="O182" i="16"/>
  <c r="N182" i="16"/>
  <c r="Q182" i="16"/>
  <c r="R182" i="16" s="1"/>
  <c r="M182" i="16"/>
  <c r="P182" i="16"/>
  <c r="T182" i="16" s="1"/>
  <c r="W179" i="15"/>
  <c r="V179" i="15"/>
  <c r="M180" i="15"/>
  <c r="N180" i="15"/>
  <c r="Q180" i="15"/>
  <c r="R180" i="15" s="1"/>
  <c r="P180" i="15"/>
  <c r="T180" i="15" s="1"/>
  <c r="O180" i="15"/>
  <c r="T182" i="13"/>
  <c r="W178" i="14"/>
  <c r="V178" i="14"/>
  <c r="Q179" i="14"/>
  <c r="R179" i="14" s="1"/>
  <c r="N179" i="14"/>
  <c r="M179" i="14"/>
  <c r="O179" i="14"/>
  <c r="P179" i="14"/>
  <c r="S179" i="14" s="1"/>
  <c r="S183" i="12"/>
  <c r="W182" i="13"/>
  <c r="V182" i="13"/>
  <c r="P183" i="13"/>
  <c r="T183" i="13" s="1"/>
  <c r="N183" i="13"/>
  <c r="M183" i="13"/>
  <c r="Q183" i="13"/>
  <c r="R183" i="13" s="1"/>
  <c r="O183" i="13"/>
  <c r="V183" i="12"/>
  <c r="W183" i="12"/>
  <c r="O184" i="12"/>
  <c r="Q184" i="12"/>
  <c r="R184" i="12" s="1"/>
  <c r="P184" i="12"/>
  <c r="T184" i="12" s="1"/>
  <c r="M184" i="12"/>
  <c r="N184" i="12"/>
  <c r="T184" i="11"/>
  <c r="T182" i="9"/>
  <c r="V184" i="11"/>
  <c r="W184" i="11"/>
  <c r="N185" i="11"/>
  <c r="O185" i="11"/>
  <c r="P185" i="11"/>
  <c r="T185" i="11" s="1"/>
  <c r="Q185" i="11"/>
  <c r="R185" i="11" s="1"/>
  <c r="M185" i="11"/>
  <c r="W183" i="10"/>
  <c r="V183" i="10"/>
  <c r="M184" i="10"/>
  <c r="O184" i="10"/>
  <c r="Q184" i="10"/>
  <c r="R184" i="10" s="1"/>
  <c r="N184" i="10"/>
  <c r="P184" i="10"/>
  <c r="S184" i="10" s="1"/>
  <c r="T183" i="10"/>
  <c r="Q183" i="9"/>
  <c r="R183" i="9" s="1"/>
  <c r="P183" i="9"/>
  <c r="S183" i="9" s="1"/>
  <c r="N183" i="9"/>
  <c r="M183" i="9"/>
  <c r="O183" i="9"/>
  <c r="W182" i="9"/>
  <c r="V182" i="9"/>
  <c r="T184" i="8"/>
  <c r="W184" i="8"/>
  <c r="V184" i="8"/>
  <c r="M185" i="8"/>
  <c r="O185" i="8"/>
  <c r="P185" i="8"/>
  <c r="S185" i="8" s="1"/>
  <c r="N185" i="8"/>
  <c r="Q185" i="8"/>
  <c r="R185" i="8" s="1"/>
  <c r="O184" i="7"/>
  <c r="P184" i="7"/>
  <c r="T184" i="7" s="1"/>
  <c r="Q184" i="7"/>
  <c r="R184" i="7" s="1"/>
  <c r="M184" i="7"/>
  <c r="N184" i="7"/>
  <c r="S183" i="7"/>
  <c r="W183" i="7"/>
  <c r="V183" i="7"/>
  <c r="T190" i="2"/>
  <c r="S179" i="6"/>
  <c r="W179" i="6"/>
  <c r="V179" i="6"/>
  <c r="Q180" i="6"/>
  <c r="R180" i="6" s="1"/>
  <c r="O180" i="6"/>
  <c r="M180" i="6"/>
  <c r="P180" i="6"/>
  <c r="T180" i="6" s="1"/>
  <c r="N180" i="6"/>
  <c r="W190" i="2"/>
  <c r="V190" i="2"/>
  <c r="P191" i="2"/>
  <c r="S191" i="2" s="1"/>
  <c r="M191" i="2"/>
  <c r="O191" i="2"/>
  <c r="Q191" i="2"/>
  <c r="R191" i="2" s="1"/>
  <c r="N191" i="2"/>
  <c r="S182" i="16" l="1"/>
  <c r="S183" i="13"/>
  <c r="T183" i="9"/>
  <c r="W182" i="16"/>
  <c r="V182" i="16"/>
  <c r="O183" i="16"/>
  <c r="P183" i="16"/>
  <c r="T183" i="16" s="1"/>
  <c r="N183" i="16"/>
  <c r="Q183" i="16"/>
  <c r="R183" i="16" s="1"/>
  <c r="M183" i="16"/>
  <c r="V180" i="15"/>
  <c r="W180" i="15"/>
  <c r="N181" i="15"/>
  <c r="O181" i="15"/>
  <c r="M181" i="15"/>
  <c r="Q181" i="15"/>
  <c r="R181" i="15" s="1"/>
  <c r="P181" i="15"/>
  <c r="T181" i="15" s="1"/>
  <c r="S180" i="15"/>
  <c r="T179" i="14"/>
  <c r="W179" i="14"/>
  <c r="V179" i="14"/>
  <c r="P180" i="14"/>
  <c r="S180" i="14" s="1"/>
  <c r="N180" i="14"/>
  <c r="Q180" i="14"/>
  <c r="R180" i="14" s="1"/>
  <c r="M180" i="14"/>
  <c r="O180" i="14"/>
  <c r="Q184" i="13"/>
  <c r="R184" i="13" s="1"/>
  <c r="O184" i="13"/>
  <c r="P184" i="13"/>
  <c r="S184" i="13" s="1"/>
  <c r="M184" i="13"/>
  <c r="N184" i="13"/>
  <c r="V183" i="13"/>
  <c r="W183" i="13"/>
  <c r="S184" i="12"/>
  <c r="V184" i="12"/>
  <c r="W184" i="12"/>
  <c r="P185" i="12"/>
  <c r="T185" i="12" s="1"/>
  <c r="Q185" i="12"/>
  <c r="R185" i="12" s="1"/>
  <c r="O185" i="12"/>
  <c r="N185" i="12"/>
  <c r="M185" i="12"/>
  <c r="S184" i="7"/>
  <c r="S185" i="11"/>
  <c r="W185" i="11"/>
  <c r="V185" i="11"/>
  <c r="Q186" i="11"/>
  <c r="R186" i="11" s="1"/>
  <c r="O186" i="11"/>
  <c r="N186" i="11"/>
  <c r="P186" i="11"/>
  <c r="S186" i="11" s="1"/>
  <c r="M186" i="11"/>
  <c r="W184" i="10"/>
  <c r="V184" i="10"/>
  <c r="Q185" i="10"/>
  <c r="R185" i="10" s="1"/>
  <c r="N185" i="10"/>
  <c r="M185" i="10"/>
  <c r="P185" i="10"/>
  <c r="S185" i="10" s="1"/>
  <c r="O185" i="10"/>
  <c r="T184" i="10"/>
  <c r="T185" i="8"/>
  <c r="V183" i="9"/>
  <c r="W183" i="9"/>
  <c r="P184" i="9"/>
  <c r="S184" i="9" s="1"/>
  <c r="Q184" i="9"/>
  <c r="R184" i="9" s="1"/>
  <c r="N184" i="9"/>
  <c r="O184" i="9"/>
  <c r="M184" i="9"/>
  <c r="Q186" i="8"/>
  <c r="R186" i="8" s="1"/>
  <c r="P186" i="8"/>
  <c r="T186" i="8" s="1"/>
  <c r="O186" i="8"/>
  <c r="N186" i="8"/>
  <c r="M186" i="8"/>
  <c r="W185" i="8"/>
  <c r="V185" i="8"/>
  <c r="V184" i="7"/>
  <c r="W184" i="7"/>
  <c r="P185" i="7"/>
  <c r="S185" i="7" s="1"/>
  <c r="O185" i="7"/>
  <c r="Q185" i="7"/>
  <c r="R185" i="7" s="1"/>
  <c r="N185" i="7"/>
  <c r="M185" i="7"/>
  <c r="S180" i="6"/>
  <c r="V180" i="6"/>
  <c r="W180" i="6"/>
  <c r="M181" i="6"/>
  <c r="P181" i="6"/>
  <c r="S181" i="6" s="1"/>
  <c r="N181" i="6"/>
  <c r="Q181" i="6"/>
  <c r="R181" i="6" s="1"/>
  <c r="O181" i="6"/>
  <c r="N192" i="2"/>
  <c r="M192" i="2"/>
  <c r="Q192" i="2"/>
  <c r="R192" i="2" s="1"/>
  <c r="O192" i="2"/>
  <c r="P192" i="2"/>
  <c r="S192" i="2" s="1"/>
  <c r="V191" i="2"/>
  <c r="W191" i="2"/>
  <c r="T191" i="2"/>
  <c r="S183" i="16" l="1"/>
  <c r="V183" i="16"/>
  <c r="W183" i="16"/>
  <c r="M184" i="16"/>
  <c r="N184" i="16"/>
  <c r="P184" i="16"/>
  <c r="S184" i="16" s="1"/>
  <c r="O184" i="16"/>
  <c r="Q184" i="16"/>
  <c r="R184" i="16" s="1"/>
  <c r="S185" i="12"/>
  <c r="Q182" i="15"/>
  <c r="R182" i="15" s="1"/>
  <c r="P182" i="15"/>
  <c r="T182" i="15" s="1"/>
  <c r="M182" i="15"/>
  <c r="N182" i="15"/>
  <c r="O182" i="15"/>
  <c r="S182" i="15"/>
  <c r="S181" i="15"/>
  <c r="T180" i="14"/>
  <c r="V181" i="15"/>
  <c r="W181" i="15"/>
  <c r="T184" i="13"/>
  <c r="W180" i="14"/>
  <c r="V180" i="14"/>
  <c r="O181" i="14"/>
  <c r="Q181" i="14"/>
  <c r="R181" i="14" s="1"/>
  <c r="P181" i="14"/>
  <c r="S181" i="14" s="1"/>
  <c r="M181" i="14"/>
  <c r="N181" i="14"/>
  <c r="W184" i="13"/>
  <c r="V184" i="13"/>
  <c r="N185" i="13"/>
  <c r="M185" i="13"/>
  <c r="Q185" i="13"/>
  <c r="R185" i="13" s="1"/>
  <c r="O185" i="13"/>
  <c r="P185" i="13"/>
  <c r="T185" i="13" s="1"/>
  <c r="S186" i="8"/>
  <c r="Q186" i="12"/>
  <c r="R186" i="12" s="1"/>
  <c r="M186" i="12"/>
  <c r="N186" i="12"/>
  <c r="P186" i="12"/>
  <c r="S186" i="12" s="1"/>
  <c r="O186" i="12"/>
  <c r="V185" i="12"/>
  <c r="W185" i="12"/>
  <c r="P187" i="11"/>
  <c r="T187" i="11" s="1"/>
  <c r="Q187" i="11"/>
  <c r="R187" i="11" s="1"/>
  <c r="O187" i="11"/>
  <c r="M187" i="11"/>
  <c r="N187" i="11"/>
  <c r="T186" i="11"/>
  <c r="W186" i="11"/>
  <c r="V186" i="11"/>
  <c r="O186" i="10"/>
  <c r="Q186" i="10"/>
  <c r="R186" i="10" s="1"/>
  <c r="M186" i="10"/>
  <c r="N186" i="10"/>
  <c r="P186" i="10"/>
  <c r="T186" i="10" s="1"/>
  <c r="W185" i="10"/>
  <c r="V185" i="10"/>
  <c r="T185" i="10"/>
  <c r="T184" i="9"/>
  <c r="O185" i="9"/>
  <c r="P185" i="9"/>
  <c r="S185" i="9" s="1"/>
  <c r="Q185" i="9"/>
  <c r="R185" i="9" s="1"/>
  <c r="N185" i="9"/>
  <c r="M185" i="9"/>
  <c r="W184" i="9"/>
  <c r="V184" i="9"/>
  <c r="W186" i="8"/>
  <c r="V186" i="8"/>
  <c r="T185" i="7"/>
  <c r="P187" i="8"/>
  <c r="S187" i="8" s="1"/>
  <c r="Q187" i="8"/>
  <c r="R187" i="8" s="1"/>
  <c r="M187" i="8"/>
  <c r="N187" i="8"/>
  <c r="O187" i="8"/>
  <c r="Q186" i="7"/>
  <c r="R186" i="7" s="1"/>
  <c r="N186" i="7"/>
  <c r="M186" i="7"/>
  <c r="O186" i="7"/>
  <c r="P186" i="7"/>
  <c r="S186" i="7" s="1"/>
  <c r="W185" i="7"/>
  <c r="V185" i="7"/>
  <c r="T181" i="6"/>
  <c r="V181" i="6"/>
  <c r="W181" i="6"/>
  <c r="Q182" i="6"/>
  <c r="R182" i="6" s="1"/>
  <c r="O182" i="6"/>
  <c r="N182" i="6"/>
  <c r="M182" i="6"/>
  <c r="P182" i="6"/>
  <c r="S182" i="6" s="1"/>
  <c r="T192" i="2"/>
  <c r="V192" i="2"/>
  <c r="W192" i="2"/>
  <c r="N193" i="2"/>
  <c r="Q193" i="2"/>
  <c r="R193" i="2" s="1"/>
  <c r="O193" i="2"/>
  <c r="M193" i="2"/>
  <c r="P193" i="2"/>
  <c r="S193" i="2" s="1"/>
  <c r="V184" i="16" l="1"/>
  <c r="W184" i="16"/>
  <c r="O185" i="16"/>
  <c r="M185" i="16"/>
  <c r="N185" i="16"/>
  <c r="P185" i="16"/>
  <c r="S185" i="16" s="1"/>
  <c r="Q185" i="16"/>
  <c r="R185" i="16" s="1"/>
  <c r="T184" i="16"/>
  <c r="W182" i="15"/>
  <c r="V182" i="15"/>
  <c r="M183" i="15"/>
  <c r="P183" i="15"/>
  <c r="S183" i="15" s="1"/>
  <c r="O183" i="15"/>
  <c r="Q183" i="15"/>
  <c r="R183" i="15" s="1"/>
  <c r="N183" i="15"/>
  <c r="Q182" i="14"/>
  <c r="R182" i="14" s="1"/>
  <c r="O182" i="14"/>
  <c r="P182" i="14"/>
  <c r="S182" i="14" s="1"/>
  <c r="M182" i="14"/>
  <c r="N182" i="14"/>
  <c r="W181" i="14"/>
  <c r="V181" i="14"/>
  <c r="T181" i="14"/>
  <c r="W185" i="13"/>
  <c r="V185" i="13"/>
  <c r="M186" i="13"/>
  <c r="Q186" i="13"/>
  <c r="R186" i="13" s="1"/>
  <c r="N186" i="13"/>
  <c r="O186" i="13"/>
  <c r="P186" i="13"/>
  <c r="T186" i="13" s="1"/>
  <c r="T186" i="12"/>
  <c r="S185" i="13"/>
  <c r="S187" i="11"/>
  <c r="V186" i="12"/>
  <c r="W186" i="12"/>
  <c r="N187" i="12"/>
  <c r="M187" i="12"/>
  <c r="P187" i="12"/>
  <c r="S187" i="12" s="1"/>
  <c r="O187" i="12"/>
  <c r="Q187" i="12"/>
  <c r="R187" i="12" s="1"/>
  <c r="S186" i="10"/>
  <c r="W187" i="11"/>
  <c r="V187" i="11"/>
  <c r="M188" i="11"/>
  <c r="O188" i="11"/>
  <c r="P188" i="11"/>
  <c r="T188" i="11" s="1"/>
  <c r="Q188" i="11"/>
  <c r="R188" i="11" s="1"/>
  <c r="N188" i="11"/>
  <c r="T185" i="9"/>
  <c r="V186" i="10"/>
  <c r="W186" i="10"/>
  <c r="Q187" i="10"/>
  <c r="R187" i="10" s="1"/>
  <c r="M187" i="10"/>
  <c r="N187" i="10"/>
  <c r="O187" i="10"/>
  <c r="P187" i="10"/>
  <c r="S187" i="10" s="1"/>
  <c r="V185" i="9"/>
  <c r="W185" i="9"/>
  <c r="N186" i="9"/>
  <c r="O186" i="9"/>
  <c r="M186" i="9"/>
  <c r="P186" i="9"/>
  <c r="T186" i="9" s="1"/>
  <c r="Q186" i="9"/>
  <c r="R186" i="9" s="1"/>
  <c r="T187" i="8"/>
  <c r="T186" i="7"/>
  <c r="O188" i="8"/>
  <c r="P188" i="8"/>
  <c r="T188" i="8" s="1"/>
  <c r="Q188" i="8"/>
  <c r="R188" i="8" s="1"/>
  <c r="N188" i="8"/>
  <c r="M188" i="8"/>
  <c r="V187" i="8"/>
  <c r="W187" i="8"/>
  <c r="W186" i="7"/>
  <c r="V186" i="7"/>
  <c r="N187" i="7"/>
  <c r="O187" i="7"/>
  <c r="P187" i="7"/>
  <c r="S187" i="7" s="1"/>
  <c r="M187" i="7"/>
  <c r="Q187" i="7"/>
  <c r="R187" i="7" s="1"/>
  <c r="P183" i="6"/>
  <c r="S183" i="6" s="1"/>
  <c r="N183" i="6"/>
  <c r="Q183" i="6"/>
  <c r="R183" i="6" s="1"/>
  <c r="O183" i="6"/>
  <c r="M183" i="6"/>
  <c r="T193" i="2"/>
  <c r="T182" i="6"/>
  <c r="V182" i="6"/>
  <c r="W182" i="6"/>
  <c r="N194" i="2"/>
  <c r="Q194" i="2"/>
  <c r="R194" i="2" s="1"/>
  <c r="M194" i="2"/>
  <c r="P194" i="2"/>
  <c r="T194" i="2" s="1"/>
  <c r="O194" i="2"/>
  <c r="V193" i="2"/>
  <c r="W193" i="2"/>
  <c r="T183" i="15" l="1"/>
  <c r="M186" i="16"/>
  <c r="O186" i="16"/>
  <c r="Q186" i="16"/>
  <c r="R186" i="16" s="1"/>
  <c r="P186" i="16"/>
  <c r="T186" i="16" s="1"/>
  <c r="N186" i="16"/>
  <c r="W185" i="16"/>
  <c r="V185" i="16"/>
  <c r="T185" i="16"/>
  <c r="V183" i="15"/>
  <c r="W183" i="15"/>
  <c r="M184" i="15"/>
  <c r="N184" i="15"/>
  <c r="P184" i="15"/>
  <c r="T184" i="15" s="1"/>
  <c r="Q184" i="15"/>
  <c r="R184" i="15" s="1"/>
  <c r="O184" i="15"/>
  <c r="T182" i="14"/>
  <c r="W182" i="14"/>
  <c r="V182" i="14"/>
  <c r="M183" i="14"/>
  <c r="N183" i="14"/>
  <c r="Q183" i="14"/>
  <c r="R183" i="14" s="1"/>
  <c r="P183" i="14"/>
  <c r="S183" i="14" s="1"/>
  <c r="O183" i="14"/>
  <c r="S188" i="8"/>
  <c r="W186" i="13"/>
  <c r="V186" i="13"/>
  <c r="P187" i="13"/>
  <c r="S187" i="13" s="1"/>
  <c r="N187" i="13"/>
  <c r="O187" i="13"/>
  <c r="Q187" i="13"/>
  <c r="R187" i="13" s="1"/>
  <c r="M187" i="13"/>
  <c r="T187" i="12"/>
  <c r="S186" i="13"/>
  <c r="W187" i="12"/>
  <c r="V187" i="12"/>
  <c r="P188" i="12"/>
  <c r="S188" i="12" s="1"/>
  <c r="N188" i="12"/>
  <c r="M188" i="12"/>
  <c r="O188" i="12"/>
  <c r="Q188" i="12"/>
  <c r="R188" i="12" s="1"/>
  <c r="O189" i="11"/>
  <c r="N189" i="11"/>
  <c r="P189" i="11"/>
  <c r="S189" i="11" s="1"/>
  <c r="Q189" i="11"/>
  <c r="R189" i="11" s="1"/>
  <c r="M189" i="11"/>
  <c r="S188" i="11"/>
  <c r="W188" i="11"/>
  <c r="V188" i="11"/>
  <c r="M188" i="10"/>
  <c r="O188" i="10"/>
  <c r="Q188" i="10"/>
  <c r="R188" i="10" s="1"/>
  <c r="P188" i="10"/>
  <c r="S188" i="10" s="1"/>
  <c r="N188" i="10"/>
  <c r="W187" i="10"/>
  <c r="V187" i="10"/>
  <c r="T187" i="10"/>
  <c r="N187" i="9"/>
  <c r="O187" i="9"/>
  <c r="M187" i="9"/>
  <c r="Q187" i="9"/>
  <c r="R187" i="9" s="1"/>
  <c r="P187" i="9"/>
  <c r="T187" i="9" s="1"/>
  <c r="S186" i="9"/>
  <c r="V186" i="9"/>
  <c r="W186" i="9"/>
  <c r="V188" i="8"/>
  <c r="W188" i="8"/>
  <c r="O189" i="8"/>
  <c r="M189" i="8"/>
  <c r="P189" i="8"/>
  <c r="S189" i="8" s="1"/>
  <c r="Q189" i="8"/>
  <c r="R189" i="8" s="1"/>
  <c r="N189" i="8"/>
  <c r="T187" i="7"/>
  <c r="Q188" i="7"/>
  <c r="R188" i="7" s="1"/>
  <c r="P188" i="7"/>
  <c r="S188" i="7" s="1"/>
  <c r="N188" i="7"/>
  <c r="O188" i="7"/>
  <c r="M188" i="7"/>
  <c r="V187" i="7"/>
  <c r="W187" i="7"/>
  <c r="T183" i="6"/>
  <c r="V183" i="6"/>
  <c r="W183" i="6"/>
  <c r="M184" i="6"/>
  <c r="P184" i="6"/>
  <c r="T184" i="6" s="1"/>
  <c r="N184" i="6"/>
  <c r="Q184" i="6"/>
  <c r="R184" i="6" s="1"/>
  <c r="O184" i="6"/>
  <c r="S194" i="2"/>
  <c r="V194" i="2"/>
  <c r="W194" i="2"/>
  <c r="P195" i="2"/>
  <c r="S195" i="2" s="1"/>
  <c r="N195" i="2"/>
  <c r="M195" i="2"/>
  <c r="O195" i="2"/>
  <c r="Q195" i="2"/>
  <c r="R195" i="2" s="1"/>
  <c r="S184" i="15" l="1"/>
  <c r="S186" i="16"/>
  <c r="V186" i="16"/>
  <c r="W186" i="16"/>
  <c r="P187" i="16"/>
  <c r="T187" i="16" s="1"/>
  <c r="N187" i="16"/>
  <c r="Q187" i="16"/>
  <c r="R187" i="16" s="1"/>
  <c r="O187" i="16"/>
  <c r="M187" i="16"/>
  <c r="T183" i="14"/>
  <c r="V184" i="15"/>
  <c r="W184" i="15"/>
  <c r="M185" i="15"/>
  <c r="N185" i="15"/>
  <c r="O185" i="15"/>
  <c r="Q185" i="15"/>
  <c r="R185" i="15" s="1"/>
  <c r="P185" i="15"/>
  <c r="T185" i="15" s="1"/>
  <c r="W183" i="14"/>
  <c r="V183" i="14"/>
  <c r="M184" i="14"/>
  <c r="N184" i="14"/>
  <c r="Q184" i="14"/>
  <c r="R184" i="14" s="1"/>
  <c r="P184" i="14"/>
  <c r="T184" i="14" s="1"/>
  <c r="O184" i="14"/>
  <c r="M188" i="13"/>
  <c r="P188" i="13"/>
  <c r="T188" i="13" s="1"/>
  <c r="Q188" i="13"/>
  <c r="R188" i="13" s="1"/>
  <c r="N188" i="13"/>
  <c r="O188" i="13"/>
  <c r="W187" i="13"/>
  <c r="V187" i="13"/>
  <c r="T187" i="13"/>
  <c r="V188" i="12"/>
  <c r="W188" i="12"/>
  <c r="O189" i="12"/>
  <c r="N189" i="12"/>
  <c r="M189" i="12"/>
  <c r="P189" i="12"/>
  <c r="T189" i="12" s="1"/>
  <c r="Q189" i="12"/>
  <c r="R189" i="12" s="1"/>
  <c r="T188" i="12"/>
  <c r="T189" i="11"/>
  <c r="V189" i="11"/>
  <c r="W189" i="11"/>
  <c r="M190" i="11"/>
  <c r="Q190" i="11"/>
  <c r="R190" i="11" s="1"/>
  <c r="N190" i="11"/>
  <c r="O190" i="11"/>
  <c r="P190" i="11"/>
  <c r="T190" i="11" s="1"/>
  <c r="T188" i="10"/>
  <c r="W188" i="10"/>
  <c r="V188" i="10"/>
  <c r="S187" i="9"/>
  <c r="M189" i="10"/>
  <c r="P189" i="10"/>
  <c r="S189" i="10" s="1"/>
  <c r="O189" i="10"/>
  <c r="N189" i="10"/>
  <c r="Q189" i="10"/>
  <c r="R189" i="10" s="1"/>
  <c r="T189" i="8"/>
  <c r="W187" i="9"/>
  <c r="V187" i="9"/>
  <c r="Q188" i="9"/>
  <c r="R188" i="9" s="1"/>
  <c r="M188" i="9"/>
  <c r="N188" i="9"/>
  <c r="O188" i="9"/>
  <c r="P188" i="9"/>
  <c r="T188" i="9" s="1"/>
  <c r="W189" i="8"/>
  <c r="V189" i="8"/>
  <c r="N190" i="8"/>
  <c r="Q190" i="8"/>
  <c r="R190" i="8" s="1"/>
  <c r="P190" i="8"/>
  <c r="S190" i="8" s="1"/>
  <c r="O190" i="8"/>
  <c r="M190" i="8"/>
  <c r="T188" i="7"/>
  <c r="S184" i="6"/>
  <c r="W188" i="7"/>
  <c r="V188" i="7"/>
  <c r="M189" i="7"/>
  <c r="O189" i="7"/>
  <c r="P189" i="7"/>
  <c r="S189" i="7" s="1"/>
  <c r="N189" i="7"/>
  <c r="Q189" i="7"/>
  <c r="R189" i="7" s="1"/>
  <c r="O185" i="6"/>
  <c r="M185" i="6"/>
  <c r="P185" i="6"/>
  <c r="S185" i="6" s="1"/>
  <c r="N185" i="6"/>
  <c r="Q185" i="6"/>
  <c r="R185" i="6" s="1"/>
  <c r="V184" i="6"/>
  <c r="W184" i="6"/>
  <c r="W195" i="2"/>
  <c r="V195" i="2"/>
  <c r="Q196" i="2"/>
  <c r="R196" i="2" s="1"/>
  <c r="N196" i="2"/>
  <c r="M196" i="2"/>
  <c r="P196" i="2"/>
  <c r="S196" i="2" s="1"/>
  <c r="O196" i="2"/>
  <c r="T195" i="2"/>
  <c r="V187" i="16" l="1"/>
  <c r="W187" i="16"/>
  <c r="P188" i="16"/>
  <c r="T188" i="16" s="1"/>
  <c r="O188" i="16"/>
  <c r="N188" i="16"/>
  <c r="M188" i="16"/>
  <c r="Q188" i="16"/>
  <c r="R188" i="16" s="1"/>
  <c r="S187" i="16"/>
  <c r="S184" i="14"/>
  <c r="S185" i="15"/>
  <c r="Q186" i="15"/>
  <c r="R186" i="15" s="1"/>
  <c r="M186" i="15"/>
  <c r="P186" i="15"/>
  <c r="S186" i="15" s="1"/>
  <c r="N186" i="15"/>
  <c r="O186" i="15"/>
  <c r="V185" i="15"/>
  <c r="W185" i="15"/>
  <c r="W184" i="14"/>
  <c r="V184" i="14"/>
  <c r="O185" i="14"/>
  <c r="P185" i="14"/>
  <c r="T185" i="14" s="1"/>
  <c r="M185" i="14"/>
  <c r="Q185" i="14"/>
  <c r="R185" i="14" s="1"/>
  <c r="N185" i="14"/>
  <c r="S188" i="13"/>
  <c r="W188" i="13"/>
  <c r="V188" i="13"/>
  <c r="O189" i="13"/>
  <c r="M189" i="13"/>
  <c r="P189" i="13"/>
  <c r="T189" i="13" s="1"/>
  <c r="Q189" i="13"/>
  <c r="R189" i="13" s="1"/>
  <c r="N189" i="13"/>
  <c r="W189" i="12"/>
  <c r="V189" i="12"/>
  <c r="Q190" i="12"/>
  <c r="R190" i="12" s="1"/>
  <c r="N190" i="12"/>
  <c r="O190" i="12"/>
  <c r="P190" i="12"/>
  <c r="S190" i="12" s="1"/>
  <c r="M190" i="12"/>
  <c r="T189" i="10"/>
  <c r="S189" i="12"/>
  <c r="W190" i="11"/>
  <c r="V190" i="11"/>
  <c r="Q191" i="11"/>
  <c r="R191" i="11" s="1"/>
  <c r="P191" i="11"/>
  <c r="T191" i="11" s="1"/>
  <c r="N191" i="11"/>
  <c r="O191" i="11"/>
  <c r="M191" i="11"/>
  <c r="S190" i="11"/>
  <c r="W189" i="10"/>
  <c r="V189" i="10"/>
  <c r="M190" i="10"/>
  <c r="P190" i="10"/>
  <c r="S190" i="10" s="1"/>
  <c r="O190" i="10"/>
  <c r="N190" i="10"/>
  <c r="Q190" i="10"/>
  <c r="R190" i="10" s="1"/>
  <c r="O189" i="9"/>
  <c r="M189" i="9"/>
  <c r="N189" i="9"/>
  <c r="Q189" i="9"/>
  <c r="R189" i="9" s="1"/>
  <c r="P189" i="9"/>
  <c r="T189" i="9" s="1"/>
  <c r="S188" i="9"/>
  <c r="W188" i="9"/>
  <c r="V188" i="9"/>
  <c r="V190" i="8"/>
  <c r="W190" i="8"/>
  <c r="N191" i="8"/>
  <c r="P191" i="8"/>
  <c r="T191" i="8" s="1"/>
  <c r="Q191" i="8"/>
  <c r="R191" i="8" s="1"/>
  <c r="M191" i="8"/>
  <c r="O191" i="8"/>
  <c r="T190" i="8"/>
  <c r="N190" i="7"/>
  <c r="O190" i="7"/>
  <c r="M190" i="7"/>
  <c r="P190" i="7"/>
  <c r="T190" i="7" s="1"/>
  <c r="Q190" i="7"/>
  <c r="R190" i="7" s="1"/>
  <c r="T189" i="7"/>
  <c r="W189" i="7"/>
  <c r="V189" i="7"/>
  <c r="T185" i="6"/>
  <c r="W185" i="6"/>
  <c r="V185" i="6"/>
  <c r="Q186" i="6"/>
  <c r="R186" i="6" s="1"/>
  <c r="O186" i="6"/>
  <c r="M186" i="6"/>
  <c r="P186" i="6"/>
  <c r="S186" i="6" s="1"/>
  <c r="N186" i="6"/>
  <c r="V196" i="2"/>
  <c r="W196" i="2"/>
  <c r="M197" i="2"/>
  <c r="Q197" i="2"/>
  <c r="R197" i="2" s="1"/>
  <c r="P197" i="2"/>
  <c r="T197" i="2" s="1"/>
  <c r="N197" i="2"/>
  <c r="O197" i="2"/>
  <c r="T196" i="2"/>
  <c r="S191" i="11" l="1"/>
  <c r="S185" i="14"/>
  <c r="T186" i="15"/>
  <c r="O189" i="16"/>
  <c r="N189" i="16"/>
  <c r="Q189" i="16"/>
  <c r="R189" i="16" s="1"/>
  <c r="P189" i="16"/>
  <c r="T189" i="16" s="1"/>
  <c r="M189" i="16"/>
  <c r="S188" i="16"/>
  <c r="V188" i="16"/>
  <c r="W188" i="16"/>
  <c r="W186" i="15"/>
  <c r="V186" i="15"/>
  <c r="N187" i="15"/>
  <c r="M187" i="15"/>
  <c r="Q187" i="15"/>
  <c r="R187" i="15" s="1"/>
  <c r="P187" i="15"/>
  <c r="S187" i="15" s="1"/>
  <c r="O187" i="15"/>
  <c r="V185" i="14"/>
  <c r="W185" i="14"/>
  <c r="N186" i="14"/>
  <c r="Q186" i="14"/>
  <c r="R186" i="14" s="1"/>
  <c r="M186" i="14"/>
  <c r="O186" i="14"/>
  <c r="P186" i="14"/>
  <c r="T186" i="14" s="1"/>
  <c r="S189" i="13"/>
  <c r="M190" i="13"/>
  <c r="P190" i="13"/>
  <c r="S190" i="13" s="1"/>
  <c r="N190" i="13"/>
  <c r="Q190" i="13"/>
  <c r="R190" i="13" s="1"/>
  <c r="O190" i="13"/>
  <c r="V189" i="13"/>
  <c r="W189" i="13"/>
  <c r="Q191" i="12"/>
  <c r="R191" i="12" s="1"/>
  <c r="O191" i="12"/>
  <c r="M191" i="12"/>
  <c r="P191" i="12"/>
  <c r="T191" i="12" s="1"/>
  <c r="N191" i="12"/>
  <c r="V190" i="12"/>
  <c r="W190" i="12"/>
  <c r="T190" i="12"/>
  <c r="V191" i="11"/>
  <c r="W191" i="11"/>
  <c r="M192" i="11"/>
  <c r="Q192" i="11"/>
  <c r="R192" i="11" s="1"/>
  <c r="P192" i="11"/>
  <c r="T192" i="11" s="1"/>
  <c r="O192" i="11"/>
  <c r="N192" i="11"/>
  <c r="T190" i="10"/>
  <c r="M191" i="10"/>
  <c r="N191" i="10"/>
  <c r="O191" i="10"/>
  <c r="Q191" i="10"/>
  <c r="R191" i="10" s="1"/>
  <c r="P191" i="10"/>
  <c r="S191" i="10" s="1"/>
  <c r="W190" i="10"/>
  <c r="V190" i="10"/>
  <c r="S189" i="9"/>
  <c r="W189" i="9"/>
  <c r="V189" i="9"/>
  <c r="M190" i="9"/>
  <c r="O190" i="9"/>
  <c r="P190" i="9"/>
  <c r="T190" i="9" s="1"/>
  <c r="Q190" i="9"/>
  <c r="R190" i="9" s="1"/>
  <c r="N190" i="9"/>
  <c r="S191" i="8"/>
  <c r="O192" i="8"/>
  <c r="M192" i="8"/>
  <c r="P192" i="8"/>
  <c r="T192" i="8" s="1"/>
  <c r="Q192" i="8"/>
  <c r="R192" i="8" s="1"/>
  <c r="N192" i="8"/>
  <c r="V191" i="8"/>
  <c r="W191" i="8"/>
  <c r="S190" i="7"/>
  <c r="V190" i="7"/>
  <c r="W190" i="7"/>
  <c r="P191" i="7"/>
  <c r="T191" i="7" s="1"/>
  <c r="Q191" i="7"/>
  <c r="R191" i="7" s="1"/>
  <c r="N191" i="7"/>
  <c r="O191" i="7"/>
  <c r="M191" i="7"/>
  <c r="T186" i="6"/>
  <c r="P187" i="6"/>
  <c r="T187" i="6" s="1"/>
  <c r="N187" i="6"/>
  <c r="Q187" i="6"/>
  <c r="R187" i="6" s="1"/>
  <c r="O187" i="6"/>
  <c r="M187" i="6"/>
  <c r="V186" i="6"/>
  <c r="W186" i="6"/>
  <c r="W197" i="2"/>
  <c r="V197" i="2"/>
  <c r="O198" i="2"/>
  <c r="P198" i="2"/>
  <c r="S198" i="2" s="1"/>
  <c r="Q198" i="2"/>
  <c r="R198" i="2" s="1"/>
  <c r="M198" i="2"/>
  <c r="N198" i="2"/>
  <c r="S197" i="2"/>
  <c r="T190" i="13" l="1"/>
  <c r="S186" i="14"/>
  <c r="S189" i="16"/>
  <c r="W189" i="16"/>
  <c r="V189" i="16"/>
  <c r="P190" i="16"/>
  <c r="S190" i="16" s="1"/>
  <c r="M190" i="16"/>
  <c r="O190" i="16"/>
  <c r="Q190" i="16"/>
  <c r="R190" i="16" s="1"/>
  <c r="N190" i="16"/>
  <c r="W187" i="15"/>
  <c r="V187" i="15"/>
  <c r="Q188" i="15"/>
  <c r="R188" i="15" s="1"/>
  <c r="P188" i="15"/>
  <c r="T188" i="15" s="1"/>
  <c r="O188" i="15"/>
  <c r="M188" i="15"/>
  <c r="N188" i="15"/>
  <c r="T187" i="15"/>
  <c r="V186" i="14"/>
  <c r="W186" i="14"/>
  <c r="O187" i="14"/>
  <c r="M187" i="14"/>
  <c r="P187" i="14"/>
  <c r="T187" i="14" s="1"/>
  <c r="N187" i="14"/>
  <c r="Q187" i="14"/>
  <c r="R187" i="14" s="1"/>
  <c r="W190" i="13"/>
  <c r="V190" i="13"/>
  <c r="Q191" i="13"/>
  <c r="R191" i="13" s="1"/>
  <c r="O191" i="13"/>
  <c r="P191" i="13"/>
  <c r="S191" i="13" s="1"/>
  <c r="M191" i="13"/>
  <c r="N191" i="13"/>
  <c r="S191" i="12"/>
  <c r="W191" i="12"/>
  <c r="V191" i="12"/>
  <c r="N192" i="12"/>
  <c r="M192" i="12"/>
  <c r="Q192" i="12"/>
  <c r="R192" i="12" s="1"/>
  <c r="P192" i="12"/>
  <c r="T192" i="12" s="1"/>
  <c r="O192" i="12"/>
  <c r="S192" i="11"/>
  <c r="W192" i="11"/>
  <c r="V192" i="11"/>
  <c r="P193" i="11"/>
  <c r="T193" i="11" s="1"/>
  <c r="N193" i="11"/>
  <c r="Q193" i="11"/>
  <c r="R193" i="11" s="1"/>
  <c r="O193" i="11"/>
  <c r="M193" i="11"/>
  <c r="T191" i="10"/>
  <c r="V191" i="10"/>
  <c r="W191" i="10"/>
  <c r="M192" i="10"/>
  <c r="P192" i="10"/>
  <c r="T192" i="10" s="1"/>
  <c r="N192" i="10"/>
  <c r="O192" i="10"/>
  <c r="Q192" i="10"/>
  <c r="R192" i="10" s="1"/>
  <c r="P191" i="9"/>
  <c r="S191" i="9" s="1"/>
  <c r="N191" i="9"/>
  <c r="O191" i="9"/>
  <c r="M191" i="9"/>
  <c r="Q191" i="9"/>
  <c r="R191" i="9" s="1"/>
  <c r="S190" i="9"/>
  <c r="W190" i="9"/>
  <c r="V190" i="9"/>
  <c r="S192" i="8"/>
  <c r="V192" i="8"/>
  <c r="W192" i="8"/>
  <c r="Q193" i="8"/>
  <c r="R193" i="8" s="1"/>
  <c r="P193" i="8"/>
  <c r="S193" i="8" s="1"/>
  <c r="M193" i="8"/>
  <c r="O193" i="8"/>
  <c r="N193" i="8"/>
  <c r="N192" i="7"/>
  <c r="O192" i="7"/>
  <c r="P192" i="7"/>
  <c r="S192" i="7" s="1"/>
  <c r="M192" i="7"/>
  <c r="Q192" i="7"/>
  <c r="R192" i="7" s="1"/>
  <c r="W191" i="7"/>
  <c r="V191" i="7"/>
  <c r="S187" i="6"/>
  <c r="S191" i="7"/>
  <c r="V187" i="6"/>
  <c r="W187" i="6"/>
  <c r="N188" i="6"/>
  <c r="P188" i="6"/>
  <c r="T188" i="6" s="1"/>
  <c r="M188" i="6"/>
  <c r="Q188" i="6"/>
  <c r="R188" i="6" s="1"/>
  <c r="O188" i="6"/>
  <c r="T198" i="2"/>
  <c r="W198" i="2"/>
  <c r="V198" i="2"/>
  <c r="O199" i="2"/>
  <c r="M199" i="2"/>
  <c r="P199" i="2"/>
  <c r="T199" i="2" s="1"/>
  <c r="N199" i="2"/>
  <c r="Q199" i="2"/>
  <c r="R199" i="2" s="1"/>
  <c r="S188" i="15" l="1"/>
  <c r="O191" i="16"/>
  <c r="P191" i="16"/>
  <c r="T191" i="16" s="1"/>
  <c r="M191" i="16"/>
  <c r="Q191" i="16"/>
  <c r="R191" i="16" s="1"/>
  <c r="N191" i="16"/>
  <c r="S191" i="16"/>
  <c r="S187" i="14"/>
  <c r="T190" i="16"/>
  <c r="W190" i="16"/>
  <c r="V190" i="16"/>
  <c r="P189" i="15"/>
  <c r="S189" i="15" s="1"/>
  <c r="M189" i="15"/>
  <c r="N189" i="15"/>
  <c r="O189" i="15"/>
  <c r="Q189" i="15"/>
  <c r="R189" i="15" s="1"/>
  <c r="V188" i="15"/>
  <c r="W188" i="15"/>
  <c r="S192" i="12"/>
  <c r="V187" i="14"/>
  <c r="W187" i="14"/>
  <c r="P188" i="14"/>
  <c r="T188" i="14" s="1"/>
  <c r="M188" i="14"/>
  <c r="Q188" i="14"/>
  <c r="R188" i="14" s="1"/>
  <c r="O188" i="14"/>
  <c r="N188" i="14"/>
  <c r="T191" i="13"/>
  <c r="P192" i="13"/>
  <c r="T192" i="13" s="1"/>
  <c r="N192" i="13"/>
  <c r="Q192" i="13"/>
  <c r="R192" i="13" s="1"/>
  <c r="M192" i="13"/>
  <c r="O192" i="13"/>
  <c r="W191" i="13"/>
  <c r="V191" i="13"/>
  <c r="S193" i="11"/>
  <c r="V192" i="12"/>
  <c r="W192" i="12"/>
  <c r="M193" i="12"/>
  <c r="P193" i="12"/>
  <c r="S193" i="12" s="1"/>
  <c r="N193" i="12"/>
  <c r="O193" i="12"/>
  <c r="Q193" i="12"/>
  <c r="R193" i="12" s="1"/>
  <c r="S192" i="10"/>
  <c r="V193" i="11"/>
  <c r="W193" i="11"/>
  <c r="M194" i="11"/>
  <c r="O194" i="11"/>
  <c r="P194" i="11"/>
  <c r="S194" i="11" s="1"/>
  <c r="N194" i="11"/>
  <c r="Q194" i="11"/>
  <c r="R194" i="11" s="1"/>
  <c r="T193" i="8"/>
  <c r="W192" i="10"/>
  <c r="V192" i="10"/>
  <c r="Q193" i="10"/>
  <c r="R193" i="10" s="1"/>
  <c r="N193" i="10"/>
  <c r="O193" i="10"/>
  <c r="M193" i="10"/>
  <c r="P193" i="10"/>
  <c r="S193" i="10" s="1"/>
  <c r="T191" i="9"/>
  <c r="V191" i="9"/>
  <c r="W191" i="9"/>
  <c r="O192" i="9"/>
  <c r="Q192" i="9"/>
  <c r="R192" i="9" s="1"/>
  <c r="P192" i="9"/>
  <c r="T192" i="9" s="1"/>
  <c r="M192" i="9"/>
  <c r="N192" i="9"/>
  <c r="V193" i="8"/>
  <c r="W193" i="8"/>
  <c r="N194" i="8"/>
  <c r="Q194" i="8"/>
  <c r="R194" i="8" s="1"/>
  <c r="P194" i="8"/>
  <c r="T194" i="8" s="1"/>
  <c r="M194" i="8"/>
  <c r="O194" i="8"/>
  <c r="S188" i="6"/>
  <c r="T192" i="7"/>
  <c r="W192" i="7"/>
  <c r="V192" i="7"/>
  <c r="M193" i="7"/>
  <c r="Q193" i="7"/>
  <c r="R193" i="7" s="1"/>
  <c r="P193" i="7"/>
  <c r="T193" i="7" s="1"/>
  <c r="O193" i="7"/>
  <c r="N193" i="7"/>
  <c r="O189" i="6"/>
  <c r="N189" i="6"/>
  <c r="P189" i="6"/>
  <c r="T189" i="6" s="1"/>
  <c r="M189" i="6"/>
  <c r="Q189" i="6"/>
  <c r="R189" i="6" s="1"/>
  <c r="V188" i="6"/>
  <c r="W188" i="6"/>
  <c r="S199" i="2"/>
  <c r="W199" i="2"/>
  <c r="V199" i="2"/>
  <c r="O200" i="2"/>
  <c r="M200" i="2"/>
  <c r="N200" i="2"/>
  <c r="P200" i="2"/>
  <c r="T200" i="2" s="1"/>
  <c r="Q200" i="2"/>
  <c r="R200" i="2" s="1"/>
  <c r="T189" i="15" l="1"/>
  <c r="V191" i="16"/>
  <c r="W191" i="16"/>
  <c r="O192" i="16"/>
  <c r="Q192" i="16"/>
  <c r="R192" i="16" s="1"/>
  <c r="M192" i="16"/>
  <c r="N192" i="16"/>
  <c r="P192" i="16"/>
  <c r="S192" i="16" s="1"/>
  <c r="V189" i="15"/>
  <c r="W189" i="15"/>
  <c r="O190" i="15"/>
  <c r="P190" i="15"/>
  <c r="S190" i="15" s="1"/>
  <c r="N190" i="15"/>
  <c r="M190" i="15"/>
  <c r="Q190" i="15"/>
  <c r="R190" i="15" s="1"/>
  <c r="T190" i="15"/>
  <c r="T193" i="12"/>
  <c r="S188" i="14"/>
  <c r="W188" i="14"/>
  <c r="V188" i="14"/>
  <c r="O189" i="14"/>
  <c r="M189" i="14"/>
  <c r="P189" i="14"/>
  <c r="T189" i="14" s="1"/>
  <c r="N189" i="14"/>
  <c r="Q189" i="14"/>
  <c r="R189" i="14" s="1"/>
  <c r="S192" i="13"/>
  <c r="V192" i="13"/>
  <c r="W192" i="13"/>
  <c r="N193" i="13"/>
  <c r="Q193" i="13"/>
  <c r="R193" i="13" s="1"/>
  <c r="M193" i="13"/>
  <c r="O193" i="13"/>
  <c r="P193" i="13"/>
  <c r="S193" i="13" s="1"/>
  <c r="V193" i="12"/>
  <c r="W193" i="12"/>
  <c r="M194" i="12"/>
  <c r="Q194" i="12"/>
  <c r="R194" i="12" s="1"/>
  <c r="O194" i="12"/>
  <c r="P194" i="12"/>
  <c r="T194" i="12" s="1"/>
  <c r="N194" i="12"/>
  <c r="T194" i="11"/>
  <c r="Q195" i="11"/>
  <c r="R195" i="11" s="1"/>
  <c r="P195" i="11"/>
  <c r="T195" i="11" s="1"/>
  <c r="N195" i="11"/>
  <c r="M195" i="11"/>
  <c r="O195" i="11"/>
  <c r="V194" i="11"/>
  <c r="W194" i="11"/>
  <c r="W193" i="10"/>
  <c r="V193" i="10"/>
  <c r="N194" i="10"/>
  <c r="P194" i="10"/>
  <c r="S194" i="10" s="1"/>
  <c r="O194" i="10"/>
  <c r="Q194" i="10"/>
  <c r="R194" i="10" s="1"/>
  <c r="M194" i="10"/>
  <c r="T193" i="10"/>
  <c r="S192" i="9"/>
  <c r="S194" i="8"/>
  <c r="M193" i="9"/>
  <c r="P193" i="9"/>
  <c r="T193" i="9" s="1"/>
  <c r="N193" i="9"/>
  <c r="Q193" i="9"/>
  <c r="R193" i="9" s="1"/>
  <c r="O193" i="9"/>
  <c r="V192" i="9"/>
  <c r="W192" i="9"/>
  <c r="V194" i="8"/>
  <c r="W194" i="8"/>
  <c r="M195" i="8"/>
  <c r="P195" i="8"/>
  <c r="T195" i="8" s="1"/>
  <c r="Q195" i="8"/>
  <c r="R195" i="8" s="1"/>
  <c r="N195" i="8"/>
  <c r="O195" i="8"/>
  <c r="W193" i="7"/>
  <c r="V193" i="7"/>
  <c r="M194" i="7"/>
  <c r="Q194" i="7"/>
  <c r="R194" i="7" s="1"/>
  <c r="N194" i="7"/>
  <c r="O194" i="7"/>
  <c r="P194" i="7"/>
  <c r="S194" i="7" s="1"/>
  <c r="S193" i="7"/>
  <c r="S189" i="6"/>
  <c r="V189" i="6"/>
  <c r="W189" i="6"/>
  <c r="Q190" i="6"/>
  <c r="R190" i="6" s="1"/>
  <c r="O190" i="6"/>
  <c r="M190" i="6"/>
  <c r="P190" i="6"/>
  <c r="T190" i="6" s="1"/>
  <c r="N190" i="6"/>
  <c r="V200" i="2"/>
  <c r="W200" i="2"/>
  <c r="P201" i="2"/>
  <c r="S201" i="2" s="1"/>
  <c r="O201" i="2"/>
  <c r="N201" i="2"/>
  <c r="Q201" i="2"/>
  <c r="R201" i="2" s="1"/>
  <c r="M201" i="2"/>
  <c r="S200" i="2"/>
  <c r="S195" i="11" l="1"/>
  <c r="M193" i="16"/>
  <c r="N193" i="16"/>
  <c r="P193" i="16"/>
  <c r="T193" i="16" s="1"/>
  <c r="O193" i="16"/>
  <c r="Q193" i="16"/>
  <c r="R193" i="16" s="1"/>
  <c r="V192" i="16"/>
  <c r="W192" i="16"/>
  <c r="S189" i="14"/>
  <c r="T192" i="16"/>
  <c r="T194" i="10"/>
  <c r="W190" i="15"/>
  <c r="V190" i="15"/>
  <c r="P191" i="15"/>
  <c r="T191" i="15" s="1"/>
  <c r="N191" i="15"/>
  <c r="O191" i="15"/>
  <c r="M191" i="15"/>
  <c r="Q191" i="15"/>
  <c r="R191" i="15" s="1"/>
  <c r="V189" i="14"/>
  <c r="W189" i="14"/>
  <c r="Q190" i="14"/>
  <c r="R190" i="14" s="1"/>
  <c r="O190" i="14"/>
  <c r="N190" i="14"/>
  <c r="P190" i="14"/>
  <c r="S190" i="14" s="1"/>
  <c r="M190" i="14"/>
  <c r="V193" i="13"/>
  <c r="W193" i="13"/>
  <c r="O194" i="13"/>
  <c r="M194" i="13"/>
  <c r="P194" i="13"/>
  <c r="S194" i="13" s="1"/>
  <c r="N194" i="13"/>
  <c r="Q194" i="13"/>
  <c r="R194" i="13" s="1"/>
  <c r="T193" i="13"/>
  <c r="Q195" i="12"/>
  <c r="R195" i="12" s="1"/>
  <c r="M195" i="12"/>
  <c r="O195" i="12"/>
  <c r="N195" i="12"/>
  <c r="P195" i="12"/>
  <c r="T195" i="12" s="1"/>
  <c r="W194" i="12"/>
  <c r="V194" i="12"/>
  <c r="S194" i="12"/>
  <c r="V195" i="11"/>
  <c r="W195" i="11"/>
  <c r="M196" i="11"/>
  <c r="P196" i="11"/>
  <c r="T196" i="11" s="1"/>
  <c r="N196" i="11"/>
  <c r="O196" i="11"/>
  <c r="Q196" i="11"/>
  <c r="R196" i="11" s="1"/>
  <c r="P195" i="10"/>
  <c r="T195" i="10" s="1"/>
  <c r="O195" i="10"/>
  <c r="N195" i="10"/>
  <c r="M195" i="10"/>
  <c r="Q195" i="10"/>
  <c r="R195" i="10" s="1"/>
  <c r="V194" i="10"/>
  <c r="W194" i="10"/>
  <c r="S193" i="9"/>
  <c r="V193" i="9"/>
  <c r="W193" i="9"/>
  <c r="P194" i="9"/>
  <c r="S194" i="9" s="1"/>
  <c r="N194" i="9"/>
  <c r="O194" i="9"/>
  <c r="Q194" i="9"/>
  <c r="R194" i="9" s="1"/>
  <c r="M194" i="9"/>
  <c r="S195" i="8"/>
  <c r="V195" i="8"/>
  <c r="W195" i="8"/>
  <c r="O196" i="8"/>
  <c r="N196" i="8"/>
  <c r="P196" i="8"/>
  <c r="T196" i="8" s="1"/>
  <c r="Q196" i="8"/>
  <c r="R196" i="8" s="1"/>
  <c r="M196" i="8"/>
  <c r="W194" i="7"/>
  <c r="V194" i="7"/>
  <c r="Q195" i="7"/>
  <c r="R195" i="7" s="1"/>
  <c r="N195" i="7"/>
  <c r="P195" i="7"/>
  <c r="S195" i="7" s="1"/>
  <c r="O195" i="7"/>
  <c r="M195" i="7"/>
  <c r="T194" i="7"/>
  <c r="P191" i="6"/>
  <c r="T191" i="6" s="1"/>
  <c r="M191" i="6"/>
  <c r="Q191" i="6"/>
  <c r="R191" i="6" s="1"/>
  <c r="O191" i="6"/>
  <c r="N191" i="6"/>
  <c r="S190" i="6"/>
  <c r="W190" i="6"/>
  <c r="V190" i="6"/>
  <c r="P202" i="2"/>
  <c r="S202" i="2" s="1"/>
  <c r="M202" i="2"/>
  <c r="Q202" i="2"/>
  <c r="R202" i="2" s="1"/>
  <c r="O202" i="2"/>
  <c r="N202" i="2"/>
  <c r="T201" i="2"/>
  <c r="V201" i="2"/>
  <c r="W201" i="2"/>
  <c r="S193" i="16" l="1"/>
  <c r="T190" i="14"/>
  <c r="W193" i="16"/>
  <c r="V193" i="16"/>
  <c r="M194" i="16"/>
  <c r="O194" i="16"/>
  <c r="Q194" i="16"/>
  <c r="R194" i="16" s="1"/>
  <c r="P194" i="16"/>
  <c r="S194" i="16" s="1"/>
  <c r="N194" i="16"/>
  <c r="S191" i="15"/>
  <c r="Q192" i="15"/>
  <c r="R192" i="15" s="1"/>
  <c r="N192" i="15"/>
  <c r="M192" i="15"/>
  <c r="P192" i="15"/>
  <c r="T192" i="15" s="1"/>
  <c r="O192" i="15"/>
  <c r="W191" i="15"/>
  <c r="V191" i="15"/>
  <c r="M191" i="14"/>
  <c r="N191" i="14"/>
  <c r="Q191" i="14"/>
  <c r="R191" i="14" s="1"/>
  <c r="O191" i="14"/>
  <c r="P191" i="14"/>
  <c r="T191" i="14" s="1"/>
  <c r="S196" i="11"/>
  <c r="W190" i="14"/>
  <c r="V190" i="14"/>
  <c r="T194" i="13"/>
  <c r="N195" i="13"/>
  <c r="P195" i="13"/>
  <c r="T195" i="13" s="1"/>
  <c r="M195" i="13"/>
  <c r="O195" i="13"/>
  <c r="Q195" i="13"/>
  <c r="R195" i="13" s="1"/>
  <c r="W194" i="13"/>
  <c r="V194" i="13"/>
  <c r="S195" i="10"/>
  <c r="S195" i="12"/>
  <c r="W195" i="12"/>
  <c r="V195" i="12"/>
  <c r="O196" i="12"/>
  <c r="P196" i="12"/>
  <c r="S196" i="12" s="1"/>
  <c r="M196" i="12"/>
  <c r="Q196" i="12"/>
  <c r="R196" i="12" s="1"/>
  <c r="N196" i="12"/>
  <c r="V196" i="11"/>
  <c r="W196" i="11"/>
  <c r="N197" i="11"/>
  <c r="M197" i="11"/>
  <c r="P197" i="11"/>
  <c r="S197" i="11" s="1"/>
  <c r="Q197" i="11"/>
  <c r="R197" i="11" s="1"/>
  <c r="O197" i="11"/>
  <c r="W195" i="10"/>
  <c r="V195" i="10"/>
  <c r="M196" i="10"/>
  <c r="O196" i="10"/>
  <c r="N196" i="10"/>
  <c r="Q196" i="10"/>
  <c r="R196" i="10" s="1"/>
  <c r="P196" i="10"/>
  <c r="T196" i="10" s="1"/>
  <c r="T194" i="9"/>
  <c r="M195" i="9"/>
  <c r="Q195" i="9"/>
  <c r="R195" i="9" s="1"/>
  <c r="N195" i="9"/>
  <c r="O195" i="9"/>
  <c r="P195" i="9"/>
  <c r="T195" i="9" s="1"/>
  <c r="W194" i="9"/>
  <c r="V194" i="9"/>
  <c r="S196" i="8"/>
  <c r="Q197" i="8"/>
  <c r="R197" i="8" s="1"/>
  <c r="P197" i="8"/>
  <c r="T197" i="8" s="1"/>
  <c r="O197" i="8"/>
  <c r="M197" i="8"/>
  <c r="N197" i="8"/>
  <c r="V196" i="8"/>
  <c r="W196" i="8"/>
  <c r="T195" i="7"/>
  <c r="V195" i="7"/>
  <c r="W195" i="7"/>
  <c r="N196" i="7"/>
  <c r="Q196" i="7"/>
  <c r="R196" i="7" s="1"/>
  <c r="P196" i="7"/>
  <c r="S196" i="7" s="1"/>
  <c r="O196" i="7"/>
  <c r="M196" i="7"/>
  <c r="S191" i="6"/>
  <c r="T202" i="2"/>
  <c r="W191" i="6"/>
  <c r="V191" i="6"/>
  <c r="M192" i="6"/>
  <c r="P192" i="6"/>
  <c r="T192" i="6" s="1"/>
  <c r="N192" i="6"/>
  <c r="Q192" i="6"/>
  <c r="R192" i="6" s="1"/>
  <c r="O192" i="6"/>
  <c r="V202" i="2"/>
  <c r="W202" i="2"/>
  <c r="O203" i="2"/>
  <c r="Q203" i="2"/>
  <c r="R203" i="2" s="1"/>
  <c r="N203" i="2"/>
  <c r="P203" i="2"/>
  <c r="T203" i="2" s="1"/>
  <c r="M203" i="2"/>
  <c r="S192" i="15" l="1"/>
  <c r="T194" i="16"/>
  <c r="V194" i="16"/>
  <c r="W194" i="16"/>
  <c r="O195" i="16"/>
  <c r="P195" i="16"/>
  <c r="T195" i="16" s="1"/>
  <c r="N195" i="16"/>
  <c r="Q195" i="16"/>
  <c r="R195" i="16" s="1"/>
  <c r="M195" i="16"/>
  <c r="S195" i="16"/>
  <c r="W192" i="15"/>
  <c r="V192" i="15"/>
  <c r="N193" i="15"/>
  <c r="M193" i="15"/>
  <c r="O193" i="15"/>
  <c r="Q193" i="15"/>
  <c r="R193" i="15" s="1"/>
  <c r="P193" i="15"/>
  <c r="S193" i="15" s="1"/>
  <c r="P192" i="14"/>
  <c r="T192" i="14" s="1"/>
  <c r="M192" i="14"/>
  <c r="O192" i="14"/>
  <c r="Q192" i="14"/>
  <c r="R192" i="14" s="1"/>
  <c r="N192" i="14"/>
  <c r="S195" i="13"/>
  <c r="V191" i="14"/>
  <c r="W191" i="14"/>
  <c r="S191" i="14"/>
  <c r="T196" i="12"/>
  <c r="W195" i="13"/>
  <c r="V195" i="13"/>
  <c r="O196" i="13"/>
  <c r="P196" i="13"/>
  <c r="T196" i="13" s="1"/>
  <c r="M196" i="13"/>
  <c r="N196" i="13"/>
  <c r="Q196" i="13"/>
  <c r="R196" i="13" s="1"/>
  <c r="S197" i="8"/>
  <c r="T197" i="11"/>
  <c r="W196" i="12"/>
  <c r="V196" i="12"/>
  <c r="Q197" i="12"/>
  <c r="R197" i="12" s="1"/>
  <c r="M197" i="12"/>
  <c r="P197" i="12"/>
  <c r="T197" i="12" s="1"/>
  <c r="N197" i="12"/>
  <c r="O197" i="12"/>
  <c r="O198" i="11"/>
  <c r="Q198" i="11"/>
  <c r="R198" i="11" s="1"/>
  <c r="P198" i="11"/>
  <c r="S198" i="11" s="1"/>
  <c r="N198" i="11"/>
  <c r="M198" i="11"/>
  <c r="V197" i="11"/>
  <c r="W197" i="11"/>
  <c r="Q197" i="10"/>
  <c r="R197" i="10" s="1"/>
  <c r="O197" i="10"/>
  <c r="M197" i="10"/>
  <c r="N197" i="10"/>
  <c r="P197" i="10"/>
  <c r="T197" i="10" s="1"/>
  <c r="S195" i="9"/>
  <c r="S196" i="10"/>
  <c r="V196" i="10"/>
  <c r="W196" i="10"/>
  <c r="V195" i="9"/>
  <c r="W195" i="9"/>
  <c r="P196" i="9"/>
  <c r="T196" i="9" s="1"/>
  <c r="M196" i="9"/>
  <c r="O196" i="9"/>
  <c r="Q196" i="9"/>
  <c r="R196" i="9" s="1"/>
  <c r="N196" i="9"/>
  <c r="S192" i="6"/>
  <c r="W197" i="8"/>
  <c r="V197" i="8"/>
  <c r="N198" i="8"/>
  <c r="Q198" i="8"/>
  <c r="R198" i="8" s="1"/>
  <c r="P198" i="8"/>
  <c r="T198" i="8" s="1"/>
  <c r="M198" i="8"/>
  <c r="O198" i="8"/>
  <c r="T196" i="7"/>
  <c r="V196" i="7"/>
  <c r="W196" i="7"/>
  <c r="O197" i="7"/>
  <c r="M197" i="7"/>
  <c r="P197" i="7"/>
  <c r="T197" i="7" s="1"/>
  <c r="Q197" i="7"/>
  <c r="R197" i="7" s="1"/>
  <c r="N197" i="7"/>
  <c r="O193" i="6"/>
  <c r="N193" i="6"/>
  <c r="P193" i="6"/>
  <c r="S193" i="6" s="1"/>
  <c r="M193" i="6"/>
  <c r="Q193" i="6"/>
  <c r="R193" i="6" s="1"/>
  <c r="W192" i="6"/>
  <c r="V192" i="6"/>
  <c r="W203" i="2"/>
  <c r="V203" i="2"/>
  <c r="N204" i="2"/>
  <c r="P204" i="2"/>
  <c r="T204" i="2" s="1"/>
  <c r="O204" i="2"/>
  <c r="M204" i="2"/>
  <c r="Q204" i="2"/>
  <c r="R204" i="2" s="1"/>
  <c r="S203" i="2"/>
  <c r="S196" i="13" l="1"/>
  <c r="P196" i="16"/>
  <c r="S196" i="16" s="1"/>
  <c r="M196" i="16"/>
  <c r="Q196" i="16"/>
  <c r="R196" i="16" s="1"/>
  <c r="O196" i="16"/>
  <c r="N196" i="16"/>
  <c r="V195" i="16"/>
  <c r="W195" i="16"/>
  <c r="O194" i="15"/>
  <c r="P194" i="15"/>
  <c r="T194" i="15" s="1"/>
  <c r="M194" i="15"/>
  <c r="N194" i="15"/>
  <c r="Q194" i="15"/>
  <c r="R194" i="15" s="1"/>
  <c r="T193" i="15"/>
  <c r="V193" i="15"/>
  <c r="W193" i="15"/>
  <c r="S192" i="14"/>
  <c r="V192" i="14"/>
  <c r="W192" i="14"/>
  <c r="O193" i="14"/>
  <c r="N193" i="14"/>
  <c r="P193" i="14"/>
  <c r="T193" i="14" s="1"/>
  <c r="Q193" i="14"/>
  <c r="R193" i="14" s="1"/>
  <c r="M193" i="14"/>
  <c r="M197" i="13"/>
  <c r="O197" i="13"/>
  <c r="N197" i="13"/>
  <c r="P197" i="13"/>
  <c r="T197" i="13" s="1"/>
  <c r="Q197" i="13"/>
  <c r="R197" i="13" s="1"/>
  <c r="V196" i="13"/>
  <c r="W196" i="13"/>
  <c r="V197" i="12"/>
  <c r="W197" i="12"/>
  <c r="P198" i="12"/>
  <c r="S198" i="12" s="1"/>
  <c r="O198" i="12"/>
  <c r="Q198" i="12"/>
  <c r="R198" i="12" s="1"/>
  <c r="M198" i="12"/>
  <c r="N198" i="12"/>
  <c r="S197" i="12"/>
  <c r="T198" i="11"/>
  <c r="W198" i="11"/>
  <c r="V198" i="11"/>
  <c r="S197" i="10"/>
  <c r="Q199" i="11"/>
  <c r="R199" i="11" s="1"/>
  <c r="P199" i="11"/>
  <c r="T199" i="11" s="1"/>
  <c r="N199" i="11"/>
  <c r="M199" i="11"/>
  <c r="O199" i="11"/>
  <c r="V197" i="10"/>
  <c r="W197" i="10"/>
  <c r="O198" i="10"/>
  <c r="Q198" i="10"/>
  <c r="R198" i="10" s="1"/>
  <c r="P198" i="10"/>
  <c r="S198" i="10" s="1"/>
  <c r="M198" i="10"/>
  <c r="N198" i="10"/>
  <c r="S198" i="8"/>
  <c r="N197" i="9"/>
  <c r="Q197" i="9"/>
  <c r="R197" i="9" s="1"/>
  <c r="M197" i="9"/>
  <c r="O197" i="9"/>
  <c r="P197" i="9"/>
  <c r="S197" i="9" s="1"/>
  <c r="W196" i="9"/>
  <c r="V196" i="9"/>
  <c r="S196" i="9"/>
  <c r="O199" i="8"/>
  <c r="P199" i="8"/>
  <c r="T199" i="8" s="1"/>
  <c r="Q199" i="8"/>
  <c r="R199" i="8" s="1"/>
  <c r="M199" i="8"/>
  <c r="N199" i="8"/>
  <c r="W198" i="8"/>
  <c r="V198" i="8"/>
  <c r="S197" i="7"/>
  <c r="S204" i="2"/>
  <c r="O198" i="7"/>
  <c r="Q198" i="7"/>
  <c r="R198" i="7" s="1"/>
  <c r="N198" i="7"/>
  <c r="P198" i="7"/>
  <c r="T198" i="7" s="1"/>
  <c r="M198" i="7"/>
  <c r="W197" i="7"/>
  <c r="V197" i="7"/>
  <c r="T193" i="6"/>
  <c r="V193" i="6"/>
  <c r="W193" i="6"/>
  <c r="Q194" i="6"/>
  <c r="R194" i="6" s="1"/>
  <c r="O194" i="6"/>
  <c r="M194" i="6"/>
  <c r="N194" i="6"/>
  <c r="P194" i="6"/>
  <c r="T194" i="6" s="1"/>
  <c r="M205" i="2"/>
  <c r="O205" i="2"/>
  <c r="N205" i="2"/>
  <c r="Q205" i="2"/>
  <c r="R205" i="2" s="1"/>
  <c r="P205" i="2"/>
  <c r="S205" i="2" s="1"/>
  <c r="V204" i="2"/>
  <c r="W204" i="2"/>
  <c r="S194" i="15" l="1"/>
  <c r="S199" i="11"/>
  <c r="T196" i="16"/>
  <c r="V196" i="16"/>
  <c r="W196" i="16"/>
  <c r="P197" i="16"/>
  <c r="S197" i="16" s="1"/>
  <c r="N197" i="16"/>
  <c r="M197" i="16"/>
  <c r="O197" i="16"/>
  <c r="Q197" i="16"/>
  <c r="R197" i="16" s="1"/>
  <c r="W194" i="15"/>
  <c r="V194" i="15"/>
  <c r="P195" i="15"/>
  <c r="T195" i="15" s="1"/>
  <c r="O195" i="15"/>
  <c r="Q195" i="15"/>
  <c r="R195" i="15" s="1"/>
  <c r="N195" i="15"/>
  <c r="M195" i="15"/>
  <c r="S197" i="13"/>
  <c r="V193" i="14"/>
  <c r="W193" i="14"/>
  <c r="T198" i="12"/>
  <c r="O194" i="14"/>
  <c r="Q194" i="14"/>
  <c r="R194" i="14" s="1"/>
  <c r="P194" i="14"/>
  <c r="S194" i="14" s="1"/>
  <c r="N194" i="14"/>
  <c r="M194" i="14"/>
  <c r="S193" i="14"/>
  <c r="V197" i="13"/>
  <c r="W197" i="13"/>
  <c r="P198" i="13"/>
  <c r="S198" i="13" s="1"/>
  <c r="Q198" i="13"/>
  <c r="R198" i="13" s="1"/>
  <c r="O198" i="13"/>
  <c r="M198" i="13"/>
  <c r="N198" i="13"/>
  <c r="O199" i="12"/>
  <c r="Q199" i="12"/>
  <c r="R199" i="12" s="1"/>
  <c r="M199" i="12"/>
  <c r="N199" i="12"/>
  <c r="P199" i="12"/>
  <c r="S199" i="12" s="1"/>
  <c r="V198" i="12"/>
  <c r="W198" i="12"/>
  <c r="S199" i="8"/>
  <c r="V199" i="11"/>
  <c r="W199" i="11"/>
  <c r="Q200" i="11"/>
  <c r="R200" i="11" s="1"/>
  <c r="M200" i="11"/>
  <c r="N200" i="11"/>
  <c r="O200" i="11"/>
  <c r="P200" i="11"/>
  <c r="S200" i="11" s="1"/>
  <c r="T198" i="10"/>
  <c r="N199" i="10"/>
  <c r="P199" i="10"/>
  <c r="S199" i="10" s="1"/>
  <c r="Q199" i="10"/>
  <c r="R199" i="10" s="1"/>
  <c r="O199" i="10"/>
  <c r="M199" i="10"/>
  <c r="W198" i="10"/>
  <c r="V198" i="10"/>
  <c r="T197" i="9"/>
  <c r="W197" i="9"/>
  <c r="V197" i="9"/>
  <c r="M198" i="9"/>
  <c r="Q198" i="9"/>
  <c r="R198" i="9" s="1"/>
  <c r="N198" i="9"/>
  <c r="O198" i="9"/>
  <c r="P198" i="9"/>
  <c r="T198" i="9" s="1"/>
  <c r="W199" i="8"/>
  <c r="V199" i="8"/>
  <c r="O200" i="8"/>
  <c r="N200" i="8"/>
  <c r="P200" i="8"/>
  <c r="S200" i="8" s="1"/>
  <c r="M200" i="8"/>
  <c r="Q200" i="8"/>
  <c r="R200" i="8" s="1"/>
  <c r="S194" i="6"/>
  <c r="S198" i="7"/>
  <c r="V198" i="7"/>
  <c r="W198" i="7"/>
  <c r="N199" i="7"/>
  <c r="M199" i="7"/>
  <c r="P199" i="7"/>
  <c r="T199" i="7" s="1"/>
  <c r="Q199" i="7"/>
  <c r="R199" i="7" s="1"/>
  <c r="O199" i="7"/>
  <c r="T205" i="2"/>
  <c r="W194" i="6"/>
  <c r="V194" i="6"/>
  <c r="P195" i="6"/>
  <c r="T195" i="6" s="1"/>
  <c r="M195" i="6"/>
  <c r="Q195" i="6"/>
  <c r="R195" i="6" s="1"/>
  <c r="N195" i="6"/>
  <c r="O195" i="6"/>
  <c r="V205" i="2"/>
  <c r="W205" i="2"/>
  <c r="P206" i="2"/>
  <c r="T206" i="2" s="1"/>
  <c r="N206" i="2"/>
  <c r="Q206" i="2"/>
  <c r="R206" i="2" s="1"/>
  <c r="M206" i="2"/>
  <c r="O206" i="2"/>
  <c r="W197" i="16" l="1"/>
  <c r="V197" i="16"/>
  <c r="Q198" i="16"/>
  <c r="R198" i="16" s="1"/>
  <c r="N198" i="16"/>
  <c r="P198" i="16"/>
  <c r="T198" i="16" s="1"/>
  <c r="M198" i="16"/>
  <c r="O198" i="16"/>
  <c r="T197" i="16"/>
  <c r="N196" i="15"/>
  <c r="P196" i="15"/>
  <c r="T196" i="15" s="1"/>
  <c r="Q196" i="15"/>
  <c r="R196" i="15" s="1"/>
  <c r="O196" i="15"/>
  <c r="M196" i="15"/>
  <c r="S195" i="15"/>
  <c r="V195" i="15"/>
  <c r="W195" i="15"/>
  <c r="T194" i="14"/>
  <c r="W194" i="14"/>
  <c r="V194" i="14"/>
  <c r="P195" i="14"/>
  <c r="T195" i="14" s="1"/>
  <c r="Q195" i="14"/>
  <c r="R195" i="14" s="1"/>
  <c r="M195" i="14"/>
  <c r="N195" i="14"/>
  <c r="O195" i="14"/>
  <c r="T198" i="13"/>
  <c r="W198" i="13"/>
  <c r="V198" i="13"/>
  <c r="N199" i="13"/>
  <c r="O199" i="13"/>
  <c r="M199" i="13"/>
  <c r="P199" i="13"/>
  <c r="S199" i="13" s="1"/>
  <c r="Q199" i="13"/>
  <c r="R199" i="13" s="1"/>
  <c r="T199" i="12"/>
  <c r="V199" i="12"/>
  <c r="W199" i="12"/>
  <c r="M200" i="12"/>
  <c r="N200" i="12"/>
  <c r="Q200" i="12"/>
  <c r="R200" i="12" s="1"/>
  <c r="O200" i="12"/>
  <c r="P200" i="12"/>
  <c r="T200" i="12" s="1"/>
  <c r="T199" i="10"/>
  <c r="W200" i="11"/>
  <c r="V200" i="11"/>
  <c r="T200" i="11"/>
  <c r="P201" i="11"/>
  <c r="T201" i="11" s="1"/>
  <c r="Q201" i="11"/>
  <c r="R201" i="11" s="1"/>
  <c r="N201" i="11"/>
  <c r="M201" i="11"/>
  <c r="O201" i="11"/>
  <c r="V199" i="10"/>
  <c r="W199" i="10"/>
  <c r="O200" i="10"/>
  <c r="Q200" i="10"/>
  <c r="R200" i="10" s="1"/>
  <c r="M200" i="10"/>
  <c r="N200" i="10"/>
  <c r="P200" i="10"/>
  <c r="T200" i="10" s="1"/>
  <c r="V198" i="9"/>
  <c r="W198" i="9"/>
  <c r="Q199" i="9"/>
  <c r="R199" i="9" s="1"/>
  <c r="N199" i="9"/>
  <c r="M199" i="9"/>
  <c r="P199" i="9"/>
  <c r="T199" i="9" s="1"/>
  <c r="O199" i="9"/>
  <c r="S198" i="9"/>
  <c r="V200" i="8"/>
  <c r="W200" i="8"/>
  <c r="Q201" i="8"/>
  <c r="R201" i="8" s="1"/>
  <c r="M201" i="8"/>
  <c r="O201" i="8"/>
  <c r="N201" i="8"/>
  <c r="P201" i="8"/>
  <c r="S201" i="8" s="1"/>
  <c r="T200" i="8"/>
  <c r="S195" i="6"/>
  <c r="P200" i="7"/>
  <c r="T200" i="7" s="1"/>
  <c r="Q200" i="7"/>
  <c r="R200" i="7" s="1"/>
  <c r="M200" i="7"/>
  <c r="O200" i="7"/>
  <c r="N200" i="7"/>
  <c r="S199" i="7"/>
  <c r="V199" i="7"/>
  <c r="W199" i="7"/>
  <c r="O196" i="6"/>
  <c r="P196" i="6"/>
  <c r="T196" i="6" s="1"/>
  <c r="N196" i="6"/>
  <c r="Q196" i="6"/>
  <c r="R196" i="6" s="1"/>
  <c r="M196" i="6"/>
  <c r="V195" i="6"/>
  <c r="W195" i="6"/>
  <c r="O207" i="2"/>
  <c r="M207" i="2"/>
  <c r="Q207" i="2"/>
  <c r="R207" i="2" s="1"/>
  <c r="P207" i="2"/>
  <c r="S207" i="2" s="1"/>
  <c r="N207" i="2"/>
  <c r="W206" i="2"/>
  <c r="V206" i="2"/>
  <c r="S206" i="2"/>
  <c r="S196" i="15" l="1"/>
  <c r="S198" i="16"/>
  <c r="V198" i="16"/>
  <c r="W198" i="16"/>
  <c r="M199" i="16"/>
  <c r="P199" i="16"/>
  <c r="T199" i="16" s="1"/>
  <c r="Q199" i="16"/>
  <c r="R199" i="16" s="1"/>
  <c r="O199" i="16"/>
  <c r="N199" i="16"/>
  <c r="S200" i="12"/>
  <c r="S195" i="14"/>
  <c r="W196" i="15"/>
  <c r="V196" i="15"/>
  <c r="N197" i="15"/>
  <c r="O197" i="15"/>
  <c r="Q197" i="15"/>
  <c r="R197" i="15" s="1"/>
  <c r="M197" i="15"/>
  <c r="P197" i="15"/>
  <c r="T197" i="15" s="1"/>
  <c r="M196" i="14"/>
  <c r="O196" i="14"/>
  <c r="N196" i="14"/>
  <c r="Q196" i="14"/>
  <c r="R196" i="14" s="1"/>
  <c r="P196" i="14"/>
  <c r="T196" i="14" s="1"/>
  <c r="V195" i="14"/>
  <c r="W195" i="14"/>
  <c r="Q200" i="13"/>
  <c r="R200" i="13" s="1"/>
  <c r="M200" i="13"/>
  <c r="O200" i="13"/>
  <c r="P200" i="13"/>
  <c r="S200" i="13" s="1"/>
  <c r="N200" i="13"/>
  <c r="T199" i="13"/>
  <c r="V199" i="13"/>
  <c r="W199" i="13"/>
  <c r="W200" i="12"/>
  <c r="V200" i="12"/>
  <c r="O201" i="12"/>
  <c r="Q201" i="12"/>
  <c r="R201" i="12" s="1"/>
  <c r="P201" i="12"/>
  <c r="S201" i="12" s="1"/>
  <c r="M201" i="12"/>
  <c r="N201" i="12"/>
  <c r="S201" i="11"/>
  <c r="Q202" i="11"/>
  <c r="R202" i="11" s="1"/>
  <c r="P202" i="11"/>
  <c r="T202" i="11" s="1"/>
  <c r="N202" i="11"/>
  <c r="O202" i="11"/>
  <c r="M202" i="11"/>
  <c r="W201" i="11"/>
  <c r="V201" i="11"/>
  <c r="W200" i="10"/>
  <c r="V200" i="10"/>
  <c r="M201" i="10"/>
  <c r="N201" i="10"/>
  <c r="O201" i="10"/>
  <c r="P201" i="10"/>
  <c r="S201" i="10" s="1"/>
  <c r="Q201" i="10"/>
  <c r="R201" i="10" s="1"/>
  <c r="S200" i="10"/>
  <c r="O200" i="9"/>
  <c r="N200" i="9"/>
  <c r="P200" i="9"/>
  <c r="S200" i="9" s="1"/>
  <c r="M200" i="9"/>
  <c r="Q200" i="9"/>
  <c r="R200" i="9" s="1"/>
  <c r="W199" i="9"/>
  <c r="V199" i="9"/>
  <c r="S199" i="9"/>
  <c r="S200" i="7"/>
  <c r="N202" i="8"/>
  <c r="Q202" i="8"/>
  <c r="R202" i="8" s="1"/>
  <c r="P202" i="8"/>
  <c r="T202" i="8" s="1"/>
  <c r="M202" i="8"/>
  <c r="O202" i="8"/>
  <c r="S196" i="6"/>
  <c r="W201" i="8"/>
  <c r="V201" i="8"/>
  <c r="T201" i="8"/>
  <c r="V200" i="7"/>
  <c r="W200" i="7"/>
  <c r="Q201" i="7"/>
  <c r="R201" i="7" s="1"/>
  <c r="P201" i="7"/>
  <c r="T201" i="7" s="1"/>
  <c r="M201" i="7"/>
  <c r="O201" i="7"/>
  <c r="N201" i="7"/>
  <c r="V196" i="6"/>
  <c r="W196" i="6"/>
  <c r="N197" i="6"/>
  <c r="O197" i="6"/>
  <c r="P197" i="6"/>
  <c r="S197" i="6" s="1"/>
  <c r="M197" i="6"/>
  <c r="Q197" i="6"/>
  <c r="R197" i="6" s="1"/>
  <c r="T207" i="2"/>
  <c r="V207" i="2"/>
  <c r="W207" i="2"/>
  <c r="O208" i="2"/>
  <c r="Q208" i="2"/>
  <c r="R208" i="2" s="1"/>
  <c r="M208" i="2"/>
  <c r="N208" i="2"/>
  <c r="P208" i="2"/>
  <c r="S208" i="2" s="1"/>
  <c r="S199" i="16" l="1"/>
  <c r="S202" i="11"/>
  <c r="S197" i="15"/>
  <c r="V199" i="16"/>
  <c r="W199" i="16"/>
  <c r="O200" i="16"/>
  <c r="N200" i="16"/>
  <c r="Q200" i="16"/>
  <c r="R200" i="16" s="1"/>
  <c r="P200" i="16"/>
  <c r="T200" i="16" s="1"/>
  <c r="M200" i="16"/>
  <c r="W197" i="15"/>
  <c r="V197" i="15"/>
  <c r="Q198" i="15"/>
  <c r="R198" i="15" s="1"/>
  <c r="O198" i="15"/>
  <c r="N198" i="15"/>
  <c r="P198" i="15"/>
  <c r="S198" i="15" s="1"/>
  <c r="M198" i="15"/>
  <c r="T200" i="13"/>
  <c r="S196" i="14"/>
  <c r="W196" i="14"/>
  <c r="V196" i="14"/>
  <c r="O197" i="14"/>
  <c r="Q197" i="14"/>
  <c r="R197" i="14" s="1"/>
  <c r="M197" i="14"/>
  <c r="N197" i="14"/>
  <c r="P197" i="14"/>
  <c r="S197" i="14" s="1"/>
  <c r="V200" i="13"/>
  <c r="W200" i="13"/>
  <c r="M201" i="13"/>
  <c r="O201" i="13"/>
  <c r="P201" i="13"/>
  <c r="T201" i="13" s="1"/>
  <c r="Q201" i="13"/>
  <c r="R201" i="13" s="1"/>
  <c r="N201" i="13"/>
  <c r="W201" i="12"/>
  <c r="V201" i="12"/>
  <c r="O202" i="12"/>
  <c r="N202" i="12"/>
  <c r="P202" i="12"/>
  <c r="S202" i="12" s="1"/>
  <c r="Q202" i="12"/>
  <c r="R202" i="12" s="1"/>
  <c r="M202" i="12"/>
  <c r="T201" i="12"/>
  <c r="V202" i="11"/>
  <c r="W202" i="11"/>
  <c r="Q203" i="11"/>
  <c r="R203" i="11" s="1"/>
  <c r="P203" i="11"/>
  <c r="S203" i="11" s="1"/>
  <c r="N203" i="11"/>
  <c r="O203" i="11"/>
  <c r="M203" i="11"/>
  <c r="O202" i="10"/>
  <c r="Q202" i="10"/>
  <c r="R202" i="10" s="1"/>
  <c r="M202" i="10"/>
  <c r="P202" i="10"/>
  <c r="S202" i="10" s="1"/>
  <c r="N202" i="10"/>
  <c r="V201" i="10"/>
  <c r="W201" i="10"/>
  <c r="T201" i="10"/>
  <c r="T200" i="9"/>
  <c r="W200" i="9"/>
  <c r="V200" i="9"/>
  <c r="Q201" i="9"/>
  <c r="R201" i="9" s="1"/>
  <c r="N201" i="9"/>
  <c r="M201" i="9"/>
  <c r="O201" i="9"/>
  <c r="P201" i="9"/>
  <c r="T201" i="9" s="1"/>
  <c r="S202" i="8"/>
  <c r="S201" i="7"/>
  <c r="V202" i="8"/>
  <c r="W202" i="8"/>
  <c r="M203" i="8"/>
  <c r="P203" i="8"/>
  <c r="T203" i="8" s="1"/>
  <c r="Q203" i="8"/>
  <c r="R203" i="8" s="1"/>
  <c r="N203" i="8"/>
  <c r="O203" i="8"/>
  <c r="V201" i="7"/>
  <c r="W201" i="7"/>
  <c r="N202" i="7"/>
  <c r="M202" i="7"/>
  <c r="O202" i="7"/>
  <c r="P202" i="7"/>
  <c r="T202" i="7" s="1"/>
  <c r="Q202" i="7"/>
  <c r="R202" i="7" s="1"/>
  <c r="Q198" i="6"/>
  <c r="R198" i="6" s="1"/>
  <c r="N198" i="6"/>
  <c r="O198" i="6"/>
  <c r="M198" i="6"/>
  <c r="P198" i="6"/>
  <c r="T198" i="6" s="1"/>
  <c r="T197" i="6"/>
  <c r="V197" i="6"/>
  <c r="W197" i="6"/>
  <c r="V208" i="2"/>
  <c r="W208" i="2"/>
  <c r="R209" i="2"/>
  <c r="M209" i="2"/>
  <c r="T209" i="2"/>
  <c r="N209" i="2"/>
  <c r="O209" i="2"/>
  <c r="S209" i="2"/>
  <c r="T208" i="2"/>
  <c r="N201" i="16" l="1"/>
  <c r="Q201" i="16"/>
  <c r="R201" i="16" s="1"/>
  <c r="P201" i="16"/>
  <c r="S201" i="16" s="1"/>
  <c r="M201" i="16"/>
  <c r="O201" i="16"/>
  <c r="W200" i="16"/>
  <c r="V200" i="16"/>
  <c r="S200" i="16"/>
  <c r="M199" i="15"/>
  <c r="P199" i="15"/>
  <c r="T199" i="15" s="1"/>
  <c r="Q199" i="15"/>
  <c r="R199" i="15" s="1"/>
  <c r="O199" i="15"/>
  <c r="N199" i="15"/>
  <c r="T198" i="15"/>
  <c r="V198" i="15"/>
  <c r="W198" i="15"/>
  <c r="T203" i="11"/>
  <c r="T197" i="14"/>
  <c r="Q198" i="14"/>
  <c r="R198" i="14" s="1"/>
  <c r="P198" i="14"/>
  <c r="T198" i="14" s="1"/>
  <c r="M198" i="14"/>
  <c r="O198" i="14"/>
  <c r="N198" i="14"/>
  <c r="V197" i="14"/>
  <c r="W197" i="14"/>
  <c r="S203" i="8"/>
  <c r="T202" i="12"/>
  <c r="N202" i="13"/>
  <c r="Q202" i="13"/>
  <c r="R202" i="13" s="1"/>
  <c r="P202" i="13"/>
  <c r="T202" i="13" s="1"/>
  <c r="M202" i="13"/>
  <c r="O202" i="13"/>
  <c r="S201" i="13"/>
  <c r="V201" i="13"/>
  <c r="W201" i="13"/>
  <c r="W202" i="12"/>
  <c r="V202" i="12"/>
  <c r="N203" i="12"/>
  <c r="O203" i="12"/>
  <c r="Q203" i="12"/>
  <c r="R203" i="12" s="1"/>
  <c r="P203" i="12"/>
  <c r="S203" i="12" s="1"/>
  <c r="M203" i="12"/>
  <c r="T202" i="10"/>
  <c r="W203" i="11"/>
  <c r="V203" i="11"/>
  <c r="P204" i="11"/>
  <c r="T204" i="11" s="1"/>
  <c r="Q204" i="11"/>
  <c r="R204" i="11" s="1"/>
  <c r="M204" i="11"/>
  <c r="N204" i="11"/>
  <c r="O204" i="11"/>
  <c r="V202" i="10"/>
  <c r="W202" i="10"/>
  <c r="P203" i="10"/>
  <c r="T203" i="10" s="1"/>
  <c r="N203" i="10"/>
  <c r="O203" i="10"/>
  <c r="Q203" i="10"/>
  <c r="R203" i="10" s="1"/>
  <c r="M203" i="10"/>
  <c r="W201" i="9"/>
  <c r="V201" i="9"/>
  <c r="P202" i="9"/>
  <c r="S202" i="9" s="1"/>
  <c r="O202" i="9"/>
  <c r="M202" i="9"/>
  <c r="Q202" i="9"/>
  <c r="R202" i="9" s="1"/>
  <c r="N202" i="9"/>
  <c r="S201" i="9"/>
  <c r="V203" i="8"/>
  <c r="W203" i="8"/>
  <c r="O204" i="8"/>
  <c r="M204" i="8"/>
  <c r="P204" i="8"/>
  <c r="T204" i="8" s="1"/>
  <c r="N204" i="8"/>
  <c r="Q204" i="8"/>
  <c r="R204" i="8" s="1"/>
  <c r="O203" i="7"/>
  <c r="M203" i="7"/>
  <c r="P203" i="7"/>
  <c r="T203" i="7" s="1"/>
  <c r="N203" i="7"/>
  <c r="Q203" i="7"/>
  <c r="R203" i="7" s="1"/>
  <c r="V202" i="7"/>
  <c r="W202" i="7"/>
  <c r="S202" i="7"/>
  <c r="S198" i="6"/>
  <c r="W198" i="6"/>
  <c r="V198" i="6"/>
  <c r="P199" i="6"/>
  <c r="T199" i="6" s="1"/>
  <c r="O199" i="6"/>
  <c r="Q199" i="6"/>
  <c r="R199" i="6" s="1"/>
  <c r="M199" i="6"/>
  <c r="N199" i="6"/>
  <c r="W209" i="2"/>
  <c r="V209" i="2"/>
  <c r="S199" i="15" l="1"/>
  <c r="S198" i="14"/>
  <c r="T201" i="16"/>
  <c r="V201" i="16"/>
  <c r="W201" i="16"/>
  <c r="P202" i="16"/>
  <c r="S202" i="16" s="1"/>
  <c r="N202" i="16"/>
  <c r="Q202" i="16"/>
  <c r="R202" i="16" s="1"/>
  <c r="O202" i="16"/>
  <c r="M202" i="16"/>
  <c r="W199" i="15"/>
  <c r="V199" i="15"/>
  <c r="M200" i="15"/>
  <c r="Q200" i="15"/>
  <c r="R200" i="15" s="1"/>
  <c r="O200" i="15"/>
  <c r="P200" i="15"/>
  <c r="T200" i="15" s="1"/>
  <c r="N200" i="15"/>
  <c r="S202" i="13"/>
  <c r="V198" i="14"/>
  <c r="W198" i="14"/>
  <c r="O199" i="14"/>
  <c r="M199" i="14"/>
  <c r="N199" i="14"/>
  <c r="P199" i="14"/>
  <c r="S199" i="14" s="1"/>
  <c r="Q199" i="14"/>
  <c r="R199" i="14" s="1"/>
  <c r="M203" i="13"/>
  <c r="Q203" i="13"/>
  <c r="R203" i="13" s="1"/>
  <c r="P203" i="13"/>
  <c r="S203" i="13" s="1"/>
  <c r="N203" i="13"/>
  <c r="O203" i="13"/>
  <c r="W202" i="13"/>
  <c r="V202" i="13"/>
  <c r="T203" i="12"/>
  <c r="O204" i="12"/>
  <c r="Q204" i="12"/>
  <c r="R204" i="12" s="1"/>
  <c r="P204" i="12"/>
  <c r="S204" i="12" s="1"/>
  <c r="M204" i="12"/>
  <c r="N204" i="12"/>
  <c r="V203" i="12"/>
  <c r="W203" i="12"/>
  <c r="V204" i="11"/>
  <c r="W204" i="11"/>
  <c r="N205" i="11"/>
  <c r="O205" i="11"/>
  <c r="M205" i="11"/>
  <c r="P205" i="11"/>
  <c r="T205" i="11" s="1"/>
  <c r="Q205" i="11"/>
  <c r="R205" i="11" s="1"/>
  <c r="S204" i="11"/>
  <c r="O204" i="10"/>
  <c r="M204" i="10"/>
  <c r="P204" i="10"/>
  <c r="T204" i="10" s="1"/>
  <c r="N204" i="10"/>
  <c r="Q204" i="10"/>
  <c r="R204" i="10" s="1"/>
  <c r="S203" i="10"/>
  <c r="W203" i="10"/>
  <c r="V203" i="10"/>
  <c r="N203" i="9"/>
  <c r="O203" i="9"/>
  <c r="Q203" i="9"/>
  <c r="R203" i="9" s="1"/>
  <c r="P203" i="9"/>
  <c r="T203" i="9" s="1"/>
  <c r="M203" i="9"/>
  <c r="T202" i="9"/>
  <c r="V202" i="9"/>
  <c r="W202" i="9"/>
  <c r="V204" i="8"/>
  <c r="W204" i="8"/>
  <c r="Q205" i="8"/>
  <c r="R205" i="8" s="1"/>
  <c r="N205" i="8"/>
  <c r="M205" i="8"/>
  <c r="P205" i="8"/>
  <c r="T205" i="8" s="1"/>
  <c r="O205" i="8"/>
  <c r="S204" i="8"/>
  <c r="S203" i="7"/>
  <c r="W203" i="7"/>
  <c r="V203" i="7"/>
  <c r="N204" i="7"/>
  <c r="M204" i="7"/>
  <c r="O204" i="7"/>
  <c r="P204" i="7"/>
  <c r="S204" i="7" s="1"/>
  <c r="Q204" i="7"/>
  <c r="R204" i="7" s="1"/>
  <c r="N200" i="6"/>
  <c r="P200" i="6"/>
  <c r="S200" i="6" s="1"/>
  <c r="O200" i="6"/>
  <c r="Q200" i="6"/>
  <c r="R200" i="6" s="1"/>
  <c r="M200" i="6"/>
  <c r="S199" i="6"/>
  <c r="W199" i="6"/>
  <c r="V199" i="6"/>
  <c r="T202" i="16" l="1"/>
  <c r="P203" i="16"/>
  <c r="T203" i="16" s="1"/>
  <c r="Q203" i="16"/>
  <c r="R203" i="16" s="1"/>
  <c r="O203" i="16"/>
  <c r="M203" i="16"/>
  <c r="N203" i="16"/>
  <c r="W202" i="16"/>
  <c r="V202" i="16"/>
  <c r="S200" i="15"/>
  <c r="V200" i="15"/>
  <c r="W200" i="15"/>
  <c r="M201" i="15"/>
  <c r="P201" i="15"/>
  <c r="T201" i="15" s="1"/>
  <c r="O201" i="15"/>
  <c r="Q201" i="15"/>
  <c r="R201" i="15" s="1"/>
  <c r="N201" i="15"/>
  <c r="Q200" i="14"/>
  <c r="R200" i="14" s="1"/>
  <c r="P200" i="14"/>
  <c r="T200" i="14" s="1"/>
  <c r="N200" i="14"/>
  <c r="O200" i="14"/>
  <c r="M200" i="14"/>
  <c r="T199" i="14"/>
  <c r="V199" i="14"/>
  <c r="W199" i="14"/>
  <c r="T203" i="13"/>
  <c r="T204" i="12"/>
  <c r="W203" i="13"/>
  <c r="V203" i="13"/>
  <c r="M204" i="13"/>
  <c r="O204" i="13"/>
  <c r="Q204" i="13"/>
  <c r="R204" i="13" s="1"/>
  <c r="P204" i="13"/>
  <c r="T204" i="13" s="1"/>
  <c r="N204" i="13"/>
  <c r="W204" i="12"/>
  <c r="V204" i="12"/>
  <c r="Q205" i="12"/>
  <c r="R205" i="12" s="1"/>
  <c r="P205" i="12"/>
  <c r="T205" i="12" s="1"/>
  <c r="O205" i="12"/>
  <c r="N205" i="12"/>
  <c r="M205" i="12"/>
  <c r="M206" i="11"/>
  <c r="N206" i="11"/>
  <c r="Q206" i="11"/>
  <c r="R206" i="11" s="1"/>
  <c r="P206" i="11"/>
  <c r="S206" i="11" s="1"/>
  <c r="O206" i="11"/>
  <c r="S205" i="11"/>
  <c r="V205" i="11"/>
  <c r="W205" i="11"/>
  <c r="S204" i="10"/>
  <c r="V204" i="10"/>
  <c r="W204" i="10"/>
  <c r="P205" i="10"/>
  <c r="T205" i="10" s="1"/>
  <c r="N205" i="10"/>
  <c r="M205" i="10"/>
  <c r="O205" i="10"/>
  <c r="Q205" i="10"/>
  <c r="R205" i="10" s="1"/>
  <c r="S203" i="9"/>
  <c r="W203" i="9"/>
  <c r="V203" i="9"/>
  <c r="Q204" i="9"/>
  <c r="R204" i="9" s="1"/>
  <c r="O204" i="9"/>
  <c r="N204" i="9"/>
  <c r="M204" i="9"/>
  <c r="P204" i="9"/>
  <c r="T204" i="9" s="1"/>
  <c r="S207" i="8"/>
  <c r="L98" i="3" s="1"/>
  <c r="Q206" i="8"/>
  <c r="R206" i="8" s="1"/>
  <c r="K98" i="3" s="1"/>
  <c r="N206" i="8"/>
  <c r="O206" i="8"/>
  <c r="P206" i="8"/>
  <c r="T206" i="8" s="1"/>
  <c r="M206" i="8"/>
  <c r="V205" i="8"/>
  <c r="W205" i="8"/>
  <c r="S205" i="8"/>
  <c r="Q205" i="7"/>
  <c r="R205" i="7" s="1"/>
  <c r="P205" i="7"/>
  <c r="T205" i="7" s="1"/>
  <c r="N205" i="7"/>
  <c r="O205" i="7"/>
  <c r="M205" i="7"/>
  <c r="T200" i="6"/>
  <c r="W204" i="7"/>
  <c r="V204" i="7"/>
  <c r="T204" i="7"/>
  <c r="W200" i="6"/>
  <c r="V200" i="6"/>
  <c r="Q201" i="6"/>
  <c r="R201" i="6" s="1"/>
  <c r="O201" i="6"/>
  <c r="P201" i="6"/>
  <c r="T201" i="6" s="1"/>
  <c r="N201" i="6"/>
  <c r="M201" i="6"/>
  <c r="S203" i="16" l="1"/>
  <c r="M98" i="3"/>
  <c r="AU98" i="3" s="1"/>
  <c r="S205" i="12"/>
  <c r="S201" i="15"/>
  <c r="S200" i="14"/>
  <c r="S204" i="13"/>
  <c r="W203" i="16"/>
  <c r="V203" i="16"/>
  <c r="Q204" i="16"/>
  <c r="R204" i="16" s="1"/>
  <c r="O204" i="16"/>
  <c r="P204" i="16"/>
  <c r="S204" i="16" s="1"/>
  <c r="M204" i="16"/>
  <c r="N204" i="16"/>
  <c r="W201" i="15"/>
  <c r="V201" i="15"/>
  <c r="N202" i="15"/>
  <c r="Q202" i="15"/>
  <c r="R202" i="15" s="1"/>
  <c r="O202" i="15"/>
  <c r="P202" i="15"/>
  <c r="T202" i="15" s="1"/>
  <c r="M202" i="15"/>
  <c r="V200" i="14"/>
  <c r="W200" i="14"/>
  <c r="Q201" i="14"/>
  <c r="R201" i="14" s="1"/>
  <c r="O201" i="14"/>
  <c r="M201" i="14"/>
  <c r="N201" i="14"/>
  <c r="P201" i="14"/>
  <c r="S201" i="14" s="1"/>
  <c r="W204" i="13"/>
  <c r="V204" i="13"/>
  <c r="O205" i="13"/>
  <c r="M205" i="13"/>
  <c r="Q205" i="13"/>
  <c r="R205" i="13" s="1"/>
  <c r="N205" i="13"/>
  <c r="P205" i="13"/>
  <c r="T205" i="13" s="1"/>
  <c r="S207" i="12"/>
  <c r="Q206" i="12"/>
  <c r="R206" i="12" s="1"/>
  <c r="O206" i="12"/>
  <c r="N206" i="12"/>
  <c r="M206" i="12"/>
  <c r="P206" i="12"/>
  <c r="S206" i="12" s="1"/>
  <c r="V205" i="12"/>
  <c r="W205" i="12"/>
  <c r="T206" i="11"/>
  <c r="U78" i="3" s="1"/>
  <c r="V78" i="3" s="1"/>
  <c r="AX78" i="3" s="1"/>
  <c r="W206" i="11"/>
  <c r="V206" i="11"/>
  <c r="S205" i="10"/>
  <c r="S207" i="10"/>
  <c r="N206" i="10"/>
  <c r="M206" i="10"/>
  <c r="P206" i="10"/>
  <c r="T206" i="10" s="1"/>
  <c r="O206" i="10"/>
  <c r="Q206" i="10"/>
  <c r="R206" i="10" s="1"/>
  <c r="Q95" i="3" s="1"/>
  <c r="V205" i="10"/>
  <c r="W205" i="10"/>
  <c r="S205" i="7"/>
  <c r="P205" i="9"/>
  <c r="T205" i="9" s="1"/>
  <c r="Q205" i="9"/>
  <c r="R205" i="9" s="1"/>
  <c r="O205" i="9"/>
  <c r="N205" i="9"/>
  <c r="M205" i="9"/>
  <c r="S204" i="9"/>
  <c r="W204" i="9"/>
  <c r="V204" i="9"/>
  <c r="S206" i="8"/>
  <c r="W206" i="8"/>
  <c r="V206" i="8"/>
  <c r="W205" i="7"/>
  <c r="V205" i="7"/>
  <c r="O206" i="7"/>
  <c r="P206" i="7"/>
  <c r="T206" i="7" s="1"/>
  <c r="N206" i="7"/>
  <c r="Q206" i="7"/>
  <c r="R206" i="7" s="1"/>
  <c r="M206" i="7"/>
  <c r="Q202" i="6"/>
  <c r="R202" i="6" s="1"/>
  <c r="N202" i="6"/>
  <c r="M202" i="6"/>
  <c r="P202" i="6"/>
  <c r="T202" i="6" s="1"/>
  <c r="O202" i="6"/>
  <c r="S201" i="6"/>
  <c r="W201" i="6"/>
  <c r="V201" i="6"/>
  <c r="R63" i="3" l="1"/>
  <c r="S63" i="3" s="1"/>
  <c r="AW63" i="3" s="1"/>
  <c r="BK63" i="3" s="1"/>
  <c r="R95" i="3"/>
  <c r="S95" i="3" s="1"/>
  <c r="AW95" i="3" s="1"/>
  <c r="T204" i="16"/>
  <c r="V204" i="16"/>
  <c r="W204" i="16"/>
  <c r="O205" i="16"/>
  <c r="N205" i="16"/>
  <c r="P205" i="16"/>
  <c r="S205" i="16" s="1"/>
  <c r="Q205" i="16"/>
  <c r="R205" i="16" s="1"/>
  <c r="M205" i="16"/>
  <c r="W202" i="15"/>
  <c r="V202" i="15"/>
  <c r="N203" i="15"/>
  <c r="P203" i="15"/>
  <c r="S203" i="15" s="1"/>
  <c r="O203" i="15"/>
  <c r="Q203" i="15"/>
  <c r="R203" i="15" s="1"/>
  <c r="M203" i="15"/>
  <c r="S202" i="15"/>
  <c r="N202" i="14"/>
  <c r="Q202" i="14"/>
  <c r="R202" i="14" s="1"/>
  <c r="M202" i="14"/>
  <c r="O202" i="14"/>
  <c r="P202" i="14"/>
  <c r="S202" i="14" s="1"/>
  <c r="T201" i="14"/>
  <c r="V201" i="14"/>
  <c r="W201" i="14"/>
  <c r="P206" i="13"/>
  <c r="T206" i="13" s="1"/>
  <c r="O206" i="13"/>
  <c r="Q206" i="13"/>
  <c r="R206" i="13" s="1"/>
  <c r="N206" i="13"/>
  <c r="M206" i="13"/>
  <c r="S205" i="13"/>
  <c r="W205" i="13"/>
  <c r="V205" i="13"/>
  <c r="T206" i="12"/>
  <c r="W206" i="12"/>
  <c r="V206" i="12"/>
  <c r="BK78" i="3"/>
  <c r="BH78" i="3"/>
  <c r="BE78" i="3"/>
  <c r="BM78" i="3"/>
  <c r="BI78" i="3"/>
  <c r="BL78" i="3"/>
  <c r="BJ78" i="3"/>
  <c r="BF78" i="3"/>
  <c r="BG78" i="3"/>
  <c r="S206" i="7"/>
  <c r="S206" i="10"/>
  <c r="W206" i="10"/>
  <c r="V206" i="10"/>
  <c r="S205" i="9"/>
  <c r="BF63" i="3"/>
  <c r="BI63" i="3"/>
  <c r="BM63" i="3"/>
  <c r="BE63" i="3"/>
  <c r="V205" i="9"/>
  <c r="W205" i="9"/>
  <c r="S207" i="9"/>
  <c r="Q206" i="9"/>
  <c r="R206" i="9" s="1"/>
  <c r="P206" i="9"/>
  <c r="S206" i="9" s="1"/>
  <c r="O206" i="9"/>
  <c r="M206" i="9"/>
  <c r="N206" i="9"/>
  <c r="S202" i="6"/>
  <c r="S208" i="7"/>
  <c r="P207" i="7"/>
  <c r="T207" i="7" s="1"/>
  <c r="O207" i="7"/>
  <c r="N207" i="7"/>
  <c r="M207" i="7"/>
  <c r="Q207" i="7"/>
  <c r="R207" i="7" s="1"/>
  <c r="H100" i="3" s="1"/>
  <c r="W206" i="7"/>
  <c r="V206" i="7"/>
  <c r="V202" i="6"/>
  <c r="W202" i="6"/>
  <c r="P203" i="6"/>
  <c r="S203" i="6" s="1"/>
  <c r="N203" i="6"/>
  <c r="Q203" i="6"/>
  <c r="R203" i="6" s="1"/>
  <c r="M203" i="6"/>
  <c r="O203" i="6"/>
  <c r="BL63" i="3" l="1"/>
  <c r="BH63" i="3"/>
  <c r="BJ63" i="3"/>
  <c r="BG63" i="3"/>
  <c r="I9" i="3"/>
  <c r="J9" i="3" s="1"/>
  <c r="AT9" i="3" s="1"/>
  <c r="I100" i="3"/>
  <c r="J100" i="3" s="1"/>
  <c r="AT100" i="3" s="1"/>
  <c r="T205" i="16"/>
  <c r="T203" i="15"/>
  <c r="S207" i="16"/>
  <c r="AJ77" i="3" s="1"/>
  <c r="N206" i="16"/>
  <c r="M206" i="16"/>
  <c r="Q206" i="16"/>
  <c r="R206" i="16" s="1"/>
  <c r="P206" i="16"/>
  <c r="S206" i="16" s="1"/>
  <c r="O206" i="16"/>
  <c r="W205" i="16"/>
  <c r="V205" i="16"/>
  <c r="S206" i="13"/>
  <c r="O204" i="15"/>
  <c r="M204" i="15"/>
  <c r="P204" i="15"/>
  <c r="T204" i="15" s="1"/>
  <c r="N204" i="15"/>
  <c r="Q204" i="15"/>
  <c r="R204" i="15" s="1"/>
  <c r="V203" i="15"/>
  <c r="W203" i="15"/>
  <c r="T202" i="14"/>
  <c r="V202" i="14"/>
  <c r="W202" i="14"/>
  <c r="M203" i="14"/>
  <c r="O203" i="14"/>
  <c r="N203" i="14"/>
  <c r="P203" i="14"/>
  <c r="T203" i="14" s="1"/>
  <c r="Q203" i="14"/>
  <c r="R203" i="14" s="1"/>
  <c r="V206" i="13"/>
  <c r="W206" i="13"/>
  <c r="S208" i="13"/>
  <c r="AA95" i="3" s="1"/>
  <c r="P207" i="13"/>
  <c r="T207" i="13" s="1"/>
  <c r="O207" i="13"/>
  <c r="M207" i="13"/>
  <c r="N207" i="13"/>
  <c r="Q207" i="13"/>
  <c r="R207" i="13" s="1"/>
  <c r="Z95" i="3" s="1"/>
  <c r="T206" i="9"/>
  <c r="AN78" i="3"/>
  <c r="V206" i="9"/>
  <c r="W206" i="9"/>
  <c r="S207" i="7"/>
  <c r="W207" i="7"/>
  <c r="V207" i="7"/>
  <c r="W203" i="6"/>
  <c r="V203" i="6"/>
  <c r="N204" i="6"/>
  <c r="P204" i="6"/>
  <c r="T204" i="6" s="1"/>
  <c r="O204" i="6"/>
  <c r="M204" i="6"/>
  <c r="Q204" i="6"/>
  <c r="R204" i="6" s="1"/>
  <c r="T203" i="6"/>
  <c r="AN63" i="3" l="1"/>
  <c r="AI44" i="3"/>
  <c r="AI77" i="3"/>
  <c r="AK77" i="3" s="1"/>
  <c r="BC77" i="3" s="1"/>
  <c r="AJ23" i="3"/>
  <c r="AJ44" i="3"/>
  <c r="AI16" i="3"/>
  <c r="AI23" i="3"/>
  <c r="AJ46" i="3"/>
  <c r="AJ16" i="3"/>
  <c r="AI69" i="3"/>
  <c r="AI46" i="3"/>
  <c r="AJ28" i="3"/>
  <c r="AJ69" i="3"/>
  <c r="AI9" i="3"/>
  <c r="AI28" i="3"/>
  <c r="AJ50" i="3"/>
  <c r="AJ9" i="3"/>
  <c r="AI31" i="3"/>
  <c r="AK31" i="3" s="1"/>
  <c r="BC31" i="3" s="1"/>
  <c r="BF31" i="3" s="1"/>
  <c r="AI50" i="3"/>
  <c r="AB95" i="3"/>
  <c r="AZ95" i="3" s="1"/>
  <c r="BM100" i="3"/>
  <c r="BE100" i="3"/>
  <c r="BI100" i="3"/>
  <c r="BG100" i="3"/>
  <c r="BK100" i="3"/>
  <c r="BH100" i="3"/>
  <c r="BF100" i="3"/>
  <c r="BL100" i="3"/>
  <c r="BJ100" i="3"/>
  <c r="T206" i="16"/>
  <c r="W206" i="16"/>
  <c r="V206" i="16"/>
  <c r="S203" i="14"/>
  <c r="S204" i="15"/>
  <c r="W204" i="15"/>
  <c r="V204" i="15"/>
  <c r="Q205" i="15"/>
  <c r="R205" i="15" s="1"/>
  <c r="M205" i="15"/>
  <c r="O205" i="15"/>
  <c r="P205" i="15"/>
  <c r="S205" i="15" s="1"/>
  <c r="N205" i="15"/>
  <c r="Q204" i="14"/>
  <c r="R204" i="14" s="1"/>
  <c r="N204" i="14"/>
  <c r="M204" i="14"/>
  <c r="P204" i="14"/>
  <c r="S204" i="14" s="1"/>
  <c r="O204" i="14"/>
  <c r="W203" i="14"/>
  <c r="V203" i="14"/>
  <c r="AA41" i="3"/>
  <c r="AB41" i="3" s="1"/>
  <c r="AZ41" i="3" s="1"/>
  <c r="AA5" i="3"/>
  <c r="AB5" i="3" s="1"/>
  <c r="AZ5" i="3" s="1"/>
  <c r="AA44" i="3"/>
  <c r="AB44" i="3" s="1"/>
  <c r="AZ44" i="3" s="1"/>
  <c r="V207" i="13"/>
  <c r="W207" i="13"/>
  <c r="S207" i="13"/>
  <c r="S204" i="6"/>
  <c r="M205" i="6"/>
  <c r="O205" i="6"/>
  <c r="P205" i="6"/>
  <c r="S205" i="6" s="1"/>
  <c r="N205" i="6"/>
  <c r="Q205" i="6"/>
  <c r="R205" i="6" s="1"/>
  <c r="V204" i="6"/>
  <c r="W204" i="6"/>
  <c r="AK16" i="3" l="1"/>
  <c r="BC16" i="3" s="1"/>
  <c r="BI16" i="3" s="1"/>
  <c r="AK28" i="3"/>
  <c r="BC28" i="3" s="1"/>
  <c r="AK46" i="3"/>
  <c r="BC46" i="3" s="1"/>
  <c r="AK23" i="3"/>
  <c r="BC23" i="3" s="1"/>
  <c r="BK23" i="3" s="1"/>
  <c r="AK44" i="3"/>
  <c r="BC44" i="3" s="1"/>
  <c r="BJ44" i="3" s="1"/>
  <c r="BK77" i="3"/>
  <c r="BI77" i="3"/>
  <c r="BH77" i="3"/>
  <c r="BL77" i="3"/>
  <c r="BE77" i="3"/>
  <c r="BF77" i="3"/>
  <c r="BJ77" i="3"/>
  <c r="BM77" i="3"/>
  <c r="BG77" i="3"/>
  <c r="BM23" i="3"/>
  <c r="AK69" i="3"/>
  <c r="BC69" i="3" s="1"/>
  <c r="BI69" i="3" s="1"/>
  <c r="BL16" i="3"/>
  <c r="BF16" i="3"/>
  <c r="BJ16" i="3"/>
  <c r="BE16" i="3"/>
  <c r="BG16" i="3"/>
  <c r="BH16" i="3"/>
  <c r="BK16" i="3"/>
  <c r="BM16" i="3"/>
  <c r="BI46" i="3"/>
  <c r="BL46" i="3"/>
  <c r="BM46" i="3"/>
  <c r="BE46" i="3"/>
  <c r="BG46" i="3"/>
  <c r="BK46" i="3"/>
  <c r="BF46" i="3"/>
  <c r="BJ46" i="3"/>
  <c r="BH46" i="3"/>
  <c r="AK50" i="3"/>
  <c r="BC50" i="3" s="1"/>
  <c r="BL50" i="3" s="1"/>
  <c r="AK9" i="3"/>
  <c r="BC9" i="3" s="1"/>
  <c r="BH9" i="3" s="1"/>
  <c r="BK28" i="3"/>
  <c r="BM28" i="3"/>
  <c r="BG28" i="3"/>
  <c r="BH28" i="3"/>
  <c r="BJ28" i="3"/>
  <c r="BL28" i="3"/>
  <c r="BE28" i="3"/>
  <c r="BF28" i="3"/>
  <c r="BI28" i="3"/>
  <c r="BL31" i="3"/>
  <c r="BK31" i="3"/>
  <c r="BE31" i="3"/>
  <c r="BM31" i="3"/>
  <c r="BI31" i="3"/>
  <c r="BJ31" i="3"/>
  <c r="BG31" i="3"/>
  <c r="BH31" i="3"/>
  <c r="AN100" i="3"/>
  <c r="S207" i="15"/>
  <c r="O206" i="15"/>
  <c r="M206" i="15"/>
  <c r="Q206" i="15"/>
  <c r="R206" i="15" s="1"/>
  <c r="N206" i="15"/>
  <c r="P206" i="15"/>
  <c r="T206" i="15" s="1"/>
  <c r="T205" i="15"/>
  <c r="W205" i="15"/>
  <c r="V205" i="15"/>
  <c r="T204" i="14"/>
  <c r="V204" i="14"/>
  <c r="W204" i="14"/>
  <c r="P205" i="14"/>
  <c r="S205" i="14" s="1"/>
  <c r="M205" i="14"/>
  <c r="N205" i="14"/>
  <c r="Q205" i="14"/>
  <c r="R205" i="14" s="1"/>
  <c r="O205" i="14"/>
  <c r="BE44" i="3"/>
  <c r="BG44" i="3"/>
  <c r="BJ5" i="3"/>
  <c r="BK5" i="3"/>
  <c r="BI5" i="3"/>
  <c r="BL5" i="3"/>
  <c r="BG5" i="3"/>
  <c r="BE5" i="3"/>
  <c r="BF5" i="3"/>
  <c r="BM5" i="3"/>
  <c r="BH5" i="3"/>
  <c r="BH41" i="3"/>
  <c r="BE41" i="3"/>
  <c r="BG41" i="3"/>
  <c r="BJ41" i="3"/>
  <c r="BM41" i="3"/>
  <c r="BI41" i="3"/>
  <c r="BF41" i="3"/>
  <c r="BL41" i="3"/>
  <c r="BK41" i="3"/>
  <c r="T205" i="6"/>
  <c r="W205" i="6"/>
  <c r="V205" i="6"/>
  <c r="N206" i="6"/>
  <c r="Q206" i="6"/>
  <c r="R206" i="6" s="1"/>
  <c r="M206" i="6"/>
  <c r="P206" i="6"/>
  <c r="T206" i="6" s="1"/>
  <c r="O206" i="6"/>
  <c r="BI23" i="3" l="1"/>
  <c r="BK50" i="3"/>
  <c r="BJ50" i="3"/>
  <c r="BF69" i="3"/>
  <c r="BG23" i="3"/>
  <c r="BJ23" i="3"/>
  <c r="BE23" i="3"/>
  <c r="BL23" i="3"/>
  <c r="BH23" i="3"/>
  <c r="BF23" i="3"/>
  <c r="BF44" i="3"/>
  <c r="BL44" i="3"/>
  <c r="BH44" i="3"/>
  <c r="BM44" i="3"/>
  <c r="BI44" i="3"/>
  <c r="BK44" i="3"/>
  <c r="BG69" i="3"/>
  <c r="BM69" i="3"/>
  <c r="BH69" i="3"/>
  <c r="BK69" i="3"/>
  <c r="BJ69" i="3"/>
  <c r="BE69" i="3"/>
  <c r="BL69" i="3"/>
  <c r="BG9" i="3"/>
  <c r="AN77" i="3"/>
  <c r="BE50" i="3"/>
  <c r="BF50" i="3"/>
  <c r="BG50" i="3"/>
  <c r="BH50" i="3"/>
  <c r="BM50" i="3"/>
  <c r="BI50" i="3"/>
  <c r="AN46" i="3"/>
  <c r="AN16" i="3"/>
  <c r="BE9" i="3"/>
  <c r="BL9" i="3"/>
  <c r="BI9" i="3"/>
  <c r="BK9" i="3"/>
  <c r="BM9" i="3"/>
  <c r="BJ9" i="3"/>
  <c r="BF9" i="3"/>
  <c r="AN28" i="3"/>
  <c r="AN31" i="3"/>
  <c r="AG99" i="3"/>
  <c r="AG95" i="3"/>
  <c r="AG105" i="3"/>
  <c r="AF95" i="3"/>
  <c r="AF105" i="3"/>
  <c r="AF99" i="3"/>
  <c r="S206" i="15"/>
  <c r="W206" i="15"/>
  <c r="V206" i="15"/>
  <c r="S207" i="14"/>
  <c r="O206" i="14"/>
  <c r="Q206" i="14"/>
  <c r="R206" i="14" s="1"/>
  <c r="M206" i="14"/>
  <c r="N206" i="14"/>
  <c r="P206" i="14"/>
  <c r="S206" i="14" s="1"/>
  <c r="T205" i="14"/>
  <c r="V205" i="14"/>
  <c r="W205" i="14"/>
  <c r="AN41" i="3"/>
  <c r="AN5" i="3"/>
  <c r="S206" i="6"/>
  <c r="P207" i="6"/>
  <c r="T207" i="6" s="1"/>
  <c r="M207" i="6"/>
  <c r="Q207" i="6"/>
  <c r="R207" i="6" s="1"/>
  <c r="N207" i="6"/>
  <c r="O207" i="6"/>
  <c r="V206" i="6"/>
  <c r="W206" i="6"/>
  <c r="AN23" i="3" l="1"/>
  <c r="AN44" i="3"/>
  <c r="AN69" i="3"/>
  <c r="AN50" i="3"/>
  <c r="AN9" i="3"/>
  <c r="AH95" i="3"/>
  <c r="BB95" i="3" s="1"/>
  <c r="AH99" i="3"/>
  <c r="BB99" i="3" s="1"/>
  <c r="AH105" i="3"/>
  <c r="BB105" i="3" s="1"/>
  <c r="AC95" i="3"/>
  <c r="AC105" i="3"/>
  <c r="AE105" i="3" s="1"/>
  <c r="BA105" i="3" s="1"/>
  <c r="AC90" i="3"/>
  <c r="AC98" i="3"/>
  <c r="AD98" i="3"/>
  <c r="AD90" i="3"/>
  <c r="AD95" i="3"/>
  <c r="T206" i="14"/>
  <c r="V206" i="14"/>
  <c r="W206" i="14"/>
  <c r="S207" i="6"/>
  <c r="D210" i="6"/>
  <c r="S208" i="6"/>
  <c r="E99" i="3" s="1"/>
  <c r="G99" i="3" s="1"/>
  <c r="AS99" i="3" s="1"/>
  <c r="W207" i="6"/>
  <c r="V207" i="6"/>
  <c r="AE98" i="3" l="1"/>
  <c r="BA98" i="3" s="1"/>
  <c r="BJ98" i="3" s="1"/>
  <c r="AE90" i="3"/>
  <c r="BA90" i="3" s="1"/>
  <c r="BJ90" i="3" s="1"/>
  <c r="BI105" i="3"/>
  <c r="BJ105" i="3"/>
  <c r="BM105" i="3"/>
  <c r="BK105" i="3"/>
  <c r="BG105" i="3"/>
  <c r="BE105" i="3"/>
  <c r="BF105" i="3"/>
  <c r="BL105" i="3"/>
  <c r="BH105" i="3"/>
  <c r="BF99" i="3"/>
  <c r="BG99" i="3"/>
  <c r="BJ99" i="3"/>
  <c r="BH99" i="3"/>
  <c r="BE99" i="3"/>
  <c r="BM99" i="3"/>
  <c r="BL99" i="3"/>
  <c r="BK99" i="3"/>
  <c r="BI99" i="3"/>
  <c r="AE95" i="3"/>
  <c r="BA95" i="3" s="1"/>
  <c r="BF98" i="3"/>
  <c r="BH98" i="3"/>
  <c r="BI98" i="3"/>
  <c r="BE98" i="3"/>
  <c r="BM98" i="3"/>
  <c r="BK98" i="3" l="1"/>
  <c r="BG98" i="3"/>
  <c r="BL98" i="3"/>
  <c r="BL90" i="3"/>
  <c r="BG90" i="3"/>
  <c r="BI90" i="3"/>
  <c r="BE90" i="3"/>
  <c r="BM90" i="3"/>
  <c r="BF90" i="3"/>
  <c r="BK90" i="3"/>
  <c r="BH90" i="3"/>
  <c r="BH95" i="3"/>
  <c r="BJ95" i="3"/>
  <c r="BK95" i="3"/>
  <c r="BE95" i="3"/>
  <c r="BM95" i="3"/>
  <c r="BG95" i="3"/>
  <c r="BF95" i="3"/>
  <c r="BI95" i="3"/>
  <c r="BL95" i="3"/>
  <c r="AN99" i="3"/>
  <c r="AN105" i="3"/>
  <c r="AN98" i="3" l="1"/>
  <c r="AN90" i="3"/>
  <c r="AN95" i="3"/>
  <c r="C5" i="17" s="1"/>
  <c r="C135" i="17" l="1"/>
  <c r="C188" i="17"/>
  <c r="C58" i="17"/>
  <c r="C151" i="17"/>
  <c r="N151" i="17" s="1"/>
  <c r="C97" i="17"/>
  <c r="C30" i="17"/>
  <c r="C121" i="17"/>
  <c r="C118" i="17"/>
  <c r="I118" i="17" s="1"/>
  <c r="C47" i="17"/>
  <c r="C186" i="17"/>
  <c r="C40" i="17"/>
  <c r="C20" i="17"/>
  <c r="L20" i="17" s="1"/>
  <c r="C173" i="17"/>
  <c r="C196" i="17"/>
  <c r="C7" i="17"/>
  <c r="C160" i="17"/>
  <c r="H160" i="17" s="1"/>
  <c r="C138" i="17"/>
  <c r="C187" i="17"/>
  <c r="C122" i="17"/>
  <c r="C168" i="17"/>
  <c r="F168" i="17" s="1"/>
  <c r="C24" i="17"/>
  <c r="C190" i="17"/>
  <c r="C105" i="17"/>
  <c r="C112" i="17"/>
  <c r="Q112" i="17" s="1"/>
  <c r="C43" i="17"/>
  <c r="C103" i="17"/>
  <c r="C123" i="17"/>
  <c r="C154" i="17"/>
  <c r="B154" i="17" s="1"/>
  <c r="C80" i="17"/>
  <c r="C110" i="17"/>
  <c r="C22" i="17"/>
  <c r="C36" i="17"/>
  <c r="G36" i="17" s="1"/>
  <c r="C48" i="17"/>
  <c r="C34" i="17"/>
  <c r="C199" i="17"/>
  <c r="C126" i="17"/>
  <c r="O126" i="17" s="1"/>
  <c r="C119" i="17"/>
  <c r="C191" i="17"/>
  <c r="C114" i="17"/>
  <c r="C177" i="17"/>
  <c r="J177" i="17" s="1"/>
  <c r="C172" i="17"/>
  <c r="C82" i="17"/>
  <c r="C132" i="17"/>
  <c r="C45" i="17"/>
  <c r="H45" i="17" s="1"/>
  <c r="C127" i="17"/>
  <c r="C68" i="17"/>
  <c r="C157" i="17"/>
  <c r="C113" i="17"/>
  <c r="G113" i="17" s="1"/>
  <c r="C171" i="17"/>
  <c r="C95" i="17"/>
  <c r="C198" i="17"/>
  <c r="C16" i="17"/>
  <c r="B16" i="17" s="1"/>
  <c r="C101" i="17"/>
  <c r="C163" i="17"/>
  <c r="C21" i="17"/>
  <c r="C57" i="17"/>
  <c r="J57" i="17" s="1"/>
  <c r="C4" i="17"/>
  <c r="C79" i="17"/>
  <c r="C155" i="17"/>
  <c r="C133" i="17"/>
  <c r="O133" i="17" s="1"/>
  <c r="C78" i="17"/>
  <c r="C11" i="17"/>
  <c r="C162" i="17"/>
  <c r="C83" i="17"/>
  <c r="N83" i="17" s="1"/>
  <c r="C176" i="17"/>
  <c r="C52" i="17"/>
  <c r="C44" i="17"/>
  <c r="Q44" i="17" s="1"/>
  <c r="C67" i="17"/>
  <c r="O67" i="17" s="1"/>
  <c r="C185" i="17"/>
  <c r="C62" i="17"/>
  <c r="C61" i="17"/>
  <c r="J61" i="17" s="1"/>
  <c r="C181" i="17"/>
  <c r="L181" i="17" s="1"/>
  <c r="C93" i="17"/>
  <c r="C158" i="17"/>
  <c r="C56" i="17"/>
  <c r="C183" i="17"/>
  <c r="F183" i="17" s="1"/>
  <c r="C74" i="17"/>
  <c r="C96" i="17"/>
  <c r="C19" i="17"/>
  <c r="C164" i="17"/>
  <c r="H164" i="17" s="1"/>
  <c r="C117" i="17"/>
  <c r="C145" i="17"/>
  <c r="C189" i="17"/>
  <c r="C32" i="17"/>
  <c r="C169" i="17"/>
  <c r="C136" i="17"/>
  <c r="C84" i="17"/>
  <c r="M84" i="17" s="1"/>
  <c r="C182" i="17"/>
  <c r="P182" i="17" s="1"/>
  <c r="C175" i="17"/>
  <c r="C76" i="17"/>
  <c r="M76" i="17" s="1"/>
  <c r="C166" i="17"/>
  <c r="M166" i="17" s="1"/>
  <c r="C70" i="17"/>
  <c r="C17" i="17"/>
  <c r="C161" i="17"/>
  <c r="Q161" i="17" s="1"/>
  <c r="C75" i="17"/>
  <c r="M75" i="17" s="1"/>
  <c r="C109" i="17"/>
  <c r="O109" i="17" s="1"/>
  <c r="C170" i="17"/>
  <c r="C54" i="17"/>
  <c r="E54" i="17" s="1"/>
  <c r="C6" i="17"/>
  <c r="I6" i="17" s="1"/>
  <c r="C115" i="17"/>
  <c r="H115" i="17" s="1"/>
  <c r="C108" i="17"/>
  <c r="C46" i="17"/>
  <c r="M46" i="17" s="1"/>
  <c r="C55" i="17"/>
  <c r="P55" i="17" s="1"/>
  <c r="C156" i="17"/>
  <c r="O156" i="17" s="1"/>
  <c r="C197" i="17"/>
  <c r="C130" i="17"/>
  <c r="K130" i="17" s="1"/>
  <c r="C59" i="17"/>
  <c r="N59" i="17" s="1"/>
  <c r="C178" i="17"/>
  <c r="C89" i="17"/>
  <c r="C159" i="17"/>
  <c r="I159" i="17" s="1"/>
  <c r="C65" i="17"/>
  <c r="G65" i="17" s="1"/>
  <c r="C51" i="17"/>
  <c r="J51" i="17" s="1"/>
  <c r="C116" i="17"/>
  <c r="C26" i="17"/>
  <c r="O26" i="17" s="1"/>
  <c r="C14" i="17"/>
  <c r="H14" i="17" s="1"/>
  <c r="C13" i="17"/>
  <c r="C49" i="17"/>
  <c r="C41" i="17"/>
  <c r="G41" i="17" s="1"/>
  <c r="C31" i="17"/>
  <c r="G31" i="17" s="1"/>
  <c r="C91" i="17"/>
  <c r="C8" i="17"/>
  <c r="C120" i="17"/>
  <c r="K120" i="17" s="1"/>
  <c r="C102" i="17"/>
  <c r="J102" i="17" s="1"/>
  <c r="C85" i="17"/>
  <c r="C18" i="17"/>
  <c r="C53" i="17"/>
  <c r="P53" i="17" s="1"/>
  <c r="C140" i="17"/>
  <c r="L140" i="17" s="1"/>
  <c r="C147" i="17"/>
  <c r="M147" i="17" s="1"/>
  <c r="C42" i="17"/>
  <c r="C179" i="17"/>
  <c r="M179" i="17" s="1"/>
  <c r="C72" i="17"/>
  <c r="C98" i="17"/>
  <c r="C149" i="17"/>
  <c r="C27" i="17"/>
  <c r="E27" i="17" s="1"/>
  <c r="C193" i="17"/>
  <c r="G193" i="17" s="1"/>
  <c r="C15" i="17"/>
  <c r="B15" i="17" s="1"/>
  <c r="C174" i="17"/>
  <c r="C88" i="17"/>
  <c r="Q88" i="17" s="1"/>
  <c r="C192" i="17"/>
  <c r="K192" i="17" s="1"/>
  <c r="C94" i="17"/>
  <c r="J94" i="17" s="1"/>
  <c r="C107" i="17"/>
  <c r="C39" i="17"/>
  <c r="L39" i="17" s="1"/>
  <c r="C86" i="17"/>
  <c r="B86" i="17" s="1"/>
  <c r="C144" i="17"/>
  <c r="B144" i="17" s="1"/>
  <c r="C77" i="17"/>
  <c r="C100" i="17"/>
  <c r="M100" i="17" s="1"/>
  <c r="C150" i="17"/>
  <c r="I150" i="17" s="1"/>
  <c r="C142" i="17"/>
  <c r="F142" i="17" s="1"/>
  <c r="C69" i="17"/>
  <c r="C195" i="17"/>
  <c r="C50" i="17"/>
  <c r="H50" i="17" s="1"/>
  <c r="C33" i="17"/>
  <c r="K33" i="17" s="1"/>
  <c r="C194" i="17"/>
  <c r="C12" i="17"/>
  <c r="C146" i="17"/>
  <c r="L146" i="17" s="1"/>
  <c r="C200" i="17"/>
  <c r="L200" i="17" s="1"/>
  <c r="C92" i="17"/>
  <c r="C129" i="17"/>
  <c r="C9" i="17"/>
  <c r="E9" i="17" s="1"/>
  <c r="C87" i="17"/>
  <c r="N87" i="17" s="1"/>
  <c r="C128" i="17"/>
  <c r="C66" i="17"/>
  <c r="C25" i="17"/>
  <c r="O25" i="17" s="1"/>
  <c r="C125" i="17"/>
  <c r="P125" i="17" s="1"/>
  <c r="C81" i="17"/>
  <c r="C137" i="17"/>
  <c r="C153" i="17"/>
  <c r="P153" i="17" s="1"/>
  <c r="C73" i="17"/>
  <c r="H73" i="17" s="1"/>
  <c r="C180" i="17"/>
  <c r="C124" i="17"/>
  <c r="C71" i="17"/>
  <c r="G71" i="17" s="1"/>
  <c r="C165" i="17"/>
  <c r="M165" i="17" s="1"/>
  <c r="C37" i="17"/>
  <c r="C104" i="17"/>
  <c r="C141" i="17"/>
  <c r="L141" i="17" s="1"/>
  <c r="C29" i="17"/>
  <c r="B29" i="17" s="1"/>
  <c r="C63" i="17"/>
  <c r="C167" i="17"/>
  <c r="C111" i="17"/>
  <c r="C35" i="17"/>
  <c r="O35" i="17" s="1"/>
  <c r="C90" i="17"/>
  <c r="C60" i="17"/>
  <c r="C139" i="17"/>
  <c r="C28" i="17"/>
  <c r="B28" i="17" s="1"/>
  <c r="C10" i="17"/>
  <c r="C131" i="17"/>
  <c r="C148" i="17"/>
  <c r="C64" i="17"/>
  <c r="H64" i="17" s="1"/>
  <c r="C38" i="17"/>
  <c r="C134" i="17"/>
  <c r="C99" i="17"/>
  <c r="C152" i="17"/>
  <c r="N152" i="17" s="1"/>
  <c r="C184" i="17"/>
  <c r="C143" i="17"/>
  <c r="C106" i="17"/>
  <c r="I5" i="17"/>
  <c r="N5" i="17"/>
  <c r="E5" i="17"/>
  <c r="P5" i="17"/>
  <c r="H5" i="17"/>
  <c r="L5" i="17"/>
  <c r="B5" i="17"/>
  <c r="F5" i="17"/>
  <c r="M5" i="17"/>
  <c r="J5" i="17"/>
  <c r="Q5" i="17"/>
  <c r="K5" i="17"/>
  <c r="G5" i="17"/>
  <c r="O5" i="17"/>
  <c r="C23" i="17"/>
  <c r="K23" i="17" s="1"/>
  <c r="M169" i="17"/>
  <c r="G169" i="17"/>
  <c r="N169" i="17"/>
  <c r="B169" i="17"/>
  <c r="Q169" i="17"/>
  <c r="F169" i="17"/>
  <c r="J169" i="17"/>
  <c r="K169" i="17"/>
  <c r="I169" i="17"/>
  <c r="P169" i="17"/>
  <c r="L169" i="17"/>
  <c r="E169" i="17"/>
  <c r="H169" i="17"/>
  <c r="O169" i="17"/>
  <c r="L136" i="17"/>
  <c r="Q136" i="17"/>
  <c r="B136" i="17"/>
  <c r="H136" i="17"/>
  <c r="N136" i="17"/>
  <c r="E136" i="17"/>
  <c r="O136" i="17"/>
  <c r="F136" i="17"/>
  <c r="G136" i="17"/>
  <c r="K136" i="17"/>
  <c r="J136" i="17"/>
  <c r="M136" i="17"/>
  <c r="I136" i="17"/>
  <c r="P136" i="17"/>
  <c r="I84" i="17"/>
  <c r="B84" i="17"/>
  <c r="N84" i="17"/>
  <c r="O84" i="17"/>
  <c r="F175" i="17"/>
  <c r="K175" i="17"/>
  <c r="B175" i="17"/>
  <c r="Q175" i="17"/>
  <c r="J175" i="17"/>
  <c r="I175" i="17"/>
  <c r="H175" i="17"/>
  <c r="P175" i="17"/>
  <c r="M175" i="17"/>
  <c r="G175" i="17"/>
  <c r="O175" i="17"/>
  <c r="L175" i="17"/>
  <c r="N175" i="17"/>
  <c r="E175" i="17"/>
  <c r="F76" i="17"/>
  <c r="H76" i="17"/>
  <c r="N76" i="17"/>
  <c r="I76" i="17"/>
  <c r="E76" i="17"/>
  <c r="Q76" i="17"/>
  <c r="P76" i="17"/>
  <c r="P166" i="17"/>
  <c r="L166" i="17"/>
  <c r="H166" i="17"/>
  <c r="H17" i="17"/>
  <c r="O17" i="17"/>
  <c r="G17" i="17"/>
  <c r="N17" i="17"/>
  <c r="E17" i="17"/>
  <c r="M17" i="17"/>
  <c r="B17" i="17"/>
  <c r="F17" i="17"/>
  <c r="K17" i="17"/>
  <c r="P17" i="17"/>
  <c r="Q17" i="17"/>
  <c r="L17" i="17"/>
  <c r="I17" i="17"/>
  <c r="J17" i="17"/>
  <c r="E161" i="17"/>
  <c r="G161" i="17"/>
  <c r="F161" i="17"/>
  <c r="I161" i="17"/>
  <c r="N161" i="17"/>
  <c r="H161" i="17"/>
  <c r="K161" i="17"/>
  <c r="P75" i="17"/>
  <c r="F75" i="17"/>
  <c r="Q75" i="17"/>
  <c r="E75" i="17"/>
  <c r="M170" i="17"/>
  <c r="G170" i="17"/>
  <c r="B170" i="17"/>
  <c r="J170" i="17"/>
  <c r="I170" i="17"/>
  <c r="E170" i="17"/>
  <c r="F170" i="17"/>
  <c r="K170" i="17"/>
  <c r="P170" i="17"/>
  <c r="H170" i="17"/>
  <c r="N170" i="17"/>
  <c r="O170" i="17"/>
  <c r="Q170" i="17"/>
  <c r="L170" i="17"/>
  <c r="F54" i="17"/>
  <c r="M54" i="17"/>
  <c r="I54" i="17"/>
  <c r="L54" i="17"/>
  <c r="K54" i="17"/>
  <c r="Q54" i="17"/>
  <c r="J54" i="17"/>
  <c r="P6" i="17"/>
  <c r="K6" i="17"/>
  <c r="J6" i="17"/>
  <c r="E108" i="17"/>
  <c r="J108" i="17"/>
  <c r="H108" i="17"/>
  <c r="Q108" i="17"/>
  <c r="O108" i="17"/>
  <c r="K108" i="17"/>
  <c r="F108" i="17"/>
  <c r="G108" i="17"/>
  <c r="P108" i="17"/>
  <c r="L108" i="17"/>
  <c r="N108" i="17"/>
  <c r="M108" i="17"/>
  <c r="B108" i="17"/>
  <c r="I108" i="17"/>
  <c r="K46" i="17"/>
  <c r="B46" i="17"/>
  <c r="Q46" i="17"/>
  <c r="E46" i="17"/>
  <c r="H46" i="17"/>
  <c r="N46" i="17"/>
  <c r="J46" i="17"/>
  <c r="Q55" i="17"/>
  <c r="M55" i="17"/>
  <c r="B55" i="17"/>
  <c r="O55" i="17"/>
  <c r="Q197" i="17"/>
  <c r="N197" i="17"/>
  <c r="O197" i="17"/>
  <c r="I197" i="17"/>
  <c r="P197" i="17"/>
  <c r="K197" i="17"/>
  <c r="L197" i="17"/>
  <c r="F197" i="17"/>
  <c r="G197" i="17"/>
  <c r="J197" i="17"/>
  <c r="H197" i="17"/>
  <c r="E197" i="17"/>
  <c r="B197" i="17"/>
  <c r="M197" i="17"/>
  <c r="B130" i="17"/>
  <c r="N130" i="17"/>
  <c r="I130" i="17"/>
  <c r="Q130" i="17"/>
  <c r="G130" i="17"/>
  <c r="M130" i="17"/>
  <c r="P130" i="17"/>
  <c r="M59" i="17"/>
  <c r="F59" i="17"/>
  <c r="O59" i="17"/>
  <c r="M89" i="17"/>
  <c r="N89" i="17"/>
  <c r="O89" i="17"/>
  <c r="G89" i="17"/>
  <c r="F89" i="17"/>
  <c r="P89" i="17"/>
  <c r="I89" i="17"/>
  <c r="K89" i="17"/>
  <c r="H89" i="17"/>
  <c r="B89" i="17"/>
  <c r="E89" i="17"/>
  <c r="Q89" i="17"/>
  <c r="J89" i="17"/>
  <c r="L89" i="17"/>
  <c r="M159" i="17"/>
  <c r="N159" i="17"/>
  <c r="K159" i="17"/>
  <c r="J159" i="17"/>
  <c r="O159" i="17"/>
  <c r="H159" i="17"/>
  <c r="L159" i="17"/>
  <c r="M65" i="17"/>
  <c r="P65" i="17"/>
  <c r="B65" i="17"/>
  <c r="H65" i="17"/>
  <c r="K116" i="17"/>
  <c r="L116" i="17"/>
  <c r="B116" i="17"/>
  <c r="I116" i="17"/>
  <c r="F116" i="17"/>
  <c r="N116" i="17"/>
  <c r="M116" i="17"/>
  <c r="J116" i="17"/>
  <c r="E116" i="17"/>
  <c r="P116" i="17"/>
  <c r="G116" i="17"/>
  <c r="H116" i="17"/>
  <c r="Q116" i="17"/>
  <c r="O116" i="17"/>
  <c r="G26" i="17"/>
  <c r="E26" i="17"/>
  <c r="P26" i="17"/>
  <c r="I26" i="17"/>
  <c r="H26" i="17"/>
  <c r="Q26" i="17"/>
  <c r="M26" i="17"/>
  <c r="F14" i="17"/>
  <c r="K14" i="17"/>
  <c r="Q14" i="17"/>
  <c r="M49" i="17"/>
  <c r="B49" i="17"/>
  <c r="N49" i="17"/>
  <c r="L49" i="17"/>
  <c r="Q49" i="17"/>
  <c r="F49" i="17"/>
  <c r="G49" i="17"/>
  <c r="H49" i="17"/>
  <c r="I49" i="17"/>
  <c r="J49" i="17"/>
  <c r="E49" i="17"/>
  <c r="K49" i="17"/>
  <c r="P49" i="17"/>
  <c r="O49" i="17"/>
  <c r="B41" i="17"/>
  <c r="P41" i="17"/>
  <c r="F41" i="17"/>
  <c r="H41" i="17"/>
  <c r="L41" i="17"/>
  <c r="J41" i="17"/>
  <c r="N41" i="17"/>
  <c r="I31" i="17"/>
  <c r="L31" i="17"/>
  <c r="H31" i="17"/>
  <c r="F31" i="17"/>
  <c r="Q8" i="17"/>
  <c r="B8" i="17"/>
  <c r="P8" i="17"/>
  <c r="F8" i="17"/>
  <c r="I8" i="17"/>
  <c r="J8" i="17"/>
  <c r="E8" i="17"/>
  <c r="M8" i="17"/>
  <c r="O8" i="17"/>
  <c r="N8" i="17"/>
  <c r="H8" i="17"/>
  <c r="L8" i="17"/>
  <c r="G8" i="17"/>
  <c r="K8" i="17"/>
  <c r="B120" i="17"/>
  <c r="M120" i="17"/>
  <c r="E120" i="17"/>
  <c r="G120" i="17"/>
  <c r="Q120" i="17"/>
  <c r="P120" i="17"/>
  <c r="J120" i="17"/>
  <c r="M102" i="17"/>
  <c r="F102" i="17"/>
  <c r="L102" i="17"/>
  <c r="O18" i="17"/>
  <c r="H18" i="17"/>
  <c r="I18" i="17"/>
  <c r="F18" i="17"/>
  <c r="M18" i="17"/>
  <c r="J18" i="17"/>
  <c r="P18" i="17"/>
  <c r="L18" i="17"/>
  <c r="B18" i="17"/>
  <c r="K18" i="17"/>
  <c r="Q18" i="17"/>
  <c r="E18" i="17"/>
  <c r="N18" i="17"/>
  <c r="G18" i="17"/>
  <c r="F53" i="17"/>
  <c r="H53" i="17"/>
  <c r="G53" i="17"/>
  <c r="N53" i="17"/>
  <c r="I53" i="17"/>
  <c r="O53" i="17"/>
  <c r="M53" i="17"/>
  <c r="N140" i="17"/>
  <c r="H140" i="17"/>
  <c r="G140" i="17"/>
  <c r="K140" i="17"/>
  <c r="G42" i="17"/>
  <c r="L42" i="17"/>
  <c r="F42" i="17"/>
  <c r="E42" i="17"/>
  <c r="O42" i="17"/>
  <c r="J42" i="17"/>
  <c r="K42" i="17"/>
  <c r="M42" i="17"/>
  <c r="Q42" i="17"/>
  <c r="B42" i="17"/>
  <c r="I42" i="17"/>
  <c r="N42" i="17"/>
  <c r="H42" i="17"/>
  <c r="P42" i="17"/>
  <c r="I179" i="17"/>
  <c r="B179" i="17"/>
  <c r="H179" i="17"/>
  <c r="K179" i="17"/>
  <c r="L179" i="17"/>
  <c r="G179" i="17"/>
  <c r="E179" i="17"/>
  <c r="P145" i="17"/>
  <c r="K145" i="17"/>
  <c r="Q145" i="17"/>
  <c r="M145" i="17"/>
  <c r="J145" i="17"/>
  <c r="L145" i="17"/>
  <c r="I145" i="17"/>
  <c r="E145" i="17"/>
  <c r="H145" i="17"/>
  <c r="G145" i="17"/>
  <c r="F145" i="17"/>
  <c r="B145" i="17"/>
  <c r="N145" i="17"/>
  <c r="O145" i="17"/>
  <c r="P44" i="17"/>
  <c r="H44" i="17"/>
  <c r="I44" i="17"/>
  <c r="E44" i="17"/>
  <c r="L44" i="17"/>
  <c r="B44" i="17"/>
  <c r="F44" i="17"/>
  <c r="G58" i="17"/>
  <c r="F58" i="17"/>
  <c r="L58" i="17"/>
  <c r="Q58" i="17"/>
  <c r="E58" i="17"/>
  <c r="J58" i="17"/>
  <c r="M58" i="17"/>
  <c r="P58" i="17"/>
  <c r="I58" i="17"/>
  <c r="H58" i="17"/>
  <c r="O58" i="17"/>
  <c r="B58" i="17"/>
  <c r="K58" i="17"/>
  <c r="N58" i="17"/>
  <c r="P149" i="17"/>
  <c r="J149" i="17"/>
  <c r="Q149" i="17"/>
  <c r="O149" i="17"/>
  <c r="L149" i="17"/>
  <c r="M149" i="17"/>
  <c r="B149" i="17"/>
  <c r="F149" i="17"/>
  <c r="I149" i="17"/>
  <c r="H149" i="17"/>
  <c r="G149" i="17"/>
  <c r="N149" i="17"/>
  <c r="K149" i="17"/>
  <c r="E149" i="17"/>
  <c r="N185" i="17"/>
  <c r="O185" i="17"/>
  <c r="P185" i="17"/>
  <c r="K185" i="17"/>
  <c r="E185" i="17"/>
  <c r="Q185" i="17"/>
  <c r="F185" i="17"/>
  <c r="J185" i="17"/>
  <c r="B185" i="17"/>
  <c r="G185" i="17"/>
  <c r="I185" i="17"/>
  <c r="L185" i="17"/>
  <c r="H185" i="17"/>
  <c r="M185" i="17"/>
  <c r="B27" i="17"/>
  <c r="Q27" i="17"/>
  <c r="G27" i="17"/>
  <c r="I27" i="17"/>
  <c r="O27" i="17"/>
  <c r="L27" i="17"/>
  <c r="J27" i="17"/>
  <c r="L97" i="17"/>
  <c r="B97" i="17"/>
  <c r="H97" i="17"/>
  <c r="N97" i="17"/>
  <c r="G97" i="17"/>
  <c r="O97" i="17"/>
  <c r="F97" i="17"/>
  <c r="Q97" i="17"/>
  <c r="J97" i="17"/>
  <c r="I97" i="17"/>
  <c r="P97" i="17"/>
  <c r="M97" i="17"/>
  <c r="E97" i="17"/>
  <c r="K97" i="17"/>
  <c r="H62" i="17"/>
  <c r="E62" i="17"/>
  <c r="F62" i="17"/>
  <c r="I62" i="17"/>
  <c r="L62" i="17"/>
  <c r="P62" i="17"/>
  <c r="Q62" i="17"/>
  <c r="B62" i="17"/>
  <c r="K62" i="17"/>
  <c r="O62" i="17"/>
  <c r="N62" i="17"/>
  <c r="M62" i="17"/>
  <c r="G62" i="17"/>
  <c r="J62" i="17"/>
  <c r="B193" i="17"/>
  <c r="I193" i="17"/>
  <c r="P193" i="17"/>
  <c r="K193" i="17"/>
  <c r="Q193" i="17"/>
  <c r="O193" i="17"/>
  <c r="P30" i="17"/>
  <c r="N30" i="17"/>
  <c r="E30" i="17"/>
  <c r="O30" i="17"/>
  <c r="H30" i="17"/>
  <c r="Q30" i="17"/>
  <c r="L30" i="17"/>
  <c r="F30" i="17"/>
  <c r="I30" i="17"/>
  <c r="G30" i="17"/>
  <c r="B30" i="17"/>
  <c r="J30" i="17"/>
  <c r="M30" i="17"/>
  <c r="K30" i="17"/>
  <c r="H61" i="17"/>
  <c r="E61" i="17"/>
  <c r="L61" i="17"/>
  <c r="O61" i="17"/>
  <c r="M61" i="17"/>
  <c r="N61" i="17"/>
  <c r="Q121" i="17"/>
  <c r="G121" i="17"/>
  <c r="E121" i="17"/>
  <c r="L121" i="17"/>
  <c r="H121" i="17"/>
  <c r="B121" i="17"/>
  <c r="F121" i="17"/>
  <c r="P121" i="17"/>
  <c r="M121" i="17"/>
  <c r="N121" i="17"/>
  <c r="I121" i="17"/>
  <c r="O121" i="17"/>
  <c r="K121" i="17"/>
  <c r="J121" i="17"/>
  <c r="E174" i="17"/>
  <c r="O174" i="17"/>
  <c r="P174" i="17"/>
  <c r="H174" i="17"/>
  <c r="L174" i="17"/>
  <c r="K174" i="17"/>
  <c r="G174" i="17"/>
  <c r="M174" i="17"/>
  <c r="Q174" i="17"/>
  <c r="J174" i="17"/>
  <c r="N174" i="17"/>
  <c r="F174" i="17"/>
  <c r="I174" i="17"/>
  <c r="B174" i="17"/>
  <c r="N88" i="17"/>
  <c r="H88" i="17"/>
  <c r="G88" i="17"/>
  <c r="L88" i="17"/>
  <c r="J88" i="17"/>
  <c r="P88" i="17"/>
  <c r="I88" i="17"/>
  <c r="J93" i="17"/>
  <c r="B93" i="17"/>
  <c r="H93" i="17"/>
  <c r="Q93" i="17"/>
  <c r="M93" i="17"/>
  <c r="L93" i="17"/>
  <c r="E93" i="17"/>
  <c r="P93" i="17"/>
  <c r="N93" i="17"/>
  <c r="K93" i="17"/>
  <c r="G93" i="17"/>
  <c r="O93" i="17"/>
  <c r="I93" i="17"/>
  <c r="F93" i="17"/>
  <c r="G47" i="17"/>
  <c r="J47" i="17"/>
  <c r="L47" i="17"/>
  <c r="P47" i="17"/>
  <c r="F47" i="17"/>
  <c r="M47" i="17"/>
  <c r="E47" i="17"/>
  <c r="H47" i="17"/>
  <c r="I47" i="17"/>
  <c r="Q47" i="17"/>
  <c r="O47" i="17"/>
  <c r="N47" i="17"/>
  <c r="K47" i="17"/>
  <c r="B47" i="17"/>
  <c r="M192" i="17"/>
  <c r="Q192" i="17"/>
  <c r="F192" i="17"/>
  <c r="G192" i="17"/>
  <c r="P192" i="17"/>
  <c r="J192" i="17"/>
  <c r="N192" i="17"/>
  <c r="M158" i="17"/>
  <c r="O158" i="17"/>
  <c r="P158" i="17"/>
  <c r="G158" i="17"/>
  <c r="N158" i="17"/>
  <c r="F158" i="17"/>
  <c r="J158" i="17"/>
  <c r="E158" i="17"/>
  <c r="L158" i="17"/>
  <c r="Q158" i="17"/>
  <c r="B158" i="17"/>
  <c r="I158" i="17"/>
  <c r="K158" i="17"/>
  <c r="H158" i="17"/>
  <c r="Q56" i="17"/>
  <c r="M56" i="17"/>
  <c r="E56" i="17"/>
  <c r="G56" i="17"/>
  <c r="H56" i="17"/>
  <c r="O56" i="17"/>
  <c r="I56" i="17"/>
  <c r="N56" i="17"/>
  <c r="F56" i="17"/>
  <c r="P56" i="17"/>
  <c r="L56" i="17"/>
  <c r="J56" i="17"/>
  <c r="K56" i="17"/>
  <c r="B56" i="17"/>
  <c r="H186" i="17"/>
  <c r="N186" i="17"/>
  <c r="O186" i="17"/>
  <c r="B186" i="17"/>
  <c r="J186" i="17"/>
  <c r="M186" i="17"/>
  <c r="Q186" i="17"/>
  <c r="E186" i="17"/>
  <c r="P186" i="17"/>
  <c r="L186" i="17"/>
  <c r="F186" i="17"/>
  <c r="G186" i="17"/>
  <c r="K186" i="17"/>
  <c r="I186" i="17"/>
  <c r="Q107" i="17"/>
  <c r="J107" i="17"/>
  <c r="P107" i="17"/>
  <c r="G107" i="17"/>
  <c r="B107" i="17"/>
  <c r="L107" i="17"/>
  <c r="E107" i="17"/>
  <c r="H107" i="17"/>
  <c r="F107" i="17"/>
  <c r="O107" i="17"/>
  <c r="K107" i="17"/>
  <c r="I107" i="17"/>
  <c r="M107" i="17"/>
  <c r="N107" i="17"/>
  <c r="I40" i="17"/>
  <c r="G40" i="17"/>
  <c r="O40" i="17"/>
  <c r="J40" i="17"/>
  <c r="E40" i="17"/>
  <c r="B40" i="17"/>
  <c r="N40" i="17"/>
  <c r="L40" i="17"/>
  <c r="K40" i="17"/>
  <c r="Q40" i="17"/>
  <c r="P40" i="17"/>
  <c r="M40" i="17"/>
  <c r="F40" i="17"/>
  <c r="H40" i="17"/>
  <c r="N39" i="17"/>
  <c r="K39" i="17"/>
  <c r="O39" i="17"/>
  <c r="J39" i="17"/>
  <c r="G39" i="17"/>
  <c r="E39" i="17"/>
  <c r="I39" i="17"/>
  <c r="E74" i="17"/>
  <c r="K74" i="17"/>
  <c r="J74" i="17"/>
  <c r="M74" i="17"/>
  <c r="G74" i="17"/>
  <c r="Q74" i="17"/>
  <c r="O74" i="17"/>
  <c r="I74" i="17"/>
  <c r="L74" i="17"/>
  <c r="P74" i="17"/>
  <c r="N74" i="17"/>
  <c r="H74" i="17"/>
  <c r="B74" i="17"/>
  <c r="F74" i="17"/>
  <c r="O86" i="17"/>
  <c r="K86" i="17"/>
  <c r="Q86" i="17"/>
  <c r="L86" i="17"/>
  <c r="N86" i="17"/>
  <c r="F86" i="17"/>
  <c r="H86" i="17"/>
  <c r="P86" i="17"/>
  <c r="I96" i="17"/>
  <c r="H96" i="17"/>
  <c r="M96" i="17"/>
  <c r="N96" i="17"/>
  <c r="J96" i="17"/>
  <c r="O96" i="17"/>
  <c r="F96" i="17"/>
  <c r="L96" i="17"/>
  <c r="E96" i="17"/>
  <c r="P96" i="17"/>
  <c r="G96" i="17"/>
  <c r="Q96" i="17"/>
  <c r="B96" i="17"/>
  <c r="K96" i="17"/>
  <c r="E173" i="17"/>
  <c r="F173" i="17"/>
  <c r="J173" i="17"/>
  <c r="O173" i="17"/>
  <c r="K173" i="17"/>
  <c r="M173" i="17"/>
  <c r="G173" i="17"/>
  <c r="Q173" i="17"/>
  <c r="H173" i="17"/>
  <c r="P173" i="17"/>
  <c r="N173" i="17"/>
  <c r="I173" i="17"/>
  <c r="L173" i="17"/>
  <c r="B173" i="17"/>
  <c r="G19" i="17"/>
  <c r="P19" i="17"/>
  <c r="B19" i="17"/>
  <c r="O19" i="17"/>
  <c r="I19" i="17"/>
  <c r="F19" i="17"/>
  <c r="H19" i="17"/>
  <c r="M19" i="17"/>
  <c r="L19" i="17"/>
  <c r="E19" i="17"/>
  <c r="Q19" i="17"/>
  <c r="K19" i="17"/>
  <c r="N19" i="17"/>
  <c r="J19" i="17"/>
  <c r="F196" i="17"/>
  <c r="J196" i="17"/>
  <c r="N196" i="17"/>
  <c r="O196" i="17"/>
  <c r="B196" i="17"/>
  <c r="L196" i="17"/>
  <c r="P196" i="17"/>
  <c r="K196" i="17"/>
  <c r="E196" i="17"/>
  <c r="I196" i="17"/>
  <c r="G196" i="17"/>
  <c r="M196" i="17"/>
  <c r="H196" i="17"/>
  <c r="Q196" i="17"/>
  <c r="F77" i="17"/>
  <c r="P77" i="17"/>
  <c r="B77" i="17"/>
  <c r="K77" i="17"/>
  <c r="L77" i="17"/>
  <c r="G77" i="17"/>
  <c r="M77" i="17"/>
  <c r="I77" i="17"/>
  <c r="O77" i="17"/>
  <c r="J77" i="17"/>
  <c r="H77" i="17"/>
  <c r="Q77" i="17"/>
  <c r="N77" i="17"/>
  <c r="E77" i="17"/>
  <c r="P7" i="17"/>
  <c r="N7" i="17"/>
  <c r="F7" i="17"/>
  <c r="J7" i="17"/>
  <c r="H7" i="17"/>
  <c r="E7" i="17"/>
  <c r="Q7" i="17"/>
  <c r="I7" i="17"/>
  <c r="O7" i="17"/>
  <c r="K7" i="17"/>
  <c r="L7" i="17"/>
  <c r="M7" i="17"/>
  <c r="B7" i="17"/>
  <c r="G7" i="17"/>
  <c r="G100" i="17"/>
  <c r="J100" i="17"/>
  <c r="I100" i="17"/>
  <c r="O100" i="17"/>
  <c r="B100" i="17"/>
  <c r="P100" i="17"/>
  <c r="Q100" i="17"/>
  <c r="I117" i="17"/>
  <c r="M117" i="17"/>
  <c r="G117" i="17"/>
  <c r="P117" i="17"/>
  <c r="L117" i="17"/>
  <c r="K117" i="17"/>
  <c r="H117" i="17"/>
  <c r="J117" i="17"/>
  <c r="O117" i="17"/>
  <c r="Q117" i="17"/>
  <c r="B117" i="17"/>
  <c r="N117" i="17"/>
  <c r="E117" i="17"/>
  <c r="F117" i="17"/>
  <c r="Q23" i="17"/>
  <c r="L23" i="17"/>
  <c r="F23" i="17"/>
  <c r="J23" i="17"/>
  <c r="B23" i="17"/>
  <c r="O23" i="17"/>
  <c r="H23" i="17"/>
  <c r="J189" i="17"/>
  <c r="P189" i="17"/>
  <c r="H189" i="17"/>
  <c r="I189" i="17"/>
  <c r="O189" i="17"/>
  <c r="K189" i="17"/>
  <c r="Q189" i="17"/>
  <c r="B189" i="17"/>
  <c r="M189" i="17"/>
  <c r="F189" i="17"/>
  <c r="E189" i="17"/>
  <c r="L189" i="17"/>
  <c r="G189" i="17"/>
  <c r="N189" i="17"/>
  <c r="Q52" i="17"/>
  <c r="B52" i="17"/>
  <c r="G52" i="17"/>
  <c r="M52" i="17"/>
  <c r="P52" i="17"/>
  <c r="N52" i="17"/>
  <c r="O52" i="17"/>
  <c r="J52" i="17"/>
  <c r="E52" i="17"/>
  <c r="K52" i="17"/>
  <c r="L52" i="17"/>
  <c r="F52" i="17"/>
  <c r="I52" i="17"/>
  <c r="H52" i="17"/>
  <c r="B188" i="17"/>
  <c r="Q188" i="17"/>
  <c r="L188" i="17"/>
  <c r="M188" i="17"/>
  <c r="N188" i="17"/>
  <c r="G188" i="17"/>
  <c r="H188" i="17"/>
  <c r="O188" i="17"/>
  <c r="K188" i="17"/>
  <c r="J188" i="17"/>
  <c r="P188" i="17"/>
  <c r="F188" i="17"/>
  <c r="I188" i="17"/>
  <c r="E188" i="17"/>
  <c r="P150" i="17"/>
  <c r="Q150" i="17"/>
  <c r="O150" i="17"/>
  <c r="F150" i="17"/>
  <c r="J150" i="17"/>
  <c r="N150" i="17"/>
  <c r="M150" i="17"/>
  <c r="G150" i="17"/>
  <c r="H69" i="17"/>
  <c r="B69" i="17"/>
  <c r="F69" i="17"/>
  <c r="N69" i="17"/>
  <c r="Q69" i="17"/>
  <c r="P69" i="17"/>
  <c r="L69" i="17"/>
  <c r="M69" i="17"/>
  <c r="J69" i="17"/>
  <c r="K69" i="17"/>
  <c r="G69" i="17"/>
  <c r="O69" i="17"/>
  <c r="E69" i="17"/>
  <c r="I69" i="17"/>
  <c r="G195" i="17"/>
  <c r="L195" i="17"/>
  <c r="F195" i="17"/>
  <c r="E195" i="17"/>
  <c r="N195" i="17"/>
  <c r="B195" i="17"/>
  <c r="I195" i="17"/>
  <c r="Q195" i="17"/>
  <c r="J195" i="17"/>
  <c r="K195" i="17"/>
  <c r="M195" i="17"/>
  <c r="H195" i="17"/>
  <c r="P195" i="17"/>
  <c r="O195" i="17"/>
  <c r="Q50" i="17"/>
  <c r="L50" i="17"/>
  <c r="G50" i="17"/>
  <c r="F50" i="17"/>
  <c r="P50" i="17"/>
  <c r="J50" i="17"/>
  <c r="N194" i="17"/>
  <c r="M194" i="17"/>
  <c r="Q194" i="17"/>
  <c r="H194" i="17"/>
  <c r="J194" i="17"/>
  <c r="E194" i="17"/>
  <c r="B194" i="17"/>
  <c r="G194" i="17"/>
  <c r="L194" i="17"/>
  <c r="O194" i="17"/>
  <c r="I194" i="17"/>
  <c r="K194" i="17"/>
  <c r="F194" i="17"/>
  <c r="P194" i="17"/>
  <c r="J12" i="17"/>
  <c r="I12" i="17"/>
  <c r="K12" i="17"/>
  <c r="F12" i="17"/>
  <c r="H12" i="17"/>
  <c r="L12" i="17"/>
  <c r="Q12" i="17"/>
  <c r="P12" i="17"/>
  <c r="B12" i="17"/>
  <c r="M12" i="17"/>
  <c r="G12" i="17"/>
  <c r="O12" i="17"/>
  <c r="N12" i="17"/>
  <c r="E12" i="17"/>
  <c r="K146" i="17"/>
  <c r="H146" i="17"/>
  <c r="F146" i="17"/>
  <c r="E146" i="17"/>
  <c r="G146" i="17"/>
  <c r="Q146" i="17"/>
  <c r="B146" i="17"/>
  <c r="I146" i="17"/>
  <c r="F92" i="17"/>
  <c r="P92" i="17"/>
  <c r="Q92" i="17"/>
  <c r="M92" i="17"/>
  <c r="G92" i="17"/>
  <c r="L92" i="17"/>
  <c r="K92" i="17"/>
  <c r="J92" i="17"/>
  <c r="E92" i="17"/>
  <c r="N92" i="17"/>
  <c r="H92" i="17"/>
  <c r="O92" i="17"/>
  <c r="I92" i="17"/>
  <c r="B92" i="17"/>
  <c r="H129" i="17"/>
  <c r="B129" i="17"/>
  <c r="O129" i="17"/>
  <c r="M129" i="17"/>
  <c r="E129" i="17"/>
  <c r="G129" i="17"/>
  <c r="F129" i="17"/>
  <c r="K129" i="17"/>
  <c r="P129" i="17"/>
  <c r="N129" i="17"/>
  <c r="J129" i="17"/>
  <c r="L129" i="17"/>
  <c r="I129" i="17"/>
  <c r="Q129" i="17"/>
  <c r="O9" i="17"/>
  <c r="M9" i="17"/>
  <c r="J9" i="17"/>
  <c r="H9" i="17"/>
  <c r="L9" i="17"/>
  <c r="N9" i="17"/>
  <c r="N128" i="17"/>
  <c r="E128" i="17"/>
  <c r="M128" i="17"/>
  <c r="K128" i="17"/>
  <c r="H128" i="17"/>
  <c r="J128" i="17"/>
  <c r="O128" i="17"/>
  <c r="I128" i="17"/>
  <c r="P128" i="17"/>
  <c r="G128" i="17"/>
  <c r="Q128" i="17"/>
  <c r="B128" i="17"/>
  <c r="F128" i="17"/>
  <c r="L128" i="17"/>
  <c r="J66" i="17"/>
  <c r="K66" i="17"/>
  <c r="M66" i="17"/>
  <c r="G66" i="17"/>
  <c r="O66" i="17"/>
  <c r="L66" i="17"/>
  <c r="P66" i="17"/>
  <c r="N66" i="17"/>
  <c r="Q66" i="17"/>
  <c r="I66" i="17"/>
  <c r="B66" i="17"/>
  <c r="H66" i="17"/>
  <c r="F66" i="17"/>
  <c r="E66" i="17"/>
  <c r="M25" i="17"/>
  <c r="G25" i="17"/>
  <c r="J25" i="17"/>
  <c r="K25" i="17"/>
  <c r="B25" i="17"/>
  <c r="F25" i="17"/>
  <c r="I25" i="17"/>
  <c r="E25" i="17"/>
  <c r="P81" i="17"/>
  <c r="F81" i="17"/>
  <c r="J81" i="17"/>
  <c r="B81" i="17"/>
  <c r="Q81" i="17"/>
  <c r="H81" i="17"/>
  <c r="M81" i="17"/>
  <c r="I81" i="17"/>
  <c r="G81" i="17"/>
  <c r="K81" i="17"/>
  <c r="L81" i="17"/>
  <c r="E81" i="17"/>
  <c r="O81" i="17"/>
  <c r="N81" i="17"/>
  <c r="B137" i="17"/>
  <c r="O137" i="17"/>
  <c r="J137" i="17"/>
  <c r="L137" i="17"/>
  <c r="H137" i="17"/>
  <c r="P137" i="17"/>
  <c r="E137" i="17"/>
  <c r="N137" i="17"/>
  <c r="F137" i="17"/>
  <c r="Q137" i="17"/>
  <c r="G137" i="17"/>
  <c r="K137" i="17"/>
  <c r="I137" i="17"/>
  <c r="M137" i="17"/>
  <c r="M153" i="17"/>
  <c r="N153" i="17"/>
  <c r="E153" i="17"/>
  <c r="H153" i="17"/>
  <c r="Q153" i="17"/>
  <c r="F153" i="17"/>
  <c r="K180" i="17"/>
  <c r="H180" i="17"/>
  <c r="Q180" i="17"/>
  <c r="I180" i="17"/>
  <c r="M180" i="17"/>
  <c r="E180" i="17"/>
  <c r="O180" i="17"/>
  <c r="L180" i="17"/>
  <c r="F180" i="17"/>
  <c r="N180" i="17"/>
  <c r="G180" i="17"/>
  <c r="J180" i="17"/>
  <c r="B180" i="17"/>
  <c r="P180" i="17"/>
  <c r="I124" i="17"/>
  <c r="G124" i="17"/>
  <c r="F124" i="17"/>
  <c r="N124" i="17"/>
  <c r="L124" i="17"/>
  <c r="Q124" i="17"/>
  <c r="H124" i="17"/>
  <c r="M124" i="17"/>
  <c r="B124" i="17"/>
  <c r="K124" i="17"/>
  <c r="J124" i="17"/>
  <c r="P124" i="17"/>
  <c r="E124" i="17"/>
  <c r="O124" i="17"/>
  <c r="E71" i="17"/>
  <c r="I71" i="17"/>
  <c r="Q71" i="17"/>
  <c r="H71" i="17"/>
  <c r="M71" i="17"/>
  <c r="O71" i="17"/>
  <c r="F71" i="17"/>
  <c r="J71" i="17"/>
  <c r="E37" i="17"/>
  <c r="N37" i="17"/>
  <c r="G37" i="17"/>
  <c r="H37" i="17"/>
  <c r="P37" i="17"/>
  <c r="F37" i="17"/>
  <c r="J37" i="17"/>
  <c r="K37" i="17"/>
  <c r="M37" i="17"/>
  <c r="Q37" i="17"/>
  <c r="B37" i="17"/>
  <c r="L37" i="17"/>
  <c r="O37" i="17"/>
  <c r="I37" i="17"/>
  <c r="J104" i="17"/>
  <c r="O104" i="17"/>
  <c r="K104" i="17"/>
  <c r="H104" i="17"/>
  <c r="P104" i="17"/>
  <c r="G104" i="17"/>
  <c r="Q104" i="17"/>
  <c r="L104" i="17"/>
  <c r="E104" i="17"/>
  <c r="M104" i="17"/>
  <c r="N104" i="17"/>
  <c r="I104" i="17"/>
  <c r="F104" i="17"/>
  <c r="B104" i="17"/>
  <c r="P141" i="17"/>
  <c r="K141" i="17"/>
  <c r="G141" i="17"/>
  <c r="O141" i="17"/>
  <c r="J141" i="17"/>
  <c r="E141" i="17"/>
  <c r="J63" i="17"/>
  <c r="H63" i="17"/>
  <c r="G63" i="17"/>
  <c r="O63" i="17"/>
  <c r="B63" i="17"/>
  <c r="N63" i="17"/>
  <c r="P63" i="17"/>
  <c r="I63" i="17"/>
  <c r="E63" i="17"/>
  <c r="Q63" i="17"/>
  <c r="F63" i="17"/>
  <c r="K63" i="17"/>
  <c r="M63" i="17"/>
  <c r="L63" i="17"/>
  <c r="B167" i="17"/>
  <c r="P167" i="17"/>
  <c r="K167" i="17"/>
  <c r="E167" i="17"/>
  <c r="J167" i="17"/>
  <c r="G167" i="17"/>
  <c r="N167" i="17"/>
  <c r="O167" i="17"/>
  <c r="I167" i="17"/>
  <c r="H167" i="17"/>
  <c r="F167" i="17"/>
  <c r="L167" i="17"/>
  <c r="M167" i="17"/>
  <c r="Q167" i="17"/>
  <c r="K111" i="17"/>
  <c r="E111" i="17"/>
  <c r="I111" i="17"/>
  <c r="B111" i="17"/>
  <c r="O111" i="17"/>
  <c r="F111" i="17"/>
  <c r="N111" i="17"/>
  <c r="J111" i="17"/>
  <c r="L111" i="17"/>
  <c r="P111" i="17"/>
  <c r="Q111" i="17"/>
  <c r="H111" i="17"/>
  <c r="G111" i="17"/>
  <c r="M111" i="17"/>
  <c r="P90" i="17"/>
  <c r="L90" i="17"/>
  <c r="J90" i="17"/>
  <c r="O90" i="17"/>
  <c r="Q90" i="17"/>
  <c r="H90" i="17"/>
  <c r="F90" i="17"/>
  <c r="N90" i="17"/>
  <c r="I90" i="17"/>
  <c r="G90" i="17"/>
  <c r="K90" i="17"/>
  <c r="E90" i="17"/>
  <c r="M90" i="17"/>
  <c r="B90" i="17"/>
  <c r="Q60" i="17"/>
  <c r="J60" i="17"/>
  <c r="N60" i="17"/>
  <c r="O60" i="17"/>
  <c r="F60" i="17"/>
  <c r="P60" i="17"/>
  <c r="I60" i="17"/>
  <c r="B60" i="17"/>
  <c r="H60" i="17"/>
  <c r="E60" i="17"/>
  <c r="M60" i="17"/>
  <c r="K60" i="17"/>
  <c r="L60" i="17"/>
  <c r="G60" i="17"/>
  <c r="N139" i="17"/>
  <c r="M139" i="17"/>
  <c r="L139" i="17"/>
  <c r="G139" i="17"/>
  <c r="E139" i="17"/>
  <c r="F139" i="17"/>
  <c r="Q139" i="17"/>
  <c r="O139" i="17"/>
  <c r="J139" i="17"/>
  <c r="I139" i="17"/>
  <c r="P139" i="17"/>
  <c r="K139" i="17"/>
  <c r="B139" i="17"/>
  <c r="H139" i="17"/>
  <c r="B10" i="17"/>
  <c r="I10" i="17"/>
  <c r="L10" i="17"/>
  <c r="P10" i="17"/>
  <c r="Q10" i="17"/>
  <c r="K10" i="17"/>
  <c r="N10" i="17"/>
  <c r="E10" i="17"/>
  <c r="F10" i="17"/>
  <c r="J10" i="17"/>
  <c r="M10" i="17"/>
  <c r="G10" i="17"/>
  <c r="H10" i="17"/>
  <c r="O10" i="17"/>
  <c r="I131" i="17"/>
  <c r="J131" i="17"/>
  <c r="L131" i="17"/>
  <c r="K131" i="17"/>
  <c r="B131" i="17"/>
  <c r="G131" i="17"/>
  <c r="O131" i="17"/>
  <c r="P131" i="17"/>
  <c r="Q131" i="17"/>
  <c r="F131" i="17"/>
  <c r="M131" i="17"/>
  <c r="N131" i="17"/>
  <c r="E131" i="17"/>
  <c r="H131" i="17"/>
  <c r="K148" i="17"/>
  <c r="M148" i="17"/>
  <c r="E148" i="17"/>
  <c r="B148" i="17"/>
  <c r="N148" i="17"/>
  <c r="O148" i="17"/>
  <c r="G148" i="17"/>
  <c r="F148" i="17"/>
  <c r="I148" i="17"/>
  <c r="H148" i="17"/>
  <c r="Q148" i="17"/>
  <c r="P148" i="17"/>
  <c r="L148" i="17"/>
  <c r="J148" i="17"/>
  <c r="N38" i="17"/>
  <c r="B38" i="17"/>
  <c r="H38" i="17"/>
  <c r="F38" i="17"/>
  <c r="G38" i="17"/>
  <c r="Q38" i="17"/>
  <c r="K38" i="17"/>
  <c r="L38" i="17"/>
  <c r="P38" i="17"/>
  <c r="O38" i="17"/>
  <c r="M38" i="17"/>
  <c r="J38" i="17"/>
  <c r="I38" i="17"/>
  <c r="E38" i="17"/>
  <c r="F134" i="17"/>
  <c r="K134" i="17"/>
  <c r="H134" i="17"/>
  <c r="N134" i="17"/>
  <c r="I134" i="17"/>
  <c r="M134" i="17"/>
  <c r="L134" i="17"/>
  <c r="J134" i="17"/>
  <c r="E134" i="17"/>
  <c r="P134" i="17"/>
  <c r="O134" i="17"/>
  <c r="G134" i="17"/>
  <c r="B134" i="17"/>
  <c r="Q134" i="17"/>
  <c r="J99" i="17"/>
  <c r="E99" i="17"/>
  <c r="M99" i="17"/>
  <c r="B99" i="17"/>
  <c r="N99" i="17"/>
  <c r="G99" i="17"/>
  <c r="L99" i="17"/>
  <c r="K99" i="17"/>
  <c r="I99" i="17"/>
  <c r="Q99" i="17"/>
  <c r="P99" i="17"/>
  <c r="O99" i="17"/>
  <c r="F99" i="17"/>
  <c r="H99" i="17"/>
  <c r="M184" i="17"/>
  <c r="L184" i="17"/>
  <c r="Q184" i="17"/>
  <c r="O184" i="17"/>
  <c r="P184" i="17"/>
  <c r="I184" i="17"/>
  <c r="J184" i="17"/>
  <c r="K184" i="17"/>
  <c r="E184" i="17"/>
  <c r="F184" i="17"/>
  <c r="H184" i="17"/>
  <c r="G184" i="17"/>
  <c r="N184" i="17"/>
  <c r="B184" i="17"/>
  <c r="J143" i="17"/>
  <c r="I143" i="17"/>
  <c r="L143" i="17"/>
  <c r="F143" i="17"/>
  <c r="O143" i="17"/>
  <c r="H143" i="17"/>
  <c r="E143" i="17"/>
  <c r="G143" i="17"/>
  <c r="P143" i="17"/>
  <c r="M143" i="17"/>
  <c r="B143" i="17"/>
  <c r="K143" i="17"/>
  <c r="Q143" i="17"/>
  <c r="N143" i="17"/>
  <c r="M106" i="17"/>
  <c r="B106" i="17"/>
  <c r="K106" i="17"/>
  <c r="G106" i="17"/>
  <c r="N106" i="17"/>
  <c r="L106" i="17"/>
  <c r="O106" i="17"/>
  <c r="H106" i="17"/>
  <c r="F106" i="17"/>
  <c r="Q106" i="17"/>
  <c r="I106" i="17"/>
  <c r="P106" i="17"/>
  <c r="E106" i="17"/>
  <c r="J106" i="17"/>
  <c r="B135" i="17"/>
  <c r="H135" i="17"/>
  <c r="Q135" i="17"/>
  <c r="M135" i="17"/>
  <c r="P135" i="17"/>
  <c r="E135" i="17"/>
  <c r="O135" i="17"/>
  <c r="J135" i="17"/>
  <c r="L135" i="17"/>
  <c r="K135" i="17"/>
  <c r="G135" i="17"/>
  <c r="I135" i="17"/>
  <c r="F135" i="17"/>
  <c r="N135" i="17"/>
  <c r="H72" i="17"/>
  <c r="Q72" i="17"/>
  <c r="B72" i="17"/>
  <c r="G72" i="17"/>
  <c r="F72" i="17"/>
  <c r="L72" i="17"/>
  <c r="N72" i="17"/>
  <c r="E72" i="17"/>
  <c r="K72" i="17"/>
  <c r="O72" i="17"/>
  <c r="J72" i="17"/>
  <c r="I72" i="17"/>
  <c r="P72" i="17"/>
  <c r="M72" i="17"/>
  <c r="J138" i="17"/>
  <c r="K138" i="17"/>
  <c r="G138" i="17"/>
  <c r="L138" i="17"/>
  <c r="Q138" i="17"/>
  <c r="O138" i="17"/>
  <c r="I138" i="17"/>
  <c r="P138" i="17"/>
  <c r="M138" i="17"/>
  <c r="N138" i="17"/>
  <c r="H138" i="17"/>
  <c r="F138" i="17"/>
  <c r="E138" i="17"/>
  <c r="B138" i="17"/>
  <c r="N187" i="17"/>
  <c r="J187" i="17"/>
  <c r="B187" i="17"/>
  <c r="P187" i="17"/>
  <c r="E187" i="17"/>
  <c r="O187" i="17"/>
  <c r="G187" i="17"/>
  <c r="M187" i="17"/>
  <c r="H187" i="17"/>
  <c r="Q187" i="17"/>
  <c r="F187" i="17"/>
  <c r="I187" i="17"/>
  <c r="K187" i="17"/>
  <c r="L187" i="17"/>
  <c r="I122" i="17"/>
  <c r="F122" i="17"/>
  <c r="J122" i="17"/>
  <c r="E122" i="17"/>
  <c r="N122" i="17"/>
  <c r="H122" i="17"/>
  <c r="L122" i="17"/>
  <c r="M122" i="17"/>
  <c r="Q122" i="17"/>
  <c r="B122" i="17"/>
  <c r="G122" i="17"/>
  <c r="K122" i="17"/>
  <c r="P122" i="17"/>
  <c r="O122" i="17"/>
  <c r="H24" i="17"/>
  <c r="M24" i="17"/>
  <c r="O24" i="17"/>
  <c r="I24" i="17"/>
  <c r="E24" i="17"/>
  <c r="G24" i="17"/>
  <c r="K24" i="17"/>
  <c r="L24" i="17"/>
  <c r="P24" i="17"/>
  <c r="J24" i="17"/>
  <c r="F24" i="17"/>
  <c r="Q24" i="17"/>
  <c r="B24" i="17"/>
  <c r="N24" i="17"/>
  <c r="F190" i="17"/>
  <c r="O190" i="17"/>
  <c r="B190" i="17"/>
  <c r="J190" i="17"/>
  <c r="P190" i="17"/>
  <c r="M190" i="17"/>
  <c r="G190" i="17"/>
  <c r="E190" i="17"/>
  <c r="I190" i="17"/>
  <c r="N190" i="17"/>
  <c r="H190" i="17"/>
  <c r="K190" i="17"/>
  <c r="L190" i="17"/>
  <c r="Q190" i="17"/>
  <c r="K105" i="17"/>
  <c r="L105" i="17"/>
  <c r="H105" i="17"/>
  <c r="E105" i="17"/>
  <c r="O105" i="17"/>
  <c r="F105" i="17"/>
  <c r="N105" i="17"/>
  <c r="M105" i="17"/>
  <c r="P105" i="17"/>
  <c r="G105" i="17"/>
  <c r="Q105" i="17"/>
  <c r="B105" i="17"/>
  <c r="I105" i="17"/>
  <c r="J105" i="17"/>
  <c r="H43" i="17"/>
  <c r="N43" i="17"/>
  <c r="I43" i="17"/>
  <c r="E43" i="17"/>
  <c r="P43" i="17"/>
  <c r="F43" i="17"/>
  <c r="K43" i="17"/>
  <c r="Q43" i="17"/>
  <c r="L43" i="17"/>
  <c r="G43" i="17"/>
  <c r="M43" i="17"/>
  <c r="J43" i="17"/>
  <c r="O43" i="17"/>
  <c r="B43" i="17"/>
  <c r="K103" i="17"/>
  <c r="J103" i="17"/>
  <c r="Q103" i="17"/>
  <c r="I103" i="17"/>
  <c r="O103" i="17"/>
  <c r="E103" i="17"/>
  <c r="B103" i="17"/>
  <c r="F103" i="17"/>
  <c r="N103" i="17"/>
  <c r="G103" i="17"/>
  <c r="H103" i="17"/>
  <c r="L103" i="17"/>
  <c r="M103" i="17"/>
  <c r="P103" i="17"/>
  <c r="J123" i="17"/>
  <c r="H123" i="17"/>
  <c r="B123" i="17"/>
  <c r="F123" i="17"/>
  <c r="L123" i="17"/>
  <c r="P123" i="17"/>
  <c r="N123" i="17"/>
  <c r="E123" i="17"/>
  <c r="I123" i="17"/>
  <c r="K123" i="17"/>
  <c r="O123" i="17"/>
  <c r="M123" i="17"/>
  <c r="G123" i="17"/>
  <c r="Q123" i="17"/>
  <c r="Q80" i="17"/>
  <c r="I80" i="17"/>
  <c r="E80" i="17"/>
  <c r="O80" i="17"/>
  <c r="M80" i="17"/>
  <c r="J80" i="17"/>
  <c r="G80" i="17"/>
  <c r="N80" i="17"/>
  <c r="B80" i="17"/>
  <c r="K80" i="17"/>
  <c r="P80" i="17"/>
  <c r="F80" i="17"/>
  <c r="L80" i="17"/>
  <c r="H80" i="17"/>
  <c r="G110" i="17"/>
  <c r="I110" i="17"/>
  <c r="H110" i="17"/>
  <c r="L110" i="17"/>
  <c r="B110" i="17"/>
  <c r="J110" i="17"/>
  <c r="E110" i="17"/>
  <c r="K110" i="17"/>
  <c r="M110" i="17"/>
  <c r="F110" i="17"/>
  <c r="P110" i="17"/>
  <c r="N110" i="17"/>
  <c r="O110" i="17"/>
  <c r="Q110" i="17"/>
  <c r="F22" i="17"/>
  <c r="N22" i="17"/>
  <c r="H22" i="17"/>
  <c r="O22" i="17"/>
  <c r="L22" i="17"/>
  <c r="I22" i="17"/>
  <c r="Q22" i="17"/>
  <c r="J22" i="17"/>
  <c r="P22" i="17"/>
  <c r="G22" i="17"/>
  <c r="E22" i="17"/>
  <c r="K22" i="17"/>
  <c r="B22" i="17"/>
  <c r="M22" i="17"/>
  <c r="N48" i="17"/>
  <c r="J48" i="17"/>
  <c r="M48" i="17"/>
  <c r="E48" i="17"/>
  <c r="Q48" i="17"/>
  <c r="F48" i="17"/>
  <c r="G48" i="17"/>
  <c r="O48" i="17"/>
  <c r="P48" i="17"/>
  <c r="L48" i="17"/>
  <c r="B48" i="17"/>
  <c r="I48" i="17"/>
  <c r="H48" i="17"/>
  <c r="K48" i="17"/>
  <c r="J34" i="17"/>
  <c r="F34" i="17"/>
  <c r="K34" i="17"/>
  <c r="H34" i="17"/>
  <c r="P34" i="17"/>
  <c r="B34" i="17"/>
  <c r="I34" i="17"/>
  <c r="Q34" i="17"/>
  <c r="M34" i="17"/>
  <c r="N34" i="17"/>
  <c r="L34" i="17"/>
  <c r="G34" i="17"/>
  <c r="E34" i="17"/>
  <c r="O34" i="17"/>
  <c r="F199" i="17"/>
  <c r="L199" i="17"/>
  <c r="Q199" i="17"/>
  <c r="E199" i="17"/>
  <c r="O199" i="17"/>
  <c r="J199" i="17"/>
  <c r="K199" i="17"/>
  <c r="B199" i="17"/>
  <c r="M199" i="17"/>
  <c r="N199" i="17"/>
  <c r="G199" i="17"/>
  <c r="I199" i="17"/>
  <c r="P199" i="17"/>
  <c r="H199" i="17"/>
  <c r="I119" i="17"/>
  <c r="J119" i="17"/>
  <c r="P119" i="17"/>
  <c r="N119" i="17"/>
  <c r="Q119" i="17"/>
  <c r="L119" i="17"/>
  <c r="E119" i="17"/>
  <c r="G119" i="17"/>
  <c r="F119" i="17"/>
  <c r="K119" i="17"/>
  <c r="M119" i="17"/>
  <c r="O119" i="17"/>
  <c r="H119" i="17"/>
  <c r="B119" i="17"/>
  <c r="K191" i="17"/>
  <c r="B191" i="17"/>
  <c r="G191" i="17"/>
  <c r="Q191" i="17"/>
  <c r="H191" i="17"/>
  <c r="F191" i="17"/>
  <c r="O191" i="17"/>
  <c r="P191" i="17"/>
  <c r="M191" i="17"/>
  <c r="I191" i="17"/>
  <c r="L191" i="17"/>
  <c r="J191" i="17"/>
  <c r="E191" i="17"/>
  <c r="N191" i="17"/>
  <c r="M114" i="17"/>
  <c r="B114" i="17"/>
  <c r="L114" i="17"/>
  <c r="P114" i="17"/>
  <c r="H114" i="17"/>
  <c r="O114" i="17"/>
  <c r="G114" i="17"/>
  <c r="N114" i="17"/>
  <c r="I114" i="17"/>
  <c r="J114" i="17"/>
  <c r="K114" i="17"/>
  <c r="F114" i="17"/>
  <c r="E114" i="17"/>
  <c r="Q114" i="17"/>
  <c r="O172" i="17"/>
  <c r="F172" i="17"/>
  <c r="M172" i="17"/>
  <c r="Q172" i="17"/>
  <c r="I172" i="17"/>
  <c r="J172" i="17"/>
  <c r="H172" i="17"/>
  <c r="G172" i="17"/>
  <c r="E172" i="17"/>
  <c r="K172" i="17"/>
  <c r="N172" i="17"/>
  <c r="L172" i="17"/>
  <c r="P172" i="17"/>
  <c r="B172" i="17"/>
  <c r="K82" i="17"/>
  <c r="P82" i="17"/>
  <c r="O82" i="17"/>
  <c r="F82" i="17"/>
  <c r="I82" i="17"/>
  <c r="M82" i="17"/>
  <c r="E82" i="17"/>
  <c r="Q82" i="17"/>
  <c r="B82" i="17"/>
  <c r="H82" i="17"/>
  <c r="J82" i="17"/>
  <c r="G82" i="17"/>
  <c r="L82" i="17"/>
  <c r="N82" i="17"/>
  <c r="H132" i="17"/>
  <c r="B132" i="17"/>
  <c r="Q132" i="17"/>
  <c r="N132" i="17"/>
  <c r="J132" i="17"/>
  <c r="M132" i="17"/>
  <c r="O132" i="17"/>
  <c r="E132" i="17"/>
  <c r="F132" i="17"/>
  <c r="P132" i="17"/>
  <c r="K132" i="17"/>
  <c r="G132" i="17"/>
  <c r="I132" i="17"/>
  <c r="L132" i="17"/>
  <c r="Q127" i="17"/>
  <c r="L127" i="17"/>
  <c r="N127" i="17"/>
  <c r="G127" i="17"/>
  <c r="M127" i="17"/>
  <c r="H127" i="17"/>
  <c r="P127" i="17"/>
  <c r="O127" i="17"/>
  <c r="B127" i="17"/>
  <c r="I127" i="17"/>
  <c r="J127" i="17"/>
  <c r="K127" i="17"/>
  <c r="E127" i="17"/>
  <c r="F127" i="17"/>
  <c r="B68" i="17"/>
  <c r="L68" i="17"/>
  <c r="P68" i="17"/>
  <c r="J68" i="17"/>
  <c r="E68" i="17"/>
  <c r="G68" i="17"/>
  <c r="I68" i="17"/>
  <c r="O68" i="17"/>
  <c r="Q68" i="17"/>
  <c r="K68" i="17"/>
  <c r="H68" i="17"/>
  <c r="F68" i="17"/>
  <c r="N68" i="17"/>
  <c r="M68" i="17"/>
  <c r="J157" i="17"/>
  <c r="M157" i="17"/>
  <c r="I157" i="17"/>
  <c r="P157" i="17"/>
  <c r="B157" i="17"/>
  <c r="L157" i="17"/>
  <c r="E157" i="17"/>
  <c r="G157" i="17"/>
  <c r="K157" i="17"/>
  <c r="N157" i="17"/>
  <c r="H157" i="17"/>
  <c r="F157" i="17"/>
  <c r="Q157" i="17"/>
  <c r="O157" i="17"/>
  <c r="I171" i="17"/>
  <c r="B171" i="17"/>
  <c r="L171" i="17"/>
  <c r="F171" i="17"/>
  <c r="E171" i="17"/>
  <c r="O171" i="17"/>
  <c r="K171" i="17"/>
  <c r="P171" i="17"/>
  <c r="J171" i="17"/>
  <c r="M171" i="17"/>
  <c r="G171" i="17"/>
  <c r="H171" i="17"/>
  <c r="N171" i="17"/>
  <c r="Q171" i="17"/>
  <c r="O95" i="17"/>
  <c r="E95" i="17"/>
  <c r="M95" i="17"/>
  <c r="Q95" i="17"/>
  <c r="N95" i="17"/>
  <c r="I95" i="17"/>
  <c r="H95" i="17"/>
  <c r="G95" i="17"/>
  <c r="L95" i="17"/>
  <c r="P95" i="17"/>
  <c r="K95" i="17"/>
  <c r="F95" i="17"/>
  <c r="B95" i="17"/>
  <c r="J95" i="17"/>
  <c r="Q198" i="17"/>
  <c r="G198" i="17"/>
  <c r="K198" i="17"/>
  <c r="F198" i="17"/>
  <c r="N198" i="17"/>
  <c r="J198" i="17"/>
  <c r="L198" i="17"/>
  <c r="B198" i="17"/>
  <c r="O198" i="17"/>
  <c r="I198" i="17"/>
  <c r="E198" i="17"/>
  <c r="H198" i="17"/>
  <c r="M198" i="17"/>
  <c r="P198" i="17"/>
  <c r="G101" i="17"/>
  <c r="O101" i="17"/>
  <c r="Q101" i="17"/>
  <c r="E101" i="17"/>
  <c r="P101" i="17"/>
  <c r="J101" i="17"/>
  <c r="M101" i="17"/>
  <c r="L101" i="17"/>
  <c r="F101" i="17"/>
  <c r="H101" i="17"/>
  <c r="K101" i="17"/>
  <c r="B101" i="17"/>
  <c r="I101" i="17"/>
  <c r="N101" i="17"/>
  <c r="O163" i="17"/>
  <c r="L163" i="17"/>
  <c r="N163" i="17"/>
  <c r="G163" i="17"/>
  <c r="Q163" i="17"/>
  <c r="P163" i="17"/>
  <c r="H163" i="17"/>
  <c r="M163" i="17"/>
  <c r="K163" i="17"/>
  <c r="F163" i="17"/>
  <c r="B163" i="17"/>
  <c r="I163" i="17"/>
  <c r="J163" i="17"/>
  <c r="E163" i="17"/>
  <c r="K21" i="17"/>
  <c r="I21" i="17"/>
  <c r="M21" i="17"/>
  <c r="N21" i="17"/>
  <c r="B21" i="17"/>
  <c r="F21" i="17"/>
  <c r="Q21" i="17"/>
  <c r="P21" i="17"/>
  <c r="J21" i="17"/>
  <c r="H21" i="17"/>
  <c r="L21" i="17"/>
  <c r="E21" i="17"/>
  <c r="G21" i="17"/>
  <c r="O21" i="17"/>
  <c r="F4" i="17"/>
  <c r="J4" i="17"/>
  <c r="E4" i="17"/>
  <c r="I4" i="17"/>
  <c r="Q4" i="17"/>
  <c r="M4" i="17"/>
  <c r="H4" i="17"/>
  <c r="G4" i="17"/>
  <c r="N4" i="17"/>
  <c r="K4" i="17"/>
  <c r="O4" i="17"/>
  <c r="L4" i="17"/>
  <c r="B4" i="17"/>
  <c r="P4" i="17"/>
  <c r="H79" i="17"/>
  <c r="E79" i="17"/>
  <c r="G79" i="17"/>
  <c r="P79" i="17"/>
  <c r="I79" i="17"/>
  <c r="M79" i="17"/>
  <c r="L79" i="17"/>
  <c r="J79" i="17"/>
  <c r="K79" i="17"/>
  <c r="N79" i="17"/>
  <c r="Q79" i="17"/>
  <c r="O79" i="17"/>
  <c r="F79" i="17"/>
  <c r="B79" i="17"/>
  <c r="O155" i="17"/>
  <c r="L155" i="17"/>
  <c r="Q155" i="17"/>
  <c r="F155" i="17"/>
  <c r="N155" i="17"/>
  <c r="M155" i="17"/>
  <c r="E155" i="17"/>
  <c r="H155" i="17"/>
  <c r="G155" i="17"/>
  <c r="J155" i="17"/>
  <c r="B155" i="17"/>
  <c r="I155" i="17"/>
  <c r="P155" i="17"/>
  <c r="K155" i="17"/>
  <c r="O78" i="17"/>
  <c r="I78" i="17"/>
  <c r="Q78" i="17"/>
  <c r="H78" i="17"/>
  <c r="L78" i="17"/>
  <c r="N78" i="17"/>
  <c r="M78" i="17"/>
  <c r="P78" i="17"/>
  <c r="B78" i="17"/>
  <c r="K78" i="17"/>
  <c r="E78" i="17"/>
  <c r="F78" i="17"/>
  <c r="J78" i="17"/>
  <c r="G78" i="17"/>
  <c r="H11" i="17"/>
  <c r="L11" i="17"/>
  <c r="Q11" i="17"/>
  <c r="G11" i="17"/>
  <c r="B11" i="17"/>
  <c r="P11" i="17"/>
  <c r="M11" i="17"/>
  <c r="K11" i="17"/>
  <c r="I11" i="17"/>
  <c r="O11" i="17"/>
  <c r="J11" i="17"/>
  <c r="E11" i="17"/>
  <c r="F11" i="17"/>
  <c r="N11" i="17"/>
  <c r="N162" i="17"/>
  <c r="G162" i="17"/>
  <c r="J162" i="17"/>
  <c r="O162" i="17"/>
  <c r="H162" i="17"/>
  <c r="P162" i="17"/>
  <c r="L162" i="17"/>
  <c r="I162" i="17"/>
  <c r="M162" i="17"/>
  <c r="Q162" i="17"/>
  <c r="F162" i="17"/>
  <c r="B162" i="17"/>
  <c r="E162" i="17"/>
  <c r="K162" i="17"/>
  <c r="P176" i="17"/>
  <c r="O176" i="17"/>
  <c r="N176" i="17"/>
  <c r="L176" i="17"/>
  <c r="Q176" i="17"/>
  <c r="M176" i="17"/>
  <c r="H176" i="17"/>
  <c r="I176" i="17"/>
  <c r="E176" i="17"/>
  <c r="B176" i="17"/>
  <c r="J176" i="17"/>
  <c r="F176" i="17"/>
  <c r="G176" i="17"/>
  <c r="K176" i="17"/>
  <c r="B141" i="17" l="1"/>
  <c r="N141" i="17"/>
  <c r="H141" i="17"/>
  <c r="F141" i="17"/>
  <c r="P71" i="17"/>
  <c r="K71" i="17"/>
  <c r="B71" i="17"/>
  <c r="J153" i="17"/>
  <c r="O153" i="17"/>
  <c r="G153" i="17"/>
  <c r="L153" i="17"/>
  <c r="P25" i="17"/>
  <c r="N25" i="17"/>
  <c r="H25" i="17"/>
  <c r="I9" i="17"/>
  <c r="Q9" i="17"/>
  <c r="G9" i="17"/>
  <c r="K9" i="17"/>
  <c r="M146" i="17"/>
  <c r="P146" i="17"/>
  <c r="N146" i="17"/>
  <c r="N50" i="17"/>
  <c r="M50" i="17"/>
  <c r="I50" i="17"/>
  <c r="O50" i="17"/>
  <c r="H150" i="17"/>
  <c r="L150" i="17"/>
  <c r="B150" i="17"/>
  <c r="M86" i="17"/>
  <c r="E86" i="17"/>
  <c r="G86" i="17"/>
  <c r="H192" i="17"/>
  <c r="E192" i="17"/>
  <c r="L192" i="17"/>
  <c r="I192" i="17"/>
  <c r="I61" i="17"/>
  <c r="B61" i="17"/>
  <c r="G61" i="17"/>
  <c r="Q61" i="17"/>
  <c r="J193" i="17"/>
  <c r="E193" i="17"/>
  <c r="N193" i="17"/>
  <c r="M193" i="17"/>
  <c r="N44" i="17"/>
  <c r="M44" i="17"/>
  <c r="G44" i="17"/>
  <c r="J44" i="17"/>
  <c r="F140" i="17"/>
  <c r="M140" i="17"/>
  <c r="E102" i="17"/>
  <c r="K31" i="17"/>
  <c r="B31" i="17"/>
  <c r="J14" i="17"/>
  <c r="F65" i="17"/>
  <c r="Q65" i="17"/>
  <c r="P59" i="17"/>
  <c r="G55" i="17"/>
  <c r="N55" i="17"/>
  <c r="M6" i="17"/>
  <c r="L75" i="17"/>
  <c r="O75" i="17"/>
  <c r="E166" i="17"/>
  <c r="F84" i="17"/>
  <c r="G84" i="17"/>
  <c r="I141" i="17"/>
  <c r="Q141" i="17"/>
  <c r="M141" i="17"/>
  <c r="L71" i="17"/>
  <c r="N71" i="17"/>
  <c r="B153" i="17"/>
  <c r="K153" i="17"/>
  <c r="I153" i="17"/>
  <c r="L25" i="17"/>
  <c r="Q25" i="17"/>
  <c r="B9" i="17"/>
  <c r="P9" i="17"/>
  <c r="F9" i="17"/>
  <c r="J146" i="17"/>
  <c r="O146" i="17"/>
  <c r="E50" i="17"/>
  <c r="B50" i="17"/>
  <c r="K50" i="17"/>
  <c r="K150" i="17"/>
  <c r="E150" i="17"/>
  <c r="J86" i="17"/>
  <c r="I86" i="17"/>
  <c r="O192" i="17"/>
  <c r="B192" i="17"/>
  <c r="F61" i="17"/>
  <c r="P61" i="17"/>
  <c r="K61" i="17"/>
  <c r="H193" i="17"/>
  <c r="F193" i="17"/>
  <c r="L193" i="17"/>
  <c r="K44" i="17"/>
  <c r="O44" i="17"/>
  <c r="B140" i="17"/>
  <c r="P140" i="17"/>
  <c r="H102" i="17"/>
  <c r="B102" i="17"/>
  <c r="Q31" i="17"/>
  <c r="J31" i="17"/>
  <c r="I14" i="17"/>
  <c r="M14" i="17"/>
  <c r="I65" i="17"/>
  <c r="K65" i="17"/>
  <c r="Q59" i="17"/>
  <c r="L59" i="17"/>
  <c r="L55" i="17"/>
  <c r="E55" i="17"/>
  <c r="N6" i="17"/>
  <c r="G6" i="17"/>
  <c r="N75" i="17"/>
  <c r="G75" i="17"/>
  <c r="Q166" i="17"/>
  <c r="I166" i="17"/>
  <c r="E84" i="17"/>
  <c r="J84" i="17"/>
  <c r="P23" i="17"/>
  <c r="N23" i="17"/>
  <c r="G23" i="17"/>
  <c r="I23" i="17"/>
  <c r="F100" i="17"/>
  <c r="K100" i="17"/>
  <c r="H100" i="17"/>
  <c r="L100" i="17"/>
  <c r="F39" i="17"/>
  <c r="P39" i="17"/>
  <c r="B39" i="17"/>
  <c r="O88" i="17"/>
  <c r="F88" i="17"/>
  <c r="E88" i="17"/>
  <c r="M88" i="17"/>
  <c r="N27" i="17"/>
  <c r="H27" i="17"/>
  <c r="P27" i="17"/>
  <c r="F27" i="17"/>
  <c r="N179" i="17"/>
  <c r="Q179" i="17"/>
  <c r="J179" i="17"/>
  <c r="O179" i="17"/>
  <c r="B53" i="17"/>
  <c r="L53" i="17"/>
  <c r="E53" i="17"/>
  <c r="J53" i="17"/>
  <c r="N120" i="17"/>
  <c r="H120" i="17"/>
  <c r="I120" i="17"/>
  <c r="I41" i="17"/>
  <c r="E41" i="17"/>
  <c r="Q41" i="17"/>
  <c r="J26" i="17"/>
  <c r="B26" i="17"/>
  <c r="F26" i="17"/>
  <c r="L26" i="17"/>
  <c r="B159" i="17"/>
  <c r="Q159" i="17"/>
  <c r="P159" i="17"/>
  <c r="F159" i="17"/>
  <c r="J130" i="17"/>
  <c r="H130" i="17"/>
  <c r="L130" i="17"/>
  <c r="L46" i="17"/>
  <c r="F46" i="17"/>
  <c r="P46" i="17"/>
  <c r="G54" i="17"/>
  <c r="P54" i="17"/>
  <c r="B54" i="17"/>
  <c r="H54" i="17"/>
  <c r="O161" i="17"/>
  <c r="B161" i="17"/>
  <c r="P161" i="17"/>
  <c r="L161" i="17"/>
  <c r="L76" i="17"/>
  <c r="K76" i="17"/>
  <c r="O76" i="17"/>
  <c r="M23" i="17"/>
  <c r="E23" i="17"/>
  <c r="E100" i="17"/>
  <c r="N100" i="17"/>
  <c r="H39" i="17"/>
  <c r="M39" i="17"/>
  <c r="Q39" i="17"/>
  <c r="K88" i="17"/>
  <c r="B88" i="17"/>
  <c r="K27" i="17"/>
  <c r="M27" i="17"/>
  <c r="P179" i="17"/>
  <c r="F179" i="17"/>
  <c r="K53" i="17"/>
  <c r="Q53" i="17"/>
  <c r="O120" i="17"/>
  <c r="F120" i="17"/>
  <c r="L120" i="17"/>
  <c r="K41" i="17"/>
  <c r="M41" i="17"/>
  <c r="O41" i="17"/>
  <c r="N26" i="17"/>
  <c r="K26" i="17"/>
  <c r="G159" i="17"/>
  <c r="E159" i="17"/>
  <c r="O130" i="17"/>
  <c r="E130" i="17"/>
  <c r="F130" i="17"/>
  <c r="I46" i="17"/>
  <c r="O46" i="17"/>
  <c r="G46" i="17"/>
  <c r="N54" i="17"/>
  <c r="O54" i="17"/>
  <c r="M161" i="17"/>
  <c r="J161" i="17"/>
  <c r="J76" i="17"/>
  <c r="G76" i="17"/>
  <c r="B76" i="17"/>
  <c r="P154" i="17"/>
  <c r="K133" i="17"/>
  <c r="O140" i="17"/>
  <c r="I140" i="17"/>
  <c r="Q140" i="17"/>
  <c r="I102" i="17"/>
  <c r="Q102" i="17"/>
  <c r="P102" i="17"/>
  <c r="G102" i="17"/>
  <c r="M31" i="17"/>
  <c r="O31" i="17"/>
  <c r="E31" i="17"/>
  <c r="L14" i="17"/>
  <c r="P14" i="17"/>
  <c r="O14" i="17"/>
  <c r="E14" i="17"/>
  <c r="O65" i="17"/>
  <c r="L65" i="17"/>
  <c r="E65" i="17"/>
  <c r="H59" i="17"/>
  <c r="I59" i="17"/>
  <c r="K59" i="17"/>
  <c r="J59" i="17"/>
  <c r="H55" i="17"/>
  <c r="F55" i="17"/>
  <c r="K55" i="17"/>
  <c r="Q6" i="17"/>
  <c r="F6" i="17"/>
  <c r="B6" i="17"/>
  <c r="E6" i="17"/>
  <c r="I75" i="17"/>
  <c r="J75" i="17"/>
  <c r="B75" i="17"/>
  <c r="N166" i="17"/>
  <c r="F166" i="17"/>
  <c r="K166" i="17"/>
  <c r="B166" i="17"/>
  <c r="L84" i="17"/>
  <c r="P84" i="17"/>
  <c r="K84" i="17"/>
  <c r="J45" i="17"/>
  <c r="J140" i="17"/>
  <c r="E140" i="17"/>
  <c r="N102" i="17"/>
  <c r="K102" i="17"/>
  <c r="O102" i="17"/>
  <c r="N31" i="17"/>
  <c r="P31" i="17"/>
  <c r="G14" i="17"/>
  <c r="N14" i="17"/>
  <c r="B14" i="17"/>
  <c r="N65" i="17"/>
  <c r="J65" i="17"/>
  <c r="E59" i="17"/>
  <c r="B59" i="17"/>
  <c r="G59" i="17"/>
  <c r="J55" i="17"/>
  <c r="I55" i="17"/>
  <c r="L6" i="17"/>
  <c r="H6" i="17"/>
  <c r="O6" i="17"/>
  <c r="H75" i="17"/>
  <c r="K75" i="17"/>
  <c r="G166" i="17"/>
  <c r="O166" i="17"/>
  <c r="J166" i="17"/>
  <c r="Q84" i="17"/>
  <c r="H84" i="17"/>
  <c r="L142" i="17"/>
  <c r="J113" i="17"/>
  <c r="F36" i="17"/>
  <c r="L16" i="17"/>
  <c r="L126" i="17"/>
  <c r="I168" i="17"/>
  <c r="I64" i="17"/>
  <c r="F87" i="17"/>
  <c r="F83" i="17"/>
  <c r="F28" i="17"/>
  <c r="E57" i="17"/>
  <c r="B177" i="17"/>
  <c r="I112" i="17"/>
  <c r="K152" i="17"/>
  <c r="G83" i="17"/>
  <c r="E133" i="17"/>
  <c r="G57" i="17"/>
  <c r="P16" i="17"/>
  <c r="I113" i="17"/>
  <c r="I45" i="17"/>
  <c r="F177" i="17"/>
  <c r="K126" i="17"/>
  <c r="P36" i="17"/>
  <c r="I154" i="17"/>
  <c r="B112" i="17"/>
  <c r="L168" i="17"/>
  <c r="Q64" i="17"/>
  <c r="L28" i="17"/>
  <c r="Q35" i="17"/>
  <c r="Q29" i="17"/>
  <c r="H125" i="17"/>
  <c r="M83" i="17"/>
  <c r="P133" i="17"/>
  <c r="B57" i="17"/>
  <c r="Q16" i="17"/>
  <c r="K113" i="17"/>
  <c r="E45" i="17"/>
  <c r="P177" i="17"/>
  <c r="N126" i="17"/>
  <c r="H36" i="17"/>
  <c r="F154" i="17"/>
  <c r="E112" i="17"/>
  <c r="Q168" i="17"/>
  <c r="H152" i="17"/>
  <c r="J35" i="17"/>
  <c r="H183" i="17"/>
  <c r="Q67" i="17"/>
  <c r="K83" i="17"/>
  <c r="F133" i="17"/>
  <c r="M57" i="17"/>
  <c r="H16" i="17"/>
  <c r="Q113" i="17"/>
  <c r="P45" i="17"/>
  <c r="N177" i="17"/>
  <c r="I126" i="17"/>
  <c r="M36" i="17"/>
  <c r="M154" i="17"/>
  <c r="F112" i="17"/>
  <c r="G168" i="17"/>
  <c r="J152" i="17"/>
  <c r="P64" i="17"/>
  <c r="M160" i="17"/>
  <c r="H20" i="17"/>
  <c r="M118" i="17"/>
  <c r="O28" i="17"/>
  <c r="P28" i="17"/>
  <c r="Q28" i="17"/>
  <c r="M28" i="17"/>
  <c r="F33" i="17"/>
  <c r="J33" i="17"/>
  <c r="M33" i="17"/>
  <c r="L33" i="17"/>
  <c r="H33" i="17"/>
  <c r="B33" i="17"/>
  <c r="P33" i="17"/>
  <c r="N33" i="17"/>
  <c r="E33" i="17"/>
  <c r="O33" i="17"/>
  <c r="Q33" i="17"/>
  <c r="I144" i="17"/>
  <c r="G144" i="17"/>
  <c r="M144" i="17"/>
  <c r="O144" i="17"/>
  <c r="N144" i="17"/>
  <c r="H144" i="17"/>
  <c r="Q144" i="17"/>
  <c r="L144" i="17"/>
  <c r="J144" i="17"/>
  <c r="K144" i="17"/>
  <c r="E144" i="17"/>
  <c r="I13" i="17"/>
  <c r="F13" i="17"/>
  <c r="Q13" i="17"/>
  <c r="L13" i="17"/>
  <c r="K32" i="17"/>
  <c r="M32" i="17"/>
  <c r="F32" i="17"/>
  <c r="G32" i="17"/>
  <c r="I181" i="17"/>
  <c r="M181" i="17"/>
  <c r="K181" i="17"/>
  <c r="H181" i="17"/>
  <c r="F181" i="17"/>
  <c r="E181" i="17"/>
  <c r="B181" i="17"/>
  <c r="Q181" i="17"/>
  <c r="G181" i="17"/>
  <c r="O181" i="17"/>
  <c r="P181" i="17"/>
  <c r="E151" i="17"/>
  <c r="I151" i="17"/>
  <c r="J151" i="17"/>
  <c r="M151" i="17"/>
  <c r="Q151" i="17"/>
  <c r="F151" i="17"/>
  <c r="H151" i="17"/>
  <c r="B151" i="17"/>
  <c r="O151" i="17"/>
  <c r="L151" i="17"/>
  <c r="K151" i="17"/>
  <c r="E83" i="17"/>
  <c r="I83" i="17"/>
  <c r="H83" i="17"/>
  <c r="P83" i="17"/>
  <c r="J133" i="17"/>
  <c r="M133" i="17"/>
  <c r="I133" i="17"/>
  <c r="B133" i="17"/>
  <c r="P57" i="17"/>
  <c r="I57" i="17"/>
  <c r="Q57" i="17"/>
  <c r="N57" i="17"/>
  <c r="N16" i="17"/>
  <c r="J16" i="17"/>
  <c r="K16" i="17"/>
  <c r="E16" i="17"/>
  <c r="H113" i="17"/>
  <c r="F113" i="17"/>
  <c r="M113" i="17"/>
  <c r="N113" i="17"/>
  <c r="G45" i="17"/>
  <c r="L45" i="17"/>
  <c r="B45" i="17"/>
  <c r="K45" i="17"/>
  <c r="O177" i="17"/>
  <c r="E177" i="17"/>
  <c r="M177" i="17"/>
  <c r="Q177" i="17"/>
  <c r="B126" i="17"/>
  <c r="G126" i="17"/>
  <c r="M126" i="17"/>
  <c r="F126" i="17"/>
  <c r="E36" i="17"/>
  <c r="J36" i="17"/>
  <c r="I36" i="17"/>
  <c r="Q36" i="17"/>
  <c r="Q154" i="17"/>
  <c r="O154" i="17"/>
  <c r="G154" i="17"/>
  <c r="K154" i="17"/>
  <c r="M112" i="17"/>
  <c r="J112" i="17"/>
  <c r="O112" i="17"/>
  <c r="H112" i="17"/>
  <c r="B168" i="17"/>
  <c r="O168" i="17"/>
  <c r="E168" i="17"/>
  <c r="H168" i="17"/>
  <c r="I152" i="17"/>
  <c r="O152" i="17"/>
  <c r="P152" i="17"/>
  <c r="F64" i="17"/>
  <c r="E64" i="17"/>
  <c r="N28" i="17"/>
  <c r="J28" i="17"/>
  <c r="E28" i="17"/>
  <c r="N35" i="17"/>
  <c r="I35" i="17"/>
  <c r="M29" i="17"/>
  <c r="H165" i="17"/>
  <c r="H87" i="17"/>
  <c r="P200" i="17"/>
  <c r="L183" i="17"/>
  <c r="J181" i="17"/>
  <c r="M13" i="17"/>
  <c r="P32" i="17"/>
  <c r="K64" i="17"/>
  <c r="J64" i="17"/>
  <c r="I29" i="17"/>
  <c r="G29" i="17"/>
  <c r="P29" i="17"/>
  <c r="F29" i="17"/>
  <c r="N29" i="17"/>
  <c r="J29" i="17"/>
  <c r="O29" i="17"/>
  <c r="K29" i="17"/>
  <c r="B73" i="17"/>
  <c r="N73" i="17"/>
  <c r="F73" i="17"/>
  <c r="L73" i="17"/>
  <c r="G73" i="17"/>
  <c r="I73" i="17"/>
  <c r="E73" i="17"/>
  <c r="Q73" i="17"/>
  <c r="K73" i="17"/>
  <c r="O73" i="17"/>
  <c r="M73" i="17"/>
  <c r="P15" i="17"/>
  <c r="H15" i="17"/>
  <c r="L15" i="17"/>
  <c r="N15" i="17"/>
  <c r="B147" i="17"/>
  <c r="E147" i="17"/>
  <c r="J147" i="17"/>
  <c r="L147" i="17"/>
  <c r="G91" i="17"/>
  <c r="F91" i="17"/>
  <c r="H91" i="17"/>
  <c r="M91" i="17"/>
  <c r="G178" i="17"/>
  <c r="E178" i="17"/>
  <c r="I178" i="17"/>
  <c r="N178" i="17"/>
  <c r="Q115" i="17"/>
  <c r="B115" i="17"/>
  <c r="K115" i="17"/>
  <c r="I115" i="17"/>
  <c r="P70" i="17"/>
  <c r="K70" i="17"/>
  <c r="E70" i="17"/>
  <c r="H70" i="17"/>
  <c r="P164" i="17"/>
  <c r="G164" i="17"/>
  <c r="J164" i="17"/>
  <c r="E164" i="17"/>
  <c r="M164" i="17"/>
  <c r="L164" i="17"/>
  <c r="O164" i="17"/>
  <c r="K164" i="17"/>
  <c r="Q164" i="17"/>
  <c r="F164" i="17"/>
  <c r="N164" i="17"/>
  <c r="B67" i="17"/>
  <c r="H67" i="17"/>
  <c r="F67" i="17"/>
  <c r="E67" i="17"/>
  <c r="M67" i="17"/>
  <c r="L67" i="17"/>
  <c r="N67" i="17"/>
  <c r="J67" i="17"/>
  <c r="I67" i="17"/>
  <c r="P67" i="17"/>
  <c r="K67" i="17"/>
  <c r="G160" i="17"/>
  <c r="I160" i="17"/>
  <c r="J160" i="17"/>
  <c r="Q160" i="17"/>
  <c r="F160" i="17"/>
  <c r="O160" i="17"/>
  <c r="B160" i="17"/>
  <c r="N160" i="17"/>
  <c r="E160" i="17"/>
  <c r="L160" i="17"/>
  <c r="P160" i="17"/>
  <c r="K118" i="17"/>
  <c r="G118" i="17"/>
  <c r="N118" i="17"/>
  <c r="O118" i="17"/>
  <c r="F118" i="17"/>
  <c r="J118" i="17"/>
  <c r="E118" i="17"/>
  <c r="P118" i="17"/>
  <c r="B118" i="17"/>
  <c r="L118" i="17"/>
  <c r="J83" i="17"/>
  <c r="B83" i="17"/>
  <c r="L83" i="17"/>
  <c r="L133" i="17"/>
  <c r="G133" i="17"/>
  <c r="H133" i="17"/>
  <c r="F57" i="17"/>
  <c r="K57" i="17"/>
  <c r="O57" i="17"/>
  <c r="G16" i="17"/>
  <c r="M16" i="17"/>
  <c r="I16" i="17"/>
  <c r="B113" i="17"/>
  <c r="L113" i="17"/>
  <c r="O113" i="17"/>
  <c r="N45" i="17"/>
  <c r="Q45" i="17"/>
  <c r="F45" i="17"/>
  <c r="G177" i="17"/>
  <c r="K177" i="17"/>
  <c r="L177" i="17"/>
  <c r="E126" i="17"/>
  <c r="P126" i="17"/>
  <c r="J126" i="17"/>
  <c r="N36" i="17"/>
  <c r="K36" i="17"/>
  <c r="B36" i="17"/>
  <c r="N154" i="17"/>
  <c r="E154" i="17"/>
  <c r="L154" i="17"/>
  <c r="L112" i="17"/>
  <c r="K112" i="17"/>
  <c r="G112" i="17"/>
  <c r="M168" i="17"/>
  <c r="J168" i="17"/>
  <c r="K168" i="17"/>
  <c r="M152" i="17"/>
  <c r="G152" i="17"/>
  <c r="Q152" i="17"/>
  <c r="B152" i="17"/>
  <c r="L64" i="17"/>
  <c r="O64" i="17"/>
  <c r="G64" i="17"/>
  <c r="G28" i="17"/>
  <c r="I28" i="17"/>
  <c r="P35" i="17"/>
  <c r="L29" i="17"/>
  <c r="H29" i="17"/>
  <c r="J73" i="17"/>
  <c r="G33" i="17"/>
  <c r="K160" i="17"/>
  <c r="I164" i="17"/>
  <c r="F144" i="17"/>
  <c r="H118" i="17"/>
  <c r="N181" i="17"/>
  <c r="P151" i="17"/>
  <c r="B91" i="17"/>
  <c r="F35" i="17"/>
  <c r="K35" i="17"/>
  <c r="E35" i="17"/>
  <c r="H35" i="17"/>
  <c r="G35" i="17"/>
  <c r="L35" i="17"/>
  <c r="B35" i="17"/>
  <c r="J165" i="17"/>
  <c r="K165" i="17"/>
  <c r="O165" i="17"/>
  <c r="G165" i="17"/>
  <c r="E165" i="17"/>
  <c r="F165" i="17"/>
  <c r="P165" i="17"/>
  <c r="I165" i="17"/>
  <c r="Q165" i="17"/>
  <c r="B165" i="17"/>
  <c r="L165" i="17"/>
  <c r="J125" i="17"/>
  <c r="K125" i="17"/>
  <c r="B125" i="17"/>
  <c r="E125" i="17"/>
  <c r="F125" i="17"/>
  <c r="I125" i="17"/>
  <c r="N125" i="17"/>
  <c r="G125" i="17"/>
  <c r="L125" i="17"/>
  <c r="M125" i="17"/>
  <c r="Q125" i="17"/>
  <c r="L87" i="17"/>
  <c r="G87" i="17"/>
  <c r="O87" i="17"/>
  <c r="B87" i="17"/>
  <c r="E87" i="17"/>
  <c r="P87" i="17"/>
  <c r="K87" i="17"/>
  <c r="Q87" i="17"/>
  <c r="M87" i="17"/>
  <c r="J87" i="17"/>
  <c r="I87" i="17"/>
  <c r="I200" i="17"/>
  <c r="F200" i="17"/>
  <c r="H200" i="17"/>
  <c r="E200" i="17"/>
  <c r="M200" i="17"/>
  <c r="J200" i="17"/>
  <c r="B200" i="17"/>
  <c r="N200" i="17"/>
  <c r="O200" i="17"/>
  <c r="K200" i="17"/>
  <c r="G200" i="17"/>
  <c r="Q142" i="17"/>
  <c r="H142" i="17"/>
  <c r="N142" i="17"/>
  <c r="J142" i="17"/>
  <c r="O142" i="17"/>
  <c r="B142" i="17"/>
  <c r="G142" i="17"/>
  <c r="K142" i="17"/>
  <c r="E142" i="17"/>
  <c r="M142" i="17"/>
  <c r="P142" i="17"/>
  <c r="B94" i="17"/>
  <c r="I94" i="17"/>
  <c r="N94" i="17"/>
  <c r="P98" i="17"/>
  <c r="F98" i="17"/>
  <c r="H98" i="17"/>
  <c r="J98" i="17"/>
  <c r="H85" i="17"/>
  <c r="G85" i="17"/>
  <c r="B85" i="17"/>
  <c r="N85" i="17"/>
  <c r="M51" i="17"/>
  <c r="O51" i="17"/>
  <c r="L51" i="17"/>
  <c r="F51" i="17"/>
  <c r="G156" i="17"/>
  <c r="B156" i="17"/>
  <c r="M156" i="17"/>
  <c r="K156" i="17"/>
  <c r="M109" i="17"/>
  <c r="K109" i="17"/>
  <c r="G109" i="17"/>
  <c r="H109" i="17"/>
  <c r="B182" i="17"/>
  <c r="G182" i="17"/>
  <c r="L182" i="17"/>
  <c r="N182" i="17"/>
  <c r="Q183" i="17"/>
  <c r="E183" i="17"/>
  <c r="K183" i="17"/>
  <c r="M183" i="17"/>
  <c r="I183" i="17"/>
  <c r="B183" i="17"/>
  <c r="J183" i="17"/>
  <c r="N183" i="17"/>
  <c r="P183" i="17"/>
  <c r="G183" i="17"/>
  <c r="O183" i="17"/>
  <c r="O20" i="17"/>
  <c r="I20" i="17"/>
  <c r="M20" i="17"/>
  <c r="E20" i="17"/>
  <c r="B20" i="17"/>
  <c r="G20" i="17"/>
  <c r="Q20" i="17"/>
  <c r="J20" i="17"/>
  <c r="N20" i="17"/>
  <c r="F20" i="17"/>
  <c r="P20" i="17"/>
  <c r="Q83" i="17"/>
  <c r="O83" i="17"/>
  <c r="Q133" i="17"/>
  <c r="N133" i="17"/>
  <c r="H57" i="17"/>
  <c r="L57" i="17"/>
  <c r="O16" i="17"/>
  <c r="F16" i="17"/>
  <c r="P113" i="17"/>
  <c r="E113" i="17"/>
  <c r="M45" i="17"/>
  <c r="O45" i="17"/>
  <c r="I177" i="17"/>
  <c r="H177" i="17"/>
  <c r="Q126" i="17"/>
  <c r="H126" i="17"/>
  <c r="L36" i="17"/>
  <c r="O36" i="17"/>
  <c r="J154" i="17"/>
  <c r="H154" i="17"/>
  <c r="P112" i="17"/>
  <c r="N112" i="17"/>
  <c r="P168" i="17"/>
  <c r="N168" i="17"/>
  <c r="L152" i="17"/>
  <c r="F152" i="17"/>
  <c r="E152" i="17"/>
  <c r="N64" i="17"/>
  <c r="B64" i="17"/>
  <c r="M64" i="17"/>
  <c r="K28" i="17"/>
  <c r="H28" i="17"/>
  <c r="M35" i="17"/>
  <c r="E29" i="17"/>
  <c r="N165" i="17"/>
  <c r="P73" i="17"/>
  <c r="O125" i="17"/>
  <c r="Q200" i="17"/>
  <c r="I33" i="17"/>
  <c r="I142" i="17"/>
  <c r="B164" i="17"/>
  <c r="P144" i="17"/>
  <c r="K20" i="17"/>
  <c r="Q118" i="17"/>
  <c r="G151" i="17"/>
  <c r="G67" i="17"/>
  <c r="M85" i="17"/>
  <c r="H178" i="17"/>
  <c r="J70" i="17"/>
  <c r="M94" i="17"/>
  <c r="G94" i="17"/>
  <c r="F94" i="17"/>
  <c r="K15" i="17"/>
  <c r="M15" i="17"/>
  <c r="E15" i="17"/>
  <c r="F15" i="17"/>
  <c r="O98" i="17"/>
  <c r="K98" i="17"/>
  <c r="E98" i="17"/>
  <c r="F147" i="17"/>
  <c r="I147" i="17"/>
  <c r="K147" i="17"/>
  <c r="N147" i="17"/>
  <c r="I85" i="17"/>
  <c r="Q85" i="17"/>
  <c r="O85" i="17"/>
  <c r="L85" i="17"/>
  <c r="K91" i="17"/>
  <c r="L91" i="17"/>
  <c r="E91" i="17"/>
  <c r="P91" i="17"/>
  <c r="J13" i="17"/>
  <c r="N13" i="17"/>
  <c r="B13" i="17"/>
  <c r="O13" i="17"/>
  <c r="E51" i="17"/>
  <c r="H51" i="17"/>
  <c r="G51" i="17"/>
  <c r="B51" i="17"/>
  <c r="B178" i="17"/>
  <c r="M178" i="17"/>
  <c r="F178" i="17"/>
  <c r="O178" i="17"/>
  <c r="F156" i="17"/>
  <c r="H156" i="17"/>
  <c r="I156" i="17"/>
  <c r="L156" i="17"/>
  <c r="L115" i="17"/>
  <c r="E115" i="17"/>
  <c r="M115" i="17"/>
  <c r="N115" i="17"/>
  <c r="P109" i="17"/>
  <c r="I109" i="17"/>
  <c r="J109" i="17"/>
  <c r="B109" i="17"/>
  <c r="F70" i="17"/>
  <c r="Q70" i="17"/>
  <c r="I70" i="17"/>
  <c r="N70" i="17"/>
  <c r="I182" i="17"/>
  <c r="E182" i="17"/>
  <c r="Q182" i="17"/>
  <c r="F182" i="17"/>
  <c r="E32" i="17"/>
  <c r="I32" i="17"/>
  <c r="L32" i="17"/>
  <c r="Q32" i="17"/>
  <c r="H94" i="17"/>
  <c r="E94" i="17"/>
  <c r="O94" i="17"/>
  <c r="L94" i="17"/>
  <c r="G15" i="17"/>
  <c r="Q15" i="17"/>
  <c r="J15" i="17"/>
  <c r="N98" i="17"/>
  <c r="G98" i="17"/>
  <c r="B98" i="17"/>
  <c r="L98" i="17"/>
  <c r="G147" i="17"/>
  <c r="Q147" i="17"/>
  <c r="P147" i="17"/>
  <c r="F85" i="17"/>
  <c r="E85" i="17"/>
  <c r="J85" i="17"/>
  <c r="O91" i="17"/>
  <c r="J91" i="17"/>
  <c r="I91" i="17"/>
  <c r="G13" i="17"/>
  <c r="E13" i="17"/>
  <c r="P13" i="17"/>
  <c r="N51" i="17"/>
  <c r="K51" i="17"/>
  <c r="P51" i="17"/>
  <c r="L178" i="17"/>
  <c r="Q178" i="17"/>
  <c r="K178" i="17"/>
  <c r="Q156" i="17"/>
  <c r="E156" i="17"/>
  <c r="P156" i="17"/>
  <c r="O115" i="17"/>
  <c r="G115" i="17"/>
  <c r="F115" i="17"/>
  <c r="E109" i="17"/>
  <c r="L109" i="17"/>
  <c r="N109" i="17"/>
  <c r="L70" i="17"/>
  <c r="G70" i="17"/>
  <c r="O70" i="17"/>
  <c r="H182" i="17"/>
  <c r="O182" i="17"/>
  <c r="K182" i="17"/>
  <c r="O32" i="17"/>
  <c r="N32" i="17"/>
  <c r="J32" i="17"/>
  <c r="K94" i="17"/>
  <c r="Q94" i="17"/>
  <c r="P94" i="17"/>
  <c r="I15" i="17"/>
  <c r="O15" i="17"/>
  <c r="Q98" i="17"/>
  <c r="I98" i="17"/>
  <c r="M98" i="17"/>
  <c r="O147" i="17"/>
  <c r="H147" i="17"/>
  <c r="K85" i="17"/>
  <c r="P85" i="17"/>
  <c r="Q91" i="17"/>
  <c r="N91" i="17"/>
  <c r="K13" i="17"/>
  <c r="H13" i="17"/>
  <c r="I51" i="17"/>
  <c r="Q51" i="17"/>
  <c r="P178" i="17"/>
  <c r="J178" i="17"/>
  <c r="N156" i="17"/>
  <c r="J156" i="17"/>
  <c r="J115" i="17"/>
  <c r="P115" i="17"/>
  <c r="F109" i="17"/>
  <c r="Q109" i="17"/>
  <c r="M70" i="17"/>
  <c r="B70" i="17"/>
  <c r="M182" i="17"/>
  <c r="J182" i="17"/>
  <c r="B32" i="17"/>
  <c r="H32" i="17"/>
</calcChain>
</file>

<file path=xl/sharedStrings.xml><?xml version="1.0" encoding="utf-8"?>
<sst xmlns="http://schemas.openxmlformats.org/spreadsheetml/2006/main" count="2527" uniqueCount="234">
  <si>
    <t>Tom Howarth</t>
  </si>
  <si>
    <t>Alex Tate</t>
  </si>
  <si>
    <t>Peter Reid</t>
  </si>
  <si>
    <t>Graham Webster</t>
  </si>
  <si>
    <t>Sue Hawitt</t>
  </si>
  <si>
    <t>Alan Elstone</t>
  </si>
  <si>
    <t>Greg Oulton</t>
  </si>
  <si>
    <t>Jacqui Murray</t>
  </si>
  <si>
    <t>Neil Tate</t>
  </si>
  <si>
    <t>Laura Byrne</t>
  </si>
  <si>
    <t>Kirsten Burnett</t>
  </si>
  <si>
    <t>Pam Binns</t>
  </si>
  <si>
    <t>Michelle Sheridan</t>
  </si>
  <si>
    <t>Kathy Gaunt</t>
  </si>
  <si>
    <t>Julia Rolfe</t>
  </si>
  <si>
    <t>Ross McKelvie</t>
  </si>
  <si>
    <t>Joe Greenwood</t>
  </si>
  <si>
    <t>Bob Clough</t>
  </si>
  <si>
    <t>Barbara Holmes</t>
  </si>
  <si>
    <t>Name</t>
  </si>
  <si>
    <t>Sylvia Gittins</t>
  </si>
  <si>
    <t>Richard Storey</t>
  </si>
  <si>
    <t>Mark Selby</t>
  </si>
  <si>
    <t>Roy Stevens</t>
  </si>
  <si>
    <t>Pam Hardman</t>
  </si>
  <si>
    <t>Summer PB</t>
  </si>
  <si>
    <t>Winter PB</t>
  </si>
  <si>
    <t>Bec Willetts</t>
  </si>
  <si>
    <t>Nigel Simpkin</t>
  </si>
  <si>
    <t>Points</t>
  </si>
  <si>
    <t>Time Taken</t>
  </si>
  <si>
    <t>May</t>
  </si>
  <si>
    <t>Aug</t>
  </si>
  <si>
    <t>Jul</t>
  </si>
  <si>
    <t>Jun</t>
  </si>
  <si>
    <t>Apr</t>
  </si>
  <si>
    <t>Sep</t>
  </si>
  <si>
    <t>Oct</t>
  </si>
  <si>
    <t>Nov</t>
  </si>
  <si>
    <t>Dec</t>
  </si>
  <si>
    <t>Jan</t>
  </si>
  <si>
    <t>Feb</t>
  </si>
  <si>
    <t>Mar</t>
  </si>
  <si>
    <t>Andy Draper</t>
  </si>
  <si>
    <t>Paul Veevers</t>
  </si>
  <si>
    <t>Ruth Bye</t>
  </si>
  <si>
    <t>Mike Toft</t>
  </si>
  <si>
    <t>Gill Draper</t>
  </si>
  <si>
    <t>Last Year's Winter SB</t>
  </si>
  <si>
    <t>Last Year's Summer SB</t>
  </si>
  <si>
    <t>Winter PB Date</t>
  </si>
  <si>
    <t>Summer PB Date</t>
  </si>
  <si>
    <t>Handicap</t>
  </si>
  <si>
    <t>_Base Time</t>
  </si>
  <si>
    <t>Baseline in seconds</t>
  </si>
  <si>
    <t>Most Recent 5k</t>
  </si>
  <si>
    <t>Most Recent 10k</t>
  </si>
  <si>
    <t>Guest?</t>
  </si>
  <si>
    <t>This Summer SB</t>
  </si>
  <si>
    <t>This Winter SB</t>
  </si>
  <si>
    <t>May Time</t>
  </si>
  <si>
    <t>Jul Time</t>
  </si>
  <si>
    <t>Apr Time</t>
  </si>
  <si>
    <t>Jun Time</t>
  </si>
  <si>
    <t>Aug Time</t>
  </si>
  <si>
    <t>Sep Time</t>
  </si>
  <si>
    <t>Oct Time</t>
  </si>
  <si>
    <t>Nov Time</t>
  </si>
  <si>
    <t>Dec Time</t>
  </si>
  <si>
    <t>Jan Time</t>
  </si>
  <si>
    <t>Feb Time</t>
  </si>
  <si>
    <t>Mar Time</t>
  </si>
  <si>
    <t>Winter Handicap Calc</t>
  </si>
  <si>
    <t>Initial Summer Handicap</t>
  </si>
  <si>
    <t>Initial Winter Handicap</t>
  </si>
  <si>
    <t>May Handicap</t>
  </si>
  <si>
    <t>Jun Handicap</t>
  </si>
  <si>
    <t>Jul Handicap</t>
  </si>
  <si>
    <t>Aug Handicap</t>
  </si>
  <si>
    <t>Sep Handicap</t>
  </si>
  <si>
    <t>Nov Handicap</t>
  </si>
  <si>
    <t>Dec Handicap</t>
  </si>
  <si>
    <t>Jan Handicap</t>
  </si>
  <si>
    <t>Feb Handicap</t>
  </si>
  <si>
    <t>Mar Handicap</t>
  </si>
  <si>
    <t>May Time in secs</t>
  </si>
  <si>
    <t>Jun Time in secs</t>
  </si>
  <si>
    <t>Apr Time in secs</t>
  </si>
  <si>
    <t>Jul Time in secs</t>
  </si>
  <si>
    <t>Aug Time in secs</t>
  </si>
  <si>
    <t>Sep Time in secs</t>
  </si>
  <si>
    <t>Oct Time in secs</t>
  </si>
  <si>
    <t>Nov Time in secs</t>
  </si>
  <si>
    <t>Dec Time in secs</t>
  </si>
  <si>
    <t>Jan Time in secs</t>
  </si>
  <si>
    <t>Feb Time in secs</t>
  </si>
  <si>
    <t>Base</t>
  </si>
  <si>
    <t>May Projected Handicap</t>
  </si>
  <si>
    <t>Jun Projected Handicap</t>
  </si>
  <si>
    <t>Jul Projected Handicap</t>
  </si>
  <si>
    <t>Aug Projected Handicap</t>
  </si>
  <si>
    <t>Sep Projected Handicap</t>
  </si>
  <si>
    <t>Oct Projected Handicap</t>
  </si>
  <si>
    <t>Nov Projected Handicap</t>
  </si>
  <si>
    <t>Dec Projected Handicap</t>
  </si>
  <si>
    <t>Jan Projected Handicap</t>
  </si>
  <si>
    <t>Feb Projected Handicap</t>
  </si>
  <si>
    <t>Mar Projected Handicap</t>
  </si>
  <si>
    <t>Apr Projected Handicap</t>
  </si>
  <si>
    <t>Monthly times</t>
  </si>
  <si>
    <t>Bonus</t>
  </si>
  <si>
    <t>Tot</t>
  </si>
  <si>
    <t>Total of best 9</t>
  </si>
  <si>
    <t>Best 9</t>
  </si>
  <si>
    <t>Totals - Apr</t>
  </si>
  <si>
    <t>Total</t>
  </si>
  <si>
    <t>Summer PB at start of season</t>
  </si>
  <si>
    <t>Winter PB at start of season</t>
  </si>
  <si>
    <t>Season best or pb before…</t>
  </si>
  <si>
    <t>Winter Handicap</t>
  </si>
  <si>
    <t>Summer Handicap</t>
  </si>
  <si>
    <t>Winter</t>
  </si>
  <si>
    <t>Summer</t>
  </si>
  <si>
    <t>Initial Handicap</t>
  </si>
  <si>
    <t>John Bertenshaw</t>
  </si>
  <si>
    <t>Catherine Carrdus</t>
  </si>
  <si>
    <t>Variation compared to predicted times.</t>
  </si>
  <si>
    <t>YTD Score</t>
  </si>
  <si>
    <t>(Best 9)</t>
  </si>
  <si>
    <t>No. of Runners</t>
  </si>
  <si>
    <t>Finish Time</t>
  </si>
  <si>
    <t>Race Time</t>
  </si>
  <si>
    <t>Variation from predicted time.</t>
  </si>
  <si>
    <t>Start Time</t>
  </si>
  <si>
    <t>Sort just this column when adding new names.</t>
  </si>
  <si>
    <t>Darran Ames</t>
  </si>
  <si>
    <t>Mark Hughes</t>
  </si>
  <si>
    <t>Chris Bowker</t>
  </si>
  <si>
    <t>Apr Expected Time</t>
  </si>
  <si>
    <t>Oct Expected Time</t>
  </si>
  <si>
    <t>Ian Tate</t>
  </si>
  <si>
    <t>Kevin Murray</t>
  </si>
  <si>
    <t>Jonathan Tuck</t>
  </si>
  <si>
    <t/>
  </si>
  <si>
    <t>Neil Bayton-Roberts</t>
  </si>
  <si>
    <t>Liz Canavan</t>
  </si>
  <si>
    <t>Guest 42:30</t>
  </si>
  <si>
    <t>Guest 47:30</t>
  </si>
  <si>
    <t>Lewis McAfee</t>
  </si>
  <si>
    <t>Trevor Roberts</t>
  </si>
  <si>
    <t>Claire Markham</t>
  </si>
  <si>
    <t>Dominic Garrett</t>
  </si>
  <si>
    <t>Dan Gregson</t>
  </si>
  <si>
    <t>Sue Henry</t>
  </si>
  <si>
    <t>Guest 37:30</t>
  </si>
  <si>
    <t>Guest 35:00</t>
  </si>
  <si>
    <t>Peter Thomson</t>
  </si>
  <si>
    <t>Debbie Francis</t>
  </si>
  <si>
    <t>Katy McIntyre</t>
  </si>
  <si>
    <t>David Butler</t>
  </si>
  <si>
    <t>Louise Cox</t>
  </si>
  <si>
    <t>Catherine MacLachlan</t>
  </si>
  <si>
    <t>Maddy Markham</t>
  </si>
  <si>
    <t>Michael Hall</t>
  </si>
  <si>
    <t>Simon Smith</t>
  </si>
  <si>
    <t>Emma Johnston</t>
  </si>
  <si>
    <t>Oliver Thomson</t>
  </si>
  <si>
    <t>Linda Chadderton</t>
  </si>
  <si>
    <t>Sarah Cook</t>
  </si>
  <si>
    <t>Mel Koth</t>
  </si>
  <si>
    <t>Georgina Read</t>
  </si>
  <si>
    <t>Bonus Points =</t>
  </si>
  <si>
    <t>Chris Cottam</t>
  </si>
  <si>
    <t>Barry Broughton</t>
  </si>
  <si>
    <t>Mark Johnston</t>
  </si>
  <si>
    <t>Terri Eccles</t>
  </si>
  <si>
    <t>Jennifer Hill</t>
  </si>
  <si>
    <t>Clare Taylor</t>
  </si>
  <si>
    <t>Alistair Leivers</t>
  </si>
  <si>
    <t>Richard Needham</t>
  </si>
  <si>
    <t>Kate Edwards</t>
  </si>
  <si>
    <t>Y</t>
  </si>
  <si>
    <t>Liz Boon</t>
  </si>
  <si>
    <t>Lee Ramsden</t>
  </si>
  <si>
    <t>Matt Ames</t>
  </si>
  <si>
    <t>Morgan Pritchard</t>
  </si>
  <si>
    <t>Michelle Chadwick</t>
  </si>
  <si>
    <t>Alex Wiggins</t>
  </si>
  <si>
    <t>Dom Kirby</t>
  </si>
  <si>
    <t>James Whittle</t>
  </si>
  <si>
    <t>Carolyn Melvin</t>
  </si>
  <si>
    <t>Juli Wiseman</t>
  </si>
  <si>
    <t>Mick Widdop</t>
  </si>
  <si>
    <t>Stephen Wise</t>
  </si>
  <si>
    <t>Vicki Richardson</t>
  </si>
  <si>
    <t>Guest 40:00</t>
  </si>
  <si>
    <t>Guest 45:00</t>
  </si>
  <si>
    <t>Guest 50:00</t>
  </si>
  <si>
    <t>Guest 55:00</t>
  </si>
  <si>
    <t>Guest 60:00</t>
  </si>
  <si>
    <t>Liah Murphy</t>
  </si>
  <si>
    <t>Gillian Oliver</t>
  </si>
  <si>
    <t>Kim Dykes</t>
  </si>
  <si>
    <t>Ruth Williams</t>
  </si>
  <si>
    <t>Marie</t>
  </si>
  <si>
    <t>Xavia Cooper</t>
  </si>
  <si>
    <t>PRIORITY GIVEN</t>
  </si>
  <si>
    <t>ORIGINAL HANDICAP EST TIME</t>
  </si>
  <si>
    <t>Italics = estimated</t>
  </si>
  <si>
    <t>diff (-)
Handicap est Reduced</t>
  </si>
  <si>
    <t>diff (+)
Handicap est Increased</t>
  </si>
  <si>
    <t>Handicap est. time</t>
  </si>
  <si>
    <t>FINISH TIME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</si>
  <si>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</si>
  <si>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</si>
  <si>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</si>
  <si>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</si>
  <si>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</si>
  <si>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</si>
  <si>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</si>
  <si>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</si>
  <si>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</si>
  <si>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</si>
  <si>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</si>
  <si>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</si>
  <si>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Hannah Riley</t>
  </si>
  <si>
    <t>y</t>
  </si>
  <si>
    <t>Pos</t>
  </si>
  <si>
    <t>Ant Joy</t>
  </si>
  <si>
    <t>START AT</t>
  </si>
  <si>
    <t>Gillian Anderson</t>
  </si>
  <si>
    <t>% Diff to Predicted Time</t>
  </si>
  <si>
    <t>Matt Kay</t>
  </si>
  <si>
    <t>Paul McAllister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</si>
</sst>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hh:mm:ss;@"/>
    <numFmt numFmtId="165" formatCode="h:mm:ss;@"/>
    <numFmt numFmtId="166" formatCode="[$-F400]h:mm:ss\ AM/PM"/>
    <numFmt numFmtId="167" formatCode="0.00000"/>
    <numFmt numFmtId="168" formatCode="hh:mm:ss.00"/>
  </numFmts>
  <fonts count="2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Arial"/>
      <family val="2"/>
    </font>
    <font>
      <b/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rgb="FF00206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2" borderId="0" applyNumberFormat="0" applyBorder="0" applyAlignment="0" applyProtection="0"/>
    <xf numFmtId="0" fontId="4" fillId="0" borderId="0"/>
    <xf numFmtId="9" fontId="11" fillId="0" borderId="0" applyFont="0" applyFill="0" applyBorder="0" applyAlignment="0" applyProtection="0"/>
  </cellStyleXfs>
  <cellXfs count="101">
    <xf numFmtId="0" fontId="0" fillId="0" borderId="0" xfId="0"/>
    <xf numFmtId="0" fontId="1" fillId="0" borderId="0" xfId="0" applyFont="1"/>
    <xf numFmtId="21" fontId="1" fillId="0" borderId="0" xfId="0" applyNumberFormat="1" applyFont="1"/>
    <xf numFmtId="164" fontId="1" fillId="0" borderId="0" xfId="0" applyNumberFormat="1" applyFont="1"/>
    <xf numFmtId="17" fontId="1" fillId="0" borderId="0" xfId="0" applyNumberFormat="1" applyFont="1" applyAlignment="1">
      <alignment vertical="top" wrapText="1"/>
    </xf>
    <xf numFmtId="1" fontId="1" fillId="0" borderId="0" xfId="0" applyNumberFormat="1" applyFont="1" applyAlignment="1">
      <alignment vertical="top" wrapText="1"/>
    </xf>
    <xf numFmtId="1" fontId="1" fillId="0" borderId="0" xfId="0" applyNumberFormat="1" applyFont="1"/>
    <xf numFmtId="0" fontId="1" fillId="0" borderId="0" xfId="0" applyFont="1" applyAlignment="1">
      <alignment vertical="top" wrapText="1"/>
    </xf>
    <xf numFmtId="165" fontId="1" fillId="0" borderId="0" xfId="0" applyNumberFormat="1" applyFont="1"/>
    <xf numFmtId="164" fontId="1" fillId="0" borderId="0" xfId="0" applyNumberFormat="1" applyFont="1" applyAlignment="1">
      <alignment vertical="top" wrapText="1"/>
    </xf>
    <xf numFmtId="165" fontId="1" fillId="0" borderId="0" xfId="0" applyNumberFormat="1" applyFont="1" applyAlignment="1">
      <alignment vertical="top" wrapText="1"/>
    </xf>
    <xf numFmtId="17" fontId="1" fillId="0" borderId="0" xfId="0" applyNumberFormat="1" applyFont="1"/>
    <xf numFmtId="0" fontId="1" fillId="0" borderId="0" xfId="0" applyFont="1" applyAlignment="1">
      <alignment vertical="top"/>
    </xf>
    <xf numFmtId="165" fontId="2" fillId="0" borderId="0" xfId="0" applyNumberFormat="1" applyFont="1"/>
    <xf numFmtId="0" fontId="1" fillId="0" borderId="0" xfId="0" applyFont="1" applyAlignment="1">
      <alignment horizontal="right" vertical="top" wrapText="1"/>
    </xf>
    <xf numFmtId="0" fontId="3" fillId="2" borderId="0" xfId="1" applyAlignment="1">
      <alignment vertical="top"/>
    </xf>
    <xf numFmtId="1" fontId="3" fillId="2" borderId="0" xfId="1" applyNumberFormat="1"/>
    <xf numFmtId="0" fontId="3" fillId="2" borderId="0" xfId="1"/>
    <xf numFmtId="1" fontId="3" fillId="2" borderId="0" xfId="1" applyNumberFormat="1" applyAlignment="1">
      <alignment vertical="top" wrapText="1"/>
    </xf>
    <xf numFmtId="10" fontId="1" fillId="0" borderId="0" xfId="0" applyNumberFormat="1" applyFont="1"/>
    <xf numFmtId="1" fontId="6" fillId="0" borderId="0" xfId="0" applyNumberFormat="1" applyFont="1"/>
    <xf numFmtId="0" fontId="6" fillId="0" borderId="0" xfId="0" applyFont="1"/>
    <xf numFmtId="165" fontId="1" fillId="0" borderId="0" xfId="0" applyNumberFormat="1" applyFont="1" applyAlignment="1">
      <alignment horizontal="right" vertical="top" wrapText="1"/>
    </xf>
    <xf numFmtId="0" fontId="7" fillId="0" borderId="0" xfId="0" applyFont="1"/>
    <xf numFmtId="1" fontId="7" fillId="0" borderId="0" xfId="0" applyNumberFormat="1" applyFont="1"/>
    <xf numFmtId="0" fontId="8" fillId="0" borderId="0" xfId="0" applyFont="1" applyAlignment="1">
      <alignment wrapText="1"/>
    </xf>
    <xf numFmtId="165" fontId="8" fillId="0" borderId="0" xfId="0" applyNumberFormat="1" applyFont="1" applyAlignment="1">
      <alignment wrapText="1"/>
    </xf>
    <xf numFmtId="49" fontId="8" fillId="0" borderId="0" xfId="0" applyNumberFormat="1" applyFont="1"/>
    <xf numFmtId="0" fontId="8" fillId="0" borderId="0" xfId="0" applyFont="1"/>
    <xf numFmtId="10" fontId="8" fillId="0" borderId="0" xfId="0" applyNumberFormat="1" applyFont="1" applyAlignment="1">
      <alignment wrapText="1"/>
    </xf>
    <xf numFmtId="165" fontId="8" fillId="0" borderId="0" xfId="0" applyNumberFormat="1" applyFont="1"/>
    <xf numFmtId="10" fontId="8" fillId="0" borderId="0" xfId="0" applyNumberFormat="1" applyFont="1"/>
    <xf numFmtId="165" fontId="1" fillId="0" borderId="0" xfId="0" applyNumberFormat="1" applyFont="1" applyAlignment="1">
      <alignment horizontal="right"/>
    </xf>
    <xf numFmtId="0" fontId="5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2" fillId="0" borderId="0" xfId="0" applyFont="1"/>
    <xf numFmtId="166" fontId="2" fillId="0" borderId="0" xfId="0" applyNumberFormat="1" applyFont="1"/>
    <xf numFmtId="166" fontId="1" fillId="0" borderId="0" xfId="0" applyNumberFormat="1" applyFont="1"/>
    <xf numFmtId="0" fontId="9" fillId="0" borderId="0" xfId="0" applyFont="1" applyAlignment="1">
      <alignment vertical="top" wrapText="1"/>
    </xf>
    <xf numFmtId="1" fontId="5" fillId="0" borderId="0" xfId="0" applyNumberFormat="1" applyFont="1" applyAlignment="1">
      <alignment vertical="top" wrapText="1"/>
    </xf>
    <xf numFmtId="165" fontId="5" fillId="0" borderId="0" xfId="0" applyNumberFormat="1" applyFont="1" applyAlignment="1">
      <alignment vertical="top" wrapText="1"/>
    </xf>
    <xf numFmtId="165" fontId="10" fillId="0" borderId="0" xfId="0" applyNumberFormat="1" applyFont="1" applyAlignment="1">
      <alignment horizontal="right" wrapText="1"/>
    </xf>
    <xf numFmtId="0" fontId="0" fillId="0" borderId="0" xfId="0" applyAlignment="1">
      <alignment horizontal="left" vertical="top"/>
    </xf>
    <xf numFmtId="167" fontId="1" fillId="0" borderId="0" xfId="0" applyNumberFormat="1" applyFont="1"/>
    <xf numFmtId="164" fontId="9" fillId="0" borderId="0" xfId="0" applyNumberFormat="1" applyFont="1"/>
    <xf numFmtId="0" fontId="9" fillId="0" borderId="0" xfId="0" applyFont="1"/>
    <xf numFmtId="168" fontId="1" fillId="0" borderId="0" xfId="0" applyNumberFormat="1" applyFont="1"/>
    <xf numFmtId="17" fontId="1" fillId="3" borderId="0" xfId="0" applyNumberFormat="1" applyFont="1" applyFill="1" applyAlignment="1">
      <alignment wrapText="1"/>
    </xf>
    <xf numFmtId="164" fontId="6" fillId="0" borderId="0" xfId="0" applyNumberFormat="1" applyFont="1"/>
    <xf numFmtId="17" fontId="6" fillId="0" borderId="0" xfId="0" applyNumberFormat="1" applyFont="1"/>
    <xf numFmtId="165" fontId="6" fillId="0" borderId="0" xfId="0" applyNumberFormat="1" applyFont="1"/>
    <xf numFmtId="9" fontId="1" fillId="0" borderId="0" xfId="3" applyFont="1"/>
    <xf numFmtId="165" fontId="1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13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21" fontId="1" fillId="0" borderId="0" xfId="0" applyNumberFormat="1" applyFont="1" applyAlignment="1">
      <alignment wrapText="1"/>
    </xf>
    <xf numFmtId="165" fontId="14" fillId="0" borderId="0" xfId="0" applyNumberFormat="1" applyFont="1"/>
    <xf numFmtId="165" fontId="12" fillId="0" borderId="0" xfId="0" applyNumberFormat="1" applyFont="1"/>
    <xf numFmtId="1" fontId="1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left"/>
    </xf>
    <xf numFmtId="0" fontId="5" fillId="0" borderId="0" xfId="0" applyFont="1" applyAlignment="1">
      <alignment horizontal="left" vertical="top" wrapText="1"/>
    </xf>
    <xf numFmtId="165" fontId="6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" fontId="15" fillId="0" borderId="0" xfId="0" applyNumberFormat="1" applyFont="1" applyAlignment="1">
      <alignment horizontal="center"/>
    </xf>
    <xf numFmtId="165" fontId="16" fillId="0" borderId="0" xfId="0" applyNumberFormat="1" applyFont="1"/>
    <xf numFmtId="165" fontId="16" fillId="0" borderId="0" xfId="0" applyNumberFormat="1" applyFont="1" applyAlignment="1">
      <alignment vertical="top" wrapText="1"/>
    </xf>
    <xf numFmtId="165" fontId="15" fillId="0" borderId="0" xfId="0" applyNumberFormat="1" applyFont="1"/>
    <xf numFmtId="1" fontId="14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vertical="top" wrapText="1"/>
    </xf>
    <xf numFmtId="0" fontId="17" fillId="0" borderId="0" xfId="0" applyFont="1"/>
    <xf numFmtId="1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1" fontId="1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164" fontId="18" fillId="0" borderId="0" xfId="0" applyNumberFormat="1" applyFont="1" applyAlignment="1">
      <alignment horizontal="center" vertical="center"/>
    </xf>
    <xf numFmtId="164" fontId="19" fillId="0" borderId="0" xfId="0" applyNumberFormat="1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165" fontId="18" fillId="0" borderId="0" xfId="0" applyNumberFormat="1" applyFont="1" applyAlignment="1">
      <alignment horizontal="center" vertical="center"/>
    </xf>
    <xf numFmtId="165" fontId="19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20" fillId="0" borderId="0" xfId="0" applyNumberFormat="1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18" fillId="0" borderId="0" xfId="0" applyFont="1"/>
    <xf numFmtId="0" fontId="21" fillId="0" borderId="0" xfId="0" applyFont="1"/>
    <xf numFmtId="21" fontId="18" fillId="0" borderId="0" xfId="0" applyNumberFormat="1" applyFont="1"/>
    <xf numFmtId="165" fontId="0" fillId="0" borderId="0" xfId="0" applyNumberFormat="1" applyAlignment="1">
      <alignment horizontal="center" vertical="center"/>
    </xf>
    <xf numFmtId="10" fontId="1" fillId="0" borderId="0" xfId="0" applyNumberFormat="1" applyFont="1" applyAlignment="1">
      <alignment horizontal="center"/>
    </xf>
  </cellXfs>
  <cellStyles count="4">
    <cellStyle name="Good" xfId="1" builtinId="26"/>
    <cellStyle name="Normal" xfId="0" builtinId="0"/>
    <cellStyle name="Normal 2" xfId="2"/>
    <cellStyle name="Percent" xfId="3" builtinId="5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65" formatCode="h:mm:ss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65" formatCode="h:mm:ss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64" formatCode="hh:mm:ss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64" formatCode="hh:mm:ss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FF00"/>
      </font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id="1" name="Table1" displayName="Table1" ref="B2:M56" totalsRowShown="0" dataDxfId="12">
  <autoFilter ref="B2:M56"/>
  <tableColumns count="12">
    <tableColumn id="1" name="Column1" dataDxfId="11"/>
    <tableColumn id="2" name="Column2" dataDxfId="10"/>
    <tableColumn id="3" name="Column3" dataDxfId="9"/>
    <tableColumn id="4" name="Column4" dataDxfId="8"/>
    <tableColumn id="5" name="Column5" dataDxfId="7"/>
    <tableColumn id="6" name="Column6" dataDxfId="6"/>
    <tableColumn id="7" name="Column7" dataDxfId="5"/>
    <tableColumn id="8" name="Column8" dataDxfId="4"/>
    <tableColumn id="9" name="Column9" dataDxfId="3"/>
    <tableColumn id="10" name="Column10" dataDxfId="2"/>
    <tableColumn id="11" name="Column11" dataDxfId="1">
      <calculatedColumnFormula>'Winter Start Times'!E55</calculatedColumnFormula>
    </tableColumn>
    <tableColumn id="12" name="Column12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I204"/>
  <sheetViews>
    <sheetView showZeros="0" zoomScaleNormal="100" workbookViewId="0">
      <pane xSplit="1" ySplit="4" topLeftCell="B24" activePane="bottomRight" state="frozen"/>
      <selection pane="topRight" activeCell="B1" sqref="B1"/>
      <selection pane="bottomLeft" activeCell="A3" sqref="A3"/>
      <selection pane="bottomRight" activeCell="E34" sqref="E34"/>
    </sheetView>
  </sheetViews>
  <sheetFormatPr defaultColWidth="8.88671875" defaultRowHeight="12" x14ac:dyDescent="0.25"/>
  <cols>
    <col min="1" max="1" width="18.44140625" style="1" bestFit="1" customWidth="1"/>
    <col min="2" max="2" width="7" style="3" bestFit="1" customWidth="1"/>
    <col min="3" max="3" width="6.5546875" style="11" customWidth="1"/>
    <col min="4" max="4" width="2.6640625" style="11" customWidth="1"/>
    <col min="5" max="5" width="6.5546875" style="13" customWidth="1"/>
    <col min="6" max="6" width="6.5546875" style="11" customWidth="1"/>
    <col min="7" max="7" width="2.6640625" style="11" customWidth="1"/>
    <col min="8" max="8" width="8.109375" style="8" bestFit="1" customWidth="1"/>
    <col min="9" max="9" width="7" style="8" bestFit="1" customWidth="1"/>
    <col min="10" max="10" width="2.6640625" style="72" customWidth="1"/>
    <col min="11" max="11" width="7" style="8" bestFit="1" customWidth="1"/>
    <col min="12" max="12" width="9" style="8" customWidth="1"/>
    <col min="13" max="13" width="3.33203125" style="8" hidden="1" customWidth="1"/>
    <col min="14" max="14" width="9" style="6" customWidth="1"/>
    <col min="15" max="15" width="3.88671875" style="6" hidden="1" customWidth="1"/>
    <col min="16" max="16" width="7.5546875" style="65" hidden="1" customWidth="1"/>
    <col min="17" max="17" width="4" style="6" hidden="1" customWidth="1"/>
    <col min="18" max="18" width="7" style="65" hidden="1" customWidth="1"/>
    <col min="19" max="19" width="9" style="6" customWidth="1"/>
    <col min="20" max="20" width="9" style="8" customWidth="1"/>
    <col min="21" max="21" width="5.44140625" style="8" customWidth="1"/>
    <col min="22" max="23" width="8.109375" style="8" customWidth="1"/>
    <col min="24" max="24" width="8.109375" style="1" customWidth="1"/>
    <col min="25" max="25" width="3.5546875" style="1" customWidth="1"/>
    <col min="26" max="52" width="9.44140625" style="1" customWidth="1"/>
    <col min="53" max="53" width="9.44140625" style="6" customWidth="1"/>
    <col min="54" max="78" width="9.44140625" style="1" customWidth="1"/>
    <col min="79" max="97" width="9.44140625" style="8" customWidth="1"/>
    <col min="98" max="98" width="9.44140625" style="3" customWidth="1"/>
    <col min="99" max="103" width="9.44140625" style="8" customWidth="1"/>
    <col min="104" max="104" width="9.44140625" style="1" customWidth="1"/>
    <col min="105" max="106" width="9.44140625" style="8" customWidth="1"/>
    <col min="107" max="107" width="9.44140625" style="1" customWidth="1"/>
    <col min="108" max="108" width="9.44140625" style="8" customWidth="1"/>
    <col min="109" max="136" width="9.44140625" style="1" customWidth="1"/>
    <col min="137" max="156" width="8.33203125" style="1" customWidth="1"/>
    <col min="157" max="163" width="12.109375" style="1" customWidth="1"/>
    <col min="164" max="16384" width="8.88671875" style="1"/>
  </cols>
  <sheetData>
    <row r="1" spans="1:139" s="66" customFormat="1" hidden="1" x14ac:dyDescent="0.25">
      <c r="A1" s="66" t="s">
        <v>206</v>
      </c>
      <c r="B1" s="66">
        <v>6</v>
      </c>
      <c r="E1" s="75">
        <v>5</v>
      </c>
      <c r="H1" s="66">
        <v>1</v>
      </c>
      <c r="I1" s="66">
        <v>2</v>
      </c>
      <c r="J1" s="71"/>
      <c r="K1" s="66">
        <v>3</v>
      </c>
      <c r="L1" s="66">
        <v>4</v>
      </c>
      <c r="P1" s="67"/>
      <c r="R1" s="67"/>
    </row>
    <row r="2" spans="1:139" hidden="1" x14ac:dyDescent="0.25">
      <c r="K2" s="64" t="s">
        <v>208</v>
      </c>
    </row>
    <row r="3" spans="1:139" s="7" customFormat="1" ht="63" customHeight="1" x14ac:dyDescent="0.3">
      <c r="B3" s="9" t="s">
        <v>26</v>
      </c>
      <c r="C3" s="4" t="s">
        <v>50</v>
      </c>
      <c r="D3" s="4"/>
      <c r="E3" s="76" t="s">
        <v>25</v>
      </c>
      <c r="F3" s="4" t="s">
        <v>51</v>
      </c>
      <c r="G3" s="4"/>
      <c r="H3" s="10" t="s">
        <v>48</v>
      </c>
      <c r="I3" s="10" t="s">
        <v>49</v>
      </c>
      <c r="J3" s="73"/>
      <c r="K3" s="10" t="s">
        <v>55</v>
      </c>
      <c r="L3" s="10" t="s">
        <v>56</v>
      </c>
      <c r="M3" s="33" t="s">
        <v>207</v>
      </c>
      <c r="N3" s="33" t="s">
        <v>211</v>
      </c>
      <c r="O3" s="33"/>
      <c r="P3" s="68" t="s">
        <v>209</v>
      </c>
      <c r="Q3" s="33"/>
      <c r="R3" s="68" t="s">
        <v>210</v>
      </c>
      <c r="S3" s="40" t="s">
        <v>54</v>
      </c>
      <c r="T3" s="41" t="s">
        <v>123</v>
      </c>
      <c r="U3" s="10"/>
      <c r="V3" s="10" t="s">
        <v>58</v>
      </c>
      <c r="W3" s="10" t="s">
        <v>59</v>
      </c>
      <c r="X3" s="7" t="s">
        <v>73</v>
      </c>
      <c r="Z3" s="7" t="s">
        <v>62</v>
      </c>
      <c r="AA3" s="7" t="s">
        <v>60</v>
      </c>
      <c r="AB3" s="7" t="s">
        <v>63</v>
      </c>
      <c r="AC3" s="7" t="s">
        <v>61</v>
      </c>
      <c r="AD3" s="7" t="s">
        <v>64</v>
      </c>
      <c r="AE3" s="7" t="s">
        <v>65</v>
      </c>
      <c r="AF3" s="39" t="s">
        <v>72</v>
      </c>
      <c r="AG3" s="39" t="s">
        <v>74</v>
      </c>
      <c r="AH3" s="7" t="s">
        <v>66</v>
      </c>
      <c r="AI3" s="7" t="s">
        <v>67</v>
      </c>
      <c r="AJ3" s="7" t="s">
        <v>68</v>
      </c>
      <c r="AK3" s="7" t="s">
        <v>69</v>
      </c>
      <c r="AL3" s="7" t="s">
        <v>70</v>
      </c>
      <c r="AM3" s="7" t="s">
        <v>71</v>
      </c>
      <c r="AO3" s="7" t="s">
        <v>75</v>
      </c>
      <c r="AP3" s="7" t="s">
        <v>76</v>
      </c>
      <c r="AQ3" s="7" t="s">
        <v>77</v>
      </c>
      <c r="AR3" s="7" t="s">
        <v>78</v>
      </c>
      <c r="AS3" s="7" t="s">
        <v>79</v>
      </c>
      <c r="AT3" s="7" t="s">
        <v>80</v>
      </c>
      <c r="AU3" s="7" t="s">
        <v>81</v>
      </c>
      <c r="AV3" s="7" t="s">
        <v>82</v>
      </c>
      <c r="AW3" s="7" t="s">
        <v>83</v>
      </c>
      <c r="AX3" s="7" t="s">
        <v>84</v>
      </c>
      <c r="BA3" s="5" t="s">
        <v>87</v>
      </c>
      <c r="BB3" s="5" t="s">
        <v>85</v>
      </c>
      <c r="BC3" s="5" t="s">
        <v>86</v>
      </c>
      <c r="BD3" s="5" t="s">
        <v>88</v>
      </c>
      <c r="BE3" s="5" t="s">
        <v>89</v>
      </c>
      <c r="BF3" s="5" t="s">
        <v>90</v>
      </c>
      <c r="BG3" s="5" t="s">
        <v>91</v>
      </c>
      <c r="BH3" s="5" t="s">
        <v>92</v>
      </c>
      <c r="BI3" s="5" t="s">
        <v>93</v>
      </c>
      <c r="BJ3" s="5" t="s">
        <v>94</v>
      </c>
      <c r="BK3" s="5" t="s">
        <v>95</v>
      </c>
      <c r="BM3" s="7" t="s">
        <v>108</v>
      </c>
      <c r="BN3" s="7" t="s">
        <v>97</v>
      </c>
      <c r="BO3" s="7" t="s">
        <v>98</v>
      </c>
      <c r="BP3" s="7" t="s">
        <v>99</v>
      </c>
      <c r="BQ3" s="7" t="s">
        <v>100</v>
      </c>
      <c r="BR3" s="7" t="s">
        <v>101</v>
      </c>
      <c r="BS3" s="7" t="s">
        <v>102</v>
      </c>
      <c r="BT3" s="7" t="s">
        <v>103</v>
      </c>
      <c r="BU3" s="7" t="s">
        <v>104</v>
      </c>
      <c r="BV3" s="7" t="s">
        <v>105</v>
      </c>
      <c r="BW3" s="7" t="s">
        <v>106</v>
      </c>
      <c r="BX3" s="7" t="s">
        <v>107</v>
      </c>
      <c r="CA3" s="10" t="s">
        <v>109</v>
      </c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 t="s">
        <v>116</v>
      </c>
      <c r="CO3" s="10" t="s">
        <v>118</v>
      </c>
      <c r="CP3" s="10"/>
      <c r="CQ3" s="10"/>
      <c r="CR3" s="10"/>
      <c r="CS3" s="10"/>
      <c r="CT3" s="9" t="s">
        <v>117</v>
      </c>
      <c r="CU3" s="10" t="s">
        <v>118</v>
      </c>
      <c r="CV3" s="10"/>
      <c r="CW3" s="10"/>
      <c r="CX3" s="10"/>
      <c r="CY3" s="10"/>
      <c r="DA3" s="10" t="s">
        <v>120</v>
      </c>
      <c r="DB3" s="10" t="s">
        <v>119</v>
      </c>
      <c r="DD3" s="10"/>
      <c r="DG3" s="7" t="s">
        <v>35</v>
      </c>
      <c r="DH3" s="7" t="s">
        <v>31</v>
      </c>
      <c r="DI3" s="7" t="s">
        <v>34</v>
      </c>
      <c r="DJ3" s="7" t="s">
        <v>33</v>
      </c>
      <c r="DK3" s="7" t="s">
        <v>32</v>
      </c>
      <c r="DL3" s="7" t="s">
        <v>36</v>
      </c>
      <c r="DM3" s="7" t="s">
        <v>37</v>
      </c>
      <c r="DN3" s="7" t="s">
        <v>38</v>
      </c>
      <c r="DO3" s="7" t="s">
        <v>39</v>
      </c>
      <c r="DP3" s="7" t="s">
        <v>40</v>
      </c>
      <c r="DQ3" s="7" t="s">
        <v>41</v>
      </c>
      <c r="DR3" s="7" t="s">
        <v>42</v>
      </c>
      <c r="DT3" s="7" t="s">
        <v>138</v>
      </c>
      <c r="DU3" s="7" t="s">
        <v>62</v>
      </c>
      <c r="DV3" s="7" t="s">
        <v>31</v>
      </c>
      <c r="DW3" s="7" t="s">
        <v>34</v>
      </c>
      <c r="DX3" s="7" t="s">
        <v>33</v>
      </c>
      <c r="DY3" s="7" t="s">
        <v>32</v>
      </c>
      <c r="DZ3" s="7" t="s">
        <v>139</v>
      </c>
      <c r="EA3" s="7" t="s">
        <v>66</v>
      </c>
      <c r="EB3" s="7" t="s">
        <v>38</v>
      </c>
      <c r="EC3" s="7" t="s">
        <v>39</v>
      </c>
      <c r="ED3" s="7" t="s">
        <v>40</v>
      </c>
      <c r="EE3" s="7" t="s">
        <v>41</v>
      </c>
    </row>
    <row r="4" spans="1:139" s="21" customFormat="1" ht="18.75" customHeight="1" x14ac:dyDescent="0.25">
      <c r="A4" s="21" t="s">
        <v>53</v>
      </c>
      <c r="B4" s="49"/>
      <c r="C4" s="50"/>
      <c r="D4" s="50"/>
      <c r="E4" s="63"/>
      <c r="F4" s="50"/>
      <c r="G4" s="50"/>
      <c r="H4" s="51">
        <v>2.7777777777777776E-2</v>
      </c>
      <c r="I4" s="51">
        <v>3.1944444444444449E-2</v>
      </c>
      <c r="J4" s="74"/>
      <c r="K4" s="51"/>
      <c r="L4" s="51"/>
      <c r="M4" s="51"/>
      <c r="N4" s="51">
        <f>IF(H4&gt;0,H4/3.45*4.35,IF(I4&gt;0,I4,IF(K4&gt;0,K4/3.11*4.35,IF(L4&gt;0,L4/6.21*4.35/1.032,IF(E4&gt;0,E4,IF(B4&gt;0,B4/3.45*4.35,0.0292))))))</f>
        <v>3.5024154589371977E-2</v>
      </c>
      <c r="O4" s="51"/>
      <c r="P4" s="69"/>
      <c r="Q4" s="51"/>
      <c r="R4" s="69"/>
      <c r="S4" s="20">
        <f>(H4*60*60*24/3.45*4.35*1.032)+7</f>
        <v>3129.9217391304337</v>
      </c>
      <c r="T4" s="20">
        <f>(I4*60*60*24/3.45*4.35*1.032)+7</f>
        <v>3598.36</v>
      </c>
      <c r="U4" s="20">
        <f>S4</f>
        <v>3129.9217391304337</v>
      </c>
      <c r="V4" s="63"/>
      <c r="W4" s="51"/>
      <c r="AF4" s="20">
        <v>2405</v>
      </c>
      <c r="AG4" s="20">
        <f>IF(V4&gt;0,V4/4.35*3.45/1.032*60*60*24,S4/4.35*3.45/1.032)</f>
        <v>2405.3795776530333</v>
      </c>
      <c r="AH4" s="21">
        <f>AF4/3.45*4</f>
        <v>2788.405797101449</v>
      </c>
      <c r="AZ4" s="21" t="s">
        <v>96</v>
      </c>
      <c r="BA4" s="20">
        <v>3033</v>
      </c>
      <c r="CA4" s="51" t="s">
        <v>35</v>
      </c>
      <c r="CB4" s="51" t="s">
        <v>31</v>
      </c>
      <c r="CC4" s="51" t="s">
        <v>34</v>
      </c>
      <c r="CD4" s="51" t="s">
        <v>33</v>
      </c>
      <c r="CE4" s="51" t="s">
        <v>32</v>
      </c>
      <c r="CF4" s="51" t="s">
        <v>36</v>
      </c>
      <c r="CG4" s="51" t="s">
        <v>37</v>
      </c>
      <c r="CH4" s="51" t="s">
        <v>38</v>
      </c>
      <c r="CI4" s="51" t="s">
        <v>39</v>
      </c>
      <c r="CJ4" s="51" t="s">
        <v>40</v>
      </c>
      <c r="CK4" s="51" t="s">
        <v>41</v>
      </c>
      <c r="CL4" s="51" t="s">
        <v>42</v>
      </c>
      <c r="CM4" s="51"/>
      <c r="CN4" s="51"/>
      <c r="CO4" s="51" t="s">
        <v>31</v>
      </c>
      <c r="CP4" s="51" t="s">
        <v>34</v>
      </c>
      <c r="CQ4" s="51" t="s">
        <v>33</v>
      </c>
      <c r="CR4" s="51" t="s">
        <v>32</v>
      </c>
      <c r="CS4" s="51" t="s">
        <v>36</v>
      </c>
      <c r="CT4" s="49"/>
      <c r="CU4" s="51" t="s">
        <v>38</v>
      </c>
      <c r="CV4" s="51" t="s">
        <v>39</v>
      </c>
      <c r="CW4" s="51" t="s">
        <v>40</v>
      </c>
      <c r="CX4" s="51" t="s">
        <v>41</v>
      </c>
      <c r="CY4" s="51" t="s">
        <v>42</v>
      </c>
      <c r="DA4" s="51"/>
      <c r="DB4" s="51"/>
      <c r="DC4" s="21">
        <v>0</v>
      </c>
      <c r="DD4" s="51"/>
    </row>
    <row r="5" spans="1:139" ht="18.75" customHeight="1" x14ac:dyDescent="0.25">
      <c r="A5" s="1" t="s">
        <v>5</v>
      </c>
      <c r="E5" s="13">
        <v>2.0370370370370369E-2</v>
      </c>
      <c r="F5" s="11">
        <v>42461</v>
      </c>
      <c r="H5" s="38"/>
      <c r="M5" s="8">
        <v>2.0370370370370369E-2</v>
      </c>
      <c r="N5" s="8">
        <f t="shared" ref="N5:N38" si="0">IF(A5&lt;&gt;"",IF(H5&gt;0,H5/4*4.35,IF(I5&gt;0,I5,IF(K5&gt;0,K5/3.11*4.35,IF(L5&gt;0,L5/6.21*4.35/1.032,IF(E5&gt;0,E5,IF(B5&gt;0,B5/4*4.35,0.0292)))))),0)</f>
        <v>2.0370370370370369E-2</v>
      </c>
      <c r="O5" s="32">
        <f>IF(P5&gt;0,"-",0)</f>
        <v>0</v>
      </c>
      <c r="P5" s="70">
        <f t="shared" ref="P5:P38" si="1">M5-N5</f>
        <v>0</v>
      </c>
      <c r="Q5" s="32">
        <f t="shared" ref="Q5" si="2">IF(R5&gt;0,"+",0)</f>
        <v>0</v>
      </c>
      <c r="R5" s="70">
        <f>N5-M5</f>
        <v>0</v>
      </c>
      <c r="S5" s="6">
        <f>N5*60*60*24</f>
        <v>1760</v>
      </c>
      <c r="T5" s="8">
        <f t="shared" ref="T5:T38" si="3">IF(A5&lt;&gt;"",(MROUND(S$4-S5,15)/(60*60*24)),"")</f>
        <v>1.579861111111111E-2</v>
      </c>
      <c r="V5" s="8">
        <f t="shared" ref="V5:V56" si="4">IF(COUNT(CA5:CF5)&gt;0,SMALL(CA5:CF5,1),0)</f>
        <v>0</v>
      </c>
      <c r="W5" s="8">
        <f t="shared" ref="W5:W56" si="5">IF(COUNT(CG5:CL5)&gt;0,SMALL(CG5:CL5,1),0)</f>
        <v>0</v>
      </c>
      <c r="X5" s="8">
        <f t="shared" ref="X5:X56" si="6">T5</f>
        <v>1.579861111111111E-2</v>
      </c>
      <c r="Y5" s="8"/>
      <c r="Z5" s="8">
        <f>IF(A5&lt;&gt;"",IF(VLOOKUP(A5,Apr!A$4:F$209,6)&gt;0,VLOOKUP(A5,Apr!A$4:F$209,6),0),0)</f>
        <v>0</v>
      </c>
      <c r="AA5" s="8">
        <f>IF(A5&lt;&gt;"",IF(VLOOKUP(A5,May!A$3:F$207,6)&gt;0,VLOOKUP(A5,May!A$3:F$207,6),0),0)</f>
        <v>0</v>
      </c>
      <c r="AB5" s="8">
        <f>IF(A5&lt;&gt;"",IF(VLOOKUP(A5,Jun!A$3:F$207,6)&gt;0,VLOOKUP(A5,Jun!A$3:F$207,6),0),0)</f>
        <v>0</v>
      </c>
      <c r="AC5" s="8">
        <f>IF(A5&lt;&gt;"",IF(VLOOKUP(A5,Jul!A$3:F$206,6)&gt;0,VLOOKUP(A5,Jul!A$3:F$206,6),0),0)</f>
        <v>0</v>
      </c>
      <c r="AD5" s="8">
        <f>IF(A5&lt;&gt;"",IF(VLOOKUP(A5,Aug!A$3:F$206,6)&gt;0,VLOOKUP(A5,Aug!A$3:F$206,6),0),0)</f>
        <v>0</v>
      </c>
      <c r="AE5" s="8">
        <f>IF(A5&lt;&gt;"",IF(VLOOKUP(A5,Sep!A$3:F$206,6)&gt;0,VLOOKUP(A5,Sep!A$3:F$206,6),0),0)</f>
        <v>0</v>
      </c>
      <c r="AF5" s="6">
        <f>IF(V5&gt;0,V5/4.35*4/1.032*60*60*24,S5/4.35*4/1.032)</f>
        <v>1568.2081439900207</v>
      </c>
      <c r="AG5" s="8">
        <f>IF(AF$4&gt;AF5,(MROUND(AF$4-AF5,15)/60/60/24),0.1/60/60/24)</f>
        <v>9.7222222222222224E-3</v>
      </c>
      <c r="AH5" s="8">
        <f>IF(A5&lt;&gt;"",IF(VLOOKUP(A5,Oct!A$3:F$206,6)&gt;0,VLOOKUP(A5,Oct!A$3:F$206,6),0),0)</f>
        <v>0</v>
      </c>
      <c r="AI5" s="8">
        <f>IF(A5&lt;&gt;"",IF(VLOOKUP(A5,Nov!A$3:F$206,6)&gt;0,VLOOKUP(A5,Nov!A$3:F$206,6),0),0)</f>
        <v>0</v>
      </c>
      <c r="AJ5" s="8">
        <f>IF(A5&lt;&gt;"",IF(VLOOKUP(A5,Dec!A$3:F$207,6)&gt;0,VLOOKUP(A5,Dec!A$3:F$207,6),0),0)</f>
        <v>0</v>
      </c>
      <c r="AK5" s="8">
        <f>IF(A5&lt;&gt;"",IF(VLOOKUP(A5,Jan!A$3:F$206,6)&gt;0,VLOOKUP(A5,Jan!A$3:F$206,6),0),0)</f>
        <v>0</v>
      </c>
      <c r="AL5" s="8">
        <f>IF(A5&lt;&gt;"",IF(VLOOKUP(A5,Feb!A$3:F$206,6)&gt;0,VLOOKUP(A5,Feb!A$3:F$206,6),0),0)</f>
        <v>0</v>
      </c>
      <c r="AM5" s="8">
        <f>IF(A5&lt;&gt;"",IF(VLOOKUP(A5,Mar!A$3:F$206,6)&gt;0,VLOOKUP(A5,Mar!A$3:F$206,6),0),0)</f>
        <v>0</v>
      </c>
      <c r="AO5" s="8">
        <f>LARGE($BM5:BN5,1)</f>
        <v>1.579861111111111E-2</v>
      </c>
      <c r="AP5" s="8">
        <f>LARGE($BM5:BO5,1)</f>
        <v>1.579861111111111E-2</v>
      </c>
      <c r="AQ5" s="8">
        <f>LARGE($BM5:BP5,1)</f>
        <v>1.579861111111111E-2</v>
      </c>
      <c r="AR5" s="8">
        <f>LARGE($BM5:BQ5,1)</f>
        <v>1.579861111111111E-2</v>
      </c>
      <c r="AS5" s="8">
        <f>LARGE($BM5:BR5,1)</f>
        <v>1.579861111111111E-2</v>
      </c>
      <c r="AT5" s="8">
        <f>LARGE($BS5:BT5,1)</f>
        <v>9.7222222222222224E-3</v>
      </c>
      <c r="AU5" s="8">
        <f>LARGE($BS5:BU5,1)</f>
        <v>9.7222222222222224E-3</v>
      </c>
      <c r="AV5" s="8">
        <f>LARGE($BS5:BV5,1)</f>
        <v>9.7222222222222224E-3</v>
      </c>
      <c r="AW5" s="8">
        <f>LARGE($BS5:BW5,1)</f>
        <v>9.7222222222222224E-3</v>
      </c>
      <c r="AX5" s="8">
        <f>LARGE($BS5:BX5,1)</f>
        <v>9.7222222222222224E-3</v>
      </c>
      <c r="BA5" s="6">
        <f t="shared" ref="BA5:BA38" si="7">IF(Z5&gt;0,Z5*60*60*24,0)</f>
        <v>0</v>
      </c>
      <c r="BB5" s="6">
        <f t="shared" ref="BB5:BB38" si="8">IF(AA5&gt;0,AA5*60*60*24,0)</f>
        <v>0</v>
      </c>
      <c r="BC5" s="6">
        <f t="shared" ref="BC5:BC38" si="9">IF(AB5&gt;0,AB5*60*60*24,0)</f>
        <v>0</v>
      </c>
      <c r="BD5" s="6">
        <f t="shared" ref="BD5:BD38" si="10">IF(AC5&gt;0,AC5*60*60*24,0)</f>
        <v>0</v>
      </c>
      <c r="BE5" s="6">
        <f t="shared" ref="BE5:BE38" si="11">IF(AD5&gt;0,AD5*60*60*24,0)</f>
        <v>0</v>
      </c>
      <c r="BF5" s="6">
        <f t="shared" ref="BF5:BF38" si="12">IF(AE5&gt;0,AE5*60*60*24,0)</f>
        <v>0</v>
      </c>
      <c r="BG5" s="6">
        <f t="shared" ref="BG5:BG56" si="13">IF(AH5&gt;0,AH5*60*60*24,0)</f>
        <v>0</v>
      </c>
      <c r="BH5" s="6">
        <f t="shared" ref="BH5:BH56" si="14">IF(AI5&gt;0,AI5*60*60*24,0)</f>
        <v>0</v>
      </c>
      <c r="BI5" s="6">
        <f t="shared" ref="BI5:BI56" si="15">IF(AJ5&gt;0,AJ5*60*60*24,0)</f>
        <v>0</v>
      </c>
      <c r="BJ5" s="6">
        <f t="shared" ref="BJ5:BJ56" si="16">IF(AK5&gt;0,AK5*60*60*24,0)</f>
        <v>0</v>
      </c>
      <c r="BK5" s="6">
        <f t="shared" ref="BK5:BK56" si="17">IF(AL5&gt;0,AL5*60*60*24,0)</f>
        <v>0</v>
      </c>
      <c r="BM5" s="8">
        <f t="shared" ref="BM5:BM38" si="18">X5</f>
        <v>1.579861111111111E-2</v>
      </c>
      <c r="BN5" s="8">
        <f t="shared" ref="BN5:BN56" si="19">IF(BA5&gt;0,IF($S$4&gt;BA5,(MROUND($S$4-BA5,15)/(60*60*24)),0),0)</f>
        <v>0</v>
      </c>
      <c r="BO5" s="8">
        <f t="shared" ref="BO5:BO56" si="20">IF(BB5&gt;0,IF($S$4&gt;BB5,(MROUND($S$4-BB5,15)/(60*60*24)),0),0)</f>
        <v>0</v>
      </c>
      <c r="BP5" s="8">
        <f t="shared" ref="BP5:BP56" si="21">IF(BC5&gt;0,IF($S$4&gt;BC5,(MROUND($S$4-BC5,15)/(60*60*24)),0),0)</f>
        <v>0</v>
      </c>
      <c r="BQ5" s="8">
        <f t="shared" ref="BQ5:BQ56" si="22">IF(BD5&gt;0,IF($S$4&gt;BD5,(MROUND($S$4-BD5,15)/(60*60*24)),0),0)</f>
        <v>0</v>
      </c>
      <c r="BR5" s="8">
        <f t="shared" ref="BR5:BR56" si="23">IF(BE5&gt;0,IF($S$4&gt;BE5,(MROUND($S$4-BE5,15)/(60*60*24)),0),0)</f>
        <v>0</v>
      </c>
      <c r="BS5" s="8">
        <f t="shared" ref="BS5:BS38" si="24">IF(AG5&gt;0,AG5,0)</f>
        <v>9.7222222222222224E-3</v>
      </c>
      <c r="BT5" s="8">
        <f t="shared" ref="BT5:BT28" si="25">IF(BG5&gt;0,IF($AF$4&gt;BG5,(MROUND($AF$4-BG5,15)/(60*60*24)),0),0)</f>
        <v>0</v>
      </c>
      <c r="BU5" s="8">
        <f t="shared" ref="BU5:BV57" si="26">IF(BH5&gt;0,IF($AF$4&gt;BH5,(MROUND($AF$4-BH5,15)/(60*60*24)),0),0)</f>
        <v>0</v>
      </c>
      <c r="BV5" s="8">
        <f t="shared" si="26"/>
        <v>0</v>
      </c>
      <c r="BW5" s="8">
        <f t="shared" ref="BW5:BW58" si="27">IF(BJ5&gt;0,IF($AF$4&gt;BJ5,(MROUND($AF$4-BJ5,15)/(60*60*24)),0),0)</f>
        <v>0</v>
      </c>
      <c r="BX5" s="8">
        <f t="shared" ref="BX5:BX58" si="28">IF(BK5&gt;0,IF($AF$4&gt;BK5,(MROUND($AF$4-BK5,15)/(60*60*24)),0),0)</f>
        <v>0</v>
      </c>
      <c r="CA5" s="8" t="str">
        <f t="shared" ref="CA5:CA38" si="29">IF(Z5&gt;0,Z5,"")</f>
        <v/>
      </c>
      <c r="CB5" s="8" t="str">
        <f t="shared" ref="CB5:CB38" si="30">IF(AA5&gt;0,AA5,"")</f>
        <v/>
      </c>
      <c r="CC5" s="8" t="str">
        <f t="shared" ref="CC5:CC38" si="31">IF(AB5&gt;0,AB5,"")</f>
        <v/>
      </c>
      <c r="CD5" s="8" t="str">
        <f t="shared" ref="CD5:CD38" si="32">IF(AC5&gt;0,AC5,"")</f>
        <v/>
      </c>
      <c r="CE5" s="8" t="str">
        <f t="shared" ref="CE5:CE38" si="33">IF(AD5&gt;0,AD5,"")</f>
        <v/>
      </c>
      <c r="CF5" s="8" t="str">
        <f t="shared" ref="CF5:CF38" si="34">IF(AE5&gt;0,AE5,"")</f>
        <v/>
      </c>
      <c r="CG5" s="8" t="str">
        <f t="shared" ref="CG5:CG28" si="35">IF(AH5&gt;0,AH5,"")</f>
        <v/>
      </c>
      <c r="CH5" s="8" t="str">
        <f t="shared" ref="CH5:CH28" si="36">IF(AI5&gt;0,AI5,"")</f>
        <v/>
      </c>
      <c r="CI5" s="8" t="str">
        <f t="shared" ref="CI5:CI28" si="37">IF(AJ5&gt;0,AJ5,"")</f>
        <v/>
      </c>
      <c r="CJ5" s="8" t="str">
        <f t="shared" ref="CJ5:CJ28" si="38">IF(AK5&gt;0,AK5,"")</f>
        <v/>
      </c>
      <c r="CK5" s="8" t="str">
        <f t="shared" ref="CK5:CK28" si="39">IF(AL5&gt;0,AL5,"")</f>
        <v/>
      </c>
      <c r="CL5" s="8" t="str">
        <f t="shared" ref="CL5:CL28" si="40">IF(AM5&gt;0,AM5,"")</f>
        <v/>
      </c>
      <c r="CN5" s="13">
        <v>2.0370370370370369E-2</v>
      </c>
      <c r="CO5" s="8">
        <f t="shared" ref="CO5:CO28" si="41">IF(CA5&lt;&gt;"",CA5,CN5)</f>
        <v>2.0370370370370369E-2</v>
      </c>
      <c r="CP5" s="8">
        <f>IF(COUNT($CA5:CB5)&gt;0,SMALL($CA5:CB5,1),$CN5)</f>
        <v>2.0370370370370369E-2</v>
      </c>
      <c r="CQ5" s="8">
        <f>IF(COUNT($CA5:CC5)&gt;0,SMALL($CA5:CC5,1),$CN5)</f>
        <v>2.0370370370370369E-2</v>
      </c>
      <c r="CR5" s="8">
        <f>IF(COUNT($CA5:CD5)&gt;0,SMALL($CA5:CD5,1),$CN5)</f>
        <v>2.0370370370370369E-2</v>
      </c>
      <c r="CS5" s="8">
        <f>IF(COUNT($CA5:CE5)&gt;0,SMALL($CA5:CE5,1),$CN5)</f>
        <v>2.0370370370370369E-2</v>
      </c>
      <c r="CT5" s="3">
        <v>1.6168981481481482E-2</v>
      </c>
      <c r="CU5" s="8">
        <f t="shared" ref="CU5:CU28" si="42">IF(CG5&lt;&gt;"",CG5,CT5)</f>
        <v>1.6168981481481482E-2</v>
      </c>
      <c r="CV5" s="8">
        <f>IF(COUNT($CG5:CH5)&gt;0,SMALL($CG5:CH5,1),$CU5)</f>
        <v>1.6168981481481482E-2</v>
      </c>
      <c r="CW5" s="8">
        <f>IF(COUNT($CG5:CI5)&gt;0,SMALL($CG5:CI5,1),$CU5)</f>
        <v>1.6168981481481482E-2</v>
      </c>
      <c r="CX5" s="8">
        <f>IF(COUNT($CG5:CJ5)&gt;0,SMALL($CG5:CJ5,1),$CU5)</f>
        <v>1.6168981481481482E-2</v>
      </c>
      <c r="CY5" s="8">
        <f>IF(COUNT($CG5:CK5)&gt;0,SMALL($CG5:CK5,1),$CU5)</f>
        <v>1.6168981481481482E-2</v>
      </c>
      <c r="DA5" s="8">
        <f t="shared" ref="DA5:DA38" si="43">IF(A5&lt;&gt;"",LARGE(BM5:BR5,1)+DD5,"")</f>
        <v>1.5798634259259259E-2</v>
      </c>
      <c r="DB5" s="8">
        <f t="shared" ref="DB5:DB38" si="44">IF(A5&lt;&gt;"",LARGE(BS5:BX5,1)+DD5,"")</f>
        <v>9.7222453703703707E-3</v>
      </c>
      <c r="DC5" s="1">
        <f t="shared" ref="DC5:DC68" si="45">IF(A5&lt;&gt;"",DC4+1,0)</f>
        <v>1</v>
      </c>
      <c r="DD5" s="8">
        <f t="shared" ref="DD5:DD38" si="46">IF(A5&lt;&gt;"",DC5/(60*60*24*500),"")</f>
        <v>2.3148148148148148E-8</v>
      </c>
      <c r="DE5" s="1" t="str">
        <f t="shared" ref="DE5:DE38" si="47">A5</f>
        <v>Alan Elstone</v>
      </c>
      <c r="DG5" s="13">
        <f t="shared" ref="DG5:DG38" si="48">N5</f>
        <v>2.0370370370370369E-2</v>
      </c>
      <c r="DH5" s="13">
        <f>SMALL($DT5:DU5,1)/(60*60*24)</f>
        <v>2.0370370370370372E-2</v>
      </c>
      <c r="DI5" s="13">
        <f>SMALL($DT5:DV5,1)/(60*60*24)</f>
        <v>2.0370370370370372E-2</v>
      </c>
      <c r="DJ5" s="13">
        <f>SMALL($DT5:DW5,1)/(60*60*24)</f>
        <v>2.0370370370370372E-2</v>
      </c>
      <c r="DK5" s="13">
        <f>SMALL($DT5:DX5,1)/(60*60*24)</f>
        <v>2.0370370370370372E-2</v>
      </c>
      <c r="DL5" s="13">
        <f>SMALL($DT5:DY5,1)/(60*60*24)</f>
        <v>2.0370370370370372E-2</v>
      </c>
      <c r="DM5" s="37">
        <f t="shared" ref="DM5:DM38" si="49">AF5/(60*60*24)</f>
        <v>1.8150557222106723E-2</v>
      </c>
      <c r="DN5" s="13">
        <f>SMALL($DZ5:EA5,1)/(60*60*24)</f>
        <v>1.8150557222106723E-2</v>
      </c>
      <c r="DO5" s="13">
        <f>SMALL($DZ5:EB5,1)/(60*60*24)</f>
        <v>1.8150557222106723E-2</v>
      </c>
      <c r="DP5" s="13">
        <f>SMALL($DZ5:EC5,1)/(60*60*24)</f>
        <v>1.8150557222106723E-2</v>
      </c>
      <c r="DQ5" s="13">
        <f>SMALL($DZ5:ED5,1)/(60*60*24)</f>
        <v>1.8150557222106723E-2</v>
      </c>
      <c r="DR5" s="13">
        <f>SMALL($DZ5:EE5,1)/(60*60*24)</f>
        <v>1.8150557222106723E-2</v>
      </c>
      <c r="DT5" s="6">
        <f t="shared" ref="DT5:DT38" si="50">N5*60*60*24</f>
        <v>1760</v>
      </c>
      <c r="DU5" s="1">
        <f t="shared" ref="DU5:DU28" si="51">IF(BA5&gt;0,BA5,9999)</f>
        <v>9999</v>
      </c>
      <c r="DV5" s="1">
        <f t="shared" ref="DV5:DV28" si="52">IF(BB5&gt;0,BB5,9999)</f>
        <v>9999</v>
      </c>
      <c r="DW5" s="1">
        <f t="shared" ref="DW5:DW28" si="53">IF(BC5&gt;0,BC5,9999)</f>
        <v>9999</v>
      </c>
      <c r="DX5" s="1">
        <f t="shared" ref="DX5:DX28" si="54">IF(BD5&gt;0,BD5,9999)</f>
        <v>9999</v>
      </c>
      <c r="DY5" s="1">
        <f t="shared" ref="DY5:DY28" si="55">IF(BE5&gt;0,BE5,9999)</f>
        <v>9999</v>
      </c>
      <c r="DZ5" s="6">
        <f t="shared" ref="DZ5:DZ38" si="56">AF5</f>
        <v>1568.2081439900207</v>
      </c>
      <c r="EA5" s="1">
        <f>IF(BG5&gt;0,BG5,9999)</f>
        <v>9999</v>
      </c>
      <c r="EB5" s="46">
        <f t="shared" ref="EB5:EB28" si="57">IF(BH5&gt;0,BH5*1.198547,9999)</f>
        <v>9999</v>
      </c>
      <c r="EC5" s="1">
        <f t="shared" ref="EC5:EC28" si="58">IF(BI5&gt;0,BI5,9999)</f>
        <v>9999</v>
      </c>
      <c r="ED5" s="1">
        <f t="shared" ref="ED5:ED28" si="59">IF(BJ5&gt;0,BJ5,9999)</f>
        <v>9999</v>
      </c>
      <c r="EE5" s="1">
        <f t="shared" ref="EE5:EE28" si="60">IF(BK5&gt;0,BK5,9999)</f>
        <v>9999</v>
      </c>
      <c r="EG5" s="8"/>
      <c r="EH5" s="8"/>
      <c r="EI5" s="8"/>
    </row>
    <row r="6" spans="1:139" x14ac:dyDescent="0.25">
      <c r="A6" s="1" t="s">
        <v>1</v>
      </c>
      <c r="E6" s="13">
        <v>1.7951388888888888E-2</v>
      </c>
      <c r="F6" s="11">
        <v>44287</v>
      </c>
      <c r="H6" s="38"/>
      <c r="L6" s="8">
        <v>2.7546296296296294E-2</v>
      </c>
      <c r="M6" s="8">
        <v>1.7951388888888888E-2</v>
      </c>
      <c r="N6" s="8">
        <f t="shared" si="0"/>
        <v>1.8697398059033452E-2</v>
      </c>
      <c r="O6" s="32">
        <f t="shared" ref="O6:O72" si="61">IF(P6&gt;0,"-",0)</f>
        <v>0</v>
      </c>
      <c r="P6" s="70">
        <f t="shared" si="1"/>
        <v>-7.4600917014456397E-4</v>
      </c>
      <c r="Q6" s="32" t="str">
        <f t="shared" ref="Q6" si="62">IF(R6&gt;0,"+",0)</f>
        <v>+</v>
      </c>
      <c r="R6" s="69">
        <f t="shared" ref="R6:R72" si="63">N6-M6</f>
        <v>7.4600917014456397E-4</v>
      </c>
      <c r="S6" s="6">
        <f t="shared" ref="S6:S56" si="64">N6*60*60*24</f>
        <v>1615.4551923004901</v>
      </c>
      <c r="T6" s="8">
        <f t="shared" si="3"/>
        <v>1.7534722222222222E-2</v>
      </c>
      <c r="V6" s="8">
        <f t="shared" si="4"/>
        <v>0</v>
      </c>
      <c r="W6" s="8">
        <f t="shared" si="5"/>
        <v>0</v>
      </c>
      <c r="X6" s="8">
        <f t="shared" si="6"/>
        <v>1.7534722222222222E-2</v>
      </c>
      <c r="Y6" s="8"/>
      <c r="Z6" s="8">
        <f>IF(A6&lt;&gt;"",IF(VLOOKUP(A6,Apr!A$4:F$209,6)&gt;0,VLOOKUP(A6,Apr!A$4:F$209,6),0),0)</f>
        <v>0</v>
      </c>
      <c r="AA6" s="8">
        <f>IF(A6&lt;&gt;"",IF(VLOOKUP(A6,May!A$3:F$207,6)&gt;0,VLOOKUP(A6,May!A$3:F$207,6),0),0)</f>
        <v>0</v>
      </c>
      <c r="AB6" s="8">
        <f>IF(A6&lt;&gt;"",IF(VLOOKUP(A6,Jun!A$3:F$207,6)&gt;0,VLOOKUP(A6,Jun!A$3:F$207,6),0),0)</f>
        <v>0</v>
      </c>
      <c r="AC6" s="8">
        <f>IF(A6&lt;&gt;"",IF(VLOOKUP(A6,Jul!A$3:F$206,6)&gt;0,VLOOKUP(A6,Jul!A$3:F$206,6),0),0)</f>
        <v>0</v>
      </c>
      <c r="AD6" s="8">
        <f>IF(A6&lt;&gt;"",IF(VLOOKUP(A6,Aug!A$3:F$206,6)&gt;0,VLOOKUP(A6,Aug!A$3:F$206,6),0),0)</f>
        <v>0</v>
      </c>
      <c r="AE6" s="8">
        <f>IF(A6&lt;&gt;"",IF(VLOOKUP(A6,Sep!A$3:F$206,6)&gt;0,VLOOKUP(A6,Sep!A$3:F$206,6),0),0)</f>
        <v>0</v>
      </c>
      <c r="AF6" s="6">
        <f t="shared" ref="AF6:AF56" si="65">IF(V6&gt;0,V6/4.35*4/1.032*60*60*24,S6/4.35*4/1.032)</f>
        <v>1439.4147663730644</v>
      </c>
      <c r="AG6" s="8">
        <f t="shared" ref="AG6:AG56" si="66">IF(AF$4&gt;AF6,(MROUND(AF$4-AF6,15)/60/60/24),0.1/60/60/24)</f>
        <v>1.1111111111111112E-2</v>
      </c>
      <c r="AH6" s="8">
        <f>IF(A6&lt;&gt;"",IF(VLOOKUP(A6,Oct!A$3:F$206,6)&gt;0,VLOOKUP(A6,Oct!A$3:F$206,6),0),0)</f>
        <v>0</v>
      </c>
      <c r="AI6" s="8">
        <f>IF(A6&lt;&gt;"",IF(VLOOKUP(A6,Nov!A$3:F$206,6)&gt;0,VLOOKUP(A6,Nov!A$3:F$206,6),0),0)</f>
        <v>0</v>
      </c>
      <c r="AJ6" s="8">
        <f>IF(A6&lt;&gt;"",IF(VLOOKUP(A6,Dec!A$3:F$207,6)&gt;0,VLOOKUP(A6,Dec!A$3:F$207,6),0),0)</f>
        <v>0</v>
      </c>
      <c r="AK6" s="8">
        <f>IF(A6&lt;&gt;"",IF(VLOOKUP(A6,Jan!A$3:F$206,6)&gt;0,VLOOKUP(A6,Jan!A$3:F$206,6),0),0)</f>
        <v>0</v>
      </c>
      <c r="AL6" s="8">
        <f>IF(A6&lt;&gt;"",IF(VLOOKUP(A6,Feb!A$3:F$206,6)&gt;0,VLOOKUP(A6,Feb!A$3:F$206,6),0),0)</f>
        <v>0</v>
      </c>
      <c r="AM6" s="8">
        <f>IF(A6&lt;&gt;"",IF(VLOOKUP(A6,Mar!A$3:F$206,6)&gt;0,VLOOKUP(A6,Mar!A$3:F$206,6),0),0)</f>
        <v>0</v>
      </c>
      <c r="AO6" s="8">
        <f>LARGE($BM6:BN6,1)</f>
        <v>1.7534722222222222E-2</v>
      </c>
      <c r="AP6" s="8">
        <f>LARGE($BM6:BO6,1)</f>
        <v>1.7534722222222222E-2</v>
      </c>
      <c r="AQ6" s="8">
        <f>LARGE($BM6:BP6,1)</f>
        <v>1.7534722222222222E-2</v>
      </c>
      <c r="AR6" s="8">
        <f>LARGE($BM6:BQ6,1)</f>
        <v>1.7534722222222222E-2</v>
      </c>
      <c r="AS6" s="8">
        <f>LARGE($BM6:BR6,1)</f>
        <v>1.7534722222222222E-2</v>
      </c>
      <c r="AT6" s="8">
        <f>LARGE($BS6:BT6,1)</f>
        <v>1.1111111111111112E-2</v>
      </c>
      <c r="AU6" s="8">
        <f>LARGE($BS6:BU6,1)</f>
        <v>1.1111111111111112E-2</v>
      </c>
      <c r="AV6" s="8">
        <f>LARGE($BS6:BV6,1)</f>
        <v>1.1111111111111112E-2</v>
      </c>
      <c r="AW6" s="8">
        <f>LARGE($BS6:BW6,1)</f>
        <v>1.1111111111111112E-2</v>
      </c>
      <c r="AX6" s="8">
        <f>LARGE($BS6:BX6,1)</f>
        <v>1.1111111111111112E-2</v>
      </c>
      <c r="BA6" s="6">
        <f t="shared" si="7"/>
        <v>0</v>
      </c>
      <c r="BB6" s="6">
        <f t="shared" si="8"/>
        <v>0</v>
      </c>
      <c r="BC6" s="6">
        <f t="shared" si="9"/>
        <v>0</v>
      </c>
      <c r="BD6" s="6">
        <f t="shared" si="10"/>
        <v>0</v>
      </c>
      <c r="BE6" s="6">
        <f t="shared" si="11"/>
        <v>0</v>
      </c>
      <c r="BF6" s="6">
        <f t="shared" si="12"/>
        <v>0</v>
      </c>
      <c r="BG6" s="6">
        <f t="shared" si="13"/>
        <v>0</v>
      </c>
      <c r="BH6" s="6">
        <f t="shared" si="14"/>
        <v>0</v>
      </c>
      <c r="BI6" s="6">
        <f t="shared" si="15"/>
        <v>0</v>
      </c>
      <c r="BJ6" s="6">
        <f t="shared" si="16"/>
        <v>0</v>
      </c>
      <c r="BK6" s="6">
        <f t="shared" si="17"/>
        <v>0</v>
      </c>
      <c r="BM6" s="8">
        <f t="shared" si="18"/>
        <v>1.7534722222222222E-2</v>
      </c>
      <c r="BN6" s="8">
        <f t="shared" si="19"/>
        <v>0</v>
      </c>
      <c r="BO6" s="8">
        <f t="shared" si="20"/>
        <v>0</v>
      </c>
      <c r="BP6" s="8">
        <f t="shared" si="21"/>
        <v>0</v>
      </c>
      <c r="BQ6" s="8">
        <f t="shared" si="22"/>
        <v>0</v>
      </c>
      <c r="BR6" s="8">
        <f t="shared" si="23"/>
        <v>0</v>
      </c>
      <c r="BS6" s="8">
        <f t="shared" si="24"/>
        <v>1.1111111111111112E-2</v>
      </c>
      <c r="BT6" s="8">
        <f t="shared" si="25"/>
        <v>0</v>
      </c>
      <c r="BU6" s="8">
        <f t="shared" si="26"/>
        <v>0</v>
      </c>
      <c r="BV6" s="8">
        <f t="shared" si="26"/>
        <v>0</v>
      </c>
      <c r="BW6" s="8">
        <f t="shared" si="27"/>
        <v>0</v>
      </c>
      <c r="BX6" s="8">
        <f t="shared" si="28"/>
        <v>0</v>
      </c>
      <c r="CA6" s="8" t="str">
        <f t="shared" si="29"/>
        <v/>
      </c>
      <c r="CB6" s="8" t="str">
        <f t="shared" si="30"/>
        <v/>
      </c>
      <c r="CC6" s="8" t="str">
        <f t="shared" si="31"/>
        <v/>
      </c>
      <c r="CD6" s="8" t="str">
        <f t="shared" si="32"/>
        <v/>
      </c>
      <c r="CE6" s="8" t="str">
        <f t="shared" si="33"/>
        <v/>
      </c>
      <c r="CF6" s="8" t="str">
        <f t="shared" si="34"/>
        <v/>
      </c>
      <c r="CG6" s="8" t="str">
        <f t="shared" si="35"/>
        <v/>
      </c>
      <c r="CH6" s="8" t="str">
        <f t="shared" si="36"/>
        <v/>
      </c>
      <c r="CI6" s="8" t="str">
        <f t="shared" si="37"/>
        <v/>
      </c>
      <c r="CJ6" s="8" t="str">
        <f t="shared" si="38"/>
        <v/>
      </c>
      <c r="CK6" s="8" t="str">
        <f t="shared" si="39"/>
        <v/>
      </c>
      <c r="CL6" s="8" t="str">
        <f t="shared" si="40"/>
        <v/>
      </c>
      <c r="CN6" s="13">
        <v>1.7974537037037035E-2</v>
      </c>
      <c r="CO6" s="8">
        <f t="shared" si="41"/>
        <v>1.7974537037037035E-2</v>
      </c>
      <c r="CP6" s="8">
        <f>IF(COUNT($CA6:CB6)&gt;0,SMALL($CA6:CB6,1),$CN6)</f>
        <v>1.7974537037037035E-2</v>
      </c>
      <c r="CQ6" s="8">
        <f>IF(COUNT($CA6:CC6)&gt;0,SMALL($CA6:CC6,1),$CN6)</f>
        <v>1.7974537037037035E-2</v>
      </c>
      <c r="CR6" s="8">
        <f>IF(COUNT($CA6:CD6)&gt;0,SMALL($CA6:CD6,1),$CN6)</f>
        <v>1.7974537037037035E-2</v>
      </c>
      <c r="CS6" s="8">
        <f>IF(COUNT($CA6:CE6)&gt;0,SMALL($CA6:CE6,1),$CN6)</f>
        <v>1.7974537037037035E-2</v>
      </c>
      <c r="CT6" s="3">
        <v>1.4178240740740741E-2</v>
      </c>
      <c r="CU6" s="8">
        <f t="shared" si="42"/>
        <v>1.4178240740740741E-2</v>
      </c>
      <c r="CV6" s="8">
        <f>IF(COUNT($CG6:CH6)&gt;0,SMALL($CG6:CH6,1),$CU6)</f>
        <v>1.4178240740740741E-2</v>
      </c>
      <c r="CW6" s="8">
        <f>IF(COUNT($CG6:CI6)&gt;0,SMALL($CG6:CI6,1),$CU6)</f>
        <v>1.4178240740740741E-2</v>
      </c>
      <c r="CX6" s="8">
        <f>IF(COUNT($CG6:CJ6)&gt;0,SMALL($CG6:CJ6,1),$CU6)</f>
        <v>1.4178240740740741E-2</v>
      </c>
      <c r="CY6" s="8">
        <f>IF(COUNT($CG6:CK6)&gt;0,SMALL($CG6:CK6,1),$CU6)</f>
        <v>1.4178240740740741E-2</v>
      </c>
      <c r="DA6" s="8">
        <f t="shared" si="43"/>
        <v>1.7534768518518519E-2</v>
      </c>
      <c r="DB6" s="8">
        <f t="shared" si="44"/>
        <v>1.1111157407407408E-2</v>
      </c>
      <c r="DC6" s="1">
        <f t="shared" si="45"/>
        <v>2</v>
      </c>
      <c r="DD6" s="8">
        <f t="shared" si="46"/>
        <v>4.6296296296296295E-8</v>
      </c>
      <c r="DE6" s="1" t="str">
        <f t="shared" si="47"/>
        <v>Alex Tate</v>
      </c>
      <c r="DG6" s="13">
        <f t="shared" si="48"/>
        <v>1.8697398059033452E-2</v>
      </c>
      <c r="DH6" s="13">
        <f>SMALL($DT6:DU6,1)/(60*60*24)</f>
        <v>1.8697398059033452E-2</v>
      </c>
      <c r="DI6" s="13">
        <f>SMALL($DT6:DV6,1)/(60*60*24)</f>
        <v>1.8697398059033452E-2</v>
      </c>
      <c r="DJ6" s="13">
        <f>SMALL($DT6:DW6,1)/(60*60*24)</f>
        <v>1.8697398059033452E-2</v>
      </c>
      <c r="DK6" s="13">
        <f>SMALL($DT6:DX6,1)/(60*60*24)</f>
        <v>1.8697398059033452E-2</v>
      </c>
      <c r="DL6" s="13">
        <f>SMALL($DT6:DY6,1)/(60*60*24)</f>
        <v>1.8697398059033452E-2</v>
      </c>
      <c r="DM6" s="37">
        <f t="shared" si="49"/>
        <v>1.6659893129317874E-2</v>
      </c>
      <c r="DN6" s="13">
        <f>SMALL($DZ6:EA6,1)/(60*60*24)</f>
        <v>1.6659893129317874E-2</v>
      </c>
      <c r="DO6" s="13">
        <f>SMALL($DZ6:EB6,1)/(60*60*24)</f>
        <v>1.6659893129317874E-2</v>
      </c>
      <c r="DP6" s="13">
        <f>SMALL($DZ6:EC6,1)/(60*60*24)</f>
        <v>1.6659893129317874E-2</v>
      </c>
      <c r="DQ6" s="13">
        <f>SMALL($DZ6:ED6,1)/(60*60*24)</f>
        <v>1.6659893129317874E-2</v>
      </c>
      <c r="DR6" s="13">
        <f>SMALL($DZ6:EE6,1)/(60*60*24)</f>
        <v>1.6659893129317874E-2</v>
      </c>
      <c r="DT6" s="6">
        <f t="shared" si="50"/>
        <v>1615.4551923004901</v>
      </c>
      <c r="DU6" s="1">
        <f t="shared" si="51"/>
        <v>9999</v>
      </c>
      <c r="DV6" s="1">
        <f t="shared" si="52"/>
        <v>9999</v>
      </c>
      <c r="DW6" s="1">
        <f t="shared" si="53"/>
        <v>9999</v>
      </c>
      <c r="DX6" s="1">
        <f t="shared" si="54"/>
        <v>9999</v>
      </c>
      <c r="DY6" s="1">
        <f t="shared" si="55"/>
        <v>9999</v>
      </c>
      <c r="DZ6" s="6">
        <f t="shared" si="56"/>
        <v>1439.4147663730644</v>
      </c>
      <c r="EA6" s="1">
        <f t="shared" ref="EA6:EA28" si="67">IF(BG6&gt;0,BG6,9999)</f>
        <v>9999</v>
      </c>
      <c r="EB6" s="46">
        <f t="shared" si="57"/>
        <v>9999</v>
      </c>
      <c r="EC6" s="1">
        <f t="shared" si="58"/>
        <v>9999</v>
      </c>
      <c r="ED6" s="1">
        <f t="shared" si="59"/>
        <v>9999</v>
      </c>
      <c r="EE6" s="1">
        <f t="shared" si="60"/>
        <v>9999</v>
      </c>
      <c r="EG6" s="8"/>
      <c r="EH6" s="8"/>
      <c r="EI6" s="8"/>
    </row>
    <row r="7" spans="1:139" x14ac:dyDescent="0.25">
      <c r="A7" s="1" t="s">
        <v>187</v>
      </c>
      <c r="H7" s="38"/>
      <c r="J7" s="72">
        <v>2.9224537037037038E-2</v>
      </c>
      <c r="K7" s="64">
        <f>J7/8*5</f>
        <v>1.826533564814815E-2</v>
      </c>
      <c r="L7" s="8">
        <v>3.8194444444444441E-2</v>
      </c>
      <c r="M7" s="8">
        <v>3.0631541867954915E-2</v>
      </c>
      <c r="N7" s="8">
        <f t="shared" si="0"/>
        <v>2.5547977514290821E-2</v>
      </c>
      <c r="O7" s="32" t="str">
        <f t="shared" si="61"/>
        <v>-</v>
      </c>
      <c r="P7" s="69">
        <f t="shared" si="1"/>
        <v>5.0835643536640933E-3</v>
      </c>
      <c r="Q7" s="32">
        <f t="shared" ref="Q7" si="68">IF(R7&gt;0,"+",0)</f>
        <v>0</v>
      </c>
      <c r="R7" s="70">
        <f t="shared" si="63"/>
        <v>-5.0835643536640933E-3</v>
      </c>
      <c r="S7" s="6">
        <f t="shared" si="64"/>
        <v>2207.3452572347269</v>
      </c>
      <c r="T7" s="8">
        <f t="shared" si="3"/>
        <v>1.0763888888888889E-2</v>
      </c>
      <c r="V7" s="8">
        <f t="shared" si="4"/>
        <v>2.644675925925926E-2</v>
      </c>
      <c r="W7" s="8">
        <f t="shared" si="5"/>
        <v>0</v>
      </c>
      <c r="X7" s="8">
        <f t="shared" si="6"/>
        <v>1.0763888888888889E-2</v>
      </c>
      <c r="Y7" s="8"/>
      <c r="Z7" s="8">
        <f>IF(A7&lt;&gt;"",IF(VLOOKUP(A7,Apr!A$4:F$209,6)&gt;0,VLOOKUP(A7,Apr!A$4:F$209,6),0),0)</f>
        <v>0</v>
      </c>
      <c r="AA7" s="8">
        <f>IF(A7&lt;&gt;"",IF(VLOOKUP(A7,May!A$3:F$207,6)&gt;0,VLOOKUP(A7,May!A$3:F$207,6),0),0)</f>
        <v>0</v>
      </c>
      <c r="AB7" s="8">
        <f>IF(A7&lt;&gt;"",IF(VLOOKUP(A7,Jun!A$3:F$207,6)&gt;0,VLOOKUP(A7,Jun!A$3:F$207,6),0),0)</f>
        <v>2.7037037037037033E-2</v>
      </c>
      <c r="AC7" s="8">
        <f>IF(A7&lt;&gt;"",IF(VLOOKUP(A7,Jul!A$3:F$206,6)&gt;0,VLOOKUP(A7,Jul!A$3:F$206,6),0),0)</f>
        <v>2.644675925925926E-2</v>
      </c>
      <c r="AD7" s="8">
        <f>IF(A7&lt;&gt;"",IF(VLOOKUP(A7,Aug!A$3:F$206,6)&gt;0,VLOOKUP(A7,Aug!A$3:F$206,6),0),0)</f>
        <v>0</v>
      </c>
      <c r="AE7" s="8">
        <f>IF(A7&lt;&gt;"",IF(VLOOKUP(A7,Sep!A$3:F$206,6)&gt;0,VLOOKUP(A7,Sep!A$3:F$206,6),0),0)</f>
        <v>0</v>
      </c>
      <c r="AF7" s="6">
        <f t="shared" si="65"/>
        <v>2035.9975051234078</v>
      </c>
      <c r="AG7" s="8">
        <f t="shared" si="66"/>
        <v>4.340277777777778E-3</v>
      </c>
      <c r="AH7" s="8">
        <f>IF(A7&lt;&gt;"",IF(VLOOKUP(A7,Oct!A$3:F$206,6)&gt;0,VLOOKUP(A7,Oct!A$3:F$206,6),0),0)</f>
        <v>0</v>
      </c>
      <c r="AI7" s="8">
        <f>IF(A7&lt;&gt;"",IF(VLOOKUP(A7,Nov!A$3:F$206,6)&gt;0,VLOOKUP(A7,Nov!A$3:F$206,6),0),0)</f>
        <v>0</v>
      </c>
      <c r="AJ7" s="8">
        <f>IF(A7&lt;&gt;"",IF(VLOOKUP(A7,Dec!A$3:F$207,6)&gt;0,VLOOKUP(A7,Dec!A$3:F$207,6),0),0)</f>
        <v>0</v>
      </c>
      <c r="AK7" s="8">
        <f>IF(A7&lt;&gt;"",IF(VLOOKUP(A7,Jan!A$3:F$206,6)&gt;0,VLOOKUP(A7,Jan!A$3:F$206,6),0),0)</f>
        <v>0</v>
      </c>
      <c r="AL7" s="8">
        <f>IF(A7&lt;&gt;"",IF(VLOOKUP(A7,Feb!A$3:F$206,6)&gt;0,VLOOKUP(A7,Feb!A$3:F$206,6),0),0)</f>
        <v>0</v>
      </c>
      <c r="AM7" s="8">
        <f>IF(A7&lt;&gt;"",IF(VLOOKUP(A7,Mar!A$3:F$206,6)&gt;0,VLOOKUP(A7,Mar!A$3:F$206,6),0),0)</f>
        <v>0</v>
      </c>
      <c r="AO7" s="8">
        <f>LARGE($BM7:BN7,1)</f>
        <v>1.0763888888888889E-2</v>
      </c>
      <c r="AP7" s="8">
        <f>LARGE($BM7:BO7,1)</f>
        <v>1.0763888888888889E-2</v>
      </c>
      <c r="AQ7" s="8">
        <f>LARGE($BM7:BP7,1)</f>
        <v>1.0763888888888889E-2</v>
      </c>
      <c r="AR7" s="8">
        <f>LARGE($BM7:BQ7,1)</f>
        <v>1.0763888888888889E-2</v>
      </c>
      <c r="AS7" s="8">
        <f>LARGE($BM7:BR7,1)</f>
        <v>1.0763888888888889E-2</v>
      </c>
      <c r="AT7" s="8">
        <f>LARGE($BS7:BT7,1)</f>
        <v>4.340277777777778E-3</v>
      </c>
      <c r="AU7" s="8">
        <f>LARGE($BS7:BU7,1)</f>
        <v>4.340277777777778E-3</v>
      </c>
      <c r="AV7" s="8">
        <f>LARGE($BS7:BV7,1)</f>
        <v>4.340277777777778E-3</v>
      </c>
      <c r="AW7" s="8">
        <f>LARGE($BS7:BW7,1)</f>
        <v>4.340277777777778E-3</v>
      </c>
      <c r="AX7" s="8">
        <f>LARGE($BS7:BX7,1)</f>
        <v>4.340277777777778E-3</v>
      </c>
      <c r="BA7" s="6">
        <f t="shared" si="7"/>
        <v>0</v>
      </c>
      <c r="BB7" s="6">
        <f t="shared" si="8"/>
        <v>0</v>
      </c>
      <c r="BC7" s="6">
        <f t="shared" si="9"/>
        <v>2335.9999999999995</v>
      </c>
      <c r="BD7" s="6">
        <f t="shared" si="10"/>
        <v>2285</v>
      </c>
      <c r="BE7" s="6">
        <f t="shared" si="11"/>
        <v>0</v>
      </c>
      <c r="BF7" s="6">
        <f t="shared" si="12"/>
        <v>0</v>
      </c>
      <c r="BG7" s="6">
        <f t="shared" si="13"/>
        <v>0</v>
      </c>
      <c r="BH7" s="6">
        <f t="shared" si="14"/>
        <v>0</v>
      </c>
      <c r="BI7" s="6">
        <f t="shared" si="15"/>
        <v>0</v>
      </c>
      <c r="BJ7" s="6">
        <f t="shared" si="16"/>
        <v>0</v>
      </c>
      <c r="BK7" s="6">
        <f t="shared" si="17"/>
        <v>0</v>
      </c>
      <c r="BM7" s="8">
        <f t="shared" si="18"/>
        <v>1.0763888888888889E-2</v>
      </c>
      <c r="BN7" s="8">
        <f t="shared" si="19"/>
        <v>0</v>
      </c>
      <c r="BO7" s="8">
        <f t="shared" si="20"/>
        <v>0</v>
      </c>
      <c r="BP7" s="8">
        <f t="shared" si="21"/>
        <v>9.2013888888888892E-3</v>
      </c>
      <c r="BQ7" s="8">
        <f t="shared" si="22"/>
        <v>9.7222222222222224E-3</v>
      </c>
      <c r="BR7" s="8">
        <f t="shared" si="23"/>
        <v>0</v>
      </c>
      <c r="BS7" s="8">
        <f t="shared" si="24"/>
        <v>4.340277777777778E-3</v>
      </c>
      <c r="BT7" s="8">
        <f t="shared" si="25"/>
        <v>0</v>
      </c>
      <c r="BU7" s="8">
        <f t="shared" si="26"/>
        <v>0</v>
      </c>
      <c r="BV7" s="8">
        <f t="shared" si="26"/>
        <v>0</v>
      </c>
      <c r="BW7" s="8">
        <f t="shared" si="27"/>
        <v>0</v>
      </c>
      <c r="BX7" s="8">
        <f t="shared" si="28"/>
        <v>0</v>
      </c>
      <c r="CA7" s="8" t="str">
        <f t="shared" si="29"/>
        <v/>
      </c>
      <c r="CB7" s="8" t="str">
        <f t="shared" si="30"/>
        <v/>
      </c>
      <c r="CC7" s="8">
        <f t="shared" si="31"/>
        <v>2.7037037037037033E-2</v>
      </c>
      <c r="CD7" s="8">
        <f t="shared" si="32"/>
        <v>2.644675925925926E-2</v>
      </c>
      <c r="CE7" s="8" t="str">
        <f t="shared" si="33"/>
        <v/>
      </c>
      <c r="CF7" s="8" t="str">
        <f t="shared" si="34"/>
        <v/>
      </c>
      <c r="CG7" s="8" t="str">
        <f t="shared" si="35"/>
        <v/>
      </c>
      <c r="CH7" s="8" t="str">
        <f t="shared" si="36"/>
        <v/>
      </c>
      <c r="CI7" s="8" t="str">
        <f t="shared" si="37"/>
        <v/>
      </c>
      <c r="CJ7" s="8" t="str">
        <f t="shared" si="38"/>
        <v/>
      </c>
      <c r="CK7" s="8" t="str">
        <f t="shared" si="39"/>
        <v/>
      </c>
      <c r="CL7" s="8" t="str">
        <f t="shared" si="40"/>
        <v/>
      </c>
      <c r="CN7" s="13">
        <v>0.35913194444444402</v>
      </c>
      <c r="CO7" s="8">
        <f t="shared" si="41"/>
        <v>0.35913194444444402</v>
      </c>
      <c r="CP7" s="8">
        <f>IF(COUNT($CA7:CB7)&gt;0,SMALL($CA7:CB7,1),$CN7)</f>
        <v>0.35913194444444402</v>
      </c>
      <c r="CQ7" s="8">
        <f>IF(COUNT($CA7:CC7)&gt;0,SMALL($CA7:CC7,1),$CN7)</f>
        <v>2.7037037037037033E-2</v>
      </c>
      <c r="CR7" s="8">
        <f>IF(COUNT($CA7:CD7)&gt;0,SMALL($CA7:CD7,1),$CN7)</f>
        <v>2.644675925925926E-2</v>
      </c>
      <c r="CS7" s="8">
        <f>IF(COUNT($CA7:CE7)&gt;0,SMALL($CA7:CE7,1),$CN7)</f>
        <v>2.644675925925926E-2</v>
      </c>
      <c r="CU7" s="8">
        <f t="shared" si="42"/>
        <v>0</v>
      </c>
      <c r="CV7" s="8">
        <f>IF(COUNT($CG7:CH7)&gt;0,SMALL($CG7:CH7,1),$CU7)</f>
        <v>0</v>
      </c>
      <c r="CW7" s="8">
        <f>IF(COUNT($CG7:CI7)&gt;0,SMALL($CG7:CI7,1),$CU7)</f>
        <v>0</v>
      </c>
      <c r="CX7" s="8">
        <f>IF(COUNT($CG7:CJ7)&gt;0,SMALL($CG7:CJ7,1),$CU7)</f>
        <v>0</v>
      </c>
      <c r="CY7" s="8">
        <f>IF(COUNT($CG7:CK7)&gt;0,SMALL($CG7:CK7,1),$CU7)</f>
        <v>0</v>
      </c>
      <c r="DA7" s="8">
        <f t="shared" si="43"/>
        <v>1.0763958333333334E-2</v>
      </c>
      <c r="DB7" s="8">
        <f t="shared" si="44"/>
        <v>4.340347222222222E-3</v>
      </c>
      <c r="DC7" s="1">
        <f t="shared" si="45"/>
        <v>3</v>
      </c>
      <c r="DD7" s="8">
        <f t="shared" si="46"/>
        <v>6.944444444444444E-8</v>
      </c>
      <c r="DE7" s="1" t="str">
        <f t="shared" si="47"/>
        <v>Alex Wiggins</v>
      </c>
      <c r="DG7" s="13">
        <f t="shared" si="48"/>
        <v>2.5547977514290821E-2</v>
      </c>
      <c r="DH7" s="13">
        <f>SMALL($DT7:DU7,1)/(60*60*24)</f>
        <v>2.5547977514290821E-2</v>
      </c>
      <c r="DI7" s="13">
        <f>SMALL($DT7:DV7,1)/(60*60*24)</f>
        <v>2.5547977514290821E-2</v>
      </c>
      <c r="DJ7" s="13">
        <f>SMALL($DT7:DW7,1)/(60*60*24)</f>
        <v>2.5547977514290821E-2</v>
      </c>
      <c r="DK7" s="13">
        <f>SMALL($DT7:DX7,1)/(60*60*24)</f>
        <v>2.5547977514290821E-2</v>
      </c>
      <c r="DL7" s="13">
        <f>SMALL($DT7:DY7,1)/(60*60*24)</f>
        <v>2.5547977514290821E-2</v>
      </c>
      <c r="DM7" s="37">
        <f t="shared" si="49"/>
        <v>2.3564785938928332E-2</v>
      </c>
      <c r="DN7" s="13">
        <f>SMALL($DZ7:EA7,1)/(60*60*24)</f>
        <v>2.3564785938928332E-2</v>
      </c>
      <c r="DO7" s="13">
        <f>SMALL($DZ7:EB7,1)/(60*60*24)</f>
        <v>2.3564785938928332E-2</v>
      </c>
      <c r="DP7" s="13">
        <f>SMALL($DZ7:EC7,1)/(60*60*24)</f>
        <v>2.3564785938928332E-2</v>
      </c>
      <c r="DQ7" s="13">
        <f>SMALL($DZ7:ED7,1)/(60*60*24)</f>
        <v>2.3564785938928332E-2</v>
      </c>
      <c r="DR7" s="13">
        <f>SMALL($DZ7:EE7,1)/(60*60*24)</f>
        <v>2.3564785938928332E-2</v>
      </c>
      <c r="DT7" s="6">
        <f t="shared" si="50"/>
        <v>2207.3452572347269</v>
      </c>
      <c r="DU7" s="1">
        <f t="shared" si="51"/>
        <v>9999</v>
      </c>
      <c r="DV7" s="1">
        <f t="shared" si="52"/>
        <v>9999</v>
      </c>
      <c r="DW7" s="1">
        <f t="shared" si="53"/>
        <v>2335.9999999999995</v>
      </c>
      <c r="DX7" s="1">
        <f t="shared" si="54"/>
        <v>2285</v>
      </c>
      <c r="DY7" s="1">
        <f t="shared" si="55"/>
        <v>9999</v>
      </c>
      <c r="DZ7" s="6">
        <f t="shared" si="56"/>
        <v>2035.9975051234078</v>
      </c>
      <c r="EA7" s="1">
        <f t="shared" si="67"/>
        <v>9999</v>
      </c>
      <c r="EB7" s="46">
        <f t="shared" si="57"/>
        <v>9999</v>
      </c>
      <c r="EC7" s="1">
        <f t="shared" si="58"/>
        <v>9999</v>
      </c>
      <c r="ED7" s="1">
        <f t="shared" si="59"/>
        <v>9999</v>
      </c>
      <c r="EE7" s="1">
        <f t="shared" si="60"/>
        <v>9999</v>
      </c>
    </row>
    <row r="8" spans="1:139" x14ac:dyDescent="0.25">
      <c r="A8" s="1" t="s">
        <v>178</v>
      </c>
      <c r="E8" s="13">
        <v>1.636574074074074E-2</v>
      </c>
      <c r="F8" s="11">
        <v>44287</v>
      </c>
      <c r="H8" s="38"/>
      <c r="K8" s="8">
        <v>1.1018518518518518E-2</v>
      </c>
      <c r="M8" s="8">
        <v>1.6365740740740743E-2</v>
      </c>
      <c r="N8" s="8">
        <f t="shared" si="0"/>
        <v>1.541175419792783E-2</v>
      </c>
      <c r="O8" s="32" t="str">
        <f t="shared" si="61"/>
        <v>-</v>
      </c>
      <c r="P8" s="69">
        <f t="shared" si="1"/>
        <v>9.5398654281291309E-4</v>
      </c>
      <c r="Q8" s="32">
        <f t="shared" ref="Q8" si="69">IF(R8&gt;0,"+",0)</f>
        <v>0</v>
      </c>
      <c r="R8" s="70">
        <f t="shared" si="63"/>
        <v>-9.5398654281291309E-4</v>
      </c>
      <c r="S8" s="6">
        <f t="shared" si="64"/>
        <v>1331.5755627009644</v>
      </c>
      <c r="T8" s="8">
        <f t="shared" si="3"/>
        <v>2.0833333333333332E-2</v>
      </c>
      <c r="V8" s="8">
        <f t="shared" si="4"/>
        <v>0</v>
      </c>
      <c r="W8" s="8">
        <f t="shared" si="5"/>
        <v>1.3333333333333338E-2</v>
      </c>
      <c r="X8" s="8">
        <f t="shared" si="6"/>
        <v>2.0833333333333332E-2</v>
      </c>
      <c r="Y8" s="8"/>
      <c r="Z8" s="8">
        <f>IF(A8&lt;&gt;"",IF(VLOOKUP(A8,Apr!A$4:F$209,6)&gt;0,VLOOKUP(A8,Apr!A$4:F$209,6),0),0)</f>
        <v>0</v>
      </c>
      <c r="AA8" s="8">
        <f>IF(A8&lt;&gt;"",IF(VLOOKUP(A8,May!A$3:F$207,6)&gt;0,VLOOKUP(A8,May!A$3:F$207,6),0),0)</f>
        <v>0</v>
      </c>
      <c r="AB8" s="8">
        <f>IF(A8&lt;&gt;"",IF(VLOOKUP(A8,Jun!A$3:F$207,6)&gt;0,VLOOKUP(A8,Jun!A$3:F$207,6),0),0)</f>
        <v>0</v>
      </c>
      <c r="AC8" s="8">
        <f>IF(A8&lt;&gt;"",IF(VLOOKUP(A8,Jul!A$3:F$206,6)&gt;0,VLOOKUP(A8,Jul!A$3:F$206,6),0),0)</f>
        <v>0</v>
      </c>
      <c r="AD8" s="8">
        <f>IF(A8&lt;&gt;"",IF(VLOOKUP(A8,Aug!A$3:F$206,6)&gt;0,VLOOKUP(A8,Aug!A$3:F$206,6),0),0)</f>
        <v>0</v>
      </c>
      <c r="AE8" s="8">
        <f>IF(A8&lt;&gt;"",IF(VLOOKUP(A8,Sep!A$3:F$206,6)&gt;0,VLOOKUP(A8,Sep!A$3:F$206,6),0),0)</f>
        <v>0</v>
      </c>
      <c r="AF8" s="6">
        <f t="shared" si="65"/>
        <v>1186.4702510032653</v>
      </c>
      <c r="AG8" s="8">
        <f t="shared" si="66"/>
        <v>1.40625E-2</v>
      </c>
      <c r="AH8" s="8">
        <f>IF(A8&lt;&gt;"",IF(VLOOKUP(A8,Oct!A$3:F$206,6)&gt;0,VLOOKUP(A8,Oct!A$3:F$206,6),0),0)</f>
        <v>0</v>
      </c>
      <c r="AI8" s="8">
        <f>IF(A8&lt;&gt;"",IF(VLOOKUP(A8,Nov!A$3:F$206,6)&gt;0,VLOOKUP(A8,Nov!A$3:F$206,6),0),0)</f>
        <v>0</v>
      </c>
      <c r="AJ8" s="8">
        <f>IF(A8&lt;&gt;"",IF(VLOOKUP(A8,Dec!A$3:F$207,6)&gt;0,VLOOKUP(A8,Dec!A$3:F$207,6),0),0)</f>
        <v>1.3333333333333338E-2</v>
      </c>
      <c r="AK8" s="8">
        <f>IF(A8&lt;&gt;"",IF(VLOOKUP(A8,Jan!A$3:F$206,6)&gt;0,VLOOKUP(A8,Jan!A$3:F$206,6),0),0)</f>
        <v>0</v>
      </c>
      <c r="AL8" s="8">
        <f>IF(A8&lt;&gt;"",IF(VLOOKUP(A8,Feb!A$3:F$206,6)&gt;0,VLOOKUP(A8,Feb!A$3:F$206,6),0),0)</f>
        <v>0</v>
      </c>
      <c r="AM8" s="8">
        <f>IF(A8&lt;&gt;"",IF(VLOOKUP(A8,Mar!A$3:F$206,6)&gt;0,VLOOKUP(A8,Mar!A$3:F$206,6),0),0)</f>
        <v>0</v>
      </c>
      <c r="AO8" s="8">
        <f>LARGE($BM8:BN8,1)</f>
        <v>2.0833333333333332E-2</v>
      </c>
      <c r="AP8" s="8">
        <f>LARGE($BM8:BO8,1)</f>
        <v>2.0833333333333332E-2</v>
      </c>
      <c r="AQ8" s="8">
        <f>LARGE($BM8:BP8,1)</f>
        <v>2.0833333333333332E-2</v>
      </c>
      <c r="AR8" s="8">
        <f>LARGE($BM8:BQ8,1)</f>
        <v>2.0833333333333332E-2</v>
      </c>
      <c r="AS8" s="8">
        <f>LARGE($BM8:BR8,1)</f>
        <v>2.0833333333333332E-2</v>
      </c>
      <c r="AT8" s="8">
        <f>LARGE($BS8:BT8,1)</f>
        <v>1.40625E-2</v>
      </c>
      <c r="AU8" s="8">
        <f>LARGE($BS8:BU8,1)</f>
        <v>1.40625E-2</v>
      </c>
      <c r="AV8" s="8">
        <f>LARGE($BS8:BV8,1)</f>
        <v>1.4583333333333334E-2</v>
      </c>
      <c r="AW8" s="8">
        <f>LARGE($BS8:BW8,1)</f>
        <v>1.4583333333333334E-2</v>
      </c>
      <c r="AX8" s="8">
        <f>LARGE($BS8:BX8,1)</f>
        <v>1.4583333333333334E-2</v>
      </c>
      <c r="BA8" s="6">
        <f t="shared" si="7"/>
        <v>0</v>
      </c>
      <c r="BB8" s="6">
        <f t="shared" si="8"/>
        <v>0</v>
      </c>
      <c r="BC8" s="6">
        <f t="shared" si="9"/>
        <v>0</v>
      </c>
      <c r="BD8" s="6">
        <f t="shared" si="10"/>
        <v>0</v>
      </c>
      <c r="BE8" s="6">
        <f t="shared" si="11"/>
        <v>0</v>
      </c>
      <c r="BF8" s="6">
        <f t="shared" si="12"/>
        <v>0</v>
      </c>
      <c r="BG8" s="6">
        <f t="shared" si="13"/>
        <v>0</v>
      </c>
      <c r="BH8" s="6">
        <f t="shared" si="14"/>
        <v>0</v>
      </c>
      <c r="BI8" s="6">
        <f t="shared" si="15"/>
        <v>1152.0000000000005</v>
      </c>
      <c r="BJ8" s="6">
        <f t="shared" si="16"/>
        <v>0</v>
      </c>
      <c r="BK8" s="6">
        <f t="shared" si="17"/>
        <v>0</v>
      </c>
      <c r="BM8" s="8">
        <f t="shared" si="18"/>
        <v>2.0833333333333332E-2</v>
      </c>
      <c r="BN8" s="8">
        <f t="shared" si="19"/>
        <v>0</v>
      </c>
      <c r="BO8" s="8">
        <f t="shared" si="20"/>
        <v>0</v>
      </c>
      <c r="BP8" s="8">
        <f t="shared" si="21"/>
        <v>0</v>
      </c>
      <c r="BQ8" s="8">
        <f t="shared" si="22"/>
        <v>0</v>
      </c>
      <c r="BR8" s="8">
        <f t="shared" si="23"/>
        <v>0</v>
      </c>
      <c r="BS8" s="8">
        <f t="shared" si="24"/>
        <v>1.40625E-2</v>
      </c>
      <c r="BT8" s="8">
        <f t="shared" si="25"/>
        <v>0</v>
      </c>
      <c r="BU8" s="8">
        <f t="shared" si="26"/>
        <v>0</v>
      </c>
      <c r="BV8" s="8">
        <f t="shared" si="26"/>
        <v>1.4583333333333334E-2</v>
      </c>
      <c r="BW8" s="8">
        <f t="shared" si="27"/>
        <v>0</v>
      </c>
      <c r="BX8" s="8">
        <f t="shared" si="28"/>
        <v>0</v>
      </c>
      <c r="CA8" s="8" t="str">
        <f t="shared" si="29"/>
        <v/>
      </c>
      <c r="CB8" s="8" t="str">
        <f t="shared" si="30"/>
        <v/>
      </c>
      <c r="CC8" s="8" t="str">
        <f t="shared" si="31"/>
        <v/>
      </c>
      <c r="CD8" s="8" t="str">
        <f t="shared" si="32"/>
        <v/>
      </c>
      <c r="CE8" s="8" t="str">
        <f t="shared" si="33"/>
        <v/>
      </c>
      <c r="CF8" s="8" t="str">
        <f t="shared" si="34"/>
        <v/>
      </c>
      <c r="CG8" s="8" t="str">
        <f t="shared" si="35"/>
        <v/>
      </c>
      <c r="CH8" s="8" t="str">
        <f t="shared" si="36"/>
        <v/>
      </c>
      <c r="CI8" s="8">
        <f t="shared" si="37"/>
        <v>1.3333333333333338E-2</v>
      </c>
      <c r="CJ8" s="8" t="str">
        <f t="shared" si="38"/>
        <v/>
      </c>
      <c r="CK8" s="8" t="str">
        <f t="shared" si="39"/>
        <v/>
      </c>
      <c r="CL8" s="8" t="str">
        <f t="shared" si="40"/>
        <v/>
      </c>
      <c r="CN8" s="13">
        <v>1.8576388888888889E-2</v>
      </c>
      <c r="CO8" s="8">
        <f t="shared" si="41"/>
        <v>1.8576388888888889E-2</v>
      </c>
      <c r="CP8" s="8">
        <f>IF(COUNT($CA8:CB8)&gt;0,SMALL($CA8:CB8,1),$CN8)</f>
        <v>1.8576388888888889E-2</v>
      </c>
      <c r="CQ8" s="8">
        <f>IF(COUNT($CA8:CC8)&gt;0,SMALL($CA8:CC8,1),$CN8)</f>
        <v>1.8576388888888889E-2</v>
      </c>
      <c r="CR8" s="8">
        <f>IF(COUNT($CA8:CD8)&gt;0,SMALL($CA8:CD8,1),$CN8)</f>
        <v>1.8576388888888889E-2</v>
      </c>
      <c r="CS8" s="8">
        <f>IF(COUNT($CA8:CE8)&gt;0,SMALL($CA8:CE8,1),$CN8)</f>
        <v>1.8576388888888889E-2</v>
      </c>
      <c r="CT8" s="3">
        <v>1.3518518518518518E-2</v>
      </c>
      <c r="CU8" s="8">
        <f t="shared" si="42"/>
        <v>1.3518518518518518E-2</v>
      </c>
      <c r="CV8" s="8">
        <f>IF(COUNT($CG8:CH8)&gt;0,SMALL($CG8:CH8,1),$CU8)</f>
        <v>1.3518518518518518E-2</v>
      </c>
      <c r="CW8" s="8">
        <f>IF(COUNT($CG8:CI8)&gt;0,SMALL($CG8:CI8,1),$CU8)</f>
        <v>1.3333333333333338E-2</v>
      </c>
      <c r="CX8" s="8">
        <f>IF(COUNT($CG8:CJ8)&gt;0,SMALL($CG8:CJ8,1),$CU8)</f>
        <v>1.3333333333333338E-2</v>
      </c>
      <c r="CY8" s="8">
        <f>IF(COUNT($CG8:CK8)&gt;0,SMALL($CG8:CK8,1),$CU8)</f>
        <v>1.3333333333333338E-2</v>
      </c>
      <c r="DA8" s="8">
        <f t="shared" si="43"/>
        <v>2.0833425925925925E-2</v>
      </c>
      <c r="DB8" s="8">
        <f t="shared" si="44"/>
        <v>1.4583425925925927E-2</v>
      </c>
      <c r="DC8" s="1">
        <f t="shared" si="45"/>
        <v>4</v>
      </c>
      <c r="DD8" s="8">
        <f t="shared" si="46"/>
        <v>9.2592592592592591E-8</v>
      </c>
      <c r="DE8" s="1" t="str">
        <f t="shared" si="47"/>
        <v>Alistair Leivers</v>
      </c>
      <c r="DG8" s="13">
        <f t="shared" si="48"/>
        <v>1.541175419792783E-2</v>
      </c>
      <c r="DH8" s="13">
        <f>SMALL($DT8:DU8,1)/(60*60*24)</f>
        <v>1.5411754197927828E-2</v>
      </c>
      <c r="DI8" s="13">
        <f>SMALL($DT8:DV8,1)/(60*60*24)</f>
        <v>1.5411754197927828E-2</v>
      </c>
      <c r="DJ8" s="13">
        <f>SMALL($DT8:DW8,1)/(60*60*24)</f>
        <v>1.5411754197927828E-2</v>
      </c>
      <c r="DK8" s="13">
        <f>SMALL($DT8:DX8,1)/(60*60*24)</f>
        <v>1.5411754197927828E-2</v>
      </c>
      <c r="DL8" s="13">
        <f>SMALL($DT8:DY8,1)/(60*60*24)</f>
        <v>1.5411754197927828E-2</v>
      </c>
      <c r="DM8" s="37">
        <f t="shared" si="49"/>
        <v>1.3732294571797051E-2</v>
      </c>
      <c r="DN8" s="13">
        <f>SMALL($DZ8:EA8,1)/(60*60*24)</f>
        <v>1.3732294571797051E-2</v>
      </c>
      <c r="DO8" s="13">
        <f>SMALL($DZ8:EB8,1)/(60*60*24)</f>
        <v>1.3732294571797051E-2</v>
      </c>
      <c r="DP8" s="13">
        <f>SMALL($DZ8:EC8,1)/(60*60*24)</f>
        <v>1.3333333333333339E-2</v>
      </c>
      <c r="DQ8" s="13">
        <f>SMALL($DZ8:ED8,1)/(60*60*24)</f>
        <v>1.3333333333333339E-2</v>
      </c>
      <c r="DR8" s="13">
        <f>SMALL($DZ8:EE8,1)/(60*60*24)</f>
        <v>1.3333333333333339E-2</v>
      </c>
      <c r="DT8" s="6">
        <f t="shared" si="50"/>
        <v>1331.5755627009644</v>
      </c>
      <c r="DU8" s="1">
        <f t="shared" si="51"/>
        <v>9999</v>
      </c>
      <c r="DV8" s="1">
        <f t="shared" si="52"/>
        <v>9999</v>
      </c>
      <c r="DW8" s="1">
        <f t="shared" si="53"/>
        <v>9999</v>
      </c>
      <c r="DX8" s="1">
        <f t="shared" si="54"/>
        <v>9999</v>
      </c>
      <c r="DY8" s="1">
        <f t="shared" si="55"/>
        <v>9999</v>
      </c>
      <c r="DZ8" s="6">
        <f t="shared" si="56"/>
        <v>1186.4702510032653</v>
      </c>
      <c r="EA8" s="1">
        <f t="shared" si="67"/>
        <v>9999</v>
      </c>
      <c r="EB8" s="46">
        <f t="shared" si="57"/>
        <v>9999</v>
      </c>
      <c r="EC8" s="1">
        <f t="shared" si="58"/>
        <v>1152.0000000000005</v>
      </c>
      <c r="ED8" s="1">
        <f t="shared" si="59"/>
        <v>9999</v>
      </c>
      <c r="EE8" s="1">
        <f t="shared" si="60"/>
        <v>9999</v>
      </c>
    </row>
    <row r="9" spans="1:139" x14ac:dyDescent="0.25">
      <c r="A9" s="1" t="s">
        <v>43</v>
      </c>
      <c r="E9" s="13">
        <v>1.7812499999999998E-2</v>
      </c>
      <c r="H9" s="38"/>
      <c r="K9" s="8">
        <v>1.2256944444444444E-2</v>
      </c>
      <c r="L9" s="8">
        <v>2.4502314814814814E-2</v>
      </c>
      <c r="M9" s="8">
        <v>1.6366894426580923E-2</v>
      </c>
      <c r="N9" s="8">
        <f t="shared" si="0"/>
        <v>1.7143957663451229E-2</v>
      </c>
      <c r="O9" s="32">
        <f t="shared" si="61"/>
        <v>0</v>
      </c>
      <c r="P9" s="70">
        <f t="shared" si="1"/>
        <v>-7.7706323687030607E-4</v>
      </c>
      <c r="Q9" s="32" t="str">
        <f t="shared" ref="Q9:Q10" si="70">IF(R9&gt;0,"+",0)</f>
        <v>+</v>
      </c>
      <c r="R9" s="69">
        <f t="shared" si="63"/>
        <v>7.7706323687030607E-4</v>
      </c>
      <c r="S9" s="6">
        <f t="shared" si="64"/>
        <v>1481.2379421221863</v>
      </c>
      <c r="T9" s="8">
        <f t="shared" si="3"/>
        <v>1.9097222222222224E-2</v>
      </c>
      <c r="V9" s="8">
        <f t="shared" si="4"/>
        <v>0</v>
      </c>
      <c r="W9" s="8">
        <f t="shared" si="5"/>
        <v>0</v>
      </c>
      <c r="X9" s="8">
        <f t="shared" si="6"/>
        <v>1.9097222222222224E-2</v>
      </c>
      <c r="Y9" s="8"/>
      <c r="Z9" s="8">
        <f>IF(A9&lt;&gt;"",IF(VLOOKUP(A9,Apr!A$4:F$209,6)&gt;0,VLOOKUP(A9,Apr!A$4:F$209,6),0),0)</f>
        <v>0</v>
      </c>
      <c r="AA9" s="8">
        <f>IF(A9&lt;&gt;"",IF(VLOOKUP(A9,May!A$3:F$207,6)&gt;0,VLOOKUP(A9,May!A$3:F$207,6),0),0)</f>
        <v>0</v>
      </c>
      <c r="AB9" s="8">
        <f>IF(A9&lt;&gt;"",IF(VLOOKUP(A9,Jun!A$3:F$207,6)&gt;0,VLOOKUP(A9,Jun!A$3:F$207,6),0),0)</f>
        <v>0</v>
      </c>
      <c r="AC9" s="8">
        <f>IF(A9&lt;&gt;"",IF(VLOOKUP(A9,Jul!A$3:F$206,6)&gt;0,VLOOKUP(A9,Jul!A$3:F$206,6),0),0)</f>
        <v>0</v>
      </c>
      <c r="AD9" s="8">
        <f>IF(A9&lt;&gt;"",IF(VLOOKUP(A9,Aug!A$3:F$206,6)&gt;0,VLOOKUP(A9,Aug!A$3:F$206,6),0),0)</f>
        <v>0</v>
      </c>
      <c r="AE9" s="8">
        <f>IF(A9&lt;&gt;"",IF(VLOOKUP(A9,Sep!A$3:F$206,6)&gt;0,VLOOKUP(A9,Sep!A$3:F$206,6),0),0)</f>
        <v>0</v>
      </c>
      <c r="AF9" s="6">
        <f t="shared" si="65"/>
        <v>1319.8235250130861</v>
      </c>
      <c r="AG9" s="8">
        <f t="shared" si="66"/>
        <v>1.2499999999999999E-2</v>
      </c>
      <c r="AH9" s="8">
        <f>IF(A9&lt;&gt;"",IF(VLOOKUP(A9,Oct!A$3:F$206,6)&gt;0,VLOOKUP(A9,Oct!A$3:F$206,6),0),0)</f>
        <v>0</v>
      </c>
      <c r="AI9" s="8">
        <f>IF(A9&lt;&gt;"",IF(VLOOKUP(A9,Nov!A$3:F$206,6)&gt;0,VLOOKUP(A9,Nov!A$3:F$206,6),0),0)</f>
        <v>0</v>
      </c>
      <c r="AJ9" s="8">
        <f>IF(A9&lt;&gt;"",IF(VLOOKUP(A9,Dec!A$3:F$207,6)&gt;0,VLOOKUP(A9,Dec!A$3:F$207,6),0),0)</f>
        <v>0</v>
      </c>
      <c r="AK9" s="8">
        <f>IF(A9&lt;&gt;"",IF(VLOOKUP(A9,Jan!A$3:F$206,6)&gt;0,VLOOKUP(A9,Jan!A$3:F$206,6),0),0)</f>
        <v>0</v>
      </c>
      <c r="AL9" s="8">
        <f>IF(A9&lt;&gt;"",IF(VLOOKUP(A9,Feb!A$3:F$206,6)&gt;0,VLOOKUP(A9,Feb!A$3:F$206,6),0),0)</f>
        <v>0</v>
      </c>
      <c r="AM9" s="8">
        <f>IF(A9&lt;&gt;"",IF(VLOOKUP(A9,Mar!A$3:F$206,6)&gt;0,VLOOKUP(A9,Mar!A$3:F$206,6),0),0)</f>
        <v>0</v>
      </c>
      <c r="AO9" s="8">
        <f>LARGE($BM9:BN9,1)</f>
        <v>1.9097222222222224E-2</v>
      </c>
      <c r="AP9" s="8">
        <f>LARGE($BM9:BO9,1)</f>
        <v>1.9097222222222224E-2</v>
      </c>
      <c r="AQ9" s="8">
        <f>LARGE($BM9:BP9,1)</f>
        <v>1.9097222222222224E-2</v>
      </c>
      <c r="AR9" s="8">
        <f>LARGE($BM9:BQ9,1)</f>
        <v>1.9097222222222224E-2</v>
      </c>
      <c r="AS9" s="8">
        <f>LARGE($BM9:BR9,1)</f>
        <v>1.9097222222222224E-2</v>
      </c>
      <c r="AT9" s="8">
        <f>LARGE($BS9:BT9,1)</f>
        <v>1.2499999999999999E-2</v>
      </c>
      <c r="AU9" s="8">
        <f>LARGE($BS9:BU9,1)</f>
        <v>1.2499999999999999E-2</v>
      </c>
      <c r="AV9" s="8">
        <f>LARGE($BS9:BV9,1)</f>
        <v>1.2499999999999999E-2</v>
      </c>
      <c r="AW9" s="8">
        <f>LARGE($BS9:BW9,1)</f>
        <v>1.2499999999999999E-2</v>
      </c>
      <c r="AX9" s="8">
        <f>LARGE($BS9:BX9,1)</f>
        <v>1.2499999999999999E-2</v>
      </c>
      <c r="BA9" s="6">
        <f t="shared" si="7"/>
        <v>0</v>
      </c>
      <c r="BB9" s="6">
        <f t="shared" si="8"/>
        <v>0</v>
      </c>
      <c r="BC9" s="6">
        <f t="shared" si="9"/>
        <v>0</v>
      </c>
      <c r="BD9" s="6">
        <f t="shared" si="10"/>
        <v>0</v>
      </c>
      <c r="BE9" s="6">
        <f t="shared" si="11"/>
        <v>0</v>
      </c>
      <c r="BF9" s="6">
        <f t="shared" si="12"/>
        <v>0</v>
      </c>
      <c r="BG9" s="6">
        <f t="shared" si="13"/>
        <v>0</v>
      </c>
      <c r="BH9" s="6">
        <f t="shared" si="14"/>
        <v>0</v>
      </c>
      <c r="BI9" s="6">
        <f t="shared" si="15"/>
        <v>0</v>
      </c>
      <c r="BJ9" s="6">
        <f t="shared" si="16"/>
        <v>0</v>
      </c>
      <c r="BK9" s="6">
        <f t="shared" si="17"/>
        <v>0</v>
      </c>
      <c r="BM9" s="8">
        <f t="shared" si="18"/>
        <v>1.9097222222222224E-2</v>
      </c>
      <c r="BN9" s="8">
        <f t="shared" si="19"/>
        <v>0</v>
      </c>
      <c r="BO9" s="8">
        <f t="shared" si="20"/>
        <v>0</v>
      </c>
      <c r="BP9" s="8">
        <f t="shared" si="21"/>
        <v>0</v>
      </c>
      <c r="BQ9" s="8">
        <f t="shared" si="22"/>
        <v>0</v>
      </c>
      <c r="BR9" s="8">
        <f t="shared" si="23"/>
        <v>0</v>
      </c>
      <c r="BS9" s="8">
        <f t="shared" si="24"/>
        <v>1.2499999999999999E-2</v>
      </c>
      <c r="BT9" s="8">
        <f t="shared" si="25"/>
        <v>0</v>
      </c>
      <c r="BU9" s="8">
        <f t="shared" si="26"/>
        <v>0</v>
      </c>
      <c r="BV9" s="8">
        <f t="shared" si="26"/>
        <v>0</v>
      </c>
      <c r="BW9" s="8">
        <f t="shared" si="27"/>
        <v>0</v>
      </c>
      <c r="BX9" s="8">
        <f t="shared" si="28"/>
        <v>0</v>
      </c>
      <c r="CA9" s="8" t="str">
        <f t="shared" si="29"/>
        <v/>
      </c>
      <c r="CB9" s="8" t="str">
        <f t="shared" si="30"/>
        <v/>
      </c>
      <c r="CC9" s="8" t="str">
        <f t="shared" si="31"/>
        <v/>
      </c>
      <c r="CD9" s="8" t="str">
        <f t="shared" si="32"/>
        <v/>
      </c>
      <c r="CE9" s="8" t="str">
        <f t="shared" si="33"/>
        <v/>
      </c>
      <c r="CF9" s="8" t="str">
        <f t="shared" si="34"/>
        <v/>
      </c>
      <c r="CG9" s="8" t="str">
        <f t="shared" si="35"/>
        <v/>
      </c>
      <c r="CH9" s="8" t="str">
        <f t="shared" si="36"/>
        <v/>
      </c>
      <c r="CI9" s="8" t="str">
        <f t="shared" si="37"/>
        <v/>
      </c>
      <c r="CJ9" s="8" t="str">
        <f t="shared" si="38"/>
        <v/>
      </c>
      <c r="CK9" s="8" t="str">
        <f t="shared" si="39"/>
        <v/>
      </c>
      <c r="CL9" s="8" t="str">
        <f t="shared" si="40"/>
        <v/>
      </c>
      <c r="CN9" s="13">
        <v>1.7812499999999998E-2</v>
      </c>
      <c r="CO9" s="8">
        <f t="shared" si="41"/>
        <v>1.7812499999999998E-2</v>
      </c>
      <c r="CP9" s="8">
        <f>IF(COUNT($CA9:CB9)&gt;0,SMALL($CA9:CB9,1),$CN9)</f>
        <v>1.7812499999999998E-2</v>
      </c>
      <c r="CQ9" s="8">
        <f>IF(COUNT($CA9:CC9)&gt;0,SMALL($CA9:CC9,1),$CN9)</f>
        <v>1.7812499999999998E-2</v>
      </c>
      <c r="CR9" s="8">
        <f>IF(COUNT($CA9:CD9)&gt;0,SMALL($CA9:CD9,1),$CN9)</f>
        <v>1.7812499999999998E-2</v>
      </c>
      <c r="CS9" s="8">
        <f>IF(COUNT($CA9:CE9)&gt;0,SMALL($CA9:CE9,1),$CN9)</f>
        <v>1.7812499999999998E-2</v>
      </c>
      <c r="CT9" s="3">
        <v>1.3611111111111114E-2</v>
      </c>
      <c r="CU9" s="8">
        <f t="shared" si="42"/>
        <v>1.3611111111111114E-2</v>
      </c>
      <c r="CV9" s="8">
        <f>IF(COUNT($CG9:CH9)&gt;0,SMALL($CG9:CH9,1),$CU9)</f>
        <v>1.3611111111111114E-2</v>
      </c>
      <c r="CW9" s="8">
        <f>IF(COUNT($CG9:CI9)&gt;0,SMALL($CG9:CI9,1),$CU9)</f>
        <v>1.3611111111111114E-2</v>
      </c>
      <c r="CX9" s="8">
        <f>IF(COUNT($CG9:CJ9)&gt;0,SMALL($CG9:CJ9,1),$CU9)</f>
        <v>1.3611111111111114E-2</v>
      </c>
      <c r="CY9" s="8">
        <f>IF(COUNT($CG9:CK9)&gt;0,SMALL($CG9:CK9,1),$CU9)</f>
        <v>1.3611111111111114E-2</v>
      </c>
      <c r="DA9" s="8">
        <f t="shared" si="43"/>
        <v>1.9097337962962965E-2</v>
      </c>
      <c r="DB9" s="8">
        <f t="shared" si="44"/>
        <v>1.250011574074074E-2</v>
      </c>
      <c r="DC9" s="1">
        <f t="shared" si="45"/>
        <v>5</v>
      </c>
      <c r="DD9" s="8">
        <f t="shared" si="46"/>
        <v>1.1574074074074074E-7</v>
      </c>
      <c r="DE9" s="1" t="str">
        <f t="shared" si="47"/>
        <v>Andy Draper</v>
      </c>
      <c r="DG9" s="13">
        <f t="shared" si="48"/>
        <v>1.7143957663451229E-2</v>
      </c>
      <c r="DH9" s="13">
        <f>SMALL($DT9:DU9,1)/(60*60*24)</f>
        <v>1.7143957663451229E-2</v>
      </c>
      <c r="DI9" s="13">
        <f>SMALL($DT9:DV9,1)/(60*60*24)</f>
        <v>1.7143957663451229E-2</v>
      </c>
      <c r="DJ9" s="13">
        <f>SMALL($DT9:DW9,1)/(60*60*24)</f>
        <v>1.7143957663451229E-2</v>
      </c>
      <c r="DK9" s="13">
        <f>SMALL($DT9:DX9,1)/(60*60*24)</f>
        <v>1.7143957663451229E-2</v>
      </c>
      <c r="DL9" s="13">
        <f>SMALL($DT9:DY9,1)/(60*60*24)</f>
        <v>1.7143957663451229E-2</v>
      </c>
      <c r="DM9" s="37">
        <f t="shared" si="49"/>
        <v>1.5275735243207014E-2</v>
      </c>
      <c r="DN9" s="13">
        <f>SMALL($DZ9:EA9,1)/(60*60*24)</f>
        <v>1.5275735243207014E-2</v>
      </c>
      <c r="DO9" s="13">
        <f>SMALL($DZ9:EB9,1)/(60*60*24)</f>
        <v>1.5275735243207014E-2</v>
      </c>
      <c r="DP9" s="13">
        <f>SMALL($DZ9:EC9,1)/(60*60*24)</f>
        <v>1.5275735243207014E-2</v>
      </c>
      <c r="DQ9" s="13">
        <f>SMALL($DZ9:ED9,1)/(60*60*24)</f>
        <v>1.5275735243207014E-2</v>
      </c>
      <c r="DR9" s="13">
        <f>SMALL($DZ9:EE9,1)/(60*60*24)</f>
        <v>1.5275735243207014E-2</v>
      </c>
      <c r="DT9" s="6">
        <f t="shared" si="50"/>
        <v>1481.2379421221863</v>
      </c>
      <c r="DU9" s="1">
        <f t="shared" si="51"/>
        <v>9999</v>
      </c>
      <c r="DV9" s="1">
        <f t="shared" si="52"/>
        <v>9999</v>
      </c>
      <c r="DW9" s="1">
        <f t="shared" si="53"/>
        <v>9999</v>
      </c>
      <c r="DX9" s="1">
        <f t="shared" si="54"/>
        <v>9999</v>
      </c>
      <c r="DY9" s="1">
        <f t="shared" si="55"/>
        <v>9999</v>
      </c>
      <c r="DZ9" s="6">
        <f t="shared" si="56"/>
        <v>1319.8235250130861</v>
      </c>
      <c r="EA9" s="1">
        <f t="shared" si="67"/>
        <v>9999</v>
      </c>
      <c r="EB9" s="46">
        <f t="shared" si="57"/>
        <v>9999</v>
      </c>
      <c r="EC9" s="1">
        <f t="shared" si="58"/>
        <v>9999</v>
      </c>
      <c r="ED9" s="1">
        <f t="shared" si="59"/>
        <v>9999</v>
      </c>
      <c r="EE9" s="1">
        <f t="shared" si="60"/>
        <v>9999</v>
      </c>
      <c r="EG9" s="8"/>
      <c r="EH9" s="8"/>
      <c r="EI9" s="8"/>
    </row>
    <row r="10" spans="1:139" x14ac:dyDescent="0.25">
      <c r="A10" s="1" t="s">
        <v>228</v>
      </c>
      <c r="H10" s="3"/>
      <c r="I10" s="3"/>
      <c r="K10" s="8">
        <v>1.7013888888888887E-2</v>
      </c>
      <c r="N10" s="8">
        <f>IF(A10&lt;&gt;"",IF(H10&gt;0,H10/4*4.35,IF(I10&gt;0,I10,IF(K10&gt;0,K10/3.11*4.35,IF(L10&gt;0,L10/6.21*4.35/1.032,IF(E10&gt;0,E10,IF(B10&gt;0,B10/4*4.35,0.0292)))))),0)</f>
        <v>2.3797561629153269E-2</v>
      </c>
      <c r="O10" s="32">
        <f t="shared" si="61"/>
        <v>0</v>
      </c>
      <c r="P10" s="70"/>
      <c r="Q10" s="32">
        <f t="shared" si="70"/>
        <v>0</v>
      </c>
      <c r="R10" s="70"/>
      <c r="S10" s="6">
        <f>N10*60*60*24</f>
        <v>2056.1093247588424</v>
      </c>
      <c r="T10" s="8">
        <f>IF(A10&lt;&gt;"",(MROUND(S$4-S10,15)/(60*60*24)),"")</f>
        <v>1.2500000000000001E-2</v>
      </c>
      <c r="V10" s="8">
        <f t="shared" si="4"/>
        <v>0</v>
      </c>
      <c r="W10" s="8">
        <f t="shared" si="5"/>
        <v>1.7789351851851851E-2</v>
      </c>
      <c r="X10" s="8">
        <f t="shared" si="6"/>
        <v>1.2500000000000001E-2</v>
      </c>
      <c r="Y10" s="8"/>
      <c r="Z10" s="8">
        <f>IF(A10&lt;&gt;"",IF(VLOOKUP(A10,Apr!A$4:F$209,6)&gt;0,VLOOKUP(A10,Apr!A$4:F$209,6),0),0)</f>
        <v>0</v>
      </c>
      <c r="AA10" s="8">
        <f>IF(A10&lt;&gt;"",IF(VLOOKUP(A10,May!A$3:F$207,6)&gt;0,VLOOKUP(A10,May!A$3:F$207,6),0),0)</f>
        <v>0</v>
      </c>
      <c r="AB10" s="8">
        <f>IF(A10&lt;&gt;"",IF(VLOOKUP(A10,Jun!A$3:F$207,6)&gt;0,VLOOKUP(A10,Jun!A$3:F$207,6),0),0)</f>
        <v>0</v>
      </c>
      <c r="AC10" s="8">
        <f>IF(A10&lt;&gt;"",IF(VLOOKUP(A10,Jul!A$3:F$206,6)&gt;0,VLOOKUP(A10,Jul!A$3:F$206,6),0),0)</f>
        <v>0</v>
      </c>
      <c r="AD10" s="8">
        <f>IF(A10&lt;&gt;"",IF(VLOOKUP(A10,Aug!A$3:F$206,6)&gt;0,VLOOKUP(A10,Aug!A$3:F$206,6),0),0)</f>
        <v>0</v>
      </c>
      <c r="AE10" s="8">
        <f>IF(A10&lt;&gt;"",IF(VLOOKUP(A10,Sep!A$3:F$206,6)&gt;0,VLOOKUP(A10,Sep!A$3:F$206,6),0),0)</f>
        <v>0</v>
      </c>
      <c r="AF10" s="6">
        <f t="shared" si="65"/>
        <v>1832.0496522844539</v>
      </c>
      <c r="AG10" s="8">
        <f t="shared" si="66"/>
        <v>6.5972222222222222E-3</v>
      </c>
      <c r="AH10" s="8">
        <f>IF(A10&lt;&gt;"",IF(VLOOKUP(A10,Oct!A$3:F$206,6)&gt;0,VLOOKUP(A10,Oct!A$3:F$206,6),0),0)</f>
        <v>0</v>
      </c>
      <c r="AI10" s="8">
        <f>IF(A10&lt;&gt;"",IF(VLOOKUP(A10,Nov!A$3:F$206,6)&gt;0,VLOOKUP(A10,Nov!A$3:F$206,6),0),0)</f>
        <v>0</v>
      </c>
      <c r="AJ10" s="8">
        <f>IF(A10&lt;&gt;"",IF(VLOOKUP(A10,Dec!A$3:F$207,6)&gt;0,VLOOKUP(A10,Dec!A$3:F$207,6),0),0)</f>
        <v>0</v>
      </c>
      <c r="AK10" s="8">
        <f>IF(A10&lt;&gt;"",IF(VLOOKUP(A10,Jan!A$3:F$206,6)&gt;0,VLOOKUP(A10,Jan!A$3:F$206,6),0),0)</f>
        <v>1.9849537037037041E-2</v>
      </c>
      <c r="AL10" s="8">
        <f>IF(A10&lt;&gt;"",IF(VLOOKUP(A10,Feb!A$3:F$206,6)&gt;0,VLOOKUP(A10,Feb!A$3:F$206,6),0),0)</f>
        <v>1.7789351851851851E-2</v>
      </c>
      <c r="AM10" s="8">
        <f>IF(A10&lt;&gt;"",IF(VLOOKUP(A10,Mar!A$3:F$206,6)&gt;0,VLOOKUP(A10,Mar!A$3:F$206,6),0),0)</f>
        <v>0</v>
      </c>
      <c r="AO10" s="8">
        <f>LARGE($BM10:BN10,1)</f>
        <v>1.2500000000000001E-2</v>
      </c>
      <c r="AP10" s="8">
        <f>LARGE($BM10:BO10,1)</f>
        <v>1.2500000000000001E-2</v>
      </c>
      <c r="AQ10" s="8">
        <f>LARGE($BM10:BP10,1)</f>
        <v>1.2500000000000001E-2</v>
      </c>
      <c r="AR10" s="8">
        <f>LARGE($BM10:BQ10,1)</f>
        <v>1.2500000000000001E-2</v>
      </c>
      <c r="AS10" s="8">
        <f>LARGE($BM10:BR10,1)</f>
        <v>1.2500000000000001E-2</v>
      </c>
      <c r="AT10" s="8">
        <f>LARGE($BS10:BT10,1)</f>
        <v>6.5972222222222222E-3</v>
      </c>
      <c r="AU10" s="8">
        <f>LARGE($BS10:BU10,1)</f>
        <v>6.5972222222222222E-3</v>
      </c>
      <c r="AV10" s="8">
        <f>LARGE($BS10:BV10,1)</f>
        <v>6.5972222222222222E-3</v>
      </c>
      <c r="AW10" s="8">
        <f>LARGE($BS10:BW10,1)</f>
        <v>7.9861111111111105E-3</v>
      </c>
      <c r="AX10" s="8">
        <f>LARGE($BS10:BX10,1)</f>
        <v>1.0069444444444445E-2</v>
      </c>
      <c r="BA10" s="6">
        <f t="shared" si="7"/>
        <v>0</v>
      </c>
      <c r="BB10" s="6">
        <f t="shared" si="8"/>
        <v>0</v>
      </c>
      <c r="BC10" s="6">
        <f t="shared" si="9"/>
        <v>0</v>
      </c>
      <c r="BD10" s="6">
        <f t="shared" si="10"/>
        <v>0</v>
      </c>
      <c r="BE10" s="6">
        <f t="shared" si="11"/>
        <v>0</v>
      </c>
      <c r="BF10" s="6">
        <f t="shared" si="12"/>
        <v>0</v>
      </c>
      <c r="BG10" s="6">
        <f t="shared" si="13"/>
        <v>0</v>
      </c>
      <c r="BH10" s="6">
        <f t="shared" si="14"/>
        <v>0</v>
      </c>
      <c r="BI10" s="6">
        <f t="shared" si="15"/>
        <v>0</v>
      </c>
      <c r="BJ10" s="6">
        <f t="shared" si="16"/>
        <v>1715.0000000000002</v>
      </c>
      <c r="BK10" s="6">
        <f t="shared" si="17"/>
        <v>1536.9999999999998</v>
      </c>
      <c r="BM10" s="8">
        <f t="shared" si="18"/>
        <v>1.2500000000000001E-2</v>
      </c>
      <c r="BN10" s="8">
        <f t="shared" si="19"/>
        <v>0</v>
      </c>
      <c r="BO10" s="8">
        <f t="shared" si="20"/>
        <v>0</v>
      </c>
      <c r="BP10" s="8">
        <f t="shared" si="21"/>
        <v>0</v>
      </c>
      <c r="BQ10" s="8">
        <f t="shared" si="22"/>
        <v>0</v>
      </c>
      <c r="BR10" s="8">
        <f t="shared" si="23"/>
        <v>0</v>
      </c>
      <c r="BS10" s="8">
        <f t="shared" si="24"/>
        <v>6.5972222222222222E-3</v>
      </c>
      <c r="BT10" s="8">
        <f t="shared" si="25"/>
        <v>0</v>
      </c>
      <c r="BU10" s="8">
        <f t="shared" si="26"/>
        <v>0</v>
      </c>
      <c r="BV10" s="8">
        <f t="shared" si="26"/>
        <v>0</v>
      </c>
      <c r="BW10" s="8">
        <f t="shared" si="27"/>
        <v>7.9861111111111105E-3</v>
      </c>
      <c r="BX10" s="8">
        <f t="shared" si="28"/>
        <v>1.0069444444444445E-2</v>
      </c>
      <c r="CA10" s="8" t="str">
        <f t="shared" si="29"/>
        <v/>
      </c>
      <c r="CB10" s="8" t="str">
        <f t="shared" si="30"/>
        <v/>
      </c>
      <c r="CC10" s="8" t="str">
        <f t="shared" si="31"/>
        <v/>
      </c>
      <c r="CD10" s="8" t="str">
        <f t="shared" si="32"/>
        <v/>
      </c>
      <c r="CE10" s="8" t="str">
        <f t="shared" si="33"/>
        <v/>
      </c>
      <c r="CF10" s="8" t="str">
        <f t="shared" si="34"/>
        <v/>
      </c>
      <c r="CG10" s="8" t="str">
        <f t="shared" si="35"/>
        <v/>
      </c>
      <c r="CH10" s="8" t="str">
        <f t="shared" si="36"/>
        <v/>
      </c>
      <c r="CI10" s="8" t="str">
        <f t="shared" si="37"/>
        <v/>
      </c>
      <c r="CJ10" s="8">
        <f t="shared" si="38"/>
        <v>1.9849537037037041E-2</v>
      </c>
      <c r="CK10" s="8">
        <f t="shared" si="39"/>
        <v>1.7789351851851851E-2</v>
      </c>
      <c r="CL10" s="8" t="str">
        <f t="shared" si="40"/>
        <v/>
      </c>
      <c r="CN10" s="13"/>
      <c r="CO10" s="8">
        <f t="shared" si="41"/>
        <v>0</v>
      </c>
      <c r="CP10" s="8">
        <f>IF(COUNT($CA10:CB10)&gt;0,SMALL($CA10:CB10,1),$CN10)</f>
        <v>0</v>
      </c>
      <c r="CQ10" s="8">
        <f>IF(COUNT($CA10:CC10)&gt;0,SMALL($CA10:CC10,1),$CN10)</f>
        <v>0</v>
      </c>
      <c r="CR10" s="8">
        <f>IF(COUNT($CA10:CD10)&gt;0,SMALL($CA10:CD10,1),$CN10)</f>
        <v>0</v>
      </c>
      <c r="CS10" s="8">
        <f>IF(COUNT($CA10:CE10)&gt;0,SMALL($CA10:CE10,1),$CN10)</f>
        <v>0</v>
      </c>
      <c r="CU10" s="8">
        <f t="shared" si="42"/>
        <v>0</v>
      </c>
      <c r="CV10" s="8">
        <f>IF(COUNT($CG10:CH10)&gt;0,SMALL($CG10:CH10,1),$CU10)</f>
        <v>0</v>
      </c>
      <c r="CW10" s="8">
        <f>IF(COUNT($CG10:CI10)&gt;0,SMALL($CG10:CI10,1),$CU10)</f>
        <v>0</v>
      </c>
      <c r="CX10" s="8">
        <f>IF(COUNT($CG10:CJ10)&gt;0,SMALL($CG10:CJ10,1),$CU10)</f>
        <v>1.9849537037037041E-2</v>
      </c>
      <c r="CY10" s="8">
        <f>IF(COUNT($CG10:CK10)&gt;0,SMALL($CG10:CK10,1),$CU10)</f>
        <v>1.7789351851851851E-2</v>
      </c>
      <c r="DA10" s="8">
        <f t="shared" si="43"/>
        <v>1.2500138888888889E-2</v>
      </c>
      <c r="DB10" s="8">
        <f t="shared" si="44"/>
        <v>1.0069583333333333E-2</v>
      </c>
      <c r="DC10" s="1">
        <f t="shared" si="45"/>
        <v>6</v>
      </c>
      <c r="DD10" s="8">
        <f t="shared" si="46"/>
        <v>1.3888888888888888E-7</v>
      </c>
      <c r="DE10" s="1" t="str">
        <f t="shared" si="47"/>
        <v>Ant Joy</v>
      </c>
      <c r="DG10" s="13">
        <f t="shared" si="48"/>
        <v>2.3797561629153269E-2</v>
      </c>
      <c r="DH10" s="13">
        <f>SMALL($DT10:DU10,1)/(60*60*24)</f>
        <v>2.3797561629153269E-2</v>
      </c>
      <c r="DI10" s="13">
        <f>SMALL($DT10:DV10,1)/(60*60*24)</f>
        <v>2.3797561629153269E-2</v>
      </c>
      <c r="DJ10" s="13">
        <f>SMALL($DT10:DW10,1)/(60*60*24)</f>
        <v>2.3797561629153269E-2</v>
      </c>
      <c r="DK10" s="13">
        <f>SMALL($DT10:DX10,1)/(60*60*24)</f>
        <v>2.3797561629153269E-2</v>
      </c>
      <c r="DL10" s="13">
        <f>SMALL($DT10:DY10,1)/(60*60*24)</f>
        <v>2.3797561629153269E-2</v>
      </c>
      <c r="DM10" s="37">
        <f t="shared" si="49"/>
        <v>2.120427838292192E-2</v>
      </c>
      <c r="DN10" s="13">
        <f>SMALL($DZ10:EA10,1)/(60*60*24)</f>
        <v>2.120427838292192E-2</v>
      </c>
      <c r="DO10" s="13">
        <f>SMALL($DZ10:EB10,1)/(60*60*24)</f>
        <v>2.120427838292192E-2</v>
      </c>
      <c r="DP10" s="13">
        <f>SMALL($DZ10:EC10,1)/(60*60*24)</f>
        <v>2.120427838292192E-2</v>
      </c>
      <c r="DQ10" s="13">
        <f>SMALL($DZ10:ED10,1)/(60*60*24)</f>
        <v>1.9849537037037041E-2</v>
      </c>
      <c r="DR10" s="13">
        <f>SMALL($DZ10:EE10,1)/(60*60*24)</f>
        <v>1.7789351851851848E-2</v>
      </c>
      <c r="DT10" s="6">
        <f t="shared" si="50"/>
        <v>2056.1093247588424</v>
      </c>
      <c r="DU10" s="1">
        <f t="shared" si="51"/>
        <v>9999</v>
      </c>
      <c r="DV10" s="1">
        <f t="shared" si="52"/>
        <v>9999</v>
      </c>
      <c r="DW10" s="1">
        <f t="shared" si="53"/>
        <v>9999</v>
      </c>
      <c r="DX10" s="1">
        <f t="shared" si="54"/>
        <v>9999</v>
      </c>
      <c r="DY10" s="1">
        <f t="shared" si="55"/>
        <v>9999</v>
      </c>
      <c r="DZ10" s="6">
        <f t="shared" si="56"/>
        <v>1832.0496522844539</v>
      </c>
      <c r="EA10" s="1">
        <f t="shared" si="67"/>
        <v>9999</v>
      </c>
      <c r="EB10" s="46">
        <f t="shared" si="57"/>
        <v>9999</v>
      </c>
      <c r="EC10" s="1">
        <f t="shared" si="58"/>
        <v>9999</v>
      </c>
      <c r="ED10" s="1">
        <f t="shared" si="59"/>
        <v>1715.0000000000002</v>
      </c>
      <c r="EE10" s="1">
        <f t="shared" si="60"/>
        <v>1536.9999999999998</v>
      </c>
    </row>
    <row r="11" spans="1:139" x14ac:dyDescent="0.25">
      <c r="A11" s="1" t="s">
        <v>18</v>
      </c>
      <c r="B11" s="45"/>
      <c r="E11" s="13">
        <v>2.1747685185185186E-2</v>
      </c>
      <c r="H11" s="38"/>
      <c r="K11" s="8">
        <v>1.636574074074074E-2</v>
      </c>
      <c r="M11" s="8">
        <v>2.2326388888888889E-2</v>
      </c>
      <c r="N11" s="8">
        <f t="shared" si="0"/>
        <v>2.2890987852804568E-2</v>
      </c>
      <c r="O11" s="32">
        <f t="shared" si="61"/>
        <v>0</v>
      </c>
      <c r="P11" s="69">
        <f t="shared" si="1"/>
        <v>-5.645989639156794E-4</v>
      </c>
      <c r="Q11" s="32" t="str">
        <f t="shared" ref="Q11" si="71">IF(R11&gt;0,"+",0)</f>
        <v>+</v>
      </c>
      <c r="R11" s="69">
        <f t="shared" si="63"/>
        <v>5.645989639156794E-4</v>
      </c>
      <c r="S11" s="6">
        <f t="shared" si="64"/>
        <v>1977.7813504823148</v>
      </c>
      <c r="T11" s="8">
        <f t="shared" si="3"/>
        <v>1.3368055555555555E-2</v>
      </c>
      <c r="V11" s="8">
        <f t="shared" si="4"/>
        <v>0</v>
      </c>
      <c r="W11" s="8">
        <f t="shared" si="5"/>
        <v>0</v>
      </c>
      <c r="X11" s="8">
        <f t="shared" si="6"/>
        <v>1.3368055555555555E-2</v>
      </c>
      <c r="Y11" s="8"/>
      <c r="Z11" s="8">
        <f>IF(A11&lt;&gt;"",IF(VLOOKUP(A11,Apr!A$4:F$209,6)&gt;0,VLOOKUP(A11,Apr!A$4:F$209,6),0),0)</f>
        <v>0</v>
      </c>
      <c r="AA11" s="8">
        <f>IF(A11&lt;&gt;"",IF(VLOOKUP(A11,May!A$3:F$207,6)&gt;0,VLOOKUP(A11,May!A$3:F$207,6),0),0)</f>
        <v>0</v>
      </c>
      <c r="AB11" s="8">
        <f>IF(A11&lt;&gt;"",IF(VLOOKUP(A11,Jun!A$3:F$207,6)&gt;0,VLOOKUP(A11,Jun!A$3:F$207,6),0),0)</f>
        <v>0</v>
      </c>
      <c r="AC11" s="8">
        <f>IF(A11&lt;&gt;"",IF(VLOOKUP(A11,Jul!A$3:F$206,6)&gt;0,VLOOKUP(A11,Jul!A$3:F$206,6),0),0)</f>
        <v>0</v>
      </c>
      <c r="AD11" s="8">
        <f>IF(A11&lt;&gt;"",IF(VLOOKUP(A11,Aug!A$3:F$206,6)&gt;0,VLOOKUP(A11,Aug!A$3:F$206,6),0),0)</f>
        <v>0</v>
      </c>
      <c r="AE11" s="8">
        <f>IF(A11&lt;&gt;"",IF(VLOOKUP(A11,Sep!A$3:F$206,6)&gt;0,VLOOKUP(A11,Sep!A$3:F$206,6),0),0)</f>
        <v>0</v>
      </c>
      <c r="AF11" s="6">
        <f t="shared" si="65"/>
        <v>1762.2572845783791</v>
      </c>
      <c r="AG11" s="8">
        <f t="shared" si="66"/>
        <v>7.4652777777777781E-3</v>
      </c>
      <c r="AH11" s="8">
        <f>IF(A11&lt;&gt;"",IF(VLOOKUP(A11,Oct!A$3:F$206,6)&gt;0,VLOOKUP(A11,Oct!A$3:F$206,6),0),0)</f>
        <v>0</v>
      </c>
      <c r="AI11" s="8">
        <f>IF(A11&lt;&gt;"",IF(VLOOKUP(A11,Nov!A$3:F$206,6)&gt;0,VLOOKUP(A11,Nov!A$3:F$206,6),0),0)</f>
        <v>0</v>
      </c>
      <c r="AJ11" s="8">
        <f>IF(A11&lt;&gt;"",IF(VLOOKUP(A11,Dec!A$3:F$207,6)&gt;0,VLOOKUP(A11,Dec!A$3:F$207,6),0),0)</f>
        <v>0</v>
      </c>
      <c r="AK11" s="8">
        <f>IF(A11&lt;&gt;"",IF(VLOOKUP(A11,Jan!A$3:F$206,6)&gt;0,VLOOKUP(A11,Jan!A$3:F$206,6),0),0)</f>
        <v>0</v>
      </c>
      <c r="AL11" s="8">
        <f>IF(A11&lt;&gt;"",IF(VLOOKUP(A11,Feb!A$3:F$206,6)&gt;0,VLOOKUP(A11,Feb!A$3:F$206,6),0),0)</f>
        <v>0</v>
      </c>
      <c r="AM11" s="8">
        <f>IF(A11&lt;&gt;"",IF(VLOOKUP(A11,Mar!A$3:F$206,6)&gt;0,VLOOKUP(A11,Mar!A$3:F$206,6),0),0)</f>
        <v>0</v>
      </c>
      <c r="AO11" s="8">
        <f>LARGE($BM11:BN11,1)</f>
        <v>1.3368055555555555E-2</v>
      </c>
      <c r="AP11" s="8">
        <f>LARGE($BM11:BO11,1)</f>
        <v>1.3368055555555555E-2</v>
      </c>
      <c r="AQ11" s="8">
        <f>LARGE($BM11:BP11,1)</f>
        <v>1.3368055555555555E-2</v>
      </c>
      <c r="AR11" s="8">
        <f>LARGE($BM11:BQ11,1)</f>
        <v>1.3368055555555555E-2</v>
      </c>
      <c r="AS11" s="8">
        <f>LARGE($BM11:BR11,1)</f>
        <v>1.3368055555555555E-2</v>
      </c>
      <c r="AT11" s="8">
        <f>LARGE($BS11:BT11,1)</f>
        <v>7.4652777777777781E-3</v>
      </c>
      <c r="AU11" s="8">
        <f>LARGE($BS11:BU11,1)</f>
        <v>7.4652777777777781E-3</v>
      </c>
      <c r="AV11" s="8">
        <f>LARGE($BS11:BV11,1)</f>
        <v>7.4652777777777781E-3</v>
      </c>
      <c r="AW11" s="8">
        <f>LARGE($BS11:BW11,1)</f>
        <v>7.4652777777777781E-3</v>
      </c>
      <c r="AX11" s="8">
        <f>LARGE($BS11:BX11,1)</f>
        <v>7.4652777777777781E-3</v>
      </c>
      <c r="BA11" s="6">
        <f t="shared" si="7"/>
        <v>0</v>
      </c>
      <c r="BB11" s="6">
        <f t="shared" si="8"/>
        <v>0</v>
      </c>
      <c r="BC11" s="6">
        <f t="shared" si="9"/>
        <v>0</v>
      </c>
      <c r="BD11" s="6">
        <f t="shared" si="10"/>
        <v>0</v>
      </c>
      <c r="BE11" s="6">
        <f t="shared" si="11"/>
        <v>0</v>
      </c>
      <c r="BF11" s="6">
        <f t="shared" si="12"/>
        <v>0</v>
      </c>
      <c r="BG11" s="6">
        <f t="shared" si="13"/>
        <v>0</v>
      </c>
      <c r="BH11" s="6">
        <f t="shared" si="14"/>
        <v>0</v>
      </c>
      <c r="BI11" s="6">
        <f t="shared" si="15"/>
        <v>0</v>
      </c>
      <c r="BJ11" s="6">
        <f t="shared" si="16"/>
        <v>0</v>
      </c>
      <c r="BK11" s="6">
        <f t="shared" si="17"/>
        <v>0</v>
      </c>
      <c r="BM11" s="8">
        <f t="shared" si="18"/>
        <v>1.3368055555555555E-2</v>
      </c>
      <c r="BN11" s="8">
        <f t="shared" si="19"/>
        <v>0</v>
      </c>
      <c r="BO11" s="8">
        <f t="shared" si="20"/>
        <v>0</v>
      </c>
      <c r="BP11" s="8">
        <f t="shared" si="21"/>
        <v>0</v>
      </c>
      <c r="BQ11" s="8">
        <f t="shared" si="22"/>
        <v>0</v>
      </c>
      <c r="BR11" s="8">
        <f t="shared" si="23"/>
        <v>0</v>
      </c>
      <c r="BS11" s="8">
        <f t="shared" si="24"/>
        <v>7.4652777777777781E-3</v>
      </c>
      <c r="BT11" s="8">
        <f t="shared" si="25"/>
        <v>0</v>
      </c>
      <c r="BU11" s="8">
        <f t="shared" si="26"/>
        <v>0</v>
      </c>
      <c r="BV11" s="8">
        <f t="shared" si="26"/>
        <v>0</v>
      </c>
      <c r="BW11" s="8">
        <f t="shared" si="27"/>
        <v>0</v>
      </c>
      <c r="BX11" s="8">
        <f t="shared" si="28"/>
        <v>0</v>
      </c>
      <c r="CA11" s="8" t="str">
        <f t="shared" si="29"/>
        <v/>
      </c>
      <c r="CB11" s="8" t="str">
        <f t="shared" si="30"/>
        <v/>
      </c>
      <c r="CC11" s="8" t="str">
        <f t="shared" si="31"/>
        <v/>
      </c>
      <c r="CD11" s="8" t="str">
        <f t="shared" si="32"/>
        <v/>
      </c>
      <c r="CE11" s="8" t="str">
        <f t="shared" si="33"/>
        <v/>
      </c>
      <c r="CF11" s="8" t="str">
        <f t="shared" si="34"/>
        <v/>
      </c>
      <c r="CG11" s="8" t="str">
        <f t="shared" si="35"/>
        <v/>
      </c>
      <c r="CH11" s="8" t="str">
        <f t="shared" si="36"/>
        <v/>
      </c>
      <c r="CI11" s="8" t="str">
        <f t="shared" si="37"/>
        <v/>
      </c>
      <c r="CJ11" s="8" t="str">
        <f t="shared" si="38"/>
        <v/>
      </c>
      <c r="CK11" s="8" t="str">
        <f t="shared" si="39"/>
        <v/>
      </c>
      <c r="CL11" s="8" t="str">
        <f t="shared" si="40"/>
        <v/>
      </c>
      <c r="CN11" s="13">
        <v>2.1747685185185186E-2</v>
      </c>
      <c r="CO11" s="8">
        <f t="shared" si="41"/>
        <v>2.1747685185185186E-2</v>
      </c>
      <c r="CP11" s="8">
        <f>IF(COUNT($CA11:CB11)&gt;0,SMALL($CA11:CB11,1),$CN11)</f>
        <v>2.1747685185185186E-2</v>
      </c>
      <c r="CQ11" s="8">
        <f>IF(COUNT($CA11:CC11)&gt;0,SMALL($CA11:CC11,1),$CN11)</f>
        <v>2.1747685185185186E-2</v>
      </c>
      <c r="CR11" s="8">
        <f>IF(COUNT($CA11:CD11)&gt;0,SMALL($CA11:CD11,1),$CN11)</f>
        <v>2.1747685185185186E-2</v>
      </c>
      <c r="CS11" s="8">
        <f>IF(COUNT($CA11:CE11)&gt;0,SMALL($CA11:CE11,1),$CN11)</f>
        <v>2.1747685185185186E-2</v>
      </c>
      <c r="CT11" s="3">
        <v>1.6516203703703703E-2</v>
      </c>
      <c r="CU11" s="8">
        <f t="shared" si="42"/>
        <v>1.6516203703703703E-2</v>
      </c>
      <c r="CV11" s="8">
        <f>IF(COUNT($CG11:CH11)&gt;0,SMALL($CG11:CH11,1),$CU11)</f>
        <v>1.6516203703703703E-2</v>
      </c>
      <c r="CW11" s="8">
        <f>IF(COUNT($CG11:CI11)&gt;0,SMALL($CG11:CI11,1),$CU11)</f>
        <v>1.6516203703703703E-2</v>
      </c>
      <c r="CX11" s="8">
        <f>IF(COUNT($CG11:CJ11)&gt;0,SMALL($CG11:CJ11,1),$CU11)</f>
        <v>1.6516203703703703E-2</v>
      </c>
      <c r="CY11" s="8">
        <f>IF(COUNT($CG11:CK11)&gt;0,SMALL($CG11:CK11,1),$CU11)</f>
        <v>1.6516203703703703E-2</v>
      </c>
      <c r="DA11" s="8">
        <f t="shared" si="43"/>
        <v>1.3368217592592591E-2</v>
      </c>
      <c r="DB11" s="8">
        <f t="shared" si="44"/>
        <v>7.4654398148148154E-3</v>
      </c>
      <c r="DC11" s="1">
        <f t="shared" si="45"/>
        <v>7</v>
      </c>
      <c r="DD11" s="8">
        <f t="shared" si="46"/>
        <v>1.6203703703703703E-7</v>
      </c>
      <c r="DE11" s="1" t="str">
        <f t="shared" si="47"/>
        <v>Barbara Holmes</v>
      </c>
      <c r="DG11" s="13">
        <f t="shared" si="48"/>
        <v>2.2890987852804568E-2</v>
      </c>
      <c r="DH11" s="13">
        <f>SMALL($DT11:DU11,1)/(60*60*24)</f>
        <v>2.2890987852804568E-2</v>
      </c>
      <c r="DI11" s="13">
        <f>SMALL($DT11:DV11,1)/(60*60*24)</f>
        <v>2.2890987852804568E-2</v>
      </c>
      <c r="DJ11" s="13">
        <f>SMALL($DT11:DW11,1)/(60*60*24)</f>
        <v>2.2890987852804568E-2</v>
      </c>
      <c r="DK11" s="13">
        <f>SMALL($DT11:DX11,1)/(60*60*24)</f>
        <v>2.2890987852804568E-2</v>
      </c>
      <c r="DL11" s="13">
        <f>SMALL($DT11:DY11,1)/(60*60*24)</f>
        <v>2.2890987852804568E-2</v>
      </c>
      <c r="DM11" s="37">
        <f t="shared" si="49"/>
        <v>2.0396496349286794E-2</v>
      </c>
      <c r="DN11" s="13">
        <f>SMALL($DZ11:EA11,1)/(60*60*24)</f>
        <v>2.0396496349286794E-2</v>
      </c>
      <c r="DO11" s="13">
        <f>SMALL($DZ11:EB11,1)/(60*60*24)</f>
        <v>2.0396496349286794E-2</v>
      </c>
      <c r="DP11" s="13">
        <f>SMALL($DZ11:EC11,1)/(60*60*24)</f>
        <v>2.0396496349286794E-2</v>
      </c>
      <c r="DQ11" s="13">
        <f>SMALL($DZ11:ED11,1)/(60*60*24)</f>
        <v>2.0396496349286794E-2</v>
      </c>
      <c r="DR11" s="13">
        <f>SMALL($DZ11:EE11,1)/(60*60*24)</f>
        <v>2.0396496349286794E-2</v>
      </c>
      <c r="DT11" s="6">
        <f t="shared" si="50"/>
        <v>1977.7813504823148</v>
      </c>
      <c r="DU11" s="1">
        <f t="shared" si="51"/>
        <v>9999</v>
      </c>
      <c r="DV11" s="1">
        <f t="shared" si="52"/>
        <v>9999</v>
      </c>
      <c r="DW11" s="1">
        <f t="shared" si="53"/>
        <v>9999</v>
      </c>
      <c r="DX11" s="1">
        <f t="shared" si="54"/>
        <v>9999</v>
      </c>
      <c r="DY11" s="1">
        <f t="shared" si="55"/>
        <v>9999</v>
      </c>
      <c r="DZ11" s="6">
        <f t="shared" si="56"/>
        <v>1762.2572845783791</v>
      </c>
      <c r="EA11" s="1">
        <f t="shared" si="67"/>
        <v>9999</v>
      </c>
      <c r="EB11" s="46">
        <f t="shared" si="57"/>
        <v>9999</v>
      </c>
      <c r="EC11" s="1">
        <f t="shared" si="58"/>
        <v>9999</v>
      </c>
      <c r="ED11" s="1">
        <f t="shared" si="59"/>
        <v>9999</v>
      </c>
      <c r="EE11" s="1">
        <f t="shared" si="60"/>
        <v>9999</v>
      </c>
      <c r="EG11" s="8"/>
      <c r="EH11" s="8"/>
      <c r="EI11" s="8"/>
    </row>
    <row r="12" spans="1:139" x14ac:dyDescent="0.25">
      <c r="A12" s="1" t="s">
        <v>173</v>
      </c>
      <c r="E12" s="13">
        <v>2.4687499999999998E-2</v>
      </c>
      <c r="F12" s="11">
        <v>44378</v>
      </c>
      <c r="H12" s="38"/>
      <c r="K12" s="8">
        <v>1.7164351851851851E-2</v>
      </c>
      <c r="L12" s="8">
        <v>4.1493055555555554E-2</v>
      </c>
      <c r="M12" s="8">
        <v>2.7420994363929151E-2</v>
      </c>
      <c r="N12" s="8">
        <f t="shared" si="0"/>
        <v>2.4008016255805641E-2</v>
      </c>
      <c r="O12" s="32" t="str">
        <f t="shared" si="61"/>
        <v>-</v>
      </c>
      <c r="P12" s="69">
        <f t="shared" si="1"/>
        <v>3.4129781081235107E-3</v>
      </c>
      <c r="Q12" s="32">
        <f t="shared" ref="Q12" si="72">IF(R12&gt;0,"+",0)</f>
        <v>0</v>
      </c>
      <c r="R12" s="69">
        <f t="shared" si="63"/>
        <v>-3.4129781081235107E-3</v>
      </c>
      <c r="S12" s="6">
        <f t="shared" si="64"/>
        <v>2074.2926045016075</v>
      </c>
      <c r="T12" s="8">
        <f t="shared" si="3"/>
        <v>1.2152777777777778E-2</v>
      </c>
      <c r="V12" s="8">
        <f>IF(COUNT(CA12:CF12)&gt;0,SMALL(CA12:CF12,1),0)</f>
        <v>2.4687499999999998E-2</v>
      </c>
      <c r="W12" s="8">
        <f t="shared" si="5"/>
        <v>2.0046296296296298E-2</v>
      </c>
      <c r="X12" s="8">
        <f t="shared" si="6"/>
        <v>1.2152777777777778E-2</v>
      </c>
      <c r="Y12" s="8"/>
      <c r="Z12" s="8">
        <f>IF(A12&lt;&gt;"",IF(VLOOKUP(A12,Apr!A$4:F$209,6)&gt;0,VLOOKUP(A12,Apr!A$4:F$209,6),0),0)</f>
        <v>2.4687499999999998E-2</v>
      </c>
      <c r="AA12" s="8">
        <f>IF(A12&lt;&gt;"",IF(VLOOKUP(A12,May!A$3:F$207,6)&gt;0,VLOOKUP(A12,May!A$3:F$207,6),0),0)</f>
        <v>0</v>
      </c>
      <c r="AB12" s="8">
        <f>IF(A12&lt;&gt;"",IF(VLOOKUP(A12,Jun!A$3:F$207,6)&gt;0,VLOOKUP(A12,Jun!A$3:F$207,6),0),0)</f>
        <v>2.5023148148148149E-2</v>
      </c>
      <c r="AC12" s="8">
        <f>IF(A12&lt;&gt;"",IF(VLOOKUP(A12,Jul!A$3:F$206,6)&gt;0,VLOOKUP(A12,Jul!A$3:F$206,6),0),0)</f>
        <v>0</v>
      </c>
      <c r="AD12" s="8">
        <f>IF(A12&lt;&gt;"",IF(VLOOKUP(A12,Aug!A$3:F$206,6)&gt;0,VLOOKUP(A12,Aug!A$3:F$206,6),0),0)</f>
        <v>0</v>
      </c>
      <c r="AE12" s="8">
        <f>IF(A12&lt;&gt;"",IF(VLOOKUP(A12,Sep!A$3:F$206,6)&gt;0,VLOOKUP(A12,Sep!A$3:F$206,6),0),0)</f>
        <v>0</v>
      </c>
      <c r="AF12" s="6">
        <f>IF(V12&gt;0,V12/4.35*4/1.032*60*60*24,S12/4.35*4/1.032)</f>
        <v>1900.56134723336</v>
      </c>
      <c r="AG12" s="8">
        <f t="shared" si="66"/>
        <v>5.9027777777777776E-3</v>
      </c>
      <c r="AH12" s="8">
        <f>IF(A12&lt;&gt;"",IF(VLOOKUP(A12,Oct!A$3:F$206,6)&gt;0,VLOOKUP(A12,Oct!A$3:F$206,6),0),0)</f>
        <v>2.0682870370370369E-2</v>
      </c>
      <c r="AI12" s="8">
        <f>IF(A12&lt;&gt;"",IF(VLOOKUP(A12,Nov!A$3:F$206,6)&gt;0,VLOOKUP(A12,Nov!A$3:F$206,6),0),0)</f>
        <v>0</v>
      </c>
      <c r="AJ12" s="8">
        <f>IF(A12&lt;&gt;"",IF(VLOOKUP(A12,Dec!A$3:F$207,6)&gt;0,VLOOKUP(A12,Dec!A$3:F$207,6),0),0)</f>
        <v>0</v>
      </c>
      <c r="AK12" s="8">
        <f>IF(A12&lt;&gt;"",IF(VLOOKUP(A12,Jan!A$3:F$206,6)&gt;0,VLOOKUP(A12,Jan!A$3:F$206,6),0),0)</f>
        <v>0</v>
      </c>
      <c r="AL12" s="8">
        <f>IF(A12&lt;&gt;"",IF(VLOOKUP(A12,Feb!A$3:F$206,6)&gt;0,VLOOKUP(A12,Feb!A$3:F$206,6),0),0)</f>
        <v>2.0046296296296298E-2</v>
      </c>
      <c r="AM12" s="8">
        <f>IF(A12&lt;&gt;"",IF(VLOOKUP(A12,Mar!A$3:F$206,6)&gt;0,VLOOKUP(A12,Mar!A$3:F$206,6),0),0)</f>
        <v>2.0405092592592589E-2</v>
      </c>
      <c r="AO12" s="8">
        <f>LARGE($BM12:BN12,1)</f>
        <v>1.2152777777777778E-2</v>
      </c>
      <c r="AP12" s="8">
        <f>LARGE($BM12:BO12,1)</f>
        <v>1.2152777777777778E-2</v>
      </c>
      <c r="AQ12" s="8">
        <f>LARGE($BM12:BP12,1)</f>
        <v>1.2152777777777778E-2</v>
      </c>
      <c r="AR12" s="8">
        <f>LARGE($BM12:BQ12,1)</f>
        <v>1.2152777777777778E-2</v>
      </c>
      <c r="AS12" s="8">
        <f>LARGE($BM12:BR12,1)</f>
        <v>1.2152777777777778E-2</v>
      </c>
      <c r="AT12" s="8">
        <f>LARGE($BS12:BT12,1)</f>
        <v>7.1180555555555554E-3</v>
      </c>
      <c r="AU12" s="8">
        <f>LARGE($BS12:BU12,1)</f>
        <v>7.1180555555555554E-3</v>
      </c>
      <c r="AV12" s="8">
        <f>LARGE($BS12:BV12,1)</f>
        <v>7.1180555555555554E-3</v>
      </c>
      <c r="AW12" s="8">
        <f>LARGE($BS12:BW12,1)</f>
        <v>7.1180555555555554E-3</v>
      </c>
      <c r="AX12" s="8">
        <f>LARGE($BS12:BX12,1)</f>
        <v>7.8125E-3</v>
      </c>
      <c r="BA12" s="6">
        <f t="shared" si="7"/>
        <v>2133</v>
      </c>
      <c r="BB12" s="6">
        <f t="shared" si="8"/>
        <v>0</v>
      </c>
      <c r="BC12" s="6">
        <f t="shared" si="9"/>
        <v>2162</v>
      </c>
      <c r="BD12" s="6">
        <f t="shared" si="10"/>
        <v>0</v>
      </c>
      <c r="BE12" s="6">
        <f t="shared" si="11"/>
        <v>0</v>
      </c>
      <c r="BF12" s="6">
        <f t="shared" si="12"/>
        <v>0</v>
      </c>
      <c r="BG12" s="6">
        <f t="shared" si="13"/>
        <v>1787</v>
      </c>
      <c r="BH12" s="6">
        <f t="shared" si="14"/>
        <v>0</v>
      </c>
      <c r="BI12" s="6">
        <f t="shared" si="15"/>
        <v>0</v>
      </c>
      <c r="BJ12" s="6">
        <f t="shared" si="16"/>
        <v>0</v>
      </c>
      <c r="BK12" s="6">
        <f t="shared" si="17"/>
        <v>1732</v>
      </c>
      <c r="BM12" s="8">
        <f t="shared" si="18"/>
        <v>1.2152777777777778E-2</v>
      </c>
      <c r="BN12" s="8">
        <f t="shared" si="19"/>
        <v>1.1458333333333333E-2</v>
      </c>
      <c r="BO12" s="8">
        <f t="shared" si="20"/>
        <v>0</v>
      </c>
      <c r="BP12" s="8">
        <f t="shared" si="21"/>
        <v>1.1284722222222222E-2</v>
      </c>
      <c r="BQ12" s="8">
        <f t="shared" si="22"/>
        <v>0</v>
      </c>
      <c r="BR12" s="8">
        <f t="shared" si="23"/>
        <v>0</v>
      </c>
      <c r="BS12" s="8">
        <f t="shared" si="24"/>
        <v>5.9027777777777776E-3</v>
      </c>
      <c r="BT12" s="8">
        <f t="shared" si="25"/>
        <v>7.1180555555555554E-3</v>
      </c>
      <c r="BU12" s="8">
        <f t="shared" si="26"/>
        <v>0</v>
      </c>
      <c r="BV12" s="8">
        <f t="shared" si="26"/>
        <v>0</v>
      </c>
      <c r="BW12" s="8">
        <f t="shared" si="27"/>
        <v>0</v>
      </c>
      <c r="BX12" s="8">
        <f t="shared" si="28"/>
        <v>7.8125E-3</v>
      </c>
      <c r="CA12" s="8">
        <f t="shared" si="29"/>
        <v>2.4687499999999998E-2</v>
      </c>
      <c r="CB12" s="8" t="str">
        <f t="shared" si="30"/>
        <v/>
      </c>
      <c r="CC12" s="8">
        <f t="shared" si="31"/>
        <v>2.5023148148148149E-2</v>
      </c>
      <c r="CD12" s="8" t="str">
        <f t="shared" si="32"/>
        <v/>
      </c>
      <c r="CE12" s="8" t="str">
        <f t="shared" si="33"/>
        <v/>
      </c>
      <c r="CF12" s="8" t="str">
        <f t="shared" si="34"/>
        <v/>
      </c>
      <c r="CG12" s="8">
        <f t="shared" si="35"/>
        <v>2.0682870370370369E-2</v>
      </c>
      <c r="CH12" s="8" t="str">
        <f t="shared" si="36"/>
        <v/>
      </c>
      <c r="CI12" s="8" t="str">
        <f t="shared" si="37"/>
        <v/>
      </c>
      <c r="CJ12" s="8" t="str">
        <f t="shared" si="38"/>
        <v/>
      </c>
      <c r="CK12" s="8">
        <f t="shared" si="39"/>
        <v>2.0046296296296298E-2</v>
      </c>
      <c r="CL12" s="8">
        <f t="shared" si="40"/>
        <v>2.0405092592592589E-2</v>
      </c>
      <c r="CN12" s="13">
        <v>2.6249999999999999E-2</v>
      </c>
      <c r="CO12" s="8">
        <f t="shared" si="41"/>
        <v>2.4687499999999998E-2</v>
      </c>
      <c r="CP12" s="8">
        <f>IF(COUNT($CA12:CB12)&gt;0,SMALL($CA12:CB12,1),$CN12)</f>
        <v>2.4687499999999998E-2</v>
      </c>
      <c r="CQ12" s="8">
        <f>IF(COUNT($CA12:CC12)&gt;0,SMALL($CA12:CC12,1),$CN12)</f>
        <v>2.4687499999999998E-2</v>
      </c>
      <c r="CR12" s="8">
        <f>IF(COUNT($CA12:CD12)&gt;0,SMALL($CA12:CD12,1),$CN12)</f>
        <v>2.4687499999999998E-2</v>
      </c>
      <c r="CS12" s="8">
        <f>IF(COUNT($CA12:CE12)&gt;0,SMALL($CA12:CE12,1),$CN12)</f>
        <v>2.4687499999999998E-2</v>
      </c>
      <c r="CU12" s="8">
        <f t="shared" si="42"/>
        <v>2.0682870370370369E-2</v>
      </c>
      <c r="CV12" s="8">
        <f>IF(COUNT($CG12:CH12)&gt;0,SMALL($CG12:CH12,1),$CU12)</f>
        <v>2.0682870370370369E-2</v>
      </c>
      <c r="CW12" s="8">
        <f>IF(COUNT($CG12:CI12)&gt;0,SMALL($CG12:CI12,1),$CU12)</f>
        <v>2.0682870370370369E-2</v>
      </c>
      <c r="CX12" s="8">
        <f>IF(COUNT($CG12:CJ12)&gt;0,SMALL($CG12:CJ12,1),$CU12)</f>
        <v>2.0682870370370369E-2</v>
      </c>
      <c r="CY12" s="8">
        <f>IF(COUNT($CG12:CK12)&gt;0,SMALL($CG12:CK12,1),$CU12)</f>
        <v>2.0046296296296298E-2</v>
      </c>
      <c r="DA12" s="8">
        <f t="shared" si="43"/>
        <v>1.2152962962962963E-2</v>
      </c>
      <c r="DB12" s="8">
        <f t="shared" si="44"/>
        <v>7.8126851851851847E-3</v>
      </c>
      <c r="DC12" s="1">
        <f t="shared" si="45"/>
        <v>8</v>
      </c>
      <c r="DD12" s="8">
        <f t="shared" si="46"/>
        <v>1.8518518518518518E-7</v>
      </c>
      <c r="DE12" s="1" t="str">
        <f t="shared" si="47"/>
        <v>Barry Broughton</v>
      </c>
      <c r="DG12" s="13">
        <f t="shared" si="48"/>
        <v>2.4008016255805641E-2</v>
      </c>
      <c r="DH12" s="13">
        <f>SMALL($DT12:DU12,1)/(60*60*24)</f>
        <v>2.4008016255805641E-2</v>
      </c>
      <c r="DI12" s="13">
        <f>SMALL($DT12:DV12,1)/(60*60*24)</f>
        <v>2.4008016255805641E-2</v>
      </c>
      <c r="DJ12" s="13">
        <f>SMALL($DT12:DW12,1)/(60*60*24)</f>
        <v>2.4008016255805641E-2</v>
      </c>
      <c r="DK12" s="13">
        <f>SMALL($DT12:DX12,1)/(60*60*24)</f>
        <v>2.4008016255805641E-2</v>
      </c>
      <c r="DL12" s="13">
        <f>SMALL($DT12:DY12,1)/(60*60*24)</f>
        <v>2.4008016255805641E-2</v>
      </c>
      <c r="DM12" s="37">
        <f t="shared" si="49"/>
        <v>2.1997237815200927E-2</v>
      </c>
      <c r="DN12" s="13">
        <f>SMALL($DZ12:EA12,1)/(60*60*24)</f>
        <v>2.0682870370370369E-2</v>
      </c>
      <c r="DO12" s="13">
        <f>SMALL($DZ12:EB12,1)/(60*60*24)</f>
        <v>2.0682870370370369E-2</v>
      </c>
      <c r="DP12" s="13">
        <f>SMALL($DZ12:EC12,1)/(60*60*24)</f>
        <v>2.0682870370370369E-2</v>
      </c>
      <c r="DQ12" s="13">
        <f>SMALL($DZ12:ED12,1)/(60*60*24)</f>
        <v>2.0682870370370369E-2</v>
      </c>
      <c r="DR12" s="13">
        <f>SMALL($DZ12:EE12,1)/(60*60*24)</f>
        <v>2.0046296296296295E-2</v>
      </c>
      <c r="DT12" s="6">
        <f t="shared" si="50"/>
        <v>2074.2926045016075</v>
      </c>
      <c r="DU12" s="1">
        <f t="shared" si="51"/>
        <v>2133</v>
      </c>
      <c r="DV12" s="1">
        <f t="shared" si="52"/>
        <v>9999</v>
      </c>
      <c r="DW12" s="1">
        <f t="shared" si="53"/>
        <v>2162</v>
      </c>
      <c r="DX12" s="1">
        <f t="shared" si="54"/>
        <v>9999</v>
      </c>
      <c r="DY12" s="1">
        <f t="shared" si="55"/>
        <v>9999</v>
      </c>
      <c r="DZ12" s="6">
        <f t="shared" si="56"/>
        <v>1900.56134723336</v>
      </c>
      <c r="EA12" s="1">
        <f t="shared" si="67"/>
        <v>1787</v>
      </c>
      <c r="EB12" s="46">
        <f t="shared" si="57"/>
        <v>9999</v>
      </c>
      <c r="EC12" s="1">
        <f t="shared" si="58"/>
        <v>9999</v>
      </c>
      <c r="ED12" s="1">
        <f t="shared" si="59"/>
        <v>9999</v>
      </c>
      <c r="EE12" s="1">
        <f t="shared" si="60"/>
        <v>1732</v>
      </c>
    </row>
    <row r="13" spans="1:139" x14ac:dyDescent="0.25">
      <c r="A13" s="1" t="s">
        <v>27</v>
      </c>
      <c r="E13" s="13">
        <v>2.3252314814814812E-2</v>
      </c>
      <c r="F13" s="11">
        <v>40422</v>
      </c>
      <c r="H13" s="38"/>
      <c r="K13" s="8">
        <v>1.8900462962962963E-2</v>
      </c>
      <c r="L13" s="8">
        <v>4.3206018518518519E-2</v>
      </c>
      <c r="M13" s="8">
        <v>2.6364902473158095E-2</v>
      </c>
      <c r="N13" s="8">
        <f>IF(A13&lt;&gt;"",IF(H13&gt;0,H13/4*4.35,IF(I13&gt;0,I13,IF(K13&gt;0,K13/3.11*4.35,IF(L13&gt;0,L13/6.21*4.35/1.032,IF(E13&gt;0,E13,IF(B13&gt;0,B13/4*4.35,0.0292)))))),0)</f>
        <v>2.6436338871025363E-2</v>
      </c>
      <c r="O13" s="32">
        <f t="shared" si="61"/>
        <v>0</v>
      </c>
      <c r="P13" s="70">
        <f t="shared" si="1"/>
        <v>-7.143639786726802E-5</v>
      </c>
      <c r="Q13" s="32" t="str">
        <f t="shared" ref="Q13" si="73">IF(R13&gt;0,"+",0)</f>
        <v>+</v>
      </c>
      <c r="R13" s="69">
        <f t="shared" si="63"/>
        <v>7.143639786726802E-5</v>
      </c>
      <c r="S13" s="6">
        <f t="shared" si="64"/>
        <v>2284.0996784565914</v>
      </c>
      <c r="T13" s="8">
        <f t="shared" si="3"/>
        <v>9.7222222222222224E-3</v>
      </c>
      <c r="V13" s="8">
        <f t="shared" si="4"/>
        <v>0</v>
      </c>
      <c r="W13" s="8">
        <f t="shared" si="5"/>
        <v>2.4305555555555552E-2</v>
      </c>
      <c r="X13" s="8">
        <f t="shared" si="6"/>
        <v>9.7222222222222224E-3</v>
      </c>
      <c r="Y13" s="8"/>
      <c r="Z13" s="8">
        <f>IF(A13&lt;&gt;"",IF(VLOOKUP(A13,Apr!A$4:F$209,6)&gt;0,VLOOKUP(A13,Apr!A$4:F$209,6),0),0)</f>
        <v>0</v>
      </c>
      <c r="AA13" s="8">
        <f>IF(A13&lt;&gt;"",IF(VLOOKUP(A13,May!A$3:F$207,6)&gt;0,VLOOKUP(A13,May!A$3:F$207,6),0),0)</f>
        <v>0</v>
      </c>
      <c r="AB13" s="8">
        <f>IF(A13&lt;&gt;"",IF(VLOOKUP(A13,Jun!A$3:F$207,6)&gt;0,VLOOKUP(A13,Jun!A$3:F$207,6),0),0)</f>
        <v>0</v>
      </c>
      <c r="AC13" s="8">
        <f>IF(A13&lt;&gt;"",IF(VLOOKUP(A13,Jul!A$3:F$206,6)&gt;0,VLOOKUP(A13,Jul!A$3:F$206,6),0),0)</f>
        <v>0</v>
      </c>
      <c r="AD13" s="8">
        <f>IF(A13&lt;&gt;"",IF(VLOOKUP(A13,Aug!A$3:F$206,6)&gt;0,VLOOKUP(A13,Aug!A$3:F$206,6),0),0)</f>
        <v>0</v>
      </c>
      <c r="AE13" s="8">
        <f>IF(A13&lt;&gt;"",IF(VLOOKUP(A13,Sep!A$3:F$206,6)&gt;0,VLOOKUP(A13,Sep!A$3:F$206,6),0),0)</f>
        <v>0</v>
      </c>
      <c r="AF13" s="6">
        <f t="shared" si="65"/>
        <v>2035.1952940003487</v>
      </c>
      <c r="AG13" s="8">
        <f t="shared" si="66"/>
        <v>4.340277777777778E-3</v>
      </c>
      <c r="AH13" s="8">
        <f>IF(A13&lt;&gt;"",IF(VLOOKUP(A13,Oct!A$3:F$206,6)&gt;0,VLOOKUP(A13,Oct!A$3:F$206,6),0),0)</f>
        <v>0</v>
      </c>
      <c r="AI13" s="8">
        <f>IF(A13&lt;&gt;"",IF(VLOOKUP(A13,Nov!A$3:F$206,6)&gt;0,VLOOKUP(A13,Nov!A$3:F$206,6),0),0)</f>
        <v>0</v>
      </c>
      <c r="AJ13" s="8">
        <f>IF(A13&lt;&gt;"",IF(VLOOKUP(A13,Dec!A$3:F$207,6)&gt;0,VLOOKUP(A13,Dec!A$3:F$207,6),0),0)</f>
        <v>0</v>
      </c>
      <c r="AK13" s="8">
        <f>IF(A13&lt;&gt;"",IF(VLOOKUP(A13,Jan!A$3:F$206,6)&gt;0,VLOOKUP(A13,Jan!A$3:F$206,6),0),0)</f>
        <v>2.4745370370370369E-2</v>
      </c>
      <c r="AL13" s="8">
        <f>IF(A13&lt;&gt;"",IF(VLOOKUP(A13,Feb!A$3:F$206,6)&gt;0,VLOOKUP(A13,Feb!A$3:F$206,6),0),0)</f>
        <v>2.4490740740740743E-2</v>
      </c>
      <c r="AM13" s="8">
        <f>IF(A13&lt;&gt;"",IF(VLOOKUP(A13,Mar!A$3:F$206,6)&gt;0,VLOOKUP(A13,Mar!A$3:F$206,6),0),0)</f>
        <v>2.4305555555555552E-2</v>
      </c>
      <c r="AO13" s="8">
        <f>LARGE($BM13:BN13,1)</f>
        <v>9.7222222222222224E-3</v>
      </c>
      <c r="AP13" s="8">
        <f>LARGE($BM13:BO13,1)</f>
        <v>9.7222222222222224E-3</v>
      </c>
      <c r="AQ13" s="8">
        <f>LARGE($BM13:BP13,1)</f>
        <v>9.7222222222222224E-3</v>
      </c>
      <c r="AR13" s="8">
        <f>LARGE($BM13:BQ13,1)</f>
        <v>9.7222222222222224E-3</v>
      </c>
      <c r="AS13" s="8">
        <f>LARGE($BM13:BR13,1)</f>
        <v>9.7222222222222224E-3</v>
      </c>
      <c r="AT13" s="8">
        <f>LARGE($BS13:BT13,1)</f>
        <v>4.340277777777778E-3</v>
      </c>
      <c r="AU13" s="8">
        <f>LARGE($BS13:BU13,1)</f>
        <v>4.340277777777778E-3</v>
      </c>
      <c r="AV13" s="8">
        <f>LARGE($BS13:BV13,1)</f>
        <v>4.340277777777778E-3</v>
      </c>
      <c r="AW13" s="8">
        <f>LARGE($BS13:BW13,1)</f>
        <v>4.340277777777778E-3</v>
      </c>
      <c r="AX13" s="8">
        <f>LARGE($BS13:BX13,1)</f>
        <v>4.340277777777778E-3</v>
      </c>
      <c r="BA13" s="6">
        <f t="shared" si="7"/>
        <v>0</v>
      </c>
      <c r="BB13" s="6">
        <f t="shared" si="8"/>
        <v>0</v>
      </c>
      <c r="BC13" s="6">
        <f t="shared" si="9"/>
        <v>0</v>
      </c>
      <c r="BD13" s="6">
        <f t="shared" si="10"/>
        <v>0</v>
      </c>
      <c r="BE13" s="6">
        <f t="shared" si="11"/>
        <v>0</v>
      </c>
      <c r="BF13" s="6">
        <f t="shared" si="12"/>
        <v>0</v>
      </c>
      <c r="BG13" s="6">
        <f t="shared" si="13"/>
        <v>0</v>
      </c>
      <c r="BH13" s="6">
        <f t="shared" si="14"/>
        <v>0</v>
      </c>
      <c r="BI13" s="6">
        <f t="shared" si="15"/>
        <v>0</v>
      </c>
      <c r="BJ13" s="6">
        <f t="shared" si="16"/>
        <v>2138</v>
      </c>
      <c r="BK13" s="6">
        <f t="shared" si="17"/>
        <v>2116</v>
      </c>
      <c r="BM13" s="8">
        <f t="shared" si="18"/>
        <v>9.7222222222222224E-3</v>
      </c>
      <c r="BN13" s="8">
        <f t="shared" si="19"/>
        <v>0</v>
      </c>
      <c r="BO13" s="8">
        <f t="shared" si="20"/>
        <v>0</v>
      </c>
      <c r="BP13" s="8">
        <f t="shared" si="21"/>
        <v>0</v>
      </c>
      <c r="BQ13" s="8">
        <f t="shared" si="22"/>
        <v>0</v>
      </c>
      <c r="BR13" s="8">
        <f t="shared" si="23"/>
        <v>0</v>
      </c>
      <c r="BS13" s="8">
        <f t="shared" si="24"/>
        <v>4.340277777777778E-3</v>
      </c>
      <c r="BT13" s="8">
        <f t="shared" si="25"/>
        <v>0</v>
      </c>
      <c r="BU13" s="8">
        <f t="shared" si="26"/>
        <v>0</v>
      </c>
      <c r="BV13" s="8">
        <f t="shared" si="26"/>
        <v>0</v>
      </c>
      <c r="BW13" s="8">
        <f t="shared" si="27"/>
        <v>3.1250000000000002E-3</v>
      </c>
      <c r="BX13" s="8">
        <f t="shared" si="28"/>
        <v>3.2986111111111111E-3</v>
      </c>
      <c r="CA13" s="8" t="str">
        <f t="shared" si="29"/>
        <v/>
      </c>
      <c r="CB13" s="8" t="str">
        <f t="shared" si="30"/>
        <v/>
      </c>
      <c r="CC13" s="8" t="str">
        <f t="shared" si="31"/>
        <v/>
      </c>
      <c r="CD13" s="8" t="str">
        <f t="shared" si="32"/>
        <v/>
      </c>
      <c r="CE13" s="8" t="str">
        <f t="shared" si="33"/>
        <v/>
      </c>
      <c r="CF13" s="8" t="str">
        <f t="shared" si="34"/>
        <v/>
      </c>
      <c r="CG13" s="8" t="str">
        <f t="shared" si="35"/>
        <v/>
      </c>
      <c r="CH13" s="8" t="str">
        <f t="shared" si="36"/>
        <v/>
      </c>
      <c r="CI13" s="8" t="str">
        <f t="shared" si="37"/>
        <v/>
      </c>
      <c r="CJ13" s="8">
        <f t="shared" si="38"/>
        <v>2.4745370370370369E-2</v>
      </c>
      <c r="CK13" s="8">
        <f t="shared" si="39"/>
        <v>2.4490740740740743E-2</v>
      </c>
      <c r="CL13" s="8">
        <f t="shared" si="40"/>
        <v>2.4305555555555552E-2</v>
      </c>
      <c r="CN13" s="13">
        <v>2.3252314814814812E-2</v>
      </c>
      <c r="CO13" s="8">
        <f t="shared" si="41"/>
        <v>2.3252314814814812E-2</v>
      </c>
      <c r="CP13" s="8">
        <f>IF(COUNT($CA13:CB13)&gt;0,SMALL($CA13:CB13,1),$CN13)</f>
        <v>2.3252314814814812E-2</v>
      </c>
      <c r="CQ13" s="8">
        <f>IF(COUNT($CA13:CC13)&gt;0,SMALL($CA13:CC13,1),$CN13)</f>
        <v>2.3252314814814812E-2</v>
      </c>
      <c r="CR13" s="8">
        <f>IF(COUNT($CA13:CD13)&gt;0,SMALL($CA13:CD13,1),$CN13)</f>
        <v>2.3252314814814812E-2</v>
      </c>
      <c r="CS13" s="8">
        <f>IF(COUNT($CA13:CE13)&gt;0,SMALL($CA13:CE13,1),$CN13)</f>
        <v>2.3252314814814812E-2</v>
      </c>
      <c r="CT13" s="3">
        <v>1.849537037037037E-2</v>
      </c>
      <c r="CU13" s="8">
        <f t="shared" si="42"/>
        <v>1.849537037037037E-2</v>
      </c>
      <c r="CV13" s="8">
        <f>IF(COUNT($CG13:CH13)&gt;0,SMALL($CG13:CH13,1),$CU13)</f>
        <v>1.849537037037037E-2</v>
      </c>
      <c r="CW13" s="8">
        <f>IF(COUNT($CG13:CI13)&gt;0,SMALL($CG13:CI13,1),$CU13)</f>
        <v>1.849537037037037E-2</v>
      </c>
      <c r="CX13" s="8">
        <f>IF(COUNT($CG13:CJ13)&gt;0,SMALL($CG13:CJ13,1),$CU13)</f>
        <v>2.4745370370370369E-2</v>
      </c>
      <c r="CY13" s="8">
        <f>IF(COUNT($CG13:CK13)&gt;0,SMALL($CG13:CK13,1),$CU13)</f>
        <v>2.4490740740740743E-2</v>
      </c>
      <c r="DA13" s="8">
        <f t="shared" si="43"/>
        <v>9.7224305555555553E-3</v>
      </c>
      <c r="DB13" s="8">
        <f t="shared" si="44"/>
        <v>4.3404861111111109E-3</v>
      </c>
      <c r="DC13" s="1">
        <f t="shared" si="45"/>
        <v>9</v>
      </c>
      <c r="DD13" s="8">
        <f t="shared" si="46"/>
        <v>2.0833333333333333E-7</v>
      </c>
      <c r="DE13" s="1" t="str">
        <f t="shared" si="47"/>
        <v>Bec Willetts</v>
      </c>
      <c r="DG13" s="13">
        <f t="shared" si="48"/>
        <v>2.6436338871025363E-2</v>
      </c>
      <c r="DH13" s="13">
        <f>SMALL($DT13:DU13,1)/(60*60*24)</f>
        <v>2.6436338871025363E-2</v>
      </c>
      <c r="DI13" s="13">
        <f>SMALL($DT13:DV13,1)/(60*60*24)</f>
        <v>2.6436338871025363E-2</v>
      </c>
      <c r="DJ13" s="13">
        <f>SMALL($DT13:DW13,1)/(60*60*24)</f>
        <v>2.6436338871025363E-2</v>
      </c>
      <c r="DK13" s="13">
        <f>SMALL($DT13:DX13,1)/(60*60*24)</f>
        <v>2.6436338871025363E-2</v>
      </c>
      <c r="DL13" s="13">
        <f>SMALL($DT13:DY13,1)/(60*60*24)</f>
        <v>2.6436338871025363E-2</v>
      </c>
      <c r="DM13" s="37">
        <f t="shared" si="49"/>
        <v>2.3555501087966998E-2</v>
      </c>
      <c r="DN13" s="13">
        <f>SMALL($DZ13:EA13,1)/(60*60*24)</f>
        <v>2.3555501087966998E-2</v>
      </c>
      <c r="DO13" s="13">
        <f>SMALL($DZ13:EB13,1)/(60*60*24)</f>
        <v>2.3555501087966998E-2</v>
      </c>
      <c r="DP13" s="13">
        <f>SMALL($DZ13:EC13,1)/(60*60*24)</f>
        <v>2.3555501087966998E-2</v>
      </c>
      <c r="DQ13" s="13">
        <f>SMALL($DZ13:ED13,1)/(60*60*24)</f>
        <v>2.3555501087966998E-2</v>
      </c>
      <c r="DR13" s="13">
        <f>SMALL($DZ13:EE13,1)/(60*60*24)</f>
        <v>2.3555501087966998E-2</v>
      </c>
      <c r="DT13" s="6">
        <f t="shared" si="50"/>
        <v>2284.0996784565914</v>
      </c>
      <c r="DU13" s="1">
        <f t="shared" si="51"/>
        <v>9999</v>
      </c>
      <c r="DV13" s="1">
        <f t="shared" si="52"/>
        <v>9999</v>
      </c>
      <c r="DW13" s="1">
        <f t="shared" si="53"/>
        <v>9999</v>
      </c>
      <c r="DX13" s="1">
        <f t="shared" si="54"/>
        <v>9999</v>
      </c>
      <c r="DY13" s="1">
        <f t="shared" si="55"/>
        <v>9999</v>
      </c>
      <c r="DZ13" s="6">
        <f t="shared" si="56"/>
        <v>2035.1952940003487</v>
      </c>
      <c r="EA13" s="1">
        <f t="shared" si="67"/>
        <v>9999</v>
      </c>
      <c r="EB13" s="46">
        <f t="shared" si="57"/>
        <v>9999</v>
      </c>
      <c r="EC13" s="1">
        <f t="shared" si="58"/>
        <v>9999</v>
      </c>
      <c r="ED13" s="1">
        <f t="shared" si="59"/>
        <v>2138</v>
      </c>
      <c r="EE13" s="1">
        <f t="shared" si="60"/>
        <v>2116</v>
      </c>
      <c r="EG13" s="8"/>
      <c r="EH13" s="8"/>
      <c r="EI13" s="8"/>
    </row>
    <row r="14" spans="1:139" x14ac:dyDescent="0.25">
      <c r="A14" s="1" t="s">
        <v>17</v>
      </c>
      <c r="E14" s="13">
        <v>2.7152777777777779E-2</v>
      </c>
      <c r="F14" s="11">
        <v>43556</v>
      </c>
      <c r="H14" s="38"/>
      <c r="K14" s="8">
        <v>2.1631944444444443E-2</v>
      </c>
      <c r="M14" s="8">
        <v>3.001861916264089E-2</v>
      </c>
      <c r="N14" s="8">
        <f t="shared" si="0"/>
        <v>3.0256899785637725E-2</v>
      </c>
      <c r="O14" s="32">
        <f t="shared" si="61"/>
        <v>0</v>
      </c>
      <c r="P14" s="69">
        <f t="shared" si="1"/>
        <v>-2.3828062299683511E-4</v>
      </c>
      <c r="Q14" s="32" t="str">
        <f t="shared" ref="Q14" si="74">IF(R14&gt;0,"+",0)</f>
        <v>+</v>
      </c>
      <c r="R14" s="69">
        <f t="shared" si="63"/>
        <v>2.3828062299683511E-4</v>
      </c>
      <c r="S14" s="6">
        <f t="shared" si="64"/>
        <v>2614.1961414790994</v>
      </c>
      <c r="T14" s="8">
        <f t="shared" si="3"/>
        <v>5.9027777777777776E-3</v>
      </c>
      <c r="V14" s="8">
        <f t="shared" si="4"/>
        <v>0</v>
      </c>
      <c r="W14" s="8">
        <f t="shared" si="5"/>
        <v>0</v>
      </c>
      <c r="X14" s="8">
        <f t="shared" si="6"/>
        <v>5.9027777777777776E-3</v>
      </c>
      <c r="Y14" s="8"/>
      <c r="Z14" s="8">
        <f>IF(A14&lt;&gt;"",IF(VLOOKUP(A14,Apr!A$4:F$209,6)&gt;0,VLOOKUP(A14,Apr!A$4:F$209,6),0),0)</f>
        <v>0</v>
      </c>
      <c r="AA14" s="8">
        <f>IF(A14&lt;&gt;"",IF(VLOOKUP(A14,May!A$3:F$207,6)&gt;0,VLOOKUP(A14,May!A$3:F$207,6),0),0)</f>
        <v>0</v>
      </c>
      <c r="AB14" s="8">
        <f>IF(A14&lt;&gt;"",IF(VLOOKUP(A14,Jun!A$3:F$207,6)&gt;0,VLOOKUP(A14,Jun!A$3:F$207,6),0),0)</f>
        <v>0</v>
      </c>
      <c r="AC14" s="8">
        <f>IF(A14&lt;&gt;"",IF(VLOOKUP(A14,Jul!A$3:F$206,6)&gt;0,VLOOKUP(A14,Jul!A$3:F$206,6),0),0)</f>
        <v>0</v>
      </c>
      <c r="AD14" s="8">
        <f>IF(A14&lt;&gt;"",IF(VLOOKUP(A14,Aug!A$3:F$206,6)&gt;0,VLOOKUP(A14,Aug!A$3:F$206,6),0),0)</f>
        <v>0</v>
      </c>
      <c r="AE14" s="8">
        <f>IF(A14&lt;&gt;"",IF(VLOOKUP(A14,Sep!A$3:F$206,6)&gt;0,VLOOKUP(A14,Sep!A$3:F$206,6),0),0)</f>
        <v>0</v>
      </c>
      <c r="AF14" s="6">
        <f t="shared" si="65"/>
        <v>2329.3202721902339</v>
      </c>
      <c r="AG14" s="8">
        <f t="shared" si="66"/>
        <v>8.6805555555555551E-4</v>
      </c>
      <c r="AH14" s="8">
        <f>IF(A14&lt;&gt;"",IF(VLOOKUP(A14,Oct!A$3:F$206,6)&gt;0,VLOOKUP(A14,Oct!A$3:F$206,6),0),0)</f>
        <v>0</v>
      </c>
      <c r="AI14" s="8">
        <f>IF(A14&lt;&gt;"",IF(VLOOKUP(A14,Nov!A$3:F$206,6)&gt;0,VLOOKUP(A14,Nov!A$3:F$206,6),0),0)</f>
        <v>0</v>
      </c>
      <c r="AJ14" s="8">
        <f>IF(A14&lt;&gt;"",IF(VLOOKUP(A14,Dec!A$3:F$207,6)&gt;0,VLOOKUP(A14,Dec!A$3:F$207,6),0),0)</f>
        <v>0</v>
      </c>
      <c r="AK14" s="8">
        <f>IF(A14&lt;&gt;"",IF(VLOOKUP(A14,Jan!A$3:F$206,6)&gt;0,VLOOKUP(A14,Jan!A$3:F$206,6),0),0)</f>
        <v>0</v>
      </c>
      <c r="AL14" s="8">
        <f>IF(A14&lt;&gt;"",IF(VLOOKUP(A14,Feb!A$3:F$206,6)&gt;0,VLOOKUP(A14,Feb!A$3:F$206,6),0),0)</f>
        <v>0</v>
      </c>
      <c r="AM14" s="8">
        <f>IF(A14&lt;&gt;"",IF(VLOOKUP(A14,Mar!A$3:F$206,6)&gt;0,VLOOKUP(A14,Mar!A$3:F$206,6),0),0)</f>
        <v>0</v>
      </c>
      <c r="AO14" s="8">
        <f>LARGE($BM14:BN14,1)</f>
        <v>5.9027777777777776E-3</v>
      </c>
      <c r="AP14" s="8">
        <f>LARGE($BM14:BO14,1)</f>
        <v>5.9027777777777776E-3</v>
      </c>
      <c r="AQ14" s="8">
        <f>LARGE($BM14:BP14,1)</f>
        <v>5.9027777777777776E-3</v>
      </c>
      <c r="AR14" s="8">
        <f>LARGE($BM14:BQ14,1)</f>
        <v>5.9027777777777776E-3</v>
      </c>
      <c r="AS14" s="8">
        <f>LARGE($BM14:BR14,1)</f>
        <v>5.9027777777777776E-3</v>
      </c>
      <c r="AT14" s="8">
        <f>LARGE($BS14:BT14,1)</f>
        <v>8.6805555555555551E-4</v>
      </c>
      <c r="AU14" s="8">
        <f>LARGE($BS14:BU14,1)</f>
        <v>8.6805555555555551E-4</v>
      </c>
      <c r="AV14" s="8">
        <f>LARGE($BS14:BV14,1)</f>
        <v>8.6805555555555551E-4</v>
      </c>
      <c r="AW14" s="8">
        <f>LARGE($BS14:BW14,1)</f>
        <v>8.6805555555555551E-4</v>
      </c>
      <c r="AX14" s="8">
        <f>LARGE($BS14:BX14,1)</f>
        <v>8.6805555555555551E-4</v>
      </c>
      <c r="BA14" s="6">
        <f t="shared" si="7"/>
        <v>0</v>
      </c>
      <c r="BB14" s="6">
        <f t="shared" si="8"/>
        <v>0</v>
      </c>
      <c r="BC14" s="6">
        <f t="shared" si="9"/>
        <v>0</v>
      </c>
      <c r="BD14" s="6">
        <f t="shared" si="10"/>
        <v>0</v>
      </c>
      <c r="BE14" s="6">
        <f t="shared" si="11"/>
        <v>0</v>
      </c>
      <c r="BF14" s="6">
        <f t="shared" si="12"/>
        <v>0</v>
      </c>
      <c r="BG14" s="6">
        <f t="shared" si="13"/>
        <v>0</v>
      </c>
      <c r="BH14" s="6">
        <f t="shared" si="14"/>
        <v>0</v>
      </c>
      <c r="BI14" s="6">
        <f t="shared" si="15"/>
        <v>0</v>
      </c>
      <c r="BJ14" s="6">
        <f t="shared" si="16"/>
        <v>0</v>
      </c>
      <c r="BK14" s="6">
        <f t="shared" si="17"/>
        <v>0</v>
      </c>
      <c r="BM14" s="8">
        <f t="shared" si="18"/>
        <v>5.9027777777777776E-3</v>
      </c>
      <c r="BN14" s="8">
        <f t="shared" si="19"/>
        <v>0</v>
      </c>
      <c r="BO14" s="8">
        <f t="shared" si="20"/>
        <v>0</v>
      </c>
      <c r="BP14" s="8">
        <f t="shared" si="21"/>
        <v>0</v>
      </c>
      <c r="BQ14" s="8">
        <f t="shared" si="22"/>
        <v>0</v>
      </c>
      <c r="BR14" s="8">
        <f t="shared" si="23"/>
        <v>0</v>
      </c>
      <c r="BS14" s="8">
        <f t="shared" si="24"/>
        <v>8.6805555555555551E-4</v>
      </c>
      <c r="BT14" s="8">
        <f t="shared" si="25"/>
        <v>0</v>
      </c>
      <c r="BU14" s="8">
        <f t="shared" si="26"/>
        <v>0</v>
      </c>
      <c r="BV14" s="8">
        <f t="shared" si="26"/>
        <v>0</v>
      </c>
      <c r="BW14" s="8">
        <f t="shared" si="27"/>
        <v>0</v>
      </c>
      <c r="BX14" s="8">
        <f t="shared" si="28"/>
        <v>0</v>
      </c>
      <c r="CA14" s="8" t="str">
        <f t="shared" si="29"/>
        <v/>
      </c>
      <c r="CB14" s="8" t="str">
        <f t="shared" si="30"/>
        <v/>
      </c>
      <c r="CC14" s="8" t="str">
        <f t="shared" si="31"/>
        <v/>
      </c>
      <c r="CD14" s="8" t="str">
        <f t="shared" si="32"/>
        <v/>
      </c>
      <c r="CE14" s="8" t="str">
        <f t="shared" si="33"/>
        <v/>
      </c>
      <c r="CF14" s="8" t="str">
        <f t="shared" si="34"/>
        <v/>
      </c>
      <c r="CG14" s="8" t="str">
        <f t="shared" si="35"/>
        <v/>
      </c>
      <c r="CH14" s="8" t="str">
        <f t="shared" si="36"/>
        <v/>
      </c>
      <c r="CI14" s="8" t="str">
        <f t="shared" si="37"/>
        <v/>
      </c>
      <c r="CJ14" s="8" t="str">
        <f t="shared" si="38"/>
        <v/>
      </c>
      <c r="CK14" s="8" t="str">
        <f t="shared" si="39"/>
        <v/>
      </c>
      <c r="CL14" s="8" t="str">
        <f t="shared" si="40"/>
        <v/>
      </c>
      <c r="CN14" s="13">
        <v>2.7152777777777779E-2</v>
      </c>
      <c r="CO14" s="8">
        <f t="shared" si="41"/>
        <v>2.7152777777777779E-2</v>
      </c>
      <c r="CP14" s="8">
        <f>IF(COUNT($CA14:CB14)&gt;0,SMALL($CA14:CB14,1),$CN14)</f>
        <v>2.7152777777777779E-2</v>
      </c>
      <c r="CQ14" s="8">
        <f>IF(COUNT($CA14:CC14)&gt;0,SMALL($CA14:CC14,1),$CN14)</f>
        <v>2.7152777777777779E-2</v>
      </c>
      <c r="CR14" s="8">
        <f>IF(COUNT($CA14:CD14)&gt;0,SMALL($CA14:CD14,1),$CN14)</f>
        <v>2.7152777777777779E-2</v>
      </c>
      <c r="CS14" s="8">
        <f>IF(COUNT($CA14:CE14)&gt;0,SMALL($CA14:CE14,1),$CN14)</f>
        <v>2.7152777777777779E-2</v>
      </c>
      <c r="CT14" s="3">
        <v>2.2118055555555557E-2</v>
      </c>
      <c r="CU14" s="8">
        <f t="shared" si="42"/>
        <v>2.2118055555555557E-2</v>
      </c>
      <c r="CV14" s="8">
        <f>IF(COUNT($CG14:CH14)&gt;0,SMALL($CG14:CH14,1),$CU14)</f>
        <v>2.2118055555555557E-2</v>
      </c>
      <c r="CW14" s="8">
        <f>IF(COUNT($CG14:CI14)&gt;0,SMALL($CG14:CI14,1),$CU14)</f>
        <v>2.2118055555555557E-2</v>
      </c>
      <c r="CX14" s="8">
        <f>IF(COUNT($CG14:CJ14)&gt;0,SMALL($CG14:CJ14,1),$CU14)</f>
        <v>2.2118055555555557E-2</v>
      </c>
      <c r="CY14" s="8">
        <f>IF(COUNT($CG14:CK14)&gt;0,SMALL($CG14:CK14,1),$CU14)</f>
        <v>2.2118055555555557E-2</v>
      </c>
      <c r="DA14" s="8">
        <f t="shared" si="43"/>
        <v>5.9030092592592589E-3</v>
      </c>
      <c r="DB14" s="8">
        <f t="shared" si="44"/>
        <v>8.6828703703703699E-4</v>
      </c>
      <c r="DC14" s="1">
        <f t="shared" si="45"/>
        <v>10</v>
      </c>
      <c r="DD14" s="8">
        <f t="shared" si="46"/>
        <v>2.3148148148148148E-7</v>
      </c>
      <c r="DE14" s="1" t="str">
        <f t="shared" si="47"/>
        <v>Bob Clough</v>
      </c>
      <c r="DG14" s="13">
        <f t="shared" si="48"/>
        <v>3.0256899785637725E-2</v>
      </c>
      <c r="DH14" s="13">
        <f>SMALL($DT14:DU14,1)/(60*60*24)</f>
        <v>3.0256899785637725E-2</v>
      </c>
      <c r="DI14" s="13">
        <f>SMALL($DT14:DV14,1)/(60*60*24)</f>
        <v>3.0256899785637725E-2</v>
      </c>
      <c r="DJ14" s="13">
        <f>SMALL($DT14:DW14,1)/(60*60*24)</f>
        <v>3.0256899785637725E-2</v>
      </c>
      <c r="DK14" s="13">
        <f>SMALL($DT14:DX14,1)/(60*60*24)</f>
        <v>3.0256899785637725E-2</v>
      </c>
      <c r="DL14" s="13">
        <f>SMALL($DT14:DY14,1)/(60*60*24)</f>
        <v>3.0256899785637725E-2</v>
      </c>
      <c r="DM14" s="37">
        <f t="shared" si="49"/>
        <v>2.6959725372572151E-2</v>
      </c>
      <c r="DN14" s="13">
        <f>SMALL($DZ14:EA14,1)/(60*60*24)</f>
        <v>2.6959725372572151E-2</v>
      </c>
      <c r="DO14" s="13">
        <f>SMALL($DZ14:EB14,1)/(60*60*24)</f>
        <v>2.6959725372572151E-2</v>
      </c>
      <c r="DP14" s="13">
        <f>SMALL($DZ14:EC14,1)/(60*60*24)</f>
        <v>2.6959725372572151E-2</v>
      </c>
      <c r="DQ14" s="13">
        <f>SMALL($DZ14:ED14,1)/(60*60*24)</f>
        <v>2.6959725372572151E-2</v>
      </c>
      <c r="DR14" s="13">
        <f>SMALL($DZ14:EE14,1)/(60*60*24)</f>
        <v>2.6959725372572151E-2</v>
      </c>
      <c r="DT14" s="6">
        <f t="shared" si="50"/>
        <v>2614.1961414790994</v>
      </c>
      <c r="DU14" s="1">
        <f t="shared" si="51"/>
        <v>9999</v>
      </c>
      <c r="DV14" s="1">
        <f t="shared" si="52"/>
        <v>9999</v>
      </c>
      <c r="DW14" s="1">
        <f t="shared" si="53"/>
        <v>9999</v>
      </c>
      <c r="DX14" s="1">
        <f t="shared" si="54"/>
        <v>9999</v>
      </c>
      <c r="DY14" s="1">
        <f t="shared" si="55"/>
        <v>9999</v>
      </c>
      <c r="DZ14" s="6">
        <f t="shared" si="56"/>
        <v>2329.3202721902339</v>
      </c>
      <c r="EA14" s="1">
        <f t="shared" si="67"/>
        <v>9999</v>
      </c>
      <c r="EB14" s="46">
        <f t="shared" si="57"/>
        <v>9999</v>
      </c>
      <c r="EC14" s="1">
        <f t="shared" si="58"/>
        <v>9999</v>
      </c>
      <c r="ED14" s="1">
        <f t="shared" si="59"/>
        <v>9999</v>
      </c>
      <c r="EE14" s="1">
        <f t="shared" si="60"/>
        <v>9999</v>
      </c>
      <c r="EG14" s="8"/>
      <c r="EH14" s="8"/>
      <c r="EI14" s="8"/>
    </row>
    <row r="15" spans="1:139" x14ac:dyDescent="0.25">
      <c r="A15" s="1" t="s">
        <v>190</v>
      </c>
      <c r="B15" s="45"/>
      <c r="E15" s="13">
        <v>2.7581018518518519E-2</v>
      </c>
      <c r="H15" s="38"/>
      <c r="M15" s="8">
        <v>2.8281778576689256E-2</v>
      </c>
      <c r="N15" s="8">
        <f t="shared" si="0"/>
        <v>2.7581018518518519E-2</v>
      </c>
      <c r="O15" s="32" t="str">
        <f t="shared" si="61"/>
        <v>-</v>
      </c>
      <c r="P15" s="69">
        <f t="shared" si="1"/>
        <v>7.0076005817073725E-4</v>
      </c>
      <c r="Q15" s="32">
        <f t="shared" ref="Q15" si="75">IF(R15&gt;0,"+",0)</f>
        <v>0</v>
      </c>
      <c r="R15" s="70">
        <f t="shared" si="63"/>
        <v>-7.0076005817073725E-4</v>
      </c>
      <c r="S15" s="6">
        <f t="shared" si="64"/>
        <v>2383</v>
      </c>
      <c r="T15" s="8">
        <f t="shared" si="3"/>
        <v>8.6805555555555559E-3</v>
      </c>
      <c r="V15" s="8">
        <f t="shared" si="4"/>
        <v>0</v>
      </c>
      <c r="W15" s="8">
        <f t="shared" si="5"/>
        <v>0</v>
      </c>
      <c r="X15" s="8">
        <f t="shared" si="6"/>
        <v>8.6805555555555559E-3</v>
      </c>
      <c r="Y15" s="8"/>
      <c r="Z15" s="8">
        <f>IF(A15&lt;&gt;"",IF(VLOOKUP(A15,Apr!A$4:F$209,6)&gt;0,VLOOKUP(A15,Apr!A$4:F$209,6),0),0)</f>
        <v>0</v>
      </c>
      <c r="AA15" s="8">
        <f>IF(A15&lt;&gt;"",IF(VLOOKUP(A15,May!A$3:F$207,6)&gt;0,VLOOKUP(A15,May!A$3:F$207,6),0),0)</f>
        <v>0</v>
      </c>
      <c r="AB15" s="8">
        <f>IF(A15&lt;&gt;"",IF(VLOOKUP(A15,Jun!A$3:F$207,6)&gt;0,VLOOKUP(A15,Jun!A$3:F$207,6),0),0)</f>
        <v>0</v>
      </c>
      <c r="AC15" s="8">
        <f>IF(A15&lt;&gt;"",IF(VLOOKUP(A15,Jul!A$3:F$206,6)&gt;0,VLOOKUP(A15,Jul!A$3:F$206,6),0),0)</f>
        <v>0</v>
      </c>
      <c r="AD15" s="8">
        <f>IF(A15&lt;&gt;"",IF(VLOOKUP(A15,Aug!A$3:F$206,6)&gt;0,VLOOKUP(A15,Aug!A$3:F$206,6),0),0)</f>
        <v>0</v>
      </c>
      <c r="AE15" s="8">
        <f>IF(A15&lt;&gt;"",IF(VLOOKUP(A15,Sep!A$3:F$206,6)&gt;0,VLOOKUP(A15,Sep!A$3:F$206,6),0),0)</f>
        <v>0</v>
      </c>
      <c r="AF15" s="6">
        <f t="shared" si="65"/>
        <v>2123.318185868306</v>
      </c>
      <c r="AG15" s="8">
        <f t="shared" si="66"/>
        <v>3.2986111111111111E-3</v>
      </c>
      <c r="AH15" s="8">
        <f>IF(A15&lt;&gt;"",IF(VLOOKUP(A15,Oct!A$3:F$206,6)&gt;0,VLOOKUP(A15,Oct!A$3:F$206,6),0),0)</f>
        <v>0</v>
      </c>
      <c r="AI15" s="8">
        <f>IF(A15&lt;&gt;"",IF(VLOOKUP(A15,Nov!A$3:F$206,6)&gt;0,VLOOKUP(A15,Nov!A$3:F$206,6),0),0)</f>
        <v>0</v>
      </c>
      <c r="AJ15" s="8">
        <f>IF(A15&lt;&gt;"",IF(VLOOKUP(A15,Dec!A$3:F$207,6)&gt;0,VLOOKUP(A15,Dec!A$3:F$207,6),0),0)</f>
        <v>0</v>
      </c>
      <c r="AK15" s="8">
        <f>IF(A15&lt;&gt;"",IF(VLOOKUP(A15,Jan!A$3:F$206,6)&gt;0,VLOOKUP(A15,Jan!A$3:F$206,6),0),0)</f>
        <v>0</v>
      </c>
      <c r="AL15" s="8">
        <f>IF(A15&lt;&gt;"",IF(VLOOKUP(A15,Feb!A$3:F$206,6)&gt;0,VLOOKUP(A15,Feb!A$3:F$206,6),0),0)</f>
        <v>0</v>
      </c>
      <c r="AM15" s="8">
        <f>IF(A15&lt;&gt;"",IF(VLOOKUP(A15,Mar!A$3:F$206,6)&gt;0,VLOOKUP(A15,Mar!A$3:F$206,6),0),0)</f>
        <v>0</v>
      </c>
      <c r="AO15" s="8">
        <f>LARGE($BM15:BN15,1)</f>
        <v>8.6805555555555559E-3</v>
      </c>
      <c r="AP15" s="8">
        <f>LARGE($BM15:BO15,1)</f>
        <v>8.6805555555555559E-3</v>
      </c>
      <c r="AQ15" s="8">
        <f>LARGE($BM15:BP15,1)</f>
        <v>8.6805555555555559E-3</v>
      </c>
      <c r="AR15" s="8">
        <f>LARGE($BM15:BQ15,1)</f>
        <v>8.6805555555555559E-3</v>
      </c>
      <c r="AS15" s="8">
        <f>LARGE($BM15:BR15,1)</f>
        <v>8.6805555555555559E-3</v>
      </c>
      <c r="AT15" s="8">
        <f>LARGE($BS15:BT15,1)</f>
        <v>3.2986111111111111E-3</v>
      </c>
      <c r="AU15" s="8">
        <f>LARGE($BS15:BU15,1)</f>
        <v>3.2986111111111111E-3</v>
      </c>
      <c r="AV15" s="8">
        <f>LARGE($BS15:BV15,1)</f>
        <v>3.2986111111111111E-3</v>
      </c>
      <c r="AW15" s="8">
        <f>LARGE($BS15:BW15,1)</f>
        <v>3.2986111111111111E-3</v>
      </c>
      <c r="AX15" s="8">
        <f>LARGE($BS15:BX15,1)</f>
        <v>3.2986111111111111E-3</v>
      </c>
      <c r="BA15" s="6">
        <f t="shared" si="7"/>
        <v>0</v>
      </c>
      <c r="BB15" s="6">
        <f t="shared" si="8"/>
        <v>0</v>
      </c>
      <c r="BC15" s="6">
        <f t="shared" si="9"/>
        <v>0</v>
      </c>
      <c r="BD15" s="6">
        <f t="shared" si="10"/>
        <v>0</v>
      </c>
      <c r="BE15" s="6">
        <f t="shared" si="11"/>
        <v>0</v>
      </c>
      <c r="BF15" s="6">
        <f t="shared" si="12"/>
        <v>0</v>
      </c>
      <c r="BG15" s="6">
        <f t="shared" si="13"/>
        <v>0</v>
      </c>
      <c r="BH15" s="6">
        <f t="shared" si="14"/>
        <v>0</v>
      </c>
      <c r="BI15" s="6">
        <f t="shared" si="15"/>
        <v>0</v>
      </c>
      <c r="BJ15" s="6">
        <f t="shared" si="16"/>
        <v>0</v>
      </c>
      <c r="BK15" s="6">
        <f t="shared" si="17"/>
        <v>0</v>
      </c>
      <c r="BM15" s="8">
        <f t="shared" si="18"/>
        <v>8.6805555555555559E-3</v>
      </c>
      <c r="BN15" s="8">
        <f t="shared" si="19"/>
        <v>0</v>
      </c>
      <c r="BO15" s="8">
        <f t="shared" si="20"/>
        <v>0</v>
      </c>
      <c r="BP15" s="8">
        <f t="shared" si="21"/>
        <v>0</v>
      </c>
      <c r="BQ15" s="8">
        <f t="shared" si="22"/>
        <v>0</v>
      </c>
      <c r="BR15" s="8">
        <f t="shared" si="23"/>
        <v>0</v>
      </c>
      <c r="BS15" s="8">
        <f t="shared" si="24"/>
        <v>3.2986111111111111E-3</v>
      </c>
      <c r="BT15" s="8">
        <f t="shared" si="25"/>
        <v>0</v>
      </c>
      <c r="BU15" s="8">
        <f t="shared" si="26"/>
        <v>0</v>
      </c>
      <c r="BV15" s="8">
        <f t="shared" si="26"/>
        <v>0</v>
      </c>
      <c r="BW15" s="8">
        <f t="shared" si="27"/>
        <v>0</v>
      </c>
      <c r="BX15" s="8">
        <f t="shared" si="28"/>
        <v>0</v>
      </c>
      <c r="CA15" s="8" t="str">
        <f t="shared" si="29"/>
        <v/>
      </c>
      <c r="CB15" s="8" t="str">
        <f t="shared" si="30"/>
        <v/>
      </c>
      <c r="CC15" s="8" t="str">
        <f t="shared" si="31"/>
        <v/>
      </c>
      <c r="CD15" s="8" t="str">
        <f t="shared" si="32"/>
        <v/>
      </c>
      <c r="CE15" s="8" t="str">
        <f t="shared" si="33"/>
        <v/>
      </c>
      <c r="CF15" s="8" t="str">
        <f t="shared" si="34"/>
        <v/>
      </c>
      <c r="CG15" s="8" t="str">
        <f t="shared" si="35"/>
        <v/>
      </c>
      <c r="CH15" s="8" t="str">
        <f t="shared" si="36"/>
        <v/>
      </c>
      <c r="CI15" s="8" t="str">
        <f t="shared" si="37"/>
        <v/>
      </c>
      <c r="CJ15" s="8" t="str">
        <f t="shared" si="38"/>
        <v/>
      </c>
      <c r="CK15" s="8" t="str">
        <f t="shared" si="39"/>
        <v/>
      </c>
      <c r="CL15" s="8" t="str">
        <f t="shared" si="40"/>
        <v/>
      </c>
      <c r="CN15" s="13">
        <v>2.7581018518518519E-2</v>
      </c>
      <c r="CO15" s="8">
        <f t="shared" si="41"/>
        <v>2.7581018518518519E-2</v>
      </c>
      <c r="CP15" s="8">
        <f>IF(COUNT($CA15:CB15)&gt;0,SMALL($CA15:CB15,1),$CN15)</f>
        <v>2.7581018518518519E-2</v>
      </c>
      <c r="CQ15" s="8">
        <f>IF(COUNT($CA15:CC15)&gt;0,SMALL($CA15:CC15,1),$CN15)</f>
        <v>2.7581018518518519E-2</v>
      </c>
      <c r="CR15" s="8">
        <f>IF(COUNT($CA15:CD15)&gt;0,SMALL($CA15:CD15,1),$CN15)</f>
        <v>2.7581018518518519E-2</v>
      </c>
      <c r="CS15" s="8">
        <f>IF(COUNT($CA15:CE15)&gt;0,SMALL($CA15:CE15,1),$CN15)</f>
        <v>2.7581018518518519E-2</v>
      </c>
      <c r="CT15" s="3">
        <v>2.119212962962963E-2</v>
      </c>
      <c r="CU15" s="8">
        <f t="shared" si="42"/>
        <v>2.119212962962963E-2</v>
      </c>
      <c r="CV15" s="8">
        <f>IF(COUNT($CG15:CH15)&gt;0,SMALL($CG15:CH15,1),$CU15)</f>
        <v>2.119212962962963E-2</v>
      </c>
      <c r="CW15" s="8">
        <f>IF(COUNT($CG15:CI15)&gt;0,SMALL($CG15:CI15,1),$CU15)</f>
        <v>2.119212962962963E-2</v>
      </c>
      <c r="CX15" s="8">
        <f>IF(COUNT($CG15:CJ15)&gt;0,SMALL($CG15:CJ15,1),$CU15)</f>
        <v>2.119212962962963E-2</v>
      </c>
      <c r="CY15" s="8">
        <f>IF(COUNT($CG15:CK15)&gt;0,SMALL($CG15:CK15,1),$CU15)</f>
        <v>2.119212962962963E-2</v>
      </c>
      <c r="DA15" s="8">
        <f t="shared" si="43"/>
        <v>8.6808101851851855E-3</v>
      </c>
      <c r="DB15" s="8">
        <f t="shared" si="44"/>
        <v>3.2988657407407407E-3</v>
      </c>
      <c r="DC15" s="1">
        <f t="shared" si="45"/>
        <v>11</v>
      </c>
      <c r="DD15" s="8">
        <f t="shared" si="46"/>
        <v>2.5462962962962963E-7</v>
      </c>
      <c r="DE15" s="1" t="str">
        <f t="shared" si="47"/>
        <v>Carolyn Melvin</v>
      </c>
      <c r="DG15" s="13">
        <f t="shared" si="48"/>
        <v>2.7581018518518519E-2</v>
      </c>
      <c r="DH15" s="13">
        <f>SMALL($DT15:DU15,1)/(60*60*24)</f>
        <v>2.7581018518518519E-2</v>
      </c>
      <c r="DI15" s="13">
        <f>SMALL($DT15:DV15,1)/(60*60*24)</f>
        <v>2.7581018518518519E-2</v>
      </c>
      <c r="DJ15" s="13">
        <f>SMALL($DT15:DW15,1)/(60*60*24)</f>
        <v>2.7581018518518519E-2</v>
      </c>
      <c r="DK15" s="13">
        <f>SMALL($DT15:DX15,1)/(60*60*24)</f>
        <v>2.7581018518518519E-2</v>
      </c>
      <c r="DL15" s="13">
        <f>SMALL($DT15:DY15,1)/(60*60*24)</f>
        <v>2.7581018518518519E-2</v>
      </c>
      <c r="DM15" s="37">
        <f t="shared" si="49"/>
        <v>2.4575441966068357E-2</v>
      </c>
      <c r="DN15" s="13">
        <f>SMALL($DZ15:EA15,1)/(60*60*24)</f>
        <v>2.4575441966068357E-2</v>
      </c>
      <c r="DO15" s="13">
        <f>SMALL($DZ15:EB15,1)/(60*60*24)</f>
        <v>2.4575441966068357E-2</v>
      </c>
      <c r="DP15" s="13">
        <f>SMALL($DZ15:EC15,1)/(60*60*24)</f>
        <v>2.4575441966068357E-2</v>
      </c>
      <c r="DQ15" s="13">
        <f>SMALL($DZ15:ED15,1)/(60*60*24)</f>
        <v>2.4575441966068357E-2</v>
      </c>
      <c r="DR15" s="13">
        <f>SMALL($DZ15:EE15,1)/(60*60*24)</f>
        <v>2.4575441966068357E-2</v>
      </c>
      <c r="DT15" s="6">
        <f t="shared" si="50"/>
        <v>2383</v>
      </c>
      <c r="DU15" s="1">
        <f t="shared" si="51"/>
        <v>9999</v>
      </c>
      <c r="DV15" s="1">
        <f t="shared" si="52"/>
        <v>9999</v>
      </c>
      <c r="DW15" s="1">
        <f t="shared" si="53"/>
        <v>9999</v>
      </c>
      <c r="DX15" s="1">
        <f t="shared" si="54"/>
        <v>9999</v>
      </c>
      <c r="DY15" s="1">
        <f t="shared" si="55"/>
        <v>9999</v>
      </c>
      <c r="DZ15" s="6">
        <f t="shared" si="56"/>
        <v>2123.318185868306</v>
      </c>
      <c r="EA15" s="1">
        <f t="shared" si="67"/>
        <v>9999</v>
      </c>
      <c r="EB15" s="46">
        <f t="shared" si="57"/>
        <v>9999</v>
      </c>
      <c r="EC15" s="1">
        <f t="shared" si="58"/>
        <v>9999</v>
      </c>
      <c r="ED15" s="1">
        <f t="shared" si="59"/>
        <v>9999</v>
      </c>
      <c r="EE15" s="1">
        <f t="shared" si="60"/>
        <v>9999</v>
      </c>
    </row>
    <row r="16" spans="1:139" x14ac:dyDescent="0.25">
      <c r="A16" s="1" t="s">
        <v>125</v>
      </c>
      <c r="E16" s="13">
        <v>1.8738425925925926E-2</v>
      </c>
      <c r="F16" s="11">
        <v>42948</v>
      </c>
      <c r="H16" s="38"/>
      <c r="K16" s="8">
        <v>1.4305555555555557E-2</v>
      </c>
      <c r="L16" s="8">
        <v>2.6400462962962962E-2</v>
      </c>
      <c r="M16" s="8">
        <v>1.9912245444801715E-2</v>
      </c>
      <c r="N16" s="8">
        <f t="shared" si="0"/>
        <v>2.0009378349410505E-2</v>
      </c>
      <c r="O16" s="32">
        <f t="shared" si="61"/>
        <v>0</v>
      </c>
      <c r="P16" s="70">
        <f t="shared" si="1"/>
        <v>-9.7132904608790427E-5</v>
      </c>
      <c r="Q16" s="32" t="str">
        <f t="shared" ref="Q16" si="76">IF(R16&gt;0,"+",0)</f>
        <v>+</v>
      </c>
      <c r="R16" s="69">
        <f t="shared" si="63"/>
        <v>9.7132904608790427E-5</v>
      </c>
      <c r="S16" s="6">
        <f t="shared" si="64"/>
        <v>1728.8102893890673</v>
      </c>
      <c r="T16" s="8">
        <f t="shared" si="3"/>
        <v>1.6145833333333335E-2</v>
      </c>
      <c r="V16" s="8">
        <f t="shared" si="4"/>
        <v>0</v>
      </c>
      <c r="W16" s="8">
        <f t="shared" si="5"/>
        <v>1.7800925925925921E-2</v>
      </c>
      <c r="X16" s="8">
        <f t="shared" si="6"/>
        <v>1.6145833333333335E-2</v>
      </c>
      <c r="Y16" s="8"/>
      <c r="Z16" s="8">
        <f>IF(A16&lt;&gt;"",IF(VLOOKUP(A16,Apr!A$4:F$209,6)&gt;0,VLOOKUP(A16,Apr!A$4:F$209,6),0),0)</f>
        <v>0</v>
      </c>
      <c r="AA16" s="8">
        <f>IF(A16&lt;&gt;"",IF(VLOOKUP(A16,May!A$3:F$207,6)&gt;0,VLOOKUP(A16,May!A$3:F$207,6),0),0)</f>
        <v>0</v>
      </c>
      <c r="AB16" s="8">
        <f>IF(A16&lt;&gt;"",IF(VLOOKUP(A16,Jun!A$3:F$207,6)&gt;0,VLOOKUP(A16,Jun!A$3:F$207,6),0),0)</f>
        <v>0</v>
      </c>
      <c r="AC16" s="8">
        <f>IF(A16&lt;&gt;"",IF(VLOOKUP(A16,Jul!A$3:F$206,6)&gt;0,VLOOKUP(A16,Jul!A$3:F$206,6),0),0)</f>
        <v>0</v>
      </c>
      <c r="AD16" s="8">
        <f>IF(A16&lt;&gt;"",IF(VLOOKUP(A16,Aug!A$3:F$206,6)&gt;0,VLOOKUP(A16,Aug!A$3:F$206,6),0),0)</f>
        <v>0</v>
      </c>
      <c r="AE16" s="8">
        <f>IF(A16&lt;&gt;"",IF(VLOOKUP(A16,Sep!A$3:F$206,6)&gt;0,VLOOKUP(A16,Sep!A$3:F$206,6),0),0)</f>
        <v>0</v>
      </c>
      <c r="AF16" s="6">
        <f t="shared" si="65"/>
        <v>1540.4172586554998</v>
      </c>
      <c r="AG16" s="8">
        <f t="shared" si="66"/>
        <v>1.0069444444444445E-2</v>
      </c>
      <c r="AH16" s="8">
        <f>IF(A16&lt;&gt;"",IF(VLOOKUP(A16,Oct!A$3:F$206,6)&gt;0,VLOOKUP(A16,Oct!A$3:F$206,6),0),0)</f>
        <v>0</v>
      </c>
      <c r="AI16" s="8">
        <f>IF(A16&lt;&gt;"",IF(VLOOKUP(A16,Nov!A$3:F$206,6)&gt;0,VLOOKUP(A16,Nov!A$3:F$206,6),0),0)</f>
        <v>1.7800925925925921E-2</v>
      </c>
      <c r="AJ16" s="8">
        <f>IF(A16&lt;&gt;"",IF(VLOOKUP(A16,Dec!A$3:F$207,6)&gt;0,VLOOKUP(A16,Dec!A$3:F$207,6),0),0)</f>
        <v>0</v>
      </c>
      <c r="AK16" s="8">
        <f>IF(A16&lt;&gt;"",IF(VLOOKUP(A16,Jan!A$3:F$206,6)&gt;0,VLOOKUP(A16,Jan!A$3:F$206,6),0),0)</f>
        <v>0</v>
      </c>
      <c r="AL16" s="8">
        <f>IF(A16&lt;&gt;"",IF(VLOOKUP(A16,Feb!A$3:F$206,6)&gt;0,VLOOKUP(A16,Feb!A$3:F$206,6),0),0)</f>
        <v>0</v>
      </c>
      <c r="AM16" s="8">
        <f>IF(A16&lt;&gt;"",IF(VLOOKUP(A16,Mar!A$3:F$206,6)&gt;0,VLOOKUP(A16,Mar!A$3:F$206,6),0),0)</f>
        <v>0</v>
      </c>
      <c r="AO16" s="8">
        <f>LARGE($BM16:BN16,1)</f>
        <v>1.6145833333333335E-2</v>
      </c>
      <c r="AP16" s="8">
        <f>LARGE($BM16:BO16,1)</f>
        <v>1.6145833333333335E-2</v>
      </c>
      <c r="AQ16" s="8">
        <f>LARGE($BM16:BP16,1)</f>
        <v>1.6145833333333335E-2</v>
      </c>
      <c r="AR16" s="8">
        <f>LARGE($BM16:BQ16,1)</f>
        <v>1.6145833333333335E-2</v>
      </c>
      <c r="AS16" s="8">
        <f>LARGE($BM16:BR16,1)</f>
        <v>1.6145833333333335E-2</v>
      </c>
      <c r="AT16" s="8">
        <f>LARGE($BS16:BT16,1)</f>
        <v>1.0069444444444445E-2</v>
      </c>
      <c r="AU16" s="8">
        <f>LARGE($BS16:BU16,1)</f>
        <v>1.0069444444444445E-2</v>
      </c>
      <c r="AV16" s="8">
        <f>LARGE($BS16:BV16,1)</f>
        <v>1.0069444444444445E-2</v>
      </c>
      <c r="AW16" s="8">
        <f>LARGE($BS16:BW16,1)</f>
        <v>1.0069444444444445E-2</v>
      </c>
      <c r="AX16" s="8">
        <f>LARGE($BS16:BX16,1)</f>
        <v>1.0069444444444445E-2</v>
      </c>
      <c r="BA16" s="6">
        <f t="shared" si="7"/>
        <v>0</v>
      </c>
      <c r="BB16" s="6">
        <f t="shared" si="8"/>
        <v>0</v>
      </c>
      <c r="BC16" s="6">
        <f t="shared" si="9"/>
        <v>0</v>
      </c>
      <c r="BD16" s="6">
        <f t="shared" si="10"/>
        <v>0</v>
      </c>
      <c r="BE16" s="6">
        <f t="shared" si="11"/>
        <v>0</v>
      </c>
      <c r="BF16" s="6">
        <f t="shared" si="12"/>
        <v>0</v>
      </c>
      <c r="BG16" s="6">
        <f t="shared" si="13"/>
        <v>0</v>
      </c>
      <c r="BH16" s="6">
        <f t="shared" si="14"/>
        <v>1537.9999999999995</v>
      </c>
      <c r="BI16" s="6">
        <f t="shared" si="15"/>
        <v>0</v>
      </c>
      <c r="BJ16" s="6">
        <f t="shared" si="16"/>
        <v>0</v>
      </c>
      <c r="BK16" s="6">
        <f t="shared" si="17"/>
        <v>0</v>
      </c>
      <c r="BM16" s="8">
        <f t="shared" si="18"/>
        <v>1.6145833333333335E-2</v>
      </c>
      <c r="BN16" s="8">
        <f t="shared" si="19"/>
        <v>0</v>
      </c>
      <c r="BO16" s="8">
        <f t="shared" si="20"/>
        <v>0</v>
      </c>
      <c r="BP16" s="8">
        <f t="shared" si="21"/>
        <v>0</v>
      </c>
      <c r="BQ16" s="8">
        <f t="shared" si="22"/>
        <v>0</v>
      </c>
      <c r="BR16" s="8">
        <f t="shared" si="23"/>
        <v>0</v>
      </c>
      <c r="BS16" s="8">
        <f t="shared" si="24"/>
        <v>1.0069444444444445E-2</v>
      </c>
      <c r="BT16" s="8">
        <f t="shared" si="25"/>
        <v>0</v>
      </c>
      <c r="BU16" s="8">
        <f t="shared" si="26"/>
        <v>1.0069444444444445E-2</v>
      </c>
      <c r="BV16" s="8">
        <f t="shared" si="26"/>
        <v>0</v>
      </c>
      <c r="BW16" s="8">
        <f t="shared" si="27"/>
        <v>0</v>
      </c>
      <c r="BX16" s="8">
        <f t="shared" si="28"/>
        <v>0</v>
      </c>
      <c r="CA16" s="8" t="str">
        <f t="shared" si="29"/>
        <v/>
      </c>
      <c r="CB16" s="8" t="str">
        <f t="shared" si="30"/>
        <v/>
      </c>
      <c r="CC16" s="8" t="str">
        <f t="shared" si="31"/>
        <v/>
      </c>
      <c r="CD16" s="8" t="str">
        <f t="shared" si="32"/>
        <v/>
      </c>
      <c r="CE16" s="8" t="str">
        <f t="shared" si="33"/>
        <v/>
      </c>
      <c r="CF16" s="8" t="str">
        <f t="shared" si="34"/>
        <v/>
      </c>
      <c r="CG16" s="8" t="str">
        <f t="shared" si="35"/>
        <v/>
      </c>
      <c r="CH16" s="8">
        <f t="shared" si="36"/>
        <v>1.7800925925925921E-2</v>
      </c>
      <c r="CI16" s="8" t="str">
        <f t="shared" si="37"/>
        <v/>
      </c>
      <c r="CJ16" s="8" t="str">
        <f t="shared" si="38"/>
        <v/>
      </c>
      <c r="CK16" s="8" t="str">
        <f t="shared" si="39"/>
        <v/>
      </c>
      <c r="CL16" s="8" t="str">
        <f t="shared" si="40"/>
        <v/>
      </c>
      <c r="CN16" s="13">
        <v>1.8738425925925926E-2</v>
      </c>
      <c r="CO16" s="8">
        <f t="shared" si="41"/>
        <v>1.8738425925925926E-2</v>
      </c>
      <c r="CP16" s="8">
        <f>IF(COUNT($CA16:CB16)&gt;0,SMALL($CA16:CB16,1),$CN16)</f>
        <v>1.8738425925925926E-2</v>
      </c>
      <c r="CQ16" s="8">
        <f>IF(COUNT($CA16:CC16)&gt;0,SMALL($CA16:CC16,1),$CN16)</f>
        <v>1.8738425925925926E-2</v>
      </c>
      <c r="CR16" s="8">
        <f>IF(COUNT($CA16:CD16)&gt;0,SMALL($CA16:CD16,1),$CN16)</f>
        <v>1.8738425925925926E-2</v>
      </c>
      <c r="CS16" s="8">
        <f>IF(COUNT($CA16:CE16)&gt;0,SMALL($CA16:CE16,1),$CN16)</f>
        <v>1.8738425925925926E-2</v>
      </c>
      <c r="CT16" s="3">
        <v>1.5300925925925926E-2</v>
      </c>
      <c r="CU16" s="8">
        <f t="shared" si="42"/>
        <v>1.5300925925925926E-2</v>
      </c>
      <c r="CV16" s="8">
        <f>IF(COUNT($CG16:CH16)&gt;0,SMALL($CG16:CH16,1),$CU16)</f>
        <v>1.7800925925925921E-2</v>
      </c>
      <c r="CW16" s="8">
        <f>IF(COUNT($CG16:CI16)&gt;0,SMALL($CG16:CI16,1),$CU16)</f>
        <v>1.7800925925925921E-2</v>
      </c>
      <c r="CX16" s="8">
        <f>IF(COUNT($CG16:CJ16)&gt;0,SMALL($CG16:CJ16,1),$CU16)</f>
        <v>1.7800925925925921E-2</v>
      </c>
      <c r="CY16" s="8">
        <f>IF(COUNT($CG16:CK16)&gt;0,SMALL($CG16:CK16,1),$CU16)</f>
        <v>1.7800925925925921E-2</v>
      </c>
      <c r="DA16" s="8">
        <f t="shared" si="43"/>
        <v>1.6146111111111111E-2</v>
      </c>
      <c r="DB16" s="8">
        <f t="shared" si="44"/>
        <v>1.0069722222222223E-2</v>
      </c>
      <c r="DC16" s="1">
        <f t="shared" si="45"/>
        <v>12</v>
      </c>
      <c r="DD16" s="8">
        <f t="shared" si="46"/>
        <v>2.7777777777777776E-7</v>
      </c>
      <c r="DE16" s="1" t="str">
        <f t="shared" si="47"/>
        <v>Catherine Carrdus</v>
      </c>
      <c r="DG16" s="13">
        <f t="shared" si="48"/>
        <v>2.0009378349410505E-2</v>
      </c>
      <c r="DH16" s="13">
        <f>SMALL($DT16:DU16,1)/(60*60*24)</f>
        <v>2.0009378349410502E-2</v>
      </c>
      <c r="DI16" s="13">
        <f>SMALL($DT16:DV16,1)/(60*60*24)</f>
        <v>2.0009378349410502E-2</v>
      </c>
      <c r="DJ16" s="13">
        <f>SMALL($DT16:DW16,1)/(60*60*24)</f>
        <v>2.0009378349410502E-2</v>
      </c>
      <c r="DK16" s="13">
        <f>SMALL($DT16:DX16,1)/(60*60*24)</f>
        <v>2.0009378349410502E-2</v>
      </c>
      <c r="DL16" s="13">
        <f>SMALL($DT16:DY16,1)/(60*60*24)</f>
        <v>2.0009378349410502E-2</v>
      </c>
      <c r="DM16" s="37">
        <f t="shared" si="49"/>
        <v>1.7828903456660879E-2</v>
      </c>
      <c r="DN16" s="13">
        <f>SMALL($DZ16:EA16,1)/(60*60*24)</f>
        <v>1.7828903456660879E-2</v>
      </c>
      <c r="DO16" s="13">
        <f>SMALL($DZ16:EB16,1)/(60*60*24)</f>
        <v>1.7828903456660879E-2</v>
      </c>
      <c r="DP16" s="13">
        <f>SMALL($DZ16:EC16,1)/(60*60*24)</f>
        <v>1.7828903456660879E-2</v>
      </c>
      <c r="DQ16" s="13">
        <f>SMALL($DZ16:ED16,1)/(60*60*24)</f>
        <v>1.7828903456660879E-2</v>
      </c>
      <c r="DR16" s="13">
        <f>SMALL($DZ16:EE16,1)/(60*60*24)</f>
        <v>1.7828903456660879E-2</v>
      </c>
      <c r="DT16" s="6">
        <f t="shared" si="50"/>
        <v>1728.8102893890673</v>
      </c>
      <c r="DU16" s="1">
        <f t="shared" si="51"/>
        <v>9999</v>
      </c>
      <c r="DV16" s="1">
        <f t="shared" si="52"/>
        <v>9999</v>
      </c>
      <c r="DW16" s="1">
        <f t="shared" si="53"/>
        <v>9999</v>
      </c>
      <c r="DX16" s="1">
        <f t="shared" si="54"/>
        <v>9999</v>
      </c>
      <c r="DY16" s="1">
        <f t="shared" si="55"/>
        <v>9999</v>
      </c>
      <c r="DZ16" s="6">
        <f t="shared" si="56"/>
        <v>1540.4172586554998</v>
      </c>
      <c r="EA16" s="1">
        <f t="shared" si="67"/>
        <v>9999</v>
      </c>
      <c r="EB16" s="46">
        <f t="shared" si="57"/>
        <v>1843.3652859999995</v>
      </c>
      <c r="EC16" s="1">
        <f t="shared" si="58"/>
        <v>9999</v>
      </c>
      <c r="ED16" s="1">
        <f t="shared" si="59"/>
        <v>9999</v>
      </c>
      <c r="EE16" s="1">
        <f t="shared" si="60"/>
        <v>9999</v>
      </c>
      <c r="EG16" s="8"/>
      <c r="EH16" s="8"/>
      <c r="EI16" s="8"/>
    </row>
    <row r="17" spans="1:139" x14ac:dyDescent="0.25">
      <c r="A17" s="1" t="s">
        <v>161</v>
      </c>
      <c r="E17" s="13">
        <v>2.6331018518518514E-2</v>
      </c>
      <c r="F17" s="11">
        <v>43586</v>
      </c>
      <c r="H17" s="38"/>
      <c r="L17" s="8">
        <v>4.4363425925925924E-2</v>
      </c>
      <c r="M17" s="8">
        <v>2.9189814814814807E-2</v>
      </c>
      <c r="N17" s="8">
        <f t="shared" si="0"/>
        <v>3.0112238134569425E-2</v>
      </c>
      <c r="O17" s="32">
        <f t="shared" si="61"/>
        <v>0</v>
      </c>
      <c r="P17" s="69">
        <f t="shared" si="1"/>
        <v>-9.2242331975461722E-4</v>
      </c>
      <c r="Q17" s="32" t="str">
        <f t="shared" ref="Q17" si="77">IF(R17&gt;0,"+",0)</f>
        <v>+</v>
      </c>
      <c r="R17" s="69">
        <f t="shared" si="63"/>
        <v>9.2242331975461722E-4</v>
      </c>
      <c r="S17" s="6">
        <f t="shared" si="64"/>
        <v>2601.6973748267983</v>
      </c>
      <c r="T17" s="8">
        <f t="shared" si="3"/>
        <v>6.076388888888889E-3</v>
      </c>
      <c r="V17" s="8">
        <f t="shared" si="4"/>
        <v>2.6331018518518514E-2</v>
      </c>
      <c r="W17" s="8">
        <f t="shared" si="5"/>
        <v>2.0648148148148152E-2</v>
      </c>
      <c r="X17" s="8">
        <f t="shared" si="6"/>
        <v>6.076388888888889E-3</v>
      </c>
      <c r="Y17" s="8"/>
      <c r="Z17" s="8">
        <f>IF(A17&lt;&gt;"",IF(VLOOKUP(A17,Apr!A$4:F$209,6)&gt;0,VLOOKUP(A17,Apr!A$4:F$209,6),0),0)</f>
        <v>0</v>
      </c>
      <c r="AA17" s="8">
        <f>IF(A17&lt;&gt;"",IF(VLOOKUP(A17,May!A$3:F$207,6)&gt;0,VLOOKUP(A17,May!A$3:F$207,6),0),0)</f>
        <v>0</v>
      </c>
      <c r="AB17" s="8">
        <f>IF(A17&lt;&gt;"",IF(VLOOKUP(A17,Jun!A$3:F$207,6)&gt;0,VLOOKUP(A17,Jun!A$3:F$207,6),0),0)</f>
        <v>0</v>
      </c>
      <c r="AC17" s="8">
        <f>IF(A17&lt;&gt;"",IF(VLOOKUP(A17,Jul!A$3:F$206,6)&gt;0,VLOOKUP(A17,Jul!A$3:F$206,6),0),0)</f>
        <v>2.6331018518518514E-2</v>
      </c>
      <c r="AD17" s="8">
        <f>IF(A17&lt;&gt;"",IF(VLOOKUP(A17,Aug!A$3:F$206,6)&gt;0,VLOOKUP(A17,Aug!A$3:F$206,6),0),0)</f>
        <v>0</v>
      </c>
      <c r="AE17" s="8">
        <f>IF(A17&lt;&gt;"",IF(VLOOKUP(A17,Sep!A$3:F$206,6)&gt;0,VLOOKUP(A17,Sep!A$3:F$206,6),0),0)</f>
        <v>0</v>
      </c>
      <c r="AF17" s="6">
        <f t="shared" si="65"/>
        <v>2027.0872315780093</v>
      </c>
      <c r="AG17" s="8">
        <f t="shared" si="66"/>
        <v>4.340277777777778E-3</v>
      </c>
      <c r="AH17" s="8">
        <f>IF(A17&lt;&gt;"",IF(VLOOKUP(A17,Oct!A$3:F$206,6)&gt;0,VLOOKUP(A17,Oct!A$3:F$206,6),0),0)</f>
        <v>2.0648148148148152E-2</v>
      </c>
      <c r="AI17" s="8">
        <f>IF(A17&lt;&gt;"",IF(VLOOKUP(A17,Nov!A$3:F$206,6)&gt;0,VLOOKUP(A17,Nov!A$3:F$206,6),0),0)</f>
        <v>0</v>
      </c>
      <c r="AJ17" s="8">
        <f>IF(A17&lt;&gt;"",IF(VLOOKUP(A17,Dec!A$3:F$207,6)&gt;0,VLOOKUP(A17,Dec!A$3:F$207,6),0),0)</f>
        <v>0</v>
      </c>
      <c r="AK17" s="8">
        <f>IF(A17&lt;&gt;"",IF(VLOOKUP(A17,Jan!A$3:F$206,6)&gt;0,VLOOKUP(A17,Jan!A$3:F$206,6),0),0)</f>
        <v>0</v>
      </c>
      <c r="AL17" s="8">
        <f>IF(A17&lt;&gt;"",IF(VLOOKUP(A17,Feb!A$3:F$206,6)&gt;0,VLOOKUP(A17,Feb!A$3:F$206,6),0),0)</f>
        <v>0</v>
      </c>
      <c r="AM17" s="8">
        <f>IF(A17&lt;&gt;"",IF(VLOOKUP(A17,Mar!A$3:F$206,6)&gt;0,VLOOKUP(A17,Mar!A$3:F$206,6),0),0)</f>
        <v>0</v>
      </c>
      <c r="AO17" s="8">
        <f>LARGE($BM17:BN17,1)</f>
        <v>6.076388888888889E-3</v>
      </c>
      <c r="AP17" s="8">
        <f>LARGE($BM17:BO17,1)</f>
        <v>6.076388888888889E-3</v>
      </c>
      <c r="AQ17" s="8">
        <f>LARGE($BM17:BP17,1)</f>
        <v>6.076388888888889E-3</v>
      </c>
      <c r="AR17" s="8">
        <f>LARGE($BM17:BQ17,1)</f>
        <v>9.8958333333333329E-3</v>
      </c>
      <c r="AS17" s="8">
        <f>LARGE($BM17:BR17,1)</f>
        <v>9.8958333333333329E-3</v>
      </c>
      <c r="AT17" s="8">
        <f>LARGE($BS17:BT17,1)</f>
        <v>7.1180555555555554E-3</v>
      </c>
      <c r="AU17" s="8">
        <f>LARGE($BS17:BU17,1)</f>
        <v>7.1180555555555554E-3</v>
      </c>
      <c r="AV17" s="8">
        <f>LARGE($BS17:BV17,1)</f>
        <v>7.1180555555555554E-3</v>
      </c>
      <c r="AW17" s="8">
        <f>LARGE($BS17:BW17,1)</f>
        <v>7.1180555555555554E-3</v>
      </c>
      <c r="AX17" s="8">
        <f>LARGE($BS17:BX17,1)</f>
        <v>7.1180555555555554E-3</v>
      </c>
      <c r="BA17" s="6">
        <f t="shared" si="7"/>
        <v>0</v>
      </c>
      <c r="BB17" s="6">
        <f t="shared" si="8"/>
        <v>0</v>
      </c>
      <c r="BC17" s="6">
        <f t="shared" si="9"/>
        <v>0</v>
      </c>
      <c r="BD17" s="6">
        <f t="shared" si="10"/>
        <v>2275</v>
      </c>
      <c r="BE17" s="6">
        <f t="shared" si="11"/>
        <v>0</v>
      </c>
      <c r="BF17" s="6">
        <f t="shared" si="12"/>
        <v>0</v>
      </c>
      <c r="BG17" s="6">
        <f t="shared" si="13"/>
        <v>1784.0000000000002</v>
      </c>
      <c r="BH17" s="6">
        <f t="shared" si="14"/>
        <v>0</v>
      </c>
      <c r="BI17" s="6">
        <f t="shared" si="15"/>
        <v>0</v>
      </c>
      <c r="BJ17" s="6">
        <f t="shared" si="16"/>
        <v>0</v>
      </c>
      <c r="BK17" s="6">
        <f t="shared" si="17"/>
        <v>0</v>
      </c>
      <c r="BM17" s="8">
        <f t="shared" si="18"/>
        <v>6.076388888888889E-3</v>
      </c>
      <c r="BN17" s="8">
        <f t="shared" si="19"/>
        <v>0</v>
      </c>
      <c r="BO17" s="8">
        <f t="shared" si="20"/>
        <v>0</v>
      </c>
      <c r="BP17" s="8">
        <f t="shared" si="21"/>
        <v>0</v>
      </c>
      <c r="BQ17" s="8">
        <f t="shared" si="22"/>
        <v>9.8958333333333329E-3</v>
      </c>
      <c r="BR17" s="8">
        <f t="shared" si="23"/>
        <v>0</v>
      </c>
      <c r="BS17" s="8">
        <f t="shared" si="24"/>
        <v>4.340277777777778E-3</v>
      </c>
      <c r="BT17" s="8">
        <f t="shared" si="25"/>
        <v>7.1180555555555554E-3</v>
      </c>
      <c r="BU17" s="8">
        <f t="shared" si="26"/>
        <v>0</v>
      </c>
      <c r="BV17" s="8">
        <f t="shared" si="26"/>
        <v>0</v>
      </c>
      <c r="BW17" s="8">
        <f t="shared" si="27"/>
        <v>0</v>
      </c>
      <c r="BX17" s="8">
        <f t="shared" si="28"/>
        <v>0</v>
      </c>
      <c r="CA17" s="8" t="str">
        <f t="shared" si="29"/>
        <v/>
      </c>
      <c r="CB17" s="8" t="str">
        <f t="shared" si="30"/>
        <v/>
      </c>
      <c r="CC17" s="8" t="str">
        <f t="shared" si="31"/>
        <v/>
      </c>
      <c r="CD17" s="8">
        <f t="shared" si="32"/>
        <v>2.6331018518518514E-2</v>
      </c>
      <c r="CE17" s="8" t="str">
        <f t="shared" si="33"/>
        <v/>
      </c>
      <c r="CF17" s="8" t="str">
        <f t="shared" si="34"/>
        <v/>
      </c>
      <c r="CG17" s="8">
        <f t="shared" si="35"/>
        <v>2.0648148148148152E-2</v>
      </c>
      <c r="CH17" s="8" t="str">
        <f t="shared" si="36"/>
        <v/>
      </c>
      <c r="CI17" s="8" t="str">
        <f t="shared" si="37"/>
        <v/>
      </c>
      <c r="CJ17" s="8" t="str">
        <f t="shared" si="38"/>
        <v/>
      </c>
      <c r="CK17" s="8" t="str">
        <f t="shared" si="39"/>
        <v/>
      </c>
      <c r="CL17" s="8" t="str">
        <f t="shared" si="40"/>
        <v/>
      </c>
      <c r="CN17" s="13">
        <v>2.8194444444444442E-2</v>
      </c>
      <c r="CO17" s="8">
        <f t="shared" si="41"/>
        <v>2.8194444444444442E-2</v>
      </c>
      <c r="CP17" s="8">
        <f>IF(COUNT($CA17:CB17)&gt;0,SMALL($CA17:CB17,1),$CN17)</f>
        <v>2.8194444444444442E-2</v>
      </c>
      <c r="CQ17" s="8">
        <f>IF(COUNT($CA17:CC17)&gt;0,SMALL($CA17:CC17,1),$CN17)</f>
        <v>2.8194444444444442E-2</v>
      </c>
      <c r="CR17" s="8">
        <f>IF(COUNT($CA17:CD17)&gt;0,SMALL($CA17:CD17,1),$CN17)</f>
        <v>2.6331018518518514E-2</v>
      </c>
      <c r="CS17" s="8">
        <f>IF(COUNT($CA17:CE17)&gt;0,SMALL($CA17:CE17,1),$CN17)</f>
        <v>2.6331018518518514E-2</v>
      </c>
      <c r="CT17" s="3">
        <v>2.2812499999999999E-2</v>
      </c>
      <c r="CU17" s="8">
        <f t="shared" si="42"/>
        <v>2.0648148148148152E-2</v>
      </c>
      <c r="CV17" s="8">
        <f>IF(COUNT($CG17:CH17)&gt;0,SMALL($CG17:CH17,1),$CU17)</f>
        <v>2.0648148148148152E-2</v>
      </c>
      <c r="CW17" s="8">
        <f>IF(COUNT($CG17:CI17)&gt;0,SMALL($CG17:CI17,1),$CU17)</f>
        <v>2.0648148148148152E-2</v>
      </c>
      <c r="CX17" s="8">
        <f>IF(COUNT($CG17:CJ17)&gt;0,SMALL($CG17:CJ17,1),$CU17)</f>
        <v>2.0648148148148152E-2</v>
      </c>
      <c r="CY17" s="8">
        <f>IF(COUNT($CG17:CK17)&gt;0,SMALL($CG17:CK17,1),$CU17)</f>
        <v>2.0648148148148152E-2</v>
      </c>
      <c r="DA17" s="8">
        <f t="shared" si="43"/>
        <v>9.896134259259259E-3</v>
      </c>
      <c r="DB17" s="8">
        <f t="shared" si="44"/>
        <v>7.1183564814814816E-3</v>
      </c>
      <c r="DC17" s="1">
        <f t="shared" si="45"/>
        <v>13</v>
      </c>
      <c r="DD17" s="8">
        <f t="shared" si="46"/>
        <v>3.0092592592592594E-7</v>
      </c>
      <c r="DE17" s="1" t="str">
        <f t="shared" si="47"/>
        <v>Catherine MacLachlan</v>
      </c>
      <c r="DG17" s="13">
        <f t="shared" si="48"/>
        <v>3.0112238134569425E-2</v>
      </c>
      <c r="DH17" s="13">
        <f>SMALL($DT17:DU17,1)/(60*60*24)</f>
        <v>3.0112238134569425E-2</v>
      </c>
      <c r="DI17" s="13">
        <f>SMALL($DT17:DV17,1)/(60*60*24)</f>
        <v>3.0112238134569425E-2</v>
      </c>
      <c r="DJ17" s="13">
        <f>SMALL($DT17:DW17,1)/(60*60*24)</f>
        <v>3.0112238134569425E-2</v>
      </c>
      <c r="DK17" s="13">
        <f>SMALL($DT17:DX17,1)/(60*60*24)</f>
        <v>2.6331018518518517E-2</v>
      </c>
      <c r="DL17" s="13">
        <f>SMALL($DT17:DY17,1)/(60*60*24)</f>
        <v>2.6331018518518517E-2</v>
      </c>
      <c r="DM17" s="37">
        <f t="shared" si="49"/>
        <v>2.3461657772893628E-2</v>
      </c>
      <c r="DN17" s="13">
        <f>SMALL($DZ17:EA17,1)/(60*60*24)</f>
        <v>2.0648148148148152E-2</v>
      </c>
      <c r="DO17" s="13">
        <f>SMALL($DZ17:EB17,1)/(60*60*24)</f>
        <v>2.0648148148148152E-2</v>
      </c>
      <c r="DP17" s="13">
        <f>SMALL($DZ17:EC17,1)/(60*60*24)</f>
        <v>2.0648148148148152E-2</v>
      </c>
      <c r="DQ17" s="13">
        <f>SMALL($DZ17:ED17,1)/(60*60*24)</f>
        <v>2.0648148148148152E-2</v>
      </c>
      <c r="DR17" s="13">
        <f>SMALL($DZ17:EE17,1)/(60*60*24)</f>
        <v>2.0648148148148152E-2</v>
      </c>
      <c r="DT17" s="6">
        <f t="shared" si="50"/>
        <v>2601.6973748267983</v>
      </c>
      <c r="DU17" s="1">
        <f t="shared" si="51"/>
        <v>9999</v>
      </c>
      <c r="DV17" s="1">
        <f t="shared" si="52"/>
        <v>9999</v>
      </c>
      <c r="DW17" s="1">
        <f t="shared" si="53"/>
        <v>9999</v>
      </c>
      <c r="DX17" s="1">
        <f t="shared" si="54"/>
        <v>2275</v>
      </c>
      <c r="DY17" s="1">
        <f t="shared" si="55"/>
        <v>9999</v>
      </c>
      <c r="DZ17" s="6">
        <f t="shared" si="56"/>
        <v>2027.0872315780093</v>
      </c>
      <c r="EA17" s="1">
        <f t="shared" si="67"/>
        <v>1784.0000000000002</v>
      </c>
      <c r="EB17" s="46">
        <f t="shared" si="57"/>
        <v>9999</v>
      </c>
      <c r="EC17" s="1">
        <f t="shared" si="58"/>
        <v>9999</v>
      </c>
      <c r="ED17" s="1">
        <f t="shared" si="59"/>
        <v>9999</v>
      </c>
      <c r="EE17" s="1">
        <f t="shared" si="60"/>
        <v>9999</v>
      </c>
      <c r="EG17" s="8"/>
      <c r="EH17" s="8"/>
      <c r="EI17" s="8"/>
    </row>
    <row r="18" spans="1:139" x14ac:dyDescent="0.25">
      <c r="A18" s="1" t="s">
        <v>137</v>
      </c>
      <c r="E18" s="13">
        <v>2.0358796296296295E-2</v>
      </c>
      <c r="F18" s="11">
        <v>42979</v>
      </c>
      <c r="H18" s="38"/>
      <c r="K18" s="8">
        <v>1.503472222222222E-2</v>
      </c>
      <c r="M18" s="8">
        <v>2.0495042872454447E-2</v>
      </c>
      <c r="N18" s="8">
        <f t="shared" si="0"/>
        <v>2.1029273847802784E-2</v>
      </c>
      <c r="O18" s="32">
        <f t="shared" si="61"/>
        <v>0</v>
      </c>
      <c r="P18" s="70">
        <f t="shared" si="1"/>
        <v>-5.3423097534833694E-4</v>
      </c>
      <c r="Q18" s="32" t="str">
        <f t="shared" ref="Q18" si="78">IF(R18&gt;0,"+",0)</f>
        <v>+</v>
      </c>
      <c r="R18" s="69">
        <f t="shared" si="63"/>
        <v>5.3423097534833694E-4</v>
      </c>
      <c r="S18" s="6">
        <f t="shared" si="64"/>
        <v>1816.9292604501604</v>
      </c>
      <c r="T18" s="8">
        <f t="shared" si="3"/>
        <v>1.5277777777777777E-2</v>
      </c>
      <c r="V18" s="8">
        <f t="shared" si="4"/>
        <v>0</v>
      </c>
      <c r="W18" s="8">
        <f t="shared" si="5"/>
        <v>1.7592592592592597E-2</v>
      </c>
      <c r="X18" s="8">
        <f t="shared" si="6"/>
        <v>1.5277777777777777E-2</v>
      </c>
      <c r="Y18" s="8"/>
      <c r="Z18" s="8">
        <f>IF(A18&lt;&gt;"",IF(VLOOKUP(A18,Apr!A$4:F$209,6)&gt;0,VLOOKUP(A18,Apr!A$4:F$209,6),0),0)</f>
        <v>0</v>
      </c>
      <c r="AA18" s="8">
        <f>IF(A18&lt;&gt;"",IF(VLOOKUP(A18,May!A$3:F$207,6)&gt;0,VLOOKUP(A18,May!A$3:F$207,6),0),0)</f>
        <v>0</v>
      </c>
      <c r="AB18" s="8">
        <f>IF(A18&lt;&gt;"",IF(VLOOKUP(A18,Jun!A$3:F$207,6)&gt;0,VLOOKUP(A18,Jun!A$3:F$207,6),0),0)</f>
        <v>0</v>
      </c>
      <c r="AC18" s="8">
        <f>IF(A18&lt;&gt;"",IF(VLOOKUP(A18,Jul!A$3:F$206,6)&gt;0,VLOOKUP(A18,Jul!A$3:F$206,6),0),0)</f>
        <v>0</v>
      </c>
      <c r="AD18" s="8">
        <f>IF(A18&lt;&gt;"",IF(VLOOKUP(A18,Aug!A$3:F$206,6)&gt;0,VLOOKUP(A18,Aug!A$3:F$206,6),0),0)</f>
        <v>0</v>
      </c>
      <c r="AE18" s="8">
        <f>IF(A18&lt;&gt;"",IF(VLOOKUP(A18,Sep!A$3:F$206,6)&gt;0,VLOOKUP(A18,Sep!A$3:F$206,6),0),0)</f>
        <v>0</v>
      </c>
      <c r="AF18" s="6">
        <f t="shared" si="65"/>
        <v>1618.9336723248334</v>
      </c>
      <c r="AG18" s="8">
        <f t="shared" si="66"/>
        <v>9.0277777777777787E-3</v>
      </c>
      <c r="AH18" s="8">
        <f>IF(A18&lt;&gt;"",IF(VLOOKUP(A18,Oct!A$3:F$206,6)&gt;0,VLOOKUP(A18,Oct!A$3:F$206,6),0),0)</f>
        <v>0</v>
      </c>
      <c r="AI18" s="8">
        <f>IF(A18&lt;&gt;"",IF(VLOOKUP(A18,Nov!A$3:F$206,6)&gt;0,VLOOKUP(A18,Nov!A$3:F$206,6),0),0)</f>
        <v>0</v>
      </c>
      <c r="AJ18" s="8">
        <f>IF(A18&lt;&gt;"",IF(VLOOKUP(A18,Dec!A$3:F$207,6)&gt;0,VLOOKUP(A18,Dec!A$3:F$207,6),0),0)</f>
        <v>1.7592592592592597E-2</v>
      </c>
      <c r="AK18" s="8">
        <f>IF(A18&lt;&gt;"",IF(VLOOKUP(A18,Jan!A$3:F$206,6)&gt;0,VLOOKUP(A18,Jan!A$3:F$206,6),0),0)</f>
        <v>1.7777777777777774E-2</v>
      </c>
      <c r="AL18" s="8">
        <f>IF(A18&lt;&gt;"",IF(VLOOKUP(A18,Feb!A$3:F$206,6)&gt;0,VLOOKUP(A18,Feb!A$3:F$206,6),0),0)</f>
        <v>1.7951388888888885E-2</v>
      </c>
      <c r="AM18" s="8">
        <f>IF(A18&lt;&gt;"",IF(VLOOKUP(A18,Mar!A$3:F$206,6)&gt;0,VLOOKUP(A18,Mar!A$3:F$206,6),0),0)</f>
        <v>0</v>
      </c>
      <c r="AO18" s="8">
        <f>LARGE($BM18:BN18,1)</f>
        <v>1.5277777777777777E-2</v>
      </c>
      <c r="AP18" s="8">
        <f>LARGE($BM18:BO18,1)</f>
        <v>1.5277777777777777E-2</v>
      </c>
      <c r="AQ18" s="8">
        <f>LARGE($BM18:BP18,1)</f>
        <v>1.5277777777777777E-2</v>
      </c>
      <c r="AR18" s="8">
        <f>LARGE($BM18:BQ18,1)</f>
        <v>1.5277777777777777E-2</v>
      </c>
      <c r="AS18" s="8">
        <f>LARGE($BM18:BR18,1)</f>
        <v>1.5277777777777777E-2</v>
      </c>
      <c r="AT18" s="8">
        <f>LARGE($BS18:BT18,1)</f>
        <v>9.0277777777777787E-3</v>
      </c>
      <c r="AU18" s="8">
        <f>LARGE($BS18:BU18,1)</f>
        <v>9.0277777777777787E-3</v>
      </c>
      <c r="AV18" s="8">
        <f>LARGE($BS18:BV18,1)</f>
        <v>1.0243055555555556E-2</v>
      </c>
      <c r="AW18" s="8">
        <f>LARGE($BS18:BW18,1)</f>
        <v>1.0243055555555556E-2</v>
      </c>
      <c r="AX18" s="8">
        <f>LARGE($BS18:BX18,1)</f>
        <v>1.0243055555555556E-2</v>
      </c>
      <c r="BA18" s="6">
        <f t="shared" si="7"/>
        <v>0</v>
      </c>
      <c r="BB18" s="6">
        <f t="shared" si="8"/>
        <v>0</v>
      </c>
      <c r="BC18" s="6">
        <f t="shared" si="9"/>
        <v>0</v>
      </c>
      <c r="BD18" s="6">
        <f t="shared" si="10"/>
        <v>0</v>
      </c>
      <c r="BE18" s="6">
        <f t="shared" si="11"/>
        <v>0</v>
      </c>
      <c r="BF18" s="6">
        <f t="shared" si="12"/>
        <v>0</v>
      </c>
      <c r="BG18" s="6">
        <f t="shared" si="13"/>
        <v>0</v>
      </c>
      <c r="BH18" s="6">
        <f t="shared" si="14"/>
        <v>0</v>
      </c>
      <c r="BI18" s="6">
        <f t="shared" si="15"/>
        <v>1520.0000000000005</v>
      </c>
      <c r="BJ18" s="6">
        <f t="shared" si="16"/>
        <v>1535.9999999999995</v>
      </c>
      <c r="BK18" s="6">
        <f t="shared" si="17"/>
        <v>1550.9999999999995</v>
      </c>
      <c r="BM18" s="8">
        <f t="shared" si="18"/>
        <v>1.5277777777777777E-2</v>
      </c>
      <c r="BN18" s="8">
        <f t="shared" si="19"/>
        <v>0</v>
      </c>
      <c r="BO18" s="8">
        <f t="shared" si="20"/>
        <v>0</v>
      </c>
      <c r="BP18" s="8">
        <f t="shared" si="21"/>
        <v>0</v>
      </c>
      <c r="BQ18" s="8">
        <f t="shared" si="22"/>
        <v>0</v>
      </c>
      <c r="BR18" s="8">
        <f t="shared" si="23"/>
        <v>0</v>
      </c>
      <c r="BS18" s="8">
        <f t="shared" si="24"/>
        <v>9.0277777777777787E-3</v>
      </c>
      <c r="BT18" s="8">
        <f t="shared" si="25"/>
        <v>0</v>
      </c>
      <c r="BU18" s="8">
        <f t="shared" si="26"/>
        <v>0</v>
      </c>
      <c r="BV18" s="8">
        <f t="shared" si="26"/>
        <v>1.0243055555555556E-2</v>
      </c>
      <c r="BW18" s="8">
        <f t="shared" si="27"/>
        <v>1.0069444444444445E-2</v>
      </c>
      <c r="BX18" s="8">
        <f t="shared" si="28"/>
        <v>9.8958333333333329E-3</v>
      </c>
      <c r="CA18" s="8" t="str">
        <f t="shared" si="29"/>
        <v/>
      </c>
      <c r="CB18" s="8" t="str">
        <f t="shared" si="30"/>
        <v/>
      </c>
      <c r="CC18" s="8" t="str">
        <f t="shared" si="31"/>
        <v/>
      </c>
      <c r="CD18" s="8" t="str">
        <f t="shared" si="32"/>
        <v/>
      </c>
      <c r="CE18" s="8" t="str">
        <f t="shared" si="33"/>
        <v/>
      </c>
      <c r="CF18" s="8" t="str">
        <f t="shared" si="34"/>
        <v/>
      </c>
      <c r="CG18" s="8" t="str">
        <f t="shared" si="35"/>
        <v/>
      </c>
      <c r="CH18" s="8" t="str">
        <f t="shared" si="36"/>
        <v/>
      </c>
      <c r="CI18" s="8">
        <f t="shared" si="37"/>
        <v>1.7592592592592597E-2</v>
      </c>
      <c r="CJ18" s="8">
        <f t="shared" si="38"/>
        <v>1.7777777777777774E-2</v>
      </c>
      <c r="CK18" s="8">
        <f t="shared" si="39"/>
        <v>1.7951388888888885E-2</v>
      </c>
      <c r="CL18" s="8" t="str">
        <f t="shared" si="40"/>
        <v/>
      </c>
      <c r="CN18" s="13">
        <v>2.0358796296296295E-2</v>
      </c>
      <c r="CO18" s="8">
        <f t="shared" si="41"/>
        <v>2.0358796296296295E-2</v>
      </c>
      <c r="CP18" s="8">
        <f>IF(COUNT($CA18:CB18)&gt;0,SMALL($CA18:CB18,1),$CN18)</f>
        <v>2.0358796296296295E-2</v>
      </c>
      <c r="CQ18" s="8">
        <f>IF(COUNT($CA18:CC18)&gt;0,SMALL($CA18:CC18,1),$CN18)</f>
        <v>2.0358796296296295E-2</v>
      </c>
      <c r="CR18" s="8">
        <f>IF(COUNT($CA18:CD18)&gt;0,SMALL($CA18:CD18,1),$CN18)</f>
        <v>2.0358796296296295E-2</v>
      </c>
      <c r="CS18" s="8">
        <f>IF(COUNT($CA18:CE18)&gt;0,SMALL($CA18:CE18,1),$CN18)</f>
        <v>2.0358796296296295E-2</v>
      </c>
      <c r="CT18" s="3">
        <v>1.7175925925925924E-2</v>
      </c>
      <c r="CU18" s="8">
        <f t="shared" si="42"/>
        <v>1.7175925925925924E-2</v>
      </c>
      <c r="CV18" s="8">
        <f>IF(COUNT($CG18:CH18)&gt;0,SMALL($CG18:CH18,1),$CU18)</f>
        <v>1.7175925925925924E-2</v>
      </c>
      <c r="CW18" s="8">
        <f>IF(COUNT($CG18:CI18)&gt;0,SMALL($CG18:CI18,1),$CU18)</f>
        <v>1.7592592592592597E-2</v>
      </c>
      <c r="CX18" s="8">
        <f>IF(COUNT($CG18:CJ18)&gt;0,SMALL($CG18:CJ18,1),$CU18)</f>
        <v>1.7592592592592597E-2</v>
      </c>
      <c r="CY18" s="8">
        <f>IF(COUNT($CG18:CK18)&gt;0,SMALL($CG18:CK18,1),$CU18)</f>
        <v>1.7592592592592597E-2</v>
      </c>
      <c r="DA18" s="8">
        <f t="shared" si="43"/>
        <v>1.5278101851851852E-2</v>
      </c>
      <c r="DB18" s="8">
        <f t="shared" si="44"/>
        <v>1.024337962962963E-2</v>
      </c>
      <c r="DC18" s="1">
        <f t="shared" si="45"/>
        <v>14</v>
      </c>
      <c r="DD18" s="8">
        <f t="shared" si="46"/>
        <v>3.2407407407407406E-7</v>
      </c>
      <c r="DE18" s="1" t="str">
        <f t="shared" si="47"/>
        <v>Chris Bowker</v>
      </c>
      <c r="DG18" s="13">
        <f t="shared" si="48"/>
        <v>2.1029273847802784E-2</v>
      </c>
      <c r="DH18" s="13">
        <f>SMALL($DT18:DU18,1)/(60*60*24)</f>
        <v>2.1029273847802784E-2</v>
      </c>
      <c r="DI18" s="13">
        <f>SMALL($DT18:DV18,1)/(60*60*24)</f>
        <v>2.1029273847802784E-2</v>
      </c>
      <c r="DJ18" s="13">
        <f>SMALL($DT18:DW18,1)/(60*60*24)</f>
        <v>2.1029273847802784E-2</v>
      </c>
      <c r="DK18" s="13">
        <f>SMALL($DT18:DX18,1)/(60*60*24)</f>
        <v>2.1029273847802784E-2</v>
      </c>
      <c r="DL18" s="13">
        <f>SMALL($DT18:DY18,1)/(60*60*24)</f>
        <v>2.1029273847802784E-2</v>
      </c>
      <c r="DM18" s="37">
        <f t="shared" si="49"/>
        <v>1.8737658244500386E-2</v>
      </c>
      <c r="DN18" s="13">
        <f>SMALL($DZ18:EA18,1)/(60*60*24)</f>
        <v>1.8737658244500386E-2</v>
      </c>
      <c r="DO18" s="13">
        <f>SMALL($DZ18:EB18,1)/(60*60*24)</f>
        <v>1.8737658244500386E-2</v>
      </c>
      <c r="DP18" s="13">
        <f>SMALL($DZ18:EC18,1)/(60*60*24)</f>
        <v>1.7592592592592597E-2</v>
      </c>
      <c r="DQ18" s="13">
        <f>SMALL($DZ18:ED18,1)/(60*60*24)</f>
        <v>1.7592592592592597E-2</v>
      </c>
      <c r="DR18" s="13">
        <f>SMALL($DZ18:EE18,1)/(60*60*24)</f>
        <v>1.7592592592592597E-2</v>
      </c>
      <c r="DT18" s="6">
        <f t="shared" si="50"/>
        <v>1816.9292604501604</v>
      </c>
      <c r="DU18" s="1">
        <f t="shared" si="51"/>
        <v>9999</v>
      </c>
      <c r="DV18" s="1">
        <f t="shared" si="52"/>
        <v>9999</v>
      </c>
      <c r="DW18" s="1">
        <f t="shared" si="53"/>
        <v>9999</v>
      </c>
      <c r="DX18" s="1">
        <f t="shared" si="54"/>
        <v>9999</v>
      </c>
      <c r="DY18" s="1">
        <f t="shared" si="55"/>
        <v>9999</v>
      </c>
      <c r="DZ18" s="6">
        <f t="shared" si="56"/>
        <v>1618.9336723248334</v>
      </c>
      <c r="EA18" s="1">
        <f t="shared" si="67"/>
        <v>9999</v>
      </c>
      <c r="EB18" s="46">
        <f t="shared" si="57"/>
        <v>9999</v>
      </c>
      <c r="EC18" s="1">
        <f t="shared" si="58"/>
        <v>1520.0000000000005</v>
      </c>
      <c r="ED18" s="1">
        <f t="shared" si="59"/>
        <v>1535.9999999999995</v>
      </c>
      <c r="EE18" s="1">
        <f t="shared" si="60"/>
        <v>1550.9999999999995</v>
      </c>
      <c r="EG18" s="8"/>
      <c r="EH18" s="8"/>
      <c r="EI18" s="8"/>
    </row>
    <row r="19" spans="1:139" x14ac:dyDescent="0.25">
      <c r="A19" s="1" t="s">
        <v>172</v>
      </c>
      <c r="B19" s="45"/>
      <c r="E19" s="13">
        <v>1.9918981481481478E-2</v>
      </c>
      <c r="F19" s="11">
        <v>44378</v>
      </c>
      <c r="H19" s="38"/>
      <c r="K19" s="8">
        <v>1.3854166666666666E-2</v>
      </c>
      <c r="L19" s="8">
        <v>2.8622685185185185E-2</v>
      </c>
      <c r="M19" s="8">
        <v>2.1525261674718191E-2</v>
      </c>
      <c r="N19" s="8">
        <f t="shared" si="0"/>
        <v>1.9378014469453371E-2</v>
      </c>
      <c r="O19" s="32" t="str">
        <f t="shared" si="61"/>
        <v>-</v>
      </c>
      <c r="P19" s="69">
        <f t="shared" si="1"/>
        <v>2.1472472052648205E-3</v>
      </c>
      <c r="Q19" s="32">
        <f t="shared" ref="Q19" si="79">IF(R19&gt;0,"+",0)</f>
        <v>0</v>
      </c>
      <c r="R19" s="70">
        <f t="shared" si="63"/>
        <v>-2.1472472052648205E-3</v>
      </c>
      <c r="S19" s="6">
        <f t="shared" si="64"/>
        <v>1674.2604501607711</v>
      </c>
      <c r="T19" s="8">
        <f t="shared" si="3"/>
        <v>1.6840277777777777E-2</v>
      </c>
      <c r="V19" s="8">
        <f t="shared" si="4"/>
        <v>1.9918981481481478E-2</v>
      </c>
      <c r="W19" s="8">
        <f t="shared" si="5"/>
        <v>1.517476851851852E-2</v>
      </c>
      <c r="X19" s="8">
        <f t="shared" si="6"/>
        <v>1.6840277777777777E-2</v>
      </c>
      <c r="Y19" s="8"/>
      <c r="Z19" s="8">
        <f>IF(A19&lt;&gt;"",IF(VLOOKUP(A19,Apr!A$4:F$209,6)&gt;0,VLOOKUP(A19,Apr!A$4:F$209,6),0),0)</f>
        <v>1.9918981481481478E-2</v>
      </c>
      <c r="AA19" s="8">
        <f>IF(A19&lt;&gt;"",IF(VLOOKUP(A19,May!A$3:F$207,6)&gt;0,VLOOKUP(A19,May!A$3:F$207,6),0),0)</f>
        <v>0</v>
      </c>
      <c r="AB19" s="8">
        <f>IF(A19&lt;&gt;"",IF(VLOOKUP(A19,Jun!A$3:F$207,6)&gt;0,VLOOKUP(A19,Jun!A$3:F$207,6),0),0)</f>
        <v>0</v>
      </c>
      <c r="AC19" s="8">
        <f>IF(A19&lt;&gt;"",IF(VLOOKUP(A19,Jul!A$3:F$206,6)&gt;0,VLOOKUP(A19,Jul!A$3:F$206,6),0),0)</f>
        <v>0</v>
      </c>
      <c r="AD19" s="8">
        <f>IF(A19&lt;&gt;"",IF(VLOOKUP(A19,Aug!A$3:F$206,6)&gt;0,VLOOKUP(A19,Aug!A$3:F$206,6),0),0)</f>
        <v>0</v>
      </c>
      <c r="AE19" s="8">
        <f>IF(A19&lt;&gt;"",IF(VLOOKUP(A19,Sep!A$3:F$206,6)&gt;0,VLOOKUP(A19,Sep!A$3:F$206,6),0),0)</f>
        <v>0</v>
      </c>
      <c r="AF19" s="6">
        <f t="shared" si="65"/>
        <v>1533.4580771629685</v>
      </c>
      <c r="AG19" s="8">
        <f t="shared" si="66"/>
        <v>1.0069444444444445E-2</v>
      </c>
      <c r="AH19" s="8">
        <f>IF(A19&lt;&gt;"",IF(VLOOKUP(A19,Oct!A$3:F$206,6)&gt;0,VLOOKUP(A19,Oct!A$3:F$206,6),0),0)</f>
        <v>0</v>
      </c>
      <c r="AI19" s="8">
        <f>IF(A19&lt;&gt;"",IF(VLOOKUP(A19,Nov!A$3:F$206,6)&gt;0,VLOOKUP(A19,Nov!A$3:F$206,6),0),0)</f>
        <v>0</v>
      </c>
      <c r="AJ19" s="8">
        <f>IF(A19&lt;&gt;"",IF(VLOOKUP(A19,Dec!A$3:F$207,6)&gt;0,VLOOKUP(A19,Dec!A$3:F$207,6),0),0)</f>
        <v>1.5532407407407406E-2</v>
      </c>
      <c r="AK19" s="8">
        <f>IF(A19&lt;&gt;"",IF(VLOOKUP(A19,Jan!A$3:F$206,6)&gt;0,VLOOKUP(A19,Jan!A$3:F$206,6),0),0)</f>
        <v>0</v>
      </c>
      <c r="AL19" s="8">
        <f>IF(A19&lt;&gt;"",IF(VLOOKUP(A19,Feb!A$3:F$206,6)&gt;0,VLOOKUP(A19,Feb!A$3:F$206,6),0),0)</f>
        <v>0</v>
      </c>
      <c r="AM19" s="8">
        <f>IF(A19&lt;&gt;"",IF(VLOOKUP(A19,Mar!A$3:F$206,6)&gt;0,VLOOKUP(A19,Mar!A$3:F$206,6),0),0)</f>
        <v>1.517476851851852E-2</v>
      </c>
      <c r="AO19" s="8">
        <f>LARGE($BM19:BN19,1)</f>
        <v>1.6840277777777777E-2</v>
      </c>
      <c r="AP19" s="8">
        <f>LARGE($BM19:BO19,1)</f>
        <v>1.6840277777777777E-2</v>
      </c>
      <c r="AQ19" s="8">
        <f>LARGE($BM19:BP19,1)</f>
        <v>1.6840277777777777E-2</v>
      </c>
      <c r="AR19" s="8">
        <f>LARGE($BM19:BQ19,1)</f>
        <v>1.6840277777777777E-2</v>
      </c>
      <c r="AS19" s="8">
        <f>LARGE($BM19:BR19,1)</f>
        <v>1.6840277777777777E-2</v>
      </c>
      <c r="AT19" s="8">
        <f>LARGE($BS19:BT19,1)</f>
        <v>1.0069444444444445E-2</v>
      </c>
      <c r="AU19" s="8">
        <f>LARGE($BS19:BU19,1)</f>
        <v>1.0069444444444445E-2</v>
      </c>
      <c r="AV19" s="8">
        <f>LARGE($BS19:BV19,1)</f>
        <v>1.2326388888888888E-2</v>
      </c>
      <c r="AW19" s="8">
        <f>LARGE($BS19:BW19,1)</f>
        <v>1.2326388888888888E-2</v>
      </c>
      <c r="AX19" s="8">
        <f>LARGE($BS19:BX19,1)</f>
        <v>1.2326388888888888E-2</v>
      </c>
      <c r="BA19" s="6">
        <f t="shared" si="7"/>
        <v>1721</v>
      </c>
      <c r="BB19" s="6">
        <f t="shared" si="8"/>
        <v>0</v>
      </c>
      <c r="BC19" s="6">
        <f t="shared" si="9"/>
        <v>0</v>
      </c>
      <c r="BD19" s="6">
        <f t="shared" si="10"/>
        <v>0</v>
      </c>
      <c r="BE19" s="6">
        <f t="shared" si="11"/>
        <v>0</v>
      </c>
      <c r="BF19" s="6">
        <f t="shared" si="12"/>
        <v>0</v>
      </c>
      <c r="BG19" s="6">
        <f t="shared" si="13"/>
        <v>0</v>
      </c>
      <c r="BH19" s="6">
        <f t="shared" si="14"/>
        <v>0</v>
      </c>
      <c r="BI19" s="6">
        <f t="shared" si="15"/>
        <v>1342</v>
      </c>
      <c r="BJ19" s="6">
        <f t="shared" si="16"/>
        <v>0</v>
      </c>
      <c r="BK19" s="6">
        <f t="shared" si="17"/>
        <v>0</v>
      </c>
      <c r="BM19" s="8">
        <f t="shared" si="18"/>
        <v>1.6840277777777777E-2</v>
      </c>
      <c r="BN19" s="8">
        <f t="shared" si="19"/>
        <v>1.6319444444444445E-2</v>
      </c>
      <c r="BO19" s="8">
        <f t="shared" si="20"/>
        <v>0</v>
      </c>
      <c r="BP19" s="8">
        <f t="shared" si="21"/>
        <v>0</v>
      </c>
      <c r="BQ19" s="8">
        <f t="shared" si="22"/>
        <v>0</v>
      </c>
      <c r="BR19" s="8">
        <f t="shared" si="23"/>
        <v>0</v>
      </c>
      <c r="BS19" s="8">
        <f t="shared" si="24"/>
        <v>1.0069444444444445E-2</v>
      </c>
      <c r="BT19" s="8">
        <f t="shared" si="25"/>
        <v>0</v>
      </c>
      <c r="BU19" s="8">
        <f t="shared" si="26"/>
        <v>0</v>
      </c>
      <c r="BV19" s="8">
        <f t="shared" si="26"/>
        <v>1.2326388888888888E-2</v>
      </c>
      <c r="BW19" s="8">
        <f t="shared" si="27"/>
        <v>0</v>
      </c>
      <c r="BX19" s="8">
        <f t="shared" si="28"/>
        <v>0</v>
      </c>
      <c r="CA19" s="8">
        <f t="shared" si="29"/>
        <v>1.9918981481481478E-2</v>
      </c>
      <c r="CB19" s="8" t="str">
        <f t="shared" si="30"/>
        <v/>
      </c>
      <c r="CC19" s="8" t="str">
        <f t="shared" si="31"/>
        <v/>
      </c>
      <c r="CD19" s="8" t="str">
        <f t="shared" si="32"/>
        <v/>
      </c>
      <c r="CE19" s="8" t="str">
        <f t="shared" si="33"/>
        <v/>
      </c>
      <c r="CF19" s="8" t="str">
        <f t="shared" si="34"/>
        <v/>
      </c>
      <c r="CG19" s="8" t="str">
        <f t="shared" si="35"/>
        <v/>
      </c>
      <c r="CH19" s="8" t="str">
        <f t="shared" si="36"/>
        <v/>
      </c>
      <c r="CI19" s="8">
        <f t="shared" si="37"/>
        <v>1.5532407407407406E-2</v>
      </c>
      <c r="CJ19" s="8" t="str">
        <f t="shared" si="38"/>
        <v/>
      </c>
      <c r="CK19" s="8" t="str">
        <f t="shared" si="39"/>
        <v/>
      </c>
      <c r="CL19" s="8">
        <f t="shared" si="40"/>
        <v>1.517476851851852E-2</v>
      </c>
      <c r="CN19" s="13">
        <v>2.2523148148148143E-2</v>
      </c>
      <c r="CO19" s="8">
        <f t="shared" si="41"/>
        <v>1.9918981481481478E-2</v>
      </c>
      <c r="CP19" s="8">
        <f>IF(COUNT($CA19:CB19)&gt;0,SMALL($CA19:CB19,1),$CN19)</f>
        <v>1.9918981481481478E-2</v>
      </c>
      <c r="CQ19" s="8">
        <f>IF(COUNT($CA19:CC19)&gt;0,SMALL($CA19:CC19,1),$CN19)</f>
        <v>1.9918981481481478E-2</v>
      </c>
      <c r="CR19" s="8">
        <f>IF(COUNT($CA19:CD19)&gt;0,SMALL($CA19:CD19,1),$CN19)</f>
        <v>1.9918981481481478E-2</v>
      </c>
      <c r="CS19" s="8">
        <f>IF(COUNT($CA19:CE19)&gt;0,SMALL($CA19:CE19,1),$CN19)</f>
        <v>1.9918981481481478E-2</v>
      </c>
      <c r="CT19" s="3">
        <v>1.5879629629629629E-2</v>
      </c>
      <c r="CU19" s="8">
        <f t="shared" si="42"/>
        <v>1.5879629629629629E-2</v>
      </c>
      <c r="CV19" s="8">
        <f>IF(COUNT($CG19:CH19)&gt;0,SMALL($CG19:CH19,1),$CU19)</f>
        <v>1.5879629629629629E-2</v>
      </c>
      <c r="CW19" s="8">
        <f>IF(COUNT($CG19:CI19)&gt;0,SMALL($CG19:CI19,1),$CU19)</f>
        <v>1.5532407407407406E-2</v>
      </c>
      <c r="CX19" s="8">
        <f>IF(COUNT($CG19:CJ19)&gt;0,SMALL($CG19:CJ19,1),$CU19)</f>
        <v>1.5532407407407406E-2</v>
      </c>
      <c r="CY19" s="8">
        <f>IF(COUNT($CG19:CK19)&gt;0,SMALL($CG19:CK19,1),$CU19)</f>
        <v>1.5532407407407406E-2</v>
      </c>
      <c r="DA19" s="8">
        <f t="shared" si="43"/>
        <v>1.6840624999999998E-2</v>
      </c>
      <c r="DB19" s="8">
        <f t="shared" si="44"/>
        <v>1.2326736111111111E-2</v>
      </c>
      <c r="DC19" s="1">
        <f t="shared" si="45"/>
        <v>15</v>
      </c>
      <c r="DD19" s="8">
        <f t="shared" si="46"/>
        <v>3.4722222222222224E-7</v>
      </c>
      <c r="DE19" s="1" t="str">
        <f t="shared" si="47"/>
        <v>Chris Cottam</v>
      </c>
      <c r="DG19" s="13">
        <f t="shared" si="48"/>
        <v>1.9378014469453371E-2</v>
      </c>
      <c r="DH19" s="13">
        <f>SMALL($DT19:DU19,1)/(60*60*24)</f>
        <v>1.9378014469453371E-2</v>
      </c>
      <c r="DI19" s="13">
        <f>SMALL($DT19:DV19,1)/(60*60*24)</f>
        <v>1.9378014469453371E-2</v>
      </c>
      <c r="DJ19" s="13">
        <f>SMALL($DT19:DW19,1)/(60*60*24)</f>
        <v>1.9378014469453371E-2</v>
      </c>
      <c r="DK19" s="13">
        <f>SMALL($DT19:DX19,1)/(60*60*24)</f>
        <v>1.9378014469453371E-2</v>
      </c>
      <c r="DL19" s="13">
        <f>SMALL($DT19:DY19,1)/(60*60*24)</f>
        <v>1.9378014469453371E-2</v>
      </c>
      <c r="DM19" s="37">
        <f t="shared" si="49"/>
        <v>1.7748357374571394E-2</v>
      </c>
      <c r="DN19" s="13">
        <f>SMALL($DZ19:EA19,1)/(60*60*24)</f>
        <v>1.7748357374571394E-2</v>
      </c>
      <c r="DO19" s="13">
        <f>SMALL($DZ19:EB19,1)/(60*60*24)</f>
        <v>1.7748357374571394E-2</v>
      </c>
      <c r="DP19" s="13">
        <f>SMALL($DZ19:EC19,1)/(60*60*24)</f>
        <v>1.5532407407407408E-2</v>
      </c>
      <c r="DQ19" s="13">
        <f>SMALL($DZ19:ED19,1)/(60*60*24)</f>
        <v>1.5532407407407408E-2</v>
      </c>
      <c r="DR19" s="13">
        <f>SMALL($DZ19:EE19,1)/(60*60*24)</f>
        <v>1.5532407407407408E-2</v>
      </c>
      <c r="DT19" s="6">
        <f t="shared" si="50"/>
        <v>1674.2604501607711</v>
      </c>
      <c r="DU19" s="1">
        <f t="shared" si="51"/>
        <v>1721</v>
      </c>
      <c r="DV19" s="1">
        <f t="shared" si="52"/>
        <v>9999</v>
      </c>
      <c r="DW19" s="1">
        <f t="shared" si="53"/>
        <v>9999</v>
      </c>
      <c r="DX19" s="1">
        <f t="shared" si="54"/>
        <v>9999</v>
      </c>
      <c r="DY19" s="1">
        <f t="shared" si="55"/>
        <v>9999</v>
      </c>
      <c r="DZ19" s="6">
        <f t="shared" si="56"/>
        <v>1533.4580771629685</v>
      </c>
      <c r="EA19" s="1">
        <f t="shared" si="67"/>
        <v>9999</v>
      </c>
      <c r="EB19" s="46">
        <f t="shared" si="57"/>
        <v>9999</v>
      </c>
      <c r="EC19" s="1">
        <f t="shared" si="58"/>
        <v>1342</v>
      </c>
      <c r="ED19" s="1">
        <f t="shared" si="59"/>
        <v>9999</v>
      </c>
      <c r="EE19" s="1">
        <f t="shared" si="60"/>
        <v>9999</v>
      </c>
    </row>
    <row r="20" spans="1:139" x14ac:dyDescent="0.25">
      <c r="A20" s="1" t="s">
        <v>150</v>
      </c>
      <c r="E20" s="13">
        <v>2.3067129629629632E-2</v>
      </c>
      <c r="F20" s="11">
        <v>43556</v>
      </c>
      <c r="H20" s="38"/>
      <c r="K20" s="8">
        <v>1.6238425925925924E-2</v>
      </c>
      <c r="L20" s="8">
        <v>3.4664351851851849E-2</v>
      </c>
      <c r="M20" s="8">
        <v>2.4896336553945245E-2</v>
      </c>
      <c r="N20" s="8">
        <f t="shared" si="0"/>
        <v>2.2712910861021788E-2</v>
      </c>
      <c r="O20" s="32" t="str">
        <f t="shared" si="61"/>
        <v>-</v>
      </c>
      <c r="P20" s="70">
        <f t="shared" si="1"/>
        <v>2.1834256929234575E-3</v>
      </c>
      <c r="Q20" s="32">
        <f t="shared" ref="Q20" si="80">IF(R20&gt;0,"+",0)</f>
        <v>0</v>
      </c>
      <c r="R20" s="69">
        <f t="shared" si="63"/>
        <v>-2.1834256929234575E-3</v>
      </c>
      <c r="S20" s="6">
        <f t="shared" si="64"/>
        <v>1962.3954983922824</v>
      </c>
      <c r="T20" s="8">
        <f t="shared" si="3"/>
        <v>1.3541666666666667E-2</v>
      </c>
      <c r="V20" s="8">
        <f t="shared" si="4"/>
        <v>2.375E-2</v>
      </c>
      <c r="W20" s="8">
        <f t="shared" si="5"/>
        <v>1.9826388888888886E-2</v>
      </c>
      <c r="X20" s="8">
        <f t="shared" si="6"/>
        <v>1.3541666666666667E-2</v>
      </c>
      <c r="Y20" s="8"/>
      <c r="Z20" s="8">
        <f>IF(A20&lt;&gt;"",IF(VLOOKUP(A20,Apr!A$4:F$209,6)&gt;0,VLOOKUP(A20,Apr!A$4:F$209,6),0),0)</f>
        <v>2.375E-2</v>
      </c>
      <c r="AA20" s="8">
        <f>IF(A20&lt;&gt;"",IF(VLOOKUP(A20,May!A$3:F$207,6)&gt;0,VLOOKUP(A20,May!A$3:F$207,6),0),0)</f>
        <v>0</v>
      </c>
      <c r="AB20" s="8">
        <f>IF(A20&lt;&gt;"",IF(VLOOKUP(A20,Jun!A$3:F$207,6)&gt;0,VLOOKUP(A20,Jun!A$3:F$207,6),0),0)</f>
        <v>0</v>
      </c>
      <c r="AC20" s="8">
        <f>IF(A20&lt;&gt;"",IF(VLOOKUP(A20,Jul!A$3:F$206,6)&gt;0,VLOOKUP(A20,Jul!A$3:F$206,6),0),0)</f>
        <v>0</v>
      </c>
      <c r="AD20" s="8">
        <f>IF(A20&lt;&gt;"",IF(VLOOKUP(A20,Aug!A$3:F$206,6)&gt;0,VLOOKUP(A20,Aug!A$3:F$206,6),0),0)</f>
        <v>2.539351851851852E-2</v>
      </c>
      <c r="AE20" s="8">
        <f>IF(A20&lt;&gt;"",IF(VLOOKUP(A20,Sep!A$3:F$206,6)&gt;0,VLOOKUP(A20,Sep!A$3:F$206,6),0),0)</f>
        <v>0</v>
      </c>
      <c r="AF20" s="6">
        <f t="shared" si="65"/>
        <v>1828.3881315156375</v>
      </c>
      <c r="AG20" s="8">
        <f t="shared" si="66"/>
        <v>6.5972222222222222E-3</v>
      </c>
      <c r="AH20" s="8">
        <f>IF(A20&lt;&gt;"",IF(VLOOKUP(A20,Oct!A$3:F$206,6)&gt;0,VLOOKUP(A20,Oct!A$3:F$206,6),0),0)</f>
        <v>0</v>
      </c>
      <c r="AI20" s="8">
        <f>IF(A20&lt;&gt;"",IF(VLOOKUP(A20,Nov!A$3:F$206,6)&gt;0,VLOOKUP(A20,Nov!A$3:F$206,6),0),0)</f>
        <v>0</v>
      </c>
      <c r="AJ20" s="8">
        <f>IF(A20&lt;&gt;"",IF(VLOOKUP(A20,Dec!A$3:F$207,6)&gt;0,VLOOKUP(A20,Dec!A$3:F$207,6),0),0)</f>
        <v>0</v>
      </c>
      <c r="AK20" s="8">
        <f>IF(A20&lt;&gt;"",IF(VLOOKUP(A20,Jan!A$3:F$206,6)&gt;0,VLOOKUP(A20,Jan!A$3:F$206,6),0),0)</f>
        <v>0</v>
      </c>
      <c r="AL20" s="8">
        <f>IF(A20&lt;&gt;"",IF(VLOOKUP(A20,Feb!A$3:F$206,6)&gt;0,VLOOKUP(A20,Feb!A$3:F$206,6),0),0)</f>
        <v>0</v>
      </c>
      <c r="AM20" s="8">
        <f>IF(A20&lt;&gt;"",IF(VLOOKUP(A20,Mar!A$3:F$206,6)&gt;0,VLOOKUP(A20,Mar!A$3:F$206,6),0),0)</f>
        <v>1.9826388888888886E-2</v>
      </c>
      <c r="AO20" s="8">
        <f>LARGE($BM20:BN20,1)</f>
        <v>1.3541666666666667E-2</v>
      </c>
      <c r="AP20" s="8">
        <f>LARGE($BM20:BO20,1)</f>
        <v>1.3541666666666667E-2</v>
      </c>
      <c r="AQ20" s="8">
        <f>LARGE($BM20:BP20,1)</f>
        <v>1.3541666666666667E-2</v>
      </c>
      <c r="AR20" s="8">
        <f>LARGE($BM20:BQ20,1)</f>
        <v>1.3541666666666667E-2</v>
      </c>
      <c r="AS20" s="8">
        <f>LARGE($BM20:BR20,1)</f>
        <v>1.3541666666666667E-2</v>
      </c>
      <c r="AT20" s="8">
        <f>LARGE($BS20:BT20,1)</f>
        <v>6.5972222222222222E-3</v>
      </c>
      <c r="AU20" s="8">
        <f>LARGE($BS20:BU20,1)</f>
        <v>6.5972222222222222E-3</v>
      </c>
      <c r="AV20" s="8">
        <f>LARGE($BS20:BV20,1)</f>
        <v>6.5972222222222222E-3</v>
      </c>
      <c r="AW20" s="8">
        <f>LARGE($BS20:BW20,1)</f>
        <v>6.5972222222222222E-3</v>
      </c>
      <c r="AX20" s="8">
        <f>LARGE($BS20:BX20,1)</f>
        <v>6.5972222222222222E-3</v>
      </c>
      <c r="BA20" s="6">
        <f t="shared" si="7"/>
        <v>2052</v>
      </c>
      <c r="BB20" s="6">
        <f t="shared" si="8"/>
        <v>0</v>
      </c>
      <c r="BC20" s="6">
        <f t="shared" si="9"/>
        <v>0</v>
      </c>
      <c r="BD20" s="6">
        <f t="shared" si="10"/>
        <v>0</v>
      </c>
      <c r="BE20" s="6">
        <f t="shared" si="11"/>
        <v>2194</v>
      </c>
      <c r="BF20" s="6">
        <f t="shared" si="12"/>
        <v>0</v>
      </c>
      <c r="BG20" s="6">
        <f t="shared" si="13"/>
        <v>0</v>
      </c>
      <c r="BH20" s="6">
        <f t="shared" si="14"/>
        <v>0</v>
      </c>
      <c r="BI20" s="6">
        <f t="shared" si="15"/>
        <v>0</v>
      </c>
      <c r="BJ20" s="6">
        <f t="shared" si="16"/>
        <v>0</v>
      </c>
      <c r="BK20" s="6">
        <f t="shared" si="17"/>
        <v>0</v>
      </c>
      <c r="BM20" s="8">
        <f t="shared" si="18"/>
        <v>1.3541666666666667E-2</v>
      </c>
      <c r="BN20" s="8">
        <f t="shared" si="19"/>
        <v>1.2500000000000001E-2</v>
      </c>
      <c r="BO20" s="8">
        <f t="shared" si="20"/>
        <v>0</v>
      </c>
      <c r="BP20" s="8">
        <f t="shared" si="21"/>
        <v>0</v>
      </c>
      <c r="BQ20" s="8">
        <f t="shared" si="22"/>
        <v>0</v>
      </c>
      <c r="BR20" s="8">
        <f t="shared" si="23"/>
        <v>1.0763888888888889E-2</v>
      </c>
      <c r="BS20" s="8">
        <f t="shared" si="24"/>
        <v>6.5972222222222222E-3</v>
      </c>
      <c r="BT20" s="8">
        <f t="shared" si="25"/>
        <v>0</v>
      </c>
      <c r="BU20" s="8">
        <f t="shared" si="26"/>
        <v>0</v>
      </c>
      <c r="BV20" s="8">
        <f t="shared" si="26"/>
        <v>0</v>
      </c>
      <c r="BW20" s="8">
        <f t="shared" si="27"/>
        <v>0</v>
      </c>
      <c r="BX20" s="8">
        <f t="shared" si="28"/>
        <v>0</v>
      </c>
      <c r="CA20" s="8">
        <f t="shared" si="29"/>
        <v>2.375E-2</v>
      </c>
      <c r="CB20" s="8" t="str">
        <f t="shared" si="30"/>
        <v/>
      </c>
      <c r="CC20" s="8" t="str">
        <f t="shared" si="31"/>
        <v/>
      </c>
      <c r="CD20" s="8" t="str">
        <f t="shared" si="32"/>
        <v/>
      </c>
      <c r="CE20" s="8">
        <f t="shared" si="33"/>
        <v>2.539351851851852E-2</v>
      </c>
      <c r="CF20" s="8" t="str">
        <f t="shared" si="34"/>
        <v/>
      </c>
      <c r="CG20" s="8" t="str">
        <f t="shared" si="35"/>
        <v/>
      </c>
      <c r="CH20" s="8" t="str">
        <f t="shared" si="36"/>
        <v/>
      </c>
      <c r="CI20" s="8" t="str">
        <f t="shared" si="37"/>
        <v/>
      </c>
      <c r="CJ20" s="8" t="str">
        <f t="shared" si="38"/>
        <v/>
      </c>
      <c r="CK20" s="8" t="str">
        <f t="shared" si="39"/>
        <v/>
      </c>
      <c r="CL20" s="8">
        <f t="shared" si="40"/>
        <v>1.9826388888888886E-2</v>
      </c>
      <c r="CN20" s="13">
        <v>2.3067129629629632E-2</v>
      </c>
      <c r="CO20" s="8">
        <f t="shared" si="41"/>
        <v>2.375E-2</v>
      </c>
      <c r="CP20" s="8">
        <f>IF(COUNT($CA20:CB20)&gt;0,SMALL($CA20:CB20,1),$CN20)</f>
        <v>2.375E-2</v>
      </c>
      <c r="CQ20" s="8">
        <f>IF(COUNT($CA20:CC20)&gt;0,SMALL($CA20:CC20,1),$CN20)</f>
        <v>2.375E-2</v>
      </c>
      <c r="CR20" s="8">
        <f>IF(COUNT($CA20:CD20)&gt;0,SMALL($CA20:CD20,1),$CN20)</f>
        <v>2.375E-2</v>
      </c>
      <c r="CS20" s="8">
        <f>IF(COUNT($CA20:CE20)&gt;0,SMALL($CA20:CE20,1),$CN20)</f>
        <v>2.375E-2</v>
      </c>
      <c r="CT20" s="3">
        <v>1.8194444444444444E-2</v>
      </c>
      <c r="CU20" s="8">
        <f t="shared" si="42"/>
        <v>1.8194444444444444E-2</v>
      </c>
      <c r="CV20" s="8">
        <f>IF(COUNT($CG20:CH20)&gt;0,SMALL($CG20:CH20,1),$CU20)</f>
        <v>1.8194444444444444E-2</v>
      </c>
      <c r="CW20" s="8">
        <f>IF(COUNT($CG20:CI20)&gt;0,SMALL($CG20:CI20,1),$CU20)</f>
        <v>1.8194444444444444E-2</v>
      </c>
      <c r="CX20" s="8">
        <f>IF(COUNT($CG20:CJ20)&gt;0,SMALL($CG20:CJ20,1),$CU20)</f>
        <v>1.8194444444444444E-2</v>
      </c>
      <c r="CY20" s="8">
        <f>IF(COUNT($CG20:CK20)&gt;0,SMALL($CG20:CK20,1),$CU20)</f>
        <v>1.8194444444444444E-2</v>
      </c>
      <c r="DA20" s="8">
        <f t="shared" si="43"/>
        <v>1.3542037037037038E-2</v>
      </c>
      <c r="DB20" s="8">
        <f t="shared" si="44"/>
        <v>6.5975925925925924E-3</v>
      </c>
      <c r="DC20" s="1">
        <f t="shared" si="45"/>
        <v>16</v>
      </c>
      <c r="DD20" s="8">
        <f t="shared" si="46"/>
        <v>3.7037037037037036E-7</v>
      </c>
      <c r="DE20" s="1" t="str">
        <f t="shared" si="47"/>
        <v>Claire Markham</v>
      </c>
      <c r="DG20" s="13">
        <f t="shared" si="48"/>
        <v>2.2712910861021788E-2</v>
      </c>
      <c r="DH20" s="13">
        <f>SMALL($DT20:DU20,1)/(60*60*24)</f>
        <v>2.2712910861021788E-2</v>
      </c>
      <c r="DI20" s="13">
        <f>SMALL($DT20:DV20,1)/(60*60*24)</f>
        <v>2.2712910861021788E-2</v>
      </c>
      <c r="DJ20" s="13">
        <f>SMALL($DT20:DW20,1)/(60*60*24)</f>
        <v>2.2712910861021788E-2</v>
      </c>
      <c r="DK20" s="13">
        <f>SMALL($DT20:DX20,1)/(60*60*24)</f>
        <v>2.2712910861021788E-2</v>
      </c>
      <c r="DL20" s="13">
        <f>SMALL($DT20:DY20,1)/(60*60*24)</f>
        <v>2.2712910861021788E-2</v>
      </c>
      <c r="DM20" s="37">
        <f t="shared" si="49"/>
        <v>2.1161899670319877E-2</v>
      </c>
      <c r="DN20" s="13">
        <f>SMALL($DZ20:EA20,1)/(60*60*24)</f>
        <v>2.1161899670319877E-2</v>
      </c>
      <c r="DO20" s="13">
        <f>SMALL($DZ20:EB20,1)/(60*60*24)</f>
        <v>2.1161899670319877E-2</v>
      </c>
      <c r="DP20" s="13">
        <f>SMALL($DZ20:EC20,1)/(60*60*24)</f>
        <v>2.1161899670319877E-2</v>
      </c>
      <c r="DQ20" s="13">
        <f>SMALL($DZ20:ED20,1)/(60*60*24)</f>
        <v>2.1161899670319877E-2</v>
      </c>
      <c r="DR20" s="13">
        <f>SMALL($DZ20:EE20,1)/(60*60*24)</f>
        <v>2.1161899670319877E-2</v>
      </c>
      <c r="DT20" s="6">
        <f t="shared" si="50"/>
        <v>1962.3954983922824</v>
      </c>
      <c r="DU20" s="1">
        <f t="shared" si="51"/>
        <v>2052</v>
      </c>
      <c r="DV20" s="1">
        <f t="shared" si="52"/>
        <v>9999</v>
      </c>
      <c r="DW20" s="1">
        <f t="shared" si="53"/>
        <v>9999</v>
      </c>
      <c r="DX20" s="1">
        <f t="shared" si="54"/>
        <v>9999</v>
      </c>
      <c r="DY20" s="1">
        <f t="shared" si="55"/>
        <v>2194</v>
      </c>
      <c r="DZ20" s="6">
        <f t="shared" si="56"/>
        <v>1828.3881315156375</v>
      </c>
      <c r="EA20" s="1">
        <f t="shared" si="67"/>
        <v>9999</v>
      </c>
      <c r="EB20" s="46">
        <f t="shared" si="57"/>
        <v>9999</v>
      </c>
      <c r="EC20" s="1">
        <f t="shared" si="58"/>
        <v>9999</v>
      </c>
      <c r="ED20" s="1">
        <f t="shared" si="59"/>
        <v>9999</v>
      </c>
      <c r="EE20" s="1">
        <f t="shared" si="60"/>
        <v>9999</v>
      </c>
    </row>
    <row r="21" spans="1:139" x14ac:dyDescent="0.25">
      <c r="A21" s="1" t="s">
        <v>177</v>
      </c>
      <c r="E21" s="13">
        <v>2.1898148148148149E-2</v>
      </c>
      <c r="F21" s="11">
        <v>44348</v>
      </c>
      <c r="H21" s="38"/>
      <c r="L21" s="8">
        <v>3.1944444444444449E-2</v>
      </c>
      <c r="M21" s="8">
        <v>2.1898148148148149E-2</v>
      </c>
      <c r="N21" s="8">
        <f t="shared" si="0"/>
        <v>2.1682696908795103E-2</v>
      </c>
      <c r="O21" s="32" t="str">
        <f t="shared" si="61"/>
        <v>-</v>
      </c>
      <c r="P21" s="69">
        <f t="shared" si="1"/>
        <v>2.1545123935304625E-4</v>
      </c>
      <c r="Q21" s="32">
        <f t="shared" ref="Q21" si="81">IF(R21&gt;0,"+",0)</f>
        <v>0</v>
      </c>
      <c r="R21" s="70">
        <f t="shared" si="63"/>
        <v>-2.1545123935304625E-4</v>
      </c>
      <c r="S21" s="6">
        <f t="shared" si="64"/>
        <v>1873.3850129198968</v>
      </c>
      <c r="T21" s="8">
        <f t="shared" si="3"/>
        <v>1.4583333333333334E-2</v>
      </c>
      <c r="V21" s="8">
        <f t="shared" si="4"/>
        <v>0</v>
      </c>
      <c r="W21" s="8">
        <f t="shared" si="5"/>
        <v>0</v>
      </c>
      <c r="X21" s="8">
        <f t="shared" si="6"/>
        <v>1.4583333333333334E-2</v>
      </c>
      <c r="Y21" s="8"/>
      <c r="Z21" s="8">
        <f>IF(A21&lt;&gt;"",IF(VLOOKUP(A21,Apr!A$4:F$209,6)&gt;0,VLOOKUP(A21,Apr!A$4:F$209,6),0),0)</f>
        <v>0</v>
      </c>
      <c r="AA21" s="8">
        <f>IF(A21&lt;&gt;"",IF(VLOOKUP(A21,May!A$3:F$207,6)&gt;0,VLOOKUP(A21,May!A$3:F$207,6),0),0)</f>
        <v>0</v>
      </c>
      <c r="AB21" s="8">
        <f>IF(A21&lt;&gt;"",IF(VLOOKUP(A21,Jun!A$3:F$207,6)&gt;0,VLOOKUP(A21,Jun!A$3:F$207,6),0),0)</f>
        <v>0</v>
      </c>
      <c r="AC21" s="8">
        <f>IF(A21&lt;&gt;"",IF(VLOOKUP(A21,Jul!A$3:F$206,6)&gt;0,VLOOKUP(A21,Jul!A$3:F$206,6),0),0)</f>
        <v>0</v>
      </c>
      <c r="AD21" s="8">
        <f>IF(A21&lt;&gt;"",IF(VLOOKUP(A21,Aug!A$3:F$206,6)&gt;0,VLOOKUP(A21,Aug!A$3:F$206,6),0),0)</f>
        <v>0</v>
      </c>
      <c r="AE21" s="8">
        <f>IF(A21&lt;&gt;"",IF(VLOOKUP(A21,Sep!A$3:F$206,6)&gt;0,VLOOKUP(A21,Sep!A$3:F$206,6),0),0)</f>
        <v>0</v>
      </c>
      <c r="AF21" s="6">
        <f t="shared" si="65"/>
        <v>1669.2372920964956</v>
      </c>
      <c r="AG21" s="8">
        <f t="shared" si="66"/>
        <v>8.5069444444444437E-3</v>
      </c>
      <c r="AH21" s="8">
        <f>IF(A21&lt;&gt;"",IF(VLOOKUP(A21,Oct!A$3:F$206,6)&gt;0,VLOOKUP(A21,Oct!A$3:F$206,6),0),0)</f>
        <v>0</v>
      </c>
      <c r="AI21" s="8">
        <f>IF(A21&lt;&gt;"",IF(VLOOKUP(A21,Nov!A$3:F$206,6)&gt;0,VLOOKUP(A21,Nov!A$3:F$206,6),0),0)</f>
        <v>0</v>
      </c>
      <c r="AJ21" s="8">
        <f>IF(A21&lt;&gt;"",IF(VLOOKUP(A21,Dec!A$3:F$207,6)&gt;0,VLOOKUP(A21,Dec!A$3:F$207,6),0),0)</f>
        <v>0</v>
      </c>
      <c r="AK21" s="8">
        <f>IF(A21&lt;&gt;"",IF(VLOOKUP(A21,Jan!A$3:F$206,6)&gt;0,VLOOKUP(A21,Jan!A$3:F$206,6),0),0)</f>
        <v>0</v>
      </c>
      <c r="AL21" s="8">
        <f>IF(A21&lt;&gt;"",IF(VLOOKUP(A21,Feb!A$3:F$206,6)&gt;0,VLOOKUP(A21,Feb!A$3:F$206,6),0),0)</f>
        <v>0</v>
      </c>
      <c r="AM21" s="8">
        <f>IF(A21&lt;&gt;"",IF(VLOOKUP(A21,Mar!A$3:F$206,6)&gt;0,VLOOKUP(A21,Mar!A$3:F$206,6),0),0)</f>
        <v>0</v>
      </c>
      <c r="AO21" s="8">
        <f>LARGE($BM21:BN21,1)</f>
        <v>1.4583333333333334E-2</v>
      </c>
      <c r="AP21" s="8">
        <f>LARGE($BM21:BO21,1)</f>
        <v>1.4583333333333334E-2</v>
      </c>
      <c r="AQ21" s="8">
        <f>LARGE($BM21:BP21,1)</f>
        <v>1.4583333333333334E-2</v>
      </c>
      <c r="AR21" s="8">
        <f>LARGE($BM21:BQ21,1)</f>
        <v>1.4583333333333334E-2</v>
      </c>
      <c r="AS21" s="8">
        <f>LARGE($BM21:BR21,1)</f>
        <v>1.4583333333333334E-2</v>
      </c>
      <c r="AT21" s="8">
        <f>LARGE($BS21:BT21,1)</f>
        <v>8.5069444444444437E-3</v>
      </c>
      <c r="AU21" s="8">
        <f>LARGE($BS21:BU21,1)</f>
        <v>8.5069444444444437E-3</v>
      </c>
      <c r="AV21" s="8">
        <f>LARGE($BS21:BV21,1)</f>
        <v>8.5069444444444437E-3</v>
      </c>
      <c r="AW21" s="8">
        <f>LARGE($BS21:BW21,1)</f>
        <v>8.5069444444444437E-3</v>
      </c>
      <c r="AX21" s="8">
        <f>LARGE($BS21:BX21,1)</f>
        <v>8.5069444444444437E-3</v>
      </c>
      <c r="BA21" s="6">
        <f t="shared" si="7"/>
        <v>0</v>
      </c>
      <c r="BB21" s="6">
        <f t="shared" si="8"/>
        <v>0</v>
      </c>
      <c r="BC21" s="6">
        <f t="shared" si="9"/>
        <v>0</v>
      </c>
      <c r="BD21" s="6">
        <f t="shared" si="10"/>
        <v>0</v>
      </c>
      <c r="BE21" s="6">
        <f t="shared" si="11"/>
        <v>0</v>
      </c>
      <c r="BF21" s="6">
        <f t="shared" si="12"/>
        <v>0</v>
      </c>
      <c r="BG21" s="6">
        <f t="shared" si="13"/>
        <v>0</v>
      </c>
      <c r="BH21" s="6">
        <f t="shared" si="14"/>
        <v>0</v>
      </c>
      <c r="BI21" s="6">
        <f t="shared" si="15"/>
        <v>0</v>
      </c>
      <c r="BJ21" s="6">
        <f t="shared" si="16"/>
        <v>0</v>
      </c>
      <c r="BK21" s="6">
        <f t="shared" si="17"/>
        <v>0</v>
      </c>
      <c r="BM21" s="8">
        <f t="shared" si="18"/>
        <v>1.4583333333333334E-2</v>
      </c>
      <c r="BN21" s="8">
        <f t="shared" si="19"/>
        <v>0</v>
      </c>
      <c r="BO21" s="8">
        <f t="shared" si="20"/>
        <v>0</v>
      </c>
      <c r="BP21" s="8">
        <f t="shared" si="21"/>
        <v>0</v>
      </c>
      <c r="BQ21" s="8">
        <f t="shared" si="22"/>
        <v>0</v>
      </c>
      <c r="BR21" s="8">
        <f t="shared" si="23"/>
        <v>0</v>
      </c>
      <c r="BS21" s="8">
        <f t="shared" si="24"/>
        <v>8.5069444444444437E-3</v>
      </c>
      <c r="BT21" s="8">
        <f t="shared" si="25"/>
        <v>0</v>
      </c>
      <c r="BU21" s="8">
        <f t="shared" si="26"/>
        <v>0</v>
      </c>
      <c r="BV21" s="8">
        <f t="shared" si="26"/>
        <v>0</v>
      </c>
      <c r="BW21" s="8">
        <f t="shared" si="27"/>
        <v>0</v>
      </c>
      <c r="BX21" s="8">
        <f t="shared" si="28"/>
        <v>0</v>
      </c>
      <c r="CA21" s="8" t="str">
        <f t="shared" si="29"/>
        <v/>
      </c>
      <c r="CB21" s="8" t="str">
        <f t="shared" si="30"/>
        <v/>
      </c>
      <c r="CC21" s="8" t="str">
        <f t="shared" si="31"/>
        <v/>
      </c>
      <c r="CD21" s="8" t="str">
        <f t="shared" si="32"/>
        <v/>
      </c>
      <c r="CE21" s="8" t="str">
        <f t="shared" si="33"/>
        <v/>
      </c>
      <c r="CF21" s="8" t="str">
        <f t="shared" si="34"/>
        <v/>
      </c>
      <c r="CG21" s="8" t="str">
        <f t="shared" si="35"/>
        <v/>
      </c>
      <c r="CH21" s="8" t="str">
        <f t="shared" si="36"/>
        <v/>
      </c>
      <c r="CI21" s="8" t="str">
        <f t="shared" si="37"/>
        <v/>
      </c>
      <c r="CJ21" s="8" t="str">
        <f t="shared" si="38"/>
        <v/>
      </c>
      <c r="CK21" s="8" t="str">
        <f t="shared" si="39"/>
        <v/>
      </c>
      <c r="CL21" s="8" t="str">
        <f t="shared" si="40"/>
        <v/>
      </c>
      <c r="CN21" s="13"/>
      <c r="CO21" s="8">
        <f t="shared" si="41"/>
        <v>0</v>
      </c>
      <c r="CP21" s="8">
        <f>IF(COUNT($CA21:CB21)&gt;0,SMALL($CA21:CB21,1),$CN21)</f>
        <v>0</v>
      </c>
      <c r="CQ21" s="8">
        <f>IF(COUNT($CA21:CC21)&gt;0,SMALL($CA21:CC21,1),$CN21)</f>
        <v>0</v>
      </c>
      <c r="CR21" s="8">
        <f>IF(COUNT($CA21:CD21)&gt;0,SMALL($CA21:CD21,1),$CN21)</f>
        <v>0</v>
      </c>
      <c r="CS21" s="8">
        <f>IF(COUNT($CA21:CE21)&gt;0,SMALL($CA21:CE21,1),$CN21)</f>
        <v>0</v>
      </c>
      <c r="CU21" s="8">
        <f t="shared" si="42"/>
        <v>0</v>
      </c>
      <c r="CV21" s="8">
        <f>IF(COUNT($CG21:CH21)&gt;0,SMALL($CG21:CH21,1),$CU21)</f>
        <v>0</v>
      </c>
      <c r="CW21" s="8">
        <f>IF(COUNT($CG21:CI21)&gt;0,SMALL($CG21:CI21,1),$CU21)</f>
        <v>0</v>
      </c>
      <c r="CX21" s="8">
        <f>IF(COUNT($CG21:CJ21)&gt;0,SMALL($CG21:CJ21,1),$CU21)</f>
        <v>0</v>
      </c>
      <c r="CY21" s="8">
        <f>IF(COUNT($CG21:CK21)&gt;0,SMALL($CG21:CK21,1),$CU21)</f>
        <v>0</v>
      </c>
      <c r="DA21" s="8">
        <f t="shared" si="43"/>
        <v>1.4583726851851853E-2</v>
      </c>
      <c r="DB21" s="8">
        <f t="shared" si="44"/>
        <v>8.5073379629629631E-3</v>
      </c>
      <c r="DC21" s="1">
        <f t="shared" si="45"/>
        <v>17</v>
      </c>
      <c r="DD21" s="8">
        <f t="shared" si="46"/>
        <v>3.9351851851851854E-7</v>
      </c>
      <c r="DE21" s="1" t="str">
        <f t="shared" si="47"/>
        <v>Clare Taylor</v>
      </c>
      <c r="DG21" s="13">
        <f t="shared" si="48"/>
        <v>2.1682696908795103E-2</v>
      </c>
      <c r="DH21" s="13">
        <f>SMALL($DT21:DU21,1)/(60*60*24)</f>
        <v>2.1682696908795103E-2</v>
      </c>
      <c r="DI21" s="13">
        <f>SMALL($DT21:DV21,1)/(60*60*24)</f>
        <v>2.1682696908795103E-2</v>
      </c>
      <c r="DJ21" s="13">
        <f>SMALL($DT21:DW21,1)/(60*60*24)</f>
        <v>2.1682696908795103E-2</v>
      </c>
      <c r="DK21" s="13">
        <f>SMALL($DT21:DX21,1)/(60*60*24)</f>
        <v>2.1682696908795103E-2</v>
      </c>
      <c r="DL21" s="13">
        <f>SMALL($DT21:DY21,1)/(60*60*24)</f>
        <v>2.1682696908795103E-2</v>
      </c>
      <c r="DM21" s="37">
        <f t="shared" si="49"/>
        <v>1.9319876065931663E-2</v>
      </c>
      <c r="DN21" s="13">
        <f>SMALL($DZ21:EA21,1)/(60*60*24)</f>
        <v>1.9319876065931663E-2</v>
      </c>
      <c r="DO21" s="13">
        <f>SMALL($DZ21:EB21,1)/(60*60*24)</f>
        <v>1.9319876065931663E-2</v>
      </c>
      <c r="DP21" s="13">
        <f>SMALL($DZ21:EC21,1)/(60*60*24)</f>
        <v>1.9319876065931663E-2</v>
      </c>
      <c r="DQ21" s="13">
        <f>SMALL($DZ21:ED21,1)/(60*60*24)</f>
        <v>1.9319876065931663E-2</v>
      </c>
      <c r="DR21" s="13">
        <f>SMALL($DZ21:EE21,1)/(60*60*24)</f>
        <v>1.9319876065931663E-2</v>
      </c>
      <c r="DT21" s="6">
        <f t="shared" si="50"/>
        <v>1873.3850129198968</v>
      </c>
      <c r="DU21" s="1">
        <f t="shared" si="51"/>
        <v>9999</v>
      </c>
      <c r="DV21" s="1">
        <f t="shared" si="52"/>
        <v>9999</v>
      </c>
      <c r="DW21" s="1">
        <f t="shared" si="53"/>
        <v>9999</v>
      </c>
      <c r="DX21" s="1">
        <f t="shared" si="54"/>
        <v>9999</v>
      </c>
      <c r="DY21" s="1">
        <f t="shared" si="55"/>
        <v>9999</v>
      </c>
      <c r="DZ21" s="6">
        <f t="shared" si="56"/>
        <v>1669.2372920964956</v>
      </c>
      <c r="EA21" s="1">
        <f t="shared" si="67"/>
        <v>9999</v>
      </c>
      <c r="EB21" s="46">
        <f t="shared" si="57"/>
        <v>9999</v>
      </c>
      <c r="EC21" s="1">
        <f t="shared" si="58"/>
        <v>9999</v>
      </c>
      <c r="ED21" s="1">
        <f t="shared" si="59"/>
        <v>9999</v>
      </c>
      <c r="EE21" s="1">
        <f t="shared" si="60"/>
        <v>9999</v>
      </c>
    </row>
    <row r="22" spans="1:139" x14ac:dyDescent="0.25">
      <c r="A22" s="1" t="s">
        <v>152</v>
      </c>
      <c r="B22" s="45"/>
      <c r="E22" s="13">
        <v>2.1273148148148149E-2</v>
      </c>
      <c r="F22" s="11">
        <v>44287</v>
      </c>
      <c r="H22" s="38"/>
      <c r="K22" s="8">
        <v>1.4965277777777779E-2</v>
      </c>
      <c r="L22" s="8">
        <v>3.1736111111111111E-2</v>
      </c>
      <c r="M22" s="8">
        <v>2.1875503220611915E-2</v>
      </c>
      <c r="N22" s="8">
        <f t="shared" si="0"/>
        <v>2.0932140943194E-2</v>
      </c>
      <c r="O22" s="32" t="str">
        <f t="shared" si="61"/>
        <v>-</v>
      </c>
      <c r="P22" s="69">
        <f t="shared" si="1"/>
        <v>9.433622774179147E-4</v>
      </c>
      <c r="Q22" s="32">
        <f t="shared" ref="Q22" si="82">IF(R22&gt;0,"+",0)</f>
        <v>0</v>
      </c>
      <c r="R22" s="70">
        <f t="shared" si="63"/>
        <v>-9.433622774179147E-4</v>
      </c>
      <c r="S22" s="6">
        <f t="shared" si="64"/>
        <v>1808.5369774919616</v>
      </c>
      <c r="T22" s="8">
        <f t="shared" si="3"/>
        <v>1.5277777777777777E-2</v>
      </c>
      <c r="V22" s="8">
        <f t="shared" si="4"/>
        <v>2.1273148148148149E-2</v>
      </c>
      <c r="W22" s="8">
        <f t="shared" si="5"/>
        <v>1.6898148148148148E-2</v>
      </c>
      <c r="X22" s="8">
        <f t="shared" si="6"/>
        <v>1.5277777777777777E-2</v>
      </c>
      <c r="Y22" s="8"/>
      <c r="Z22" s="8">
        <f>IF(A22&lt;&gt;"",IF(VLOOKUP(A22,Apr!A$4:F$209,6)&gt;0,VLOOKUP(A22,Apr!A$4:F$209,6),0),0)</f>
        <v>2.1273148148148149E-2</v>
      </c>
      <c r="AA22" s="8">
        <f>IF(A22&lt;&gt;"",IF(VLOOKUP(A22,May!A$3:F$207,6)&gt;0,VLOOKUP(A22,May!A$3:F$207,6),0),0)</f>
        <v>0</v>
      </c>
      <c r="AB22" s="8">
        <f>IF(A22&lt;&gt;"",IF(VLOOKUP(A22,Jun!A$3:F$207,6)&gt;0,VLOOKUP(A22,Jun!A$3:F$207,6),0),0)</f>
        <v>0</v>
      </c>
      <c r="AC22" s="8">
        <f>IF(A22&lt;&gt;"",IF(VLOOKUP(A22,Jul!A$3:F$206,6)&gt;0,VLOOKUP(A22,Jul!A$3:F$206,6),0),0)</f>
        <v>0</v>
      </c>
      <c r="AD22" s="8">
        <f>IF(A22&lt;&gt;"",IF(VLOOKUP(A22,Aug!A$3:F$206,6)&gt;0,VLOOKUP(A22,Aug!A$3:F$206,6),0),0)</f>
        <v>2.2025462962962962E-2</v>
      </c>
      <c r="AE22" s="8">
        <f>IF(A22&lt;&gt;"",IF(VLOOKUP(A22,Sep!A$3:F$206,6)&gt;0,VLOOKUP(A22,Sep!A$3:F$206,6),0),0)</f>
        <v>2.1585648148148145E-2</v>
      </c>
      <c r="AF22" s="6">
        <f t="shared" si="65"/>
        <v>1637.7082776441237</v>
      </c>
      <c r="AG22" s="8">
        <f t="shared" si="66"/>
        <v>8.8541666666666664E-3</v>
      </c>
      <c r="AH22" s="8">
        <f>IF(A22&lt;&gt;"",IF(VLOOKUP(A22,Oct!A$3:F$206,6)&gt;0,VLOOKUP(A22,Oct!A$3:F$206,6),0),0)</f>
        <v>0</v>
      </c>
      <c r="AI22" s="8">
        <f>IF(A22&lt;&gt;"",IF(VLOOKUP(A22,Nov!A$3:F$206,6)&gt;0,VLOOKUP(A22,Nov!A$3:F$206,6),0),0)</f>
        <v>0</v>
      </c>
      <c r="AJ22" s="8">
        <f>IF(A22&lt;&gt;"",IF(VLOOKUP(A22,Dec!A$3:F$207,6)&gt;0,VLOOKUP(A22,Dec!A$3:F$207,6),0),0)</f>
        <v>1.6898148148148148E-2</v>
      </c>
      <c r="AK22" s="8">
        <f>IF(A22&lt;&gt;"",IF(VLOOKUP(A22,Jan!A$3:F$206,6)&gt;0,VLOOKUP(A22,Jan!A$3:F$206,6),0),0)</f>
        <v>0</v>
      </c>
      <c r="AL22" s="8">
        <f>IF(A22&lt;&gt;"",IF(VLOOKUP(A22,Feb!A$3:F$206,6)&gt;0,VLOOKUP(A22,Feb!A$3:F$206,6),0),0)</f>
        <v>1.7175925925925928E-2</v>
      </c>
      <c r="AM22" s="8">
        <f>IF(A22&lt;&gt;"",IF(VLOOKUP(A22,Mar!A$3:F$206,6)&gt;0,VLOOKUP(A22,Mar!A$3:F$206,6),0),0)</f>
        <v>0</v>
      </c>
      <c r="AO22" s="8">
        <f>LARGE($BM22:BN22,1)</f>
        <v>1.5277777777777777E-2</v>
      </c>
      <c r="AP22" s="8">
        <f>LARGE($BM22:BO22,1)</f>
        <v>1.5277777777777777E-2</v>
      </c>
      <c r="AQ22" s="8">
        <f>LARGE($BM22:BP22,1)</f>
        <v>1.5277777777777777E-2</v>
      </c>
      <c r="AR22" s="8">
        <f>LARGE($BM22:BQ22,1)</f>
        <v>1.5277777777777777E-2</v>
      </c>
      <c r="AS22" s="8">
        <f>LARGE($BM22:BR22,1)</f>
        <v>1.5277777777777777E-2</v>
      </c>
      <c r="AT22" s="8">
        <f>LARGE($BS22:BT22,1)</f>
        <v>8.8541666666666664E-3</v>
      </c>
      <c r="AU22" s="8">
        <f>LARGE($BS22:BU22,1)</f>
        <v>8.8541666666666664E-3</v>
      </c>
      <c r="AV22" s="8">
        <f>LARGE($BS22:BV22,1)</f>
        <v>1.0937499999999999E-2</v>
      </c>
      <c r="AW22" s="8">
        <f>LARGE($BS22:BW22,1)</f>
        <v>1.0937499999999999E-2</v>
      </c>
      <c r="AX22" s="8">
        <f>LARGE($BS22:BX22,1)</f>
        <v>1.0937499999999999E-2</v>
      </c>
      <c r="BA22" s="6">
        <f t="shared" si="7"/>
        <v>1838.0000000000002</v>
      </c>
      <c r="BB22" s="6">
        <f t="shared" si="8"/>
        <v>0</v>
      </c>
      <c r="BC22" s="6">
        <f t="shared" si="9"/>
        <v>0</v>
      </c>
      <c r="BD22" s="6">
        <f t="shared" si="10"/>
        <v>0</v>
      </c>
      <c r="BE22" s="6">
        <f t="shared" si="11"/>
        <v>1902.9999999999998</v>
      </c>
      <c r="BF22" s="6">
        <f t="shared" si="12"/>
        <v>1865</v>
      </c>
      <c r="BG22" s="6">
        <f t="shared" si="13"/>
        <v>0</v>
      </c>
      <c r="BH22" s="6">
        <f t="shared" si="14"/>
        <v>0</v>
      </c>
      <c r="BI22" s="6">
        <f t="shared" si="15"/>
        <v>1460</v>
      </c>
      <c r="BJ22" s="6">
        <f t="shared" si="16"/>
        <v>0</v>
      </c>
      <c r="BK22" s="6">
        <f t="shared" si="17"/>
        <v>1484.0000000000002</v>
      </c>
      <c r="BM22" s="8">
        <f t="shared" si="18"/>
        <v>1.5277777777777777E-2</v>
      </c>
      <c r="BN22" s="8">
        <f t="shared" si="19"/>
        <v>1.4930555555555556E-2</v>
      </c>
      <c r="BO22" s="8">
        <f t="shared" si="20"/>
        <v>0</v>
      </c>
      <c r="BP22" s="8">
        <f t="shared" si="21"/>
        <v>0</v>
      </c>
      <c r="BQ22" s="8">
        <f t="shared" si="22"/>
        <v>0</v>
      </c>
      <c r="BR22" s="8">
        <f t="shared" si="23"/>
        <v>1.4236111111111111E-2</v>
      </c>
      <c r="BS22" s="8">
        <f t="shared" si="24"/>
        <v>8.8541666666666664E-3</v>
      </c>
      <c r="BT22" s="8">
        <f t="shared" si="25"/>
        <v>0</v>
      </c>
      <c r="BU22" s="8">
        <f t="shared" si="26"/>
        <v>0</v>
      </c>
      <c r="BV22" s="8">
        <f t="shared" si="26"/>
        <v>1.0937499999999999E-2</v>
      </c>
      <c r="BW22" s="8">
        <f t="shared" si="27"/>
        <v>0</v>
      </c>
      <c r="BX22" s="8">
        <f t="shared" si="28"/>
        <v>1.0590277777777778E-2</v>
      </c>
      <c r="CA22" s="8">
        <f t="shared" si="29"/>
        <v>2.1273148148148149E-2</v>
      </c>
      <c r="CB22" s="8" t="str">
        <f t="shared" si="30"/>
        <v/>
      </c>
      <c r="CC22" s="8" t="str">
        <f t="shared" si="31"/>
        <v/>
      </c>
      <c r="CD22" s="8" t="str">
        <f t="shared" si="32"/>
        <v/>
      </c>
      <c r="CE22" s="8">
        <f t="shared" si="33"/>
        <v>2.2025462962962962E-2</v>
      </c>
      <c r="CF22" s="8">
        <f t="shared" si="34"/>
        <v>2.1585648148148145E-2</v>
      </c>
      <c r="CG22" s="8" t="str">
        <f t="shared" si="35"/>
        <v/>
      </c>
      <c r="CH22" s="8" t="str">
        <f t="shared" si="36"/>
        <v/>
      </c>
      <c r="CI22" s="8">
        <f t="shared" si="37"/>
        <v>1.6898148148148148E-2</v>
      </c>
      <c r="CJ22" s="8" t="str">
        <f t="shared" si="38"/>
        <v/>
      </c>
      <c r="CK22" s="8">
        <f t="shared" si="39"/>
        <v>1.7175925925925928E-2</v>
      </c>
      <c r="CL22" s="8" t="str">
        <f t="shared" si="40"/>
        <v/>
      </c>
      <c r="CN22" s="13">
        <v>2.2546296296296297E-2</v>
      </c>
      <c r="CO22" s="8">
        <f t="shared" si="41"/>
        <v>2.1273148148148149E-2</v>
      </c>
      <c r="CP22" s="8">
        <f>IF(COUNT($CA22:CB22)&gt;0,SMALL($CA22:CB22,1),$CN22)</f>
        <v>2.1273148148148149E-2</v>
      </c>
      <c r="CQ22" s="8">
        <f>IF(COUNT($CA22:CC22)&gt;0,SMALL($CA22:CC22,1),$CN22)</f>
        <v>2.1273148148148149E-2</v>
      </c>
      <c r="CR22" s="8">
        <f>IF(COUNT($CA22:CD22)&gt;0,SMALL($CA22:CD22,1),$CN22)</f>
        <v>2.1273148148148149E-2</v>
      </c>
      <c r="CS22" s="8">
        <f>IF(COUNT($CA22:CE22)&gt;0,SMALL($CA22:CE22,1),$CN22)</f>
        <v>2.1273148148148149E-2</v>
      </c>
      <c r="CT22" s="3">
        <v>1.7256944444444446E-2</v>
      </c>
      <c r="CU22" s="8">
        <f t="shared" si="42"/>
        <v>1.7256944444444446E-2</v>
      </c>
      <c r="CV22" s="8">
        <f>IF(COUNT($CG22:CH22)&gt;0,SMALL($CG22:CH22,1),$CU22)</f>
        <v>1.7256944444444446E-2</v>
      </c>
      <c r="CW22" s="8">
        <f>IF(COUNT($CG22:CI22)&gt;0,SMALL($CG22:CI22,1),$CU22)</f>
        <v>1.6898148148148148E-2</v>
      </c>
      <c r="CX22" s="8">
        <f>IF(COUNT($CG22:CJ22)&gt;0,SMALL($CG22:CJ22,1),$CU22)</f>
        <v>1.6898148148148148E-2</v>
      </c>
      <c r="CY22" s="8">
        <f>IF(COUNT($CG22:CK22)&gt;0,SMALL($CG22:CK22,1),$CU22)</f>
        <v>1.6898148148148148E-2</v>
      </c>
      <c r="DA22" s="8">
        <f t="shared" si="43"/>
        <v>1.5278194444444443E-2</v>
      </c>
      <c r="DB22" s="8">
        <f t="shared" si="44"/>
        <v>1.0937916666666665E-2</v>
      </c>
      <c r="DC22" s="1">
        <f t="shared" si="45"/>
        <v>18</v>
      </c>
      <c r="DD22" s="8">
        <f t="shared" si="46"/>
        <v>4.1666666666666667E-7</v>
      </c>
      <c r="DE22" s="1" t="str">
        <f t="shared" si="47"/>
        <v>Dan Gregson</v>
      </c>
      <c r="DG22" s="13">
        <f t="shared" si="48"/>
        <v>2.0932140943194E-2</v>
      </c>
      <c r="DH22" s="13">
        <f>SMALL($DT22:DU22,1)/(60*60*24)</f>
        <v>2.0932140943194E-2</v>
      </c>
      <c r="DI22" s="13">
        <f>SMALL($DT22:DV22,1)/(60*60*24)</f>
        <v>2.0932140943194E-2</v>
      </c>
      <c r="DJ22" s="13">
        <f>SMALL($DT22:DW22,1)/(60*60*24)</f>
        <v>2.0932140943194E-2</v>
      </c>
      <c r="DK22" s="13">
        <f>SMALL($DT22:DX22,1)/(60*60*24)</f>
        <v>2.0932140943194E-2</v>
      </c>
      <c r="DL22" s="13">
        <f>SMALL($DT22:DY22,1)/(60*60*24)</f>
        <v>2.0932140943194E-2</v>
      </c>
      <c r="DM22" s="37">
        <f t="shared" si="49"/>
        <v>1.8954956917177357E-2</v>
      </c>
      <c r="DN22" s="13">
        <f>SMALL($DZ22:EA22,1)/(60*60*24)</f>
        <v>1.8954956917177357E-2</v>
      </c>
      <c r="DO22" s="13">
        <f>SMALL($DZ22:EB22,1)/(60*60*24)</f>
        <v>1.8954956917177357E-2</v>
      </c>
      <c r="DP22" s="13">
        <f>SMALL($DZ22:EC22,1)/(60*60*24)</f>
        <v>1.6898148148148148E-2</v>
      </c>
      <c r="DQ22" s="13">
        <f>SMALL($DZ22:ED22,1)/(60*60*24)</f>
        <v>1.6898148148148148E-2</v>
      </c>
      <c r="DR22" s="13">
        <f>SMALL($DZ22:EE22,1)/(60*60*24)</f>
        <v>1.6898148148148148E-2</v>
      </c>
      <c r="DT22" s="6">
        <f t="shared" si="50"/>
        <v>1808.5369774919616</v>
      </c>
      <c r="DU22" s="1">
        <f t="shared" si="51"/>
        <v>1838.0000000000002</v>
      </c>
      <c r="DV22" s="1">
        <f t="shared" si="52"/>
        <v>9999</v>
      </c>
      <c r="DW22" s="1">
        <f t="shared" si="53"/>
        <v>9999</v>
      </c>
      <c r="DX22" s="1">
        <f t="shared" si="54"/>
        <v>9999</v>
      </c>
      <c r="DY22" s="1">
        <f t="shared" si="55"/>
        <v>1902.9999999999998</v>
      </c>
      <c r="DZ22" s="6">
        <f t="shared" si="56"/>
        <v>1637.7082776441237</v>
      </c>
      <c r="EA22" s="1">
        <f t="shared" si="67"/>
        <v>9999</v>
      </c>
      <c r="EB22" s="46">
        <f t="shared" si="57"/>
        <v>9999</v>
      </c>
      <c r="EC22" s="1">
        <f t="shared" si="58"/>
        <v>1460</v>
      </c>
      <c r="ED22" s="1">
        <f t="shared" si="59"/>
        <v>9999</v>
      </c>
      <c r="EE22" s="1">
        <f t="shared" si="60"/>
        <v>1484.0000000000002</v>
      </c>
    </row>
    <row r="23" spans="1:139" x14ac:dyDescent="0.25">
      <c r="A23" s="1" t="s">
        <v>135</v>
      </c>
      <c r="E23" s="13">
        <v>2.0405092592592593E-2</v>
      </c>
      <c r="F23" s="11">
        <v>43313</v>
      </c>
      <c r="H23" s="38"/>
      <c r="K23" s="8">
        <v>1.5266203703703705E-2</v>
      </c>
      <c r="M23" s="8">
        <v>2.4589875201288247E-2</v>
      </c>
      <c r="N23" s="8">
        <f t="shared" si="0"/>
        <v>2.135305019649875E-2</v>
      </c>
      <c r="O23" s="32" t="str">
        <f t="shared" si="61"/>
        <v>-</v>
      </c>
      <c r="P23" s="69">
        <f t="shared" si="1"/>
        <v>3.2368250047894974E-3</v>
      </c>
      <c r="Q23" s="32">
        <f t="shared" ref="Q23" si="83">IF(R23&gt;0,"+",0)</f>
        <v>0</v>
      </c>
      <c r="R23" s="70">
        <f t="shared" si="63"/>
        <v>-3.2368250047894974E-3</v>
      </c>
      <c r="S23" s="6">
        <f t="shared" si="64"/>
        <v>1844.903536977492</v>
      </c>
      <c r="T23" s="8">
        <f t="shared" si="3"/>
        <v>1.4930555555555556E-2</v>
      </c>
      <c r="V23" s="8">
        <f t="shared" si="4"/>
        <v>0</v>
      </c>
      <c r="W23" s="8">
        <f t="shared" si="5"/>
        <v>0</v>
      </c>
      <c r="X23" s="8">
        <f t="shared" si="6"/>
        <v>1.4930555555555556E-2</v>
      </c>
      <c r="Y23" s="8"/>
      <c r="Z23" s="8">
        <f>IF(A23&lt;&gt;"",IF(VLOOKUP(A23,Apr!A$4:F$209,6)&gt;0,VLOOKUP(A23,Apr!A$4:F$209,6),0),0)</f>
        <v>0</v>
      </c>
      <c r="AA23" s="8">
        <f>IF(A23&lt;&gt;"",IF(VLOOKUP(A23,May!A$3:F$207,6)&gt;0,VLOOKUP(A23,May!A$3:F$207,6),0),0)</f>
        <v>0</v>
      </c>
      <c r="AB23" s="8">
        <f>IF(A23&lt;&gt;"",IF(VLOOKUP(A23,Jun!A$3:F$207,6)&gt;0,VLOOKUP(A23,Jun!A$3:F$207,6),0),0)</f>
        <v>0</v>
      </c>
      <c r="AC23" s="8">
        <f>IF(A23&lt;&gt;"",IF(VLOOKUP(A23,Jul!A$3:F$206,6)&gt;0,VLOOKUP(A23,Jul!A$3:F$206,6),0),0)</f>
        <v>0</v>
      </c>
      <c r="AD23" s="8">
        <f>IF(A23&lt;&gt;"",IF(VLOOKUP(A23,Aug!A$3:F$206,6)&gt;0,VLOOKUP(A23,Aug!A$3:F$206,6),0),0)</f>
        <v>0</v>
      </c>
      <c r="AE23" s="8">
        <f>IF(A23&lt;&gt;"",IF(VLOOKUP(A23,Sep!A$3:F$206,6)&gt;0,VLOOKUP(A23,Sep!A$3:F$206,6),0),0)</f>
        <v>0</v>
      </c>
      <c r="AF23" s="6">
        <f t="shared" si="65"/>
        <v>1643.859517934146</v>
      </c>
      <c r="AG23" s="8">
        <f t="shared" si="66"/>
        <v>8.8541666666666664E-3</v>
      </c>
      <c r="AH23" s="8">
        <f>IF(A23&lt;&gt;"",IF(VLOOKUP(A23,Oct!A$3:F$206,6)&gt;0,VLOOKUP(A23,Oct!A$3:F$206,6),0),0)</f>
        <v>0</v>
      </c>
      <c r="AI23" s="8">
        <f>IF(A23&lt;&gt;"",IF(VLOOKUP(A23,Nov!A$3:F$206,6)&gt;0,VLOOKUP(A23,Nov!A$3:F$206,6),0),0)</f>
        <v>0</v>
      </c>
      <c r="AJ23" s="8">
        <f>IF(A23&lt;&gt;"",IF(VLOOKUP(A23,Dec!A$3:F$207,6)&gt;0,VLOOKUP(A23,Dec!A$3:F$207,6),0),0)</f>
        <v>0</v>
      </c>
      <c r="AK23" s="8">
        <f>IF(A23&lt;&gt;"",IF(VLOOKUP(A23,Jan!A$3:F$206,6)&gt;0,VLOOKUP(A23,Jan!A$3:F$206,6),0),0)</f>
        <v>0</v>
      </c>
      <c r="AL23" s="8">
        <f>IF(A23&lt;&gt;"",IF(VLOOKUP(A23,Feb!A$3:F$206,6)&gt;0,VLOOKUP(A23,Feb!A$3:F$206,6),0),0)</f>
        <v>0</v>
      </c>
      <c r="AM23" s="8">
        <f>IF(A23&lt;&gt;"",IF(VLOOKUP(A23,Mar!A$3:F$206,6)&gt;0,VLOOKUP(A23,Mar!A$3:F$206,6),0),0)</f>
        <v>0</v>
      </c>
      <c r="AO23" s="8">
        <f>LARGE($BM23:BN23,1)</f>
        <v>1.4930555555555556E-2</v>
      </c>
      <c r="AP23" s="8">
        <f>LARGE($BM23:BO23,1)</f>
        <v>1.4930555555555556E-2</v>
      </c>
      <c r="AQ23" s="8">
        <f>LARGE($BM23:BP23,1)</f>
        <v>1.4930555555555556E-2</v>
      </c>
      <c r="AR23" s="8">
        <f>LARGE($BM23:BQ23,1)</f>
        <v>1.4930555555555556E-2</v>
      </c>
      <c r="AS23" s="8">
        <f>LARGE($BM23:BR23,1)</f>
        <v>1.4930555555555556E-2</v>
      </c>
      <c r="AT23" s="8">
        <f>LARGE($BS23:BT23,1)</f>
        <v>8.8541666666666664E-3</v>
      </c>
      <c r="AU23" s="8">
        <f>LARGE($BS23:BU23,1)</f>
        <v>8.8541666666666664E-3</v>
      </c>
      <c r="AV23" s="8">
        <f>LARGE($BS23:BV23,1)</f>
        <v>8.8541666666666664E-3</v>
      </c>
      <c r="AW23" s="8">
        <f>LARGE($BS23:BW23,1)</f>
        <v>8.8541666666666664E-3</v>
      </c>
      <c r="AX23" s="8">
        <f>LARGE($BS23:BX23,1)</f>
        <v>8.8541666666666664E-3</v>
      </c>
      <c r="BA23" s="6">
        <f t="shared" si="7"/>
        <v>0</v>
      </c>
      <c r="BB23" s="6">
        <f t="shared" si="8"/>
        <v>0</v>
      </c>
      <c r="BC23" s="6">
        <f t="shared" si="9"/>
        <v>0</v>
      </c>
      <c r="BD23" s="6">
        <f t="shared" si="10"/>
        <v>0</v>
      </c>
      <c r="BE23" s="6">
        <f t="shared" si="11"/>
        <v>0</v>
      </c>
      <c r="BF23" s="6">
        <f t="shared" si="12"/>
        <v>0</v>
      </c>
      <c r="BG23" s="6">
        <f t="shared" si="13"/>
        <v>0</v>
      </c>
      <c r="BH23" s="6">
        <f t="shared" si="14"/>
        <v>0</v>
      </c>
      <c r="BI23" s="6">
        <f t="shared" si="15"/>
        <v>0</v>
      </c>
      <c r="BJ23" s="6">
        <f t="shared" si="16"/>
        <v>0</v>
      </c>
      <c r="BK23" s="6">
        <f t="shared" si="17"/>
        <v>0</v>
      </c>
      <c r="BM23" s="8">
        <f t="shared" si="18"/>
        <v>1.4930555555555556E-2</v>
      </c>
      <c r="BN23" s="8">
        <f t="shared" si="19"/>
        <v>0</v>
      </c>
      <c r="BO23" s="8">
        <f t="shared" si="20"/>
        <v>0</v>
      </c>
      <c r="BP23" s="8">
        <f t="shared" si="21"/>
        <v>0</v>
      </c>
      <c r="BQ23" s="8">
        <f t="shared" si="22"/>
        <v>0</v>
      </c>
      <c r="BR23" s="8">
        <f t="shared" si="23"/>
        <v>0</v>
      </c>
      <c r="BS23" s="8">
        <f t="shared" si="24"/>
        <v>8.8541666666666664E-3</v>
      </c>
      <c r="BT23" s="8">
        <f t="shared" si="25"/>
        <v>0</v>
      </c>
      <c r="BU23" s="8">
        <f t="shared" si="26"/>
        <v>0</v>
      </c>
      <c r="BV23" s="8">
        <f t="shared" si="26"/>
        <v>0</v>
      </c>
      <c r="BW23" s="8">
        <f t="shared" si="27"/>
        <v>0</v>
      </c>
      <c r="BX23" s="8">
        <f t="shared" si="28"/>
        <v>0</v>
      </c>
      <c r="CA23" s="8" t="str">
        <f t="shared" si="29"/>
        <v/>
      </c>
      <c r="CB23" s="8" t="str">
        <f t="shared" si="30"/>
        <v/>
      </c>
      <c r="CC23" s="8" t="str">
        <f t="shared" si="31"/>
        <v/>
      </c>
      <c r="CD23" s="8" t="str">
        <f t="shared" si="32"/>
        <v/>
      </c>
      <c r="CE23" s="8" t="str">
        <f t="shared" si="33"/>
        <v/>
      </c>
      <c r="CF23" s="8" t="str">
        <f t="shared" si="34"/>
        <v/>
      </c>
      <c r="CG23" s="8" t="str">
        <f t="shared" si="35"/>
        <v/>
      </c>
      <c r="CH23" s="8" t="str">
        <f t="shared" si="36"/>
        <v/>
      </c>
      <c r="CI23" s="8" t="str">
        <f t="shared" si="37"/>
        <v/>
      </c>
      <c r="CJ23" s="8" t="str">
        <f t="shared" si="38"/>
        <v/>
      </c>
      <c r="CK23" s="8" t="str">
        <f t="shared" si="39"/>
        <v/>
      </c>
      <c r="CL23" s="8" t="str">
        <f t="shared" si="40"/>
        <v/>
      </c>
      <c r="CN23" s="13">
        <v>2.0405092592592593E-2</v>
      </c>
      <c r="CO23" s="8">
        <f t="shared" si="41"/>
        <v>2.0405092592592593E-2</v>
      </c>
      <c r="CP23" s="8">
        <f>IF(COUNT($CA23:CB23)&gt;0,SMALL($CA23:CB23,1),$CN23)</f>
        <v>2.0405092592592593E-2</v>
      </c>
      <c r="CQ23" s="8">
        <f>IF(COUNT($CA23:CC23)&gt;0,SMALL($CA23:CC23,1),$CN23)</f>
        <v>2.0405092592592593E-2</v>
      </c>
      <c r="CR23" s="8">
        <f>IF(COUNT($CA23:CD23)&gt;0,SMALL($CA23:CD23,1),$CN23)</f>
        <v>2.0405092592592593E-2</v>
      </c>
      <c r="CS23" s="8">
        <f>IF(COUNT($CA23:CE23)&gt;0,SMALL($CA23:CE23,1),$CN23)</f>
        <v>2.0405092592592593E-2</v>
      </c>
      <c r="CT23" s="3">
        <v>1.6550925925925924E-2</v>
      </c>
      <c r="CU23" s="8">
        <f t="shared" si="42"/>
        <v>1.6550925925925924E-2</v>
      </c>
      <c r="CV23" s="8">
        <f>IF(COUNT($CG23:CH23)&gt;0,SMALL($CG23:CH23,1),$CU23)</f>
        <v>1.6550925925925924E-2</v>
      </c>
      <c r="CW23" s="8">
        <f>IF(COUNT($CG23:CI23)&gt;0,SMALL($CG23:CI23,1),$CU23)</f>
        <v>1.6550925925925924E-2</v>
      </c>
      <c r="CX23" s="8">
        <f>IF(COUNT($CG23:CJ23)&gt;0,SMALL($CG23:CJ23,1),$CU23)</f>
        <v>1.6550925925925924E-2</v>
      </c>
      <c r="CY23" s="8">
        <f>IF(COUNT($CG23:CK23)&gt;0,SMALL($CG23:CK23,1),$CU23)</f>
        <v>1.6550925925925924E-2</v>
      </c>
      <c r="DA23" s="8">
        <f t="shared" si="43"/>
        <v>1.4930995370370371E-2</v>
      </c>
      <c r="DB23" s="8">
        <f t="shared" si="44"/>
        <v>8.8546064814814807E-3</v>
      </c>
      <c r="DC23" s="1">
        <f t="shared" si="45"/>
        <v>19</v>
      </c>
      <c r="DD23" s="8">
        <f t="shared" si="46"/>
        <v>4.3981481481481479E-7</v>
      </c>
      <c r="DE23" s="1" t="str">
        <f t="shared" si="47"/>
        <v>Darran Ames</v>
      </c>
      <c r="DG23" s="13">
        <f t="shared" si="48"/>
        <v>2.135305019649875E-2</v>
      </c>
      <c r="DH23" s="13">
        <f>SMALL($DT23:DU23,1)/(60*60*24)</f>
        <v>2.135305019649875E-2</v>
      </c>
      <c r="DI23" s="13">
        <f>SMALL($DT23:DV23,1)/(60*60*24)</f>
        <v>2.135305019649875E-2</v>
      </c>
      <c r="DJ23" s="13">
        <f>SMALL($DT23:DW23,1)/(60*60*24)</f>
        <v>2.135305019649875E-2</v>
      </c>
      <c r="DK23" s="13">
        <f>SMALL($DT23:DX23,1)/(60*60*24)</f>
        <v>2.135305019649875E-2</v>
      </c>
      <c r="DL23" s="13">
        <f>SMALL($DT23:DY23,1)/(60*60*24)</f>
        <v>2.135305019649875E-2</v>
      </c>
      <c r="DM23" s="37">
        <f t="shared" si="49"/>
        <v>1.9026151827941505E-2</v>
      </c>
      <c r="DN23" s="13">
        <f>SMALL($DZ23:EA23,1)/(60*60*24)</f>
        <v>1.9026151827941505E-2</v>
      </c>
      <c r="DO23" s="13">
        <f>SMALL($DZ23:EB23,1)/(60*60*24)</f>
        <v>1.9026151827941505E-2</v>
      </c>
      <c r="DP23" s="13">
        <f>SMALL($DZ23:EC23,1)/(60*60*24)</f>
        <v>1.9026151827941505E-2</v>
      </c>
      <c r="DQ23" s="13">
        <f>SMALL($DZ23:ED23,1)/(60*60*24)</f>
        <v>1.9026151827941505E-2</v>
      </c>
      <c r="DR23" s="13">
        <f>SMALL($DZ23:EE23,1)/(60*60*24)</f>
        <v>1.9026151827941505E-2</v>
      </c>
      <c r="DT23" s="6">
        <f t="shared" si="50"/>
        <v>1844.903536977492</v>
      </c>
      <c r="DU23" s="1">
        <f t="shared" si="51"/>
        <v>9999</v>
      </c>
      <c r="DV23" s="1">
        <f t="shared" si="52"/>
        <v>9999</v>
      </c>
      <c r="DW23" s="1">
        <f t="shared" si="53"/>
        <v>9999</v>
      </c>
      <c r="DX23" s="1">
        <f t="shared" si="54"/>
        <v>9999</v>
      </c>
      <c r="DY23" s="1">
        <f t="shared" si="55"/>
        <v>9999</v>
      </c>
      <c r="DZ23" s="6">
        <f t="shared" si="56"/>
        <v>1643.859517934146</v>
      </c>
      <c r="EA23" s="1">
        <f t="shared" si="67"/>
        <v>9999</v>
      </c>
      <c r="EB23" s="46">
        <f t="shared" si="57"/>
        <v>9999</v>
      </c>
      <c r="EC23" s="1">
        <f t="shared" si="58"/>
        <v>9999</v>
      </c>
      <c r="ED23" s="1">
        <f t="shared" si="59"/>
        <v>9999</v>
      </c>
      <c r="EE23" s="1">
        <f t="shared" si="60"/>
        <v>9999</v>
      </c>
      <c r="EG23" s="8"/>
      <c r="EH23" s="8"/>
      <c r="EI23" s="8"/>
    </row>
    <row r="24" spans="1:139" x14ac:dyDescent="0.25">
      <c r="A24" s="1" t="s">
        <v>159</v>
      </c>
      <c r="B24" s="45"/>
      <c r="E24" s="13">
        <v>1.9675925925925927E-2</v>
      </c>
      <c r="F24" s="11">
        <v>43556</v>
      </c>
      <c r="H24" s="38"/>
      <c r="J24" s="72">
        <v>2.613425925925926E-2</v>
      </c>
      <c r="K24" s="64">
        <f>J24/8*5/1.032</f>
        <v>1.5827434144415734E-2</v>
      </c>
      <c r="L24" s="8">
        <v>2.9513888888888892E-2</v>
      </c>
      <c r="M24" s="8">
        <v>2.0032926491821562E-2</v>
      </c>
      <c r="N24" s="8">
        <f t="shared" si="0"/>
        <v>2.2138050973700463E-2</v>
      </c>
      <c r="O24" s="32">
        <f t="shared" si="61"/>
        <v>0</v>
      </c>
      <c r="P24" s="70">
        <f t="shared" si="1"/>
        <v>-2.1051244818789012E-3</v>
      </c>
      <c r="Q24" s="32" t="str">
        <f t="shared" ref="Q24" si="84">IF(R24&gt;0,"+",0)</f>
        <v>+</v>
      </c>
      <c r="R24" s="69">
        <f t="shared" si="63"/>
        <v>2.1051244818789012E-3</v>
      </c>
      <c r="S24" s="6">
        <f t="shared" si="64"/>
        <v>1912.72760412772</v>
      </c>
      <c r="T24" s="8">
        <f t="shared" si="3"/>
        <v>1.40625E-2</v>
      </c>
      <c r="V24" s="8">
        <f t="shared" si="4"/>
        <v>0</v>
      </c>
      <c r="W24" s="8">
        <f t="shared" si="5"/>
        <v>0</v>
      </c>
      <c r="X24" s="8">
        <f t="shared" si="6"/>
        <v>1.40625E-2</v>
      </c>
      <c r="Y24" s="8"/>
      <c r="Z24" s="8">
        <f>IF(A24&lt;&gt;"",IF(VLOOKUP(A24,Apr!A$4:F$209,6)&gt;0,VLOOKUP(A24,Apr!A$4:F$209,6),0),0)</f>
        <v>0</v>
      </c>
      <c r="AA24" s="8">
        <f>IF(A24&lt;&gt;"",IF(VLOOKUP(A24,May!A$3:F$207,6)&gt;0,VLOOKUP(A24,May!A$3:F$207,6),0),0)</f>
        <v>0</v>
      </c>
      <c r="AB24" s="8">
        <f>IF(A24&lt;&gt;"",IF(VLOOKUP(A24,Jun!A$3:F$207,6)&gt;0,VLOOKUP(A24,Jun!A$3:F$207,6),0),0)</f>
        <v>0</v>
      </c>
      <c r="AC24" s="8">
        <f>IF(A24&lt;&gt;"",IF(VLOOKUP(A24,Jul!A$3:F$206,6)&gt;0,VLOOKUP(A24,Jul!A$3:F$206,6),0),0)</f>
        <v>0</v>
      </c>
      <c r="AD24" s="8">
        <f>IF(A24&lt;&gt;"",IF(VLOOKUP(A24,Aug!A$3:F$206,6)&gt;0,VLOOKUP(A24,Aug!A$3:F$206,6),0),0)</f>
        <v>0</v>
      </c>
      <c r="AE24" s="8">
        <f>IF(A24&lt;&gt;"",IF(VLOOKUP(A24,Sep!A$3:F$206,6)&gt;0,VLOOKUP(A24,Sep!A$3:F$206,6),0),0)</f>
        <v>0</v>
      </c>
      <c r="AF24" s="6">
        <f t="shared" si="65"/>
        <v>1704.2926170611424</v>
      </c>
      <c r="AG24" s="8">
        <f t="shared" si="66"/>
        <v>8.1597222222222227E-3</v>
      </c>
      <c r="AH24" s="8">
        <f>IF(A24&lt;&gt;"",IF(VLOOKUP(A24,Oct!A$3:F$206,6)&gt;0,VLOOKUP(A24,Oct!A$3:F$206,6),0),0)</f>
        <v>0</v>
      </c>
      <c r="AI24" s="8">
        <f>IF(A24&lt;&gt;"",IF(VLOOKUP(A24,Nov!A$3:F$206,6)&gt;0,VLOOKUP(A24,Nov!A$3:F$206,6),0),0)</f>
        <v>0</v>
      </c>
      <c r="AJ24" s="8">
        <f>IF(A24&lt;&gt;"",IF(VLOOKUP(A24,Dec!A$3:F$207,6)&gt;0,VLOOKUP(A24,Dec!A$3:F$207,6),0),0)</f>
        <v>0</v>
      </c>
      <c r="AK24" s="8">
        <f>IF(A24&lt;&gt;"",IF(VLOOKUP(A24,Jan!A$3:F$206,6)&gt;0,VLOOKUP(A24,Jan!A$3:F$206,6),0),0)</f>
        <v>0</v>
      </c>
      <c r="AL24" s="8">
        <f>IF(A24&lt;&gt;"",IF(VLOOKUP(A24,Feb!A$3:F$206,6)&gt;0,VLOOKUP(A24,Feb!A$3:F$206,6),0),0)</f>
        <v>0</v>
      </c>
      <c r="AM24" s="8">
        <f>IF(A24&lt;&gt;"",IF(VLOOKUP(A24,Mar!A$3:F$206,6)&gt;0,VLOOKUP(A24,Mar!A$3:F$206,6),0),0)</f>
        <v>0</v>
      </c>
      <c r="AO24" s="8">
        <f>LARGE($BM24:BN24,1)</f>
        <v>1.40625E-2</v>
      </c>
      <c r="AP24" s="8">
        <f>LARGE($BM24:BO24,1)</f>
        <v>1.40625E-2</v>
      </c>
      <c r="AQ24" s="8">
        <f>LARGE($BM24:BP24,1)</f>
        <v>1.40625E-2</v>
      </c>
      <c r="AR24" s="8">
        <f>LARGE($BM24:BQ24,1)</f>
        <v>1.40625E-2</v>
      </c>
      <c r="AS24" s="8">
        <f>LARGE($BM24:BR24,1)</f>
        <v>1.40625E-2</v>
      </c>
      <c r="AT24" s="8">
        <f>LARGE($BS24:BT24,1)</f>
        <v>8.1597222222222227E-3</v>
      </c>
      <c r="AU24" s="8">
        <f>LARGE($BS24:BU24,1)</f>
        <v>8.1597222222222227E-3</v>
      </c>
      <c r="AV24" s="8">
        <f>LARGE($BS24:BV24,1)</f>
        <v>8.1597222222222227E-3</v>
      </c>
      <c r="AW24" s="8">
        <f>LARGE($BS24:BW24,1)</f>
        <v>8.1597222222222227E-3</v>
      </c>
      <c r="AX24" s="8">
        <f>LARGE($BS24:BX24,1)</f>
        <v>8.1597222222222227E-3</v>
      </c>
      <c r="BA24" s="6">
        <f t="shared" si="7"/>
        <v>0</v>
      </c>
      <c r="BB24" s="6">
        <f t="shared" si="8"/>
        <v>0</v>
      </c>
      <c r="BC24" s="6">
        <f t="shared" si="9"/>
        <v>0</v>
      </c>
      <c r="BD24" s="6">
        <f t="shared" si="10"/>
        <v>0</v>
      </c>
      <c r="BE24" s="6">
        <f t="shared" si="11"/>
        <v>0</v>
      </c>
      <c r="BF24" s="6">
        <f t="shared" si="12"/>
        <v>0</v>
      </c>
      <c r="BG24" s="6">
        <f t="shared" si="13"/>
        <v>0</v>
      </c>
      <c r="BH24" s="6">
        <f t="shared" si="14"/>
        <v>0</v>
      </c>
      <c r="BI24" s="6">
        <f t="shared" si="15"/>
        <v>0</v>
      </c>
      <c r="BJ24" s="6">
        <f t="shared" si="16"/>
        <v>0</v>
      </c>
      <c r="BK24" s="6">
        <f t="shared" si="17"/>
        <v>0</v>
      </c>
      <c r="BM24" s="8">
        <f t="shared" si="18"/>
        <v>1.40625E-2</v>
      </c>
      <c r="BN24" s="8">
        <f t="shared" si="19"/>
        <v>0</v>
      </c>
      <c r="BO24" s="8">
        <f t="shared" si="20"/>
        <v>0</v>
      </c>
      <c r="BP24" s="8">
        <f t="shared" si="21"/>
        <v>0</v>
      </c>
      <c r="BQ24" s="8">
        <f t="shared" si="22"/>
        <v>0</v>
      </c>
      <c r="BR24" s="8">
        <f t="shared" si="23"/>
        <v>0</v>
      </c>
      <c r="BS24" s="8">
        <f t="shared" si="24"/>
        <v>8.1597222222222227E-3</v>
      </c>
      <c r="BT24" s="8">
        <f t="shared" si="25"/>
        <v>0</v>
      </c>
      <c r="BU24" s="8">
        <f t="shared" si="26"/>
        <v>0</v>
      </c>
      <c r="BV24" s="8">
        <f t="shared" si="26"/>
        <v>0</v>
      </c>
      <c r="BW24" s="8">
        <f t="shared" si="27"/>
        <v>0</v>
      </c>
      <c r="BX24" s="8">
        <f t="shared" si="28"/>
        <v>0</v>
      </c>
      <c r="CA24" s="8" t="str">
        <f t="shared" si="29"/>
        <v/>
      </c>
      <c r="CB24" s="8" t="str">
        <f t="shared" si="30"/>
        <v/>
      </c>
      <c r="CC24" s="8" t="str">
        <f t="shared" si="31"/>
        <v/>
      </c>
      <c r="CD24" s="8" t="str">
        <f t="shared" si="32"/>
        <v/>
      </c>
      <c r="CE24" s="8" t="str">
        <f t="shared" si="33"/>
        <v/>
      </c>
      <c r="CF24" s="8" t="str">
        <f t="shared" si="34"/>
        <v/>
      </c>
      <c r="CG24" s="8" t="str">
        <f t="shared" si="35"/>
        <v/>
      </c>
      <c r="CH24" s="8" t="str">
        <f t="shared" si="36"/>
        <v/>
      </c>
      <c r="CI24" s="8" t="str">
        <f t="shared" si="37"/>
        <v/>
      </c>
      <c r="CJ24" s="8" t="str">
        <f t="shared" si="38"/>
        <v/>
      </c>
      <c r="CK24" s="8" t="str">
        <f t="shared" si="39"/>
        <v/>
      </c>
      <c r="CL24" s="8" t="str">
        <f t="shared" si="40"/>
        <v/>
      </c>
      <c r="CN24" s="13">
        <v>1.9675925925925927E-2</v>
      </c>
      <c r="CO24" s="8">
        <f t="shared" si="41"/>
        <v>1.9675925925925927E-2</v>
      </c>
      <c r="CP24" s="8">
        <f>IF(COUNT($CA24:CB24)&gt;0,SMALL($CA24:CB24,1),$CN24)</f>
        <v>1.9675925925925927E-2</v>
      </c>
      <c r="CQ24" s="8">
        <f>IF(COUNT($CA24:CC24)&gt;0,SMALL($CA24:CC24,1),$CN24)</f>
        <v>1.9675925925925927E-2</v>
      </c>
      <c r="CR24" s="8">
        <f>IF(COUNT($CA24:CD24)&gt;0,SMALL($CA24:CD24,1),$CN24)</f>
        <v>1.9675925925925927E-2</v>
      </c>
      <c r="CS24" s="8">
        <f>IF(COUNT($CA24:CE24)&gt;0,SMALL($CA24:CE24,1),$CN24)</f>
        <v>1.9675925925925927E-2</v>
      </c>
      <c r="CT24" s="3">
        <v>1.636574074074074E-2</v>
      </c>
      <c r="CU24" s="8">
        <f t="shared" si="42"/>
        <v>1.636574074074074E-2</v>
      </c>
      <c r="CV24" s="8">
        <f>IF(COUNT($CG24:CH24)&gt;0,SMALL($CG24:CH24,1),$CU24)</f>
        <v>1.636574074074074E-2</v>
      </c>
      <c r="CW24" s="8">
        <f>IF(COUNT($CG24:CI24)&gt;0,SMALL($CG24:CI24,1),$CU24)</f>
        <v>1.636574074074074E-2</v>
      </c>
      <c r="CX24" s="8">
        <f>IF(COUNT($CG24:CJ24)&gt;0,SMALL($CG24:CJ24,1),$CU24)</f>
        <v>1.636574074074074E-2</v>
      </c>
      <c r="CY24" s="8">
        <f>IF(COUNT($CG24:CK24)&gt;0,SMALL($CG24:CK24,1),$CU24)</f>
        <v>1.636574074074074E-2</v>
      </c>
      <c r="DA24" s="8">
        <f t="shared" si="43"/>
        <v>1.4062962962962963E-2</v>
      </c>
      <c r="DB24" s="8">
        <f t="shared" si="44"/>
        <v>8.1601851851851852E-3</v>
      </c>
      <c r="DC24" s="1">
        <f t="shared" si="45"/>
        <v>20</v>
      </c>
      <c r="DD24" s="8">
        <f t="shared" si="46"/>
        <v>4.6296296296296297E-7</v>
      </c>
      <c r="DE24" s="1" t="str">
        <f t="shared" si="47"/>
        <v>David Butler</v>
      </c>
      <c r="DG24" s="13">
        <f t="shared" si="48"/>
        <v>2.2138050973700463E-2</v>
      </c>
      <c r="DH24" s="13">
        <f>SMALL($DT24:DU24,1)/(60*60*24)</f>
        <v>2.2138050973700463E-2</v>
      </c>
      <c r="DI24" s="13">
        <f>SMALL($DT24:DV24,1)/(60*60*24)</f>
        <v>2.2138050973700463E-2</v>
      </c>
      <c r="DJ24" s="13">
        <f>SMALL($DT24:DW24,1)/(60*60*24)</f>
        <v>2.2138050973700463E-2</v>
      </c>
      <c r="DK24" s="13">
        <f>SMALL($DT24:DX24,1)/(60*60*24)</f>
        <v>2.2138050973700463E-2</v>
      </c>
      <c r="DL24" s="13">
        <f>SMALL($DT24:DY24,1)/(60*60*24)</f>
        <v>2.2138050973700463E-2</v>
      </c>
      <c r="DM24" s="37">
        <f t="shared" si="49"/>
        <v>1.9725608993763223E-2</v>
      </c>
      <c r="DN24" s="13">
        <f>SMALL($DZ24:EA24,1)/(60*60*24)</f>
        <v>1.9725608993763223E-2</v>
      </c>
      <c r="DO24" s="13">
        <f>SMALL($DZ24:EB24,1)/(60*60*24)</f>
        <v>1.9725608993763223E-2</v>
      </c>
      <c r="DP24" s="13">
        <f>SMALL($DZ24:EC24,1)/(60*60*24)</f>
        <v>1.9725608993763223E-2</v>
      </c>
      <c r="DQ24" s="13">
        <f>SMALL($DZ24:ED24,1)/(60*60*24)</f>
        <v>1.9725608993763223E-2</v>
      </c>
      <c r="DR24" s="13">
        <f>SMALL($DZ24:EE24,1)/(60*60*24)</f>
        <v>1.9725608993763223E-2</v>
      </c>
      <c r="DT24" s="6">
        <f t="shared" si="50"/>
        <v>1912.72760412772</v>
      </c>
      <c r="DU24" s="1">
        <f t="shared" si="51"/>
        <v>9999</v>
      </c>
      <c r="DV24" s="1">
        <f t="shared" si="52"/>
        <v>9999</v>
      </c>
      <c r="DW24" s="1">
        <f t="shared" si="53"/>
        <v>9999</v>
      </c>
      <c r="DX24" s="1">
        <f t="shared" si="54"/>
        <v>9999</v>
      </c>
      <c r="DY24" s="1">
        <f t="shared" si="55"/>
        <v>9999</v>
      </c>
      <c r="DZ24" s="6">
        <f t="shared" si="56"/>
        <v>1704.2926170611424</v>
      </c>
      <c r="EA24" s="1">
        <f t="shared" si="67"/>
        <v>9999</v>
      </c>
      <c r="EB24" s="46">
        <f t="shared" si="57"/>
        <v>9999</v>
      </c>
      <c r="EC24" s="1">
        <f t="shared" si="58"/>
        <v>9999</v>
      </c>
      <c r="ED24" s="1">
        <f t="shared" si="59"/>
        <v>9999</v>
      </c>
      <c r="EE24" s="1">
        <f t="shared" si="60"/>
        <v>9999</v>
      </c>
    </row>
    <row r="25" spans="1:139" x14ac:dyDescent="0.25">
      <c r="A25" s="1" t="s">
        <v>157</v>
      </c>
      <c r="E25" s="13">
        <v>2.7418981481481485E-2</v>
      </c>
      <c r="F25" s="11">
        <v>43556</v>
      </c>
      <c r="H25" s="38"/>
      <c r="K25" s="64"/>
      <c r="M25" s="8">
        <v>3.0277777777777782E-2</v>
      </c>
      <c r="N25" s="8">
        <f t="shared" si="0"/>
        <v>2.7418981481481485E-2</v>
      </c>
      <c r="O25" s="32" t="str">
        <f t="shared" si="61"/>
        <v>-</v>
      </c>
      <c r="P25" s="69">
        <f t="shared" si="1"/>
        <v>2.8587962962962968E-3</v>
      </c>
      <c r="Q25" s="32">
        <f t="shared" ref="Q25" si="85">IF(R25&gt;0,"+",0)</f>
        <v>0</v>
      </c>
      <c r="R25" s="70">
        <f t="shared" si="63"/>
        <v>-2.8587962962962968E-3</v>
      </c>
      <c r="S25" s="6">
        <f t="shared" si="64"/>
        <v>2369</v>
      </c>
      <c r="T25" s="8">
        <f t="shared" si="3"/>
        <v>8.8541666666666664E-3</v>
      </c>
      <c r="V25" s="8">
        <f t="shared" si="4"/>
        <v>0</v>
      </c>
      <c r="W25" s="8">
        <f t="shared" si="5"/>
        <v>0</v>
      </c>
      <c r="X25" s="8">
        <f t="shared" si="6"/>
        <v>8.8541666666666664E-3</v>
      </c>
      <c r="Y25" s="8"/>
      <c r="Z25" s="8">
        <f>IF(A25&lt;&gt;"",IF(VLOOKUP(A25,Apr!A$4:F$209,6)&gt;0,VLOOKUP(A25,Apr!A$4:F$209,6),0),0)</f>
        <v>0</v>
      </c>
      <c r="AA25" s="8">
        <f>IF(A25&lt;&gt;"",IF(VLOOKUP(A25,May!A$3:F$207,6)&gt;0,VLOOKUP(A25,May!A$3:F$207,6),0),0)</f>
        <v>0</v>
      </c>
      <c r="AB25" s="8">
        <f>IF(A25&lt;&gt;"",IF(VLOOKUP(A25,Jun!A$3:F$207,6)&gt;0,VLOOKUP(A25,Jun!A$3:F$207,6),0),0)</f>
        <v>0</v>
      </c>
      <c r="AC25" s="8">
        <f>IF(A25&lt;&gt;"",IF(VLOOKUP(A25,Jul!A$3:F$206,6)&gt;0,VLOOKUP(A25,Jul!A$3:F$206,6),0),0)</f>
        <v>0</v>
      </c>
      <c r="AD25" s="8">
        <f>IF(A25&lt;&gt;"",IF(VLOOKUP(A25,Aug!A$3:F$206,6)&gt;0,VLOOKUP(A25,Aug!A$3:F$206,6),0),0)</f>
        <v>0</v>
      </c>
      <c r="AE25" s="8">
        <f>IF(A25&lt;&gt;"",IF(VLOOKUP(A25,Sep!A$3:F$206,6)&gt;0,VLOOKUP(A25,Sep!A$3:F$206,6),0),0)</f>
        <v>0</v>
      </c>
      <c r="AF25" s="6">
        <f t="shared" si="65"/>
        <v>2110.8438029047493</v>
      </c>
      <c r="AG25" s="8">
        <f t="shared" si="66"/>
        <v>3.472222222222222E-3</v>
      </c>
      <c r="AH25" s="8">
        <f>IF(A25&lt;&gt;"",IF(VLOOKUP(A25,Oct!A$3:F$206,6)&gt;0,VLOOKUP(A25,Oct!A$3:F$206,6),0),0)</f>
        <v>0</v>
      </c>
      <c r="AI25" s="8">
        <f>IF(A25&lt;&gt;"",IF(VLOOKUP(A25,Nov!A$3:F$206,6)&gt;0,VLOOKUP(A25,Nov!A$3:F$206,6),0),0)</f>
        <v>0</v>
      </c>
      <c r="AJ25" s="8">
        <f>IF(A25&lt;&gt;"",IF(VLOOKUP(A25,Dec!A$3:F$207,6)&gt;0,VLOOKUP(A25,Dec!A$3:F$207,6),0),0)</f>
        <v>0</v>
      </c>
      <c r="AK25" s="8">
        <f>IF(A25&lt;&gt;"",IF(VLOOKUP(A25,Jan!A$3:F$206,6)&gt;0,VLOOKUP(A25,Jan!A$3:F$206,6),0),0)</f>
        <v>0</v>
      </c>
      <c r="AL25" s="8">
        <f>IF(A25&lt;&gt;"",IF(VLOOKUP(A25,Feb!A$3:F$206,6)&gt;0,VLOOKUP(A25,Feb!A$3:F$206,6),0),0)</f>
        <v>0</v>
      </c>
      <c r="AM25" s="8">
        <f>IF(A25&lt;&gt;"",IF(VLOOKUP(A25,Mar!A$3:F$206,6)&gt;0,VLOOKUP(A25,Mar!A$3:F$206,6),0),0)</f>
        <v>0</v>
      </c>
      <c r="AO25" s="8">
        <f>LARGE($BM25:BN25,1)</f>
        <v>8.8541666666666664E-3</v>
      </c>
      <c r="AP25" s="8">
        <f>LARGE($BM25:BO25,1)</f>
        <v>8.8541666666666664E-3</v>
      </c>
      <c r="AQ25" s="8">
        <f>LARGE($BM25:BP25,1)</f>
        <v>8.8541666666666664E-3</v>
      </c>
      <c r="AR25" s="8">
        <f>LARGE($BM25:BQ25,1)</f>
        <v>8.8541666666666664E-3</v>
      </c>
      <c r="AS25" s="8">
        <f>LARGE($BM25:BR25,1)</f>
        <v>8.8541666666666664E-3</v>
      </c>
      <c r="AT25" s="8">
        <f>LARGE($BS25:BT25,1)</f>
        <v>3.472222222222222E-3</v>
      </c>
      <c r="AU25" s="8">
        <f>LARGE($BS25:BU25,1)</f>
        <v>3.472222222222222E-3</v>
      </c>
      <c r="AV25" s="8">
        <f>LARGE($BS25:BV25,1)</f>
        <v>3.472222222222222E-3</v>
      </c>
      <c r="AW25" s="8">
        <f>LARGE($BS25:BW25,1)</f>
        <v>3.472222222222222E-3</v>
      </c>
      <c r="AX25" s="8">
        <f>LARGE($BS25:BX25,1)</f>
        <v>3.472222222222222E-3</v>
      </c>
      <c r="BA25" s="6">
        <f t="shared" si="7"/>
        <v>0</v>
      </c>
      <c r="BB25" s="6">
        <f t="shared" si="8"/>
        <v>0</v>
      </c>
      <c r="BC25" s="6">
        <f t="shared" si="9"/>
        <v>0</v>
      </c>
      <c r="BD25" s="6">
        <f t="shared" si="10"/>
        <v>0</v>
      </c>
      <c r="BE25" s="6">
        <f t="shared" si="11"/>
        <v>0</v>
      </c>
      <c r="BF25" s="6">
        <f t="shared" si="12"/>
        <v>0</v>
      </c>
      <c r="BG25" s="6">
        <f t="shared" si="13"/>
        <v>0</v>
      </c>
      <c r="BH25" s="6">
        <f t="shared" si="14"/>
        <v>0</v>
      </c>
      <c r="BI25" s="6">
        <f t="shared" si="15"/>
        <v>0</v>
      </c>
      <c r="BJ25" s="6">
        <f t="shared" si="16"/>
        <v>0</v>
      </c>
      <c r="BK25" s="6">
        <f t="shared" si="17"/>
        <v>0</v>
      </c>
      <c r="BM25" s="8">
        <f t="shared" si="18"/>
        <v>8.8541666666666664E-3</v>
      </c>
      <c r="BN25" s="8">
        <f t="shared" si="19"/>
        <v>0</v>
      </c>
      <c r="BO25" s="8">
        <f t="shared" si="20"/>
        <v>0</v>
      </c>
      <c r="BP25" s="8">
        <f t="shared" si="21"/>
        <v>0</v>
      </c>
      <c r="BQ25" s="8">
        <f t="shared" si="22"/>
        <v>0</v>
      </c>
      <c r="BR25" s="8">
        <f t="shared" si="23"/>
        <v>0</v>
      </c>
      <c r="BS25" s="8">
        <f t="shared" si="24"/>
        <v>3.472222222222222E-3</v>
      </c>
      <c r="BT25" s="8">
        <f t="shared" si="25"/>
        <v>0</v>
      </c>
      <c r="BU25" s="8">
        <f t="shared" si="26"/>
        <v>0</v>
      </c>
      <c r="BV25" s="8">
        <f t="shared" si="26"/>
        <v>0</v>
      </c>
      <c r="BW25" s="8">
        <f t="shared" si="27"/>
        <v>0</v>
      </c>
      <c r="BX25" s="8">
        <f t="shared" si="28"/>
        <v>0</v>
      </c>
      <c r="CA25" s="8" t="str">
        <f t="shared" si="29"/>
        <v/>
      </c>
      <c r="CB25" s="8" t="str">
        <f t="shared" si="30"/>
        <v/>
      </c>
      <c r="CC25" s="8" t="str">
        <f t="shared" si="31"/>
        <v/>
      </c>
      <c r="CD25" s="8" t="str">
        <f t="shared" si="32"/>
        <v/>
      </c>
      <c r="CE25" s="8" t="str">
        <f t="shared" si="33"/>
        <v/>
      </c>
      <c r="CF25" s="8" t="str">
        <f t="shared" si="34"/>
        <v/>
      </c>
      <c r="CG25" s="8" t="str">
        <f t="shared" si="35"/>
        <v/>
      </c>
      <c r="CH25" s="8" t="str">
        <f t="shared" si="36"/>
        <v/>
      </c>
      <c r="CI25" s="8" t="str">
        <f t="shared" si="37"/>
        <v/>
      </c>
      <c r="CJ25" s="8" t="str">
        <f t="shared" si="38"/>
        <v/>
      </c>
      <c r="CK25" s="8" t="str">
        <f t="shared" si="39"/>
        <v/>
      </c>
      <c r="CL25" s="8" t="str">
        <f t="shared" si="40"/>
        <v/>
      </c>
      <c r="CN25" s="13">
        <v>2.7418981481481485E-2</v>
      </c>
      <c r="CO25" s="8">
        <f t="shared" si="41"/>
        <v>2.7418981481481485E-2</v>
      </c>
      <c r="CP25" s="8">
        <f>IF(COUNT($CA25:CB25)&gt;0,SMALL($CA25:CB25,1),$CN25)</f>
        <v>2.7418981481481485E-2</v>
      </c>
      <c r="CQ25" s="8">
        <f>IF(COUNT($CA25:CC25)&gt;0,SMALL($CA25:CC25,1),$CN25)</f>
        <v>2.7418981481481485E-2</v>
      </c>
      <c r="CR25" s="8">
        <f>IF(COUNT($CA25:CD25)&gt;0,SMALL($CA25:CD25,1),$CN25)</f>
        <v>2.7418981481481485E-2</v>
      </c>
      <c r="CS25" s="8">
        <f>IF(COUNT($CA25:CE25)&gt;0,SMALL($CA25:CE25,1),$CN25)</f>
        <v>2.7418981481481485E-2</v>
      </c>
      <c r="CT25" s="3">
        <v>2.2569444444444444E-2</v>
      </c>
      <c r="CU25" s="8">
        <f t="shared" si="42"/>
        <v>2.2569444444444444E-2</v>
      </c>
      <c r="CV25" s="8">
        <f>IF(COUNT($CG25:CH25)&gt;0,SMALL($CG25:CH25,1),$CU25)</f>
        <v>2.2569444444444444E-2</v>
      </c>
      <c r="CW25" s="8">
        <f>IF(COUNT($CG25:CI25)&gt;0,SMALL($CG25:CI25,1),$CU25)</f>
        <v>2.2569444444444444E-2</v>
      </c>
      <c r="CX25" s="8">
        <f>IF(COUNT($CG25:CJ25)&gt;0,SMALL($CG25:CJ25,1),$CU25)</f>
        <v>2.2569444444444444E-2</v>
      </c>
      <c r="CY25" s="8">
        <f>IF(COUNT($CG25:CK25)&gt;0,SMALL($CG25:CK25,1),$CU25)</f>
        <v>2.2569444444444444E-2</v>
      </c>
      <c r="DA25" s="8">
        <f t="shared" si="43"/>
        <v>8.8546527777777773E-3</v>
      </c>
      <c r="DB25" s="8">
        <f t="shared" si="44"/>
        <v>3.4727083333333333E-3</v>
      </c>
      <c r="DC25" s="1">
        <f t="shared" si="45"/>
        <v>21</v>
      </c>
      <c r="DD25" s="8">
        <f t="shared" si="46"/>
        <v>4.8611111111111109E-7</v>
      </c>
      <c r="DE25" s="1" t="str">
        <f t="shared" si="47"/>
        <v>Debbie Francis</v>
      </c>
      <c r="DG25" s="13">
        <f t="shared" si="48"/>
        <v>2.7418981481481485E-2</v>
      </c>
      <c r="DH25" s="13">
        <f>SMALL($DT25:DU25,1)/(60*60*24)</f>
        <v>2.7418981481481482E-2</v>
      </c>
      <c r="DI25" s="13">
        <f>SMALL($DT25:DV25,1)/(60*60*24)</f>
        <v>2.7418981481481482E-2</v>
      </c>
      <c r="DJ25" s="13">
        <f>SMALL($DT25:DW25,1)/(60*60*24)</f>
        <v>2.7418981481481482E-2</v>
      </c>
      <c r="DK25" s="13">
        <f>SMALL($DT25:DX25,1)/(60*60*24)</f>
        <v>2.7418981481481482E-2</v>
      </c>
      <c r="DL25" s="13">
        <f>SMALL($DT25:DY25,1)/(60*60*24)</f>
        <v>2.7418981481481482E-2</v>
      </c>
      <c r="DM25" s="37">
        <f t="shared" si="49"/>
        <v>2.4431062533619784E-2</v>
      </c>
      <c r="DN25" s="13">
        <f>SMALL($DZ25:EA25,1)/(60*60*24)</f>
        <v>2.4431062533619784E-2</v>
      </c>
      <c r="DO25" s="13">
        <f>SMALL($DZ25:EB25,1)/(60*60*24)</f>
        <v>2.4431062533619784E-2</v>
      </c>
      <c r="DP25" s="13">
        <f>SMALL($DZ25:EC25,1)/(60*60*24)</f>
        <v>2.4431062533619784E-2</v>
      </c>
      <c r="DQ25" s="13">
        <f>SMALL($DZ25:ED25,1)/(60*60*24)</f>
        <v>2.4431062533619784E-2</v>
      </c>
      <c r="DR25" s="13">
        <f>SMALL($DZ25:EE25,1)/(60*60*24)</f>
        <v>2.4431062533619784E-2</v>
      </c>
      <c r="DT25" s="6">
        <f t="shared" si="50"/>
        <v>2369</v>
      </c>
      <c r="DU25" s="1">
        <f t="shared" si="51"/>
        <v>9999</v>
      </c>
      <c r="DV25" s="1">
        <f t="shared" si="52"/>
        <v>9999</v>
      </c>
      <c r="DW25" s="1">
        <f t="shared" si="53"/>
        <v>9999</v>
      </c>
      <c r="DX25" s="1">
        <f t="shared" si="54"/>
        <v>9999</v>
      </c>
      <c r="DY25" s="1">
        <f t="shared" si="55"/>
        <v>9999</v>
      </c>
      <c r="DZ25" s="6">
        <f t="shared" si="56"/>
        <v>2110.8438029047493</v>
      </c>
      <c r="EA25" s="1">
        <f t="shared" si="67"/>
        <v>9999</v>
      </c>
      <c r="EB25" s="46">
        <f t="shared" si="57"/>
        <v>9999</v>
      </c>
      <c r="EC25" s="1">
        <f t="shared" si="58"/>
        <v>9999</v>
      </c>
      <c r="ED25" s="1">
        <f t="shared" si="59"/>
        <v>9999</v>
      </c>
      <c r="EE25" s="1">
        <f t="shared" si="60"/>
        <v>9999</v>
      </c>
    </row>
    <row r="26" spans="1:139" x14ac:dyDescent="0.25">
      <c r="A26" s="1" t="s">
        <v>188</v>
      </c>
      <c r="E26" s="13">
        <v>1.9212962962962963E-2</v>
      </c>
      <c r="F26" s="11">
        <v>44409</v>
      </c>
      <c r="H26" s="38"/>
      <c r="J26" s="72">
        <v>2.2939814814814816E-2</v>
      </c>
      <c r="K26" s="64">
        <f>J26/8*5/1.032</f>
        <v>1.3892814204708585E-2</v>
      </c>
      <c r="L26" s="8">
        <v>3.125E-2</v>
      </c>
      <c r="M26" s="8">
        <v>1.9277878421900159E-2</v>
      </c>
      <c r="N26" s="8">
        <f t="shared" si="0"/>
        <v>1.9432071315267634E-2</v>
      </c>
      <c r="O26" s="32">
        <f t="shared" si="61"/>
        <v>0</v>
      </c>
      <c r="P26" s="70">
        <f t="shared" si="1"/>
        <v>-1.5419289336747466E-4</v>
      </c>
      <c r="Q26" s="32" t="str">
        <f t="shared" ref="Q26" si="86">IF(R26&gt;0,"+",0)</f>
        <v>+</v>
      </c>
      <c r="R26" s="69">
        <f t="shared" si="63"/>
        <v>1.5419289336747466E-4</v>
      </c>
      <c r="S26" s="6">
        <f t="shared" si="64"/>
        <v>1678.9309616391233</v>
      </c>
      <c r="T26" s="8">
        <f t="shared" si="3"/>
        <v>1.6840277777777777E-2</v>
      </c>
      <c r="V26" s="8">
        <f t="shared" si="4"/>
        <v>1.9212962962962963E-2</v>
      </c>
      <c r="W26" s="8">
        <f t="shared" si="5"/>
        <v>1.5219907407407406E-2</v>
      </c>
      <c r="X26" s="8">
        <f t="shared" si="6"/>
        <v>1.6840277777777777E-2</v>
      </c>
      <c r="Y26" s="8"/>
      <c r="Z26" s="8">
        <f>IF(A26&lt;&gt;"",IF(VLOOKUP(A26,Apr!A$4:F$209,6)&gt;0,VLOOKUP(A26,Apr!A$4:F$209,6),0),0)</f>
        <v>1.9756944444444448E-2</v>
      </c>
      <c r="AA26" s="8">
        <f>IF(A26&lt;&gt;"",IF(VLOOKUP(A26,May!A$3:F$207,6)&gt;0,VLOOKUP(A26,May!A$3:F$207,6),0),0)</f>
        <v>0</v>
      </c>
      <c r="AB26" s="8">
        <f>IF(A26&lt;&gt;"",IF(VLOOKUP(A26,Jun!A$3:F$207,6)&gt;0,VLOOKUP(A26,Jun!A$3:F$207,6),0),0)</f>
        <v>0</v>
      </c>
      <c r="AC26" s="8">
        <f>IF(A26&lt;&gt;"",IF(VLOOKUP(A26,Jul!A$3:F$206,6)&gt;0,VLOOKUP(A26,Jul!A$3:F$206,6),0),0)</f>
        <v>2.0358796296296302E-2</v>
      </c>
      <c r="AD26" s="8">
        <f>IF(A26&lt;&gt;"",IF(VLOOKUP(A26,Aug!A$3:F$206,6)&gt;0,VLOOKUP(A26,Aug!A$3:F$206,6),0),0)</f>
        <v>0</v>
      </c>
      <c r="AE26" s="8">
        <f>IF(A26&lt;&gt;"",IF(VLOOKUP(A26,Sep!A$3:F$206,6)&gt;0,VLOOKUP(A26,Sep!A$3:F$206,6),0),0)</f>
        <v>1.9212962962962963E-2</v>
      </c>
      <c r="AF26" s="6">
        <f t="shared" si="65"/>
        <v>1479.1054085360424</v>
      </c>
      <c r="AG26" s="8">
        <f t="shared" si="66"/>
        <v>1.0763888888888891E-2</v>
      </c>
      <c r="AH26" s="8">
        <f>IF(A26&lt;&gt;"",IF(VLOOKUP(A26,Oct!A$3:F$206,6)&gt;0,VLOOKUP(A26,Oct!A$3:F$206,6),0),0)</f>
        <v>0</v>
      </c>
      <c r="AI26" s="8">
        <f>IF(A26&lt;&gt;"",IF(VLOOKUP(A26,Nov!A$3:F$206,6)&gt;0,VLOOKUP(A26,Nov!A$3:F$206,6),0),0)</f>
        <v>0</v>
      </c>
      <c r="AJ26" s="8">
        <f>IF(A26&lt;&gt;"",IF(VLOOKUP(A26,Dec!A$3:F$207,6)&gt;0,VLOOKUP(A26,Dec!A$3:F$207,6),0),0)</f>
        <v>1.5219907407407406E-2</v>
      </c>
      <c r="AK26" s="8">
        <f>IF(A26&lt;&gt;"",IF(VLOOKUP(A26,Jan!A$3:F$206,6)&gt;0,VLOOKUP(A26,Jan!A$3:F$206,6),0),0)</f>
        <v>0</v>
      </c>
      <c r="AL26" s="8">
        <f>IF(A26&lt;&gt;"",IF(VLOOKUP(A26,Feb!A$3:F$206,6)&gt;0,VLOOKUP(A26,Feb!A$3:F$206,6),0),0)</f>
        <v>1.5405092592592592E-2</v>
      </c>
      <c r="AM26" s="8">
        <f>IF(A26&lt;&gt;"",IF(VLOOKUP(A26,Mar!A$3:F$206,6)&gt;0,VLOOKUP(A26,Mar!A$3:F$206,6),0),0)</f>
        <v>1.5428240740740742E-2</v>
      </c>
      <c r="AO26" s="8">
        <f>LARGE($BM26:BN26,1)</f>
        <v>1.6840277777777777E-2</v>
      </c>
      <c r="AP26" s="8">
        <f>LARGE($BM26:BO26,1)</f>
        <v>1.6840277777777777E-2</v>
      </c>
      <c r="AQ26" s="8">
        <f>LARGE($BM26:BP26,1)</f>
        <v>1.6840277777777777E-2</v>
      </c>
      <c r="AR26" s="8">
        <f>LARGE($BM26:BQ26,1)</f>
        <v>1.6840277777777777E-2</v>
      </c>
      <c r="AS26" s="8">
        <f>LARGE($BM26:BR26,1)</f>
        <v>1.6840277777777777E-2</v>
      </c>
      <c r="AT26" s="8">
        <f>LARGE($BS26:BT26,1)</f>
        <v>1.0763888888888891E-2</v>
      </c>
      <c r="AU26" s="8">
        <f>LARGE($BS26:BU26,1)</f>
        <v>1.0763888888888891E-2</v>
      </c>
      <c r="AV26" s="8">
        <f>LARGE($BS26:BV26,1)</f>
        <v>1.2673611111111111E-2</v>
      </c>
      <c r="AW26" s="8">
        <f>LARGE($BS26:BW26,1)</f>
        <v>1.2673611111111111E-2</v>
      </c>
      <c r="AX26" s="8">
        <f>LARGE($BS26:BX26,1)</f>
        <v>1.2673611111111111E-2</v>
      </c>
      <c r="BA26" s="6">
        <f t="shared" si="7"/>
        <v>1707.0000000000005</v>
      </c>
      <c r="BB26" s="6">
        <f t="shared" si="8"/>
        <v>0</v>
      </c>
      <c r="BC26" s="6">
        <f t="shared" si="9"/>
        <v>0</v>
      </c>
      <c r="BD26" s="6">
        <f t="shared" si="10"/>
        <v>1759.0000000000005</v>
      </c>
      <c r="BE26" s="6">
        <f t="shared" si="11"/>
        <v>0</v>
      </c>
      <c r="BF26" s="6">
        <f t="shared" si="12"/>
        <v>1659.9999999999998</v>
      </c>
      <c r="BG26" s="6">
        <f t="shared" si="13"/>
        <v>0</v>
      </c>
      <c r="BH26" s="6">
        <f t="shared" si="14"/>
        <v>0</v>
      </c>
      <c r="BI26" s="6">
        <f t="shared" si="15"/>
        <v>1314.9999999999998</v>
      </c>
      <c r="BJ26" s="6">
        <f t="shared" si="16"/>
        <v>0</v>
      </c>
      <c r="BK26" s="6">
        <f t="shared" si="17"/>
        <v>1331</v>
      </c>
      <c r="BM26" s="8">
        <f t="shared" si="18"/>
        <v>1.6840277777777777E-2</v>
      </c>
      <c r="BN26" s="8">
        <f t="shared" si="19"/>
        <v>1.6493055555555556E-2</v>
      </c>
      <c r="BO26" s="8">
        <f t="shared" si="20"/>
        <v>0</v>
      </c>
      <c r="BP26" s="8">
        <f t="shared" si="21"/>
        <v>0</v>
      </c>
      <c r="BQ26" s="8">
        <f t="shared" si="22"/>
        <v>1.579861111111111E-2</v>
      </c>
      <c r="BR26" s="8">
        <f t="shared" si="23"/>
        <v>0</v>
      </c>
      <c r="BS26" s="8">
        <f t="shared" si="24"/>
        <v>1.0763888888888891E-2</v>
      </c>
      <c r="BT26" s="8">
        <f t="shared" si="25"/>
        <v>0</v>
      </c>
      <c r="BU26" s="8">
        <f t="shared" si="26"/>
        <v>0</v>
      </c>
      <c r="BV26" s="8">
        <f t="shared" si="26"/>
        <v>1.2673611111111111E-2</v>
      </c>
      <c r="BW26" s="8">
        <f t="shared" si="27"/>
        <v>0</v>
      </c>
      <c r="BX26" s="8">
        <f t="shared" si="28"/>
        <v>1.2500000000000001E-2</v>
      </c>
      <c r="CA26" s="8">
        <f t="shared" si="29"/>
        <v>1.9756944444444448E-2</v>
      </c>
      <c r="CB26" s="8" t="str">
        <f t="shared" si="30"/>
        <v/>
      </c>
      <c r="CC26" s="8" t="str">
        <f t="shared" si="31"/>
        <v/>
      </c>
      <c r="CD26" s="8">
        <f t="shared" si="32"/>
        <v>2.0358796296296302E-2</v>
      </c>
      <c r="CE26" s="8" t="str">
        <f t="shared" si="33"/>
        <v/>
      </c>
      <c r="CF26" s="8">
        <f t="shared" si="34"/>
        <v>1.9212962962962963E-2</v>
      </c>
      <c r="CG26" s="8" t="str">
        <f t="shared" si="35"/>
        <v/>
      </c>
      <c r="CH26" s="8" t="str">
        <f t="shared" si="36"/>
        <v/>
      </c>
      <c r="CI26" s="8">
        <f t="shared" si="37"/>
        <v>1.5219907407407406E-2</v>
      </c>
      <c r="CJ26" s="8" t="str">
        <f t="shared" si="38"/>
        <v/>
      </c>
      <c r="CK26" s="8">
        <f t="shared" si="39"/>
        <v>1.5405092592592592E-2</v>
      </c>
      <c r="CL26" s="8">
        <f t="shared" si="40"/>
        <v>1.5428240740740742E-2</v>
      </c>
      <c r="CN26" s="13">
        <v>1.9791666666666666E-2</v>
      </c>
      <c r="CO26" s="8">
        <f t="shared" si="41"/>
        <v>1.9756944444444448E-2</v>
      </c>
      <c r="CP26" s="8">
        <f>IF(COUNT($CA26:CB26)&gt;0,SMALL($CA26:CB26,1),$CN26)</f>
        <v>1.9756944444444448E-2</v>
      </c>
      <c r="CQ26" s="8">
        <f>IF(COUNT($CA26:CC26)&gt;0,SMALL($CA26:CC26,1),$CN26)</f>
        <v>1.9756944444444448E-2</v>
      </c>
      <c r="CR26" s="8">
        <f>IF(COUNT($CA26:CD26)&gt;0,SMALL($CA26:CD26,1),$CN26)</f>
        <v>1.9756944444444448E-2</v>
      </c>
      <c r="CS26" s="8">
        <f>IF(COUNT($CA26:CE26)&gt;0,SMALL($CA26:CE26,1),$CN26)</f>
        <v>1.9756944444444448E-2</v>
      </c>
      <c r="CT26" s="3">
        <v>1.5219907407407409E-2</v>
      </c>
      <c r="CU26" s="8">
        <f t="shared" si="42"/>
        <v>1.5219907407407409E-2</v>
      </c>
      <c r="CV26" s="8">
        <f>IF(COUNT($CG26:CH26)&gt;0,SMALL($CG26:CH26,1),$CU26)</f>
        <v>1.5219907407407409E-2</v>
      </c>
      <c r="CW26" s="8">
        <f>IF(COUNT($CG26:CI26)&gt;0,SMALL($CG26:CI26,1),$CU26)</f>
        <v>1.5219907407407406E-2</v>
      </c>
      <c r="CX26" s="8">
        <f>IF(COUNT($CG26:CJ26)&gt;0,SMALL($CG26:CJ26,1),$CU26)</f>
        <v>1.5219907407407406E-2</v>
      </c>
      <c r="CY26" s="8">
        <f>IF(COUNT($CG26:CK26)&gt;0,SMALL($CG26:CK26,1),$CU26)</f>
        <v>1.5219907407407406E-2</v>
      </c>
      <c r="DA26" s="8">
        <f t="shared" si="43"/>
        <v>1.6840787037037036E-2</v>
      </c>
      <c r="DB26" s="8">
        <f t="shared" si="44"/>
        <v>1.267412037037037E-2</v>
      </c>
      <c r="DC26" s="1">
        <f t="shared" si="45"/>
        <v>22</v>
      </c>
      <c r="DD26" s="8">
        <f t="shared" si="46"/>
        <v>5.0925925925925927E-7</v>
      </c>
      <c r="DE26" s="1" t="str">
        <f t="shared" si="47"/>
        <v>Dom Kirby</v>
      </c>
      <c r="DG26" s="13">
        <f t="shared" si="48"/>
        <v>1.9432071315267634E-2</v>
      </c>
      <c r="DH26" s="13">
        <f>SMALL($DT26:DU26,1)/(60*60*24)</f>
        <v>1.943207131526763E-2</v>
      </c>
      <c r="DI26" s="13">
        <f>SMALL($DT26:DV26,1)/(60*60*24)</f>
        <v>1.943207131526763E-2</v>
      </c>
      <c r="DJ26" s="13">
        <f>SMALL($DT26:DW26,1)/(60*60*24)</f>
        <v>1.943207131526763E-2</v>
      </c>
      <c r="DK26" s="13">
        <f>SMALL($DT26:DX26,1)/(60*60*24)</f>
        <v>1.943207131526763E-2</v>
      </c>
      <c r="DL26" s="13">
        <f>SMALL($DT26:DY26,1)/(60*60*24)</f>
        <v>1.943207131526763E-2</v>
      </c>
      <c r="DM26" s="37">
        <f t="shared" si="49"/>
        <v>1.711927556175975E-2</v>
      </c>
      <c r="DN26" s="13">
        <f>SMALL($DZ26:EA26,1)/(60*60*24)</f>
        <v>1.711927556175975E-2</v>
      </c>
      <c r="DO26" s="13">
        <f>SMALL($DZ26:EB26,1)/(60*60*24)</f>
        <v>1.711927556175975E-2</v>
      </c>
      <c r="DP26" s="13">
        <f>SMALL($DZ26:EC26,1)/(60*60*24)</f>
        <v>1.5219907407407404E-2</v>
      </c>
      <c r="DQ26" s="13">
        <f>SMALL($DZ26:ED26,1)/(60*60*24)</f>
        <v>1.5219907407407404E-2</v>
      </c>
      <c r="DR26" s="13">
        <f>SMALL($DZ26:EE26,1)/(60*60*24)</f>
        <v>1.5219907407407404E-2</v>
      </c>
      <c r="DT26" s="6">
        <f t="shared" si="50"/>
        <v>1678.9309616391233</v>
      </c>
      <c r="DU26" s="1">
        <f t="shared" si="51"/>
        <v>1707.0000000000005</v>
      </c>
      <c r="DV26" s="1">
        <f t="shared" si="52"/>
        <v>9999</v>
      </c>
      <c r="DW26" s="1">
        <f t="shared" si="53"/>
        <v>9999</v>
      </c>
      <c r="DX26" s="1">
        <f t="shared" si="54"/>
        <v>1759.0000000000005</v>
      </c>
      <c r="DY26" s="1">
        <f t="shared" si="55"/>
        <v>9999</v>
      </c>
      <c r="DZ26" s="6">
        <f t="shared" si="56"/>
        <v>1479.1054085360424</v>
      </c>
      <c r="EA26" s="1">
        <f t="shared" si="67"/>
        <v>9999</v>
      </c>
      <c r="EB26" s="46">
        <f t="shared" si="57"/>
        <v>9999</v>
      </c>
      <c r="EC26" s="1">
        <f t="shared" si="58"/>
        <v>1314.9999999999998</v>
      </c>
      <c r="ED26" s="1">
        <f t="shared" si="59"/>
        <v>9999</v>
      </c>
      <c r="EE26" s="1">
        <f t="shared" si="60"/>
        <v>1331</v>
      </c>
    </row>
    <row r="27" spans="1:139" x14ac:dyDescent="0.25">
      <c r="A27" s="1" t="s">
        <v>151</v>
      </c>
      <c r="E27" s="13">
        <v>1.9178240740740742E-2</v>
      </c>
      <c r="F27" s="11">
        <v>43647</v>
      </c>
      <c r="H27" s="38"/>
      <c r="L27" s="8">
        <v>2.9513888888888892E-2</v>
      </c>
      <c r="M27" s="8">
        <v>2.2575986312399352E-2</v>
      </c>
      <c r="N27" s="8">
        <f t="shared" si="0"/>
        <v>2.0032926491821562E-2</v>
      </c>
      <c r="O27" s="32" t="str">
        <f t="shared" si="61"/>
        <v>-</v>
      </c>
      <c r="P27" s="69">
        <f t="shared" si="1"/>
        <v>2.54305982057779E-3</v>
      </c>
      <c r="Q27" s="32">
        <f t="shared" ref="Q27" si="87">IF(R27&gt;0,"+",0)</f>
        <v>0</v>
      </c>
      <c r="R27" s="70">
        <f t="shared" si="63"/>
        <v>-2.54305982057779E-3</v>
      </c>
      <c r="S27" s="6">
        <f t="shared" si="64"/>
        <v>1730.844848893383</v>
      </c>
      <c r="T27" s="8">
        <f t="shared" si="3"/>
        <v>1.6145833333333335E-2</v>
      </c>
      <c r="V27" s="8">
        <f t="shared" si="4"/>
        <v>0</v>
      </c>
      <c r="W27" s="8">
        <f t="shared" si="5"/>
        <v>0</v>
      </c>
      <c r="X27" s="8">
        <f t="shared" si="6"/>
        <v>1.6145833333333335E-2</v>
      </c>
      <c r="Y27" s="8"/>
      <c r="Z27" s="8">
        <f>IF(A27&lt;&gt;"",IF(VLOOKUP(A27,Apr!A$4:F$209,6)&gt;0,VLOOKUP(A27,Apr!A$4:F$209,6),0),0)</f>
        <v>0</v>
      </c>
      <c r="AA27" s="8">
        <f>IF(A27&lt;&gt;"",IF(VLOOKUP(A27,May!A$3:F$207,6)&gt;0,VLOOKUP(A27,May!A$3:F$207,6),0),0)</f>
        <v>0</v>
      </c>
      <c r="AB27" s="8">
        <f>IF(A27&lt;&gt;"",IF(VLOOKUP(A27,Jun!A$3:F$207,6)&gt;0,VLOOKUP(A27,Jun!A$3:F$207,6),0),0)</f>
        <v>0</v>
      </c>
      <c r="AC27" s="8">
        <f>IF(A27&lt;&gt;"",IF(VLOOKUP(A27,Jul!A$3:F$206,6)&gt;0,VLOOKUP(A27,Jul!A$3:F$206,6),0),0)</f>
        <v>0</v>
      </c>
      <c r="AD27" s="8">
        <f>IF(A27&lt;&gt;"",IF(VLOOKUP(A27,Aug!A$3:F$206,6)&gt;0,VLOOKUP(A27,Aug!A$3:F$206,6),0),0)</f>
        <v>0</v>
      </c>
      <c r="AE27" s="8">
        <f>IF(A27&lt;&gt;"",IF(VLOOKUP(A27,Sep!A$3:F$206,6)&gt;0,VLOOKUP(A27,Sep!A$3:F$206,6),0),0)</f>
        <v>0</v>
      </c>
      <c r="AF27" s="6">
        <f t="shared" si="65"/>
        <v>1542.2301068282839</v>
      </c>
      <c r="AG27" s="8">
        <f t="shared" si="66"/>
        <v>1.0069444444444445E-2</v>
      </c>
      <c r="AH27" s="8">
        <f>IF(A27&lt;&gt;"",IF(VLOOKUP(A27,Oct!A$3:F$206,6)&gt;0,VLOOKUP(A27,Oct!A$3:F$206,6),0),0)</f>
        <v>0</v>
      </c>
      <c r="AI27" s="8">
        <f>IF(A27&lt;&gt;"",IF(VLOOKUP(A27,Nov!A$3:F$206,6)&gt;0,VLOOKUP(A27,Nov!A$3:F$206,6),0),0)</f>
        <v>0</v>
      </c>
      <c r="AJ27" s="8">
        <f>IF(A27&lt;&gt;"",IF(VLOOKUP(A27,Dec!A$3:F$207,6)&gt;0,VLOOKUP(A27,Dec!A$3:F$207,6),0),0)</f>
        <v>0</v>
      </c>
      <c r="AK27" s="8">
        <f>IF(A27&lt;&gt;"",IF(VLOOKUP(A27,Jan!A$3:F$206,6)&gt;0,VLOOKUP(A27,Jan!A$3:F$206,6),0),0)</f>
        <v>0</v>
      </c>
      <c r="AL27" s="8">
        <f>IF(A27&lt;&gt;"",IF(VLOOKUP(A27,Feb!A$3:F$206,6)&gt;0,VLOOKUP(A27,Feb!A$3:F$206,6),0),0)</f>
        <v>0</v>
      </c>
      <c r="AM27" s="8">
        <f>IF(A27&lt;&gt;"",IF(VLOOKUP(A27,Mar!A$3:F$206,6)&gt;0,VLOOKUP(A27,Mar!A$3:F$206,6),0),0)</f>
        <v>0</v>
      </c>
      <c r="AO27" s="8">
        <f>LARGE($BM27:BN27,1)</f>
        <v>1.6145833333333335E-2</v>
      </c>
      <c r="AP27" s="8">
        <f>LARGE($BM27:BO27,1)</f>
        <v>1.6145833333333335E-2</v>
      </c>
      <c r="AQ27" s="8">
        <f>LARGE($BM27:BP27,1)</f>
        <v>1.6145833333333335E-2</v>
      </c>
      <c r="AR27" s="8">
        <f>LARGE($BM27:BQ27,1)</f>
        <v>1.6145833333333335E-2</v>
      </c>
      <c r="AS27" s="8">
        <f>LARGE($BM27:BR27,1)</f>
        <v>1.6145833333333335E-2</v>
      </c>
      <c r="AT27" s="8">
        <f>LARGE($BS27:BT27,1)</f>
        <v>1.0069444444444445E-2</v>
      </c>
      <c r="AU27" s="8">
        <f>LARGE($BS27:BU27,1)</f>
        <v>1.0069444444444445E-2</v>
      </c>
      <c r="AV27" s="8">
        <f>LARGE($BS27:BV27,1)</f>
        <v>1.0069444444444445E-2</v>
      </c>
      <c r="AW27" s="8">
        <f>LARGE($BS27:BW27,1)</f>
        <v>1.0069444444444445E-2</v>
      </c>
      <c r="AX27" s="8">
        <f>LARGE($BS27:BX27,1)</f>
        <v>1.0069444444444445E-2</v>
      </c>
      <c r="BA27" s="6">
        <f t="shared" si="7"/>
        <v>0</v>
      </c>
      <c r="BB27" s="6">
        <f t="shared" si="8"/>
        <v>0</v>
      </c>
      <c r="BC27" s="6">
        <f t="shared" si="9"/>
        <v>0</v>
      </c>
      <c r="BD27" s="6">
        <f t="shared" si="10"/>
        <v>0</v>
      </c>
      <c r="BE27" s="6">
        <f t="shared" si="11"/>
        <v>0</v>
      </c>
      <c r="BF27" s="6">
        <f t="shared" si="12"/>
        <v>0</v>
      </c>
      <c r="BG27" s="6">
        <f t="shared" si="13"/>
        <v>0</v>
      </c>
      <c r="BH27" s="6">
        <f t="shared" si="14"/>
        <v>0</v>
      </c>
      <c r="BI27" s="6">
        <f t="shared" si="15"/>
        <v>0</v>
      </c>
      <c r="BJ27" s="6">
        <f t="shared" si="16"/>
        <v>0</v>
      </c>
      <c r="BK27" s="6">
        <f t="shared" si="17"/>
        <v>0</v>
      </c>
      <c r="BM27" s="8">
        <f t="shared" si="18"/>
        <v>1.6145833333333335E-2</v>
      </c>
      <c r="BN27" s="8">
        <f t="shared" si="19"/>
        <v>0</v>
      </c>
      <c r="BO27" s="8">
        <f t="shared" si="20"/>
        <v>0</v>
      </c>
      <c r="BP27" s="8">
        <f t="shared" si="21"/>
        <v>0</v>
      </c>
      <c r="BQ27" s="8">
        <f t="shared" si="22"/>
        <v>0</v>
      </c>
      <c r="BR27" s="8">
        <f t="shared" si="23"/>
        <v>0</v>
      </c>
      <c r="BS27" s="8">
        <f t="shared" si="24"/>
        <v>1.0069444444444445E-2</v>
      </c>
      <c r="BT27" s="8">
        <f t="shared" si="25"/>
        <v>0</v>
      </c>
      <c r="BU27" s="8">
        <f t="shared" si="26"/>
        <v>0</v>
      </c>
      <c r="BV27" s="8">
        <f t="shared" si="26"/>
        <v>0</v>
      </c>
      <c r="BW27" s="8">
        <f t="shared" si="27"/>
        <v>0</v>
      </c>
      <c r="BX27" s="8">
        <f t="shared" si="28"/>
        <v>0</v>
      </c>
      <c r="CA27" s="8" t="str">
        <f t="shared" si="29"/>
        <v/>
      </c>
      <c r="CB27" s="8" t="str">
        <f t="shared" si="30"/>
        <v/>
      </c>
      <c r="CC27" s="8" t="str">
        <f t="shared" si="31"/>
        <v/>
      </c>
      <c r="CD27" s="8" t="str">
        <f t="shared" si="32"/>
        <v/>
      </c>
      <c r="CE27" s="8" t="str">
        <f t="shared" si="33"/>
        <v/>
      </c>
      <c r="CF27" s="8" t="str">
        <f t="shared" si="34"/>
        <v/>
      </c>
      <c r="CG27" s="8" t="str">
        <f t="shared" si="35"/>
        <v/>
      </c>
      <c r="CH27" s="8" t="str">
        <f t="shared" si="36"/>
        <v/>
      </c>
      <c r="CI27" s="8" t="str">
        <f t="shared" si="37"/>
        <v/>
      </c>
      <c r="CJ27" s="8" t="str">
        <f t="shared" si="38"/>
        <v/>
      </c>
      <c r="CK27" s="8" t="str">
        <f t="shared" si="39"/>
        <v/>
      </c>
      <c r="CL27" s="8" t="str">
        <f t="shared" si="40"/>
        <v/>
      </c>
      <c r="CN27" s="13">
        <v>1.9178240740740742E-2</v>
      </c>
      <c r="CO27" s="8">
        <f t="shared" si="41"/>
        <v>1.9178240740740742E-2</v>
      </c>
      <c r="CP27" s="8">
        <f>IF(COUNT($CA27:CB27)&gt;0,SMALL($CA27:CB27,1),$CN27)</f>
        <v>1.9178240740740742E-2</v>
      </c>
      <c r="CQ27" s="8">
        <f>IF(COUNT($CA27:CC27)&gt;0,SMALL($CA27:CC27,1),$CN27)</f>
        <v>1.9178240740740742E-2</v>
      </c>
      <c r="CR27" s="8">
        <f>IF(COUNT($CA27:CD27)&gt;0,SMALL($CA27:CD27,1),$CN27)</f>
        <v>1.9178240740740742E-2</v>
      </c>
      <c r="CS27" s="8">
        <f>IF(COUNT($CA27:CE27)&gt;0,SMALL($CA27:CE27,1),$CN27)</f>
        <v>1.9178240740740742E-2</v>
      </c>
      <c r="CT27" s="3">
        <v>1.4050925925925927E-2</v>
      </c>
      <c r="CU27" s="8">
        <f t="shared" si="42"/>
        <v>1.4050925925925927E-2</v>
      </c>
      <c r="CV27" s="8">
        <f>IF(COUNT($CG27:CH27)&gt;0,SMALL($CG27:CH27,1),$CU27)</f>
        <v>1.4050925925925927E-2</v>
      </c>
      <c r="CW27" s="8">
        <f>IF(COUNT($CG27:CI27)&gt;0,SMALL($CG27:CI27,1),$CU27)</f>
        <v>1.4050925925925927E-2</v>
      </c>
      <c r="CX27" s="8">
        <f>IF(COUNT($CG27:CJ27)&gt;0,SMALL($CG27:CJ27,1),$CU27)</f>
        <v>1.4050925925925927E-2</v>
      </c>
      <c r="CY27" s="8">
        <f>IF(COUNT($CG27:CK27)&gt;0,SMALL($CG27:CK27,1),$CU27)</f>
        <v>1.4050925925925927E-2</v>
      </c>
      <c r="DA27" s="8">
        <f t="shared" si="43"/>
        <v>1.6146365740740742E-2</v>
      </c>
      <c r="DB27" s="8">
        <f t="shared" si="44"/>
        <v>1.0069976851851853E-2</v>
      </c>
      <c r="DC27" s="1">
        <f t="shared" si="45"/>
        <v>23</v>
      </c>
      <c r="DD27" s="8">
        <f t="shared" si="46"/>
        <v>5.3240740740740745E-7</v>
      </c>
      <c r="DE27" s="1" t="str">
        <f t="shared" si="47"/>
        <v>Dominic Garrett</v>
      </c>
      <c r="DG27" s="13">
        <f t="shared" si="48"/>
        <v>2.0032926491821562E-2</v>
      </c>
      <c r="DH27" s="13">
        <f>SMALL($DT27:DU27,1)/(60*60*24)</f>
        <v>2.0032926491821562E-2</v>
      </c>
      <c r="DI27" s="13">
        <f>SMALL($DT27:DV27,1)/(60*60*24)</f>
        <v>2.0032926491821562E-2</v>
      </c>
      <c r="DJ27" s="13">
        <f>SMALL($DT27:DW27,1)/(60*60*24)</f>
        <v>2.0032926491821562E-2</v>
      </c>
      <c r="DK27" s="13">
        <f>SMALL($DT27:DX27,1)/(60*60*24)</f>
        <v>2.0032926491821562E-2</v>
      </c>
      <c r="DL27" s="13">
        <f>SMALL($DT27:DY27,1)/(60*60*24)</f>
        <v>2.0032926491821562E-2</v>
      </c>
      <c r="DM27" s="37">
        <f t="shared" si="49"/>
        <v>1.7849885495697729E-2</v>
      </c>
      <c r="DN27" s="13">
        <f>SMALL($DZ27:EA27,1)/(60*60*24)</f>
        <v>1.7849885495697729E-2</v>
      </c>
      <c r="DO27" s="13">
        <f>SMALL($DZ27:EB27,1)/(60*60*24)</f>
        <v>1.7849885495697729E-2</v>
      </c>
      <c r="DP27" s="13">
        <f>SMALL($DZ27:EC27,1)/(60*60*24)</f>
        <v>1.7849885495697729E-2</v>
      </c>
      <c r="DQ27" s="13">
        <f>SMALL($DZ27:ED27,1)/(60*60*24)</f>
        <v>1.7849885495697729E-2</v>
      </c>
      <c r="DR27" s="13">
        <f>SMALL($DZ27:EE27,1)/(60*60*24)</f>
        <v>1.7849885495697729E-2</v>
      </c>
      <c r="DT27" s="6">
        <f t="shared" si="50"/>
        <v>1730.844848893383</v>
      </c>
      <c r="DU27" s="1">
        <f t="shared" si="51"/>
        <v>9999</v>
      </c>
      <c r="DV27" s="1">
        <f t="shared" si="52"/>
        <v>9999</v>
      </c>
      <c r="DW27" s="1">
        <f t="shared" si="53"/>
        <v>9999</v>
      </c>
      <c r="DX27" s="1">
        <f t="shared" si="54"/>
        <v>9999</v>
      </c>
      <c r="DY27" s="1">
        <f t="shared" si="55"/>
        <v>9999</v>
      </c>
      <c r="DZ27" s="6">
        <f t="shared" si="56"/>
        <v>1542.2301068282839</v>
      </c>
      <c r="EA27" s="1">
        <f t="shared" si="67"/>
        <v>9999</v>
      </c>
      <c r="EB27" s="46">
        <f t="shared" si="57"/>
        <v>9999</v>
      </c>
      <c r="EC27" s="1">
        <f t="shared" si="58"/>
        <v>9999</v>
      </c>
      <c r="ED27" s="1">
        <f t="shared" si="59"/>
        <v>9999</v>
      </c>
      <c r="EE27" s="1">
        <f t="shared" si="60"/>
        <v>9999</v>
      </c>
    </row>
    <row r="28" spans="1:139" x14ac:dyDescent="0.25">
      <c r="A28" s="1" t="s">
        <v>165</v>
      </c>
      <c r="E28" s="13">
        <v>2.5324074074074079E-2</v>
      </c>
      <c r="F28" s="11">
        <v>44044</v>
      </c>
      <c r="H28" s="38"/>
      <c r="J28" s="72">
        <v>3.3113425925925928E-2</v>
      </c>
      <c r="K28" s="64">
        <f>J28/8*5/1.032</f>
        <v>2.0054158143123745E-2</v>
      </c>
      <c r="L28" s="8">
        <v>3.8194444444444441E-2</v>
      </c>
      <c r="M28" s="8">
        <v>2.9157608695652166E-2</v>
      </c>
      <c r="N28" s="8">
        <f t="shared" si="0"/>
        <v>2.8050028270928708E-2</v>
      </c>
      <c r="O28" s="32" t="str">
        <f t="shared" si="61"/>
        <v>-</v>
      </c>
      <c r="P28" s="69">
        <f t="shared" si="1"/>
        <v>1.1075804247234582E-3</v>
      </c>
      <c r="Q28" s="32">
        <f t="shared" ref="Q28" si="88">IF(R28&gt;0,"+",0)</f>
        <v>0</v>
      </c>
      <c r="R28" s="70">
        <f t="shared" si="63"/>
        <v>-1.1075804247234582E-3</v>
      </c>
      <c r="S28" s="6">
        <f t="shared" si="64"/>
        <v>2423.5224426082405</v>
      </c>
      <c r="T28" s="8">
        <f t="shared" si="3"/>
        <v>8.1597222222222227E-3</v>
      </c>
      <c r="V28" s="8">
        <f t="shared" si="4"/>
        <v>0</v>
      </c>
      <c r="W28" s="8">
        <f t="shared" si="5"/>
        <v>0</v>
      </c>
      <c r="X28" s="8">
        <f t="shared" si="6"/>
        <v>8.1597222222222227E-3</v>
      </c>
      <c r="Y28" s="8"/>
      <c r="Z28" s="8">
        <f>IF(A28&lt;&gt;"",IF(VLOOKUP(A28,Apr!A$4:F$209,6)&gt;0,VLOOKUP(A28,Apr!A$4:F$209,6),0),0)</f>
        <v>0</v>
      </c>
      <c r="AA28" s="8">
        <f>IF(A28&lt;&gt;"",IF(VLOOKUP(A28,May!A$3:F$207,6)&gt;0,VLOOKUP(A28,May!A$3:F$207,6),0),0)</f>
        <v>0</v>
      </c>
      <c r="AB28" s="8">
        <f>IF(A28&lt;&gt;"",IF(VLOOKUP(A28,Jun!A$3:F$207,6)&gt;0,VLOOKUP(A28,Jun!A$3:F$207,6),0),0)</f>
        <v>0</v>
      </c>
      <c r="AC28" s="8">
        <f>IF(A28&lt;&gt;"",IF(VLOOKUP(A28,Jul!A$3:F$206,6)&gt;0,VLOOKUP(A28,Jul!A$3:F$206,6),0),0)</f>
        <v>0</v>
      </c>
      <c r="AD28" s="8">
        <f>IF(A28&lt;&gt;"",IF(VLOOKUP(A28,Aug!A$3:F$206,6)&gt;0,VLOOKUP(A28,Aug!A$3:F$206,6),0),0)</f>
        <v>0</v>
      </c>
      <c r="AE28" s="8">
        <f>IF(A28&lt;&gt;"",IF(VLOOKUP(A28,Sep!A$3:F$206,6)&gt;0,VLOOKUP(A28,Sep!A$3:F$206,6),0),0)</f>
        <v>0</v>
      </c>
      <c r="AF28" s="6">
        <f t="shared" si="65"/>
        <v>2159.4247907050171</v>
      </c>
      <c r="AG28" s="8">
        <f t="shared" si="66"/>
        <v>2.7777777777777779E-3</v>
      </c>
      <c r="AH28" s="8">
        <f>IF(A28&lt;&gt;"",IF(VLOOKUP(A28,Oct!A$3:F$206,6)&gt;0,VLOOKUP(A28,Oct!A$3:F$206,6),0),0)</f>
        <v>0</v>
      </c>
      <c r="AI28" s="8">
        <f>IF(A28&lt;&gt;"",IF(VLOOKUP(A28,Nov!A$3:F$206,6)&gt;0,VLOOKUP(A28,Nov!A$3:F$206,6),0),0)</f>
        <v>0</v>
      </c>
      <c r="AJ28" s="8">
        <f>IF(A28&lt;&gt;"",IF(VLOOKUP(A28,Dec!A$3:F$207,6)&gt;0,VLOOKUP(A28,Dec!A$3:F$207,6),0),0)</f>
        <v>0</v>
      </c>
      <c r="AK28" s="8">
        <f>IF(A28&lt;&gt;"",IF(VLOOKUP(A28,Jan!A$3:F$206,6)&gt;0,VLOOKUP(A28,Jan!A$3:F$206,6),0),0)</f>
        <v>0</v>
      </c>
      <c r="AL28" s="8">
        <f>IF(A28&lt;&gt;"",IF(VLOOKUP(A28,Feb!A$3:F$206,6)&gt;0,VLOOKUP(A28,Feb!A$3:F$206,6),0),0)</f>
        <v>0</v>
      </c>
      <c r="AM28" s="8">
        <f>IF(A28&lt;&gt;"",IF(VLOOKUP(A28,Mar!A$3:F$206,6)&gt;0,VLOOKUP(A28,Mar!A$3:F$206,6),0),0)</f>
        <v>0</v>
      </c>
      <c r="AO28" s="8">
        <f>LARGE($BM28:BN28,1)</f>
        <v>8.1597222222222227E-3</v>
      </c>
      <c r="AP28" s="8">
        <f>LARGE($BM28:BO28,1)</f>
        <v>8.1597222222222227E-3</v>
      </c>
      <c r="AQ28" s="8">
        <f>LARGE($BM28:BP28,1)</f>
        <v>8.1597222222222227E-3</v>
      </c>
      <c r="AR28" s="8">
        <f>LARGE($BM28:BQ28,1)</f>
        <v>8.1597222222222227E-3</v>
      </c>
      <c r="AS28" s="8">
        <f>LARGE($BM28:BR28,1)</f>
        <v>8.1597222222222227E-3</v>
      </c>
      <c r="AT28" s="8">
        <f>LARGE($BS28:BT28,1)</f>
        <v>2.7777777777777779E-3</v>
      </c>
      <c r="AU28" s="8">
        <f>LARGE($BS28:BU28,1)</f>
        <v>2.7777777777777779E-3</v>
      </c>
      <c r="AV28" s="8">
        <f>LARGE($BS28:BV28,1)</f>
        <v>2.7777777777777779E-3</v>
      </c>
      <c r="AW28" s="8">
        <f>LARGE($BS28:BW28,1)</f>
        <v>2.7777777777777779E-3</v>
      </c>
      <c r="AX28" s="8">
        <f>LARGE($BS28:BX28,1)</f>
        <v>2.7777777777777779E-3</v>
      </c>
      <c r="BA28" s="6">
        <f t="shared" si="7"/>
        <v>0</v>
      </c>
      <c r="BB28" s="6">
        <f t="shared" si="8"/>
        <v>0</v>
      </c>
      <c r="BC28" s="6">
        <f t="shared" si="9"/>
        <v>0</v>
      </c>
      <c r="BD28" s="6">
        <f t="shared" si="10"/>
        <v>0</v>
      </c>
      <c r="BE28" s="6">
        <f t="shared" si="11"/>
        <v>0</v>
      </c>
      <c r="BF28" s="6">
        <f t="shared" si="12"/>
        <v>0</v>
      </c>
      <c r="BG28" s="6">
        <f t="shared" si="13"/>
        <v>0</v>
      </c>
      <c r="BH28" s="6">
        <f t="shared" si="14"/>
        <v>0</v>
      </c>
      <c r="BI28" s="6">
        <f t="shared" si="15"/>
        <v>0</v>
      </c>
      <c r="BJ28" s="6">
        <f t="shared" si="16"/>
        <v>0</v>
      </c>
      <c r="BK28" s="6">
        <f t="shared" si="17"/>
        <v>0</v>
      </c>
      <c r="BM28" s="8">
        <f t="shared" si="18"/>
        <v>8.1597222222222227E-3</v>
      </c>
      <c r="BN28" s="8">
        <f t="shared" si="19"/>
        <v>0</v>
      </c>
      <c r="BO28" s="8">
        <f t="shared" si="20"/>
        <v>0</v>
      </c>
      <c r="BP28" s="8">
        <f t="shared" si="21"/>
        <v>0</v>
      </c>
      <c r="BQ28" s="8">
        <f t="shared" si="22"/>
        <v>0</v>
      </c>
      <c r="BR28" s="8">
        <f t="shared" si="23"/>
        <v>0</v>
      </c>
      <c r="BS28" s="8">
        <f t="shared" si="24"/>
        <v>2.7777777777777779E-3</v>
      </c>
      <c r="BT28" s="8">
        <f t="shared" si="25"/>
        <v>0</v>
      </c>
      <c r="BU28" s="8">
        <f t="shared" si="26"/>
        <v>0</v>
      </c>
      <c r="BV28" s="8">
        <f t="shared" si="26"/>
        <v>0</v>
      </c>
      <c r="BW28" s="8">
        <f t="shared" si="27"/>
        <v>0</v>
      </c>
      <c r="BX28" s="8">
        <f t="shared" si="28"/>
        <v>0</v>
      </c>
      <c r="CA28" s="8" t="str">
        <f t="shared" si="29"/>
        <v/>
      </c>
      <c r="CB28" s="8" t="str">
        <f t="shared" si="30"/>
        <v/>
      </c>
      <c r="CC28" s="8" t="str">
        <f t="shared" si="31"/>
        <v/>
      </c>
      <c r="CD28" s="8" t="str">
        <f t="shared" si="32"/>
        <v/>
      </c>
      <c r="CE28" s="8" t="str">
        <f t="shared" si="33"/>
        <v/>
      </c>
      <c r="CF28" s="8" t="str">
        <f t="shared" si="34"/>
        <v/>
      </c>
      <c r="CG28" s="8" t="str">
        <f t="shared" si="35"/>
        <v/>
      </c>
      <c r="CH28" s="8" t="str">
        <f t="shared" si="36"/>
        <v/>
      </c>
      <c r="CI28" s="8" t="str">
        <f t="shared" si="37"/>
        <v/>
      </c>
      <c r="CJ28" s="8" t="str">
        <f t="shared" si="38"/>
        <v/>
      </c>
      <c r="CK28" s="8" t="str">
        <f t="shared" si="39"/>
        <v/>
      </c>
      <c r="CL28" s="8" t="str">
        <f t="shared" si="40"/>
        <v/>
      </c>
      <c r="CN28" s="13">
        <v>2.5324074074074079E-2</v>
      </c>
      <c r="CO28" s="8">
        <f t="shared" si="41"/>
        <v>2.5324074074074079E-2</v>
      </c>
      <c r="CP28" s="8">
        <f>IF(COUNT($CA28:CB28)&gt;0,SMALL($CA28:CB28,1),$CN28)</f>
        <v>2.5324074074074079E-2</v>
      </c>
      <c r="CQ28" s="8">
        <f>IF(COUNT($CA28:CC28)&gt;0,SMALL($CA28:CC28,1),$CN28)</f>
        <v>2.5324074074074079E-2</v>
      </c>
      <c r="CR28" s="8">
        <f>IF(COUNT($CA28:CD28)&gt;0,SMALL($CA28:CD28,1),$CN28)</f>
        <v>2.5324074074074079E-2</v>
      </c>
      <c r="CS28" s="8">
        <f>IF(COUNT($CA28:CE28)&gt;0,SMALL($CA28:CE28,1),$CN28)</f>
        <v>2.5324074074074079E-2</v>
      </c>
      <c r="CT28" s="3">
        <v>2.0069444444444442E-2</v>
      </c>
      <c r="CU28" s="8">
        <f t="shared" si="42"/>
        <v>2.0069444444444442E-2</v>
      </c>
      <c r="CV28" s="8">
        <f>IF(COUNT($CG28:CH28)&gt;0,SMALL($CG28:CH28,1),$CU28)</f>
        <v>2.0069444444444442E-2</v>
      </c>
      <c r="CW28" s="8">
        <f>IF(COUNT($CG28:CI28)&gt;0,SMALL($CG28:CI28,1),$CU28)</f>
        <v>2.0069444444444442E-2</v>
      </c>
      <c r="CX28" s="8">
        <f>IF(COUNT($CG28:CJ28)&gt;0,SMALL($CG28:CJ28,1),$CU28)</f>
        <v>2.0069444444444442E-2</v>
      </c>
      <c r="CY28" s="8">
        <f>IF(COUNT($CG28:CK28)&gt;0,SMALL($CG28:CK28,1),$CU28)</f>
        <v>2.0069444444444442E-2</v>
      </c>
      <c r="DA28" s="8">
        <f t="shared" si="43"/>
        <v>8.1602777777777784E-3</v>
      </c>
      <c r="DB28" s="8">
        <f t="shared" si="44"/>
        <v>2.7783333333333336E-3</v>
      </c>
      <c r="DC28" s="1">
        <f t="shared" si="45"/>
        <v>24</v>
      </c>
      <c r="DD28" s="8">
        <f t="shared" si="46"/>
        <v>5.5555555555555552E-7</v>
      </c>
      <c r="DE28" s="1" t="str">
        <f t="shared" si="47"/>
        <v>Emma Johnston</v>
      </c>
      <c r="DG28" s="13">
        <f t="shared" si="48"/>
        <v>2.8050028270928708E-2</v>
      </c>
      <c r="DH28" s="13">
        <f>SMALL($DT28:DU28,1)/(60*60*24)</f>
        <v>2.8050028270928708E-2</v>
      </c>
      <c r="DI28" s="13">
        <f>SMALL($DT28:DV28,1)/(60*60*24)</f>
        <v>2.8050028270928708E-2</v>
      </c>
      <c r="DJ28" s="13">
        <f>SMALL($DT28:DW28,1)/(60*60*24)</f>
        <v>2.8050028270928708E-2</v>
      </c>
      <c r="DK28" s="13">
        <f>SMALL($DT28:DX28,1)/(60*60*24)</f>
        <v>2.8050028270928708E-2</v>
      </c>
      <c r="DL28" s="13">
        <f>SMALL($DT28:DY28,1)/(60*60*24)</f>
        <v>2.8050028270928708E-2</v>
      </c>
      <c r="DM28" s="37">
        <f t="shared" si="49"/>
        <v>2.4993342485011772E-2</v>
      </c>
      <c r="DN28" s="13">
        <f>SMALL($DZ28:EA28,1)/(60*60*24)</f>
        <v>2.4993342485011772E-2</v>
      </c>
      <c r="DO28" s="13">
        <f>SMALL($DZ28:EB28,1)/(60*60*24)</f>
        <v>2.4993342485011772E-2</v>
      </c>
      <c r="DP28" s="13">
        <f>SMALL($DZ28:EC28,1)/(60*60*24)</f>
        <v>2.4993342485011772E-2</v>
      </c>
      <c r="DQ28" s="13">
        <f>SMALL($DZ28:ED28,1)/(60*60*24)</f>
        <v>2.4993342485011772E-2</v>
      </c>
      <c r="DR28" s="13">
        <f>SMALL($DZ28:EE28,1)/(60*60*24)</f>
        <v>2.4993342485011772E-2</v>
      </c>
      <c r="DT28" s="6">
        <f t="shared" si="50"/>
        <v>2423.5224426082405</v>
      </c>
      <c r="DU28" s="1">
        <f t="shared" si="51"/>
        <v>9999</v>
      </c>
      <c r="DV28" s="1">
        <f t="shared" si="52"/>
        <v>9999</v>
      </c>
      <c r="DW28" s="1">
        <f t="shared" si="53"/>
        <v>9999</v>
      </c>
      <c r="DX28" s="1">
        <f t="shared" si="54"/>
        <v>9999</v>
      </c>
      <c r="DY28" s="1">
        <f t="shared" si="55"/>
        <v>9999</v>
      </c>
      <c r="DZ28" s="6">
        <f t="shared" si="56"/>
        <v>2159.4247907050171</v>
      </c>
      <c r="EA28" s="1">
        <f t="shared" si="67"/>
        <v>9999</v>
      </c>
      <c r="EB28" s="46">
        <f t="shared" si="57"/>
        <v>9999</v>
      </c>
      <c r="EC28" s="1">
        <f t="shared" si="58"/>
        <v>9999</v>
      </c>
      <c r="ED28" s="1">
        <f t="shared" si="59"/>
        <v>9999</v>
      </c>
      <c r="EE28" s="1">
        <f t="shared" si="60"/>
        <v>9999</v>
      </c>
    </row>
    <row r="29" spans="1:139" x14ac:dyDescent="0.25">
      <c r="A29" s="1" t="s">
        <v>170</v>
      </c>
      <c r="B29" s="45"/>
      <c r="E29" s="13">
        <v>2.2465277777777778E-2</v>
      </c>
      <c r="H29" s="38"/>
      <c r="L29" s="8">
        <v>3.4722222222222224E-2</v>
      </c>
      <c r="M29" s="8">
        <v>2.3568148813907713E-2</v>
      </c>
      <c r="N29" s="8">
        <f t="shared" si="0"/>
        <v>2.3568148813907713E-2</v>
      </c>
      <c r="O29" s="32">
        <f t="shared" si="61"/>
        <v>0</v>
      </c>
      <c r="P29" s="70">
        <f t="shared" si="1"/>
        <v>0</v>
      </c>
      <c r="Q29" s="32">
        <f t="shared" ref="Q29" si="89">IF(R29&gt;0,"+",0)</f>
        <v>0</v>
      </c>
      <c r="R29" s="70">
        <f t="shared" si="63"/>
        <v>0</v>
      </c>
      <c r="S29" s="6">
        <f t="shared" si="64"/>
        <v>2036.2880575216263</v>
      </c>
      <c r="T29" s="8">
        <f t="shared" si="3"/>
        <v>1.2673611111111111E-2</v>
      </c>
      <c r="V29" s="8">
        <f t="shared" si="4"/>
        <v>0</v>
      </c>
      <c r="W29" s="8">
        <f t="shared" si="5"/>
        <v>0</v>
      </c>
      <c r="X29" s="8">
        <f t="shared" si="6"/>
        <v>1.2673611111111111E-2</v>
      </c>
      <c r="Y29" s="8"/>
      <c r="Z29" s="8">
        <f>IF(A29&lt;&gt;"",IF(VLOOKUP(A29,Apr!A$4:F$209,6)&gt;0,VLOOKUP(A29,Apr!A$4:F$209,6),0),0)</f>
        <v>0</v>
      </c>
      <c r="AA29" s="8">
        <f>IF(A29&lt;&gt;"",IF(VLOOKUP(A29,May!A$3:F$207,6)&gt;0,VLOOKUP(A29,May!A$3:F$207,6),0),0)</f>
        <v>0</v>
      </c>
      <c r="AB29" s="8">
        <f>IF(A29&lt;&gt;"",IF(VLOOKUP(A29,Jun!A$3:F$207,6)&gt;0,VLOOKUP(A29,Jun!A$3:F$207,6),0),0)</f>
        <v>0</v>
      </c>
      <c r="AC29" s="8">
        <f>IF(A29&lt;&gt;"",IF(VLOOKUP(A29,Jul!A$3:F$206,6)&gt;0,VLOOKUP(A29,Jul!A$3:F$206,6),0),0)</f>
        <v>0</v>
      </c>
      <c r="AD29" s="8">
        <f>IF(A29&lt;&gt;"",IF(VLOOKUP(A29,Aug!A$3:F$206,6)&gt;0,VLOOKUP(A29,Aug!A$3:F$206,6),0),0)</f>
        <v>0</v>
      </c>
      <c r="AE29" s="8">
        <f>IF(A29&lt;&gt;"",IF(VLOOKUP(A29,Sep!A$3:F$206,6)&gt;0,VLOOKUP(A29,Sep!A$3:F$206,6),0),0)</f>
        <v>0</v>
      </c>
      <c r="AF29" s="6">
        <f t="shared" si="65"/>
        <v>1814.388360974451</v>
      </c>
      <c r="AG29" s="8">
        <f t="shared" si="66"/>
        <v>6.7708333333333336E-3</v>
      </c>
      <c r="AH29" s="8">
        <f>IF(A29&lt;&gt;"",IF(VLOOKUP(A29,Oct!A$3:F$206,6)&gt;0,VLOOKUP(A29,Oct!A$3:F$206,6),0),0)</f>
        <v>0</v>
      </c>
      <c r="AI29" s="8">
        <f>IF(A29&lt;&gt;"",IF(VLOOKUP(A29,Nov!A$3:F$206,6)&gt;0,VLOOKUP(A29,Nov!A$3:F$206,6),0),0)</f>
        <v>0</v>
      </c>
      <c r="AJ29" s="8">
        <f>IF(A29&lt;&gt;"",IF(VLOOKUP(A29,Dec!A$3:F$207,6)&gt;0,VLOOKUP(A29,Dec!A$3:F$207,6),0),0)</f>
        <v>0</v>
      </c>
      <c r="AK29" s="8">
        <f>IF(A29&lt;&gt;"",IF(VLOOKUP(A29,Jan!A$3:F$206,6)&gt;0,VLOOKUP(A29,Jan!A$3:F$206,6),0),0)</f>
        <v>0</v>
      </c>
      <c r="AL29" s="8">
        <f>IF(A29&lt;&gt;"",IF(VLOOKUP(A29,Feb!A$3:F$206,6)&gt;0,VLOOKUP(A29,Feb!A$3:F$206,6),0),0)</f>
        <v>0</v>
      </c>
      <c r="AM29" s="8">
        <f>IF(A29&lt;&gt;"",IF(VLOOKUP(A29,Mar!A$3:F$206,6)&gt;0,VLOOKUP(A29,Mar!A$3:F$206,6),0),0)</f>
        <v>0</v>
      </c>
      <c r="AO29" s="8">
        <f>LARGE($BM29:BN29,1)</f>
        <v>1.2673611111111111E-2</v>
      </c>
      <c r="AP29" s="8">
        <f>LARGE($BM29:BO29,1)</f>
        <v>1.2673611111111111E-2</v>
      </c>
      <c r="AQ29" s="8">
        <f>LARGE($BM29:BP29,1)</f>
        <v>1.2673611111111111E-2</v>
      </c>
      <c r="AR29" s="8">
        <f>LARGE($BM29:BQ29,1)</f>
        <v>1.2673611111111111E-2</v>
      </c>
      <c r="AS29" s="8">
        <f>LARGE($BM29:BR29,1)</f>
        <v>1.2673611111111111E-2</v>
      </c>
      <c r="AT29" s="8">
        <f>LARGE($BS29:BT29,1)</f>
        <v>6.7708333333333336E-3</v>
      </c>
      <c r="AU29" s="8">
        <f>LARGE($BS29:BU29,1)</f>
        <v>6.7708333333333336E-3</v>
      </c>
      <c r="AV29" s="8">
        <f>LARGE($BS29:BV29,1)</f>
        <v>6.7708333333333336E-3</v>
      </c>
      <c r="AW29" s="8">
        <f>LARGE($BS29:BW29,1)</f>
        <v>6.7708333333333336E-3</v>
      </c>
      <c r="AX29" s="8">
        <f>LARGE($BS29:BX29,1)</f>
        <v>6.7708333333333336E-3</v>
      </c>
      <c r="BA29" s="6">
        <f t="shared" si="7"/>
        <v>0</v>
      </c>
      <c r="BB29" s="6">
        <f t="shared" si="8"/>
        <v>0</v>
      </c>
      <c r="BC29" s="6">
        <f t="shared" si="9"/>
        <v>0</v>
      </c>
      <c r="BD29" s="6">
        <f t="shared" si="10"/>
        <v>0</v>
      </c>
      <c r="BE29" s="6">
        <f t="shared" si="11"/>
        <v>0</v>
      </c>
      <c r="BF29" s="6">
        <f t="shared" si="12"/>
        <v>0</v>
      </c>
      <c r="BG29" s="6">
        <f t="shared" si="13"/>
        <v>0</v>
      </c>
      <c r="BH29" s="6">
        <f t="shared" si="14"/>
        <v>0</v>
      </c>
      <c r="BI29" s="6">
        <f t="shared" si="15"/>
        <v>0</v>
      </c>
      <c r="BJ29" s="6">
        <f t="shared" si="16"/>
        <v>0</v>
      </c>
      <c r="BK29" s="6">
        <f t="shared" si="17"/>
        <v>0</v>
      </c>
      <c r="BM29" s="8">
        <f t="shared" si="18"/>
        <v>1.2673611111111111E-2</v>
      </c>
      <c r="BN29" s="8">
        <f t="shared" si="19"/>
        <v>0</v>
      </c>
      <c r="BO29" s="8">
        <f t="shared" si="20"/>
        <v>0</v>
      </c>
      <c r="BP29" s="8">
        <f t="shared" si="21"/>
        <v>0</v>
      </c>
      <c r="BQ29" s="8">
        <f t="shared" si="22"/>
        <v>0</v>
      </c>
      <c r="BR29" s="8">
        <f t="shared" si="23"/>
        <v>0</v>
      </c>
      <c r="BS29" s="8">
        <f t="shared" si="24"/>
        <v>6.7708333333333336E-3</v>
      </c>
      <c r="BT29" s="8">
        <f t="shared" ref="BT29:BT56" si="90">IF(BG29&gt;0,IF($AF$4&gt;BG29,(MROUND($AF$4-BG29,15)/(60*60*24)),0),0)</f>
        <v>0</v>
      </c>
      <c r="BU29" s="8">
        <f t="shared" si="26"/>
        <v>0</v>
      </c>
      <c r="BV29" s="8">
        <f t="shared" si="26"/>
        <v>0</v>
      </c>
      <c r="BW29" s="8">
        <f t="shared" si="27"/>
        <v>0</v>
      </c>
      <c r="BX29" s="8">
        <f t="shared" si="28"/>
        <v>0</v>
      </c>
      <c r="CA29" s="8" t="str">
        <f t="shared" si="29"/>
        <v/>
      </c>
      <c r="CB29" s="8" t="str">
        <f t="shared" si="30"/>
        <v/>
      </c>
      <c r="CC29" s="8" t="str">
        <f t="shared" si="31"/>
        <v/>
      </c>
      <c r="CD29" s="8" t="str">
        <f t="shared" si="32"/>
        <v/>
      </c>
      <c r="CE29" s="8" t="str">
        <f t="shared" si="33"/>
        <v/>
      </c>
      <c r="CF29" s="8" t="str">
        <f t="shared" si="34"/>
        <v/>
      </c>
      <c r="CG29" s="8" t="str">
        <f t="shared" ref="CG29:CG56" si="91">IF(AH29&gt;0,AH29,"")</f>
        <v/>
      </c>
      <c r="CH29" s="8" t="str">
        <f t="shared" ref="CH29:CH56" si="92">IF(AI29&gt;0,AI29,"")</f>
        <v/>
      </c>
      <c r="CI29" s="8" t="str">
        <f t="shared" ref="CI29:CI56" si="93">IF(AJ29&gt;0,AJ29,"")</f>
        <v/>
      </c>
      <c r="CJ29" s="8" t="str">
        <f t="shared" ref="CJ29:CJ56" si="94">IF(AK29&gt;0,AK29,"")</f>
        <v/>
      </c>
      <c r="CK29" s="8" t="str">
        <f t="shared" ref="CK29:CK56" si="95">IF(AL29&gt;0,AL29,"")</f>
        <v/>
      </c>
      <c r="CL29" s="8" t="str">
        <f t="shared" ref="CL29:CL56" si="96">IF(AM29&gt;0,AM29,"")</f>
        <v/>
      </c>
      <c r="CN29" s="13">
        <v>2.2465277777777778E-2</v>
      </c>
      <c r="CO29" s="8">
        <f t="shared" ref="CO29:CO56" si="97">IF(CA29&lt;&gt;"",CA29,CN29)</f>
        <v>2.2465277777777778E-2</v>
      </c>
      <c r="CP29" s="8">
        <f>IF(COUNT($CA29:CB29)&gt;0,SMALL($CA29:CB29,1),$CN29)</f>
        <v>2.2465277777777778E-2</v>
      </c>
      <c r="CQ29" s="8">
        <f>IF(COUNT($CA29:CC29)&gt;0,SMALL($CA29:CC29,1),$CN29)</f>
        <v>2.2465277777777778E-2</v>
      </c>
      <c r="CR29" s="8">
        <f>IF(COUNT($CA29:CD29)&gt;0,SMALL($CA29:CD29,1),$CN29)</f>
        <v>2.2465277777777778E-2</v>
      </c>
      <c r="CS29" s="8">
        <f>IF(COUNT($CA29:CE29)&gt;0,SMALL($CA29:CE29,1),$CN29)</f>
        <v>2.2465277777777778E-2</v>
      </c>
      <c r="CT29" s="3">
        <v>1.9930555555555556E-2</v>
      </c>
      <c r="CU29" s="8">
        <f t="shared" ref="CU29:CU56" si="98">IF(CG29&lt;&gt;"",CG29,CT29)</f>
        <v>1.9930555555555556E-2</v>
      </c>
      <c r="CV29" s="8">
        <f>IF(COUNT($CG29:CH29)&gt;0,SMALL($CG29:CH29,1),$CU29)</f>
        <v>1.9930555555555556E-2</v>
      </c>
      <c r="CW29" s="8">
        <f>IF(COUNT($CG29:CI29)&gt;0,SMALL($CG29:CI29,1),$CU29)</f>
        <v>1.9930555555555556E-2</v>
      </c>
      <c r="CX29" s="8">
        <f>IF(COUNT($CG29:CJ29)&gt;0,SMALL($CG29:CJ29,1),$CU29)</f>
        <v>1.9930555555555556E-2</v>
      </c>
      <c r="CY29" s="8">
        <f>IF(COUNT($CG29:CK29)&gt;0,SMALL($CG29:CK29,1),$CU29)</f>
        <v>1.9930555555555556E-2</v>
      </c>
      <c r="DA29" s="8">
        <f t="shared" si="43"/>
        <v>1.2674189814814815E-2</v>
      </c>
      <c r="DB29" s="8">
        <f t="shared" si="44"/>
        <v>6.7714120370370376E-3</v>
      </c>
      <c r="DC29" s="1">
        <f t="shared" si="45"/>
        <v>25</v>
      </c>
      <c r="DD29" s="8">
        <f t="shared" si="46"/>
        <v>5.787037037037037E-7</v>
      </c>
      <c r="DE29" s="1" t="str">
        <f t="shared" si="47"/>
        <v>Georgina Read</v>
      </c>
      <c r="DG29" s="13">
        <f t="shared" si="48"/>
        <v>2.3568148813907713E-2</v>
      </c>
      <c r="DH29" s="13">
        <f>SMALL($DT29:DU29,1)/(60*60*24)</f>
        <v>2.3568148813907713E-2</v>
      </c>
      <c r="DI29" s="13">
        <f>SMALL($DT29:DV29,1)/(60*60*24)</f>
        <v>2.3568148813907713E-2</v>
      </c>
      <c r="DJ29" s="13">
        <f>SMALL($DT29:DW29,1)/(60*60*24)</f>
        <v>2.3568148813907713E-2</v>
      </c>
      <c r="DK29" s="13">
        <f>SMALL($DT29:DX29,1)/(60*60*24)</f>
        <v>2.3568148813907713E-2</v>
      </c>
      <c r="DL29" s="13">
        <f>SMALL($DT29:DY29,1)/(60*60*24)</f>
        <v>2.3568148813907713E-2</v>
      </c>
      <c r="DM29" s="37">
        <f t="shared" si="49"/>
        <v>2.0999865289056147E-2</v>
      </c>
      <c r="DN29" s="13">
        <f>SMALL($DZ29:EA29,1)/(60*60*24)</f>
        <v>2.0999865289056147E-2</v>
      </c>
      <c r="DO29" s="13">
        <f>SMALL($DZ29:EB29,1)/(60*60*24)</f>
        <v>2.0999865289056147E-2</v>
      </c>
      <c r="DP29" s="13">
        <f>SMALL($DZ29:EC29,1)/(60*60*24)</f>
        <v>2.0999865289056147E-2</v>
      </c>
      <c r="DQ29" s="13">
        <f>SMALL($DZ29:ED29,1)/(60*60*24)</f>
        <v>2.0999865289056147E-2</v>
      </c>
      <c r="DR29" s="13">
        <f>SMALL($DZ29:EE29,1)/(60*60*24)</f>
        <v>2.0999865289056147E-2</v>
      </c>
      <c r="DT29" s="6">
        <f t="shared" si="50"/>
        <v>2036.2880575216263</v>
      </c>
      <c r="DU29" s="1">
        <f t="shared" ref="DU29:DU56" si="99">IF(BA29&gt;0,BA29,9999)</f>
        <v>9999</v>
      </c>
      <c r="DV29" s="1">
        <f t="shared" ref="DV29:DV56" si="100">IF(BB29&gt;0,BB29,9999)</f>
        <v>9999</v>
      </c>
      <c r="DW29" s="1">
        <f t="shared" ref="DW29:DW56" si="101">IF(BC29&gt;0,BC29,9999)</f>
        <v>9999</v>
      </c>
      <c r="DX29" s="1">
        <f t="shared" ref="DX29:DX56" si="102">IF(BD29&gt;0,BD29,9999)</f>
        <v>9999</v>
      </c>
      <c r="DY29" s="1">
        <f t="shared" ref="DY29:DY56" si="103">IF(BE29&gt;0,BE29,9999)</f>
        <v>9999</v>
      </c>
      <c r="DZ29" s="6">
        <f t="shared" si="56"/>
        <v>1814.388360974451</v>
      </c>
      <c r="EA29" s="1">
        <f t="shared" ref="EA29:EA56" si="104">IF(BG29&gt;0,BG29,9999)</f>
        <v>9999</v>
      </c>
      <c r="EB29" s="46">
        <f t="shared" ref="EB29:EB56" si="105">IF(BH29&gt;0,BH29*1.198547,9999)</f>
        <v>9999</v>
      </c>
      <c r="EC29" s="1">
        <f t="shared" ref="EC29:EC56" si="106">IF(BI29&gt;0,BI29,9999)</f>
        <v>9999</v>
      </c>
      <c r="ED29" s="1">
        <f t="shared" ref="ED29:ED56" si="107">IF(BJ29&gt;0,BJ29,9999)</f>
        <v>9999</v>
      </c>
      <c r="EE29" s="1">
        <f t="shared" ref="EE29:EE56" si="108">IF(BK29&gt;0,BK29,9999)</f>
        <v>9999</v>
      </c>
    </row>
    <row r="30" spans="1:139" x14ac:dyDescent="0.25">
      <c r="A30" s="1" t="s">
        <v>47</v>
      </c>
      <c r="B30" s="45"/>
      <c r="E30" s="13">
        <v>1.9756944444444445E-2</v>
      </c>
      <c r="F30" s="11">
        <v>44044</v>
      </c>
      <c r="H30" s="38"/>
      <c r="K30" s="8">
        <v>1.2812499999999999E-2</v>
      </c>
      <c r="L30" s="8">
        <v>2.7442129629629632E-2</v>
      </c>
      <c r="M30" s="8">
        <v>1.9928434262236509E-2</v>
      </c>
      <c r="N30" s="8">
        <f t="shared" si="0"/>
        <v>1.7921020900321539E-2</v>
      </c>
      <c r="O30" s="32" t="str">
        <f t="shared" si="61"/>
        <v>-</v>
      </c>
      <c r="P30" s="69">
        <f t="shared" si="1"/>
        <v>2.0074133619149698E-3</v>
      </c>
      <c r="Q30" s="32">
        <f t="shared" ref="Q30:Q31" si="109">IF(R30&gt;0,"+",0)</f>
        <v>0</v>
      </c>
      <c r="R30" s="70">
        <f t="shared" si="63"/>
        <v>-2.0074133619149698E-3</v>
      </c>
      <c r="S30" s="6">
        <f t="shared" si="64"/>
        <v>1548.3762057877809</v>
      </c>
      <c r="T30" s="8">
        <f t="shared" si="3"/>
        <v>1.8229166666666668E-2</v>
      </c>
      <c r="V30" s="8">
        <f t="shared" si="4"/>
        <v>0</v>
      </c>
      <c r="W30" s="8">
        <f t="shared" si="5"/>
        <v>0</v>
      </c>
      <c r="X30" s="8">
        <f t="shared" si="6"/>
        <v>1.8229166666666668E-2</v>
      </c>
      <c r="Y30" s="8"/>
      <c r="Z30" s="8">
        <f>IF(A30&lt;&gt;"",IF(VLOOKUP(A30,Apr!A$4:F$209,6)&gt;0,VLOOKUP(A30,Apr!A$4:F$209,6),0),0)</f>
        <v>0</v>
      </c>
      <c r="AA30" s="8">
        <f>IF(A30&lt;&gt;"",IF(VLOOKUP(A30,May!A$3:F$207,6)&gt;0,VLOOKUP(A30,May!A$3:F$207,6),0),0)</f>
        <v>0</v>
      </c>
      <c r="AB30" s="8">
        <f>IF(A30&lt;&gt;"",IF(VLOOKUP(A30,Jun!A$3:F$207,6)&gt;0,VLOOKUP(A30,Jun!A$3:F$207,6),0),0)</f>
        <v>0</v>
      </c>
      <c r="AC30" s="8">
        <f>IF(A30&lt;&gt;"",IF(VLOOKUP(A30,Jul!A$3:F$206,6)&gt;0,VLOOKUP(A30,Jul!A$3:F$206,6),0),0)</f>
        <v>0</v>
      </c>
      <c r="AD30" s="8">
        <f>IF(A30&lt;&gt;"",IF(VLOOKUP(A30,Aug!A$3:F$206,6)&gt;0,VLOOKUP(A30,Aug!A$3:F$206,6),0),0)</f>
        <v>0</v>
      </c>
      <c r="AE30" s="8">
        <f>IF(A30&lt;&gt;"",IF(VLOOKUP(A30,Sep!A$3:F$206,6)&gt;0,VLOOKUP(A30,Sep!A$3:F$206,6),0),0)</f>
        <v>0</v>
      </c>
      <c r="AF30" s="6">
        <f t="shared" si="65"/>
        <v>1379.6455544754351</v>
      </c>
      <c r="AG30" s="8">
        <f t="shared" si="66"/>
        <v>1.1805555555555555E-2</v>
      </c>
      <c r="AH30" s="8">
        <f>IF(A30&lt;&gt;"",IF(VLOOKUP(A30,Oct!A$3:F$206,6)&gt;0,VLOOKUP(A30,Oct!A$3:F$206,6),0),0)</f>
        <v>0</v>
      </c>
      <c r="AI30" s="8">
        <f>IF(A30&lt;&gt;"",IF(VLOOKUP(A30,Nov!A$3:F$206,6)&gt;0,VLOOKUP(A30,Nov!A$3:F$206,6),0),0)</f>
        <v>0</v>
      </c>
      <c r="AJ30" s="8">
        <f>IF(A30&lt;&gt;"",IF(VLOOKUP(A30,Dec!A$3:F$207,6)&gt;0,VLOOKUP(A30,Dec!A$3:F$207,6),0),0)</f>
        <v>0</v>
      </c>
      <c r="AK30" s="8">
        <f>IF(A30&lt;&gt;"",IF(VLOOKUP(A30,Jan!A$3:F$206,6)&gt;0,VLOOKUP(A30,Jan!A$3:F$206,6),0),0)</f>
        <v>0</v>
      </c>
      <c r="AL30" s="8">
        <f>IF(A30&lt;&gt;"",IF(VLOOKUP(A30,Feb!A$3:F$206,6)&gt;0,VLOOKUP(A30,Feb!A$3:F$206,6),0),0)</f>
        <v>0</v>
      </c>
      <c r="AM30" s="8">
        <f>IF(A30&lt;&gt;"",IF(VLOOKUP(A30,Mar!A$3:F$206,6)&gt;0,VLOOKUP(A30,Mar!A$3:F$206,6),0),0)</f>
        <v>0</v>
      </c>
      <c r="AO30" s="8">
        <f>LARGE($BM30:BN30,1)</f>
        <v>1.8229166666666668E-2</v>
      </c>
      <c r="AP30" s="8">
        <f>LARGE($BM30:BO30,1)</f>
        <v>1.8229166666666668E-2</v>
      </c>
      <c r="AQ30" s="8">
        <f>LARGE($BM30:BP30,1)</f>
        <v>1.8229166666666668E-2</v>
      </c>
      <c r="AR30" s="8">
        <f>LARGE($BM30:BQ30,1)</f>
        <v>1.8229166666666668E-2</v>
      </c>
      <c r="AS30" s="8">
        <f>LARGE($BM30:BR30,1)</f>
        <v>1.8229166666666668E-2</v>
      </c>
      <c r="AT30" s="8">
        <f>LARGE($BS30:BT30,1)</f>
        <v>1.1805555555555555E-2</v>
      </c>
      <c r="AU30" s="8">
        <f>LARGE($BS30:BU30,1)</f>
        <v>1.1805555555555555E-2</v>
      </c>
      <c r="AV30" s="8">
        <f>LARGE($BS30:BV30,1)</f>
        <v>1.1805555555555555E-2</v>
      </c>
      <c r="AW30" s="8">
        <f>LARGE($BS30:BW30,1)</f>
        <v>1.1805555555555555E-2</v>
      </c>
      <c r="AX30" s="8">
        <f>LARGE($BS30:BX30,1)</f>
        <v>1.1805555555555555E-2</v>
      </c>
      <c r="BA30" s="6">
        <f t="shared" si="7"/>
        <v>0</v>
      </c>
      <c r="BB30" s="6">
        <f t="shared" si="8"/>
        <v>0</v>
      </c>
      <c r="BC30" s="6">
        <f t="shared" si="9"/>
        <v>0</v>
      </c>
      <c r="BD30" s="6">
        <f t="shared" si="10"/>
        <v>0</v>
      </c>
      <c r="BE30" s="6">
        <f t="shared" si="11"/>
        <v>0</v>
      </c>
      <c r="BF30" s="6">
        <f t="shared" si="12"/>
        <v>0</v>
      </c>
      <c r="BG30" s="6">
        <f t="shared" si="13"/>
        <v>0</v>
      </c>
      <c r="BH30" s="6">
        <f t="shared" si="14"/>
        <v>0</v>
      </c>
      <c r="BI30" s="6">
        <f t="shared" si="15"/>
        <v>0</v>
      </c>
      <c r="BJ30" s="6">
        <f t="shared" si="16"/>
        <v>0</v>
      </c>
      <c r="BK30" s="6">
        <f t="shared" si="17"/>
        <v>0</v>
      </c>
      <c r="BM30" s="8">
        <f t="shared" si="18"/>
        <v>1.8229166666666668E-2</v>
      </c>
      <c r="BN30" s="8">
        <f t="shared" si="19"/>
        <v>0</v>
      </c>
      <c r="BO30" s="8">
        <f t="shared" si="20"/>
        <v>0</v>
      </c>
      <c r="BP30" s="8">
        <f t="shared" si="21"/>
        <v>0</v>
      </c>
      <c r="BQ30" s="8">
        <f t="shared" si="22"/>
        <v>0</v>
      </c>
      <c r="BR30" s="8">
        <f t="shared" si="23"/>
        <v>0</v>
      </c>
      <c r="BS30" s="8">
        <f t="shared" si="24"/>
        <v>1.1805555555555555E-2</v>
      </c>
      <c r="BT30" s="8">
        <f t="shared" si="90"/>
        <v>0</v>
      </c>
      <c r="BU30" s="8">
        <f t="shared" si="26"/>
        <v>0</v>
      </c>
      <c r="BV30" s="8">
        <f t="shared" si="26"/>
        <v>0</v>
      </c>
      <c r="BW30" s="8">
        <f t="shared" si="27"/>
        <v>0</v>
      </c>
      <c r="BX30" s="8">
        <f t="shared" si="28"/>
        <v>0</v>
      </c>
      <c r="CA30" s="8" t="str">
        <f t="shared" si="29"/>
        <v/>
      </c>
      <c r="CB30" s="8" t="str">
        <f t="shared" si="30"/>
        <v/>
      </c>
      <c r="CC30" s="8" t="str">
        <f t="shared" si="31"/>
        <v/>
      </c>
      <c r="CD30" s="8" t="str">
        <f t="shared" si="32"/>
        <v/>
      </c>
      <c r="CE30" s="8" t="str">
        <f t="shared" si="33"/>
        <v/>
      </c>
      <c r="CF30" s="8" t="str">
        <f t="shared" si="34"/>
        <v/>
      </c>
      <c r="CG30" s="8" t="str">
        <f t="shared" si="91"/>
        <v/>
      </c>
      <c r="CH30" s="8" t="str">
        <f t="shared" si="92"/>
        <v/>
      </c>
      <c r="CI30" s="8" t="str">
        <f t="shared" si="93"/>
        <v/>
      </c>
      <c r="CJ30" s="8" t="str">
        <f t="shared" si="94"/>
        <v/>
      </c>
      <c r="CK30" s="8" t="str">
        <f t="shared" si="95"/>
        <v/>
      </c>
      <c r="CL30" s="8" t="str">
        <f t="shared" si="96"/>
        <v/>
      </c>
      <c r="CN30" s="13">
        <v>1.9756944444444445E-2</v>
      </c>
      <c r="CO30" s="8">
        <f t="shared" si="97"/>
        <v>1.9756944444444445E-2</v>
      </c>
      <c r="CP30" s="8">
        <f>IF(COUNT($CA30:CB30)&gt;0,SMALL($CA30:CB30,1),$CN30)</f>
        <v>1.9756944444444445E-2</v>
      </c>
      <c r="CQ30" s="8">
        <f>IF(COUNT($CA30:CC30)&gt;0,SMALL($CA30:CC30,1),$CN30)</f>
        <v>1.9756944444444445E-2</v>
      </c>
      <c r="CR30" s="8">
        <f>IF(COUNT($CA30:CD30)&gt;0,SMALL($CA30:CD30,1),$CN30)</f>
        <v>1.9756944444444445E-2</v>
      </c>
      <c r="CS30" s="8">
        <f>IF(COUNT($CA30:CE30)&gt;0,SMALL($CA30:CE30,1),$CN30)</f>
        <v>1.9756944444444445E-2</v>
      </c>
      <c r="CT30" s="3">
        <v>1.5381944444444443E-2</v>
      </c>
      <c r="CU30" s="8">
        <f t="shared" si="98"/>
        <v>1.5381944444444443E-2</v>
      </c>
      <c r="CV30" s="8">
        <f>IF(COUNT($CG30:CH30)&gt;0,SMALL($CG30:CH30,1),$CU30)</f>
        <v>1.5381944444444443E-2</v>
      </c>
      <c r="CW30" s="8">
        <f>IF(COUNT($CG30:CI30)&gt;0,SMALL($CG30:CI30,1),$CU30)</f>
        <v>1.5381944444444443E-2</v>
      </c>
      <c r="CX30" s="8">
        <f>IF(COUNT($CG30:CJ30)&gt;0,SMALL($CG30:CJ30,1),$CU30)</f>
        <v>1.5381944444444443E-2</v>
      </c>
      <c r="CY30" s="8">
        <f>IF(COUNT($CG30:CK30)&gt;0,SMALL($CG30:CK30,1),$CU30)</f>
        <v>1.5381944444444443E-2</v>
      </c>
      <c r="DA30" s="8">
        <f t="shared" si="43"/>
        <v>1.822976851851852E-2</v>
      </c>
      <c r="DB30" s="8">
        <f t="shared" si="44"/>
        <v>1.1806157407407408E-2</v>
      </c>
      <c r="DC30" s="1">
        <f t="shared" si="45"/>
        <v>26</v>
      </c>
      <c r="DD30" s="8">
        <f t="shared" si="46"/>
        <v>6.0185185185185187E-7</v>
      </c>
      <c r="DE30" s="1" t="str">
        <f t="shared" si="47"/>
        <v>Gill Draper</v>
      </c>
      <c r="DG30" s="13">
        <f t="shared" si="48"/>
        <v>1.7921020900321539E-2</v>
      </c>
      <c r="DH30" s="13">
        <f>SMALL($DT30:DU30,1)/(60*60*24)</f>
        <v>1.7921020900321539E-2</v>
      </c>
      <c r="DI30" s="13">
        <f>SMALL($DT30:DV30,1)/(60*60*24)</f>
        <v>1.7921020900321539E-2</v>
      </c>
      <c r="DJ30" s="13">
        <f>SMALL($DT30:DW30,1)/(60*60*24)</f>
        <v>1.7921020900321539E-2</v>
      </c>
      <c r="DK30" s="13">
        <f>SMALL($DT30:DX30,1)/(60*60*24)</f>
        <v>1.7921020900321539E-2</v>
      </c>
      <c r="DL30" s="13">
        <f>SMALL($DT30:DY30,1)/(60*60*24)</f>
        <v>1.7921020900321539E-2</v>
      </c>
      <c r="DM30" s="37">
        <f t="shared" si="49"/>
        <v>1.5968119843465686E-2</v>
      </c>
      <c r="DN30" s="13">
        <f>SMALL($DZ30:EA30,1)/(60*60*24)</f>
        <v>1.5968119843465686E-2</v>
      </c>
      <c r="DO30" s="13">
        <f>SMALL($DZ30:EB30,1)/(60*60*24)</f>
        <v>1.5968119843465686E-2</v>
      </c>
      <c r="DP30" s="13">
        <f>SMALL($DZ30:EC30,1)/(60*60*24)</f>
        <v>1.5968119843465686E-2</v>
      </c>
      <c r="DQ30" s="13">
        <f>SMALL($DZ30:ED30,1)/(60*60*24)</f>
        <v>1.5968119843465686E-2</v>
      </c>
      <c r="DR30" s="13">
        <f>SMALL($DZ30:EE30,1)/(60*60*24)</f>
        <v>1.5968119843465686E-2</v>
      </c>
      <c r="DT30" s="6">
        <f t="shared" si="50"/>
        <v>1548.3762057877809</v>
      </c>
      <c r="DU30" s="1">
        <f t="shared" si="99"/>
        <v>9999</v>
      </c>
      <c r="DV30" s="1">
        <f t="shared" si="100"/>
        <v>9999</v>
      </c>
      <c r="DW30" s="1">
        <f t="shared" si="101"/>
        <v>9999</v>
      </c>
      <c r="DX30" s="1">
        <f t="shared" si="102"/>
        <v>9999</v>
      </c>
      <c r="DY30" s="1">
        <f t="shared" si="103"/>
        <v>9999</v>
      </c>
      <c r="DZ30" s="6">
        <f t="shared" si="56"/>
        <v>1379.6455544754351</v>
      </c>
      <c r="EA30" s="1">
        <f t="shared" si="104"/>
        <v>9999</v>
      </c>
      <c r="EB30" s="46">
        <f t="shared" si="105"/>
        <v>9999</v>
      </c>
      <c r="EC30" s="1">
        <f t="shared" si="106"/>
        <v>9999</v>
      </c>
      <c r="ED30" s="1">
        <f t="shared" si="107"/>
        <v>9999</v>
      </c>
      <c r="EE30" s="1">
        <f t="shared" si="108"/>
        <v>9999</v>
      </c>
    </row>
    <row r="31" spans="1:139" x14ac:dyDescent="0.25">
      <c r="A31" s="1" t="s">
        <v>230</v>
      </c>
      <c r="B31" s="45"/>
      <c r="H31" s="38"/>
      <c r="L31" s="8">
        <v>3.888888888888889E-2</v>
      </c>
      <c r="M31" s="8">
        <v>3.1581319410636341E-2</v>
      </c>
      <c r="N31" s="8">
        <f t="shared" ref="N31" si="110">IF(A31&lt;&gt;"",IF(H31&gt;0,H31/4*4.35,IF(I31&gt;0,I31,IF(K31&gt;0,K31/3.11*4.35,IF(L31&gt;0,L31/6.21*4.35/1.032,IF(E31&gt;0,E31,IF(B31&gt;0,B31/4*4.35,0.0292)))))),0)</f>
        <v>2.6396326671576643E-2</v>
      </c>
      <c r="O31" s="32" t="str">
        <f t="shared" ref="O31" si="111">IF(P31&gt;0,"-",0)</f>
        <v>-</v>
      </c>
      <c r="P31" s="70">
        <f t="shared" ref="P31" si="112">M31-N31</f>
        <v>5.1849927390596982E-3</v>
      </c>
      <c r="Q31" s="32">
        <f t="shared" si="109"/>
        <v>0</v>
      </c>
      <c r="R31" s="70">
        <f t="shared" ref="R31" si="113">N31-M31</f>
        <v>-5.1849927390596982E-3</v>
      </c>
      <c r="S31" s="6">
        <f t="shared" si="64"/>
        <v>2280.642624424222</v>
      </c>
      <c r="T31" s="8">
        <f t="shared" ref="T31" si="114">IF(A31&lt;&gt;"",(MROUND(S$4-S31,15)/(60*60*24)),"")</f>
        <v>9.8958333333333329E-3</v>
      </c>
      <c r="W31" s="8">
        <f t="shared" si="5"/>
        <v>1.877314814814815E-2</v>
      </c>
      <c r="X31" s="8">
        <f t="shared" si="6"/>
        <v>9.8958333333333329E-3</v>
      </c>
      <c r="Y31" s="8"/>
      <c r="Z31" s="8">
        <f>IF(A31&lt;&gt;"",IF(VLOOKUP(A31,Apr!A$4:F$209,6)&gt;0,VLOOKUP(A31,Apr!A$4:F$209,6),0),0)</f>
        <v>0</v>
      </c>
      <c r="AA31" s="8">
        <f>IF(A31&lt;&gt;"",IF(VLOOKUP(A31,May!A$3:F$207,6)&gt;0,VLOOKUP(A31,May!A$3:F$207,6),0),0)</f>
        <v>0</v>
      </c>
      <c r="AB31" s="8">
        <f>IF(A31&lt;&gt;"",IF(VLOOKUP(A31,Jun!A$3:F$207,6)&gt;0,VLOOKUP(A31,Jun!A$3:F$207,6),0),0)</f>
        <v>0</v>
      </c>
      <c r="AC31" s="8">
        <f>IF(A31&lt;&gt;"",IF(VLOOKUP(A31,Jul!A$3:F$206,6)&gt;0,VLOOKUP(A31,Jul!A$3:F$206,6),0),0)</f>
        <v>0</v>
      </c>
      <c r="AD31" s="8">
        <f>IF(A31&lt;&gt;"",IF(VLOOKUP(A31,Aug!A$3:F$206,6)&gt;0,VLOOKUP(A31,Aug!A$3:F$206,6),0),0)</f>
        <v>0</v>
      </c>
      <c r="AE31" s="8">
        <f>IF(A31&lt;&gt;"",IF(VLOOKUP(A31,Sep!A$3:F$206,6)&gt;0,VLOOKUP(A31,Sep!A$3:F$206,6),0),0)</f>
        <v>0</v>
      </c>
      <c r="AF31" s="6">
        <f t="shared" si="65"/>
        <v>2032.1149642913858</v>
      </c>
      <c r="AG31" s="8">
        <f>IF(AF$4&gt;AF31,(MROUND(AF$4-AF31,15)/60/60/24),0.1/60/60/24)</f>
        <v>4.340277777777778E-3</v>
      </c>
      <c r="AH31" s="8">
        <f>IF(A31&lt;&gt;"",IF(VLOOKUP(A31,Oct!A$3:F$206,6)&gt;0,VLOOKUP(A31,Oct!A$3:F$206,6),0),0)</f>
        <v>0</v>
      </c>
      <c r="AI31" s="8">
        <f>IF(A31&lt;&gt;"",IF(VLOOKUP(A31,Nov!A$3:F$206,6)&gt;0,VLOOKUP(A31,Nov!A$3:F$206,6),0),0)</f>
        <v>0</v>
      </c>
      <c r="AJ31" s="8">
        <f>IF(A31&lt;&gt;"",IF(VLOOKUP(A31,Dec!A$3:F$207,6)&gt;0,VLOOKUP(A31,Dec!A$3:F$207,6),0),0)</f>
        <v>0</v>
      </c>
      <c r="AK31" s="8">
        <f>IF(A31&lt;&gt;"",IF(VLOOKUP(A31,Jan!A$3:F$206,6)&gt;0,VLOOKUP(A31,Jan!A$3:F$206,6),0),0)</f>
        <v>1.9548611111111114E-2</v>
      </c>
      <c r="AL31" s="8">
        <f>IF(A31&lt;&gt;"",IF(VLOOKUP(A31,Feb!A$3:F$206,6)&gt;0,VLOOKUP(A31,Feb!A$3:F$206,6),0),0)</f>
        <v>0</v>
      </c>
      <c r="AM31" s="8">
        <f>IF(A31&lt;&gt;"",IF(VLOOKUP(A31,Mar!A$3:F$206,6)&gt;0,VLOOKUP(A31,Mar!A$3:F$206,6),0),0)</f>
        <v>1.877314814814815E-2</v>
      </c>
      <c r="AO31" s="8">
        <f>LARGE($BM31:BN31,1)</f>
        <v>9.8958333333333329E-3</v>
      </c>
      <c r="AP31" s="8">
        <f>LARGE($BM31:BO31,1)</f>
        <v>9.8958333333333329E-3</v>
      </c>
      <c r="AQ31" s="8">
        <f>LARGE($BM31:BP31,1)</f>
        <v>9.8958333333333329E-3</v>
      </c>
      <c r="AR31" s="8">
        <f>LARGE($BM31:BQ31,1)</f>
        <v>9.8958333333333329E-3</v>
      </c>
      <c r="AS31" s="8">
        <f>LARGE($BM31:BR31,1)</f>
        <v>9.8958333333333329E-3</v>
      </c>
      <c r="AT31" s="8">
        <f>LARGE($BS31:BT31,1)</f>
        <v>4.340277777777778E-3</v>
      </c>
      <c r="AU31" s="8">
        <f>LARGE($BS31:BU31,1)</f>
        <v>4.340277777777778E-3</v>
      </c>
      <c r="AV31" s="8">
        <f>LARGE($BS31:BV31,1)</f>
        <v>4.340277777777778E-3</v>
      </c>
      <c r="AW31" s="8">
        <f>LARGE($BS31:BW31,1)</f>
        <v>8.3333333333333332E-3</v>
      </c>
      <c r="AX31" s="8">
        <f>LARGE($BS31:BX31,1)</f>
        <v>8.3333333333333332E-3</v>
      </c>
      <c r="BA31" s="6">
        <f t="shared" ref="BA31" si="115">IF(Z31&gt;0,Z31*60*60*24,0)</f>
        <v>0</v>
      </c>
      <c r="BB31" s="6">
        <f t="shared" ref="BB31" si="116">IF(AA31&gt;0,AA31*60*60*24,0)</f>
        <v>0</v>
      </c>
      <c r="BC31" s="6">
        <f t="shared" ref="BC31" si="117">IF(AB31&gt;0,AB31*60*60*24,0)</f>
        <v>0</v>
      </c>
      <c r="BD31" s="6">
        <f t="shared" ref="BD31" si="118">IF(AC31&gt;0,AC31*60*60*24,0)</f>
        <v>0</v>
      </c>
      <c r="BE31" s="6">
        <f t="shared" ref="BE31" si="119">IF(AD31&gt;0,AD31*60*60*24,0)</f>
        <v>0</v>
      </c>
      <c r="BF31" s="6">
        <f t="shared" ref="BF31" si="120">IF(AE31&gt;0,AE31*60*60*24,0)</f>
        <v>0</v>
      </c>
      <c r="BG31" s="6">
        <f t="shared" si="13"/>
        <v>0</v>
      </c>
      <c r="BH31" s="6">
        <f t="shared" si="14"/>
        <v>0</v>
      </c>
      <c r="BI31" s="6">
        <f t="shared" si="15"/>
        <v>0</v>
      </c>
      <c r="BJ31" s="6">
        <f t="shared" si="16"/>
        <v>1689.0000000000005</v>
      </c>
      <c r="BK31" s="6">
        <f t="shared" si="17"/>
        <v>0</v>
      </c>
      <c r="BM31" s="8">
        <f t="shared" ref="BM31" si="121">X31</f>
        <v>9.8958333333333329E-3</v>
      </c>
      <c r="BN31" s="8">
        <f t="shared" si="19"/>
        <v>0</v>
      </c>
      <c r="BO31" s="8">
        <f t="shared" si="20"/>
        <v>0</v>
      </c>
      <c r="BP31" s="8">
        <f t="shared" si="21"/>
        <v>0</v>
      </c>
      <c r="BQ31" s="8">
        <f t="shared" si="22"/>
        <v>0</v>
      </c>
      <c r="BR31" s="8">
        <f t="shared" si="23"/>
        <v>0</v>
      </c>
      <c r="BS31" s="8">
        <f>IF(AG31&gt;0,AG31,0)</f>
        <v>4.340277777777778E-3</v>
      </c>
      <c r="BT31" s="8">
        <f t="shared" si="90"/>
        <v>0</v>
      </c>
      <c r="BU31" s="8">
        <f t="shared" si="26"/>
        <v>0</v>
      </c>
      <c r="BV31" s="8">
        <f t="shared" si="26"/>
        <v>0</v>
      </c>
      <c r="BW31" s="8">
        <f t="shared" si="27"/>
        <v>8.3333333333333332E-3</v>
      </c>
      <c r="BX31" s="8">
        <f t="shared" si="28"/>
        <v>0</v>
      </c>
      <c r="CA31" s="8" t="str">
        <f t="shared" ref="CA31" si="122">IF(Z31&gt;0,Z31,"")</f>
        <v/>
      </c>
      <c r="CB31" s="8" t="str">
        <f t="shared" ref="CB31" si="123">IF(AA31&gt;0,AA31,"")</f>
        <v/>
      </c>
      <c r="CC31" s="8" t="str">
        <f t="shared" ref="CC31" si="124">IF(AB31&gt;0,AB31,"")</f>
        <v/>
      </c>
      <c r="CD31" s="8" t="str">
        <f t="shared" ref="CD31" si="125">IF(AC31&gt;0,AC31,"")</f>
        <v/>
      </c>
      <c r="CE31" s="8" t="str">
        <f t="shared" ref="CE31" si="126">IF(AD31&gt;0,AD31,"")</f>
        <v/>
      </c>
      <c r="CF31" s="8" t="str">
        <f t="shared" ref="CF31" si="127">IF(AE31&gt;0,AE31,"")</f>
        <v/>
      </c>
      <c r="CG31" s="8" t="str">
        <f t="shared" si="91"/>
        <v/>
      </c>
      <c r="CH31" s="8" t="str">
        <f t="shared" si="92"/>
        <v/>
      </c>
      <c r="CI31" s="8" t="str">
        <f t="shared" si="93"/>
        <v/>
      </c>
      <c r="CJ31" s="8">
        <f t="shared" si="94"/>
        <v>1.9548611111111114E-2</v>
      </c>
      <c r="CK31" s="8" t="str">
        <f t="shared" si="95"/>
        <v/>
      </c>
      <c r="CL31" s="8">
        <f t="shared" si="96"/>
        <v>1.877314814814815E-2</v>
      </c>
      <c r="CN31" s="13">
        <v>1.9756944444444445E-2</v>
      </c>
      <c r="CO31" s="8">
        <f t="shared" si="97"/>
        <v>1.9756944444444445E-2</v>
      </c>
      <c r="CP31" s="8">
        <f>IF(COUNT($CA31:CB31)&gt;0,SMALL($CA31:CB31,1),$CN31)</f>
        <v>1.9756944444444445E-2</v>
      </c>
      <c r="CQ31" s="8">
        <f>IF(COUNT($CA31:CC31)&gt;0,SMALL($CA31:CC31,1),$CN31)</f>
        <v>1.9756944444444445E-2</v>
      </c>
      <c r="CR31" s="8">
        <f>IF(COUNT($CA31:CD31)&gt;0,SMALL($CA31:CD31,1),$CN31)</f>
        <v>1.9756944444444445E-2</v>
      </c>
      <c r="CS31" s="8">
        <f>IF(COUNT($CA31:CE31)&gt;0,SMALL($CA31:CE31,1),$CN31)</f>
        <v>1.9756944444444445E-2</v>
      </c>
      <c r="CU31" s="8">
        <f t="shared" si="98"/>
        <v>0</v>
      </c>
      <c r="CV31" s="8">
        <f>IF(COUNT($CG31:CH31)&gt;0,SMALL($CG31:CH31,1),$CU31)</f>
        <v>0</v>
      </c>
      <c r="CW31" s="8">
        <f>IF(COUNT($CG31:CI31)&gt;0,SMALL($CG31:CI31,1),$CU31)</f>
        <v>0</v>
      </c>
      <c r="CX31" s="8">
        <f>IF(COUNT($CG31:CJ31)&gt;0,SMALL($CG31:CJ31,1),$CU31)</f>
        <v>1.9548611111111114E-2</v>
      </c>
      <c r="CY31" s="8">
        <f>IF(COUNT($CG31:CK31)&gt;0,SMALL($CG31:CK31,1),$CU31)</f>
        <v>1.9548611111111114E-2</v>
      </c>
      <c r="DA31" s="8">
        <f t="shared" ref="DA31" si="128">IF(A31&lt;&gt;"",LARGE(BM31:BR31,1)+DD31,"")</f>
        <v>9.8964583333333335E-3</v>
      </c>
      <c r="DB31" s="8">
        <f t="shared" ref="DB31" si="129">IF(A31&lt;&gt;"",LARGE(BS31:BX31,1)+DD31,"")</f>
        <v>8.3339583333333338E-3</v>
      </c>
      <c r="DC31" s="1">
        <f t="shared" si="45"/>
        <v>27</v>
      </c>
      <c r="DD31" s="8">
        <f t="shared" ref="DD31" si="130">IF(A31&lt;&gt;"",DC31/(60*60*24*500),"")</f>
        <v>6.2500000000000005E-7</v>
      </c>
      <c r="DE31" s="1" t="str">
        <f t="shared" ref="DE31" si="131">A31</f>
        <v>Gillian Anderson</v>
      </c>
      <c r="DG31" s="13">
        <f t="shared" ref="DG31" si="132">N31</f>
        <v>2.6396326671576643E-2</v>
      </c>
      <c r="DH31" s="13">
        <f>SMALL($DT31:DU31,1)/(60*60*24)</f>
        <v>2.6396326671576643E-2</v>
      </c>
      <c r="DI31" s="13">
        <f>SMALL($DT31:DV31,1)/(60*60*24)</f>
        <v>2.6396326671576643E-2</v>
      </c>
      <c r="DJ31" s="13">
        <f>SMALL($DT31:DW31,1)/(60*60*24)</f>
        <v>2.6396326671576643E-2</v>
      </c>
      <c r="DK31" s="13">
        <f>SMALL($DT31:DX31,1)/(60*60*24)</f>
        <v>2.6396326671576643E-2</v>
      </c>
      <c r="DL31" s="13">
        <f>SMALL($DT31:DY31,1)/(60*60*24)</f>
        <v>2.6396326671576643E-2</v>
      </c>
      <c r="DM31" s="37">
        <f t="shared" ref="DM31" si="133">AF31/(60*60*24)</f>
        <v>2.351984912374289E-2</v>
      </c>
      <c r="DN31" s="13">
        <f>SMALL($DZ31:EA31,1)/(60*60*24)</f>
        <v>2.351984912374289E-2</v>
      </c>
      <c r="DO31" s="13">
        <f>SMALL($DZ31:EB31,1)/(60*60*24)</f>
        <v>2.351984912374289E-2</v>
      </c>
      <c r="DP31" s="13">
        <f>SMALL($DZ31:EC31,1)/(60*60*24)</f>
        <v>2.351984912374289E-2</v>
      </c>
      <c r="DQ31" s="13">
        <f>SMALL($DZ31:ED31,1)/(60*60*24)</f>
        <v>1.9548611111111117E-2</v>
      </c>
      <c r="DR31" s="13">
        <f>SMALL($DZ31:EE31,1)/(60*60*24)</f>
        <v>1.9548611111111117E-2</v>
      </c>
      <c r="DT31" s="6">
        <f t="shared" ref="DT31" si="134">N31*60*60*24</f>
        <v>2280.642624424222</v>
      </c>
      <c r="DU31" s="1">
        <f t="shared" si="99"/>
        <v>9999</v>
      </c>
      <c r="DV31" s="1">
        <f t="shared" si="100"/>
        <v>9999</v>
      </c>
      <c r="DW31" s="1">
        <f t="shared" si="101"/>
        <v>9999</v>
      </c>
      <c r="DX31" s="1">
        <f t="shared" si="102"/>
        <v>9999</v>
      </c>
      <c r="DY31" s="1">
        <f t="shared" si="103"/>
        <v>9999</v>
      </c>
      <c r="DZ31" s="6">
        <f t="shared" ref="DZ31" si="135">AF31</f>
        <v>2032.1149642913858</v>
      </c>
      <c r="EA31" s="1">
        <f t="shared" si="104"/>
        <v>9999</v>
      </c>
      <c r="EB31" s="46">
        <f t="shared" si="105"/>
        <v>9999</v>
      </c>
      <c r="EC31" s="1">
        <f t="shared" si="106"/>
        <v>9999</v>
      </c>
      <c r="ED31" s="1">
        <f t="shared" si="107"/>
        <v>1689.0000000000005</v>
      </c>
      <c r="EE31" s="1">
        <f t="shared" si="108"/>
        <v>9999</v>
      </c>
    </row>
    <row r="32" spans="1:139" x14ac:dyDescent="0.25">
      <c r="A32" s="1" t="s">
        <v>201</v>
      </c>
      <c r="B32" s="45"/>
      <c r="H32" s="38"/>
      <c r="L32" s="8">
        <v>4.704861111111111E-2</v>
      </c>
      <c r="M32" s="8">
        <v>3.1581319410636341E-2</v>
      </c>
      <c r="N32" s="8">
        <f t="shared" si="0"/>
        <v>3.1934841642844949E-2</v>
      </c>
      <c r="O32" s="32">
        <f t="shared" si="61"/>
        <v>0</v>
      </c>
      <c r="P32" s="70">
        <f t="shared" si="1"/>
        <v>-3.5352223220860846E-4</v>
      </c>
      <c r="Q32" s="32" t="str">
        <f t="shared" ref="Q32" si="136">IF(R32&gt;0,"+",0)</f>
        <v>+</v>
      </c>
      <c r="R32" s="70">
        <f t="shared" si="63"/>
        <v>3.5352223220860846E-4</v>
      </c>
      <c r="S32" s="6">
        <f t="shared" ref="S32" si="137">N32*60*60*24</f>
        <v>2759.1703179418037</v>
      </c>
      <c r="T32" s="8">
        <f t="shared" si="3"/>
        <v>4.340277777777778E-3</v>
      </c>
      <c r="V32" s="8">
        <f t="shared" ref="V32" si="138">IF(COUNT(CA32:CF32)&gt;0,SMALL(CA32:CF32,1),0)</f>
        <v>3.1203703703703702E-2</v>
      </c>
      <c r="W32" s="8">
        <f t="shared" ref="W32" si="139">IF(COUNT(CG32:CL32)&gt;0,SMALL(CG32:CL32,1),0)</f>
        <v>0</v>
      </c>
      <c r="X32" s="8">
        <f t="shared" ref="X32" si="140">T32</f>
        <v>4.340277777777778E-3</v>
      </c>
      <c r="Y32" s="8"/>
      <c r="Z32" s="8">
        <f>IF(A32&lt;&gt;"",IF(VLOOKUP(A32,Apr!A$4:F$209,6)&gt;0,VLOOKUP(A32,Apr!A$4:F$209,6),0),0)</f>
        <v>0</v>
      </c>
      <c r="AA32" s="8">
        <f>IF(A32&lt;&gt;"",IF(VLOOKUP(A32,May!A$3:F$207,6)&gt;0,VLOOKUP(A32,May!A$3:F$207,6),0),0)</f>
        <v>0</v>
      </c>
      <c r="AB32" s="8">
        <f>IF(A32&lt;&gt;"",IF(VLOOKUP(A32,Jun!A$3:F$207,6)&gt;0,VLOOKUP(A32,Jun!A$3:F$207,6),0),0)</f>
        <v>3.1203703703703702E-2</v>
      </c>
      <c r="AC32" s="8">
        <f>IF(A32&lt;&gt;"",IF(VLOOKUP(A32,Jul!A$3:F$206,6)&gt;0,VLOOKUP(A32,Jul!A$3:F$206,6),0),0)</f>
        <v>0</v>
      </c>
      <c r="AD32" s="8">
        <f>IF(A32&lt;&gt;"",IF(VLOOKUP(A32,Aug!A$3:F$206,6)&gt;0,VLOOKUP(A32,Aug!A$3:F$206,6),0),0)</f>
        <v>0</v>
      </c>
      <c r="AE32" s="8">
        <f>IF(A32&lt;&gt;"",IF(VLOOKUP(A32,Sep!A$3:F$206,6)&gt;0,VLOOKUP(A32,Sep!A$3:F$206,6),0),0)</f>
        <v>0</v>
      </c>
      <c r="AF32" s="6">
        <v>2406</v>
      </c>
      <c r="AG32" s="8">
        <f>IF(AF$4&gt;AF32,(MROUND(AF$4-AF32,15)/60/60/24),0.1/60/60/24)</f>
        <v>1.1574074074074074E-6</v>
      </c>
      <c r="AH32" s="8">
        <f>IF(A32&lt;&gt;"",IF(VLOOKUP(A32,Oct!A$3:F$206,6)&gt;0,VLOOKUP(A32,Oct!A$3:F$206,6),0),0)</f>
        <v>0</v>
      </c>
      <c r="AI32" s="8">
        <f>IF(A32&lt;&gt;"",IF(VLOOKUP(A32,Nov!A$3:F$206,6)&gt;0,VLOOKUP(A32,Nov!A$3:F$206,6),0),0)</f>
        <v>0</v>
      </c>
      <c r="AJ32" s="8">
        <f>IF(A32&lt;&gt;"",IF(VLOOKUP(A32,Dec!A$3:F$207,6)&gt;0,VLOOKUP(A32,Dec!A$3:F$207,6),0),0)</f>
        <v>0</v>
      </c>
      <c r="AK32" s="8">
        <f>IF(A32&lt;&gt;"",IF(VLOOKUP(A32,Jan!A$3:F$206,6)&gt;0,VLOOKUP(A32,Jan!A$3:F$206,6),0),0)</f>
        <v>0</v>
      </c>
      <c r="AL32" s="8">
        <f>IF(A32&lt;&gt;"",IF(VLOOKUP(A32,Feb!A$3:F$206,6)&gt;0,VLOOKUP(A32,Feb!A$3:F$206,6),0),0)</f>
        <v>0</v>
      </c>
      <c r="AM32" s="8">
        <f>IF(A32&lt;&gt;"",IF(VLOOKUP(A32,Mar!A$3:F$206,6)&gt;0,VLOOKUP(A32,Mar!A$3:F$206,6),0),0)</f>
        <v>0</v>
      </c>
      <c r="AO32" s="8">
        <f>LARGE($BM32:BN32,1)</f>
        <v>4.340277777777778E-3</v>
      </c>
      <c r="AP32" s="8">
        <f>LARGE($BM32:BO32,1)</f>
        <v>4.340277777777778E-3</v>
      </c>
      <c r="AQ32" s="8">
        <f>LARGE($BM32:BP32,1)</f>
        <v>5.0347222222222225E-3</v>
      </c>
      <c r="AR32" s="8">
        <f>LARGE($BM32:BQ32,1)</f>
        <v>5.0347222222222225E-3</v>
      </c>
      <c r="AS32" s="8">
        <f>LARGE($BM32:BR32,1)</f>
        <v>5.0347222222222225E-3</v>
      </c>
      <c r="AT32" s="8">
        <f>LARGE($BS32:BT32,1)</f>
        <v>1.1574074074074074E-6</v>
      </c>
      <c r="AU32" s="8">
        <f>LARGE($BS32:BU32,1)</f>
        <v>1.1574074074074074E-6</v>
      </c>
      <c r="AV32" s="8">
        <f>LARGE($BS32:BV32,1)</f>
        <v>1.1574074074074074E-6</v>
      </c>
      <c r="AW32" s="8">
        <f>LARGE($BS32:BW32,1)</f>
        <v>1.1574074074074074E-6</v>
      </c>
      <c r="AX32" s="8">
        <f>LARGE($BS32:BX32,1)</f>
        <v>1.1574074074074074E-6</v>
      </c>
      <c r="BA32" s="6">
        <f t="shared" si="7"/>
        <v>0</v>
      </c>
      <c r="BB32" s="6">
        <f t="shared" si="8"/>
        <v>0</v>
      </c>
      <c r="BC32" s="6">
        <f t="shared" si="9"/>
        <v>2696</v>
      </c>
      <c r="BD32" s="6">
        <f t="shared" si="10"/>
        <v>0</v>
      </c>
      <c r="BE32" s="6">
        <f t="shared" si="11"/>
        <v>0</v>
      </c>
      <c r="BF32" s="6">
        <f t="shared" si="12"/>
        <v>0</v>
      </c>
      <c r="BG32" s="6">
        <f t="shared" ref="BG32" si="141">IF(AH32&gt;0,AH32*60*60*24,0)</f>
        <v>0</v>
      </c>
      <c r="BH32" s="6">
        <f t="shared" ref="BH32" si="142">IF(AI32&gt;0,AI32*60*60*24,0)</f>
        <v>0</v>
      </c>
      <c r="BI32" s="6">
        <f t="shared" ref="BI32" si="143">IF(AJ32&gt;0,AJ32*60*60*24,0)</f>
        <v>0</v>
      </c>
      <c r="BJ32" s="6">
        <f t="shared" ref="BJ32" si="144">IF(AK32&gt;0,AK32*60*60*24,0)</f>
        <v>0</v>
      </c>
      <c r="BK32" s="6">
        <f t="shared" ref="BK32" si="145">IF(AL32&gt;0,AL32*60*60*24,0)</f>
        <v>0</v>
      </c>
      <c r="BM32" s="8">
        <f t="shared" si="18"/>
        <v>4.340277777777778E-3</v>
      </c>
      <c r="BN32" s="8">
        <f t="shared" ref="BN32" si="146">IF(BA32&gt;0,IF($S$4&gt;BA32,(MROUND($S$4-BA32,15)/(60*60*24)),0),0)</f>
        <v>0</v>
      </c>
      <c r="BO32" s="8">
        <f t="shared" ref="BO32" si="147">IF(BB32&gt;0,IF($S$4&gt;BB32,(MROUND($S$4-BB32,15)/(60*60*24)),0),0)</f>
        <v>0</v>
      </c>
      <c r="BP32" s="8">
        <f t="shared" ref="BP32" si="148">IF(BC32&gt;0,IF($S$4&gt;BC32,(MROUND($S$4-BC32,15)/(60*60*24)),0),0)</f>
        <v>5.0347222222222225E-3</v>
      </c>
      <c r="BQ32" s="8">
        <f t="shared" ref="BQ32" si="149">IF(BD32&gt;0,IF($S$4&gt;BD32,(MROUND($S$4-BD32,15)/(60*60*24)),0),0)</f>
        <v>0</v>
      </c>
      <c r="BR32" s="8">
        <f t="shared" ref="BR32" si="150">IF(BE32&gt;0,IF($S$4&gt;BE32,(MROUND($S$4-BE32,15)/(60*60*24)),0),0)</f>
        <v>0</v>
      </c>
      <c r="BS32" s="8">
        <f>IF(AG32&gt;0,AG32,0)</f>
        <v>1.1574074074074074E-6</v>
      </c>
      <c r="BT32" s="8">
        <f t="shared" ref="BT32" si="151">IF(BG32&gt;0,IF($AF$4&gt;BG32,(MROUND($AF$4-BG32,15)/(60*60*24)),0),0)</f>
        <v>0</v>
      </c>
      <c r="BU32" s="8">
        <f t="shared" ref="BU32" si="152">IF(BH32&gt;0,IF($AF$4&gt;BH32,(MROUND($AF$4-BH32,15)/(60*60*24)),0),0)</f>
        <v>0</v>
      </c>
      <c r="BV32" s="8">
        <f t="shared" ref="BV32" si="153">IF(BI32&gt;0,IF($AF$4&gt;BI32,(MROUND($AF$4-BI32,15)/(60*60*24)),0),0)</f>
        <v>0</v>
      </c>
      <c r="BW32" s="8">
        <f t="shared" ref="BW32" si="154">IF(BJ32&gt;0,IF($AF$4&gt;BJ32,(MROUND($AF$4-BJ32,15)/(60*60*24)),0),0)</f>
        <v>0</v>
      </c>
      <c r="BX32" s="8">
        <f t="shared" ref="BX32" si="155">IF(BK32&gt;0,IF($AF$4&gt;BK32,(MROUND($AF$4-BK32,15)/(60*60*24)),0),0)</f>
        <v>0</v>
      </c>
      <c r="CA32" s="8" t="str">
        <f t="shared" si="29"/>
        <v/>
      </c>
      <c r="CB32" s="8" t="str">
        <f t="shared" si="30"/>
        <v/>
      </c>
      <c r="CC32" s="8">
        <f t="shared" si="31"/>
        <v>3.1203703703703702E-2</v>
      </c>
      <c r="CD32" s="8" t="str">
        <f t="shared" si="32"/>
        <v/>
      </c>
      <c r="CE32" s="8" t="str">
        <f t="shared" si="33"/>
        <v/>
      </c>
      <c r="CF32" s="8" t="str">
        <f t="shared" si="34"/>
        <v/>
      </c>
      <c r="CG32" s="8" t="str">
        <f t="shared" ref="CG32" si="156">IF(AH32&gt;0,AH32,"")</f>
        <v/>
      </c>
      <c r="CH32" s="8" t="str">
        <f t="shared" ref="CH32" si="157">IF(AI32&gt;0,AI32,"")</f>
        <v/>
      </c>
      <c r="CI32" s="8" t="str">
        <f t="shared" ref="CI32" si="158">IF(AJ32&gt;0,AJ32,"")</f>
        <v/>
      </c>
      <c r="CJ32" s="8" t="str">
        <f t="shared" ref="CJ32" si="159">IF(AK32&gt;0,AK32,"")</f>
        <v/>
      </c>
      <c r="CK32" s="8" t="str">
        <f t="shared" ref="CK32" si="160">IF(AL32&gt;0,AL32,"")</f>
        <v/>
      </c>
      <c r="CL32" s="8" t="str">
        <f t="shared" ref="CL32" si="161">IF(AM32&gt;0,AM32,"")</f>
        <v/>
      </c>
      <c r="CN32" s="13">
        <v>1.9756944444444445E-2</v>
      </c>
      <c r="CO32" s="8">
        <f t="shared" ref="CO32" si="162">IF(CA32&lt;&gt;"",CA32,CN32)</f>
        <v>1.9756944444444445E-2</v>
      </c>
      <c r="CP32" s="8">
        <f>IF(COUNT($CA32:CB32)&gt;0,SMALL($CA32:CB32,1),$CN32)</f>
        <v>1.9756944444444445E-2</v>
      </c>
      <c r="CQ32" s="8">
        <f>IF(COUNT($CA32:CC32)&gt;0,SMALL($CA32:CC32,1),$CN32)</f>
        <v>3.1203703703703702E-2</v>
      </c>
      <c r="CR32" s="8">
        <f>IF(COUNT($CA32:CD32)&gt;0,SMALL($CA32:CD32,1),$CN32)</f>
        <v>3.1203703703703702E-2</v>
      </c>
      <c r="CS32" s="8">
        <f>IF(COUNT($CA32:CE32)&gt;0,SMALL($CA32:CE32,1),$CN32)</f>
        <v>3.1203703703703702E-2</v>
      </c>
      <c r="CT32" s="3">
        <v>1.5381944444444443E-2</v>
      </c>
      <c r="CU32" s="8">
        <f t="shared" ref="CU32" si="163">IF(CG32&lt;&gt;"",CG32,CT32)</f>
        <v>1.5381944444444443E-2</v>
      </c>
      <c r="CV32" s="8">
        <f>IF(COUNT($CG32:CH32)&gt;0,SMALL($CG32:CH32,1),$CU32)</f>
        <v>1.5381944444444443E-2</v>
      </c>
      <c r="CW32" s="8">
        <f>IF(COUNT($CG32:CI32)&gt;0,SMALL($CG32:CI32,1),$CU32)</f>
        <v>1.5381944444444443E-2</v>
      </c>
      <c r="CX32" s="8">
        <f>IF(COUNT($CG32:CJ32)&gt;0,SMALL($CG32:CJ32,1),$CU32)</f>
        <v>1.5381944444444443E-2</v>
      </c>
      <c r="CY32" s="8">
        <f>IF(COUNT($CG32:CK32)&gt;0,SMALL($CG32:CK32,1),$CU32)</f>
        <v>1.5381944444444443E-2</v>
      </c>
      <c r="DA32" s="8">
        <f t="shared" si="43"/>
        <v>5.0353703703703706E-3</v>
      </c>
      <c r="DB32" s="8">
        <f t="shared" si="44"/>
        <v>1.8055555555555555E-6</v>
      </c>
      <c r="DC32" s="1">
        <f t="shared" si="45"/>
        <v>28</v>
      </c>
      <c r="DD32" s="8">
        <f t="shared" si="46"/>
        <v>6.4814814814814812E-7</v>
      </c>
      <c r="DE32" s="1" t="str">
        <f t="shared" si="47"/>
        <v>Gillian Oliver</v>
      </c>
      <c r="DG32" s="13">
        <f t="shared" si="48"/>
        <v>3.1934841642844949E-2</v>
      </c>
      <c r="DH32" s="13">
        <f>SMALL($DT32:DU32,1)/(60*60*24)</f>
        <v>3.1934841642844949E-2</v>
      </c>
      <c r="DI32" s="13">
        <f>SMALL($DT32:DV32,1)/(60*60*24)</f>
        <v>3.1934841642844949E-2</v>
      </c>
      <c r="DJ32" s="13">
        <f>SMALL($DT32:DW32,1)/(60*60*24)</f>
        <v>3.1203703703703702E-2</v>
      </c>
      <c r="DK32" s="13">
        <f>SMALL($DT32:DX32,1)/(60*60*24)</f>
        <v>3.1203703703703702E-2</v>
      </c>
      <c r="DL32" s="13">
        <f>SMALL($DT32:DY32,1)/(60*60*24)</f>
        <v>3.1203703703703702E-2</v>
      </c>
      <c r="DM32" s="37">
        <f t="shared" si="49"/>
        <v>2.7847222222222221E-2</v>
      </c>
      <c r="DN32" s="13">
        <f>SMALL($DZ32:EA32,1)/(60*60*24)</f>
        <v>2.7847222222222221E-2</v>
      </c>
      <c r="DO32" s="13">
        <f>SMALL($DZ32:EB32,1)/(60*60*24)</f>
        <v>2.7847222222222221E-2</v>
      </c>
      <c r="DP32" s="13">
        <f>SMALL($DZ32:EC32,1)/(60*60*24)</f>
        <v>2.7847222222222221E-2</v>
      </c>
      <c r="DQ32" s="13">
        <f>SMALL($DZ32:ED32,1)/(60*60*24)</f>
        <v>2.7847222222222221E-2</v>
      </c>
      <c r="DR32" s="13">
        <f>SMALL($DZ32:EE32,1)/(60*60*24)</f>
        <v>2.7847222222222221E-2</v>
      </c>
      <c r="DT32" s="6">
        <f t="shared" si="50"/>
        <v>2759.1703179418037</v>
      </c>
      <c r="DU32" s="1">
        <f t="shared" ref="DU32" si="164">IF(BA32&gt;0,BA32,9999)</f>
        <v>9999</v>
      </c>
      <c r="DV32" s="1">
        <f t="shared" ref="DV32" si="165">IF(BB32&gt;0,BB32,9999)</f>
        <v>9999</v>
      </c>
      <c r="DW32" s="1">
        <f t="shared" ref="DW32" si="166">IF(BC32&gt;0,BC32,9999)</f>
        <v>2696</v>
      </c>
      <c r="DX32" s="1">
        <f t="shared" ref="DX32" si="167">IF(BD32&gt;0,BD32,9999)</f>
        <v>9999</v>
      </c>
      <c r="DY32" s="1">
        <f t="shared" ref="DY32" si="168">IF(BE32&gt;0,BE32,9999)</f>
        <v>9999</v>
      </c>
      <c r="DZ32" s="6">
        <f t="shared" si="56"/>
        <v>2406</v>
      </c>
      <c r="EA32" s="1">
        <f t="shared" ref="EA32" si="169">IF(BG32&gt;0,BG32,9999)</f>
        <v>9999</v>
      </c>
      <c r="EB32" s="46">
        <f t="shared" ref="EB32" si="170">IF(BH32&gt;0,BH32*1.198547,9999)</f>
        <v>9999</v>
      </c>
      <c r="EC32" s="1">
        <f t="shared" ref="EC32" si="171">IF(BI32&gt;0,BI32,9999)</f>
        <v>9999</v>
      </c>
      <c r="ED32" s="1">
        <f t="shared" ref="ED32" si="172">IF(BJ32&gt;0,BJ32,9999)</f>
        <v>9999</v>
      </c>
      <c r="EE32" s="1">
        <f t="shared" ref="EE32" si="173">IF(BK32&gt;0,BK32,9999)</f>
        <v>9999</v>
      </c>
    </row>
    <row r="33" spans="1:135" x14ac:dyDescent="0.25">
      <c r="A33" s="1" t="s">
        <v>3</v>
      </c>
      <c r="E33" s="13">
        <v>1.7766203703703704E-2</v>
      </c>
      <c r="F33" s="11">
        <v>37712</v>
      </c>
      <c r="H33" s="38"/>
      <c r="K33" s="8">
        <v>1.4849537037037036E-2</v>
      </c>
      <c r="L33" s="8">
        <v>3.1296296296296301E-2</v>
      </c>
      <c r="M33" s="8">
        <v>2.2079810789049917E-2</v>
      </c>
      <c r="N33" s="8">
        <f t="shared" si="0"/>
        <v>2.0770252768846014E-2</v>
      </c>
      <c r="O33" s="32" t="str">
        <f t="shared" si="61"/>
        <v>-</v>
      </c>
      <c r="P33" s="69">
        <f t="shared" si="1"/>
        <v>1.3095580202039034E-3</v>
      </c>
      <c r="Q33" s="32">
        <f t="shared" ref="Q33" si="174">IF(R33&gt;0,"+",0)</f>
        <v>0</v>
      </c>
      <c r="R33" s="70">
        <f t="shared" si="63"/>
        <v>-1.3095580202039034E-3</v>
      </c>
      <c r="S33" s="6">
        <f t="shared" si="64"/>
        <v>1794.5498392282957</v>
      </c>
      <c r="T33" s="8">
        <f t="shared" si="3"/>
        <v>1.545138888888889E-2</v>
      </c>
      <c r="V33" s="8">
        <f t="shared" si="4"/>
        <v>2.0752314814814814E-2</v>
      </c>
      <c r="W33" s="8">
        <f t="shared" si="5"/>
        <v>0</v>
      </c>
      <c r="X33" s="8">
        <f t="shared" si="6"/>
        <v>1.545138888888889E-2</v>
      </c>
      <c r="Y33" s="8"/>
      <c r="Z33" s="8">
        <f>IF(A33&lt;&gt;"",IF(VLOOKUP(A33,Apr!A$4:F$209,6)&gt;0,VLOOKUP(A33,Apr!A$4:F$209,6),0),0)</f>
        <v>2.2303240740740742E-2</v>
      </c>
      <c r="AA33" s="8">
        <f>IF(A33&lt;&gt;"",IF(VLOOKUP(A33,May!A$3:F$207,6)&gt;0,VLOOKUP(A33,May!A$3:F$207,6),0),0)</f>
        <v>2.0752314814814814E-2</v>
      </c>
      <c r="AB33" s="8">
        <f>IF(A33&lt;&gt;"",IF(VLOOKUP(A33,Jun!A$3:F$207,6)&gt;0,VLOOKUP(A33,Jun!A$3:F$207,6),0),0)</f>
        <v>2.2291666666666668E-2</v>
      </c>
      <c r="AC33" s="8">
        <f>IF(A33&lt;&gt;"",IF(VLOOKUP(A33,Jul!A$3:F$206,6)&gt;0,VLOOKUP(A33,Jul!A$3:F$206,6),0),0)</f>
        <v>2.1828703703703704E-2</v>
      </c>
      <c r="AD33" s="8">
        <f>IF(A33&lt;&gt;"",IF(VLOOKUP(A33,Aug!A$3:F$206,6)&gt;0,VLOOKUP(A33,Aug!A$3:F$206,6),0),0)</f>
        <v>2.2372685185185186E-2</v>
      </c>
      <c r="AE33" s="8">
        <f>IF(A33&lt;&gt;"",IF(VLOOKUP(A33,Sep!A$3:F$206,6)&gt;0,VLOOKUP(A33,Sep!A$3:F$206,6),0),0)</f>
        <v>2.1898148148148149E-2</v>
      </c>
      <c r="AF33" s="6">
        <f t="shared" si="65"/>
        <v>1597.6120466898337</v>
      </c>
      <c r="AG33" s="8">
        <f t="shared" si="66"/>
        <v>9.3749999999999997E-3</v>
      </c>
      <c r="AH33" s="8">
        <f>IF(A33&lt;&gt;"",IF(VLOOKUP(A33,Oct!A$3:F$206,6)&gt;0,VLOOKUP(A33,Oct!A$3:F$206,6),0),0)</f>
        <v>0</v>
      </c>
      <c r="AI33" s="8">
        <f>IF(A33&lt;&gt;"",IF(VLOOKUP(A33,Nov!A$3:F$206,6)&gt;0,VLOOKUP(A33,Nov!A$3:F$206,6),0),0)</f>
        <v>0</v>
      </c>
      <c r="AJ33" s="8">
        <f>IF(A33&lt;&gt;"",IF(VLOOKUP(A33,Dec!A$3:F$207,6)&gt;0,VLOOKUP(A33,Dec!A$3:F$207,6),0),0)</f>
        <v>0</v>
      </c>
      <c r="AK33" s="8">
        <f>IF(A33&lt;&gt;"",IF(VLOOKUP(A33,Jan!A$3:F$206,6)&gt;0,VLOOKUP(A33,Jan!A$3:F$206,6),0),0)</f>
        <v>0</v>
      </c>
      <c r="AL33" s="8">
        <f>IF(A33&lt;&gt;"",IF(VLOOKUP(A33,Feb!A$3:F$206,6)&gt;0,VLOOKUP(A33,Feb!A$3:F$206,6),0),0)</f>
        <v>0</v>
      </c>
      <c r="AM33" s="8">
        <f>IF(A33&lt;&gt;"",IF(VLOOKUP(A33,Mar!A$3:F$206,6)&gt;0,VLOOKUP(A33,Mar!A$3:F$206,6),0),0)</f>
        <v>0</v>
      </c>
      <c r="AO33" s="8">
        <f>LARGE($BM33:BN33,1)</f>
        <v>1.545138888888889E-2</v>
      </c>
      <c r="AP33" s="8">
        <f>LARGE($BM33:BO33,1)</f>
        <v>1.545138888888889E-2</v>
      </c>
      <c r="AQ33" s="8">
        <f>LARGE($BM33:BP33,1)</f>
        <v>1.545138888888889E-2</v>
      </c>
      <c r="AR33" s="8">
        <f>LARGE($BM33:BQ33,1)</f>
        <v>1.545138888888889E-2</v>
      </c>
      <c r="AS33" s="8">
        <f>LARGE($BM33:BR33,1)</f>
        <v>1.545138888888889E-2</v>
      </c>
      <c r="AT33" s="8">
        <f>LARGE($BS33:BT33,1)</f>
        <v>9.3749999999999997E-3</v>
      </c>
      <c r="AU33" s="8">
        <f>LARGE($BS33:BU33,1)</f>
        <v>9.3749999999999997E-3</v>
      </c>
      <c r="AV33" s="8">
        <f>LARGE($BS33:BV33,1)</f>
        <v>9.3749999999999997E-3</v>
      </c>
      <c r="AW33" s="8">
        <f>LARGE($BS33:BW33,1)</f>
        <v>9.3749999999999997E-3</v>
      </c>
      <c r="AX33" s="8">
        <f>LARGE($BS33:BX33,1)</f>
        <v>9.3749999999999997E-3</v>
      </c>
      <c r="BA33" s="6">
        <f t="shared" si="7"/>
        <v>1927</v>
      </c>
      <c r="BB33" s="6">
        <f t="shared" si="8"/>
        <v>1793</v>
      </c>
      <c r="BC33" s="6">
        <f t="shared" si="9"/>
        <v>1926.0000000000005</v>
      </c>
      <c r="BD33" s="6">
        <f t="shared" si="10"/>
        <v>1886</v>
      </c>
      <c r="BE33" s="6">
        <f t="shared" si="11"/>
        <v>1933</v>
      </c>
      <c r="BF33" s="6">
        <f t="shared" si="12"/>
        <v>1892</v>
      </c>
      <c r="BG33" s="6">
        <f t="shared" si="13"/>
        <v>0</v>
      </c>
      <c r="BH33" s="6">
        <f t="shared" si="14"/>
        <v>0</v>
      </c>
      <c r="BI33" s="6">
        <f t="shared" si="15"/>
        <v>0</v>
      </c>
      <c r="BJ33" s="6">
        <f t="shared" si="16"/>
        <v>0</v>
      </c>
      <c r="BK33" s="6">
        <f t="shared" si="17"/>
        <v>0</v>
      </c>
      <c r="BM33" s="8">
        <f t="shared" si="18"/>
        <v>1.545138888888889E-2</v>
      </c>
      <c r="BN33" s="8">
        <f t="shared" si="19"/>
        <v>1.3888888888888888E-2</v>
      </c>
      <c r="BO33" s="8">
        <f t="shared" si="20"/>
        <v>1.545138888888889E-2</v>
      </c>
      <c r="BP33" s="8">
        <f t="shared" si="21"/>
        <v>1.3888888888888888E-2</v>
      </c>
      <c r="BQ33" s="8">
        <f t="shared" si="22"/>
        <v>1.4409722222222223E-2</v>
      </c>
      <c r="BR33" s="8">
        <f t="shared" si="23"/>
        <v>1.3888888888888888E-2</v>
      </c>
      <c r="BS33" s="8">
        <f t="shared" si="24"/>
        <v>9.3749999999999997E-3</v>
      </c>
      <c r="BT33" s="8">
        <f t="shared" si="90"/>
        <v>0</v>
      </c>
      <c r="BU33" s="8">
        <f t="shared" si="26"/>
        <v>0</v>
      </c>
      <c r="BV33" s="8">
        <f t="shared" si="26"/>
        <v>0</v>
      </c>
      <c r="BW33" s="8">
        <f t="shared" si="27"/>
        <v>0</v>
      </c>
      <c r="BX33" s="8">
        <f t="shared" si="28"/>
        <v>0</v>
      </c>
      <c r="CA33" s="8">
        <f t="shared" si="29"/>
        <v>2.2303240740740742E-2</v>
      </c>
      <c r="CB33" s="8">
        <f t="shared" si="30"/>
        <v>2.0752314814814814E-2</v>
      </c>
      <c r="CC33" s="8">
        <f t="shared" si="31"/>
        <v>2.2291666666666668E-2</v>
      </c>
      <c r="CD33" s="8">
        <f t="shared" si="32"/>
        <v>2.1828703703703704E-2</v>
      </c>
      <c r="CE33" s="8">
        <f t="shared" si="33"/>
        <v>2.2372685185185186E-2</v>
      </c>
      <c r="CF33" s="8">
        <f t="shared" si="34"/>
        <v>2.1898148148148149E-2</v>
      </c>
      <c r="CG33" s="8" t="str">
        <f t="shared" si="91"/>
        <v/>
      </c>
      <c r="CH33" s="8" t="str">
        <f t="shared" si="92"/>
        <v/>
      </c>
      <c r="CI33" s="8" t="str">
        <f t="shared" si="93"/>
        <v/>
      </c>
      <c r="CJ33" s="8" t="str">
        <f t="shared" si="94"/>
        <v/>
      </c>
      <c r="CK33" s="8" t="str">
        <f t="shared" si="95"/>
        <v/>
      </c>
      <c r="CL33" s="8" t="str">
        <f t="shared" si="96"/>
        <v/>
      </c>
      <c r="CN33" s="13">
        <v>1.7766203703703704E-2</v>
      </c>
      <c r="CO33" s="8">
        <f t="shared" si="97"/>
        <v>2.2303240740740742E-2</v>
      </c>
      <c r="CP33" s="8">
        <f>IF(COUNT($CA33:CB33)&gt;0,SMALL($CA33:CB33,1),$CN33)</f>
        <v>2.0752314814814814E-2</v>
      </c>
      <c r="CQ33" s="8">
        <f>IF(COUNT($CA33:CC33)&gt;0,SMALL($CA33:CC33,1),$CN33)</f>
        <v>2.0752314814814814E-2</v>
      </c>
      <c r="CR33" s="8">
        <f>IF(COUNT($CA33:CD33)&gt;0,SMALL($CA33:CD33,1),$CN33)</f>
        <v>2.0752314814814814E-2</v>
      </c>
      <c r="CS33" s="8">
        <f>IF(COUNT($CA33:CE33)&gt;0,SMALL($CA33:CE33,1),$CN33)</f>
        <v>2.0752314814814814E-2</v>
      </c>
      <c r="CT33" s="3">
        <v>1.4421296296296295E-2</v>
      </c>
      <c r="CU33" s="8">
        <f t="shared" si="98"/>
        <v>1.4421296296296295E-2</v>
      </c>
      <c r="CV33" s="8">
        <f>IF(COUNT($CG33:CH33)&gt;0,SMALL($CG33:CH33,1),$CU33)</f>
        <v>1.4421296296296295E-2</v>
      </c>
      <c r="CW33" s="8">
        <f>IF(COUNT($CG33:CI33)&gt;0,SMALL($CG33:CI33,1),$CU33)</f>
        <v>1.4421296296296295E-2</v>
      </c>
      <c r="CX33" s="8">
        <f>IF(COUNT($CG33:CJ33)&gt;0,SMALL($CG33:CJ33,1),$CU33)</f>
        <v>1.4421296296296295E-2</v>
      </c>
      <c r="CY33" s="8">
        <f>IF(COUNT($CG33:CK33)&gt;0,SMALL($CG33:CK33,1),$CU33)</f>
        <v>1.4421296296296295E-2</v>
      </c>
      <c r="DA33" s="8">
        <f t="shared" si="43"/>
        <v>1.5452060185185185E-2</v>
      </c>
      <c r="DB33" s="8">
        <f t="shared" si="44"/>
        <v>9.3756712962962951E-3</v>
      </c>
      <c r="DC33" s="1">
        <f t="shared" si="45"/>
        <v>29</v>
      </c>
      <c r="DD33" s="8">
        <f t="shared" si="46"/>
        <v>6.712962962962963E-7</v>
      </c>
      <c r="DE33" s="1" t="str">
        <f t="shared" si="47"/>
        <v>Graham Webster</v>
      </c>
      <c r="DG33" s="13">
        <f t="shared" si="48"/>
        <v>2.0770252768846014E-2</v>
      </c>
      <c r="DH33" s="13">
        <f>SMALL($DT33:DU33,1)/(60*60*24)</f>
        <v>2.0770252768846014E-2</v>
      </c>
      <c r="DI33" s="13">
        <f>SMALL($DT33:DV33,1)/(60*60*24)</f>
        <v>2.0752314814814814E-2</v>
      </c>
      <c r="DJ33" s="13">
        <f>SMALL($DT33:DW33,1)/(60*60*24)</f>
        <v>2.0752314814814814E-2</v>
      </c>
      <c r="DK33" s="13">
        <f>SMALL($DT33:DX33,1)/(60*60*24)</f>
        <v>2.0752314814814814E-2</v>
      </c>
      <c r="DL33" s="13">
        <f>SMALL($DT33:DY33,1)/(60*60*24)</f>
        <v>2.0752314814814814E-2</v>
      </c>
      <c r="DM33" s="37">
        <f t="shared" si="49"/>
        <v>1.8490880170021224E-2</v>
      </c>
      <c r="DN33" s="13">
        <f>SMALL($DZ33:EA33,1)/(60*60*24)</f>
        <v>1.8490880170021224E-2</v>
      </c>
      <c r="DO33" s="13">
        <f>SMALL($DZ33:EB33,1)/(60*60*24)</f>
        <v>1.8490880170021224E-2</v>
      </c>
      <c r="DP33" s="13">
        <f>SMALL($DZ33:EC33,1)/(60*60*24)</f>
        <v>1.8490880170021224E-2</v>
      </c>
      <c r="DQ33" s="13">
        <f>SMALL($DZ33:ED33,1)/(60*60*24)</f>
        <v>1.8490880170021224E-2</v>
      </c>
      <c r="DR33" s="13">
        <f>SMALL($DZ33:EE33,1)/(60*60*24)</f>
        <v>1.8490880170021224E-2</v>
      </c>
      <c r="DT33" s="6">
        <f t="shared" si="50"/>
        <v>1794.5498392282957</v>
      </c>
      <c r="DU33" s="1">
        <f t="shared" si="99"/>
        <v>1927</v>
      </c>
      <c r="DV33" s="1">
        <f t="shared" si="100"/>
        <v>1793</v>
      </c>
      <c r="DW33" s="1">
        <f t="shared" si="101"/>
        <v>1926.0000000000005</v>
      </c>
      <c r="DX33" s="1">
        <f t="shared" si="102"/>
        <v>1886</v>
      </c>
      <c r="DY33" s="1">
        <f t="shared" si="103"/>
        <v>1933</v>
      </c>
      <c r="DZ33" s="6">
        <f t="shared" si="56"/>
        <v>1597.6120466898337</v>
      </c>
      <c r="EA33" s="1">
        <f t="shared" si="104"/>
        <v>9999</v>
      </c>
      <c r="EB33" s="46">
        <f t="shared" si="105"/>
        <v>9999</v>
      </c>
      <c r="EC33" s="1">
        <f t="shared" si="106"/>
        <v>9999</v>
      </c>
      <c r="ED33" s="1">
        <f t="shared" si="107"/>
        <v>9999</v>
      </c>
      <c r="EE33" s="1">
        <f t="shared" si="108"/>
        <v>9999</v>
      </c>
    </row>
    <row r="34" spans="1:135" x14ac:dyDescent="0.25">
      <c r="A34" s="1" t="s">
        <v>6</v>
      </c>
      <c r="E34" s="13">
        <v>2.3321759259259261E-2</v>
      </c>
      <c r="F34" s="11">
        <v>41730</v>
      </c>
      <c r="H34" s="38"/>
      <c r="K34" s="8">
        <v>1.7349537037037038E-2</v>
      </c>
      <c r="L34" s="8">
        <v>3.7141203703703704E-2</v>
      </c>
      <c r="M34" s="8">
        <v>2.6078401771336544E-2</v>
      </c>
      <c r="N34" s="8">
        <f t="shared" si="0"/>
        <v>2.4267037334762417E-2</v>
      </c>
      <c r="O34" s="32" t="str">
        <f t="shared" si="61"/>
        <v>-</v>
      </c>
      <c r="P34" s="69">
        <f t="shared" si="1"/>
        <v>1.8113644365741269E-3</v>
      </c>
      <c r="Q34" s="32">
        <f t="shared" ref="Q34" si="175">IF(R34&gt;0,"+",0)</f>
        <v>0</v>
      </c>
      <c r="R34" s="70">
        <f t="shared" si="63"/>
        <v>-1.8113644365741269E-3</v>
      </c>
      <c r="S34" s="6">
        <f t="shared" si="64"/>
        <v>2096.6720257234729</v>
      </c>
      <c r="T34" s="8">
        <f t="shared" si="3"/>
        <v>1.1979166666666667E-2</v>
      </c>
      <c r="V34" s="8">
        <f t="shared" si="4"/>
        <v>2.5451388888888885E-2</v>
      </c>
      <c r="W34" s="8">
        <f t="shared" si="5"/>
        <v>1.9560185185185184E-2</v>
      </c>
      <c r="X34" s="8">
        <f t="shared" si="6"/>
        <v>1.1979166666666667E-2</v>
      </c>
      <c r="Y34" s="8"/>
      <c r="Z34" s="8">
        <f>IF(A34&lt;&gt;"",IF(VLOOKUP(A34,Apr!A$4:F$209,6)&gt;0,VLOOKUP(A34,Apr!A$4:F$209,6),0),0)</f>
        <v>2.6643518518518518E-2</v>
      </c>
      <c r="AA34" s="8">
        <f>IF(A34&lt;&gt;"",IF(VLOOKUP(A34,May!A$3:F$207,6)&gt;0,VLOOKUP(A34,May!A$3:F$207,6),0),0)</f>
        <v>2.7187500000000003E-2</v>
      </c>
      <c r="AB34" s="8">
        <f>IF(A34&lt;&gt;"",IF(VLOOKUP(A34,Jun!A$3:F$207,6)&gt;0,VLOOKUP(A34,Jun!A$3:F$207,6),0),0)</f>
        <v>2.7905092592592592E-2</v>
      </c>
      <c r="AC34" s="8">
        <f>IF(A34&lt;&gt;"",IF(VLOOKUP(A34,Jul!A$3:F$206,6)&gt;0,VLOOKUP(A34,Jul!A$3:F$206,6),0),0)</f>
        <v>0</v>
      </c>
      <c r="AD34" s="8">
        <f>IF(A34&lt;&gt;"",IF(VLOOKUP(A34,Aug!A$3:F$206,6)&gt;0,VLOOKUP(A34,Aug!A$3:F$206,6),0),0)</f>
        <v>0</v>
      </c>
      <c r="AE34" s="8">
        <f>IF(A34&lt;&gt;"",IF(VLOOKUP(A34,Sep!A$3:F$206,6)&gt;0,VLOOKUP(A34,Sep!A$3:F$206,6),0),0)</f>
        <v>2.5451388888888885E-2</v>
      </c>
      <c r="AF34" s="6">
        <f t="shared" si="65"/>
        <v>1959.3691526329856</v>
      </c>
      <c r="AG34" s="8">
        <f t="shared" si="66"/>
        <v>5.208333333333333E-3</v>
      </c>
      <c r="AH34" s="8">
        <f>IF(A34&lt;&gt;"",IF(VLOOKUP(A34,Oct!A$3:F$206,6)&gt;0,VLOOKUP(A34,Oct!A$3:F$206,6),0),0)</f>
        <v>0</v>
      </c>
      <c r="AI34" s="8">
        <f>IF(A34&lt;&gt;"",IF(VLOOKUP(A34,Nov!A$3:F$206,6)&gt;0,VLOOKUP(A34,Nov!A$3:F$206,6),0),0)</f>
        <v>2.2743055555555555E-2</v>
      </c>
      <c r="AJ34" s="8">
        <f>IF(A34&lt;&gt;"",IF(VLOOKUP(A34,Dec!A$3:F$207,6)&gt;0,VLOOKUP(A34,Dec!A$3:F$207,6),0),0)</f>
        <v>2.1747685185185189E-2</v>
      </c>
      <c r="AK34" s="8">
        <f>IF(A34&lt;&gt;"",IF(VLOOKUP(A34,Jan!A$3:F$206,6)&gt;0,VLOOKUP(A34,Jan!A$3:F$206,6),0),0)</f>
        <v>2.0844907407407406E-2</v>
      </c>
      <c r="AL34" s="8">
        <f>IF(A34&lt;&gt;"",IF(VLOOKUP(A34,Feb!A$3:F$206,6)&gt;0,VLOOKUP(A34,Feb!A$3:F$206,6),0),0)</f>
        <v>2.1585648148148149E-2</v>
      </c>
      <c r="AM34" s="8">
        <f>IF(A34&lt;&gt;"",IF(VLOOKUP(A34,Mar!A$3:F$206,6)&gt;0,VLOOKUP(A34,Mar!A$3:F$206,6),0),0)</f>
        <v>1.9560185185185184E-2</v>
      </c>
      <c r="AO34" s="8">
        <f>LARGE($BM34:BN34,1)</f>
        <v>1.1979166666666667E-2</v>
      </c>
      <c r="AP34" s="8">
        <f>LARGE($BM34:BO34,1)</f>
        <v>1.1979166666666667E-2</v>
      </c>
      <c r="AQ34" s="8">
        <f>LARGE($BM34:BP34,1)</f>
        <v>1.1979166666666667E-2</v>
      </c>
      <c r="AR34" s="8">
        <f>LARGE($BM34:BQ34,1)</f>
        <v>1.1979166666666667E-2</v>
      </c>
      <c r="AS34" s="8">
        <f>LARGE($BM34:BR34,1)</f>
        <v>1.1979166666666667E-2</v>
      </c>
      <c r="AT34" s="8">
        <f>LARGE($BS34:BT34,1)</f>
        <v>5.208333333333333E-3</v>
      </c>
      <c r="AU34" s="8">
        <f>LARGE($BS34:BU34,1)</f>
        <v>5.208333333333333E-3</v>
      </c>
      <c r="AV34" s="8">
        <f>LARGE($BS34:BV34,1)</f>
        <v>6.076388888888889E-3</v>
      </c>
      <c r="AW34" s="8">
        <f>LARGE($BS34:BW34,1)</f>
        <v>6.9444444444444441E-3</v>
      </c>
      <c r="AX34" s="8">
        <f>LARGE($BS34:BX34,1)</f>
        <v>6.9444444444444441E-3</v>
      </c>
      <c r="BA34" s="6">
        <f t="shared" si="7"/>
        <v>2302</v>
      </c>
      <c r="BB34" s="6">
        <f t="shared" si="8"/>
        <v>2349</v>
      </c>
      <c r="BC34" s="6">
        <f t="shared" si="9"/>
        <v>2411</v>
      </c>
      <c r="BD34" s="6">
        <f t="shared" si="10"/>
        <v>0</v>
      </c>
      <c r="BE34" s="6">
        <f t="shared" si="11"/>
        <v>0</v>
      </c>
      <c r="BF34" s="6">
        <f t="shared" si="12"/>
        <v>2198.9999999999995</v>
      </c>
      <c r="BG34" s="6">
        <f t="shared" si="13"/>
        <v>0</v>
      </c>
      <c r="BH34" s="6">
        <f t="shared" si="14"/>
        <v>1965</v>
      </c>
      <c r="BI34" s="6">
        <f t="shared" si="15"/>
        <v>1879</v>
      </c>
      <c r="BJ34" s="6">
        <f t="shared" si="16"/>
        <v>1800.9999999999998</v>
      </c>
      <c r="BK34" s="6">
        <f t="shared" si="17"/>
        <v>1865</v>
      </c>
      <c r="BM34" s="8">
        <f t="shared" si="18"/>
        <v>1.1979166666666667E-2</v>
      </c>
      <c r="BN34" s="8">
        <f t="shared" si="19"/>
        <v>9.5486111111111119E-3</v>
      </c>
      <c r="BO34" s="8">
        <f t="shared" si="20"/>
        <v>9.0277777777777769E-3</v>
      </c>
      <c r="BP34" s="8">
        <f t="shared" si="21"/>
        <v>8.3333333333333332E-3</v>
      </c>
      <c r="BQ34" s="8">
        <f t="shared" si="22"/>
        <v>0</v>
      </c>
      <c r="BR34" s="8">
        <f t="shared" si="23"/>
        <v>0</v>
      </c>
      <c r="BS34" s="8">
        <f t="shared" si="24"/>
        <v>5.208333333333333E-3</v>
      </c>
      <c r="BT34" s="8">
        <f t="shared" si="90"/>
        <v>0</v>
      </c>
      <c r="BU34" s="8">
        <f t="shared" si="26"/>
        <v>5.0347222222222225E-3</v>
      </c>
      <c r="BV34" s="8">
        <f t="shared" si="26"/>
        <v>6.076388888888889E-3</v>
      </c>
      <c r="BW34" s="8">
        <f t="shared" si="27"/>
        <v>6.9444444444444441E-3</v>
      </c>
      <c r="BX34" s="8">
        <f t="shared" si="28"/>
        <v>6.2500000000000003E-3</v>
      </c>
      <c r="CA34" s="8">
        <f t="shared" si="29"/>
        <v>2.6643518518518518E-2</v>
      </c>
      <c r="CB34" s="8">
        <f t="shared" si="30"/>
        <v>2.7187500000000003E-2</v>
      </c>
      <c r="CC34" s="8">
        <f t="shared" si="31"/>
        <v>2.7905092592592592E-2</v>
      </c>
      <c r="CD34" s="8" t="str">
        <f t="shared" si="32"/>
        <v/>
      </c>
      <c r="CE34" s="8" t="str">
        <f t="shared" si="33"/>
        <v/>
      </c>
      <c r="CF34" s="8">
        <f t="shared" si="34"/>
        <v>2.5451388888888885E-2</v>
      </c>
      <c r="CG34" s="8" t="str">
        <f t="shared" si="91"/>
        <v/>
      </c>
      <c r="CH34" s="8">
        <f t="shared" si="92"/>
        <v>2.2743055555555555E-2</v>
      </c>
      <c r="CI34" s="8">
        <f t="shared" si="93"/>
        <v>2.1747685185185189E-2</v>
      </c>
      <c r="CJ34" s="8">
        <f t="shared" si="94"/>
        <v>2.0844907407407406E-2</v>
      </c>
      <c r="CK34" s="8">
        <f t="shared" si="95"/>
        <v>2.1585648148148149E-2</v>
      </c>
      <c r="CL34" s="8">
        <f t="shared" si="96"/>
        <v>1.9560185185185184E-2</v>
      </c>
      <c r="CN34" s="13">
        <v>2.3321759259259261E-2</v>
      </c>
      <c r="CO34" s="8">
        <f t="shared" si="97"/>
        <v>2.6643518518518518E-2</v>
      </c>
      <c r="CP34" s="8">
        <f>IF(COUNT($CA34:CB34)&gt;0,SMALL($CA34:CB34,1),$CN34)</f>
        <v>2.6643518518518518E-2</v>
      </c>
      <c r="CQ34" s="8">
        <f>IF(COUNT($CA34:CC34)&gt;0,SMALL($CA34:CC34,1),$CN34)</f>
        <v>2.6643518518518518E-2</v>
      </c>
      <c r="CR34" s="8">
        <f>IF(COUNT($CA34:CD34)&gt;0,SMALL($CA34:CD34,1),$CN34)</f>
        <v>2.6643518518518518E-2</v>
      </c>
      <c r="CS34" s="8">
        <f>IF(COUNT($CA34:CE34)&gt;0,SMALL($CA34:CE34,1),$CN34)</f>
        <v>2.6643518518518518E-2</v>
      </c>
      <c r="CT34" s="3">
        <v>1.8356481481481481E-2</v>
      </c>
      <c r="CU34" s="8">
        <f t="shared" si="98"/>
        <v>1.8356481481481481E-2</v>
      </c>
      <c r="CV34" s="8">
        <f>IF(COUNT($CG34:CH34)&gt;0,SMALL($CG34:CH34,1),$CU34)</f>
        <v>2.2743055555555555E-2</v>
      </c>
      <c r="CW34" s="8">
        <f>IF(COUNT($CG34:CI34)&gt;0,SMALL($CG34:CI34,1),$CU34)</f>
        <v>2.1747685185185189E-2</v>
      </c>
      <c r="CX34" s="8">
        <f>IF(COUNT($CG34:CJ34)&gt;0,SMALL($CG34:CJ34,1),$CU34)</f>
        <v>2.0844907407407406E-2</v>
      </c>
      <c r="CY34" s="8">
        <f>IF(COUNT($CG34:CK34)&gt;0,SMALL($CG34:CK34,1),$CU34)</f>
        <v>2.0844907407407406E-2</v>
      </c>
      <c r="DA34" s="8">
        <f t="shared" si="43"/>
        <v>1.1979861111111111E-2</v>
      </c>
      <c r="DB34" s="8">
        <f t="shared" si="44"/>
        <v>6.9451388888888887E-3</v>
      </c>
      <c r="DC34" s="1">
        <f t="shared" si="45"/>
        <v>30</v>
      </c>
      <c r="DD34" s="8">
        <f t="shared" si="46"/>
        <v>6.9444444444444448E-7</v>
      </c>
      <c r="DE34" s="1" t="str">
        <f t="shared" si="47"/>
        <v>Greg Oulton</v>
      </c>
      <c r="DG34" s="13">
        <f t="shared" si="48"/>
        <v>2.4267037334762417E-2</v>
      </c>
      <c r="DH34" s="13">
        <f>SMALL($DT34:DU34,1)/(60*60*24)</f>
        <v>2.4267037334762417E-2</v>
      </c>
      <c r="DI34" s="13">
        <f>SMALL($DT34:DV34,1)/(60*60*24)</f>
        <v>2.4267037334762417E-2</v>
      </c>
      <c r="DJ34" s="13">
        <f>SMALL($DT34:DW34,1)/(60*60*24)</f>
        <v>2.4267037334762417E-2</v>
      </c>
      <c r="DK34" s="13">
        <f>SMALL($DT34:DX34,1)/(60*60*24)</f>
        <v>2.4267037334762417E-2</v>
      </c>
      <c r="DL34" s="13">
        <f>SMALL($DT34:DY34,1)/(60*60*24)</f>
        <v>2.4267037334762417E-2</v>
      </c>
      <c r="DM34" s="37">
        <f t="shared" si="49"/>
        <v>2.2677883711029925E-2</v>
      </c>
      <c r="DN34" s="13">
        <f>SMALL($DZ34:EA34,1)/(60*60*24)</f>
        <v>2.2677883711029925E-2</v>
      </c>
      <c r="DO34" s="13">
        <f>SMALL($DZ34:EB34,1)/(60*60*24)</f>
        <v>2.2677883711029925E-2</v>
      </c>
      <c r="DP34" s="13">
        <f>SMALL($DZ34:EC34,1)/(60*60*24)</f>
        <v>2.1747685185185186E-2</v>
      </c>
      <c r="DQ34" s="13">
        <f>SMALL($DZ34:ED34,1)/(60*60*24)</f>
        <v>2.0844907407407406E-2</v>
      </c>
      <c r="DR34" s="13">
        <f>SMALL($DZ34:EE34,1)/(60*60*24)</f>
        <v>2.0844907407407406E-2</v>
      </c>
      <c r="DT34" s="6">
        <f t="shared" si="50"/>
        <v>2096.6720257234729</v>
      </c>
      <c r="DU34" s="1">
        <f t="shared" si="99"/>
        <v>2302</v>
      </c>
      <c r="DV34" s="1">
        <f t="shared" si="100"/>
        <v>2349</v>
      </c>
      <c r="DW34" s="1">
        <f t="shared" si="101"/>
        <v>2411</v>
      </c>
      <c r="DX34" s="1">
        <f t="shared" si="102"/>
        <v>9999</v>
      </c>
      <c r="DY34" s="1">
        <f t="shared" si="103"/>
        <v>9999</v>
      </c>
      <c r="DZ34" s="6">
        <f t="shared" si="56"/>
        <v>1959.3691526329856</v>
      </c>
      <c r="EA34" s="1">
        <f t="shared" si="104"/>
        <v>9999</v>
      </c>
      <c r="EB34" s="46">
        <f t="shared" si="105"/>
        <v>2355.144855</v>
      </c>
      <c r="EC34" s="1">
        <f t="shared" si="106"/>
        <v>1879</v>
      </c>
      <c r="ED34" s="1">
        <f t="shared" si="107"/>
        <v>1800.9999999999998</v>
      </c>
      <c r="EE34" s="1">
        <f t="shared" si="108"/>
        <v>1865</v>
      </c>
    </row>
    <row r="35" spans="1:135" x14ac:dyDescent="0.25">
      <c r="A35" s="1" t="s">
        <v>155</v>
      </c>
      <c r="H35" s="38"/>
      <c r="K35" s="8">
        <v>1.1111111111111112E-2</v>
      </c>
      <c r="L35" s="8">
        <v>2.4305555555555556E-2</v>
      </c>
      <c r="M35" s="8">
        <v>1.6497704169735401E-2</v>
      </c>
      <c r="N35" s="8">
        <f t="shared" si="0"/>
        <v>1.5541264737406215E-2</v>
      </c>
      <c r="O35" s="32" t="str">
        <f t="shared" si="61"/>
        <v>-</v>
      </c>
      <c r="P35" s="70">
        <f t="shared" si="1"/>
        <v>9.5643943232918624E-4</v>
      </c>
      <c r="Q35" s="32">
        <f t="shared" ref="Q35" si="176">IF(R35&gt;0,"+",0)</f>
        <v>0</v>
      </c>
      <c r="R35" s="70">
        <f t="shared" si="63"/>
        <v>-9.5643943232918624E-4</v>
      </c>
      <c r="S35" s="6">
        <f t="shared" si="64"/>
        <v>1342.7652733118971</v>
      </c>
      <c r="T35" s="8">
        <f t="shared" si="3"/>
        <v>2.0659722222222222E-2</v>
      </c>
      <c r="V35" s="8">
        <f t="shared" si="4"/>
        <v>0</v>
      </c>
      <c r="W35" s="8">
        <f t="shared" si="5"/>
        <v>0</v>
      </c>
      <c r="X35" s="8">
        <f t="shared" si="6"/>
        <v>2.0659722222222222E-2</v>
      </c>
      <c r="Y35" s="8"/>
      <c r="Z35" s="8">
        <f>IF(A35&lt;&gt;"",IF(VLOOKUP(A35,Apr!A$4:F$209,6)&gt;0,VLOOKUP(A35,Apr!A$4:F$209,6),0),0)</f>
        <v>0</v>
      </c>
      <c r="AA35" s="8">
        <f>IF(A35&lt;&gt;"",IF(VLOOKUP(A35,May!A$3:F$207,6)&gt;0,VLOOKUP(A35,May!A$3:F$207,6),0),0)</f>
        <v>0</v>
      </c>
      <c r="AB35" s="8">
        <f>IF(A35&lt;&gt;"",IF(VLOOKUP(A35,Jun!A$3:F$207,6)&gt;0,VLOOKUP(A35,Jun!A$3:F$207,6),0),0)</f>
        <v>0</v>
      </c>
      <c r="AC35" s="8">
        <f>IF(A35&lt;&gt;"",IF(VLOOKUP(A35,Jul!A$3:F$206,6)&gt;0,VLOOKUP(A35,Jul!A$3:F$206,6),0),0)</f>
        <v>0</v>
      </c>
      <c r="AD35" s="8">
        <f>IF(A35&lt;&gt;"",IF(VLOOKUP(A35,Aug!A$3:F$206,6)&gt;0,VLOOKUP(A35,Aug!A$3:F$206,6),0),0)</f>
        <v>0</v>
      </c>
      <c r="AE35" s="8">
        <f>IF(A35&lt;&gt;"",IF(VLOOKUP(A35,Sep!A$3:F$206,6)&gt;0,VLOOKUP(A35,Sep!A$3:F$206,6),0),0)</f>
        <v>0</v>
      </c>
      <c r="AF35" s="6">
        <f t="shared" si="65"/>
        <v>1196.4405892469904</v>
      </c>
      <c r="AG35" s="8">
        <f t="shared" si="66"/>
        <v>1.40625E-2</v>
      </c>
      <c r="AH35" s="8">
        <f>IF(A35&lt;&gt;"",IF(VLOOKUP(A35,Oct!A$3:F$206,6)&gt;0,VLOOKUP(A35,Oct!A$3:F$206,6),0),0)</f>
        <v>0</v>
      </c>
      <c r="AI35" s="8">
        <f>IF(A35&lt;&gt;"",IF(VLOOKUP(A35,Nov!A$3:F$206,6)&gt;0,VLOOKUP(A35,Nov!A$3:F$206,6),0),0)</f>
        <v>0</v>
      </c>
      <c r="AJ35" s="8">
        <f>IF(A35&lt;&gt;"",IF(VLOOKUP(A35,Dec!A$3:F$207,6)&gt;0,VLOOKUP(A35,Dec!A$3:F$207,6),0),0)</f>
        <v>0</v>
      </c>
      <c r="AK35" s="8">
        <f>IF(A35&lt;&gt;"",IF(VLOOKUP(A35,Jan!A$3:F$206,6)&gt;0,VLOOKUP(A35,Jan!A$3:F$206,6),0),0)</f>
        <v>0</v>
      </c>
      <c r="AL35" s="8">
        <f>IF(A35&lt;&gt;"",IF(VLOOKUP(A35,Feb!A$3:F$206,6)&gt;0,VLOOKUP(A35,Feb!A$3:F$206,6),0),0)</f>
        <v>0</v>
      </c>
      <c r="AM35" s="8">
        <f>IF(A35&lt;&gt;"",IF(VLOOKUP(A35,Mar!A$3:F$206,6)&gt;0,VLOOKUP(A35,Mar!A$3:F$206,6),0),0)</f>
        <v>0</v>
      </c>
      <c r="AO35" s="8">
        <f>LARGE($BM35:BN35,1)</f>
        <v>2.0659722222222222E-2</v>
      </c>
      <c r="AP35" s="8">
        <f>LARGE($BM35:BO35,1)</f>
        <v>2.0659722222222222E-2</v>
      </c>
      <c r="AQ35" s="8">
        <f>LARGE($BM35:BP35,1)</f>
        <v>2.0659722222222222E-2</v>
      </c>
      <c r="AR35" s="8">
        <f>LARGE($BM35:BQ35,1)</f>
        <v>2.0659722222222222E-2</v>
      </c>
      <c r="AS35" s="8">
        <f>LARGE($BM35:BR35,1)</f>
        <v>2.0659722222222222E-2</v>
      </c>
      <c r="AT35" s="8">
        <f>LARGE($BS35:BT35,1)</f>
        <v>1.40625E-2</v>
      </c>
      <c r="AU35" s="8">
        <f>LARGE($BS35:BU35,1)</f>
        <v>1.40625E-2</v>
      </c>
      <c r="AV35" s="8">
        <f>LARGE($BS35:BV35,1)</f>
        <v>1.40625E-2</v>
      </c>
      <c r="AW35" s="8">
        <f>LARGE($BS35:BW35,1)</f>
        <v>1.40625E-2</v>
      </c>
      <c r="AX35" s="8">
        <f>LARGE($BS35:BX35,1)</f>
        <v>1.40625E-2</v>
      </c>
      <c r="BA35" s="6">
        <f t="shared" si="7"/>
        <v>0</v>
      </c>
      <c r="BB35" s="6">
        <f t="shared" si="8"/>
        <v>0</v>
      </c>
      <c r="BC35" s="6">
        <f t="shared" si="9"/>
        <v>0</v>
      </c>
      <c r="BD35" s="6">
        <f t="shared" si="10"/>
        <v>0</v>
      </c>
      <c r="BE35" s="6">
        <f t="shared" si="11"/>
        <v>0</v>
      </c>
      <c r="BF35" s="6">
        <f t="shared" si="12"/>
        <v>0</v>
      </c>
      <c r="BG35" s="6">
        <f t="shared" si="13"/>
        <v>0</v>
      </c>
      <c r="BH35" s="6">
        <f t="shared" si="14"/>
        <v>0</v>
      </c>
      <c r="BI35" s="6">
        <f t="shared" si="15"/>
        <v>0</v>
      </c>
      <c r="BJ35" s="6">
        <f t="shared" si="16"/>
        <v>0</v>
      </c>
      <c r="BK35" s="6">
        <f t="shared" si="17"/>
        <v>0</v>
      </c>
      <c r="BM35" s="8">
        <f t="shared" si="18"/>
        <v>2.0659722222222222E-2</v>
      </c>
      <c r="BN35" s="8">
        <f t="shared" si="19"/>
        <v>0</v>
      </c>
      <c r="BO35" s="8">
        <f t="shared" si="20"/>
        <v>0</v>
      </c>
      <c r="BP35" s="8">
        <f t="shared" si="21"/>
        <v>0</v>
      </c>
      <c r="BQ35" s="8">
        <f t="shared" si="22"/>
        <v>0</v>
      </c>
      <c r="BR35" s="8">
        <f t="shared" si="23"/>
        <v>0</v>
      </c>
      <c r="BS35" s="8">
        <f t="shared" si="24"/>
        <v>1.40625E-2</v>
      </c>
      <c r="BT35" s="8">
        <f t="shared" si="90"/>
        <v>0</v>
      </c>
      <c r="BU35" s="8">
        <f t="shared" si="26"/>
        <v>0</v>
      </c>
      <c r="BV35" s="8">
        <f t="shared" si="26"/>
        <v>0</v>
      </c>
      <c r="BW35" s="8">
        <f t="shared" si="27"/>
        <v>0</v>
      </c>
      <c r="BX35" s="8">
        <f t="shared" si="28"/>
        <v>0</v>
      </c>
      <c r="CA35" s="8" t="str">
        <f t="shared" si="29"/>
        <v/>
      </c>
      <c r="CB35" s="8" t="str">
        <f t="shared" si="30"/>
        <v/>
      </c>
      <c r="CC35" s="8" t="str">
        <f t="shared" si="31"/>
        <v/>
      </c>
      <c r="CD35" s="8" t="str">
        <f t="shared" si="32"/>
        <v/>
      </c>
      <c r="CE35" s="8" t="str">
        <f t="shared" si="33"/>
        <v/>
      </c>
      <c r="CF35" s="8" t="str">
        <f t="shared" si="34"/>
        <v/>
      </c>
      <c r="CG35" s="8" t="str">
        <f t="shared" si="91"/>
        <v/>
      </c>
      <c r="CH35" s="8" t="str">
        <f t="shared" si="92"/>
        <v/>
      </c>
      <c r="CI35" s="8" t="str">
        <f t="shared" si="93"/>
        <v/>
      </c>
      <c r="CJ35" s="8" t="str">
        <f t="shared" si="94"/>
        <v/>
      </c>
      <c r="CK35" s="8" t="str">
        <f t="shared" si="95"/>
        <v/>
      </c>
      <c r="CL35" s="8" t="str">
        <f t="shared" si="96"/>
        <v/>
      </c>
      <c r="CN35" s="13"/>
      <c r="CO35" s="8">
        <f t="shared" si="97"/>
        <v>0</v>
      </c>
      <c r="CP35" s="8">
        <f>IF(COUNT($CA35:CB35)&gt;0,SMALL($CA35:CB35,1),$CN35)</f>
        <v>0</v>
      </c>
      <c r="CQ35" s="8">
        <f>IF(COUNT($CA35:CC35)&gt;0,SMALL($CA35:CC35,1),$CN35)</f>
        <v>0</v>
      </c>
      <c r="CR35" s="8">
        <f>IF(COUNT($CA35:CD35)&gt;0,SMALL($CA35:CD35,1),$CN35)</f>
        <v>0</v>
      </c>
      <c r="CS35" s="8">
        <f>IF(COUNT($CA35:CE35)&gt;0,SMALL($CA35:CE35,1),$CN35)</f>
        <v>0</v>
      </c>
      <c r="CU35" s="8">
        <f t="shared" si="98"/>
        <v>0</v>
      </c>
      <c r="CV35" s="8">
        <f>IF(COUNT($CG35:CH35)&gt;0,SMALL($CG35:CH35,1),$CU35)</f>
        <v>0</v>
      </c>
      <c r="CW35" s="8">
        <f>IF(COUNT($CG35:CI35)&gt;0,SMALL($CG35:CI35,1),$CU35)</f>
        <v>0</v>
      </c>
      <c r="CX35" s="8">
        <f>IF(COUNT($CG35:CJ35)&gt;0,SMALL($CG35:CJ35,1),$CU35)</f>
        <v>0</v>
      </c>
      <c r="CY35" s="8">
        <f>IF(COUNT($CG35:CK35)&gt;0,SMALL($CG35:CK35,1),$CU35)</f>
        <v>0</v>
      </c>
      <c r="DA35" s="8">
        <f t="shared" si="43"/>
        <v>2.0660439814814816E-2</v>
      </c>
      <c r="DB35" s="8">
        <f t="shared" si="44"/>
        <v>1.4063217592592592E-2</v>
      </c>
      <c r="DC35" s="1">
        <f t="shared" si="45"/>
        <v>31</v>
      </c>
      <c r="DD35" s="8">
        <f t="shared" si="46"/>
        <v>7.1759259259259255E-7</v>
      </c>
      <c r="DE35" s="1" t="str">
        <f t="shared" si="47"/>
        <v>Guest 35:00</v>
      </c>
      <c r="DG35" s="13">
        <f t="shared" si="48"/>
        <v>1.5541264737406215E-2</v>
      </c>
      <c r="DH35" s="13">
        <f>SMALL($DT35:DU35,1)/(60*60*24)</f>
        <v>1.5541264737406217E-2</v>
      </c>
      <c r="DI35" s="13">
        <f>SMALL($DT35:DV35,1)/(60*60*24)</f>
        <v>1.5541264737406217E-2</v>
      </c>
      <c r="DJ35" s="13">
        <f>SMALL($DT35:DW35,1)/(60*60*24)</f>
        <v>1.5541264737406217E-2</v>
      </c>
      <c r="DK35" s="13">
        <f>SMALL($DT35:DX35,1)/(60*60*24)</f>
        <v>1.5541264737406217E-2</v>
      </c>
      <c r="DL35" s="13">
        <f>SMALL($DT35:DY35,1)/(60*60*24)</f>
        <v>1.5541264737406217E-2</v>
      </c>
      <c r="DM35" s="37">
        <f t="shared" si="49"/>
        <v>1.3847692005173501E-2</v>
      </c>
      <c r="DN35" s="13">
        <f>SMALL($DZ35:EA35,1)/(60*60*24)</f>
        <v>1.3847692005173501E-2</v>
      </c>
      <c r="DO35" s="13">
        <f>SMALL($DZ35:EB35,1)/(60*60*24)</f>
        <v>1.3847692005173501E-2</v>
      </c>
      <c r="DP35" s="13">
        <f>SMALL($DZ35:EC35,1)/(60*60*24)</f>
        <v>1.3847692005173501E-2</v>
      </c>
      <c r="DQ35" s="13">
        <f>SMALL($DZ35:ED35,1)/(60*60*24)</f>
        <v>1.3847692005173501E-2</v>
      </c>
      <c r="DR35" s="13">
        <f>SMALL($DZ35:EE35,1)/(60*60*24)</f>
        <v>1.3847692005173501E-2</v>
      </c>
      <c r="DT35" s="6">
        <f t="shared" si="50"/>
        <v>1342.7652733118971</v>
      </c>
      <c r="DU35" s="1">
        <f t="shared" si="99"/>
        <v>9999</v>
      </c>
      <c r="DV35" s="1">
        <f t="shared" si="100"/>
        <v>9999</v>
      </c>
      <c r="DW35" s="1">
        <f t="shared" si="101"/>
        <v>9999</v>
      </c>
      <c r="DX35" s="1">
        <f t="shared" si="102"/>
        <v>9999</v>
      </c>
      <c r="DY35" s="1">
        <f t="shared" si="103"/>
        <v>9999</v>
      </c>
      <c r="DZ35" s="6">
        <f t="shared" si="56"/>
        <v>1196.4405892469904</v>
      </c>
      <c r="EA35" s="1">
        <f t="shared" si="104"/>
        <v>9999</v>
      </c>
      <c r="EB35" s="46">
        <f t="shared" si="105"/>
        <v>9999</v>
      </c>
      <c r="EC35" s="1">
        <f t="shared" si="106"/>
        <v>9999</v>
      </c>
      <c r="ED35" s="1">
        <f t="shared" si="107"/>
        <v>9999</v>
      </c>
      <c r="EE35" s="1">
        <f t="shared" si="108"/>
        <v>9999</v>
      </c>
    </row>
    <row r="36" spans="1:135" x14ac:dyDescent="0.25">
      <c r="A36" s="1" t="s">
        <v>154</v>
      </c>
      <c r="H36" s="38"/>
      <c r="K36" s="8">
        <v>1.1458333333333334E-2</v>
      </c>
      <c r="L36" s="8">
        <v>2.6041666666666668E-2</v>
      </c>
      <c r="M36" s="8">
        <v>1.7676111610430787E-2</v>
      </c>
      <c r="N36" s="8">
        <f t="shared" si="0"/>
        <v>1.602692926045016E-2</v>
      </c>
      <c r="O36" s="32" t="str">
        <f t="shared" si="61"/>
        <v>-</v>
      </c>
      <c r="P36" s="70">
        <f t="shared" si="1"/>
        <v>1.6491823499806268E-3</v>
      </c>
      <c r="Q36" s="32">
        <f t="shared" ref="Q36" si="177">IF(R36&gt;0,"+",0)</f>
        <v>0</v>
      </c>
      <c r="R36" s="70">
        <f t="shared" si="63"/>
        <v>-1.6491823499806268E-3</v>
      </c>
      <c r="S36" s="6">
        <f t="shared" si="64"/>
        <v>1384.7266881028938</v>
      </c>
      <c r="T36" s="8">
        <f t="shared" si="3"/>
        <v>2.013888888888889E-2</v>
      </c>
      <c r="V36" s="8">
        <f t="shared" si="4"/>
        <v>0</v>
      </c>
      <c r="W36" s="8">
        <f t="shared" si="5"/>
        <v>0</v>
      </c>
      <c r="X36" s="8">
        <f t="shared" si="6"/>
        <v>2.013888888888889E-2</v>
      </c>
      <c r="Y36" s="8"/>
      <c r="Z36" s="8">
        <f>IF(A36&lt;&gt;"",IF(VLOOKUP(A36,Apr!A$4:F$209,6)&gt;0,VLOOKUP(A36,Apr!A$4:F$209,6),0),0)</f>
        <v>0</v>
      </c>
      <c r="AA36" s="8">
        <f>IF(A36&lt;&gt;"",IF(VLOOKUP(A36,May!A$3:F$207,6)&gt;0,VLOOKUP(A36,May!A$3:F$207,6),0),0)</f>
        <v>0</v>
      </c>
      <c r="AB36" s="8">
        <f>IF(A36&lt;&gt;"",IF(VLOOKUP(A36,Jun!A$3:F$207,6)&gt;0,VLOOKUP(A36,Jun!A$3:F$207,6),0),0)</f>
        <v>0</v>
      </c>
      <c r="AC36" s="8">
        <f>IF(A36&lt;&gt;"",IF(VLOOKUP(A36,Jul!A$3:F$206,6)&gt;0,VLOOKUP(A36,Jul!A$3:F$206,6),0),0)</f>
        <v>0</v>
      </c>
      <c r="AD36" s="8">
        <f>IF(A36&lt;&gt;"",IF(VLOOKUP(A36,Aug!A$3:F$206,6)&gt;0,VLOOKUP(A36,Aug!A$3:F$206,6),0),0)</f>
        <v>0</v>
      </c>
      <c r="AE36" s="8">
        <f>IF(A36&lt;&gt;"",IF(VLOOKUP(A36,Sep!A$3:F$206,6)&gt;0,VLOOKUP(A36,Sep!A$3:F$206,6),0),0)</f>
        <v>0</v>
      </c>
      <c r="AF36" s="6">
        <f t="shared" si="65"/>
        <v>1233.8293576609587</v>
      </c>
      <c r="AG36" s="8">
        <f t="shared" si="66"/>
        <v>1.3541666666666667E-2</v>
      </c>
      <c r="AH36" s="8">
        <f>IF(A36&lt;&gt;"",IF(VLOOKUP(A36,Oct!A$3:F$206,6)&gt;0,VLOOKUP(A36,Oct!A$3:F$206,6),0),0)</f>
        <v>0</v>
      </c>
      <c r="AI36" s="8">
        <f>IF(A36&lt;&gt;"",IF(VLOOKUP(A36,Nov!A$3:F$206,6)&gt;0,VLOOKUP(A36,Nov!A$3:F$206,6),0),0)</f>
        <v>0</v>
      </c>
      <c r="AJ36" s="8">
        <f>IF(A36&lt;&gt;"",IF(VLOOKUP(A36,Dec!A$3:F$207,6)&gt;0,VLOOKUP(A36,Dec!A$3:F$207,6),0),0)</f>
        <v>0</v>
      </c>
      <c r="AK36" s="8">
        <f>IF(A36&lt;&gt;"",IF(VLOOKUP(A36,Jan!A$3:F$206,6)&gt;0,VLOOKUP(A36,Jan!A$3:F$206,6),0),0)</f>
        <v>0</v>
      </c>
      <c r="AL36" s="8">
        <f>IF(A36&lt;&gt;"",IF(VLOOKUP(A36,Feb!A$3:F$206,6)&gt;0,VLOOKUP(A36,Feb!A$3:F$206,6),0),0)</f>
        <v>0</v>
      </c>
      <c r="AM36" s="8">
        <f>IF(A36&lt;&gt;"",IF(VLOOKUP(A36,Mar!A$3:F$206,6)&gt;0,VLOOKUP(A36,Mar!A$3:F$206,6),0),0)</f>
        <v>0</v>
      </c>
      <c r="AO36" s="8">
        <f>LARGE($BM36:BN36,1)</f>
        <v>2.013888888888889E-2</v>
      </c>
      <c r="AP36" s="8">
        <f>LARGE($BM36:BO36,1)</f>
        <v>2.013888888888889E-2</v>
      </c>
      <c r="AQ36" s="8">
        <f>LARGE($BM36:BP36,1)</f>
        <v>2.013888888888889E-2</v>
      </c>
      <c r="AR36" s="8">
        <f>LARGE($BM36:BQ36,1)</f>
        <v>2.013888888888889E-2</v>
      </c>
      <c r="AS36" s="8">
        <f>LARGE($BM36:BR36,1)</f>
        <v>2.013888888888889E-2</v>
      </c>
      <c r="AT36" s="8">
        <f>LARGE($BS36:BT36,1)</f>
        <v>1.3541666666666667E-2</v>
      </c>
      <c r="AU36" s="8">
        <f>LARGE($BS36:BU36,1)</f>
        <v>1.3541666666666667E-2</v>
      </c>
      <c r="AV36" s="8">
        <f>LARGE($BS36:BV36,1)</f>
        <v>1.3541666666666667E-2</v>
      </c>
      <c r="AW36" s="8">
        <f>LARGE($BS36:BW36,1)</f>
        <v>1.3541666666666667E-2</v>
      </c>
      <c r="AX36" s="8">
        <f>LARGE($BS36:BX36,1)</f>
        <v>1.3541666666666667E-2</v>
      </c>
      <c r="BA36" s="6">
        <f t="shared" si="7"/>
        <v>0</v>
      </c>
      <c r="BB36" s="6">
        <f t="shared" si="8"/>
        <v>0</v>
      </c>
      <c r="BC36" s="6">
        <f t="shared" si="9"/>
        <v>0</v>
      </c>
      <c r="BD36" s="6">
        <f t="shared" si="10"/>
        <v>0</v>
      </c>
      <c r="BE36" s="6">
        <f t="shared" si="11"/>
        <v>0</v>
      </c>
      <c r="BF36" s="6">
        <f t="shared" si="12"/>
        <v>0</v>
      </c>
      <c r="BG36" s="6">
        <f t="shared" si="13"/>
        <v>0</v>
      </c>
      <c r="BH36" s="6">
        <f t="shared" si="14"/>
        <v>0</v>
      </c>
      <c r="BI36" s="6">
        <f t="shared" si="15"/>
        <v>0</v>
      </c>
      <c r="BJ36" s="6">
        <f t="shared" si="16"/>
        <v>0</v>
      </c>
      <c r="BK36" s="6">
        <f t="shared" si="17"/>
        <v>0</v>
      </c>
      <c r="BM36" s="8">
        <f t="shared" si="18"/>
        <v>2.013888888888889E-2</v>
      </c>
      <c r="BN36" s="8">
        <f t="shared" si="19"/>
        <v>0</v>
      </c>
      <c r="BO36" s="8">
        <f t="shared" si="20"/>
        <v>0</v>
      </c>
      <c r="BP36" s="8">
        <f t="shared" si="21"/>
        <v>0</v>
      </c>
      <c r="BQ36" s="8">
        <f t="shared" si="22"/>
        <v>0</v>
      </c>
      <c r="BR36" s="8">
        <f t="shared" si="23"/>
        <v>0</v>
      </c>
      <c r="BS36" s="8">
        <f t="shared" si="24"/>
        <v>1.3541666666666667E-2</v>
      </c>
      <c r="BT36" s="8">
        <f t="shared" si="90"/>
        <v>0</v>
      </c>
      <c r="BU36" s="8">
        <f t="shared" si="26"/>
        <v>0</v>
      </c>
      <c r="BV36" s="8">
        <f t="shared" si="26"/>
        <v>0</v>
      </c>
      <c r="BW36" s="8">
        <f t="shared" si="27"/>
        <v>0</v>
      </c>
      <c r="BX36" s="8">
        <f t="shared" si="28"/>
        <v>0</v>
      </c>
      <c r="CA36" s="8" t="str">
        <f t="shared" si="29"/>
        <v/>
      </c>
      <c r="CB36" s="8" t="str">
        <f t="shared" si="30"/>
        <v/>
      </c>
      <c r="CC36" s="8" t="str">
        <f t="shared" si="31"/>
        <v/>
      </c>
      <c r="CD36" s="8" t="str">
        <f t="shared" si="32"/>
        <v/>
      </c>
      <c r="CE36" s="8" t="str">
        <f t="shared" si="33"/>
        <v/>
      </c>
      <c r="CF36" s="8" t="str">
        <f t="shared" si="34"/>
        <v/>
      </c>
      <c r="CG36" s="8" t="str">
        <f t="shared" si="91"/>
        <v/>
      </c>
      <c r="CH36" s="8" t="str">
        <f t="shared" si="92"/>
        <v/>
      </c>
      <c r="CI36" s="8" t="str">
        <f t="shared" si="93"/>
        <v/>
      </c>
      <c r="CJ36" s="8" t="str">
        <f t="shared" si="94"/>
        <v/>
      </c>
      <c r="CK36" s="8" t="str">
        <f t="shared" si="95"/>
        <v/>
      </c>
      <c r="CL36" s="8" t="str">
        <f t="shared" si="96"/>
        <v/>
      </c>
      <c r="CN36" s="13"/>
      <c r="CO36" s="8">
        <f t="shared" si="97"/>
        <v>0</v>
      </c>
      <c r="CP36" s="8">
        <f>IF(COUNT($CA36:CB36)&gt;0,SMALL($CA36:CB36,1),$CN36)</f>
        <v>0</v>
      </c>
      <c r="CQ36" s="8">
        <f>IF(COUNT($CA36:CC36)&gt;0,SMALL($CA36:CC36,1),$CN36)</f>
        <v>0</v>
      </c>
      <c r="CR36" s="8">
        <f>IF(COUNT($CA36:CD36)&gt;0,SMALL($CA36:CD36,1),$CN36)</f>
        <v>0</v>
      </c>
      <c r="CS36" s="8">
        <f>IF(COUNT($CA36:CE36)&gt;0,SMALL($CA36:CE36,1),$CN36)</f>
        <v>0</v>
      </c>
      <c r="CU36" s="8">
        <f t="shared" si="98"/>
        <v>0</v>
      </c>
      <c r="CV36" s="8">
        <f>IF(COUNT($CG36:CH36)&gt;0,SMALL($CG36:CH36,1),$CU36)</f>
        <v>0</v>
      </c>
      <c r="CW36" s="8">
        <f>IF(COUNT($CG36:CI36)&gt;0,SMALL($CG36:CI36,1),$CU36)</f>
        <v>0</v>
      </c>
      <c r="CX36" s="8">
        <f>IF(COUNT($CG36:CJ36)&gt;0,SMALL($CG36:CJ36,1),$CU36)</f>
        <v>0</v>
      </c>
      <c r="CY36" s="8">
        <f>IF(COUNT($CG36:CK36)&gt;0,SMALL($CG36:CK36,1),$CU36)</f>
        <v>0</v>
      </c>
      <c r="DA36" s="8">
        <f t="shared" si="43"/>
        <v>2.0139629629629632E-2</v>
      </c>
      <c r="DB36" s="8">
        <f t="shared" si="44"/>
        <v>1.3542407407407408E-2</v>
      </c>
      <c r="DC36" s="1">
        <f t="shared" si="45"/>
        <v>32</v>
      </c>
      <c r="DD36" s="8">
        <f t="shared" si="46"/>
        <v>7.4074074074074073E-7</v>
      </c>
      <c r="DE36" s="1" t="str">
        <f t="shared" si="47"/>
        <v>Guest 37:30</v>
      </c>
      <c r="DG36" s="13">
        <f t="shared" si="48"/>
        <v>1.602692926045016E-2</v>
      </c>
      <c r="DH36" s="13">
        <f>SMALL($DT36:DU36,1)/(60*60*24)</f>
        <v>1.602692926045016E-2</v>
      </c>
      <c r="DI36" s="13">
        <f>SMALL($DT36:DV36,1)/(60*60*24)</f>
        <v>1.602692926045016E-2</v>
      </c>
      <c r="DJ36" s="13">
        <f>SMALL($DT36:DW36,1)/(60*60*24)</f>
        <v>1.602692926045016E-2</v>
      </c>
      <c r="DK36" s="13">
        <f>SMALL($DT36:DX36,1)/(60*60*24)</f>
        <v>1.602692926045016E-2</v>
      </c>
      <c r="DL36" s="13">
        <f>SMALL($DT36:DY36,1)/(60*60*24)</f>
        <v>1.602692926045016E-2</v>
      </c>
      <c r="DM36" s="37">
        <f t="shared" si="49"/>
        <v>1.428043238033517E-2</v>
      </c>
      <c r="DN36" s="13">
        <f>SMALL($DZ36:EA36,1)/(60*60*24)</f>
        <v>1.428043238033517E-2</v>
      </c>
      <c r="DO36" s="13">
        <f>SMALL($DZ36:EB36,1)/(60*60*24)</f>
        <v>1.428043238033517E-2</v>
      </c>
      <c r="DP36" s="13">
        <f>SMALL($DZ36:EC36,1)/(60*60*24)</f>
        <v>1.428043238033517E-2</v>
      </c>
      <c r="DQ36" s="13">
        <f>SMALL($DZ36:ED36,1)/(60*60*24)</f>
        <v>1.428043238033517E-2</v>
      </c>
      <c r="DR36" s="13">
        <f>SMALL($DZ36:EE36,1)/(60*60*24)</f>
        <v>1.428043238033517E-2</v>
      </c>
      <c r="DT36" s="6">
        <f t="shared" si="50"/>
        <v>1384.7266881028938</v>
      </c>
      <c r="DU36" s="1">
        <f t="shared" si="99"/>
        <v>9999</v>
      </c>
      <c r="DV36" s="1">
        <f t="shared" si="100"/>
        <v>9999</v>
      </c>
      <c r="DW36" s="1">
        <f t="shared" si="101"/>
        <v>9999</v>
      </c>
      <c r="DX36" s="1">
        <f t="shared" si="102"/>
        <v>9999</v>
      </c>
      <c r="DY36" s="1">
        <f t="shared" si="103"/>
        <v>9999</v>
      </c>
      <c r="DZ36" s="6">
        <f t="shared" si="56"/>
        <v>1233.8293576609587</v>
      </c>
      <c r="EA36" s="1">
        <f t="shared" si="104"/>
        <v>9999</v>
      </c>
      <c r="EB36" s="46">
        <f t="shared" si="105"/>
        <v>9999</v>
      </c>
      <c r="EC36" s="1">
        <f t="shared" si="106"/>
        <v>9999</v>
      </c>
      <c r="ED36" s="1">
        <f t="shared" si="107"/>
        <v>9999</v>
      </c>
      <c r="EE36" s="1">
        <f t="shared" si="108"/>
        <v>9999</v>
      </c>
    </row>
    <row r="37" spans="1:135" x14ac:dyDescent="0.25">
      <c r="A37" s="1" t="s">
        <v>195</v>
      </c>
      <c r="H37" s="38"/>
      <c r="K37" s="8">
        <v>1.1805555555555555E-2</v>
      </c>
      <c r="L37" s="8">
        <v>2.7777777777777776E-2</v>
      </c>
      <c r="M37" s="8">
        <v>1.8854519051126169E-2</v>
      </c>
      <c r="N37" s="8">
        <f t="shared" si="0"/>
        <v>1.6512593783494105E-2</v>
      </c>
      <c r="O37" s="32" t="str">
        <f t="shared" si="61"/>
        <v>-</v>
      </c>
      <c r="P37" s="70">
        <f t="shared" si="1"/>
        <v>2.341925267632064E-3</v>
      </c>
      <c r="Q37" s="32">
        <f t="shared" ref="Q37" si="178">IF(R37&gt;0,"+",0)</f>
        <v>0</v>
      </c>
      <c r="R37" s="70">
        <f t="shared" si="63"/>
        <v>-2.341925267632064E-3</v>
      </c>
      <c r="S37" s="6">
        <f t="shared" si="64"/>
        <v>1426.6881028938908</v>
      </c>
      <c r="T37" s="8">
        <f t="shared" si="3"/>
        <v>1.9791666666666666E-2</v>
      </c>
      <c r="V37" s="8">
        <f t="shared" si="4"/>
        <v>0</v>
      </c>
      <c r="W37" s="8">
        <f t="shared" si="5"/>
        <v>0</v>
      </c>
      <c r="X37" s="8">
        <f t="shared" si="6"/>
        <v>1.9791666666666666E-2</v>
      </c>
      <c r="Y37" s="8"/>
      <c r="Z37" s="8">
        <f>IF(A37&lt;&gt;"",IF(VLOOKUP(A37,Apr!A$4:F$209,6)&gt;0,VLOOKUP(A37,Apr!A$4:F$209,6),0),0)</f>
        <v>0</v>
      </c>
      <c r="AA37" s="8">
        <f>IF(A37&lt;&gt;"",IF(VLOOKUP(A37,May!A$3:F$207,6)&gt;0,VLOOKUP(A37,May!A$3:F$207,6),0),0)</f>
        <v>0</v>
      </c>
      <c r="AB37" s="8">
        <f>IF(A37&lt;&gt;"",IF(VLOOKUP(A37,Jun!A$3:F$207,6)&gt;0,VLOOKUP(A37,Jun!A$3:F$207,6),0),0)</f>
        <v>0</v>
      </c>
      <c r="AC37" s="8">
        <f>IF(A37&lt;&gt;"",IF(VLOOKUP(A37,Jul!A$3:F$206,6)&gt;0,VLOOKUP(A37,Jul!A$3:F$206,6),0),0)</f>
        <v>0</v>
      </c>
      <c r="AD37" s="8">
        <f>IF(A37&lt;&gt;"",IF(VLOOKUP(A37,Aug!A$3:F$206,6)&gt;0,VLOOKUP(A37,Aug!A$3:F$206,6),0),0)</f>
        <v>0</v>
      </c>
      <c r="AE37" s="8">
        <f>IF(A37&lt;&gt;"",IF(VLOOKUP(A37,Sep!A$3:F$206,6)&gt;0,VLOOKUP(A37,Sep!A$3:F$206,6),0),0)</f>
        <v>0</v>
      </c>
      <c r="AF37" s="6">
        <f t="shared" si="65"/>
        <v>1271.2181260749273</v>
      </c>
      <c r="AG37" s="8">
        <f t="shared" si="66"/>
        <v>1.3194444444444444E-2</v>
      </c>
      <c r="AH37" s="8">
        <f>IF(A37&lt;&gt;"",IF(VLOOKUP(A37,Oct!A$3:F$206,6)&gt;0,VLOOKUP(A37,Oct!A$3:F$206,6),0),0)</f>
        <v>0</v>
      </c>
      <c r="AI37" s="8">
        <f>IF(A37&lt;&gt;"",IF(VLOOKUP(A37,Nov!A$3:F$206,6)&gt;0,VLOOKUP(A37,Nov!A$3:F$206,6),0),0)</f>
        <v>0</v>
      </c>
      <c r="AJ37" s="8">
        <f>IF(A37&lt;&gt;"",IF(VLOOKUP(A37,Dec!A$3:F$207,6)&gt;0,VLOOKUP(A37,Dec!A$3:F$207,6),0),0)</f>
        <v>0</v>
      </c>
      <c r="AK37" s="8">
        <f>IF(A37&lt;&gt;"",IF(VLOOKUP(A37,Jan!A$3:F$206,6)&gt;0,VLOOKUP(A37,Jan!A$3:F$206,6),0),0)</f>
        <v>0</v>
      </c>
      <c r="AL37" s="8">
        <f>IF(A37&lt;&gt;"",IF(VLOOKUP(A37,Feb!A$3:F$206,6)&gt;0,VLOOKUP(A37,Feb!A$3:F$206,6),0),0)</f>
        <v>0</v>
      </c>
      <c r="AM37" s="8">
        <f>IF(A37&lt;&gt;"",IF(VLOOKUP(A37,Mar!A$3:F$206,6)&gt;0,VLOOKUP(A37,Mar!A$3:F$206,6),0),0)</f>
        <v>0</v>
      </c>
      <c r="AO37" s="8">
        <f>LARGE($BM37:BN37,1)</f>
        <v>1.9791666666666666E-2</v>
      </c>
      <c r="AP37" s="8">
        <f>LARGE($BM37:BO37,1)</f>
        <v>1.9791666666666666E-2</v>
      </c>
      <c r="AQ37" s="8">
        <f>LARGE($BM37:BP37,1)</f>
        <v>1.9791666666666666E-2</v>
      </c>
      <c r="AR37" s="8">
        <f>LARGE($BM37:BQ37,1)</f>
        <v>1.9791666666666666E-2</v>
      </c>
      <c r="AS37" s="8">
        <f>LARGE($BM37:BR37,1)</f>
        <v>1.9791666666666666E-2</v>
      </c>
      <c r="AT37" s="8">
        <f>LARGE($BS37:BT37,1)</f>
        <v>1.3194444444444444E-2</v>
      </c>
      <c r="AU37" s="8">
        <f>LARGE($BS37:BU37,1)</f>
        <v>1.3194444444444444E-2</v>
      </c>
      <c r="AV37" s="8">
        <f>LARGE($BS37:BV37,1)</f>
        <v>1.3194444444444444E-2</v>
      </c>
      <c r="AW37" s="8">
        <f>LARGE($BS37:BW37,1)</f>
        <v>1.3194444444444444E-2</v>
      </c>
      <c r="AX37" s="8">
        <f>LARGE($BS37:BX37,1)</f>
        <v>1.3194444444444444E-2</v>
      </c>
      <c r="BA37" s="6">
        <f t="shared" si="7"/>
        <v>0</v>
      </c>
      <c r="BB37" s="6">
        <f t="shared" si="8"/>
        <v>0</v>
      </c>
      <c r="BC37" s="6">
        <f t="shared" si="9"/>
        <v>0</v>
      </c>
      <c r="BD37" s="6">
        <f t="shared" si="10"/>
        <v>0</v>
      </c>
      <c r="BE37" s="6">
        <f t="shared" si="11"/>
        <v>0</v>
      </c>
      <c r="BF37" s="6">
        <f t="shared" si="12"/>
        <v>0</v>
      </c>
      <c r="BG37" s="6">
        <f t="shared" si="13"/>
        <v>0</v>
      </c>
      <c r="BH37" s="6">
        <f t="shared" si="14"/>
        <v>0</v>
      </c>
      <c r="BI37" s="6">
        <f t="shared" si="15"/>
        <v>0</v>
      </c>
      <c r="BJ37" s="6">
        <f t="shared" si="16"/>
        <v>0</v>
      </c>
      <c r="BK37" s="6">
        <f t="shared" si="17"/>
        <v>0</v>
      </c>
      <c r="BM37" s="8">
        <f t="shared" si="18"/>
        <v>1.9791666666666666E-2</v>
      </c>
      <c r="BN37" s="8">
        <f t="shared" si="19"/>
        <v>0</v>
      </c>
      <c r="BO37" s="8">
        <f t="shared" si="20"/>
        <v>0</v>
      </c>
      <c r="BP37" s="8">
        <f t="shared" si="21"/>
        <v>0</v>
      </c>
      <c r="BQ37" s="8">
        <f t="shared" si="22"/>
        <v>0</v>
      </c>
      <c r="BR37" s="8">
        <f t="shared" si="23"/>
        <v>0</v>
      </c>
      <c r="BS37" s="8">
        <f t="shared" si="24"/>
        <v>1.3194444444444444E-2</v>
      </c>
      <c r="BT37" s="8">
        <f t="shared" si="90"/>
        <v>0</v>
      </c>
      <c r="BU37" s="8">
        <f t="shared" si="26"/>
        <v>0</v>
      </c>
      <c r="BV37" s="8">
        <f t="shared" si="26"/>
        <v>0</v>
      </c>
      <c r="BW37" s="8">
        <f t="shared" si="27"/>
        <v>0</v>
      </c>
      <c r="BX37" s="8">
        <f t="shared" si="28"/>
        <v>0</v>
      </c>
      <c r="CA37" s="8" t="str">
        <f t="shared" si="29"/>
        <v/>
      </c>
      <c r="CB37" s="8" t="str">
        <f t="shared" si="30"/>
        <v/>
      </c>
      <c r="CC37" s="8" t="str">
        <f t="shared" si="31"/>
        <v/>
      </c>
      <c r="CD37" s="8" t="str">
        <f t="shared" si="32"/>
        <v/>
      </c>
      <c r="CE37" s="8" t="str">
        <f t="shared" si="33"/>
        <v/>
      </c>
      <c r="CF37" s="8" t="str">
        <f t="shared" si="34"/>
        <v/>
      </c>
      <c r="CG37" s="8" t="str">
        <f t="shared" si="91"/>
        <v/>
      </c>
      <c r="CH37" s="8" t="str">
        <f t="shared" si="92"/>
        <v/>
      </c>
      <c r="CI37" s="8" t="str">
        <f t="shared" si="93"/>
        <v/>
      </c>
      <c r="CJ37" s="8" t="str">
        <f t="shared" si="94"/>
        <v/>
      </c>
      <c r="CK37" s="8" t="str">
        <f t="shared" si="95"/>
        <v/>
      </c>
      <c r="CL37" s="8" t="str">
        <f t="shared" si="96"/>
        <v/>
      </c>
      <c r="CN37" s="13"/>
      <c r="CO37" s="8">
        <f t="shared" si="97"/>
        <v>0</v>
      </c>
      <c r="CP37" s="8">
        <f>IF(COUNT($CA37:CB37)&gt;0,SMALL($CA37:CB37,1),$CN37)</f>
        <v>0</v>
      </c>
      <c r="CQ37" s="8">
        <f>IF(COUNT($CA37:CC37)&gt;0,SMALL($CA37:CC37,1),$CN37)</f>
        <v>0</v>
      </c>
      <c r="CR37" s="8">
        <f>IF(COUNT($CA37:CD37)&gt;0,SMALL($CA37:CD37,1),$CN37)</f>
        <v>0</v>
      </c>
      <c r="CS37" s="8">
        <f>IF(COUNT($CA37:CE37)&gt;0,SMALL($CA37:CE37,1),$CN37)</f>
        <v>0</v>
      </c>
      <c r="CU37" s="8">
        <f t="shared" si="98"/>
        <v>0</v>
      </c>
      <c r="CV37" s="8">
        <f>IF(COUNT($CG37:CH37)&gt;0,SMALL($CG37:CH37,1),$CU37)</f>
        <v>0</v>
      </c>
      <c r="CW37" s="8">
        <f>IF(COUNT($CG37:CI37)&gt;0,SMALL($CG37:CI37,1),$CU37)</f>
        <v>0</v>
      </c>
      <c r="CX37" s="8">
        <f>IF(COUNT($CG37:CJ37)&gt;0,SMALL($CG37:CJ37,1),$CU37)</f>
        <v>0</v>
      </c>
      <c r="CY37" s="8">
        <f>IF(COUNT($CG37:CK37)&gt;0,SMALL($CG37:CK37,1),$CU37)</f>
        <v>0</v>
      </c>
      <c r="DA37" s="8">
        <f t="shared" si="43"/>
        <v>1.9792430555555556E-2</v>
      </c>
      <c r="DB37" s="8">
        <f t="shared" si="44"/>
        <v>1.3195208333333333E-2</v>
      </c>
      <c r="DC37" s="1">
        <f t="shared" si="45"/>
        <v>33</v>
      </c>
      <c r="DD37" s="8">
        <f t="shared" si="46"/>
        <v>7.638888888888889E-7</v>
      </c>
      <c r="DE37" s="1" t="str">
        <f t="shared" si="47"/>
        <v>Guest 40:00</v>
      </c>
      <c r="DG37" s="13">
        <f t="shared" si="48"/>
        <v>1.6512593783494105E-2</v>
      </c>
      <c r="DH37" s="13">
        <f>SMALL($DT37:DU37,1)/(60*60*24)</f>
        <v>1.6512593783494105E-2</v>
      </c>
      <c r="DI37" s="13">
        <f>SMALL($DT37:DV37,1)/(60*60*24)</f>
        <v>1.6512593783494105E-2</v>
      </c>
      <c r="DJ37" s="13">
        <f>SMALL($DT37:DW37,1)/(60*60*24)</f>
        <v>1.6512593783494105E-2</v>
      </c>
      <c r="DK37" s="13">
        <f>SMALL($DT37:DX37,1)/(60*60*24)</f>
        <v>1.6512593783494105E-2</v>
      </c>
      <c r="DL37" s="13">
        <f>SMALL($DT37:DY37,1)/(60*60*24)</f>
        <v>1.6512593783494105E-2</v>
      </c>
      <c r="DM37" s="37">
        <f t="shared" si="49"/>
        <v>1.4713172755496844E-2</v>
      </c>
      <c r="DN37" s="13">
        <f>SMALL($DZ37:EA37,1)/(60*60*24)</f>
        <v>1.4713172755496844E-2</v>
      </c>
      <c r="DO37" s="13">
        <f>SMALL($DZ37:EB37,1)/(60*60*24)</f>
        <v>1.4713172755496844E-2</v>
      </c>
      <c r="DP37" s="13">
        <f>SMALL($DZ37:EC37,1)/(60*60*24)</f>
        <v>1.4713172755496844E-2</v>
      </c>
      <c r="DQ37" s="13">
        <f>SMALL($DZ37:ED37,1)/(60*60*24)</f>
        <v>1.4713172755496844E-2</v>
      </c>
      <c r="DR37" s="13">
        <f>SMALL($DZ37:EE37,1)/(60*60*24)</f>
        <v>1.4713172755496844E-2</v>
      </c>
      <c r="DT37" s="6">
        <f t="shared" si="50"/>
        <v>1426.6881028938908</v>
      </c>
      <c r="DU37" s="1">
        <f t="shared" si="99"/>
        <v>9999</v>
      </c>
      <c r="DV37" s="1">
        <f t="shared" si="100"/>
        <v>9999</v>
      </c>
      <c r="DW37" s="1">
        <f t="shared" si="101"/>
        <v>9999</v>
      </c>
      <c r="DX37" s="1">
        <f t="shared" si="102"/>
        <v>9999</v>
      </c>
      <c r="DY37" s="1">
        <f t="shared" si="103"/>
        <v>9999</v>
      </c>
      <c r="DZ37" s="6">
        <f t="shared" si="56"/>
        <v>1271.2181260749273</v>
      </c>
      <c r="EA37" s="1">
        <f t="shared" si="104"/>
        <v>9999</v>
      </c>
      <c r="EB37" s="46">
        <f t="shared" si="105"/>
        <v>9999</v>
      </c>
      <c r="EC37" s="1">
        <f t="shared" si="106"/>
        <v>9999</v>
      </c>
      <c r="ED37" s="1">
        <f t="shared" si="107"/>
        <v>9999</v>
      </c>
      <c r="EE37" s="1">
        <f t="shared" si="108"/>
        <v>9999</v>
      </c>
    </row>
    <row r="38" spans="1:135" x14ac:dyDescent="0.25">
      <c r="A38" s="1" t="s">
        <v>146</v>
      </c>
      <c r="H38" s="38"/>
      <c r="K38" s="8">
        <v>1.2673611111111109E-2</v>
      </c>
      <c r="L38" s="8">
        <v>2.9513888888888892E-2</v>
      </c>
      <c r="M38" s="8">
        <v>2.0032926491821562E-2</v>
      </c>
      <c r="N38" s="8">
        <f t="shared" si="0"/>
        <v>1.7726755091103965E-2</v>
      </c>
      <c r="O38" s="32" t="str">
        <f t="shared" si="61"/>
        <v>-</v>
      </c>
      <c r="P38" s="70">
        <f t="shared" si="1"/>
        <v>2.3061714007175972E-3</v>
      </c>
      <c r="Q38" s="32">
        <f t="shared" ref="Q38" si="179">IF(R38&gt;0,"+",0)</f>
        <v>0</v>
      </c>
      <c r="R38" s="70">
        <f t="shared" si="63"/>
        <v>-2.3061714007175972E-3</v>
      </c>
      <c r="S38" s="6">
        <f t="shared" si="64"/>
        <v>1531.5916398713828</v>
      </c>
      <c r="T38" s="8">
        <f t="shared" si="3"/>
        <v>1.8576388888888889E-2</v>
      </c>
      <c r="V38" s="8">
        <f t="shared" si="4"/>
        <v>0</v>
      </c>
      <c r="W38" s="8">
        <f t="shared" si="5"/>
        <v>0</v>
      </c>
      <c r="X38" s="8">
        <f t="shared" si="6"/>
        <v>1.8576388888888889E-2</v>
      </c>
      <c r="Y38" s="8"/>
      <c r="Z38" s="8">
        <f>IF(A38&lt;&gt;"",IF(VLOOKUP(A38,Apr!A$4:F$209,6)&gt;0,VLOOKUP(A38,Apr!A$4:F$209,6),0),0)</f>
        <v>0</v>
      </c>
      <c r="AA38" s="8">
        <f>IF(A38&lt;&gt;"",IF(VLOOKUP(A38,May!A$3:F$207,6)&gt;0,VLOOKUP(A38,May!A$3:F$207,6),0),0)</f>
        <v>0</v>
      </c>
      <c r="AB38" s="8">
        <f>IF(A38&lt;&gt;"",IF(VLOOKUP(A38,Jun!A$3:F$207,6)&gt;0,VLOOKUP(A38,Jun!A$3:F$207,6),0),0)</f>
        <v>0</v>
      </c>
      <c r="AC38" s="8">
        <f>IF(A38&lt;&gt;"",IF(VLOOKUP(A38,Jul!A$3:F$206,6)&gt;0,VLOOKUP(A38,Jul!A$3:F$206,6),0),0)</f>
        <v>0</v>
      </c>
      <c r="AD38" s="8">
        <f>IF(A38&lt;&gt;"",IF(VLOOKUP(A38,Aug!A$3:F$206,6)&gt;0,VLOOKUP(A38,Aug!A$3:F$206,6),0),0)</f>
        <v>0</v>
      </c>
      <c r="AE38" s="8">
        <f>IF(A38&lt;&gt;"",IF(VLOOKUP(A38,Sep!A$3:F$206,6)&gt;0,VLOOKUP(A38,Sep!A$3:F$206,6),0),0)</f>
        <v>0</v>
      </c>
      <c r="AF38" s="6">
        <f t="shared" si="65"/>
        <v>1364.6900471098486</v>
      </c>
      <c r="AG38" s="8">
        <f t="shared" si="66"/>
        <v>1.1979166666666666E-2</v>
      </c>
      <c r="AH38" s="8">
        <f>IF(A38&lt;&gt;"",IF(VLOOKUP(A38,Oct!A$3:F$206,6)&gt;0,VLOOKUP(A38,Oct!A$3:F$206,6),0),0)</f>
        <v>0</v>
      </c>
      <c r="AI38" s="8">
        <f>IF(A38&lt;&gt;"",IF(VLOOKUP(A38,Nov!A$3:F$206,6)&gt;0,VLOOKUP(A38,Nov!A$3:F$206,6),0),0)</f>
        <v>0</v>
      </c>
      <c r="AJ38" s="8">
        <f>IF(A38&lt;&gt;"",IF(VLOOKUP(A38,Dec!A$3:F$207,6)&gt;0,VLOOKUP(A38,Dec!A$3:F$207,6),0),0)</f>
        <v>0</v>
      </c>
      <c r="AK38" s="8">
        <f>IF(A38&lt;&gt;"",IF(VLOOKUP(A38,Jan!A$3:F$206,6)&gt;0,VLOOKUP(A38,Jan!A$3:F$206,6),0),0)</f>
        <v>0</v>
      </c>
      <c r="AL38" s="8">
        <f>IF(A38&lt;&gt;"",IF(VLOOKUP(A38,Feb!A$3:F$206,6)&gt;0,VLOOKUP(A38,Feb!A$3:F$206,6),0),0)</f>
        <v>0</v>
      </c>
      <c r="AM38" s="8">
        <f>IF(A38&lt;&gt;"",IF(VLOOKUP(A38,Mar!A$3:F$206,6)&gt;0,VLOOKUP(A38,Mar!A$3:F$206,6),0),0)</f>
        <v>0</v>
      </c>
      <c r="AO38" s="8">
        <f>LARGE($BM38:BN38,1)</f>
        <v>1.8576388888888889E-2</v>
      </c>
      <c r="AP38" s="8">
        <f>LARGE($BM38:BO38,1)</f>
        <v>1.8576388888888889E-2</v>
      </c>
      <c r="AQ38" s="8">
        <f>LARGE($BM38:BP38,1)</f>
        <v>1.8576388888888889E-2</v>
      </c>
      <c r="AR38" s="8">
        <f>LARGE($BM38:BQ38,1)</f>
        <v>1.8576388888888889E-2</v>
      </c>
      <c r="AS38" s="8">
        <f>LARGE($BM38:BR38,1)</f>
        <v>1.8576388888888889E-2</v>
      </c>
      <c r="AT38" s="8">
        <f>LARGE($BS38:BT38,1)</f>
        <v>1.1979166666666666E-2</v>
      </c>
      <c r="AU38" s="8">
        <f>LARGE($BS38:BU38,1)</f>
        <v>1.1979166666666666E-2</v>
      </c>
      <c r="AV38" s="8">
        <f>LARGE($BS38:BV38,1)</f>
        <v>1.1979166666666666E-2</v>
      </c>
      <c r="AW38" s="8">
        <f>LARGE($BS38:BW38,1)</f>
        <v>1.1979166666666666E-2</v>
      </c>
      <c r="AX38" s="8">
        <f>LARGE($BS38:BX38,1)</f>
        <v>1.1979166666666666E-2</v>
      </c>
      <c r="BA38" s="6">
        <f t="shared" si="7"/>
        <v>0</v>
      </c>
      <c r="BB38" s="6">
        <f t="shared" si="8"/>
        <v>0</v>
      </c>
      <c r="BC38" s="6">
        <f t="shared" si="9"/>
        <v>0</v>
      </c>
      <c r="BD38" s="6">
        <f t="shared" si="10"/>
        <v>0</v>
      </c>
      <c r="BE38" s="6">
        <f t="shared" si="11"/>
        <v>0</v>
      </c>
      <c r="BF38" s="6">
        <f t="shared" si="12"/>
        <v>0</v>
      </c>
      <c r="BG38" s="6">
        <f t="shared" si="13"/>
        <v>0</v>
      </c>
      <c r="BH38" s="6">
        <f t="shared" si="14"/>
        <v>0</v>
      </c>
      <c r="BI38" s="6">
        <f t="shared" si="15"/>
        <v>0</v>
      </c>
      <c r="BJ38" s="6">
        <f t="shared" si="16"/>
        <v>0</v>
      </c>
      <c r="BK38" s="6">
        <f t="shared" si="17"/>
        <v>0</v>
      </c>
      <c r="BM38" s="8">
        <f t="shared" si="18"/>
        <v>1.8576388888888889E-2</v>
      </c>
      <c r="BN38" s="8">
        <f t="shared" si="19"/>
        <v>0</v>
      </c>
      <c r="BO38" s="8">
        <f t="shared" si="20"/>
        <v>0</v>
      </c>
      <c r="BP38" s="8">
        <f t="shared" si="21"/>
        <v>0</v>
      </c>
      <c r="BQ38" s="8">
        <f t="shared" si="22"/>
        <v>0</v>
      </c>
      <c r="BR38" s="8">
        <f t="shared" si="23"/>
        <v>0</v>
      </c>
      <c r="BS38" s="8">
        <f t="shared" si="24"/>
        <v>1.1979166666666666E-2</v>
      </c>
      <c r="BT38" s="8">
        <f t="shared" si="90"/>
        <v>0</v>
      </c>
      <c r="BU38" s="8">
        <f t="shared" si="26"/>
        <v>0</v>
      </c>
      <c r="BV38" s="8">
        <f t="shared" si="26"/>
        <v>0</v>
      </c>
      <c r="BW38" s="8">
        <f t="shared" si="27"/>
        <v>0</v>
      </c>
      <c r="BX38" s="8">
        <f t="shared" si="28"/>
        <v>0</v>
      </c>
      <c r="CA38" s="8" t="str">
        <f t="shared" si="29"/>
        <v/>
      </c>
      <c r="CB38" s="8" t="str">
        <f t="shared" si="30"/>
        <v/>
      </c>
      <c r="CC38" s="8" t="str">
        <f t="shared" si="31"/>
        <v/>
      </c>
      <c r="CD38" s="8" t="str">
        <f t="shared" si="32"/>
        <v/>
      </c>
      <c r="CE38" s="8" t="str">
        <f t="shared" si="33"/>
        <v/>
      </c>
      <c r="CF38" s="8" t="str">
        <f t="shared" si="34"/>
        <v/>
      </c>
      <c r="CG38" s="8" t="str">
        <f t="shared" si="91"/>
        <v/>
      </c>
      <c r="CH38" s="8" t="str">
        <f t="shared" si="92"/>
        <v/>
      </c>
      <c r="CI38" s="8" t="str">
        <f t="shared" si="93"/>
        <v/>
      </c>
      <c r="CJ38" s="8" t="str">
        <f t="shared" si="94"/>
        <v/>
      </c>
      <c r="CK38" s="8" t="str">
        <f t="shared" si="95"/>
        <v/>
      </c>
      <c r="CL38" s="8" t="str">
        <f t="shared" si="96"/>
        <v/>
      </c>
      <c r="CN38" s="13"/>
      <c r="CO38" s="8">
        <f t="shared" si="97"/>
        <v>0</v>
      </c>
      <c r="CP38" s="8">
        <f>IF(COUNT($CA38:CB38)&gt;0,SMALL($CA38:CB38,1),$CN38)</f>
        <v>0</v>
      </c>
      <c r="CQ38" s="8">
        <f>IF(COUNT($CA38:CC38)&gt;0,SMALL($CA38:CC38,1),$CN38)</f>
        <v>0</v>
      </c>
      <c r="CR38" s="8">
        <f>IF(COUNT($CA38:CD38)&gt;0,SMALL($CA38:CD38,1),$CN38)</f>
        <v>0</v>
      </c>
      <c r="CS38" s="8">
        <f>IF(COUNT($CA38:CE38)&gt;0,SMALL($CA38:CE38,1),$CN38)</f>
        <v>0</v>
      </c>
      <c r="CU38" s="8">
        <f t="shared" si="98"/>
        <v>0</v>
      </c>
      <c r="CV38" s="8">
        <f>IF(COUNT($CG38:CH38)&gt;0,SMALL($CG38:CH38,1),$CU38)</f>
        <v>0</v>
      </c>
      <c r="CW38" s="8">
        <f>IF(COUNT($CG38:CI38)&gt;0,SMALL($CG38:CI38,1),$CU38)</f>
        <v>0</v>
      </c>
      <c r="CX38" s="8">
        <f>IF(COUNT($CG38:CJ38)&gt;0,SMALL($CG38:CJ38,1),$CU38)</f>
        <v>0</v>
      </c>
      <c r="CY38" s="8">
        <f>IF(COUNT($CG38:CK38)&gt;0,SMALL($CG38:CK38,1),$CU38)</f>
        <v>0</v>
      </c>
      <c r="DA38" s="8">
        <f t="shared" si="43"/>
        <v>1.8577175925925928E-2</v>
      </c>
      <c r="DB38" s="8">
        <f t="shared" si="44"/>
        <v>1.1979953703703703E-2</v>
      </c>
      <c r="DC38" s="1">
        <f t="shared" si="45"/>
        <v>34</v>
      </c>
      <c r="DD38" s="8">
        <f t="shared" si="46"/>
        <v>7.8703703703703708E-7</v>
      </c>
      <c r="DE38" s="1" t="str">
        <f t="shared" si="47"/>
        <v>Guest 42:30</v>
      </c>
      <c r="DG38" s="13">
        <f t="shared" si="48"/>
        <v>1.7726755091103965E-2</v>
      </c>
      <c r="DH38" s="13">
        <f>SMALL($DT38:DU38,1)/(60*60*24)</f>
        <v>1.7726755091103968E-2</v>
      </c>
      <c r="DI38" s="13">
        <f>SMALL($DT38:DV38,1)/(60*60*24)</f>
        <v>1.7726755091103968E-2</v>
      </c>
      <c r="DJ38" s="13">
        <f>SMALL($DT38:DW38,1)/(60*60*24)</f>
        <v>1.7726755091103968E-2</v>
      </c>
      <c r="DK38" s="13">
        <f>SMALL($DT38:DX38,1)/(60*60*24)</f>
        <v>1.7726755091103968E-2</v>
      </c>
      <c r="DL38" s="13">
        <f>SMALL($DT38:DY38,1)/(60*60*24)</f>
        <v>1.7726755091103968E-2</v>
      </c>
      <c r="DM38" s="37">
        <f t="shared" si="49"/>
        <v>1.5795023693401026E-2</v>
      </c>
      <c r="DN38" s="13">
        <f>SMALL($DZ38:EA38,1)/(60*60*24)</f>
        <v>1.5795023693401026E-2</v>
      </c>
      <c r="DO38" s="13">
        <f>SMALL($DZ38:EB38,1)/(60*60*24)</f>
        <v>1.5795023693401026E-2</v>
      </c>
      <c r="DP38" s="13">
        <f>SMALL($DZ38:EC38,1)/(60*60*24)</f>
        <v>1.5795023693401026E-2</v>
      </c>
      <c r="DQ38" s="13">
        <f>SMALL($DZ38:ED38,1)/(60*60*24)</f>
        <v>1.5795023693401026E-2</v>
      </c>
      <c r="DR38" s="13">
        <f>SMALL($DZ38:EE38,1)/(60*60*24)</f>
        <v>1.5795023693401026E-2</v>
      </c>
      <c r="DT38" s="6">
        <f t="shared" si="50"/>
        <v>1531.5916398713828</v>
      </c>
      <c r="DU38" s="1">
        <f t="shared" si="99"/>
        <v>9999</v>
      </c>
      <c r="DV38" s="1">
        <f t="shared" si="100"/>
        <v>9999</v>
      </c>
      <c r="DW38" s="1">
        <f t="shared" si="101"/>
        <v>9999</v>
      </c>
      <c r="DX38" s="1">
        <f t="shared" si="102"/>
        <v>9999</v>
      </c>
      <c r="DY38" s="1">
        <f t="shared" si="103"/>
        <v>9999</v>
      </c>
      <c r="DZ38" s="6">
        <f t="shared" si="56"/>
        <v>1364.6900471098486</v>
      </c>
      <c r="EA38" s="1">
        <f t="shared" si="104"/>
        <v>9999</v>
      </c>
      <c r="EB38" s="46">
        <f t="shared" si="105"/>
        <v>9999</v>
      </c>
      <c r="EC38" s="1">
        <f t="shared" si="106"/>
        <v>9999</v>
      </c>
      <c r="ED38" s="1">
        <f t="shared" si="107"/>
        <v>9999</v>
      </c>
      <c r="EE38" s="1">
        <f t="shared" si="108"/>
        <v>9999</v>
      </c>
    </row>
    <row r="39" spans="1:135" x14ac:dyDescent="0.25">
      <c r="A39" s="1" t="s">
        <v>196</v>
      </c>
      <c r="H39" s="38"/>
      <c r="K39" s="8">
        <v>1.3541666666666667E-2</v>
      </c>
      <c r="L39" s="8">
        <v>3.125E-2</v>
      </c>
      <c r="M39" s="8">
        <v>2.1211333932516941E-2</v>
      </c>
      <c r="N39" s="8">
        <f t="shared" ref="N39:N70" si="180">IF(A39&lt;&gt;"",IF(H39&gt;0,H39/4*4.35,IF(I39&gt;0,I39,IF(K39&gt;0,K39/3.11*4.35,IF(L39&gt;0,L39/6.21*4.35/1.032,IF(E39&gt;0,E39,IF(B39&gt;0,B39/4*4.35,0.0292)))))),0)</f>
        <v>1.8940916398713828E-2</v>
      </c>
      <c r="O39" s="32" t="str">
        <f t="shared" si="61"/>
        <v>-</v>
      </c>
      <c r="P39" s="70">
        <f t="shared" ref="P39:P72" si="181">M39-N39</f>
        <v>2.2704175338031131E-3</v>
      </c>
      <c r="Q39" s="32">
        <f t="shared" ref="Q39" si="182">IF(R39&gt;0,"+",0)</f>
        <v>0</v>
      </c>
      <c r="R39" s="70">
        <f t="shared" si="63"/>
        <v>-2.2704175338031131E-3</v>
      </c>
      <c r="S39" s="6">
        <f t="shared" si="64"/>
        <v>1636.495176848875</v>
      </c>
      <c r="T39" s="8">
        <f t="shared" ref="T39:T70" si="183">IF(A39&lt;&gt;"",(MROUND(S$4-S39,15)/(60*60*24)),"")</f>
        <v>1.7361111111111112E-2</v>
      </c>
      <c r="V39" s="8">
        <f t="shared" si="4"/>
        <v>0</v>
      </c>
      <c r="W39" s="8">
        <f t="shared" si="5"/>
        <v>0</v>
      </c>
      <c r="X39" s="8">
        <f t="shared" si="6"/>
        <v>1.7361111111111112E-2</v>
      </c>
      <c r="Y39" s="8"/>
      <c r="Z39" s="8">
        <f>IF(A39&lt;&gt;"",IF(VLOOKUP(A39,Apr!A$4:F$209,6)&gt;0,VLOOKUP(A39,Apr!A$4:F$209,6),0),0)</f>
        <v>0</v>
      </c>
      <c r="AA39" s="8">
        <f>IF(A39&lt;&gt;"",IF(VLOOKUP(A39,May!A$3:F$207,6)&gt;0,VLOOKUP(A39,May!A$3:F$207,6),0),0)</f>
        <v>0</v>
      </c>
      <c r="AB39" s="8">
        <f>IF(A39&lt;&gt;"",IF(VLOOKUP(A39,Jun!A$3:F$207,6)&gt;0,VLOOKUP(A39,Jun!A$3:F$207,6),0),0)</f>
        <v>0</v>
      </c>
      <c r="AC39" s="8">
        <f>IF(A39&lt;&gt;"",IF(VLOOKUP(A39,Jul!A$3:F$206,6)&gt;0,VLOOKUP(A39,Jul!A$3:F$206,6),0),0)</f>
        <v>0</v>
      </c>
      <c r="AD39" s="8">
        <f>IF(A39&lt;&gt;"",IF(VLOOKUP(A39,Aug!A$3:F$206,6)&gt;0,VLOOKUP(A39,Aug!A$3:F$206,6),0),0)</f>
        <v>0</v>
      </c>
      <c r="AE39" s="8">
        <f>IF(A39&lt;&gt;"",IF(VLOOKUP(A39,Sep!A$3:F$206,6)&gt;0,VLOOKUP(A39,Sep!A$3:F$206,6),0),0)</f>
        <v>0</v>
      </c>
      <c r="AF39" s="6">
        <f t="shared" si="65"/>
        <v>1458.1619681447696</v>
      </c>
      <c r="AG39" s="8">
        <f t="shared" si="66"/>
        <v>1.0937500000000001E-2</v>
      </c>
      <c r="AH39" s="8">
        <f>IF(A39&lt;&gt;"",IF(VLOOKUP(A39,Oct!A$3:F$206,6)&gt;0,VLOOKUP(A39,Oct!A$3:F$206,6),0),0)</f>
        <v>0</v>
      </c>
      <c r="AI39" s="8">
        <f>IF(A39&lt;&gt;"",IF(VLOOKUP(A39,Nov!A$3:F$206,6)&gt;0,VLOOKUP(A39,Nov!A$3:F$206,6),0),0)</f>
        <v>0</v>
      </c>
      <c r="AJ39" s="8">
        <f>IF(A39&lt;&gt;"",IF(VLOOKUP(A39,Dec!A$3:F$207,6)&gt;0,VLOOKUP(A39,Dec!A$3:F$207,6),0),0)</f>
        <v>0</v>
      </c>
      <c r="AK39" s="8">
        <f>IF(A39&lt;&gt;"",IF(VLOOKUP(A39,Jan!A$3:F$206,6)&gt;0,VLOOKUP(A39,Jan!A$3:F$206,6),0),0)</f>
        <v>0</v>
      </c>
      <c r="AL39" s="8">
        <f>IF(A39&lt;&gt;"",IF(VLOOKUP(A39,Feb!A$3:F$206,6)&gt;0,VLOOKUP(A39,Feb!A$3:F$206,6),0),0)</f>
        <v>0</v>
      </c>
      <c r="AM39" s="8">
        <f>IF(A39&lt;&gt;"",IF(VLOOKUP(A39,Mar!A$3:F$206,6)&gt;0,VLOOKUP(A39,Mar!A$3:F$206,6),0),0)</f>
        <v>0</v>
      </c>
      <c r="AO39" s="8">
        <f>LARGE($BM39:BN39,1)</f>
        <v>1.7361111111111112E-2</v>
      </c>
      <c r="AP39" s="8">
        <f>LARGE($BM39:BO39,1)</f>
        <v>1.7361111111111112E-2</v>
      </c>
      <c r="AQ39" s="8">
        <f>LARGE($BM39:BP39,1)</f>
        <v>1.7361111111111112E-2</v>
      </c>
      <c r="AR39" s="8">
        <f>LARGE($BM39:BQ39,1)</f>
        <v>1.7361111111111112E-2</v>
      </c>
      <c r="AS39" s="8">
        <f>LARGE($BM39:BR39,1)</f>
        <v>1.7361111111111112E-2</v>
      </c>
      <c r="AT39" s="8">
        <f>LARGE($BS39:BT39,1)</f>
        <v>1.0937500000000001E-2</v>
      </c>
      <c r="AU39" s="8">
        <f>LARGE($BS39:BU39,1)</f>
        <v>1.0937500000000001E-2</v>
      </c>
      <c r="AV39" s="8">
        <f>LARGE($BS39:BV39,1)</f>
        <v>1.0937500000000001E-2</v>
      </c>
      <c r="AW39" s="8">
        <f>LARGE($BS39:BW39,1)</f>
        <v>1.0937500000000001E-2</v>
      </c>
      <c r="AX39" s="8">
        <f>LARGE($BS39:BX39,1)</f>
        <v>1.0937500000000001E-2</v>
      </c>
      <c r="BA39" s="6">
        <f t="shared" ref="BA39:BA71" si="184">IF(Z39&gt;0,Z39*60*60*24,0)</f>
        <v>0</v>
      </c>
      <c r="BB39" s="6">
        <f t="shared" ref="BB39:BB71" si="185">IF(AA39&gt;0,AA39*60*60*24,0)</f>
        <v>0</v>
      </c>
      <c r="BC39" s="6">
        <f t="shared" ref="BC39:BC71" si="186">IF(AB39&gt;0,AB39*60*60*24,0)</f>
        <v>0</v>
      </c>
      <c r="BD39" s="6">
        <f t="shared" ref="BD39:BD71" si="187">IF(AC39&gt;0,AC39*60*60*24,0)</f>
        <v>0</v>
      </c>
      <c r="BE39" s="6">
        <f t="shared" ref="BE39:BE71" si="188">IF(AD39&gt;0,AD39*60*60*24,0)</f>
        <v>0</v>
      </c>
      <c r="BF39" s="6">
        <f t="shared" ref="BF39:BF71" si="189">IF(AE39&gt;0,AE39*60*60*24,0)</f>
        <v>0</v>
      </c>
      <c r="BG39" s="6">
        <f t="shared" si="13"/>
        <v>0</v>
      </c>
      <c r="BH39" s="6">
        <f t="shared" si="14"/>
        <v>0</v>
      </c>
      <c r="BI39" s="6">
        <f t="shared" si="15"/>
        <v>0</v>
      </c>
      <c r="BJ39" s="6">
        <f t="shared" si="16"/>
        <v>0</v>
      </c>
      <c r="BK39" s="6">
        <f t="shared" si="17"/>
        <v>0</v>
      </c>
      <c r="BM39" s="8">
        <f t="shared" ref="BM39:BM71" si="190">X39</f>
        <v>1.7361111111111112E-2</v>
      </c>
      <c r="BN39" s="8">
        <f t="shared" si="19"/>
        <v>0</v>
      </c>
      <c r="BO39" s="8">
        <f t="shared" si="20"/>
        <v>0</v>
      </c>
      <c r="BP39" s="8">
        <f t="shared" si="21"/>
        <v>0</v>
      </c>
      <c r="BQ39" s="8">
        <f t="shared" si="22"/>
        <v>0</v>
      </c>
      <c r="BR39" s="8">
        <f t="shared" si="23"/>
        <v>0</v>
      </c>
      <c r="BS39" s="8">
        <f t="shared" ref="BS39:BS71" si="191">IF(AG39&gt;0,AG39,0)</f>
        <v>1.0937500000000001E-2</v>
      </c>
      <c r="BT39" s="8">
        <f t="shared" si="90"/>
        <v>0</v>
      </c>
      <c r="BU39" s="8">
        <f t="shared" si="26"/>
        <v>0</v>
      </c>
      <c r="BV39" s="8">
        <f t="shared" si="26"/>
        <v>0</v>
      </c>
      <c r="BW39" s="8">
        <f t="shared" si="27"/>
        <v>0</v>
      </c>
      <c r="BX39" s="8">
        <f t="shared" si="28"/>
        <v>0</v>
      </c>
      <c r="CA39" s="8" t="str">
        <f t="shared" ref="CA39:CA71" si="192">IF(Z39&gt;0,Z39,"")</f>
        <v/>
      </c>
      <c r="CB39" s="8" t="str">
        <f t="shared" ref="CB39:CB71" si="193">IF(AA39&gt;0,AA39,"")</f>
        <v/>
      </c>
      <c r="CC39" s="8" t="str">
        <f t="shared" ref="CC39:CC71" si="194">IF(AB39&gt;0,AB39,"")</f>
        <v/>
      </c>
      <c r="CD39" s="8" t="str">
        <f t="shared" ref="CD39:CD71" si="195">IF(AC39&gt;0,AC39,"")</f>
        <v/>
      </c>
      <c r="CE39" s="8" t="str">
        <f t="shared" ref="CE39:CE71" si="196">IF(AD39&gt;0,AD39,"")</f>
        <v/>
      </c>
      <c r="CF39" s="8" t="str">
        <f t="shared" ref="CF39:CF71" si="197">IF(AE39&gt;0,AE39,"")</f>
        <v/>
      </c>
      <c r="CG39" s="8" t="str">
        <f t="shared" si="91"/>
        <v/>
      </c>
      <c r="CH39" s="8" t="str">
        <f t="shared" si="92"/>
        <v/>
      </c>
      <c r="CI39" s="8" t="str">
        <f t="shared" si="93"/>
        <v/>
      </c>
      <c r="CJ39" s="8" t="str">
        <f t="shared" si="94"/>
        <v/>
      </c>
      <c r="CK39" s="8" t="str">
        <f t="shared" si="95"/>
        <v/>
      </c>
      <c r="CL39" s="8" t="str">
        <f t="shared" si="96"/>
        <v/>
      </c>
      <c r="CN39" s="13"/>
      <c r="CO39" s="8">
        <f t="shared" si="97"/>
        <v>0</v>
      </c>
      <c r="CP39" s="8">
        <f>IF(COUNT($CA39:CB39)&gt;0,SMALL($CA39:CB39,1),$CN39)</f>
        <v>0</v>
      </c>
      <c r="CQ39" s="8">
        <f>IF(COUNT($CA39:CC39)&gt;0,SMALL($CA39:CC39,1),$CN39)</f>
        <v>0</v>
      </c>
      <c r="CR39" s="8">
        <f>IF(COUNT($CA39:CD39)&gt;0,SMALL($CA39:CD39,1),$CN39)</f>
        <v>0</v>
      </c>
      <c r="CS39" s="8">
        <f>IF(COUNT($CA39:CE39)&gt;0,SMALL($CA39:CE39,1),$CN39)</f>
        <v>0</v>
      </c>
      <c r="CU39" s="8">
        <f t="shared" si="98"/>
        <v>0</v>
      </c>
      <c r="CV39" s="8">
        <f>IF(COUNT($CG39:CH39)&gt;0,SMALL($CG39:CH39,1),$CU39)</f>
        <v>0</v>
      </c>
      <c r="CW39" s="8">
        <f>IF(COUNT($CG39:CI39)&gt;0,SMALL($CG39:CI39,1),$CU39)</f>
        <v>0</v>
      </c>
      <c r="CX39" s="8">
        <f>IF(COUNT($CG39:CJ39)&gt;0,SMALL($CG39:CJ39,1),$CU39)</f>
        <v>0</v>
      </c>
      <c r="CY39" s="8">
        <f>IF(COUNT($CG39:CK39)&gt;0,SMALL($CG39:CK39,1),$CU39)</f>
        <v>0</v>
      </c>
      <c r="DA39" s="8">
        <f t="shared" ref="DA39:DA70" si="198">IF(A39&lt;&gt;"",LARGE(BM39:BR39,1)+DD39,"")</f>
        <v>1.7361921296296295E-2</v>
      </c>
      <c r="DB39" s="8">
        <f t="shared" ref="DB39:DB70" si="199">IF(A39&lt;&gt;"",LARGE(BS39:BX39,1)+DD39,"")</f>
        <v>1.0938310185185186E-2</v>
      </c>
      <c r="DC39" s="1">
        <f t="shared" si="45"/>
        <v>35</v>
      </c>
      <c r="DD39" s="8">
        <f t="shared" ref="DD39:DD70" si="200">IF(A39&lt;&gt;"",DC39/(60*60*24*500),"")</f>
        <v>8.1018518518518515E-7</v>
      </c>
      <c r="DE39" s="1" t="str">
        <f t="shared" ref="DE39:DE70" si="201">A39</f>
        <v>Guest 45:00</v>
      </c>
      <c r="DG39" s="13">
        <f t="shared" ref="DG39:DG71" si="202">N39</f>
        <v>1.8940916398713828E-2</v>
      </c>
      <c r="DH39" s="13">
        <f>SMALL($DT39:DU39,1)/(60*60*24)</f>
        <v>1.8940916398713831E-2</v>
      </c>
      <c r="DI39" s="13">
        <f>SMALL($DT39:DV39,1)/(60*60*24)</f>
        <v>1.8940916398713831E-2</v>
      </c>
      <c r="DJ39" s="13">
        <f>SMALL($DT39:DW39,1)/(60*60*24)</f>
        <v>1.8940916398713831E-2</v>
      </c>
      <c r="DK39" s="13">
        <f>SMALL($DT39:DX39,1)/(60*60*24)</f>
        <v>1.8940916398713831E-2</v>
      </c>
      <c r="DL39" s="13">
        <f>SMALL($DT39:DY39,1)/(60*60*24)</f>
        <v>1.8940916398713831E-2</v>
      </c>
      <c r="DM39" s="37">
        <f t="shared" ref="DM39:DM71" si="203">AF39/(60*60*24)</f>
        <v>1.6876874631305203E-2</v>
      </c>
      <c r="DN39" s="13">
        <f>SMALL($DZ39:EA39,1)/(60*60*24)</f>
        <v>1.6876874631305203E-2</v>
      </c>
      <c r="DO39" s="13">
        <f>SMALL($DZ39:EB39,1)/(60*60*24)</f>
        <v>1.6876874631305203E-2</v>
      </c>
      <c r="DP39" s="13">
        <f>SMALL($DZ39:EC39,1)/(60*60*24)</f>
        <v>1.6876874631305203E-2</v>
      </c>
      <c r="DQ39" s="13">
        <f>SMALL($DZ39:ED39,1)/(60*60*24)</f>
        <v>1.6876874631305203E-2</v>
      </c>
      <c r="DR39" s="13">
        <f>SMALL($DZ39:EE39,1)/(60*60*24)</f>
        <v>1.6876874631305203E-2</v>
      </c>
      <c r="DT39" s="6">
        <f t="shared" ref="DT39:DT71" si="204">N39*60*60*24</f>
        <v>1636.495176848875</v>
      </c>
      <c r="DU39" s="1">
        <f t="shared" si="99"/>
        <v>9999</v>
      </c>
      <c r="DV39" s="1">
        <f t="shared" si="100"/>
        <v>9999</v>
      </c>
      <c r="DW39" s="1">
        <f t="shared" si="101"/>
        <v>9999</v>
      </c>
      <c r="DX39" s="1">
        <f t="shared" si="102"/>
        <v>9999</v>
      </c>
      <c r="DY39" s="1">
        <f t="shared" si="103"/>
        <v>9999</v>
      </c>
      <c r="DZ39" s="6">
        <f t="shared" ref="DZ39:DZ71" si="205">AF39</f>
        <v>1458.1619681447696</v>
      </c>
      <c r="EA39" s="1">
        <f t="shared" si="104"/>
        <v>9999</v>
      </c>
      <c r="EB39" s="46">
        <f t="shared" si="105"/>
        <v>9999</v>
      </c>
      <c r="EC39" s="1">
        <f t="shared" si="106"/>
        <v>9999</v>
      </c>
      <c r="ED39" s="1">
        <f t="shared" si="107"/>
        <v>9999</v>
      </c>
      <c r="EE39" s="1">
        <f t="shared" si="108"/>
        <v>9999</v>
      </c>
    </row>
    <row r="40" spans="1:135" x14ac:dyDescent="0.25">
      <c r="A40" s="1" t="s">
        <v>147</v>
      </c>
      <c r="H40" s="38"/>
      <c r="K40" s="8">
        <v>1.4930555555555556E-2</v>
      </c>
      <c r="L40" s="8">
        <v>3.2986111111111112E-2</v>
      </c>
      <c r="M40" s="8">
        <v>2.238974137321233E-2</v>
      </c>
      <c r="N40" s="8">
        <f t="shared" si="180"/>
        <v>2.0883574490889605E-2</v>
      </c>
      <c r="O40" s="32" t="str">
        <f t="shared" si="61"/>
        <v>-</v>
      </c>
      <c r="P40" s="70">
        <f t="shared" si="181"/>
        <v>1.5061668823227251E-3</v>
      </c>
      <c r="Q40" s="32">
        <f t="shared" ref="Q40" si="206">IF(R40&gt;0,"+",0)</f>
        <v>0</v>
      </c>
      <c r="R40" s="70">
        <f t="shared" si="63"/>
        <v>-1.5061668823227251E-3</v>
      </c>
      <c r="S40" s="6">
        <f t="shared" si="64"/>
        <v>1804.3408360128619</v>
      </c>
      <c r="T40" s="8">
        <f t="shared" si="183"/>
        <v>1.5277777777777777E-2</v>
      </c>
      <c r="V40" s="8">
        <f t="shared" si="4"/>
        <v>0</v>
      </c>
      <c r="W40" s="8">
        <f t="shared" si="5"/>
        <v>0</v>
      </c>
      <c r="X40" s="8">
        <f t="shared" si="6"/>
        <v>1.5277777777777777E-2</v>
      </c>
      <c r="Y40" s="8"/>
      <c r="Z40" s="8">
        <f>IF(A40&lt;&gt;"",IF(VLOOKUP(A40,Apr!A$4:F$209,6)&gt;0,VLOOKUP(A40,Apr!A$4:F$209,6),0),0)</f>
        <v>0</v>
      </c>
      <c r="AA40" s="8">
        <f>IF(A40&lt;&gt;"",IF(VLOOKUP(A40,May!A$3:F$207,6)&gt;0,VLOOKUP(A40,May!A$3:F$207,6),0),0)</f>
        <v>0</v>
      </c>
      <c r="AB40" s="8">
        <f>IF(A40&lt;&gt;"",IF(VLOOKUP(A40,Jun!A$3:F$207,6)&gt;0,VLOOKUP(A40,Jun!A$3:F$207,6),0),0)</f>
        <v>0</v>
      </c>
      <c r="AC40" s="8">
        <f>IF(A40&lt;&gt;"",IF(VLOOKUP(A40,Jul!A$3:F$206,6)&gt;0,VLOOKUP(A40,Jul!A$3:F$206,6),0),0)</f>
        <v>0</v>
      </c>
      <c r="AD40" s="8">
        <f>IF(A40&lt;&gt;"",IF(VLOOKUP(A40,Aug!A$3:F$206,6)&gt;0,VLOOKUP(A40,Aug!A$3:F$206,6),0),0)</f>
        <v>0</v>
      </c>
      <c r="AE40" s="8">
        <f>IF(A40&lt;&gt;"",IF(VLOOKUP(A40,Sep!A$3:F$206,6)&gt;0,VLOOKUP(A40,Sep!A$3:F$206,6),0),0)</f>
        <v>0</v>
      </c>
      <c r="AF40" s="6">
        <f t="shared" si="65"/>
        <v>1607.7170418006433</v>
      </c>
      <c r="AG40" s="8">
        <f t="shared" si="66"/>
        <v>9.2013888888888892E-3</v>
      </c>
      <c r="AH40" s="8">
        <f>IF(A40&lt;&gt;"",IF(VLOOKUP(A40,Oct!A$3:F$206,6)&gt;0,VLOOKUP(A40,Oct!A$3:F$206,6),0),0)</f>
        <v>0</v>
      </c>
      <c r="AI40" s="8">
        <f>IF(A40&lt;&gt;"",IF(VLOOKUP(A40,Nov!A$3:F$206,6)&gt;0,VLOOKUP(A40,Nov!A$3:F$206,6),0),0)</f>
        <v>0</v>
      </c>
      <c r="AJ40" s="8">
        <f>IF(A40&lt;&gt;"",IF(VLOOKUP(A40,Dec!A$3:F$207,6)&gt;0,VLOOKUP(A40,Dec!A$3:F$207,6),0),0)</f>
        <v>0</v>
      </c>
      <c r="AK40" s="8">
        <f>IF(A40&lt;&gt;"",IF(VLOOKUP(A40,Jan!A$3:F$206,6)&gt;0,VLOOKUP(A40,Jan!A$3:F$206,6),0),0)</f>
        <v>0</v>
      </c>
      <c r="AL40" s="8">
        <f>IF(A40&lt;&gt;"",IF(VLOOKUP(A40,Feb!A$3:F$206,6)&gt;0,VLOOKUP(A40,Feb!A$3:F$206,6),0),0)</f>
        <v>0</v>
      </c>
      <c r="AM40" s="8">
        <f>IF(A40&lt;&gt;"",IF(VLOOKUP(A40,Mar!A$3:F$206,6)&gt;0,VLOOKUP(A40,Mar!A$3:F$206,6),0),0)</f>
        <v>0</v>
      </c>
      <c r="AO40" s="8">
        <f>LARGE($BM40:BN40,1)</f>
        <v>1.5277777777777777E-2</v>
      </c>
      <c r="AP40" s="8">
        <f>LARGE($BM40:BO40,1)</f>
        <v>1.5277777777777777E-2</v>
      </c>
      <c r="AQ40" s="8">
        <f>LARGE($BM40:BP40,1)</f>
        <v>1.5277777777777777E-2</v>
      </c>
      <c r="AR40" s="8">
        <f>LARGE($BM40:BQ40,1)</f>
        <v>1.5277777777777777E-2</v>
      </c>
      <c r="AS40" s="8">
        <f>LARGE($BM40:BR40,1)</f>
        <v>1.5277777777777777E-2</v>
      </c>
      <c r="AT40" s="8">
        <f>LARGE($BS40:BT40,1)</f>
        <v>9.2013888888888892E-3</v>
      </c>
      <c r="AU40" s="8">
        <f>LARGE($BS40:BU40,1)</f>
        <v>9.2013888888888892E-3</v>
      </c>
      <c r="AV40" s="8">
        <f>LARGE($BS40:BV40,1)</f>
        <v>9.2013888888888892E-3</v>
      </c>
      <c r="AW40" s="8">
        <f>LARGE($BS40:BW40,1)</f>
        <v>9.2013888888888892E-3</v>
      </c>
      <c r="AX40" s="8">
        <f>LARGE($BS40:BX40,1)</f>
        <v>9.2013888888888892E-3</v>
      </c>
      <c r="BA40" s="6">
        <f t="shared" si="184"/>
        <v>0</v>
      </c>
      <c r="BB40" s="6">
        <f t="shared" si="185"/>
        <v>0</v>
      </c>
      <c r="BC40" s="6">
        <f t="shared" si="186"/>
        <v>0</v>
      </c>
      <c r="BD40" s="6">
        <f t="shared" si="187"/>
        <v>0</v>
      </c>
      <c r="BE40" s="6">
        <f t="shared" si="188"/>
        <v>0</v>
      </c>
      <c r="BF40" s="6">
        <f t="shared" si="189"/>
        <v>0</v>
      </c>
      <c r="BG40" s="6">
        <f t="shared" si="13"/>
        <v>0</v>
      </c>
      <c r="BH40" s="6">
        <f t="shared" si="14"/>
        <v>0</v>
      </c>
      <c r="BI40" s="6">
        <f t="shared" si="15"/>
        <v>0</v>
      </c>
      <c r="BJ40" s="6">
        <f t="shared" si="16"/>
        <v>0</v>
      </c>
      <c r="BK40" s="6">
        <f t="shared" si="17"/>
        <v>0</v>
      </c>
      <c r="BM40" s="8">
        <f t="shared" si="190"/>
        <v>1.5277777777777777E-2</v>
      </c>
      <c r="BN40" s="8">
        <f t="shared" si="19"/>
        <v>0</v>
      </c>
      <c r="BO40" s="8">
        <f t="shared" si="20"/>
        <v>0</v>
      </c>
      <c r="BP40" s="8">
        <f t="shared" si="21"/>
        <v>0</v>
      </c>
      <c r="BQ40" s="8">
        <f t="shared" si="22"/>
        <v>0</v>
      </c>
      <c r="BR40" s="8">
        <f t="shared" si="23"/>
        <v>0</v>
      </c>
      <c r="BS40" s="8">
        <f t="shared" si="191"/>
        <v>9.2013888888888892E-3</v>
      </c>
      <c r="BT40" s="8">
        <f t="shared" si="90"/>
        <v>0</v>
      </c>
      <c r="BU40" s="8">
        <f t="shared" si="26"/>
        <v>0</v>
      </c>
      <c r="BV40" s="8">
        <f t="shared" si="26"/>
        <v>0</v>
      </c>
      <c r="BW40" s="8">
        <f t="shared" si="27"/>
        <v>0</v>
      </c>
      <c r="BX40" s="8">
        <f t="shared" si="28"/>
        <v>0</v>
      </c>
      <c r="CA40" s="8" t="str">
        <f t="shared" si="192"/>
        <v/>
      </c>
      <c r="CB40" s="8" t="str">
        <f t="shared" si="193"/>
        <v/>
      </c>
      <c r="CC40" s="8" t="str">
        <f t="shared" si="194"/>
        <v/>
      </c>
      <c r="CD40" s="8" t="str">
        <f t="shared" si="195"/>
        <v/>
      </c>
      <c r="CE40" s="8" t="str">
        <f t="shared" si="196"/>
        <v/>
      </c>
      <c r="CF40" s="8" t="str">
        <f t="shared" si="197"/>
        <v/>
      </c>
      <c r="CG40" s="8" t="str">
        <f t="shared" si="91"/>
        <v/>
      </c>
      <c r="CH40" s="8" t="str">
        <f t="shared" si="92"/>
        <v/>
      </c>
      <c r="CI40" s="8" t="str">
        <f t="shared" si="93"/>
        <v/>
      </c>
      <c r="CJ40" s="8" t="str">
        <f t="shared" si="94"/>
        <v/>
      </c>
      <c r="CK40" s="8" t="str">
        <f t="shared" si="95"/>
        <v/>
      </c>
      <c r="CL40" s="8" t="str">
        <f t="shared" si="96"/>
        <v/>
      </c>
      <c r="CN40" s="13"/>
      <c r="CO40" s="8">
        <f t="shared" si="97"/>
        <v>0</v>
      </c>
      <c r="CP40" s="8">
        <f>IF(COUNT($CA40:CB40)&gt;0,SMALL($CA40:CB40,1),$CN40)</f>
        <v>0</v>
      </c>
      <c r="CQ40" s="8">
        <f>IF(COUNT($CA40:CC40)&gt;0,SMALL($CA40:CC40,1),$CN40)</f>
        <v>0</v>
      </c>
      <c r="CR40" s="8">
        <f>IF(COUNT($CA40:CD40)&gt;0,SMALL($CA40:CD40,1),$CN40)</f>
        <v>0</v>
      </c>
      <c r="CS40" s="8">
        <f>IF(COUNT($CA40:CE40)&gt;0,SMALL($CA40:CE40,1),$CN40)</f>
        <v>0</v>
      </c>
      <c r="CU40" s="8">
        <f t="shared" si="98"/>
        <v>0</v>
      </c>
      <c r="CV40" s="8">
        <f>IF(COUNT($CG40:CH40)&gt;0,SMALL($CG40:CH40,1),$CU40)</f>
        <v>0</v>
      </c>
      <c r="CW40" s="8">
        <f>IF(COUNT($CG40:CI40)&gt;0,SMALL($CG40:CI40,1),$CU40)</f>
        <v>0</v>
      </c>
      <c r="CX40" s="8">
        <f>IF(COUNT($CG40:CJ40)&gt;0,SMALL($CG40:CJ40,1),$CU40)</f>
        <v>0</v>
      </c>
      <c r="CY40" s="8">
        <f>IF(COUNT($CG40:CK40)&gt;0,SMALL($CG40:CK40,1),$CU40)</f>
        <v>0</v>
      </c>
      <c r="DA40" s="8">
        <f t="shared" si="198"/>
        <v>1.5278611111111111E-2</v>
      </c>
      <c r="DB40" s="8">
        <f t="shared" si="199"/>
        <v>9.2022222222222227E-3</v>
      </c>
      <c r="DC40" s="1">
        <f t="shared" si="45"/>
        <v>36</v>
      </c>
      <c r="DD40" s="8">
        <f t="shared" si="200"/>
        <v>8.3333333333333333E-7</v>
      </c>
      <c r="DE40" s="1" t="str">
        <f t="shared" si="201"/>
        <v>Guest 47:30</v>
      </c>
      <c r="DG40" s="13">
        <f t="shared" si="202"/>
        <v>2.0883574490889605E-2</v>
      </c>
      <c r="DH40" s="13">
        <f>SMALL($DT40:DU40,1)/(60*60*24)</f>
        <v>2.0883574490889605E-2</v>
      </c>
      <c r="DI40" s="13">
        <f>SMALL($DT40:DV40,1)/(60*60*24)</f>
        <v>2.0883574490889605E-2</v>
      </c>
      <c r="DJ40" s="13">
        <f>SMALL($DT40:DW40,1)/(60*60*24)</f>
        <v>2.0883574490889605E-2</v>
      </c>
      <c r="DK40" s="13">
        <f>SMALL($DT40:DX40,1)/(60*60*24)</f>
        <v>2.0883574490889605E-2</v>
      </c>
      <c r="DL40" s="13">
        <f>SMALL($DT40:DY40,1)/(60*60*24)</f>
        <v>2.0883574490889605E-2</v>
      </c>
      <c r="DM40" s="37">
        <f t="shared" si="203"/>
        <v>1.860783613195189E-2</v>
      </c>
      <c r="DN40" s="13">
        <f>SMALL($DZ40:EA40,1)/(60*60*24)</f>
        <v>1.860783613195189E-2</v>
      </c>
      <c r="DO40" s="13">
        <f>SMALL($DZ40:EB40,1)/(60*60*24)</f>
        <v>1.860783613195189E-2</v>
      </c>
      <c r="DP40" s="13">
        <f>SMALL($DZ40:EC40,1)/(60*60*24)</f>
        <v>1.860783613195189E-2</v>
      </c>
      <c r="DQ40" s="13">
        <f>SMALL($DZ40:ED40,1)/(60*60*24)</f>
        <v>1.860783613195189E-2</v>
      </c>
      <c r="DR40" s="13">
        <f>SMALL($DZ40:EE40,1)/(60*60*24)</f>
        <v>1.860783613195189E-2</v>
      </c>
      <c r="DT40" s="6">
        <f t="shared" si="204"/>
        <v>1804.3408360128619</v>
      </c>
      <c r="DU40" s="1">
        <f t="shared" si="99"/>
        <v>9999</v>
      </c>
      <c r="DV40" s="1">
        <f t="shared" si="100"/>
        <v>9999</v>
      </c>
      <c r="DW40" s="1">
        <f t="shared" si="101"/>
        <v>9999</v>
      </c>
      <c r="DX40" s="1">
        <f t="shared" si="102"/>
        <v>9999</v>
      </c>
      <c r="DY40" s="1">
        <f t="shared" si="103"/>
        <v>9999</v>
      </c>
      <c r="DZ40" s="6">
        <f t="shared" si="205"/>
        <v>1607.7170418006433</v>
      </c>
      <c r="EA40" s="1">
        <f t="shared" si="104"/>
        <v>9999</v>
      </c>
      <c r="EB40" s="46">
        <f t="shared" si="105"/>
        <v>9999</v>
      </c>
      <c r="EC40" s="1">
        <f t="shared" si="106"/>
        <v>9999</v>
      </c>
      <c r="ED40" s="1">
        <f t="shared" si="107"/>
        <v>9999</v>
      </c>
      <c r="EE40" s="1">
        <f t="shared" si="108"/>
        <v>9999</v>
      </c>
    </row>
    <row r="41" spans="1:135" x14ac:dyDescent="0.25">
      <c r="A41" s="1" t="s">
        <v>197</v>
      </c>
      <c r="H41" s="38"/>
      <c r="K41" s="8">
        <v>1.6666666666666666E-2</v>
      </c>
      <c r="L41" s="8">
        <v>3.4722222222222224E-2</v>
      </c>
      <c r="M41" s="8">
        <v>2.3568148813907713E-2</v>
      </c>
      <c r="N41" s="8">
        <f t="shared" si="180"/>
        <v>2.3311897106109324E-2</v>
      </c>
      <c r="O41" s="32" t="str">
        <f t="shared" si="61"/>
        <v>-</v>
      </c>
      <c r="P41" s="70">
        <f t="shared" si="181"/>
        <v>2.5625170779838835E-4</v>
      </c>
      <c r="Q41" s="32">
        <f t="shared" ref="Q41" si="207">IF(R41&gt;0,"+",0)</f>
        <v>0</v>
      </c>
      <c r="R41" s="70">
        <f t="shared" si="63"/>
        <v>-2.5625170779838835E-4</v>
      </c>
      <c r="S41" s="6">
        <f t="shared" si="64"/>
        <v>2014.1479099678456</v>
      </c>
      <c r="T41" s="8">
        <f t="shared" si="183"/>
        <v>1.2847222222222222E-2</v>
      </c>
      <c r="V41" s="8">
        <f t="shared" si="4"/>
        <v>0</v>
      </c>
      <c r="W41" s="8">
        <f t="shared" si="5"/>
        <v>0</v>
      </c>
      <c r="X41" s="8">
        <f t="shared" si="6"/>
        <v>1.2847222222222222E-2</v>
      </c>
      <c r="Y41" s="8"/>
      <c r="Z41" s="8">
        <f>IF(A41&lt;&gt;"",IF(VLOOKUP(A41,Apr!A$4:F$209,6)&gt;0,VLOOKUP(A41,Apr!A$4:F$209,6),0),0)</f>
        <v>0</v>
      </c>
      <c r="AA41" s="8">
        <f>IF(A41&lt;&gt;"",IF(VLOOKUP(A41,May!A$3:F$207,6)&gt;0,VLOOKUP(A41,May!A$3:F$207,6),0),0)</f>
        <v>0</v>
      </c>
      <c r="AB41" s="8">
        <f>IF(A41&lt;&gt;"",IF(VLOOKUP(A41,Jun!A$3:F$207,6)&gt;0,VLOOKUP(A41,Jun!A$3:F$207,6),0),0)</f>
        <v>0</v>
      </c>
      <c r="AC41" s="8">
        <f>IF(A41&lt;&gt;"",IF(VLOOKUP(A41,Jul!A$3:F$206,6)&gt;0,VLOOKUP(A41,Jul!A$3:F$206,6),0),0)</f>
        <v>0</v>
      </c>
      <c r="AD41" s="8">
        <f>IF(A41&lt;&gt;"",IF(VLOOKUP(A41,Aug!A$3:F$206,6)&gt;0,VLOOKUP(A41,Aug!A$3:F$206,6),0),0)</f>
        <v>0</v>
      </c>
      <c r="AE41" s="8">
        <f>IF(A41&lt;&gt;"",IF(VLOOKUP(A41,Sep!A$3:F$206,6)&gt;0,VLOOKUP(A41,Sep!A$3:F$206,6),0),0)</f>
        <v>0</v>
      </c>
      <c r="AF41" s="6">
        <f t="shared" si="65"/>
        <v>1794.6608838704853</v>
      </c>
      <c r="AG41" s="8">
        <f t="shared" si="66"/>
        <v>7.1180555555555554E-3</v>
      </c>
      <c r="AH41" s="8">
        <f>IF(A41&lt;&gt;"",IF(VLOOKUP(A41,Oct!A$3:F$206,6)&gt;0,VLOOKUP(A41,Oct!A$3:F$206,6),0),0)</f>
        <v>0</v>
      </c>
      <c r="AI41" s="8">
        <f>IF(A41&lt;&gt;"",IF(VLOOKUP(A41,Nov!A$3:F$206,6)&gt;0,VLOOKUP(A41,Nov!A$3:F$206,6),0),0)</f>
        <v>0</v>
      </c>
      <c r="AJ41" s="8">
        <f>IF(A41&lt;&gt;"",IF(VLOOKUP(A41,Dec!A$3:F$207,6)&gt;0,VLOOKUP(A41,Dec!A$3:F$207,6),0),0)</f>
        <v>0</v>
      </c>
      <c r="AK41" s="8">
        <f>IF(A41&lt;&gt;"",IF(VLOOKUP(A41,Jan!A$3:F$206,6)&gt;0,VLOOKUP(A41,Jan!A$3:F$206,6),0),0)</f>
        <v>0</v>
      </c>
      <c r="AL41" s="8">
        <f>IF(A41&lt;&gt;"",IF(VLOOKUP(A41,Feb!A$3:F$206,6)&gt;0,VLOOKUP(A41,Feb!A$3:F$206,6),0),0)</f>
        <v>0</v>
      </c>
      <c r="AM41" s="8">
        <f>IF(A41&lt;&gt;"",IF(VLOOKUP(A41,Mar!A$3:F$206,6)&gt;0,VLOOKUP(A41,Mar!A$3:F$206,6),0),0)</f>
        <v>0</v>
      </c>
      <c r="AO41" s="8">
        <f>LARGE($BM41:BN41,1)</f>
        <v>1.2847222222222222E-2</v>
      </c>
      <c r="AP41" s="8">
        <f>LARGE($BM41:BO41,1)</f>
        <v>1.2847222222222222E-2</v>
      </c>
      <c r="AQ41" s="8">
        <f>LARGE($BM41:BP41,1)</f>
        <v>1.2847222222222222E-2</v>
      </c>
      <c r="AR41" s="8">
        <f>LARGE($BM41:BQ41,1)</f>
        <v>1.2847222222222222E-2</v>
      </c>
      <c r="AS41" s="8">
        <f>LARGE($BM41:BR41,1)</f>
        <v>1.2847222222222222E-2</v>
      </c>
      <c r="AT41" s="8">
        <f>LARGE($BS41:BT41,1)</f>
        <v>7.1180555555555554E-3</v>
      </c>
      <c r="AU41" s="8">
        <f>LARGE($BS41:BU41,1)</f>
        <v>7.1180555555555554E-3</v>
      </c>
      <c r="AV41" s="8">
        <f>LARGE($BS41:BV41,1)</f>
        <v>7.1180555555555554E-3</v>
      </c>
      <c r="AW41" s="8">
        <f>LARGE($BS41:BW41,1)</f>
        <v>7.1180555555555554E-3</v>
      </c>
      <c r="AX41" s="8">
        <f>LARGE($BS41:BX41,1)</f>
        <v>7.1180555555555554E-3</v>
      </c>
      <c r="BA41" s="6">
        <f t="shared" si="184"/>
        <v>0</v>
      </c>
      <c r="BB41" s="6">
        <f t="shared" si="185"/>
        <v>0</v>
      </c>
      <c r="BC41" s="6">
        <f t="shared" si="186"/>
        <v>0</v>
      </c>
      <c r="BD41" s="6">
        <f t="shared" si="187"/>
        <v>0</v>
      </c>
      <c r="BE41" s="6">
        <f t="shared" si="188"/>
        <v>0</v>
      </c>
      <c r="BF41" s="6">
        <f t="shared" si="189"/>
        <v>0</v>
      </c>
      <c r="BG41" s="6">
        <f t="shared" si="13"/>
        <v>0</v>
      </c>
      <c r="BH41" s="6">
        <f t="shared" si="14"/>
        <v>0</v>
      </c>
      <c r="BI41" s="6">
        <f t="shared" si="15"/>
        <v>0</v>
      </c>
      <c r="BJ41" s="6">
        <f t="shared" si="16"/>
        <v>0</v>
      </c>
      <c r="BK41" s="6">
        <f t="shared" si="17"/>
        <v>0</v>
      </c>
      <c r="BM41" s="8">
        <f t="shared" si="190"/>
        <v>1.2847222222222222E-2</v>
      </c>
      <c r="BN41" s="8">
        <f t="shared" si="19"/>
        <v>0</v>
      </c>
      <c r="BO41" s="8">
        <f t="shared" si="20"/>
        <v>0</v>
      </c>
      <c r="BP41" s="8">
        <f t="shared" si="21"/>
        <v>0</v>
      </c>
      <c r="BQ41" s="8">
        <f t="shared" si="22"/>
        <v>0</v>
      </c>
      <c r="BR41" s="8">
        <f t="shared" si="23"/>
        <v>0</v>
      </c>
      <c r="BS41" s="8">
        <f t="shared" si="191"/>
        <v>7.1180555555555554E-3</v>
      </c>
      <c r="BT41" s="8">
        <f t="shared" si="90"/>
        <v>0</v>
      </c>
      <c r="BU41" s="8">
        <f t="shared" si="26"/>
        <v>0</v>
      </c>
      <c r="BV41" s="8">
        <f t="shared" si="26"/>
        <v>0</v>
      </c>
      <c r="BW41" s="8">
        <f t="shared" si="27"/>
        <v>0</v>
      </c>
      <c r="BX41" s="8">
        <f t="shared" si="28"/>
        <v>0</v>
      </c>
      <c r="CA41" s="8" t="str">
        <f t="shared" si="192"/>
        <v/>
      </c>
      <c r="CB41" s="8" t="str">
        <f t="shared" si="193"/>
        <v/>
      </c>
      <c r="CC41" s="8" t="str">
        <f t="shared" si="194"/>
        <v/>
      </c>
      <c r="CD41" s="8" t="str">
        <f t="shared" si="195"/>
        <v/>
      </c>
      <c r="CE41" s="8" t="str">
        <f t="shared" si="196"/>
        <v/>
      </c>
      <c r="CF41" s="8" t="str">
        <f t="shared" si="197"/>
        <v/>
      </c>
      <c r="CG41" s="8" t="str">
        <f t="shared" si="91"/>
        <v/>
      </c>
      <c r="CH41" s="8" t="str">
        <f t="shared" si="92"/>
        <v/>
      </c>
      <c r="CI41" s="8" t="str">
        <f t="shared" si="93"/>
        <v/>
      </c>
      <c r="CJ41" s="8" t="str">
        <f t="shared" si="94"/>
        <v/>
      </c>
      <c r="CK41" s="8" t="str">
        <f t="shared" si="95"/>
        <v/>
      </c>
      <c r="CL41" s="8" t="str">
        <f t="shared" si="96"/>
        <v/>
      </c>
      <c r="CN41" s="13"/>
      <c r="CO41" s="8">
        <f t="shared" si="97"/>
        <v>0</v>
      </c>
      <c r="CP41" s="8">
        <f>IF(COUNT($CA41:CB41)&gt;0,SMALL($CA41:CB41,1),$CN41)</f>
        <v>0</v>
      </c>
      <c r="CQ41" s="8">
        <f>IF(COUNT($CA41:CC41)&gt;0,SMALL($CA41:CC41,1),$CN41)</f>
        <v>0</v>
      </c>
      <c r="CR41" s="8">
        <f>IF(COUNT($CA41:CD41)&gt;0,SMALL($CA41:CD41,1),$CN41)</f>
        <v>0</v>
      </c>
      <c r="CS41" s="8">
        <f>IF(COUNT($CA41:CE41)&gt;0,SMALL($CA41:CE41,1),$CN41)</f>
        <v>0</v>
      </c>
      <c r="CU41" s="8">
        <f t="shared" si="98"/>
        <v>0</v>
      </c>
      <c r="CV41" s="8">
        <f>IF(COUNT($CG41:CH41)&gt;0,SMALL($CG41:CH41,1),$CU41)</f>
        <v>0</v>
      </c>
      <c r="CW41" s="8">
        <f>IF(COUNT($CG41:CI41)&gt;0,SMALL($CG41:CI41,1),$CU41)</f>
        <v>0</v>
      </c>
      <c r="CX41" s="8">
        <f>IF(COUNT($CG41:CJ41)&gt;0,SMALL($CG41:CJ41,1),$CU41)</f>
        <v>0</v>
      </c>
      <c r="CY41" s="8">
        <f>IF(COUNT($CG41:CK41)&gt;0,SMALL($CG41:CK41,1),$CU41)</f>
        <v>0</v>
      </c>
      <c r="DA41" s="8">
        <f t="shared" si="198"/>
        <v>1.2848078703703704E-2</v>
      </c>
      <c r="DB41" s="8">
        <f t="shared" si="199"/>
        <v>7.1189120370370373E-3</v>
      </c>
      <c r="DC41" s="1">
        <f t="shared" si="45"/>
        <v>37</v>
      </c>
      <c r="DD41" s="8">
        <f t="shared" si="200"/>
        <v>8.5648148148148151E-7</v>
      </c>
      <c r="DE41" s="1" t="str">
        <f t="shared" si="201"/>
        <v>Guest 50:00</v>
      </c>
      <c r="DG41" s="13">
        <f t="shared" si="202"/>
        <v>2.3311897106109324E-2</v>
      </c>
      <c r="DH41" s="13">
        <f>SMALL($DT41:DU41,1)/(60*60*24)</f>
        <v>2.3311897106109324E-2</v>
      </c>
      <c r="DI41" s="13">
        <f>SMALL($DT41:DV41,1)/(60*60*24)</f>
        <v>2.3311897106109324E-2</v>
      </c>
      <c r="DJ41" s="13">
        <f>SMALL($DT41:DW41,1)/(60*60*24)</f>
        <v>2.3311897106109324E-2</v>
      </c>
      <c r="DK41" s="13">
        <f>SMALL($DT41:DX41,1)/(60*60*24)</f>
        <v>2.3311897106109324E-2</v>
      </c>
      <c r="DL41" s="13">
        <f>SMALL($DT41:DY41,1)/(60*60*24)</f>
        <v>2.3311897106109324E-2</v>
      </c>
      <c r="DM41" s="37">
        <f t="shared" si="203"/>
        <v>2.0771538007760246E-2</v>
      </c>
      <c r="DN41" s="13">
        <f>SMALL($DZ41:EA41,1)/(60*60*24)</f>
        <v>2.0771538007760246E-2</v>
      </c>
      <c r="DO41" s="13">
        <f>SMALL($DZ41:EB41,1)/(60*60*24)</f>
        <v>2.0771538007760246E-2</v>
      </c>
      <c r="DP41" s="13">
        <f>SMALL($DZ41:EC41,1)/(60*60*24)</f>
        <v>2.0771538007760246E-2</v>
      </c>
      <c r="DQ41" s="13">
        <f>SMALL($DZ41:ED41,1)/(60*60*24)</f>
        <v>2.0771538007760246E-2</v>
      </c>
      <c r="DR41" s="13">
        <f>SMALL($DZ41:EE41,1)/(60*60*24)</f>
        <v>2.0771538007760246E-2</v>
      </c>
      <c r="DT41" s="6">
        <f t="shared" si="204"/>
        <v>2014.1479099678456</v>
      </c>
      <c r="DU41" s="1">
        <f t="shared" si="99"/>
        <v>9999</v>
      </c>
      <c r="DV41" s="1">
        <f t="shared" si="100"/>
        <v>9999</v>
      </c>
      <c r="DW41" s="1">
        <f t="shared" si="101"/>
        <v>9999</v>
      </c>
      <c r="DX41" s="1">
        <f t="shared" si="102"/>
        <v>9999</v>
      </c>
      <c r="DY41" s="1">
        <f t="shared" si="103"/>
        <v>9999</v>
      </c>
      <c r="DZ41" s="6">
        <f t="shared" si="205"/>
        <v>1794.6608838704853</v>
      </c>
      <c r="EA41" s="1">
        <f t="shared" si="104"/>
        <v>9999</v>
      </c>
      <c r="EB41" s="46">
        <f t="shared" si="105"/>
        <v>9999</v>
      </c>
      <c r="EC41" s="1">
        <f t="shared" si="106"/>
        <v>9999</v>
      </c>
      <c r="ED41" s="1">
        <f t="shared" si="107"/>
        <v>9999</v>
      </c>
      <c r="EE41" s="1">
        <f t="shared" si="108"/>
        <v>9999</v>
      </c>
    </row>
    <row r="42" spans="1:135" x14ac:dyDescent="0.25">
      <c r="A42" s="1" t="s">
        <v>198</v>
      </c>
      <c r="H42" s="38"/>
      <c r="K42" s="8">
        <v>1.8749999999999999E-2</v>
      </c>
      <c r="L42" s="8">
        <v>3.8194444444444441E-2</v>
      </c>
      <c r="M42" s="8">
        <v>2.5924963695298484E-2</v>
      </c>
      <c r="N42" s="8">
        <f t="shared" si="180"/>
        <v>2.6225884244372985E-2</v>
      </c>
      <c r="O42" s="32">
        <f t="shared" si="61"/>
        <v>0</v>
      </c>
      <c r="P42" s="70">
        <f t="shared" si="181"/>
        <v>-3.009205490745008E-4</v>
      </c>
      <c r="Q42" s="32" t="str">
        <f t="shared" ref="Q42" si="208">IF(R42&gt;0,"+",0)</f>
        <v>+</v>
      </c>
      <c r="R42" s="70">
        <f t="shared" si="63"/>
        <v>3.009205490745008E-4</v>
      </c>
      <c r="S42" s="6">
        <f t="shared" si="64"/>
        <v>2265.9163987138259</v>
      </c>
      <c r="T42" s="8">
        <f t="shared" si="183"/>
        <v>1.0069444444444445E-2</v>
      </c>
      <c r="V42" s="8">
        <f t="shared" si="4"/>
        <v>0</v>
      </c>
      <c r="W42" s="8">
        <f t="shared" si="5"/>
        <v>0</v>
      </c>
      <c r="X42" s="8">
        <f t="shared" si="6"/>
        <v>1.0069444444444445E-2</v>
      </c>
      <c r="Y42" s="8"/>
      <c r="Z42" s="8">
        <f>IF(A42&lt;&gt;"",IF(VLOOKUP(A42,Apr!A$4:F$209,6)&gt;0,VLOOKUP(A42,Apr!A$4:F$209,6),0),0)</f>
        <v>0</v>
      </c>
      <c r="AA42" s="8">
        <f>IF(A42&lt;&gt;"",IF(VLOOKUP(A42,May!A$3:F$207,6)&gt;0,VLOOKUP(A42,May!A$3:F$207,6),0),0)</f>
        <v>0</v>
      </c>
      <c r="AB42" s="8">
        <f>IF(A42&lt;&gt;"",IF(VLOOKUP(A42,Jun!A$3:F$207,6)&gt;0,VLOOKUP(A42,Jun!A$3:F$207,6),0),0)</f>
        <v>0</v>
      </c>
      <c r="AC42" s="8">
        <f>IF(A42&lt;&gt;"",IF(VLOOKUP(A42,Jul!A$3:F$206,6)&gt;0,VLOOKUP(A42,Jul!A$3:F$206,6),0),0)</f>
        <v>0</v>
      </c>
      <c r="AD42" s="8">
        <f>IF(A42&lt;&gt;"",IF(VLOOKUP(A42,Aug!A$3:F$206,6)&gt;0,VLOOKUP(A42,Aug!A$3:F$206,6),0),0)</f>
        <v>0</v>
      </c>
      <c r="AE42" s="8">
        <f>IF(A42&lt;&gt;"",IF(VLOOKUP(A42,Sep!A$3:F$206,6)&gt;0,VLOOKUP(A42,Sep!A$3:F$206,6),0),0)</f>
        <v>0</v>
      </c>
      <c r="AF42" s="6">
        <f t="shared" si="65"/>
        <v>2018.9934943542955</v>
      </c>
      <c r="AG42" s="8">
        <f t="shared" si="66"/>
        <v>4.5138888888888893E-3</v>
      </c>
      <c r="AH42" s="8">
        <f>IF(A42&lt;&gt;"",IF(VLOOKUP(A42,Oct!A$3:F$206,6)&gt;0,VLOOKUP(A42,Oct!A$3:F$206,6),0),0)</f>
        <v>0</v>
      </c>
      <c r="AI42" s="8">
        <f>IF(A42&lt;&gt;"",IF(VLOOKUP(A42,Nov!A$3:F$206,6)&gt;0,VLOOKUP(A42,Nov!A$3:F$206,6),0),0)</f>
        <v>0</v>
      </c>
      <c r="AJ42" s="8">
        <f>IF(A42&lt;&gt;"",IF(VLOOKUP(A42,Dec!A$3:F$207,6)&gt;0,VLOOKUP(A42,Dec!A$3:F$207,6),0),0)</f>
        <v>0</v>
      </c>
      <c r="AK42" s="8">
        <f>IF(A42&lt;&gt;"",IF(VLOOKUP(A42,Jan!A$3:F$206,6)&gt;0,VLOOKUP(A42,Jan!A$3:F$206,6),0),0)</f>
        <v>0</v>
      </c>
      <c r="AL42" s="8">
        <f>IF(A42&lt;&gt;"",IF(VLOOKUP(A42,Feb!A$3:F$206,6)&gt;0,VLOOKUP(A42,Feb!A$3:F$206,6),0),0)</f>
        <v>0</v>
      </c>
      <c r="AM42" s="8">
        <f>IF(A42&lt;&gt;"",IF(VLOOKUP(A42,Mar!A$3:F$206,6)&gt;0,VLOOKUP(A42,Mar!A$3:F$206,6),0),0)</f>
        <v>0</v>
      </c>
      <c r="AO42" s="8">
        <f>LARGE($BM42:BN42,1)</f>
        <v>1.0069444444444445E-2</v>
      </c>
      <c r="AP42" s="8">
        <f>LARGE($BM42:BO42,1)</f>
        <v>1.0069444444444445E-2</v>
      </c>
      <c r="AQ42" s="8">
        <f>LARGE($BM42:BP42,1)</f>
        <v>1.0069444444444445E-2</v>
      </c>
      <c r="AR42" s="8">
        <f>LARGE($BM42:BQ42,1)</f>
        <v>1.0069444444444445E-2</v>
      </c>
      <c r="AS42" s="8">
        <f>LARGE($BM42:BR42,1)</f>
        <v>1.0069444444444445E-2</v>
      </c>
      <c r="AT42" s="8">
        <f>LARGE($BS42:BT42,1)</f>
        <v>4.5138888888888893E-3</v>
      </c>
      <c r="AU42" s="8">
        <f>LARGE($BS42:BU42,1)</f>
        <v>4.5138888888888893E-3</v>
      </c>
      <c r="AV42" s="8">
        <f>LARGE($BS42:BV42,1)</f>
        <v>4.5138888888888893E-3</v>
      </c>
      <c r="AW42" s="8">
        <f>LARGE($BS42:BW42,1)</f>
        <v>4.5138888888888893E-3</v>
      </c>
      <c r="AX42" s="8">
        <f>LARGE($BS42:BX42,1)</f>
        <v>4.5138888888888893E-3</v>
      </c>
      <c r="BA42" s="6">
        <f t="shared" si="184"/>
        <v>0</v>
      </c>
      <c r="BB42" s="6">
        <f t="shared" si="185"/>
        <v>0</v>
      </c>
      <c r="BC42" s="6">
        <f t="shared" si="186"/>
        <v>0</v>
      </c>
      <c r="BD42" s="6">
        <f t="shared" si="187"/>
        <v>0</v>
      </c>
      <c r="BE42" s="6">
        <f t="shared" si="188"/>
        <v>0</v>
      </c>
      <c r="BF42" s="6">
        <f t="shared" si="189"/>
        <v>0</v>
      </c>
      <c r="BG42" s="6">
        <f t="shared" si="13"/>
        <v>0</v>
      </c>
      <c r="BH42" s="6">
        <f t="shared" si="14"/>
        <v>0</v>
      </c>
      <c r="BI42" s="6">
        <f t="shared" si="15"/>
        <v>0</v>
      </c>
      <c r="BJ42" s="6">
        <f t="shared" si="16"/>
        <v>0</v>
      </c>
      <c r="BK42" s="6">
        <f t="shared" si="17"/>
        <v>0</v>
      </c>
      <c r="BM42" s="8">
        <f t="shared" si="190"/>
        <v>1.0069444444444445E-2</v>
      </c>
      <c r="BN42" s="8">
        <f t="shared" si="19"/>
        <v>0</v>
      </c>
      <c r="BO42" s="8">
        <f t="shared" si="20"/>
        <v>0</v>
      </c>
      <c r="BP42" s="8">
        <f t="shared" si="21"/>
        <v>0</v>
      </c>
      <c r="BQ42" s="8">
        <f t="shared" si="22"/>
        <v>0</v>
      </c>
      <c r="BR42" s="8">
        <f t="shared" si="23"/>
        <v>0</v>
      </c>
      <c r="BS42" s="8">
        <f t="shared" si="191"/>
        <v>4.5138888888888893E-3</v>
      </c>
      <c r="BT42" s="8">
        <f t="shared" si="90"/>
        <v>0</v>
      </c>
      <c r="BU42" s="8">
        <f t="shared" si="26"/>
        <v>0</v>
      </c>
      <c r="BV42" s="8">
        <f t="shared" si="26"/>
        <v>0</v>
      </c>
      <c r="BW42" s="8">
        <f t="shared" si="27"/>
        <v>0</v>
      </c>
      <c r="BX42" s="8">
        <f t="shared" si="28"/>
        <v>0</v>
      </c>
      <c r="CA42" s="8" t="str">
        <f t="shared" si="192"/>
        <v/>
      </c>
      <c r="CB42" s="8" t="str">
        <f t="shared" si="193"/>
        <v/>
      </c>
      <c r="CC42" s="8" t="str">
        <f t="shared" si="194"/>
        <v/>
      </c>
      <c r="CD42" s="8" t="str">
        <f t="shared" si="195"/>
        <v/>
      </c>
      <c r="CE42" s="8" t="str">
        <f t="shared" si="196"/>
        <v/>
      </c>
      <c r="CF42" s="8" t="str">
        <f t="shared" si="197"/>
        <v/>
      </c>
      <c r="CG42" s="8" t="str">
        <f t="shared" si="91"/>
        <v/>
      </c>
      <c r="CH42" s="8" t="str">
        <f t="shared" si="92"/>
        <v/>
      </c>
      <c r="CI42" s="8" t="str">
        <f t="shared" si="93"/>
        <v/>
      </c>
      <c r="CJ42" s="8" t="str">
        <f t="shared" si="94"/>
        <v/>
      </c>
      <c r="CK42" s="8" t="str">
        <f t="shared" si="95"/>
        <v/>
      </c>
      <c r="CL42" s="8" t="str">
        <f t="shared" si="96"/>
        <v/>
      </c>
      <c r="CN42" s="13"/>
      <c r="CO42" s="8">
        <f t="shared" si="97"/>
        <v>0</v>
      </c>
      <c r="CP42" s="8">
        <f>IF(COUNT($CA42:CB42)&gt;0,SMALL($CA42:CB42,1),$CN42)</f>
        <v>0</v>
      </c>
      <c r="CQ42" s="8">
        <f>IF(COUNT($CA42:CC42)&gt;0,SMALL($CA42:CC42,1),$CN42)</f>
        <v>0</v>
      </c>
      <c r="CR42" s="8">
        <f>IF(COUNT($CA42:CD42)&gt;0,SMALL($CA42:CD42,1),$CN42)</f>
        <v>0</v>
      </c>
      <c r="CS42" s="8">
        <f>IF(COUNT($CA42:CE42)&gt;0,SMALL($CA42:CE42,1),$CN42)</f>
        <v>0</v>
      </c>
      <c r="CU42" s="8">
        <f t="shared" si="98"/>
        <v>0</v>
      </c>
      <c r="CV42" s="8">
        <f>IF(COUNT($CG42:CH42)&gt;0,SMALL($CG42:CH42,1),$CU42)</f>
        <v>0</v>
      </c>
      <c r="CW42" s="8">
        <f>IF(COUNT($CG42:CI42)&gt;0,SMALL($CG42:CI42,1),$CU42)</f>
        <v>0</v>
      </c>
      <c r="CX42" s="8">
        <f>IF(COUNT($CG42:CJ42)&gt;0,SMALL($CG42:CJ42,1),$CU42)</f>
        <v>0</v>
      </c>
      <c r="CY42" s="8">
        <f>IF(COUNT($CG42:CK42)&gt;0,SMALL($CG42:CK42,1),$CU42)</f>
        <v>0</v>
      </c>
      <c r="DA42" s="8">
        <f t="shared" si="198"/>
        <v>1.0070324074074075E-2</v>
      </c>
      <c r="DB42" s="8">
        <f t="shared" si="199"/>
        <v>4.5147685185185187E-3</v>
      </c>
      <c r="DC42" s="1">
        <f t="shared" si="45"/>
        <v>38</v>
      </c>
      <c r="DD42" s="8">
        <f t="shared" si="200"/>
        <v>8.7962962962962958E-7</v>
      </c>
      <c r="DE42" s="1" t="str">
        <f t="shared" si="201"/>
        <v>Guest 55:00</v>
      </c>
      <c r="DG42" s="13">
        <f t="shared" si="202"/>
        <v>2.6225884244372985E-2</v>
      </c>
      <c r="DH42" s="13">
        <f>SMALL($DT42:DU42,1)/(60*60*24)</f>
        <v>2.6225884244372985E-2</v>
      </c>
      <c r="DI42" s="13">
        <f>SMALL($DT42:DV42,1)/(60*60*24)</f>
        <v>2.6225884244372985E-2</v>
      </c>
      <c r="DJ42" s="13">
        <f>SMALL($DT42:DW42,1)/(60*60*24)</f>
        <v>2.6225884244372985E-2</v>
      </c>
      <c r="DK42" s="13">
        <f>SMALL($DT42:DX42,1)/(60*60*24)</f>
        <v>2.6225884244372985E-2</v>
      </c>
      <c r="DL42" s="13">
        <f>SMALL($DT42:DY42,1)/(60*60*24)</f>
        <v>2.6225884244372985E-2</v>
      </c>
      <c r="DM42" s="37">
        <f t="shared" si="203"/>
        <v>2.3367980258730273E-2</v>
      </c>
      <c r="DN42" s="13">
        <f>SMALL($DZ42:EA42,1)/(60*60*24)</f>
        <v>2.3367980258730273E-2</v>
      </c>
      <c r="DO42" s="13">
        <f>SMALL($DZ42:EB42,1)/(60*60*24)</f>
        <v>2.3367980258730273E-2</v>
      </c>
      <c r="DP42" s="13">
        <f>SMALL($DZ42:EC42,1)/(60*60*24)</f>
        <v>2.3367980258730273E-2</v>
      </c>
      <c r="DQ42" s="13">
        <f>SMALL($DZ42:ED42,1)/(60*60*24)</f>
        <v>2.3367980258730273E-2</v>
      </c>
      <c r="DR42" s="13">
        <f>SMALL($DZ42:EE42,1)/(60*60*24)</f>
        <v>2.3367980258730273E-2</v>
      </c>
      <c r="DT42" s="6">
        <f t="shared" si="204"/>
        <v>2265.9163987138259</v>
      </c>
      <c r="DU42" s="1">
        <f t="shared" si="99"/>
        <v>9999</v>
      </c>
      <c r="DV42" s="1">
        <f t="shared" si="100"/>
        <v>9999</v>
      </c>
      <c r="DW42" s="1">
        <f t="shared" si="101"/>
        <v>9999</v>
      </c>
      <c r="DX42" s="1">
        <f t="shared" si="102"/>
        <v>9999</v>
      </c>
      <c r="DY42" s="1">
        <f t="shared" si="103"/>
        <v>9999</v>
      </c>
      <c r="DZ42" s="6">
        <f t="shared" si="205"/>
        <v>2018.9934943542955</v>
      </c>
      <c r="EA42" s="1">
        <f t="shared" si="104"/>
        <v>9999</v>
      </c>
      <c r="EB42" s="46">
        <f t="shared" si="105"/>
        <v>9999</v>
      </c>
      <c r="EC42" s="1">
        <f t="shared" si="106"/>
        <v>9999</v>
      </c>
      <c r="ED42" s="1">
        <f t="shared" si="107"/>
        <v>9999</v>
      </c>
      <c r="EE42" s="1">
        <f t="shared" si="108"/>
        <v>9999</v>
      </c>
    </row>
    <row r="43" spans="1:135" x14ac:dyDescent="0.25">
      <c r="A43" s="1" t="s">
        <v>199</v>
      </c>
      <c r="H43" s="38"/>
      <c r="K43" s="8">
        <v>2.1527777777777781E-2</v>
      </c>
      <c r="L43" s="8">
        <v>4.1666666666666664E-2</v>
      </c>
      <c r="M43" s="8">
        <v>2.8281778576689256E-2</v>
      </c>
      <c r="N43" s="8">
        <f t="shared" si="180"/>
        <v>3.011120042872455E-2</v>
      </c>
      <c r="O43" s="32">
        <f t="shared" si="61"/>
        <v>0</v>
      </c>
      <c r="P43" s="70">
        <f t="shared" si="181"/>
        <v>-1.8294218520352942E-3</v>
      </c>
      <c r="Q43" s="32" t="str">
        <f t="shared" ref="Q43" si="209">IF(R43&gt;0,"+",0)</f>
        <v>+</v>
      </c>
      <c r="R43" s="70">
        <f t="shared" si="63"/>
        <v>1.8294218520352942E-3</v>
      </c>
      <c r="S43" s="6">
        <f t="shared" si="64"/>
        <v>2601.6077170418012</v>
      </c>
      <c r="T43" s="8">
        <f t="shared" si="183"/>
        <v>6.076388888888889E-3</v>
      </c>
      <c r="V43" s="8">
        <f t="shared" si="4"/>
        <v>0</v>
      </c>
      <c r="W43" s="8">
        <f t="shared" si="5"/>
        <v>0</v>
      </c>
      <c r="X43" s="8">
        <f t="shared" si="6"/>
        <v>6.076388888888889E-3</v>
      </c>
      <c r="Y43" s="8"/>
      <c r="Z43" s="8">
        <f>IF(A43&lt;&gt;"",IF(VLOOKUP(A43,Apr!A$4:F$209,6)&gt;0,VLOOKUP(A43,Apr!A$4:F$209,6),0),0)</f>
        <v>0</v>
      </c>
      <c r="AA43" s="8">
        <f>IF(A43&lt;&gt;"",IF(VLOOKUP(A43,May!A$3:F$207,6)&gt;0,VLOOKUP(A43,May!A$3:F$207,6),0),0)</f>
        <v>0</v>
      </c>
      <c r="AB43" s="8">
        <f>IF(A43&lt;&gt;"",IF(VLOOKUP(A43,Jun!A$3:F$207,6)&gt;0,VLOOKUP(A43,Jun!A$3:F$207,6),0),0)</f>
        <v>0</v>
      </c>
      <c r="AC43" s="8">
        <f>IF(A43&lt;&gt;"",IF(VLOOKUP(A43,Jul!A$3:F$206,6)&gt;0,VLOOKUP(A43,Jul!A$3:F$206,6),0),0)</f>
        <v>0</v>
      </c>
      <c r="AD43" s="8">
        <f>IF(A43&lt;&gt;"",IF(VLOOKUP(A43,Aug!A$3:F$206,6)&gt;0,VLOOKUP(A43,Aug!A$3:F$206,6),0),0)</f>
        <v>0</v>
      </c>
      <c r="AE43" s="8">
        <f>IF(A43&lt;&gt;"",IF(VLOOKUP(A43,Sep!A$3:F$206,6)&gt;0,VLOOKUP(A43,Sep!A$3:F$206,6),0),0)</f>
        <v>0</v>
      </c>
      <c r="AF43" s="6">
        <f t="shared" si="65"/>
        <v>2318.103641666044</v>
      </c>
      <c r="AG43" s="8">
        <f t="shared" si="66"/>
        <v>1.0416666666666667E-3</v>
      </c>
      <c r="AH43" s="8">
        <f>IF(A43&lt;&gt;"",IF(VLOOKUP(A43,Oct!A$3:F$206,6)&gt;0,VLOOKUP(A43,Oct!A$3:F$206,6),0),0)</f>
        <v>0</v>
      </c>
      <c r="AI43" s="8">
        <f>IF(A43&lt;&gt;"",IF(VLOOKUP(A43,Nov!A$3:F$206,6)&gt;0,VLOOKUP(A43,Nov!A$3:F$206,6),0),0)</f>
        <v>0</v>
      </c>
      <c r="AJ43" s="8">
        <f>IF(A43&lt;&gt;"",IF(VLOOKUP(A43,Dec!A$3:F$207,6)&gt;0,VLOOKUP(A43,Dec!A$3:F$207,6),0),0)</f>
        <v>0</v>
      </c>
      <c r="AK43" s="8">
        <f>IF(A43&lt;&gt;"",IF(VLOOKUP(A43,Jan!A$3:F$206,6)&gt;0,VLOOKUP(A43,Jan!A$3:F$206,6),0),0)</f>
        <v>0</v>
      </c>
      <c r="AL43" s="8">
        <f>IF(A43&lt;&gt;"",IF(VLOOKUP(A43,Feb!A$3:F$206,6)&gt;0,VLOOKUP(A43,Feb!A$3:F$206,6),0),0)</f>
        <v>0</v>
      </c>
      <c r="AM43" s="8">
        <f>IF(A43&lt;&gt;"",IF(VLOOKUP(A43,Mar!A$3:F$206,6)&gt;0,VLOOKUP(A43,Mar!A$3:F$206,6),0),0)</f>
        <v>0</v>
      </c>
      <c r="AO43" s="8">
        <f>LARGE($BM43:BN43,1)</f>
        <v>6.076388888888889E-3</v>
      </c>
      <c r="AP43" s="8">
        <f>LARGE($BM43:BO43,1)</f>
        <v>6.076388888888889E-3</v>
      </c>
      <c r="AQ43" s="8">
        <f>LARGE($BM43:BP43,1)</f>
        <v>6.076388888888889E-3</v>
      </c>
      <c r="AR43" s="8">
        <f>LARGE($BM43:BQ43,1)</f>
        <v>6.076388888888889E-3</v>
      </c>
      <c r="AS43" s="8">
        <f>LARGE($BM43:BR43,1)</f>
        <v>6.076388888888889E-3</v>
      </c>
      <c r="AT43" s="8">
        <f>LARGE($BS43:BT43,1)</f>
        <v>1.0416666666666667E-3</v>
      </c>
      <c r="AU43" s="8">
        <f>LARGE($BS43:BU43,1)</f>
        <v>1.0416666666666667E-3</v>
      </c>
      <c r="AV43" s="8">
        <f>LARGE($BS43:BV43,1)</f>
        <v>1.0416666666666667E-3</v>
      </c>
      <c r="AW43" s="8">
        <f>LARGE($BS43:BW43,1)</f>
        <v>1.0416666666666667E-3</v>
      </c>
      <c r="AX43" s="8">
        <f>LARGE($BS43:BX43,1)</f>
        <v>1.0416666666666667E-3</v>
      </c>
      <c r="BA43" s="6">
        <f t="shared" si="184"/>
        <v>0</v>
      </c>
      <c r="BB43" s="6">
        <f t="shared" si="185"/>
        <v>0</v>
      </c>
      <c r="BC43" s="6">
        <f t="shared" si="186"/>
        <v>0</v>
      </c>
      <c r="BD43" s="6">
        <f t="shared" si="187"/>
        <v>0</v>
      </c>
      <c r="BE43" s="6">
        <f t="shared" si="188"/>
        <v>0</v>
      </c>
      <c r="BF43" s="6">
        <f t="shared" si="189"/>
        <v>0</v>
      </c>
      <c r="BG43" s="6">
        <f t="shared" si="13"/>
        <v>0</v>
      </c>
      <c r="BH43" s="6">
        <f t="shared" si="14"/>
        <v>0</v>
      </c>
      <c r="BI43" s="6">
        <f t="shared" si="15"/>
        <v>0</v>
      </c>
      <c r="BJ43" s="6">
        <f t="shared" si="16"/>
        <v>0</v>
      </c>
      <c r="BK43" s="6">
        <f t="shared" si="17"/>
        <v>0</v>
      </c>
      <c r="BM43" s="8">
        <f t="shared" si="190"/>
        <v>6.076388888888889E-3</v>
      </c>
      <c r="BN43" s="8">
        <f t="shared" si="19"/>
        <v>0</v>
      </c>
      <c r="BO43" s="8">
        <f t="shared" si="20"/>
        <v>0</v>
      </c>
      <c r="BP43" s="8">
        <f t="shared" si="21"/>
        <v>0</v>
      </c>
      <c r="BQ43" s="8">
        <f t="shared" si="22"/>
        <v>0</v>
      </c>
      <c r="BR43" s="8">
        <f t="shared" si="23"/>
        <v>0</v>
      </c>
      <c r="BS43" s="8">
        <f t="shared" si="191"/>
        <v>1.0416666666666667E-3</v>
      </c>
      <c r="BT43" s="8">
        <f t="shared" si="90"/>
        <v>0</v>
      </c>
      <c r="BU43" s="8">
        <f t="shared" si="26"/>
        <v>0</v>
      </c>
      <c r="BV43" s="8">
        <f t="shared" si="26"/>
        <v>0</v>
      </c>
      <c r="BW43" s="8">
        <f t="shared" si="27"/>
        <v>0</v>
      </c>
      <c r="BX43" s="8">
        <f t="shared" si="28"/>
        <v>0</v>
      </c>
      <c r="CA43" s="8" t="str">
        <f t="shared" si="192"/>
        <v/>
      </c>
      <c r="CB43" s="8" t="str">
        <f t="shared" si="193"/>
        <v/>
      </c>
      <c r="CC43" s="8" t="str">
        <f t="shared" si="194"/>
        <v/>
      </c>
      <c r="CD43" s="8" t="str">
        <f t="shared" si="195"/>
        <v/>
      </c>
      <c r="CE43" s="8" t="str">
        <f t="shared" si="196"/>
        <v/>
      </c>
      <c r="CF43" s="8" t="str">
        <f t="shared" si="197"/>
        <v/>
      </c>
      <c r="CG43" s="8" t="str">
        <f t="shared" si="91"/>
        <v/>
      </c>
      <c r="CH43" s="8" t="str">
        <f t="shared" si="92"/>
        <v/>
      </c>
      <c r="CI43" s="8" t="str">
        <f t="shared" si="93"/>
        <v/>
      </c>
      <c r="CJ43" s="8" t="str">
        <f t="shared" si="94"/>
        <v/>
      </c>
      <c r="CK43" s="8" t="str">
        <f t="shared" si="95"/>
        <v/>
      </c>
      <c r="CL43" s="8" t="str">
        <f t="shared" si="96"/>
        <v/>
      </c>
      <c r="CN43" s="13"/>
      <c r="CO43" s="8">
        <f t="shared" si="97"/>
        <v>0</v>
      </c>
      <c r="CP43" s="8">
        <f>IF(COUNT($CA43:CB43)&gt;0,SMALL($CA43:CB43,1),$CN43)</f>
        <v>0</v>
      </c>
      <c r="CQ43" s="8">
        <f>IF(COUNT($CA43:CC43)&gt;0,SMALL($CA43:CC43,1),$CN43)</f>
        <v>0</v>
      </c>
      <c r="CR43" s="8">
        <f>IF(COUNT($CA43:CD43)&gt;0,SMALL($CA43:CD43,1),$CN43)</f>
        <v>0</v>
      </c>
      <c r="CS43" s="8">
        <f>IF(COUNT($CA43:CE43)&gt;0,SMALL($CA43:CE43,1),$CN43)</f>
        <v>0</v>
      </c>
      <c r="CU43" s="8">
        <f t="shared" si="98"/>
        <v>0</v>
      </c>
      <c r="CV43" s="8">
        <f>IF(COUNT($CG43:CH43)&gt;0,SMALL($CG43:CH43,1),$CU43)</f>
        <v>0</v>
      </c>
      <c r="CW43" s="8">
        <f>IF(COUNT($CG43:CI43)&gt;0,SMALL($CG43:CI43,1),$CU43)</f>
        <v>0</v>
      </c>
      <c r="CX43" s="8">
        <f>IF(COUNT($CG43:CJ43)&gt;0,SMALL($CG43:CJ43,1),$CU43)</f>
        <v>0</v>
      </c>
      <c r="CY43" s="8">
        <f>IF(COUNT($CG43:CK43)&gt;0,SMALL($CG43:CK43,1),$CU43)</f>
        <v>0</v>
      </c>
      <c r="DA43" s="8">
        <f t="shared" si="198"/>
        <v>6.0772916666666666E-3</v>
      </c>
      <c r="DB43" s="8">
        <f t="shared" si="199"/>
        <v>1.0425694444444445E-3</v>
      </c>
      <c r="DC43" s="1">
        <f t="shared" si="45"/>
        <v>39</v>
      </c>
      <c r="DD43" s="8">
        <f t="shared" si="200"/>
        <v>9.0277777777777776E-7</v>
      </c>
      <c r="DE43" s="1" t="str">
        <f t="shared" si="201"/>
        <v>Guest 60:00</v>
      </c>
      <c r="DG43" s="13">
        <f t="shared" si="202"/>
        <v>3.011120042872455E-2</v>
      </c>
      <c r="DH43" s="13">
        <f>SMALL($DT43:DU43,1)/(60*60*24)</f>
        <v>3.011120042872455E-2</v>
      </c>
      <c r="DI43" s="13">
        <f>SMALL($DT43:DV43,1)/(60*60*24)</f>
        <v>3.011120042872455E-2</v>
      </c>
      <c r="DJ43" s="13">
        <f>SMALL($DT43:DW43,1)/(60*60*24)</f>
        <v>3.011120042872455E-2</v>
      </c>
      <c r="DK43" s="13">
        <f>SMALL($DT43:DX43,1)/(60*60*24)</f>
        <v>3.011120042872455E-2</v>
      </c>
      <c r="DL43" s="13">
        <f>SMALL($DT43:DY43,1)/(60*60*24)</f>
        <v>3.011120042872455E-2</v>
      </c>
      <c r="DM43" s="37">
        <f t="shared" si="203"/>
        <v>2.6829903260023658E-2</v>
      </c>
      <c r="DN43" s="13">
        <f>SMALL($DZ43:EA43,1)/(60*60*24)</f>
        <v>2.6829903260023658E-2</v>
      </c>
      <c r="DO43" s="13">
        <f>SMALL($DZ43:EB43,1)/(60*60*24)</f>
        <v>2.6829903260023658E-2</v>
      </c>
      <c r="DP43" s="13">
        <f>SMALL($DZ43:EC43,1)/(60*60*24)</f>
        <v>2.6829903260023658E-2</v>
      </c>
      <c r="DQ43" s="13">
        <f>SMALL($DZ43:ED43,1)/(60*60*24)</f>
        <v>2.6829903260023658E-2</v>
      </c>
      <c r="DR43" s="13">
        <f>SMALL($DZ43:EE43,1)/(60*60*24)</f>
        <v>2.6829903260023658E-2</v>
      </c>
      <c r="DT43" s="6">
        <f t="shared" si="204"/>
        <v>2601.6077170418012</v>
      </c>
      <c r="DU43" s="1">
        <f t="shared" si="99"/>
        <v>9999</v>
      </c>
      <c r="DV43" s="1">
        <f t="shared" si="100"/>
        <v>9999</v>
      </c>
      <c r="DW43" s="1">
        <f t="shared" si="101"/>
        <v>9999</v>
      </c>
      <c r="DX43" s="1">
        <f t="shared" si="102"/>
        <v>9999</v>
      </c>
      <c r="DY43" s="1">
        <f t="shared" si="103"/>
        <v>9999</v>
      </c>
      <c r="DZ43" s="6">
        <f t="shared" si="205"/>
        <v>2318.103641666044</v>
      </c>
      <c r="EA43" s="1">
        <f t="shared" si="104"/>
        <v>9999</v>
      </c>
      <c r="EB43" s="46">
        <f t="shared" si="105"/>
        <v>9999</v>
      </c>
      <c r="EC43" s="1">
        <f t="shared" si="106"/>
        <v>9999</v>
      </c>
      <c r="ED43" s="1">
        <f t="shared" si="107"/>
        <v>9999</v>
      </c>
      <c r="EE43" s="1">
        <f t="shared" si="108"/>
        <v>9999</v>
      </c>
    </row>
    <row r="44" spans="1:135" x14ac:dyDescent="0.25">
      <c r="A44" s="1" t="s">
        <v>225</v>
      </c>
      <c r="H44" s="38"/>
      <c r="K44" s="8">
        <v>1.5972222222222224E-2</v>
      </c>
      <c r="M44" s="8">
        <v>2.8281778576689256E-2</v>
      </c>
      <c r="N44" s="8">
        <f t="shared" si="180"/>
        <v>2.2340568060021441E-2</v>
      </c>
      <c r="O44" s="32" t="str">
        <f t="shared" ref="O44" si="210">IF(P44&gt;0,"-",0)</f>
        <v>-</v>
      </c>
      <c r="P44" s="70">
        <f t="shared" ref="P44" si="211">M44-N44</f>
        <v>5.941210516667815E-3</v>
      </c>
      <c r="Q44" s="32">
        <f t="shared" ref="Q44" si="212">IF(R44&gt;0,"+",0)</f>
        <v>0</v>
      </c>
      <c r="R44" s="70">
        <f t="shared" ref="R44" si="213">N44-M44</f>
        <v>-5.941210516667815E-3</v>
      </c>
      <c r="S44" s="6">
        <f t="shared" ref="S44" si="214">N44*60*60*24</f>
        <v>1930.2250803858524</v>
      </c>
      <c r="T44" s="8">
        <f t="shared" si="183"/>
        <v>1.3888888888888888E-2</v>
      </c>
      <c r="V44" s="8">
        <f t="shared" ref="V44" si="215">IF(COUNT(CA44:CF44)&gt;0,SMALL(CA44:CF44,1),0)</f>
        <v>0</v>
      </c>
      <c r="W44" s="8">
        <f t="shared" ref="W44" si="216">IF(COUNT(CG44:CL44)&gt;0,SMALL(CG44:CL44,1),0)</f>
        <v>1.8865740740740738E-2</v>
      </c>
      <c r="X44" s="8">
        <f t="shared" ref="X44" si="217">T44</f>
        <v>1.3888888888888888E-2</v>
      </c>
      <c r="Y44" s="8"/>
      <c r="Z44" s="8">
        <f>IF(A44&lt;&gt;"",IF(VLOOKUP(A44,Apr!A$4:F$209,6)&gt;0,VLOOKUP(A44,Apr!A$4:F$209,6),0),0)</f>
        <v>0</v>
      </c>
      <c r="AA44" s="8">
        <f>IF(A44&lt;&gt;"",IF(VLOOKUP(A44,May!A$3:F$207,6)&gt;0,VLOOKUP(A44,May!A$3:F$207,6),0),0)</f>
        <v>0</v>
      </c>
      <c r="AB44" s="8">
        <f>IF(A44&lt;&gt;"",IF(VLOOKUP(A44,Jun!A$3:F$207,6)&gt;0,VLOOKUP(A44,Jun!A$3:F$207,6),0),0)</f>
        <v>0</v>
      </c>
      <c r="AC44" s="8">
        <f>IF(A44&lt;&gt;"",IF(VLOOKUP(A44,Jul!A$3:F$206,6)&gt;0,VLOOKUP(A44,Jul!A$3:F$206,6),0),0)</f>
        <v>0</v>
      </c>
      <c r="AD44" s="8">
        <f>IF(A44&lt;&gt;"",IF(VLOOKUP(A44,Aug!A$3:F$206,6)&gt;0,VLOOKUP(A44,Aug!A$3:F$206,6),0),0)</f>
        <v>0</v>
      </c>
      <c r="AE44" s="8">
        <f>IF(A44&lt;&gt;"",IF(VLOOKUP(A44,Sep!A$3:F$206,6)&gt;0,VLOOKUP(A44,Sep!A$3:F$206,6),0),0)</f>
        <v>0</v>
      </c>
      <c r="AF44" s="6">
        <f t="shared" ref="AF44" si="218">IF(V44&gt;0,V44/4.35*4/1.032*60*60*24,S44/4.35*4/1.032)</f>
        <v>1719.8833470425488</v>
      </c>
      <c r="AG44" s="8">
        <f t="shared" ref="AG44" si="219">IF(AF$4&gt;AF44,(MROUND(AF$4-AF44,15)/60/60/24),0.1/60/60/24)</f>
        <v>7.9861111111111122E-3</v>
      </c>
      <c r="AH44" s="8">
        <f>IF(A44&lt;&gt;"",IF(VLOOKUP(A44,Oct!A$3:F$206,6)&gt;0,VLOOKUP(A44,Oct!A$3:F$206,6),0),0)</f>
        <v>0</v>
      </c>
      <c r="AI44" s="8">
        <f>IF(A44&lt;&gt;"",IF(VLOOKUP(A44,Nov!A$3:F$206,6)&gt;0,VLOOKUP(A44,Nov!A$3:F$206,6),0),0)</f>
        <v>0</v>
      </c>
      <c r="AJ44" s="8">
        <f>IF(A44&lt;&gt;"",IF(VLOOKUP(A44,Dec!A$3:F$207,6)&gt;0,VLOOKUP(A44,Dec!A$3:F$207,6),0),0)</f>
        <v>1.8865740740740738E-2</v>
      </c>
      <c r="AK44" s="8">
        <f>IF(A44&lt;&gt;"",IF(VLOOKUP(A44,Jan!A$3:F$206,6)&gt;0,VLOOKUP(A44,Jan!A$3:F$206,6),0),0)</f>
        <v>0</v>
      </c>
      <c r="AL44" s="8">
        <f>IF(A44&lt;&gt;"",IF(VLOOKUP(A44,Feb!A$3:F$206,6)&gt;0,VLOOKUP(A44,Feb!A$3:F$206,6),0),0)</f>
        <v>0</v>
      </c>
      <c r="AM44" s="8">
        <f>IF(A44&lt;&gt;"",IF(VLOOKUP(A44,Mar!A$3:F$206,6)&gt;0,VLOOKUP(A44,Mar!A$3:F$206,6),0),0)</f>
        <v>0</v>
      </c>
      <c r="AO44" s="8">
        <f>LARGE($BM44:BN44,1)</f>
        <v>1.3888888888888888E-2</v>
      </c>
      <c r="AP44" s="8">
        <f>LARGE($BM44:BO44,1)</f>
        <v>1.3888888888888888E-2</v>
      </c>
      <c r="AQ44" s="8">
        <f>LARGE($BM44:BP44,1)</f>
        <v>1.3888888888888888E-2</v>
      </c>
      <c r="AR44" s="8">
        <f>LARGE($BM44:BQ44,1)</f>
        <v>1.3888888888888888E-2</v>
      </c>
      <c r="AS44" s="8">
        <f>LARGE($BM44:BR44,1)</f>
        <v>1.3888888888888888E-2</v>
      </c>
      <c r="AT44" s="8">
        <f>LARGE($BS44:BT44,1)</f>
        <v>7.9861111111111122E-3</v>
      </c>
      <c r="AU44" s="8">
        <f>LARGE($BS44:BU44,1)</f>
        <v>7.9861111111111122E-3</v>
      </c>
      <c r="AV44" s="8">
        <f>LARGE($BS44:BV44,1)</f>
        <v>9.0277777777777769E-3</v>
      </c>
      <c r="AW44" s="8">
        <f>LARGE($BS44:BW44,1)</f>
        <v>9.0277777777777769E-3</v>
      </c>
      <c r="AX44" s="8">
        <f>LARGE($BS44:BX44,1)</f>
        <v>9.0277777777777769E-3</v>
      </c>
      <c r="BA44" s="6">
        <f t="shared" ref="BA44" si="220">IF(Z44&gt;0,Z44*60*60*24,0)</f>
        <v>0</v>
      </c>
      <c r="BB44" s="6">
        <f t="shared" ref="BB44" si="221">IF(AA44&gt;0,AA44*60*60*24,0)</f>
        <v>0</v>
      </c>
      <c r="BC44" s="6">
        <f t="shared" ref="BC44" si="222">IF(AB44&gt;0,AB44*60*60*24,0)</f>
        <v>0</v>
      </c>
      <c r="BD44" s="6">
        <f t="shared" ref="BD44" si="223">IF(AC44&gt;0,AC44*60*60*24,0)</f>
        <v>0</v>
      </c>
      <c r="BE44" s="6">
        <f t="shared" ref="BE44" si="224">IF(AD44&gt;0,AD44*60*60*24,0)</f>
        <v>0</v>
      </c>
      <c r="BF44" s="6">
        <f t="shared" ref="BF44" si="225">IF(AE44&gt;0,AE44*60*60*24,0)</f>
        <v>0</v>
      </c>
      <c r="BG44" s="6">
        <f t="shared" ref="BG44" si="226">IF(AH44&gt;0,AH44*60*60*24,0)</f>
        <v>0</v>
      </c>
      <c r="BH44" s="6">
        <f t="shared" ref="BH44" si="227">IF(AI44&gt;0,AI44*60*60*24,0)</f>
        <v>0</v>
      </c>
      <c r="BI44" s="6">
        <f t="shared" ref="BI44" si="228">IF(AJ44&gt;0,AJ44*60*60*24,0)</f>
        <v>1629.9999999999998</v>
      </c>
      <c r="BJ44" s="6">
        <f t="shared" ref="BJ44" si="229">IF(AK44&gt;0,AK44*60*60*24,0)</f>
        <v>0</v>
      </c>
      <c r="BK44" s="6">
        <f t="shared" ref="BK44" si="230">IF(AL44&gt;0,AL44*60*60*24,0)</f>
        <v>0</v>
      </c>
      <c r="BM44" s="8">
        <f t="shared" ref="BM44" si="231">X44</f>
        <v>1.3888888888888888E-2</v>
      </c>
      <c r="BN44" s="8">
        <f t="shared" ref="BN44" si="232">IF(BA44&gt;0,IF($S$4&gt;BA44,(MROUND($S$4-BA44,15)/(60*60*24)),0),0)</f>
        <v>0</v>
      </c>
      <c r="BO44" s="8">
        <f t="shared" ref="BO44" si="233">IF(BB44&gt;0,IF($S$4&gt;BB44,(MROUND($S$4-BB44,15)/(60*60*24)),0),0)</f>
        <v>0</v>
      </c>
      <c r="BP44" s="8">
        <f t="shared" ref="BP44" si="234">IF(BC44&gt;0,IF($S$4&gt;BC44,(MROUND($S$4-BC44,15)/(60*60*24)),0),0)</f>
        <v>0</v>
      </c>
      <c r="BQ44" s="8">
        <f t="shared" ref="BQ44" si="235">IF(BD44&gt;0,IF($S$4&gt;BD44,(MROUND($S$4-BD44,15)/(60*60*24)),0),0)</f>
        <v>0</v>
      </c>
      <c r="BR44" s="8">
        <f t="shared" ref="BR44" si="236">IF(BE44&gt;0,IF($S$4&gt;BE44,(MROUND($S$4-BE44,15)/(60*60*24)),0),0)</f>
        <v>0</v>
      </c>
      <c r="BS44" s="8">
        <f t="shared" ref="BS44" si="237">IF(AG44&gt;0,AG44,0)</f>
        <v>7.9861111111111122E-3</v>
      </c>
      <c r="BT44" s="8">
        <f t="shared" ref="BT44" si="238">IF(BG44&gt;0,IF($AF$4&gt;BG44,(MROUND($AF$4-BG44,15)/(60*60*24)),0),0)</f>
        <v>0</v>
      </c>
      <c r="BU44" s="8">
        <f t="shared" ref="BU44" si="239">IF(BH44&gt;0,IF($AF$4&gt;BH44,(MROUND($AF$4-BH44,15)/(60*60*24)),0),0)</f>
        <v>0</v>
      </c>
      <c r="BV44" s="8">
        <f t="shared" ref="BV44" si="240">IF(BI44&gt;0,IF($AF$4&gt;BI44,(MROUND($AF$4-BI44,15)/(60*60*24)),0),0)</f>
        <v>9.0277777777777769E-3</v>
      </c>
      <c r="BW44" s="8">
        <f t="shared" ref="BW44" si="241">IF(BJ44&gt;0,IF($AF$4&gt;BJ44,(MROUND($AF$4-BJ44,15)/(60*60*24)),0),0)</f>
        <v>0</v>
      </c>
      <c r="BX44" s="8">
        <f t="shared" ref="BX44" si="242">IF(BK44&gt;0,IF($AF$4&gt;BK44,(MROUND($AF$4-BK44,15)/(60*60*24)),0),0)</f>
        <v>0</v>
      </c>
      <c r="CA44" s="8" t="str">
        <f t="shared" ref="CA44" si="243">IF(Z44&gt;0,Z44,"")</f>
        <v/>
      </c>
      <c r="CB44" s="8" t="str">
        <f t="shared" ref="CB44" si="244">IF(AA44&gt;0,AA44,"")</f>
        <v/>
      </c>
      <c r="CC44" s="8" t="str">
        <f t="shared" ref="CC44" si="245">IF(AB44&gt;0,AB44,"")</f>
        <v/>
      </c>
      <c r="CD44" s="8" t="str">
        <f t="shared" ref="CD44" si="246">IF(AC44&gt;0,AC44,"")</f>
        <v/>
      </c>
      <c r="CE44" s="8" t="str">
        <f t="shared" ref="CE44" si="247">IF(AD44&gt;0,AD44,"")</f>
        <v/>
      </c>
      <c r="CF44" s="8" t="str">
        <f t="shared" ref="CF44" si="248">IF(AE44&gt;0,AE44,"")</f>
        <v/>
      </c>
      <c r="CG44" s="8" t="str">
        <f t="shared" ref="CG44" si="249">IF(AH44&gt;0,AH44,"")</f>
        <v/>
      </c>
      <c r="CH44" s="8" t="str">
        <f t="shared" ref="CH44" si="250">IF(AI44&gt;0,AI44,"")</f>
        <v/>
      </c>
      <c r="CI44" s="8">
        <f t="shared" ref="CI44" si="251">IF(AJ44&gt;0,AJ44,"")</f>
        <v>1.8865740740740738E-2</v>
      </c>
      <c r="CJ44" s="8" t="str">
        <f t="shared" ref="CJ44" si="252">IF(AK44&gt;0,AK44,"")</f>
        <v/>
      </c>
      <c r="CK44" s="8" t="str">
        <f t="shared" ref="CK44" si="253">IF(AL44&gt;0,AL44,"")</f>
        <v/>
      </c>
      <c r="CL44" s="8" t="str">
        <f t="shared" ref="CL44" si="254">IF(AM44&gt;0,AM44,"")</f>
        <v/>
      </c>
      <c r="CN44" s="13"/>
      <c r="CO44" s="8">
        <f t="shared" ref="CO44" si="255">IF(CA44&lt;&gt;"",CA44,CN44)</f>
        <v>0</v>
      </c>
      <c r="CP44" s="8">
        <f>IF(COUNT($CA44:CB44)&gt;0,SMALL($CA44:CB44,1),$CN44)</f>
        <v>0</v>
      </c>
      <c r="CQ44" s="8">
        <f>IF(COUNT($CA44:CC44)&gt;0,SMALL($CA44:CC44,1),$CN44)</f>
        <v>0</v>
      </c>
      <c r="CR44" s="8">
        <f>IF(COUNT($CA44:CD44)&gt;0,SMALL($CA44:CD44,1),$CN44)</f>
        <v>0</v>
      </c>
      <c r="CS44" s="8">
        <f>IF(COUNT($CA44:CE44)&gt;0,SMALL($CA44:CE44,1),$CN44)</f>
        <v>0</v>
      </c>
      <c r="CU44" s="8">
        <f t="shared" ref="CU44" si="256">IF(CG44&lt;&gt;"",CG44,CT44)</f>
        <v>0</v>
      </c>
      <c r="CV44" s="8">
        <f>IF(COUNT($CG44:CH44)&gt;0,SMALL($CG44:CH44,1),$CU44)</f>
        <v>0</v>
      </c>
      <c r="CW44" s="8">
        <f>IF(COUNT($CG44:CI44)&gt;0,SMALL($CG44:CI44,1),$CU44)</f>
        <v>1.8865740740740738E-2</v>
      </c>
      <c r="CX44" s="8">
        <f>IF(COUNT($CG44:CJ44)&gt;0,SMALL($CG44:CJ44,1),$CU44)</f>
        <v>1.8865740740740738E-2</v>
      </c>
      <c r="CY44" s="8">
        <f>IF(COUNT($CG44:CK44)&gt;0,SMALL($CG44:CK44,1),$CU44)</f>
        <v>1.8865740740740738E-2</v>
      </c>
      <c r="DA44" s="8">
        <f t="shared" si="198"/>
        <v>1.3889814814814815E-2</v>
      </c>
      <c r="DB44" s="8">
        <f t="shared" si="199"/>
        <v>9.0287037037037037E-3</v>
      </c>
      <c r="DC44" s="1">
        <f t="shared" si="45"/>
        <v>40</v>
      </c>
      <c r="DD44" s="8">
        <f t="shared" si="200"/>
        <v>9.2592592592592594E-7</v>
      </c>
      <c r="DE44" s="1" t="str">
        <f t="shared" si="201"/>
        <v>Hannah Riley</v>
      </c>
      <c r="DG44" s="13">
        <f t="shared" ref="DG44" si="257">N44</f>
        <v>2.2340568060021441E-2</v>
      </c>
      <c r="DH44" s="13">
        <f>SMALL($DT44:DU44,1)/(60*60*24)</f>
        <v>2.2340568060021441E-2</v>
      </c>
      <c r="DI44" s="13">
        <f>SMALL($DT44:DV44,1)/(60*60*24)</f>
        <v>2.2340568060021441E-2</v>
      </c>
      <c r="DJ44" s="13">
        <f>SMALL($DT44:DW44,1)/(60*60*24)</f>
        <v>2.2340568060021441E-2</v>
      </c>
      <c r="DK44" s="13">
        <f>SMALL($DT44:DX44,1)/(60*60*24)</f>
        <v>2.2340568060021441E-2</v>
      </c>
      <c r="DL44" s="13">
        <f>SMALL($DT44:DY44,1)/(60*60*24)</f>
        <v>2.2340568060021441E-2</v>
      </c>
      <c r="DM44" s="37">
        <f t="shared" ref="DM44" si="258">AF44/(60*60*24)</f>
        <v>1.9906057257436906E-2</v>
      </c>
      <c r="DN44" s="13">
        <f>SMALL($DZ44:EA44,1)/(60*60*24)</f>
        <v>1.9906057257436906E-2</v>
      </c>
      <c r="DO44" s="13">
        <f>SMALL($DZ44:EB44,1)/(60*60*24)</f>
        <v>1.9906057257436906E-2</v>
      </c>
      <c r="DP44" s="13">
        <f>SMALL($DZ44:EC44,1)/(60*60*24)</f>
        <v>1.8865740740740738E-2</v>
      </c>
      <c r="DQ44" s="13">
        <f>SMALL($DZ44:ED44,1)/(60*60*24)</f>
        <v>1.8865740740740738E-2</v>
      </c>
      <c r="DR44" s="13">
        <f>SMALL($DZ44:EE44,1)/(60*60*24)</f>
        <v>1.8865740740740738E-2</v>
      </c>
      <c r="DT44" s="6">
        <f t="shared" ref="DT44" si="259">N44*60*60*24</f>
        <v>1930.2250803858524</v>
      </c>
      <c r="DU44" s="1">
        <f t="shared" ref="DU44" si="260">IF(BA44&gt;0,BA44,9999)</f>
        <v>9999</v>
      </c>
      <c r="DV44" s="1">
        <f t="shared" ref="DV44" si="261">IF(BB44&gt;0,BB44,9999)</f>
        <v>9999</v>
      </c>
      <c r="DW44" s="1">
        <f t="shared" ref="DW44" si="262">IF(BC44&gt;0,BC44,9999)</f>
        <v>9999</v>
      </c>
      <c r="DX44" s="1">
        <f t="shared" ref="DX44" si="263">IF(BD44&gt;0,BD44,9999)</f>
        <v>9999</v>
      </c>
      <c r="DY44" s="1">
        <f t="shared" ref="DY44" si="264">IF(BE44&gt;0,BE44,9999)</f>
        <v>9999</v>
      </c>
      <c r="DZ44" s="6">
        <f t="shared" ref="DZ44" si="265">AF44</f>
        <v>1719.8833470425488</v>
      </c>
      <c r="EA44" s="1">
        <f t="shared" ref="EA44" si="266">IF(BG44&gt;0,BG44,9999)</f>
        <v>9999</v>
      </c>
      <c r="EB44" s="46">
        <f t="shared" ref="EB44" si="267">IF(BH44&gt;0,BH44*1.198547,9999)</f>
        <v>9999</v>
      </c>
      <c r="EC44" s="1">
        <f t="shared" ref="EC44" si="268">IF(BI44&gt;0,BI44,9999)</f>
        <v>1629.9999999999998</v>
      </c>
      <c r="ED44" s="1">
        <f t="shared" ref="ED44" si="269">IF(BJ44&gt;0,BJ44,9999)</f>
        <v>9999</v>
      </c>
      <c r="EE44" s="1">
        <f t="shared" ref="EE44" si="270">IF(BK44&gt;0,BK44,9999)</f>
        <v>9999</v>
      </c>
    </row>
    <row r="45" spans="1:135" x14ac:dyDescent="0.25">
      <c r="A45" s="1" t="s">
        <v>140</v>
      </c>
      <c r="E45" s="13">
        <v>2.0057870370370368E-2</v>
      </c>
      <c r="F45" s="11">
        <v>42948</v>
      </c>
      <c r="H45" s="38"/>
      <c r="J45" s="72">
        <v>2.8136574074074074E-2</v>
      </c>
      <c r="K45" s="8">
        <f>J45/8*5/1.032</f>
        <v>1.7040076353000286E-2</v>
      </c>
      <c r="M45" s="8">
        <v>2.1132773436470586E-2</v>
      </c>
      <c r="N45" s="8">
        <f t="shared" si="180"/>
        <v>2.3834190397283357E-2</v>
      </c>
      <c r="O45" s="32">
        <f t="shared" si="61"/>
        <v>0</v>
      </c>
      <c r="P45" s="70">
        <f t="shared" si="181"/>
        <v>-2.7014169608127712E-3</v>
      </c>
      <c r="Q45" s="32" t="str">
        <f t="shared" ref="Q45" si="271">IF(R45&gt;0,"+",0)</f>
        <v>+</v>
      </c>
      <c r="R45" s="69">
        <f t="shared" si="63"/>
        <v>2.7014169608127712E-3</v>
      </c>
      <c r="S45" s="6">
        <f t="shared" si="64"/>
        <v>2059.2740503252821</v>
      </c>
      <c r="T45" s="8">
        <f t="shared" si="183"/>
        <v>1.2326388888888888E-2</v>
      </c>
      <c r="V45" s="8">
        <f t="shared" si="4"/>
        <v>0</v>
      </c>
      <c r="W45" s="8">
        <f t="shared" si="5"/>
        <v>0</v>
      </c>
      <c r="X45" s="8">
        <f t="shared" si="6"/>
        <v>1.2326388888888888E-2</v>
      </c>
      <c r="Y45" s="8"/>
      <c r="Z45" s="8">
        <f>IF(A45&lt;&gt;"",IF(VLOOKUP(A45,Apr!A$4:F$209,6)&gt;0,VLOOKUP(A45,Apr!A$4:F$209,6),0),0)</f>
        <v>0</v>
      </c>
      <c r="AA45" s="8">
        <f>IF(A45&lt;&gt;"",IF(VLOOKUP(A45,May!A$3:F$207,6)&gt;0,VLOOKUP(A45,May!A$3:F$207,6),0),0)</f>
        <v>0</v>
      </c>
      <c r="AB45" s="8">
        <f>IF(A45&lt;&gt;"",IF(VLOOKUP(A45,Jun!A$3:F$207,6)&gt;0,VLOOKUP(A45,Jun!A$3:F$207,6),0),0)</f>
        <v>0</v>
      </c>
      <c r="AC45" s="8">
        <f>IF(A45&lt;&gt;"",IF(VLOOKUP(A45,Jul!A$3:F$206,6)&gt;0,VLOOKUP(A45,Jul!A$3:F$206,6),0),0)</f>
        <v>0</v>
      </c>
      <c r="AD45" s="8">
        <f>IF(A45&lt;&gt;"",IF(VLOOKUP(A45,Aug!A$3:F$206,6)&gt;0,VLOOKUP(A45,Aug!A$3:F$206,6),0),0)</f>
        <v>0</v>
      </c>
      <c r="AE45" s="8">
        <f>IF(A45&lt;&gt;"",IF(VLOOKUP(A45,Sep!A$3:F$206,6)&gt;0,VLOOKUP(A45,Sep!A$3:F$206,6),0),0)</f>
        <v>0</v>
      </c>
      <c r="AF45" s="6">
        <f t="shared" si="65"/>
        <v>1834.8695093337631</v>
      </c>
      <c r="AG45" s="8">
        <f t="shared" si="66"/>
        <v>6.5972222222222222E-3</v>
      </c>
      <c r="AH45" s="8">
        <f>IF(A45&lt;&gt;"",IF(VLOOKUP(A45,Oct!A$3:F$206,6)&gt;0,VLOOKUP(A45,Oct!A$3:F$206,6),0),0)</f>
        <v>0</v>
      </c>
      <c r="AI45" s="8">
        <f>IF(A45&lt;&gt;"",IF(VLOOKUP(A45,Nov!A$3:F$206,6)&gt;0,VLOOKUP(A45,Nov!A$3:F$206,6),0),0)</f>
        <v>0</v>
      </c>
      <c r="AJ45" s="8">
        <f>IF(A45&lt;&gt;"",IF(VLOOKUP(A45,Dec!A$3:F$207,6)&gt;0,VLOOKUP(A45,Dec!A$3:F$207,6),0),0)</f>
        <v>0</v>
      </c>
      <c r="AK45" s="8">
        <f>IF(A45&lt;&gt;"",IF(VLOOKUP(A45,Jan!A$3:F$206,6)&gt;0,VLOOKUP(A45,Jan!A$3:F$206,6),0),0)</f>
        <v>0</v>
      </c>
      <c r="AL45" s="8">
        <f>IF(A45&lt;&gt;"",IF(VLOOKUP(A45,Feb!A$3:F$206,6)&gt;0,VLOOKUP(A45,Feb!A$3:F$206,6),0),0)</f>
        <v>0</v>
      </c>
      <c r="AM45" s="8">
        <f>IF(A45&lt;&gt;"",IF(VLOOKUP(A45,Mar!A$3:F$206,6)&gt;0,VLOOKUP(A45,Mar!A$3:F$206,6),0),0)</f>
        <v>0</v>
      </c>
      <c r="AO45" s="8">
        <f>LARGE($BM45:BN45,1)</f>
        <v>1.2326388888888888E-2</v>
      </c>
      <c r="AP45" s="8">
        <f>LARGE($BM45:BO45,1)</f>
        <v>1.2326388888888888E-2</v>
      </c>
      <c r="AQ45" s="8">
        <f>LARGE($BM45:BP45,1)</f>
        <v>1.2326388888888888E-2</v>
      </c>
      <c r="AR45" s="8">
        <f>LARGE($BM45:BQ45,1)</f>
        <v>1.2326388888888888E-2</v>
      </c>
      <c r="AS45" s="8">
        <f>LARGE($BM45:BR45,1)</f>
        <v>1.2326388888888888E-2</v>
      </c>
      <c r="AT45" s="8">
        <f>LARGE($BS45:BT45,1)</f>
        <v>6.5972222222222222E-3</v>
      </c>
      <c r="AU45" s="8">
        <f>LARGE($BS45:BU45,1)</f>
        <v>6.5972222222222222E-3</v>
      </c>
      <c r="AV45" s="8">
        <f>LARGE($BS45:BV45,1)</f>
        <v>6.5972222222222222E-3</v>
      </c>
      <c r="AW45" s="8">
        <f>LARGE($BS45:BW45,1)</f>
        <v>6.5972222222222222E-3</v>
      </c>
      <c r="AX45" s="8">
        <f>LARGE($BS45:BX45,1)</f>
        <v>6.5972222222222222E-3</v>
      </c>
      <c r="BA45" s="6">
        <f t="shared" si="184"/>
        <v>0</v>
      </c>
      <c r="BB45" s="6">
        <f t="shared" si="185"/>
        <v>0</v>
      </c>
      <c r="BC45" s="6">
        <f t="shared" si="186"/>
        <v>0</v>
      </c>
      <c r="BD45" s="6">
        <f t="shared" si="187"/>
        <v>0</v>
      </c>
      <c r="BE45" s="6">
        <f t="shared" si="188"/>
        <v>0</v>
      </c>
      <c r="BF45" s="6">
        <f t="shared" si="189"/>
        <v>0</v>
      </c>
      <c r="BG45" s="6">
        <f t="shared" si="13"/>
        <v>0</v>
      </c>
      <c r="BH45" s="6">
        <f t="shared" si="14"/>
        <v>0</v>
      </c>
      <c r="BI45" s="6">
        <f t="shared" si="15"/>
        <v>0</v>
      </c>
      <c r="BJ45" s="6">
        <f t="shared" si="16"/>
        <v>0</v>
      </c>
      <c r="BK45" s="6">
        <f t="shared" si="17"/>
        <v>0</v>
      </c>
      <c r="BM45" s="8">
        <f t="shared" si="190"/>
        <v>1.2326388888888888E-2</v>
      </c>
      <c r="BN45" s="8">
        <f t="shared" si="19"/>
        <v>0</v>
      </c>
      <c r="BO45" s="8">
        <f t="shared" si="20"/>
        <v>0</v>
      </c>
      <c r="BP45" s="8">
        <f t="shared" si="21"/>
        <v>0</v>
      </c>
      <c r="BQ45" s="8">
        <f t="shared" si="22"/>
        <v>0</v>
      </c>
      <c r="BR45" s="8">
        <f t="shared" si="23"/>
        <v>0</v>
      </c>
      <c r="BS45" s="8">
        <f t="shared" si="191"/>
        <v>6.5972222222222222E-3</v>
      </c>
      <c r="BT45" s="8">
        <f t="shared" si="90"/>
        <v>0</v>
      </c>
      <c r="BU45" s="8">
        <f t="shared" si="26"/>
        <v>0</v>
      </c>
      <c r="BV45" s="8">
        <f t="shared" si="26"/>
        <v>0</v>
      </c>
      <c r="BW45" s="8">
        <f t="shared" si="27"/>
        <v>0</v>
      </c>
      <c r="BX45" s="8">
        <f t="shared" si="28"/>
        <v>0</v>
      </c>
      <c r="CA45" s="8" t="str">
        <f t="shared" si="192"/>
        <v/>
      </c>
      <c r="CB45" s="8" t="str">
        <f t="shared" si="193"/>
        <v/>
      </c>
      <c r="CC45" s="8" t="str">
        <f t="shared" si="194"/>
        <v/>
      </c>
      <c r="CD45" s="8" t="str">
        <f t="shared" si="195"/>
        <v/>
      </c>
      <c r="CE45" s="8" t="str">
        <f t="shared" si="196"/>
        <v/>
      </c>
      <c r="CF45" s="8" t="str">
        <f t="shared" si="197"/>
        <v/>
      </c>
      <c r="CG45" s="8" t="str">
        <f t="shared" si="91"/>
        <v/>
      </c>
      <c r="CH45" s="8" t="str">
        <f t="shared" si="92"/>
        <v/>
      </c>
      <c r="CI45" s="8" t="str">
        <f t="shared" si="93"/>
        <v/>
      </c>
      <c r="CJ45" s="8" t="str">
        <f t="shared" si="94"/>
        <v/>
      </c>
      <c r="CK45" s="8" t="str">
        <f t="shared" si="95"/>
        <v/>
      </c>
      <c r="CL45" s="8" t="str">
        <f t="shared" si="96"/>
        <v/>
      </c>
      <c r="CN45" s="13">
        <v>2.0057870370370368E-2</v>
      </c>
      <c r="CO45" s="8">
        <f>IF(CA45&lt;&gt;"",CA45,CN45)</f>
        <v>2.0057870370370368E-2</v>
      </c>
      <c r="CP45" s="8">
        <f>IF(COUNT($CA45:CB45)&gt;0,SMALL($CA45:CB45,1),$CN45)</f>
        <v>2.0057870370370368E-2</v>
      </c>
      <c r="CQ45" s="8">
        <f>IF(COUNT($CA45:CC45)&gt;0,SMALL($CA45:CC45,1),$CN45)</f>
        <v>2.0057870370370368E-2</v>
      </c>
      <c r="CR45" s="8">
        <f>IF(COUNT($CA45:CD45)&gt;0,SMALL($CA45:CD45,1),$CN45)</f>
        <v>2.0057870370370368E-2</v>
      </c>
      <c r="CS45" s="8">
        <f>IF(COUNT($CA45:CE45)&gt;0,SMALL($CA45:CE45,1),$CN45)</f>
        <v>2.0057870370370368E-2</v>
      </c>
      <c r="CT45" s="3">
        <v>1.5717592592592592E-2</v>
      </c>
      <c r="CU45" s="8">
        <f t="shared" si="98"/>
        <v>1.5717592592592592E-2</v>
      </c>
      <c r="CV45" s="8">
        <f>IF(COUNT($CG45:CH45)&gt;0,SMALL($CG45:CH45,1),$CU45)</f>
        <v>1.5717592592592592E-2</v>
      </c>
      <c r="CW45" s="8">
        <f>IF(COUNT($CG45:CI45)&gt;0,SMALL($CG45:CI45,1),$CU45)</f>
        <v>1.5717592592592592E-2</v>
      </c>
      <c r="CX45" s="8">
        <f>IF(COUNT($CG45:CJ45)&gt;0,SMALL($CG45:CJ45,1),$CU45)</f>
        <v>1.5717592592592592E-2</v>
      </c>
      <c r="CY45" s="8">
        <f>IF(COUNT($CG45:CK45)&gt;0,SMALL($CG45:CK45,1),$CU45)</f>
        <v>1.5717592592592592E-2</v>
      </c>
      <c r="DA45" s="8">
        <f t="shared" si="198"/>
        <v>1.2327337962962962E-2</v>
      </c>
      <c r="DB45" s="8">
        <f t="shared" si="199"/>
        <v>6.5981712962962964E-3</v>
      </c>
      <c r="DC45" s="1">
        <f t="shared" si="45"/>
        <v>41</v>
      </c>
      <c r="DD45" s="8">
        <f t="shared" si="200"/>
        <v>9.4907407407407411E-7</v>
      </c>
      <c r="DE45" s="1" t="str">
        <f t="shared" si="201"/>
        <v>Ian Tate</v>
      </c>
      <c r="DG45" s="13">
        <f t="shared" si="202"/>
        <v>2.3834190397283357E-2</v>
      </c>
      <c r="DH45" s="13">
        <f>SMALL($DT45:DU45,1)/(60*60*24)</f>
        <v>2.3834190397283357E-2</v>
      </c>
      <c r="DI45" s="13">
        <f>SMALL($DT45:DV45,1)/(60*60*24)</f>
        <v>2.3834190397283357E-2</v>
      </c>
      <c r="DJ45" s="13">
        <f>SMALL($DT45:DW45,1)/(60*60*24)</f>
        <v>2.3834190397283357E-2</v>
      </c>
      <c r="DK45" s="13">
        <f>SMALL($DT45:DX45,1)/(60*60*24)</f>
        <v>2.3834190397283357E-2</v>
      </c>
      <c r="DL45" s="13">
        <f>SMALL($DT45:DY45,1)/(60*60*24)</f>
        <v>2.3834190397283357E-2</v>
      </c>
      <c r="DM45" s="37">
        <f t="shared" si="203"/>
        <v>2.1236915617288923E-2</v>
      </c>
      <c r="DN45" s="13">
        <f>SMALL($DZ45:EA45,1)/(60*60*24)</f>
        <v>2.1236915617288923E-2</v>
      </c>
      <c r="DO45" s="13">
        <f>SMALL($DZ45:EB45,1)/(60*60*24)</f>
        <v>2.1236915617288923E-2</v>
      </c>
      <c r="DP45" s="13">
        <f>SMALL($DZ45:EC45,1)/(60*60*24)</f>
        <v>2.1236915617288923E-2</v>
      </c>
      <c r="DQ45" s="13">
        <f>SMALL($DZ45:ED45,1)/(60*60*24)</f>
        <v>2.1236915617288923E-2</v>
      </c>
      <c r="DR45" s="13">
        <f>SMALL($DZ45:EE45,1)/(60*60*24)</f>
        <v>2.1236915617288923E-2</v>
      </c>
      <c r="DT45" s="6">
        <f t="shared" si="204"/>
        <v>2059.2740503252821</v>
      </c>
      <c r="DU45" s="1">
        <f t="shared" si="99"/>
        <v>9999</v>
      </c>
      <c r="DV45" s="1">
        <f t="shared" si="100"/>
        <v>9999</v>
      </c>
      <c r="DW45" s="1">
        <f t="shared" si="101"/>
        <v>9999</v>
      </c>
      <c r="DX45" s="1">
        <f t="shared" si="102"/>
        <v>9999</v>
      </c>
      <c r="DY45" s="1">
        <f t="shared" si="103"/>
        <v>9999</v>
      </c>
      <c r="DZ45" s="6">
        <f t="shared" si="205"/>
        <v>1834.8695093337631</v>
      </c>
      <c r="EA45" s="1">
        <f t="shared" si="104"/>
        <v>9999</v>
      </c>
      <c r="EB45" s="46">
        <f t="shared" si="105"/>
        <v>9999</v>
      </c>
      <c r="EC45" s="1">
        <f t="shared" si="106"/>
        <v>9999</v>
      </c>
      <c r="ED45" s="1">
        <f t="shared" si="107"/>
        <v>9999</v>
      </c>
      <c r="EE45" s="1">
        <f t="shared" si="108"/>
        <v>9999</v>
      </c>
    </row>
    <row r="46" spans="1:135" x14ac:dyDescent="0.25">
      <c r="A46" s="1" t="s">
        <v>7</v>
      </c>
      <c r="E46" s="13">
        <v>2.6886574074074077E-2</v>
      </c>
      <c r="F46" s="11">
        <v>42979</v>
      </c>
      <c r="H46" s="38"/>
      <c r="K46" s="8">
        <v>2.1400462962962965E-2</v>
      </c>
      <c r="M46" s="8">
        <v>2.9641203703703704E-2</v>
      </c>
      <c r="N46" s="8">
        <f t="shared" si="180"/>
        <v>2.9933123436941766E-2</v>
      </c>
      <c r="O46" s="32">
        <f t="shared" si="61"/>
        <v>0</v>
      </c>
      <c r="P46" s="69">
        <f t="shared" si="181"/>
        <v>-2.9191973323806214E-4</v>
      </c>
      <c r="Q46" s="32" t="str">
        <f t="shared" ref="Q46" si="272">IF(R46&gt;0,"+",0)</f>
        <v>+</v>
      </c>
      <c r="R46" s="69">
        <f t="shared" si="63"/>
        <v>2.9191973323806214E-4</v>
      </c>
      <c r="S46" s="6">
        <f t="shared" si="64"/>
        <v>2586.221864951769</v>
      </c>
      <c r="T46" s="8">
        <f t="shared" si="183"/>
        <v>6.2500000000000003E-3</v>
      </c>
      <c r="V46" s="8">
        <f t="shared" si="4"/>
        <v>0</v>
      </c>
      <c r="W46" s="8">
        <f t="shared" si="5"/>
        <v>0</v>
      </c>
      <c r="X46" s="8">
        <f t="shared" si="6"/>
        <v>6.2500000000000003E-3</v>
      </c>
      <c r="Y46" s="8"/>
      <c r="Z46" s="8">
        <f>IF(A46&lt;&gt;"",IF(VLOOKUP(A46,Apr!A$4:F$209,6)&gt;0,VLOOKUP(A46,Apr!A$4:F$209,6),0),0)</f>
        <v>0</v>
      </c>
      <c r="AA46" s="8">
        <f>IF(A46&lt;&gt;"",IF(VLOOKUP(A46,May!A$3:F$207,6)&gt;0,VLOOKUP(A46,May!A$3:F$207,6),0),0)</f>
        <v>0</v>
      </c>
      <c r="AB46" s="8">
        <f>IF(A46&lt;&gt;"",IF(VLOOKUP(A46,Jun!A$3:F$207,6)&gt;0,VLOOKUP(A46,Jun!A$3:F$207,6),0),0)</f>
        <v>0</v>
      </c>
      <c r="AC46" s="8">
        <f>IF(A46&lt;&gt;"",IF(VLOOKUP(A46,Jul!A$3:F$206,6)&gt;0,VLOOKUP(A46,Jul!A$3:F$206,6),0),0)</f>
        <v>0</v>
      </c>
      <c r="AD46" s="8">
        <f>IF(A46&lt;&gt;"",IF(VLOOKUP(A46,Aug!A$3:F$206,6)&gt;0,VLOOKUP(A46,Aug!A$3:F$206,6),0),0)</f>
        <v>0</v>
      </c>
      <c r="AE46" s="8">
        <f>IF(A46&lt;&gt;"",IF(VLOOKUP(A46,Sep!A$3:F$206,6)&gt;0,VLOOKUP(A46,Sep!A$3:F$206,6),0),0)</f>
        <v>0</v>
      </c>
      <c r="AF46" s="6">
        <f t="shared" si="65"/>
        <v>2304.3944265809223</v>
      </c>
      <c r="AG46" s="8">
        <f t="shared" si="66"/>
        <v>1.2152777777777778E-3</v>
      </c>
      <c r="AH46" s="8">
        <f>IF(A46&lt;&gt;"",IF(VLOOKUP(A46,Oct!A$3:F$206,6)&gt;0,VLOOKUP(A46,Oct!A$3:F$206,6),0),0)</f>
        <v>0</v>
      </c>
      <c r="AI46" s="8">
        <f>IF(A46&lt;&gt;"",IF(VLOOKUP(A46,Nov!A$3:F$206,6)&gt;0,VLOOKUP(A46,Nov!A$3:F$206,6),0),0)</f>
        <v>0</v>
      </c>
      <c r="AJ46" s="8">
        <f>IF(A46&lt;&gt;"",IF(VLOOKUP(A46,Dec!A$3:F$207,6)&gt;0,VLOOKUP(A46,Dec!A$3:F$207,6),0),0)</f>
        <v>0</v>
      </c>
      <c r="AK46" s="8">
        <f>IF(A46&lt;&gt;"",IF(VLOOKUP(A46,Jan!A$3:F$206,6)&gt;0,VLOOKUP(A46,Jan!A$3:F$206,6),0),0)</f>
        <v>0</v>
      </c>
      <c r="AL46" s="8">
        <f>IF(A46&lt;&gt;"",IF(VLOOKUP(A46,Feb!A$3:F$206,6)&gt;0,VLOOKUP(A46,Feb!A$3:F$206,6),0),0)</f>
        <v>0</v>
      </c>
      <c r="AM46" s="8">
        <f>IF(A46&lt;&gt;"",IF(VLOOKUP(A46,Mar!A$3:F$206,6)&gt;0,VLOOKUP(A46,Mar!A$3:F$206,6),0),0)</f>
        <v>0</v>
      </c>
      <c r="AO46" s="8">
        <f>LARGE($BM46:BN46,1)</f>
        <v>6.2500000000000003E-3</v>
      </c>
      <c r="AP46" s="8">
        <f>LARGE($BM46:BO46,1)</f>
        <v>6.2500000000000003E-3</v>
      </c>
      <c r="AQ46" s="8">
        <f>LARGE($BM46:BP46,1)</f>
        <v>6.2500000000000003E-3</v>
      </c>
      <c r="AR46" s="8">
        <f>LARGE($BM46:BQ46,1)</f>
        <v>6.2500000000000003E-3</v>
      </c>
      <c r="AS46" s="8">
        <f>LARGE($BM46:BR46,1)</f>
        <v>6.2500000000000003E-3</v>
      </c>
      <c r="AT46" s="8">
        <f>LARGE($BS46:BT46,1)</f>
        <v>1.2152777777777778E-3</v>
      </c>
      <c r="AU46" s="8">
        <f>LARGE($BS46:BU46,1)</f>
        <v>1.2152777777777778E-3</v>
      </c>
      <c r="AV46" s="8">
        <f>LARGE($BS46:BV46,1)</f>
        <v>1.2152777777777778E-3</v>
      </c>
      <c r="AW46" s="8">
        <f>LARGE($BS46:BW46,1)</f>
        <v>1.2152777777777778E-3</v>
      </c>
      <c r="AX46" s="8">
        <f>LARGE($BS46:BX46,1)</f>
        <v>1.2152777777777778E-3</v>
      </c>
      <c r="BA46" s="6">
        <f t="shared" si="184"/>
        <v>0</v>
      </c>
      <c r="BB46" s="6">
        <f t="shared" si="185"/>
        <v>0</v>
      </c>
      <c r="BC46" s="6">
        <f t="shared" si="186"/>
        <v>0</v>
      </c>
      <c r="BD46" s="6">
        <f t="shared" si="187"/>
        <v>0</v>
      </c>
      <c r="BE46" s="6">
        <f t="shared" si="188"/>
        <v>0</v>
      </c>
      <c r="BF46" s="6">
        <f t="shared" si="189"/>
        <v>0</v>
      </c>
      <c r="BG46" s="6">
        <f t="shared" si="13"/>
        <v>0</v>
      </c>
      <c r="BH46" s="6">
        <f t="shared" si="14"/>
        <v>0</v>
      </c>
      <c r="BI46" s="6">
        <f t="shared" si="15"/>
        <v>0</v>
      </c>
      <c r="BJ46" s="6">
        <f t="shared" si="16"/>
        <v>0</v>
      </c>
      <c r="BK46" s="6">
        <f t="shared" si="17"/>
        <v>0</v>
      </c>
      <c r="BM46" s="8">
        <f t="shared" si="190"/>
        <v>6.2500000000000003E-3</v>
      </c>
      <c r="BN46" s="8">
        <f t="shared" si="19"/>
        <v>0</v>
      </c>
      <c r="BO46" s="8">
        <f t="shared" si="20"/>
        <v>0</v>
      </c>
      <c r="BP46" s="8">
        <f t="shared" si="21"/>
        <v>0</v>
      </c>
      <c r="BQ46" s="8">
        <f t="shared" si="22"/>
        <v>0</v>
      </c>
      <c r="BR46" s="8">
        <f t="shared" si="23"/>
        <v>0</v>
      </c>
      <c r="BS46" s="8">
        <f t="shared" si="191"/>
        <v>1.2152777777777778E-3</v>
      </c>
      <c r="BT46" s="8">
        <f t="shared" si="90"/>
        <v>0</v>
      </c>
      <c r="BU46" s="8">
        <f t="shared" si="26"/>
        <v>0</v>
      </c>
      <c r="BV46" s="8">
        <f t="shared" si="26"/>
        <v>0</v>
      </c>
      <c r="BW46" s="8">
        <f t="shared" si="27"/>
        <v>0</v>
      </c>
      <c r="BX46" s="8">
        <f t="shared" si="28"/>
        <v>0</v>
      </c>
      <c r="CA46" s="8" t="str">
        <f t="shared" si="192"/>
        <v/>
      </c>
      <c r="CB46" s="8" t="str">
        <f t="shared" si="193"/>
        <v/>
      </c>
      <c r="CC46" s="8" t="str">
        <f t="shared" si="194"/>
        <v/>
      </c>
      <c r="CD46" s="8" t="str">
        <f t="shared" si="195"/>
        <v/>
      </c>
      <c r="CE46" s="8" t="str">
        <f t="shared" si="196"/>
        <v/>
      </c>
      <c r="CF46" s="8" t="str">
        <f t="shared" si="197"/>
        <v/>
      </c>
      <c r="CG46" s="8" t="str">
        <f t="shared" si="91"/>
        <v/>
      </c>
      <c r="CH46" s="8" t="str">
        <f t="shared" si="92"/>
        <v/>
      </c>
      <c r="CI46" s="8" t="str">
        <f t="shared" si="93"/>
        <v/>
      </c>
      <c r="CJ46" s="8" t="str">
        <f t="shared" si="94"/>
        <v/>
      </c>
      <c r="CK46" s="8" t="str">
        <f t="shared" si="95"/>
        <v/>
      </c>
      <c r="CL46" s="8" t="str">
        <f t="shared" si="96"/>
        <v/>
      </c>
      <c r="CN46" s="13">
        <v>2.6886574074074077E-2</v>
      </c>
      <c r="CO46" s="8">
        <f>IF(CA46&lt;&gt;"",CA46,CN46)</f>
        <v>2.6886574074074077E-2</v>
      </c>
      <c r="CP46" s="8">
        <f>IF(COUNT($CA46:CB46)&gt;0,SMALL($CA46:CB46,1),$CN46)</f>
        <v>2.6886574074074077E-2</v>
      </c>
      <c r="CQ46" s="8">
        <f>IF(COUNT($CA46:CC46)&gt;0,SMALL($CA46:CC46,1),$CN46)</f>
        <v>2.6886574074074077E-2</v>
      </c>
      <c r="CR46" s="8">
        <f>IF(COUNT($CA46:CD46)&gt;0,SMALL($CA46:CD46,1),$CN46)</f>
        <v>2.6886574074074077E-2</v>
      </c>
      <c r="CS46" s="8">
        <f>IF(COUNT($CA46:CE46)&gt;0,SMALL($CA46:CE46,1),$CN46)</f>
        <v>2.6886574074074077E-2</v>
      </c>
      <c r="CT46" s="3">
        <v>2.0868055555555556E-2</v>
      </c>
      <c r="CU46" s="8">
        <f t="shared" si="98"/>
        <v>2.0868055555555556E-2</v>
      </c>
      <c r="CV46" s="8">
        <f>IF(COUNT($CG46:CH46)&gt;0,SMALL($CG46:CH46,1),$CU46)</f>
        <v>2.0868055555555556E-2</v>
      </c>
      <c r="CW46" s="8">
        <f>IF(COUNT($CG46:CI46)&gt;0,SMALL($CG46:CI46,1),$CU46)</f>
        <v>2.0868055555555556E-2</v>
      </c>
      <c r="CX46" s="8">
        <f>IF(COUNT($CG46:CJ46)&gt;0,SMALL($CG46:CJ46,1),$CU46)</f>
        <v>2.0868055555555556E-2</v>
      </c>
      <c r="CY46" s="8">
        <f>IF(COUNT($CG46:CK46)&gt;0,SMALL($CG46:CK46,1),$CU46)</f>
        <v>2.0868055555555556E-2</v>
      </c>
      <c r="DA46" s="8">
        <f t="shared" si="198"/>
        <v>6.2509722222222229E-3</v>
      </c>
      <c r="DB46" s="8">
        <f t="shared" si="199"/>
        <v>1.2162500000000001E-3</v>
      </c>
      <c r="DC46" s="1">
        <f t="shared" si="45"/>
        <v>42</v>
      </c>
      <c r="DD46" s="8">
        <f t="shared" si="200"/>
        <v>9.7222222222222218E-7</v>
      </c>
      <c r="DE46" s="1" t="str">
        <f t="shared" si="201"/>
        <v>Jacqui Murray</v>
      </c>
      <c r="DG46" s="13">
        <f t="shared" si="202"/>
        <v>2.9933123436941766E-2</v>
      </c>
      <c r="DH46" s="13">
        <f>SMALL($DT46:DU46,1)/(60*60*24)</f>
        <v>2.993312343694177E-2</v>
      </c>
      <c r="DI46" s="13">
        <f>SMALL($DT46:DV46,1)/(60*60*24)</f>
        <v>2.993312343694177E-2</v>
      </c>
      <c r="DJ46" s="13">
        <f>SMALL($DT46:DW46,1)/(60*60*24)</f>
        <v>2.993312343694177E-2</v>
      </c>
      <c r="DK46" s="13">
        <f>SMALL($DT46:DX46,1)/(60*60*24)</f>
        <v>2.993312343694177E-2</v>
      </c>
      <c r="DL46" s="13">
        <f>SMALL($DT46:DY46,1)/(60*60*24)</f>
        <v>2.993312343694177E-2</v>
      </c>
      <c r="DM46" s="37">
        <f t="shared" si="203"/>
        <v>2.6671231789131045E-2</v>
      </c>
      <c r="DN46" s="13">
        <f>SMALL($DZ46:EA46,1)/(60*60*24)</f>
        <v>2.6671231789131045E-2</v>
      </c>
      <c r="DO46" s="13">
        <f>SMALL($DZ46:EB46,1)/(60*60*24)</f>
        <v>2.6671231789131045E-2</v>
      </c>
      <c r="DP46" s="13">
        <f>SMALL($DZ46:EC46,1)/(60*60*24)</f>
        <v>2.6671231789131045E-2</v>
      </c>
      <c r="DQ46" s="13">
        <f>SMALL($DZ46:ED46,1)/(60*60*24)</f>
        <v>2.6671231789131045E-2</v>
      </c>
      <c r="DR46" s="13">
        <f>SMALL($DZ46:EE46,1)/(60*60*24)</f>
        <v>2.6671231789131045E-2</v>
      </c>
      <c r="DT46" s="6">
        <f t="shared" si="204"/>
        <v>2586.221864951769</v>
      </c>
      <c r="DU46" s="1">
        <f t="shared" si="99"/>
        <v>9999</v>
      </c>
      <c r="DV46" s="1">
        <f t="shared" si="100"/>
        <v>9999</v>
      </c>
      <c r="DW46" s="1">
        <f t="shared" si="101"/>
        <v>9999</v>
      </c>
      <c r="DX46" s="1">
        <f t="shared" si="102"/>
        <v>9999</v>
      </c>
      <c r="DY46" s="1">
        <f t="shared" si="103"/>
        <v>9999</v>
      </c>
      <c r="DZ46" s="6">
        <f t="shared" si="205"/>
        <v>2304.3944265809223</v>
      </c>
      <c r="EA46" s="1">
        <f t="shared" si="104"/>
        <v>9999</v>
      </c>
      <c r="EB46" s="46">
        <f t="shared" si="105"/>
        <v>9999</v>
      </c>
      <c r="EC46" s="1">
        <f t="shared" si="106"/>
        <v>9999</v>
      </c>
      <c r="ED46" s="1">
        <f t="shared" si="107"/>
        <v>9999</v>
      </c>
      <c r="EE46" s="1">
        <f t="shared" si="108"/>
        <v>9999</v>
      </c>
    </row>
    <row r="47" spans="1:135" x14ac:dyDescent="0.25">
      <c r="A47" s="1" t="s">
        <v>189</v>
      </c>
      <c r="H47" s="38"/>
      <c r="K47" s="8">
        <v>1.2766203703703703E-2</v>
      </c>
      <c r="L47" s="8">
        <v>2.7743055555555559E-2</v>
      </c>
      <c r="M47" s="8">
        <v>2.4006139291465368E-2</v>
      </c>
      <c r="N47" s="8">
        <f>IF(A47&lt;&gt;"",IF(H47&gt;0,H47/4*4.35,IF(I47&gt;0,I47,IF(K47&gt;0,K47/3.11*4.35,IF(L47&gt;0,L47/6.21*4.35/1.032,IF(E47&gt;0,E47,IF(B47&gt;0,B47/4*4.35,0.0292)))))),0)</f>
        <v>1.7856265630582346E-2</v>
      </c>
      <c r="O47" s="32" t="str">
        <f t="shared" si="61"/>
        <v>-</v>
      </c>
      <c r="P47" s="69">
        <f t="shared" si="181"/>
        <v>6.1498736608830221E-3</v>
      </c>
      <c r="Q47" s="32">
        <f t="shared" ref="Q47" si="273">IF(R47&gt;0,"+",0)</f>
        <v>0</v>
      </c>
      <c r="R47" s="70">
        <f t="shared" si="63"/>
        <v>-6.1498736608830221E-3</v>
      </c>
      <c r="S47" s="6">
        <f>N47*60*60*24</f>
        <v>1542.7813504823148</v>
      </c>
      <c r="T47" s="8">
        <f t="shared" si="183"/>
        <v>1.8402777777777778E-2</v>
      </c>
      <c r="V47" s="8">
        <f t="shared" si="4"/>
        <v>1.8969907407407411E-2</v>
      </c>
      <c r="W47" s="8">
        <f t="shared" si="5"/>
        <v>1.4641203703703707E-2</v>
      </c>
      <c r="X47" s="8">
        <f t="shared" si="6"/>
        <v>1.8402777777777778E-2</v>
      </c>
      <c r="Y47" s="8"/>
      <c r="Z47" s="8">
        <f>IF(A47&lt;&gt;"",IF(VLOOKUP(A47,Apr!A$4:F$209,6)&gt;0,VLOOKUP(A47,Apr!A$4:F$209,6),0),0)</f>
        <v>1.9722222222222224E-2</v>
      </c>
      <c r="AA47" s="8">
        <f>IF(A47&lt;&gt;"",IF(VLOOKUP(A47,May!A$3:F$207,6)&gt;0,VLOOKUP(A47,May!A$3:F$207,6),0),0)</f>
        <v>0</v>
      </c>
      <c r="AB47" s="8">
        <f>IF(A47&lt;&gt;"",IF(VLOOKUP(A47,Jun!A$3:F$207,6)&gt;0,VLOOKUP(A47,Jun!A$3:F$207,6),0),0)</f>
        <v>0</v>
      </c>
      <c r="AC47" s="8">
        <f>IF(A47&lt;&gt;"",IF(VLOOKUP(A47,Jul!A$3:F$206,6)&gt;0,VLOOKUP(A47,Jul!A$3:F$206,6),0),0)</f>
        <v>1.9652777777777772E-2</v>
      </c>
      <c r="AD47" s="8">
        <f>IF(A47&lt;&gt;"",IF(VLOOKUP(A47,Aug!A$3:F$206,6)&gt;0,VLOOKUP(A47,Aug!A$3:F$206,6),0),0)</f>
        <v>0</v>
      </c>
      <c r="AE47" s="8">
        <f>IF(A47&lt;&gt;"",IF(VLOOKUP(A47,Sep!A$3:F$206,6)&gt;0,VLOOKUP(A47,Sep!A$3:F$206,6),0),0)</f>
        <v>1.8969907407407411E-2</v>
      </c>
      <c r="AF47" s="6">
        <f t="shared" si="65"/>
        <v>1460.3938340907068</v>
      </c>
      <c r="AG47" s="8">
        <f>IF(AF$4&gt;AF47,(MROUND(AF$4-AF47,15)/60/60/24),0.1/60/60/24)</f>
        <v>1.0937500000000001E-2</v>
      </c>
      <c r="AH47" s="8">
        <f>IF(A47&lt;&gt;"",IF(VLOOKUP(A47,Oct!A$3:F$206,6)&gt;0,VLOOKUP(A47,Oct!A$3:F$206,6),0),0)</f>
        <v>1.5972222222222221E-2</v>
      </c>
      <c r="AI47" s="8">
        <f>IF(A47&lt;&gt;"",IF(VLOOKUP(A47,Nov!A$3:F$206,6)&gt;0,VLOOKUP(A47,Nov!A$3:F$206,6),0),0)</f>
        <v>0</v>
      </c>
      <c r="AJ47" s="8">
        <f>IF(A47&lt;&gt;"",IF(VLOOKUP(A47,Dec!A$3:F$207,6)&gt;0,VLOOKUP(A47,Dec!A$3:F$207,6),0),0)</f>
        <v>1.5891203703703703E-2</v>
      </c>
      <c r="AK47" s="8">
        <f>IF(A47&lt;&gt;"",IF(VLOOKUP(A47,Jan!A$3:F$206,6)&gt;0,VLOOKUP(A47,Jan!A$3:F$206,6),0),0)</f>
        <v>1.4664351851851854E-2</v>
      </c>
      <c r="AL47" s="8">
        <f>IF(A47&lt;&gt;"",IF(VLOOKUP(A47,Feb!A$3:F$206,6)&gt;0,VLOOKUP(A47,Feb!A$3:F$206,6),0),0)</f>
        <v>1.4641203703703707E-2</v>
      </c>
      <c r="AM47" s="8">
        <f>IF(A47&lt;&gt;"",IF(VLOOKUP(A47,Mar!A$3:F$206,6)&gt;0,VLOOKUP(A47,Mar!A$3:F$206,6),0),0)</f>
        <v>1.5162037037037038E-2</v>
      </c>
      <c r="AO47" s="8">
        <f>LARGE($BM47:BN47,1)</f>
        <v>1.8402777777777778E-2</v>
      </c>
      <c r="AP47" s="8">
        <f>LARGE($BM47:BO47,1)</f>
        <v>1.8402777777777778E-2</v>
      </c>
      <c r="AQ47" s="8">
        <f>LARGE($BM47:BP47,1)</f>
        <v>1.8402777777777778E-2</v>
      </c>
      <c r="AR47" s="8">
        <f>LARGE($BM47:BQ47,1)</f>
        <v>1.8402777777777778E-2</v>
      </c>
      <c r="AS47" s="8">
        <f>LARGE($BM47:BR47,1)</f>
        <v>1.8402777777777778E-2</v>
      </c>
      <c r="AT47" s="8">
        <f>LARGE($BS47:BT47,1)</f>
        <v>1.1805555555555555E-2</v>
      </c>
      <c r="AU47" s="8">
        <f>LARGE($BS47:BU47,1)</f>
        <v>1.1805555555555555E-2</v>
      </c>
      <c r="AV47" s="8">
        <f>LARGE($BS47:BV47,1)</f>
        <v>1.1979166666666667E-2</v>
      </c>
      <c r="AW47" s="8">
        <f>LARGE($BS47:BW47,1)</f>
        <v>1.3194444444444444E-2</v>
      </c>
      <c r="AX47" s="8">
        <f>LARGE($BS47:BX47,1)</f>
        <v>1.3194444444444444E-2</v>
      </c>
      <c r="BA47" s="6">
        <f t="shared" si="184"/>
        <v>1704.0000000000005</v>
      </c>
      <c r="BB47" s="6">
        <f t="shared" si="185"/>
        <v>0</v>
      </c>
      <c r="BC47" s="6">
        <f t="shared" si="186"/>
        <v>0</v>
      </c>
      <c r="BD47" s="6">
        <f t="shared" si="187"/>
        <v>1697.9999999999993</v>
      </c>
      <c r="BE47" s="6">
        <f t="shared" si="188"/>
        <v>0</v>
      </c>
      <c r="BF47" s="6">
        <f t="shared" si="189"/>
        <v>1639.0000000000005</v>
      </c>
      <c r="BG47" s="6">
        <f t="shared" si="13"/>
        <v>1379.9999999999998</v>
      </c>
      <c r="BH47" s="6">
        <f t="shared" si="14"/>
        <v>0</v>
      </c>
      <c r="BI47" s="6">
        <f t="shared" si="15"/>
        <v>1373</v>
      </c>
      <c r="BJ47" s="6">
        <f t="shared" si="16"/>
        <v>1267</v>
      </c>
      <c r="BK47" s="6">
        <f t="shared" si="17"/>
        <v>1265.0000000000002</v>
      </c>
      <c r="BM47" s="8">
        <f t="shared" si="190"/>
        <v>1.8402777777777778E-2</v>
      </c>
      <c r="BN47" s="8">
        <f t="shared" si="19"/>
        <v>1.6493055555555556E-2</v>
      </c>
      <c r="BO47" s="8">
        <f t="shared" si="20"/>
        <v>0</v>
      </c>
      <c r="BP47" s="8">
        <f t="shared" si="21"/>
        <v>0</v>
      </c>
      <c r="BQ47" s="8">
        <f t="shared" si="22"/>
        <v>1.6493055555555556E-2</v>
      </c>
      <c r="BR47" s="8">
        <f t="shared" si="23"/>
        <v>0</v>
      </c>
      <c r="BS47" s="8">
        <f t="shared" si="191"/>
        <v>1.0937500000000001E-2</v>
      </c>
      <c r="BT47" s="8">
        <f t="shared" ref="BT47" si="274">IF(BG47&gt;0,IF($AF$4&gt;BG47,(MROUND($AF$4-BG47,15)/(60*60*24)),0),0)</f>
        <v>1.1805555555555555E-2</v>
      </c>
      <c r="BU47" s="8">
        <f t="shared" si="26"/>
        <v>0</v>
      </c>
      <c r="BV47" s="8">
        <f t="shared" ref="BV47" si="275">IF(BI47&gt;0,IF($AF$4&gt;BI47,(MROUND($AF$4-BI47,15)/(60*60*24)),0),0)</f>
        <v>1.1979166666666667E-2</v>
      </c>
      <c r="BW47" s="8">
        <f>IF(BJ47&gt;0,IF($AF$4&gt;BJ47,(MROUND($AF$4-BJ47,15)/(60*60*24)),0),0)</f>
        <v>1.3194444444444444E-2</v>
      </c>
      <c r="BX47" s="8">
        <f t="shared" ref="BX47" si="276">IF(BK47&gt;0,IF($AF$4&gt;BK47,(MROUND($AF$4-BK47,15)/(60*60*24)),0),0)</f>
        <v>1.3194444444444444E-2</v>
      </c>
      <c r="CA47" s="8">
        <f t="shared" si="192"/>
        <v>1.9722222222222224E-2</v>
      </c>
      <c r="CB47" s="8" t="str">
        <f t="shared" si="193"/>
        <v/>
      </c>
      <c r="CC47" s="8" t="str">
        <f t="shared" si="194"/>
        <v/>
      </c>
      <c r="CD47" s="8">
        <f t="shared" si="195"/>
        <v>1.9652777777777772E-2</v>
      </c>
      <c r="CE47" s="8" t="str">
        <f t="shared" si="196"/>
        <v/>
      </c>
      <c r="CF47" s="8">
        <f t="shared" si="197"/>
        <v>1.8969907407407411E-2</v>
      </c>
      <c r="CG47" s="8">
        <f t="shared" ref="CG47" si="277">IF(AH47&gt;0,AH47,"")</f>
        <v>1.5972222222222221E-2</v>
      </c>
      <c r="CH47" s="8" t="str">
        <f t="shared" ref="CH47" si="278">IF(AI47&gt;0,AI47,"")</f>
        <v/>
      </c>
      <c r="CI47" s="8">
        <f t="shared" ref="CI47" si="279">IF(AJ47&gt;0,AJ47,"")</f>
        <v>1.5891203703703703E-2</v>
      </c>
      <c r="CJ47" s="8">
        <f t="shared" ref="CJ47" si="280">IF(AK47&gt;0,AK47,"")</f>
        <v>1.4664351851851854E-2</v>
      </c>
      <c r="CK47" s="8">
        <f t="shared" ref="CK47" si="281">IF(AL47&gt;0,AL47,"")</f>
        <v>1.4641203703703707E-2</v>
      </c>
      <c r="CL47" s="8">
        <f t="shared" ref="CL47" si="282">IF(AM47&gt;0,AM47,"")</f>
        <v>1.5162037037037038E-2</v>
      </c>
      <c r="CN47" s="13"/>
      <c r="CO47" s="8">
        <f t="shared" ref="CO47" si="283">IF(CA47&lt;&gt;"",CA47,CN47)</f>
        <v>1.9722222222222224E-2</v>
      </c>
      <c r="CP47" s="8">
        <f>IF(COUNT($CA47:CB47)&gt;0,SMALL($CA47:CB47,1),$CN47)</f>
        <v>1.9722222222222224E-2</v>
      </c>
      <c r="CQ47" s="8">
        <f>IF(COUNT($CA47:CC47)&gt;0,SMALL($CA47:CC47,1),$CN47)</f>
        <v>1.9722222222222224E-2</v>
      </c>
      <c r="CR47" s="8">
        <f>IF(COUNT($CA47:CD47)&gt;0,SMALL($CA47:CD47,1),$CN47)</f>
        <v>1.9652777777777772E-2</v>
      </c>
      <c r="CS47" s="8">
        <f>IF(COUNT($CA47:CE47)&gt;0,SMALL($CA47:CE47,1),$CN47)</f>
        <v>1.9652777777777772E-2</v>
      </c>
      <c r="CU47" s="8">
        <f>IF(CG47&lt;&gt;"",CG47,CT47)</f>
        <v>1.5972222222222221E-2</v>
      </c>
      <c r="CV47" s="8">
        <f>IF(COUNT($CG47:CH47)&gt;0,SMALL($CG47:CH47,1),$CU47)</f>
        <v>1.5972222222222221E-2</v>
      </c>
      <c r="CW47" s="8">
        <f>IF(COUNT($CG47:CI47)&gt;0,SMALL($CG47:CI47,1),$CU47)</f>
        <v>1.5891203703703703E-2</v>
      </c>
      <c r="CX47" s="8">
        <f>IF(COUNT($CG47:CJ47)&gt;0,SMALL($CG47:CJ47,1),$CU47)</f>
        <v>1.4664351851851854E-2</v>
      </c>
      <c r="CY47" s="8">
        <f>IF(COUNT($CG47:CK47)&gt;0,SMALL($CG47:CK47,1),$CU47)</f>
        <v>1.4641203703703707E-2</v>
      </c>
      <c r="DA47" s="8">
        <f t="shared" si="198"/>
        <v>1.8403773148148148E-2</v>
      </c>
      <c r="DB47" s="8">
        <f t="shared" si="199"/>
        <v>1.3195439814814814E-2</v>
      </c>
      <c r="DC47" s="1">
        <f t="shared" si="45"/>
        <v>43</v>
      </c>
      <c r="DD47" s="8">
        <f t="shared" si="200"/>
        <v>9.9537037037037036E-7</v>
      </c>
      <c r="DE47" s="1" t="str">
        <f t="shared" si="201"/>
        <v>James Whittle</v>
      </c>
      <c r="DG47" s="13">
        <f t="shared" si="202"/>
        <v>1.7856265630582346E-2</v>
      </c>
      <c r="DH47" s="13">
        <f>SMALL($DT47:DU47,1)/(60*60*24)</f>
        <v>1.7856265630582346E-2</v>
      </c>
      <c r="DI47" s="13">
        <f>SMALL($DT47:DV47,1)/(60*60*24)</f>
        <v>1.7856265630582346E-2</v>
      </c>
      <c r="DJ47" s="13">
        <f>SMALL($DT47:DW47,1)/(60*60*24)</f>
        <v>1.7856265630582346E-2</v>
      </c>
      <c r="DK47" s="13">
        <f>SMALL($DT47:DX47,1)/(60*60*24)</f>
        <v>1.7856265630582346E-2</v>
      </c>
      <c r="DL47" s="13">
        <f>SMALL($DT47:DY47,1)/(60*60*24)</f>
        <v>1.7856265630582346E-2</v>
      </c>
      <c r="DM47" s="37">
        <f t="shared" si="203"/>
        <v>1.6902706413086884E-2</v>
      </c>
      <c r="DN47" s="13">
        <f>SMALL($DZ47:EA47,1)/(60*60*24)</f>
        <v>1.5972222222222221E-2</v>
      </c>
      <c r="DO47" s="13">
        <f>SMALL($DZ47:EB47,1)/(60*60*24)</f>
        <v>1.5972222222222221E-2</v>
      </c>
      <c r="DP47" s="13">
        <f>SMALL($DZ47:EC47,1)/(60*60*24)</f>
        <v>1.5891203703703703E-2</v>
      </c>
      <c r="DQ47" s="13">
        <f>SMALL($DZ47:ED47,1)/(60*60*24)</f>
        <v>1.4664351851851852E-2</v>
      </c>
      <c r="DR47" s="13">
        <f>SMALL($DZ47:EE47,1)/(60*60*24)</f>
        <v>1.4641203703703707E-2</v>
      </c>
      <c r="DT47" s="6">
        <f t="shared" si="204"/>
        <v>1542.7813504823148</v>
      </c>
      <c r="DU47" s="1">
        <f t="shared" ref="DU47" si="284">IF(BA47&gt;0,BA47,9999)</f>
        <v>1704.0000000000005</v>
      </c>
      <c r="DV47" s="1">
        <f t="shared" ref="DV47" si="285">IF(BB47&gt;0,BB47,9999)</f>
        <v>9999</v>
      </c>
      <c r="DW47" s="1">
        <f t="shared" ref="DW47" si="286">IF(BC47&gt;0,BC47,9999)</f>
        <v>9999</v>
      </c>
      <c r="DX47" s="1">
        <f t="shared" ref="DX47" si="287">IF(BD47&gt;0,BD47,9999)</f>
        <v>1697.9999999999993</v>
      </c>
      <c r="DY47" s="1">
        <f t="shared" ref="DY47" si="288">IF(BE47&gt;0,BE47,9999)</f>
        <v>9999</v>
      </c>
      <c r="DZ47" s="6">
        <f t="shared" si="205"/>
        <v>1460.3938340907068</v>
      </c>
      <c r="EA47" s="1">
        <f t="shared" ref="EA47" si="289">IF(BG47&gt;0,BG47,9999)</f>
        <v>1379.9999999999998</v>
      </c>
      <c r="EB47" s="46">
        <f t="shared" ref="EB47" si="290">IF(BH47&gt;0,BH47*1.198547,9999)</f>
        <v>9999</v>
      </c>
      <c r="EC47" s="1">
        <f t="shared" ref="EC47" si="291">IF(BI47&gt;0,BI47,9999)</f>
        <v>1373</v>
      </c>
      <c r="ED47" s="1">
        <f t="shared" ref="ED47" si="292">IF(BJ47&gt;0,BJ47,9999)</f>
        <v>1267</v>
      </c>
      <c r="EE47" s="1">
        <f t="shared" ref="EE47" si="293">IF(BK47&gt;0,BK47,9999)</f>
        <v>1265.0000000000002</v>
      </c>
    </row>
    <row r="48" spans="1:135" x14ac:dyDescent="0.25">
      <c r="A48" s="1" t="s">
        <v>176</v>
      </c>
      <c r="E48" s="13">
        <v>2.1701388888888892E-2</v>
      </c>
      <c r="F48" s="11">
        <v>44317</v>
      </c>
      <c r="H48" s="38"/>
      <c r="K48" s="8">
        <v>1.4224537037037037E-2</v>
      </c>
      <c r="M48" s="8">
        <v>2.4764995974235097E-2</v>
      </c>
      <c r="N48" s="8">
        <f t="shared" si="180"/>
        <v>1.9896056627366918E-2</v>
      </c>
      <c r="O48" s="32" t="str">
        <f t="shared" si="61"/>
        <v>-</v>
      </c>
      <c r="P48" s="69">
        <f t="shared" si="181"/>
        <v>4.8689393468681792E-3</v>
      </c>
      <c r="Q48" s="32">
        <f t="shared" ref="Q48" si="294">IF(R48&gt;0,"+",0)</f>
        <v>0</v>
      </c>
      <c r="R48" s="70">
        <f t="shared" si="63"/>
        <v>-4.8689393468681792E-3</v>
      </c>
      <c r="S48" s="6">
        <f t="shared" si="64"/>
        <v>1719.0192926045015</v>
      </c>
      <c r="T48" s="8">
        <f t="shared" si="183"/>
        <v>1.6319444444444445E-2</v>
      </c>
      <c r="V48" s="8">
        <f t="shared" si="4"/>
        <v>2.1874999999999999E-2</v>
      </c>
      <c r="W48" s="8">
        <f t="shared" si="5"/>
        <v>0</v>
      </c>
      <c r="X48" s="8">
        <f t="shared" si="6"/>
        <v>1.6319444444444445E-2</v>
      </c>
      <c r="Y48" s="8"/>
      <c r="Z48" s="8">
        <f>IF(A48&lt;&gt;"",IF(VLOOKUP(A48,Apr!A$4:F$209,6)&gt;0,VLOOKUP(A48,Apr!A$4:F$209,6),0),0)</f>
        <v>2.1874999999999999E-2</v>
      </c>
      <c r="AA48" s="8">
        <f>IF(A48&lt;&gt;"",IF(VLOOKUP(A48,May!A$3:F$207,6)&gt;0,VLOOKUP(A48,May!A$3:F$207,6),0),0)</f>
        <v>0</v>
      </c>
      <c r="AB48" s="8">
        <f>IF(A48&lt;&gt;"",IF(VLOOKUP(A48,Jun!A$3:F$207,6)&gt;0,VLOOKUP(A48,Jun!A$3:F$207,6),0),0)</f>
        <v>0</v>
      </c>
      <c r="AC48" s="8">
        <f>IF(A48&lt;&gt;"",IF(VLOOKUP(A48,Jul!A$3:F$206,6)&gt;0,VLOOKUP(A48,Jul!A$3:F$206,6),0),0)</f>
        <v>0</v>
      </c>
      <c r="AD48" s="8">
        <f>IF(A48&lt;&gt;"",IF(VLOOKUP(A48,Aug!A$3:F$206,6)&gt;0,VLOOKUP(A48,Aug!A$3:F$206,6),0),0)</f>
        <v>0</v>
      </c>
      <c r="AE48" s="8">
        <f>IF(A48&lt;&gt;"",IF(VLOOKUP(A48,Sep!A$3:F$206,6)&gt;0,VLOOKUP(A48,Sep!A$3:F$206,6),0),0)</f>
        <v>0</v>
      </c>
      <c r="AF48" s="6">
        <f t="shared" si="65"/>
        <v>1684.0417000801924</v>
      </c>
      <c r="AG48" s="8">
        <f t="shared" si="66"/>
        <v>8.3333333333333332E-3</v>
      </c>
      <c r="AH48" s="8">
        <f>IF(A48&lt;&gt;"",IF(VLOOKUP(A48,Oct!A$3:F$206,6)&gt;0,VLOOKUP(A48,Oct!A$3:F$206,6),0),0)</f>
        <v>0</v>
      </c>
      <c r="AI48" s="8">
        <f>IF(A48&lt;&gt;"",IF(VLOOKUP(A48,Nov!A$3:F$206,6)&gt;0,VLOOKUP(A48,Nov!A$3:F$206,6),0),0)</f>
        <v>0</v>
      </c>
      <c r="AJ48" s="8">
        <f>IF(A48&lt;&gt;"",IF(VLOOKUP(A48,Dec!A$3:F$207,6)&gt;0,VLOOKUP(A48,Dec!A$3:F$207,6),0),0)</f>
        <v>0</v>
      </c>
      <c r="AK48" s="8">
        <f>IF(A48&lt;&gt;"",IF(VLOOKUP(A48,Jan!A$3:F$206,6)&gt;0,VLOOKUP(A48,Jan!A$3:F$206,6),0),0)</f>
        <v>0</v>
      </c>
      <c r="AL48" s="8">
        <f>IF(A48&lt;&gt;"",IF(VLOOKUP(A48,Feb!A$3:F$206,6)&gt;0,VLOOKUP(A48,Feb!A$3:F$206,6),0),0)</f>
        <v>0</v>
      </c>
      <c r="AM48" s="8">
        <f>IF(A48&lt;&gt;"",IF(VLOOKUP(A48,Mar!A$3:F$206,6)&gt;0,VLOOKUP(A48,Mar!A$3:F$206,6),0),0)</f>
        <v>0</v>
      </c>
      <c r="AO48" s="8">
        <f>LARGE($BM48:BN48,1)</f>
        <v>1.6319444444444445E-2</v>
      </c>
      <c r="AP48" s="8">
        <f>LARGE($BM48:BO48,1)</f>
        <v>1.6319444444444445E-2</v>
      </c>
      <c r="AQ48" s="8">
        <f>LARGE($BM48:BP48,1)</f>
        <v>1.6319444444444445E-2</v>
      </c>
      <c r="AR48" s="8">
        <f>LARGE($BM48:BQ48,1)</f>
        <v>1.6319444444444445E-2</v>
      </c>
      <c r="AS48" s="8">
        <f>LARGE($BM48:BR48,1)</f>
        <v>1.6319444444444445E-2</v>
      </c>
      <c r="AT48" s="8">
        <f>LARGE($BS48:BT48,1)</f>
        <v>8.3333333333333332E-3</v>
      </c>
      <c r="AU48" s="8">
        <f>LARGE($BS48:BU48,1)</f>
        <v>8.3333333333333332E-3</v>
      </c>
      <c r="AV48" s="8">
        <f>LARGE($BS48:BV48,1)</f>
        <v>8.3333333333333332E-3</v>
      </c>
      <c r="AW48" s="8">
        <f>LARGE($BS48:BW48,1)</f>
        <v>8.3333333333333332E-3</v>
      </c>
      <c r="AX48" s="8">
        <f>LARGE($BS48:BX48,1)</f>
        <v>8.3333333333333332E-3</v>
      </c>
      <c r="BA48" s="6">
        <f t="shared" si="184"/>
        <v>1890</v>
      </c>
      <c r="BB48" s="6">
        <f t="shared" si="185"/>
        <v>0</v>
      </c>
      <c r="BC48" s="6">
        <f t="shared" si="186"/>
        <v>0</v>
      </c>
      <c r="BD48" s="6">
        <f t="shared" si="187"/>
        <v>0</v>
      </c>
      <c r="BE48" s="6">
        <f t="shared" si="188"/>
        <v>0</v>
      </c>
      <c r="BF48" s="6">
        <f t="shared" si="189"/>
        <v>0</v>
      </c>
      <c r="BG48" s="6">
        <f t="shared" si="13"/>
        <v>0</v>
      </c>
      <c r="BH48" s="6">
        <f t="shared" si="14"/>
        <v>0</v>
      </c>
      <c r="BI48" s="6">
        <f t="shared" si="15"/>
        <v>0</v>
      </c>
      <c r="BJ48" s="6">
        <f t="shared" si="16"/>
        <v>0</v>
      </c>
      <c r="BK48" s="6">
        <f t="shared" si="17"/>
        <v>0</v>
      </c>
      <c r="BM48" s="8">
        <f t="shared" si="190"/>
        <v>1.6319444444444445E-2</v>
      </c>
      <c r="BN48" s="8">
        <f t="shared" si="19"/>
        <v>1.4409722222222223E-2</v>
      </c>
      <c r="BO48" s="8">
        <f t="shared" si="20"/>
        <v>0</v>
      </c>
      <c r="BP48" s="8">
        <f t="shared" si="21"/>
        <v>0</v>
      </c>
      <c r="BQ48" s="8">
        <f t="shared" si="22"/>
        <v>0</v>
      </c>
      <c r="BR48" s="8">
        <f t="shared" si="23"/>
        <v>0</v>
      </c>
      <c r="BS48" s="8">
        <f t="shared" si="191"/>
        <v>8.3333333333333332E-3</v>
      </c>
      <c r="BT48" s="8">
        <f t="shared" si="90"/>
        <v>0</v>
      </c>
      <c r="BU48" s="8">
        <f t="shared" si="26"/>
        <v>0</v>
      </c>
      <c r="BV48" s="8">
        <f t="shared" si="26"/>
        <v>0</v>
      </c>
      <c r="BW48" s="8">
        <f t="shared" si="27"/>
        <v>0</v>
      </c>
      <c r="BX48" s="8">
        <f t="shared" si="28"/>
        <v>0</v>
      </c>
      <c r="CA48" s="8">
        <f t="shared" si="192"/>
        <v>2.1874999999999999E-2</v>
      </c>
      <c r="CB48" s="8" t="str">
        <f t="shared" si="193"/>
        <v/>
      </c>
      <c r="CC48" s="8" t="str">
        <f t="shared" si="194"/>
        <v/>
      </c>
      <c r="CD48" s="8" t="str">
        <f t="shared" si="195"/>
        <v/>
      </c>
      <c r="CE48" s="8" t="str">
        <f t="shared" si="196"/>
        <v/>
      </c>
      <c r="CF48" s="8" t="str">
        <f t="shared" si="197"/>
        <v/>
      </c>
      <c r="CG48" s="8" t="str">
        <f t="shared" si="91"/>
        <v/>
      </c>
      <c r="CH48" s="8" t="str">
        <f t="shared" si="92"/>
        <v/>
      </c>
      <c r="CI48" s="8" t="str">
        <f t="shared" si="93"/>
        <v/>
      </c>
      <c r="CJ48" s="8" t="str">
        <f t="shared" si="94"/>
        <v/>
      </c>
      <c r="CK48" s="8" t="str">
        <f t="shared" si="95"/>
        <v/>
      </c>
      <c r="CL48" s="8" t="str">
        <f t="shared" si="96"/>
        <v/>
      </c>
      <c r="CN48" s="13"/>
      <c r="CO48" s="8">
        <f t="shared" si="97"/>
        <v>2.1874999999999999E-2</v>
      </c>
      <c r="CP48" s="8">
        <f>IF(COUNT($CA48:CB48)&gt;0,SMALL($CA48:CB48,1),$CN48)</f>
        <v>2.1874999999999999E-2</v>
      </c>
      <c r="CQ48" s="8">
        <f>IF(COUNT($CA48:CC48)&gt;0,SMALL($CA48:CC48,1),$CN48)</f>
        <v>2.1874999999999999E-2</v>
      </c>
      <c r="CR48" s="8">
        <f>IF(COUNT($CA48:CD48)&gt;0,SMALL($CA48:CD48,1),$CN48)</f>
        <v>2.1874999999999999E-2</v>
      </c>
      <c r="CS48" s="8">
        <f>IF(COUNT($CA48:CE48)&gt;0,SMALL($CA48:CE48,1),$CN48)</f>
        <v>2.1874999999999999E-2</v>
      </c>
      <c r="CU48" s="8">
        <f t="shared" si="98"/>
        <v>0</v>
      </c>
      <c r="CV48" s="8">
        <f>IF(COUNT($CG48:CH48)&gt;0,SMALL($CG48:CH48,1),$CU48)</f>
        <v>0</v>
      </c>
      <c r="CW48" s="8">
        <f>IF(COUNT($CG48:CI48)&gt;0,SMALL($CG48:CI48,1),$CU48)</f>
        <v>0</v>
      </c>
      <c r="CX48" s="8">
        <f>IF(COUNT($CG48:CJ48)&gt;0,SMALL($CG48:CJ48,1),$CU48)</f>
        <v>0</v>
      </c>
      <c r="CY48" s="8">
        <f>IF(COUNT($CG48:CK48)&gt;0,SMALL($CG48:CK48,1),$CU48)</f>
        <v>0</v>
      </c>
      <c r="DA48" s="8">
        <f t="shared" si="198"/>
        <v>1.6320462962962964E-2</v>
      </c>
      <c r="DB48" s="8">
        <f t="shared" si="199"/>
        <v>8.3343518518518515E-3</v>
      </c>
      <c r="DC48" s="1">
        <f t="shared" si="45"/>
        <v>44</v>
      </c>
      <c r="DD48" s="8">
        <f t="shared" si="200"/>
        <v>1.0185185185185185E-6</v>
      </c>
      <c r="DE48" s="1" t="str">
        <f t="shared" si="201"/>
        <v>Jennifer Hill</v>
      </c>
      <c r="DG48" s="13">
        <f t="shared" si="202"/>
        <v>1.9896056627366918E-2</v>
      </c>
      <c r="DH48" s="13">
        <f>SMALL($DT48:DU48,1)/(60*60*24)</f>
        <v>1.9896056627366914E-2</v>
      </c>
      <c r="DI48" s="13">
        <f>SMALL($DT48:DV48,1)/(60*60*24)</f>
        <v>1.9896056627366914E-2</v>
      </c>
      <c r="DJ48" s="13">
        <f>SMALL($DT48:DW48,1)/(60*60*24)</f>
        <v>1.9896056627366914E-2</v>
      </c>
      <c r="DK48" s="13">
        <f>SMALL($DT48:DX48,1)/(60*60*24)</f>
        <v>1.9896056627366914E-2</v>
      </c>
      <c r="DL48" s="13">
        <f>SMALL($DT48:DY48,1)/(60*60*24)</f>
        <v>1.9896056627366914E-2</v>
      </c>
      <c r="DM48" s="37">
        <f t="shared" si="203"/>
        <v>1.9491223380557782E-2</v>
      </c>
      <c r="DN48" s="13">
        <f>SMALL($DZ48:EA48,1)/(60*60*24)</f>
        <v>1.9491223380557782E-2</v>
      </c>
      <c r="DO48" s="13">
        <f>SMALL($DZ48:EB48,1)/(60*60*24)</f>
        <v>1.9491223380557782E-2</v>
      </c>
      <c r="DP48" s="13">
        <f>SMALL($DZ48:EC48,1)/(60*60*24)</f>
        <v>1.9491223380557782E-2</v>
      </c>
      <c r="DQ48" s="13">
        <f>SMALL($DZ48:ED48,1)/(60*60*24)</f>
        <v>1.9491223380557782E-2</v>
      </c>
      <c r="DR48" s="13">
        <f>SMALL($DZ48:EE48,1)/(60*60*24)</f>
        <v>1.9491223380557782E-2</v>
      </c>
      <c r="DT48" s="6">
        <f t="shared" si="204"/>
        <v>1719.0192926045015</v>
      </c>
      <c r="DU48" s="1">
        <f t="shared" si="99"/>
        <v>1890</v>
      </c>
      <c r="DV48" s="1">
        <f t="shared" si="100"/>
        <v>9999</v>
      </c>
      <c r="DW48" s="1">
        <f t="shared" si="101"/>
        <v>9999</v>
      </c>
      <c r="DX48" s="1">
        <f t="shared" si="102"/>
        <v>9999</v>
      </c>
      <c r="DY48" s="1">
        <f t="shared" si="103"/>
        <v>9999</v>
      </c>
      <c r="DZ48" s="6">
        <f t="shared" si="205"/>
        <v>1684.0417000801924</v>
      </c>
      <c r="EA48" s="1">
        <f t="shared" si="104"/>
        <v>9999</v>
      </c>
      <c r="EB48" s="46">
        <f t="shared" si="105"/>
        <v>9999</v>
      </c>
      <c r="EC48" s="1">
        <f t="shared" si="106"/>
        <v>9999</v>
      </c>
      <c r="ED48" s="1">
        <f t="shared" si="107"/>
        <v>9999</v>
      </c>
      <c r="EE48" s="1">
        <f t="shared" si="108"/>
        <v>9999</v>
      </c>
    </row>
    <row r="49" spans="1:135" x14ac:dyDescent="0.25">
      <c r="A49" s="1" t="s">
        <v>16</v>
      </c>
      <c r="E49" s="13">
        <v>1.6516203703703703E-2</v>
      </c>
      <c r="F49" s="11">
        <v>43313</v>
      </c>
      <c r="H49" s="38"/>
      <c r="K49" s="8">
        <v>1.2962962962962963E-2</v>
      </c>
      <c r="M49" s="8">
        <v>1.7468297101449273E-2</v>
      </c>
      <c r="N49" s="8">
        <f t="shared" si="180"/>
        <v>1.8131475526973917E-2</v>
      </c>
      <c r="O49" s="32">
        <f t="shared" si="61"/>
        <v>0</v>
      </c>
      <c r="P49" s="69">
        <f t="shared" si="181"/>
        <v>-6.6317842552464368E-4</v>
      </c>
      <c r="Q49" s="32" t="str">
        <f t="shared" ref="Q49" si="295">IF(R49&gt;0,"+",0)</f>
        <v>+</v>
      </c>
      <c r="R49" s="70">
        <f t="shared" si="63"/>
        <v>6.6317842552464368E-4</v>
      </c>
      <c r="S49" s="6">
        <f t="shared" si="64"/>
        <v>1566.5594855305462</v>
      </c>
      <c r="T49" s="8">
        <f t="shared" si="183"/>
        <v>1.8055555555555554E-2</v>
      </c>
      <c r="V49" s="8">
        <f t="shared" si="4"/>
        <v>1.7777777777777778E-2</v>
      </c>
      <c r="W49" s="8">
        <f t="shared" si="5"/>
        <v>1.474537037037037E-2</v>
      </c>
      <c r="X49" s="8">
        <f t="shared" si="6"/>
        <v>1.8055555555555554E-2</v>
      </c>
      <c r="Y49" s="8"/>
      <c r="Z49" s="8">
        <f>IF(A49&lt;&gt;"",IF(VLOOKUP(A49,Apr!A$4:F$209,6)&gt;0,VLOOKUP(A49,Apr!A$4:F$209,6),0),0)</f>
        <v>0</v>
      </c>
      <c r="AA49" s="8">
        <f>IF(A49&lt;&gt;"",IF(VLOOKUP(A49,May!A$3:F$207,6)&gt;0,VLOOKUP(A49,May!A$3:F$207,6),0),0)</f>
        <v>0</v>
      </c>
      <c r="AB49" s="8">
        <f>IF(A49&lt;&gt;"",IF(VLOOKUP(A49,Jun!A$3:F$207,6)&gt;0,VLOOKUP(A49,Jun!A$3:F$207,6),0),0)</f>
        <v>0</v>
      </c>
      <c r="AC49" s="8">
        <f>IF(A49&lt;&gt;"",IF(VLOOKUP(A49,Jul!A$3:F$206,6)&gt;0,VLOOKUP(A49,Jul!A$3:F$206,6),0),0)</f>
        <v>1.8252314814814815E-2</v>
      </c>
      <c r="AD49" s="8">
        <f>IF(A49&lt;&gt;"",IF(VLOOKUP(A49,Aug!A$3:F$206,6)&gt;0,VLOOKUP(A49,Aug!A$3:F$206,6),0),0)</f>
        <v>0</v>
      </c>
      <c r="AE49" s="8">
        <f>IF(A49&lt;&gt;"",IF(VLOOKUP(A49,Sep!A$3:F$206,6)&gt;0,VLOOKUP(A49,Sep!A$3:F$206,6),0),0)</f>
        <v>1.7777777777777778E-2</v>
      </c>
      <c r="AF49" s="6">
        <f t="shared" si="65"/>
        <v>1368.6180165731089</v>
      </c>
      <c r="AG49" s="8">
        <f t="shared" si="66"/>
        <v>1.1979166666666666E-2</v>
      </c>
      <c r="AH49" s="8">
        <f>IF(A49&lt;&gt;"",IF(VLOOKUP(A49,Oct!A$3:F$206,6)&gt;0,VLOOKUP(A49,Oct!A$3:F$206,6),0),0)</f>
        <v>0</v>
      </c>
      <c r="AI49" s="8">
        <f>IF(A49&lt;&gt;"",IF(VLOOKUP(A49,Nov!A$3:F$206,6)&gt;0,VLOOKUP(A49,Nov!A$3:F$206,6),0),0)</f>
        <v>0</v>
      </c>
      <c r="AJ49" s="8">
        <f>IF(A49&lt;&gt;"",IF(VLOOKUP(A49,Dec!A$3:F$207,6)&gt;0,VLOOKUP(A49,Dec!A$3:F$207,6),0),0)</f>
        <v>0</v>
      </c>
      <c r="AK49" s="8">
        <f>IF(A49&lt;&gt;"",IF(VLOOKUP(A49,Jan!A$3:F$206,6)&gt;0,VLOOKUP(A49,Jan!A$3:F$206,6),0),0)</f>
        <v>0</v>
      </c>
      <c r="AL49" s="8">
        <f>IF(A49&lt;&gt;"",IF(VLOOKUP(A49,Feb!A$3:F$206,6)&gt;0,VLOOKUP(A49,Feb!A$3:F$206,6),0),0)</f>
        <v>0</v>
      </c>
      <c r="AM49" s="8">
        <f>IF(A49&lt;&gt;"",IF(VLOOKUP(A49,Mar!A$3:F$206,6)&gt;0,VLOOKUP(A49,Mar!A$3:F$206,6),0),0)</f>
        <v>1.474537037037037E-2</v>
      </c>
      <c r="AO49" s="8">
        <f>LARGE($BM49:BN49,1)</f>
        <v>1.8055555555555554E-2</v>
      </c>
      <c r="AP49" s="8">
        <f>LARGE($BM49:BO49,1)</f>
        <v>1.8055555555555554E-2</v>
      </c>
      <c r="AQ49" s="8">
        <f>LARGE($BM49:BP49,1)</f>
        <v>1.8055555555555554E-2</v>
      </c>
      <c r="AR49" s="8">
        <f>LARGE($BM49:BQ49,1)</f>
        <v>1.8055555555555554E-2</v>
      </c>
      <c r="AS49" s="8">
        <f>LARGE($BM49:BR49,1)</f>
        <v>1.8055555555555554E-2</v>
      </c>
      <c r="AT49" s="8">
        <f>LARGE($BS49:BT49,1)</f>
        <v>1.1979166666666666E-2</v>
      </c>
      <c r="AU49" s="8">
        <f>LARGE($BS49:BU49,1)</f>
        <v>1.1979166666666666E-2</v>
      </c>
      <c r="AV49" s="8">
        <f>LARGE($BS49:BV49,1)</f>
        <v>1.1979166666666666E-2</v>
      </c>
      <c r="AW49" s="8">
        <f>LARGE($BS49:BW49,1)</f>
        <v>1.1979166666666666E-2</v>
      </c>
      <c r="AX49" s="8">
        <f>LARGE($BS49:BX49,1)</f>
        <v>1.1979166666666666E-2</v>
      </c>
      <c r="BA49" s="6">
        <f t="shared" si="184"/>
        <v>0</v>
      </c>
      <c r="BB49" s="6">
        <f t="shared" si="185"/>
        <v>0</v>
      </c>
      <c r="BC49" s="6">
        <f t="shared" si="186"/>
        <v>0</v>
      </c>
      <c r="BD49" s="6">
        <f t="shared" si="187"/>
        <v>1577</v>
      </c>
      <c r="BE49" s="6">
        <f t="shared" si="188"/>
        <v>0</v>
      </c>
      <c r="BF49" s="6">
        <f t="shared" si="189"/>
        <v>1536</v>
      </c>
      <c r="BG49" s="6">
        <f t="shared" si="13"/>
        <v>0</v>
      </c>
      <c r="BH49" s="6">
        <f t="shared" si="14"/>
        <v>0</v>
      </c>
      <c r="BI49" s="6">
        <f t="shared" si="15"/>
        <v>0</v>
      </c>
      <c r="BJ49" s="6">
        <f t="shared" si="16"/>
        <v>0</v>
      </c>
      <c r="BK49" s="6">
        <f t="shared" si="17"/>
        <v>0</v>
      </c>
      <c r="BM49" s="8">
        <f t="shared" si="190"/>
        <v>1.8055555555555554E-2</v>
      </c>
      <c r="BN49" s="8">
        <f t="shared" si="19"/>
        <v>0</v>
      </c>
      <c r="BO49" s="8">
        <f t="shared" si="20"/>
        <v>0</v>
      </c>
      <c r="BP49" s="8">
        <f t="shared" si="21"/>
        <v>0</v>
      </c>
      <c r="BQ49" s="8">
        <f t="shared" si="22"/>
        <v>1.8055555555555554E-2</v>
      </c>
      <c r="BR49" s="8">
        <f t="shared" si="23"/>
        <v>0</v>
      </c>
      <c r="BS49" s="8">
        <f t="shared" si="191"/>
        <v>1.1979166666666666E-2</v>
      </c>
      <c r="BT49" s="8">
        <f t="shared" si="90"/>
        <v>0</v>
      </c>
      <c r="BU49" s="8">
        <f t="shared" si="26"/>
        <v>0</v>
      </c>
      <c r="BV49" s="8">
        <f t="shared" si="26"/>
        <v>0</v>
      </c>
      <c r="BW49" s="8">
        <f t="shared" si="27"/>
        <v>0</v>
      </c>
      <c r="BX49" s="8">
        <f t="shared" si="28"/>
        <v>0</v>
      </c>
      <c r="CA49" s="8" t="str">
        <f t="shared" si="192"/>
        <v/>
      </c>
      <c r="CB49" s="8" t="str">
        <f t="shared" si="193"/>
        <v/>
      </c>
      <c r="CC49" s="8" t="str">
        <f t="shared" si="194"/>
        <v/>
      </c>
      <c r="CD49" s="8">
        <f t="shared" si="195"/>
        <v>1.8252314814814815E-2</v>
      </c>
      <c r="CE49" s="8" t="str">
        <f t="shared" si="196"/>
        <v/>
      </c>
      <c r="CF49" s="8">
        <f t="shared" si="197"/>
        <v>1.7777777777777778E-2</v>
      </c>
      <c r="CG49" s="8" t="str">
        <f t="shared" si="91"/>
        <v/>
      </c>
      <c r="CH49" s="8" t="str">
        <f t="shared" si="92"/>
        <v/>
      </c>
      <c r="CI49" s="8" t="str">
        <f t="shared" si="93"/>
        <v/>
      </c>
      <c r="CJ49" s="8" t="str">
        <f t="shared" si="94"/>
        <v/>
      </c>
      <c r="CK49" s="8" t="str">
        <f t="shared" si="95"/>
        <v/>
      </c>
      <c r="CL49" s="8">
        <f t="shared" si="96"/>
        <v>1.474537037037037E-2</v>
      </c>
      <c r="CN49" s="13">
        <v>1.6516203703703703E-2</v>
      </c>
      <c r="CO49" s="8">
        <f t="shared" si="97"/>
        <v>1.6516203703703703E-2</v>
      </c>
      <c r="CP49" s="8">
        <f>IF(COUNT($CA49:CB49)&gt;0,SMALL($CA49:CB49,1),$CN49)</f>
        <v>1.6516203703703703E-2</v>
      </c>
      <c r="CQ49" s="8">
        <f>IF(COUNT($CA49:CC49)&gt;0,SMALL($CA49:CC49,1),$CN49)</f>
        <v>1.6516203703703703E-2</v>
      </c>
      <c r="CR49" s="8">
        <f>IF(COUNT($CA49:CD49)&gt;0,SMALL($CA49:CD49,1),$CN49)</f>
        <v>1.8252314814814815E-2</v>
      </c>
      <c r="CS49" s="8">
        <f>IF(COUNT($CA49:CE49)&gt;0,SMALL($CA49:CE49,1),$CN49)</f>
        <v>1.8252314814814815E-2</v>
      </c>
      <c r="CT49" s="3">
        <v>1.3275462962962963E-2</v>
      </c>
      <c r="CU49" s="8">
        <f t="shared" si="98"/>
        <v>1.3275462962962963E-2</v>
      </c>
      <c r="CV49" s="8">
        <f>IF(COUNT($CG49:CH49)&gt;0,SMALL($CG49:CH49,1),$CU49)</f>
        <v>1.3275462962962963E-2</v>
      </c>
      <c r="CW49" s="8">
        <f>IF(COUNT($CG49:CI49)&gt;0,SMALL($CG49:CI49,1),$CU49)</f>
        <v>1.3275462962962963E-2</v>
      </c>
      <c r="CX49" s="8">
        <f>IF(COUNT($CG49:CJ49)&gt;0,SMALL($CG49:CJ49,1),$CU49)</f>
        <v>1.3275462962962963E-2</v>
      </c>
      <c r="CY49" s="8">
        <f>IF(COUNT($CG49:CK49)&gt;0,SMALL($CG49:CK49,1),$CU49)</f>
        <v>1.3275462962962963E-2</v>
      </c>
      <c r="DA49" s="8">
        <f t="shared" si="198"/>
        <v>1.805659722222222E-2</v>
      </c>
      <c r="DB49" s="8">
        <f t="shared" si="199"/>
        <v>1.1980208333333332E-2</v>
      </c>
      <c r="DC49" s="1">
        <f t="shared" si="45"/>
        <v>45</v>
      </c>
      <c r="DD49" s="8">
        <f t="shared" si="200"/>
        <v>1.0416666666666667E-6</v>
      </c>
      <c r="DE49" s="1" t="str">
        <f t="shared" si="201"/>
        <v>Joe Greenwood</v>
      </c>
      <c r="DG49" s="13">
        <f t="shared" si="202"/>
        <v>1.8131475526973917E-2</v>
      </c>
      <c r="DH49" s="13">
        <f>SMALL($DT49:DU49,1)/(60*60*24)</f>
        <v>1.8131475526973913E-2</v>
      </c>
      <c r="DI49" s="13">
        <f>SMALL($DT49:DV49,1)/(60*60*24)</f>
        <v>1.8131475526973913E-2</v>
      </c>
      <c r="DJ49" s="13">
        <f>SMALL($DT49:DW49,1)/(60*60*24)</f>
        <v>1.8131475526973913E-2</v>
      </c>
      <c r="DK49" s="13">
        <f>SMALL($DT49:DX49,1)/(60*60*24)</f>
        <v>1.8131475526973913E-2</v>
      </c>
      <c r="DL49" s="13">
        <f>SMALL($DT49:DY49,1)/(60*60*24)</f>
        <v>1.8131475526973913E-2</v>
      </c>
      <c r="DM49" s="37">
        <f t="shared" si="203"/>
        <v>1.5840486302929502E-2</v>
      </c>
      <c r="DN49" s="13">
        <f>SMALL($DZ49:EA49,1)/(60*60*24)</f>
        <v>1.5840486302929502E-2</v>
      </c>
      <c r="DO49" s="13">
        <f>SMALL($DZ49:EB49,1)/(60*60*24)</f>
        <v>1.5840486302929502E-2</v>
      </c>
      <c r="DP49" s="13">
        <f>SMALL($DZ49:EC49,1)/(60*60*24)</f>
        <v>1.5840486302929502E-2</v>
      </c>
      <c r="DQ49" s="13">
        <f>SMALL($DZ49:ED49,1)/(60*60*24)</f>
        <v>1.5840486302929502E-2</v>
      </c>
      <c r="DR49" s="13">
        <f>SMALL($DZ49:EE49,1)/(60*60*24)</f>
        <v>1.5840486302929502E-2</v>
      </c>
      <c r="DT49" s="6">
        <f t="shared" si="204"/>
        <v>1566.5594855305462</v>
      </c>
      <c r="DU49" s="1">
        <f t="shared" si="99"/>
        <v>9999</v>
      </c>
      <c r="DV49" s="1">
        <f t="shared" si="100"/>
        <v>9999</v>
      </c>
      <c r="DW49" s="1">
        <f t="shared" si="101"/>
        <v>9999</v>
      </c>
      <c r="DX49" s="1">
        <f t="shared" si="102"/>
        <v>1577</v>
      </c>
      <c r="DY49" s="1">
        <f t="shared" si="103"/>
        <v>9999</v>
      </c>
      <c r="DZ49" s="6">
        <f t="shared" si="205"/>
        <v>1368.6180165731089</v>
      </c>
      <c r="EA49" s="1">
        <f t="shared" si="104"/>
        <v>9999</v>
      </c>
      <c r="EB49" s="46">
        <f t="shared" si="105"/>
        <v>9999</v>
      </c>
      <c r="EC49" s="1">
        <f t="shared" si="106"/>
        <v>9999</v>
      </c>
      <c r="ED49" s="1">
        <f t="shared" si="107"/>
        <v>9999</v>
      </c>
      <c r="EE49" s="1">
        <f t="shared" si="108"/>
        <v>9999</v>
      </c>
    </row>
    <row r="50" spans="1:135" x14ac:dyDescent="0.25">
      <c r="A50" s="1" t="s">
        <v>124</v>
      </c>
      <c r="E50" s="13">
        <v>2.0902777777777781E-2</v>
      </c>
      <c r="F50" s="11">
        <v>42826</v>
      </c>
      <c r="H50" s="38"/>
      <c r="K50" s="8">
        <v>1.5173611111111112E-2</v>
      </c>
      <c r="M50" s="8">
        <v>2.0640742229367633E-2</v>
      </c>
      <c r="N50" s="8">
        <f t="shared" si="180"/>
        <v>2.1223539657020365E-2</v>
      </c>
      <c r="O50" s="32">
        <f t="shared" si="61"/>
        <v>0</v>
      </c>
      <c r="P50" s="70">
        <f t="shared" si="181"/>
        <v>-5.8279742765273215E-4</v>
      </c>
      <c r="Q50" s="32" t="str">
        <f t="shared" ref="Q50" si="296">IF(R50&gt;0,"+",0)</f>
        <v>+</v>
      </c>
      <c r="R50" s="69">
        <f t="shared" si="63"/>
        <v>5.8279742765273215E-4</v>
      </c>
      <c r="S50" s="6">
        <f t="shared" si="64"/>
        <v>1833.7138263665595</v>
      </c>
      <c r="T50" s="8">
        <f t="shared" si="183"/>
        <v>1.4930555555555556E-2</v>
      </c>
      <c r="V50" s="8">
        <f t="shared" si="4"/>
        <v>0</v>
      </c>
      <c r="W50" s="8">
        <f t="shared" si="5"/>
        <v>0</v>
      </c>
      <c r="X50" s="8">
        <f t="shared" si="6"/>
        <v>1.4930555555555556E-2</v>
      </c>
      <c r="Y50" s="8"/>
      <c r="Z50" s="8">
        <f>IF(A50&lt;&gt;"",IF(VLOOKUP(A50,Apr!A$4:F$209,6)&gt;0,VLOOKUP(A50,Apr!A$4:F$209,6),0),0)</f>
        <v>0</v>
      </c>
      <c r="AA50" s="8">
        <f>IF(A50&lt;&gt;"",IF(VLOOKUP(A50,May!A$3:F$207,6)&gt;0,VLOOKUP(A50,May!A$3:F$207,6),0),0)</f>
        <v>0</v>
      </c>
      <c r="AB50" s="8">
        <f>IF(A50&lt;&gt;"",IF(VLOOKUP(A50,Jun!A$3:F$207,6)&gt;0,VLOOKUP(A50,Jun!A$3:F$207,6),0),0)</f>
        <v>0</v>
      </c>
      <c r="AC50" s="8">
        <f>IF(A50&lt;&gt;"",IF(VLOOKUP(A50,Jul!A$3:F$206,6)&gt;0,VLOOKUP(A50,Jul!A$3:F$206,6),0),0)</f>
        <v>0</v>
      </c>
      <c r="AD50" s="8">
        <f>IF(A50&lt;&gt;"",IF(VLOOKUP(A50,Aug!A$3:F$206,6)&gt;0,VLOOKUP(A50,Aug!A$3:F$206,6),0),0)</f>
        <v>0</v>
      </c>
      <c r="AE50" s="8">
        <f>IF(A50&lt;&gt;"",IF(VLOOKUP(A50,Sep!A$3:F$206,6)&gt;0,VLOOKUP(A50,Sep!A$3:F$206,6),0),0)</f>
        <v>0</v>
      </c>
      <c r="AF50" s="6">
        <f t="shared" si="65"/>
        <v>1633.8891796904211</v>
      </c>
      <c r="AG50" s="8">
        <f t="shared" si="66"/>
        <v>8.8541666666666664E-3</v>
      </c>
      <c r="AH50" s="8">
        <f>IF(A50&lt;&gt;"",IF(VLOOKUP(A50,Oct!A$3:F$206,6)&gt;0,VLOOKUP(A50,Oct!A$3:F$206,6),0),0)</f>
        <v>0</v>
      </c>
      <c r="AI50" s="8">
        <f>IF(A50&lt;&gt;"",IF(VLOOKUP(A50,Nov!A$3:F$206,6)&gt;0,VLOOKUP(A50,Nov!A$3:F$206,6),0),0)</f>
        <v>0</v>
      </c>
      <c r="AJ50" s="8">
        <f>IF(A50&lt;&gt;"",IF(VLOOKUP(A50,Dec!A$3:F$207,6)&gt;0,VLOOKUP(A50,Dec!A$3:F$207,6),0),0)</f>
        <v>0</v>
      </c>
      <c r="AK50" s="8">
        <f>IF(A50&lt;&gt;"",IF(VLOOKUP(A50,Jan!A$3:F$206,6)&gt;0,VLOOKUP(A50,Jan!A$3:F$206,6),0),0)</f>
        <v>0</v>
      </c>
      <c r="AL50" s="8">
        <f>IF(A50&lt;&gt;"",IF(VLOOKUP(A50,Feb!A$3:F$206,6)&gt;0,VLOOKUP(A50,Feb!A$3:F$206,6),0),0)</f>
        <v>0</v>
      </c>
      <c r="AM50" s="8">
        <f>IF(A50&lt;&gt;"",IF(VLOOKUP(A50,Mar!A$3:F$206,6)&gt;0,VLOOKUP(A50,Mar!A$3:F$206,6),0),0)</f>
        <v>0</v>
      </c>
      <c r="AO50" s="8">
        <f>LARGE($BM50:BN50,1)</f>
        <v>1.4930555555555556E-2</v>
      </c>
      <c r="AP50" s="8">
        <f>LARGE($BM50:BO50,1)</f>
        <v>1.4930555555555556E-2</v>
      </c>
      <c r="AQ50" s="8">
        <f>LARGE($BM50:BP50,1)</f>
        <v>1.4930555555555556E-2</v>
      </c>
      <c r="AR50" s="8">
        <f>LARGE($BM50:BQ50,1)</f>
        <v>1.4930555555555556E-2</v>
      </c>
      <c r="AS50" s="8">
        <f>LARGE($BM50:BR50,1)</f>
        <v>1.4930555555555556E-2</v>
      </c>
      <c r="AT50" s="8">
        <f>LARGE($BS50:BT50,1)</f>
        <v>8.8541666666666664E-3</v>
      </c>
      <c r="AU50" s="8">
        <f>LARGE($BS50:BU50,1)</f>
        <v>8.8541666666666664E-3</v>
      </c>
      <c r="AV50" s="8">
        <f>LARGE($BS50:BV50,1)</f>
        <v>8.8541666666666664E-3</v>
      </c>
      <c r="AW50" s="8">
        <f>LARGE($BS50:BW50,1)</f>
        <v>8.8541666666666664E-3</v>
      </c>
      <c r="AX50" s="8">
        <f>LARGE($BS50:BX50,1)</f>
        <v>8.8541666666666664E-3</v>
      </c>
      <c r="BA50" s="6">
        <f t="shared" si="184"/>
        <v>0</v>
      </c>
      <c r="BB50" s="6">
        <f t="shared" si="185"/>
        <v>0</v>
      </c>
      <c r="BC50" s="6">
        <f t="shared" si="186"/>
        <v>0</v>
      </c>
      <c r="BD50" s="6">
        <f t="shared" si="187"/>
        <v>0</v>
      </c>
      <c r="BE50" s="6">
        <f t="shared" si="188"/>
        <v>0</v>
      </c>
      <c r="BF50" s="6">
        <f t="shared" si="189"/>
        <v>0</v>
      </c>
      <c r="BG50" s="6">
        <f t="shared" si="13"/>
        <v>0</v>
      </c>
      <c r="BH50" s="6">
        <f t="shared" si="14"/>
        <v>0</v>
      </c>
      <c r="BI50" s="6">
        <f t="shared" si="15"/>
        <v>0</v>
      </c>
      <c r="BJ50" s="6">
        <f t="shared" si="16"/>
        <v>0</v>
      </c>
      <c r="BK50" s="6">
        <f t="shared" si="17"/>
        <v>0</v>
      </c>
      <c r="BM50" s="8">
        <f t="shared" si="190"/>
        <v>1.4930555555555556E-2</v>
      </c>
      <c r="BN50" s="8">
        <f t="shared" si="19"/>
        <v>0</v>
      </c>
      <c r="BO50" s="8">
        <f t="shared" si="20"/>
        <v>0</v>
      </c>
      <c r="BP50" s="8">
        <f t="shared" si="21"/>
        <v>0</v>
      </c>
      <c r="BQ50" s="8">
        <f t="shared" si="22"/>
        <v>0</v>
      </c>
      <c r="BR50" s="8">
        <f t="shared" si="23"/>
        <v>0</v>
      </c>
      <c r="BS50" s="8">
        <f t="shared" si="191"/>
        <v>8.8541666666666664E-3</v>
      </c>
      <c r="BT50" s="8">
        <f t="shared" si="90"/>
        <v>0</v>
      </c>
      <c r="BU50" s="8">
        <f t="shared" si="26"/>
        <v>0</v>
      </c>
      <c r="BV50" s="8">
        <f t="shared" si="26"/>
        <v>0</v>
      </c>
      <c r="BW50" s="8">
        <f t="shared" si="27"/>
        <v>0</v>
      </c>
      <c r="BX50" s="8">
        <f t="shared" si="28"/>
        <v>0</v>
      </c>
      <c r="CA50" s="8" t="str">
        <f t="shared" si="192"/>
        <v/>
      </c>
      <c r="CB50" s="8" t="str">
        <f t="shared" si="193"/>
        <v/>
      </c>
      <c r="CC50" s="8" t="str">
        <f t="shared" si="194"/>
        <v/>
      </c>
      <c r="CD50" s="8" t="str">
        <f t="shared" si="195"/>
        <v/>
      </c>
      <c r="CE50" s="8" t="str">
        <f t="shared" si="196"/>
        <v/>
      </c>
      <c r="CF50" s="8" t="str">
        <f t="shared" si="197"/>
        <v/>
      </c>
      <c r="CG50" s="8" t="str">
        <f t="shared" si="91"/>
        <v/>
      </c>
      <c r="CH50" s="8" t="str">
        <f t="shared" si="92"/>
        <v/>
      </c>
      <c r="CI50" s="8" t="str">
        <f t="shared" si="93"/>
        <v/>
      </c>
      <c r="CJ50" s="8" t="str">
        <f t="shared" si="94"/>
        <v/>
      </c>
      <c r="CK50" s="8" t="str">
        <f t="shared" si="95"/>
        <v/>
      </c>
      <c r="CL50" s="8" t="str">
        <f t="shared" si="96"/>
        <v/>
      </c>
      <c r="CN50" s="13">
        <v>2.0902777777777781E-2</v>
      </c>
      <c r="CO50" s="8">
        <f t="shared" si="97"/>
        <v>2.0902777777777781E-2</v>
      </c>
      <c r="CP50" s="8">
        <f>IF(COUNT($CA50:CB50)&gt;0,SMALL($CA50:CB50,1),$CN50)</f>
        <v>2.0902777777777781E-2</v>
      </c>
      <c r="CQ50" s="8">
        <f>IF(COUNT($CA50:CC50)&gt;0,SMALL($CA50:CC50,1),$CN50)</f>
        <v>2.0902777777777781E-2</v>
      </c>
      <c r="CR50" s="8">
        <f>IF(COUNT($CA50:CD50)&gt;0,SMALL($CA50:CD50,1),$CN50)</f>
        <v>2.0902777777777781E-2</v>
      </c>
      <c r="CS50" s="8">
        <f>IF(COUNT($CA50:CE50)&gt;0,SMALL($CA50:CE50,1),$CN50)</f>
        <v>2.0902777777777781E-2</v>
      </c>
      <c r="CT50" s="3">
        <v>1.6203703703703703E-2</v>
      </c>
      <c r="CU50" s="8">
        <f t="shared" si="98"/>
        <v>1.6203703703703703E-2</v>
      </c>
      <c r="CV50" s="8">
        <f>IF(COUNT($CG50:CH50)&gt;0,SMALL($CG50:CH50,1),$CU50)</f>
        <v>1.6203703703703703E-2</v>
      </c>
      <c r="CW50" s="8">
        <f>IF(COUNT($CG50:CI50)&gt;0,SMALL($CG50:CI50,1),$CU50)</f>
        <v>1.6203703703703703E-2</v>
      </c>
      <c r="CX50" s="8">
        <f>IF(COUNT($CG50:CJ50)&gt;0,SMALL($CG50:CJ50,1),$CU50)</f>
        <v>1.6203703703703703E-2</v>
      </c>
      <c r="CY50" s="8">
        <f>IF(COUNT($CG50:CK50)&gt;0,SMALL($CG50:CK50,1),$CU50)</f>
        <v>1.6203703703703703E-2</v>
      </c>
      <c r="DA50" s="8">
        <f t="shared" si="198"/>
        <v>1.4931620370370371E-2</v>
      </c>
      <c r="DB50" s="8">
        <f t="shared" si="199"/>
        <v>8.8552314814814813E-3</v>
      </c>
      <c r="DC50" s="1">
        <f t="shared" si="45"/>
        <v>46</v>
      </c>
      <c r="DD50" s="8">
        <f t="shared" si="200"/>
        <v>1.0648148148148149E-6</v>
      </c>
      <c r="DE50" s="1" t="str">
        <f t="shared" si="201"/>
        <v>John Bertenshaw</v>
      </c>
      <c r="DG50" s="13">
        <f t="shared" si="202"/>
        <v>2.1223539657020365E-2</v>
      </c>
      <c r="DH50" s="13">
        <f>SMALL($DT50:DU50,1)/(60*60*24)</f>
        <v>2.1223539657020365E-2</v>
      </c>
      <c r="DI50" s="13">
        <f>SMALL($DT50:DV50,1)/(60*60*24)</f>
        <v>2.1223539657020365E-2</v>
      </c>
      <c r="DJ50" s="13">
        <f>SMALL($DT50:DW50,1)/(60*60*24)</f>
        <v>2.1223539657020365E-2</v>
      </c>
      <c r="DK50" s="13">
        <f>SMALL($DT50:DX50,1)/(60*60*24)</f>
        <v>2.1223539657020365E-2</v>
      </c>
      <c r="DL50" s="13">
        <f>SMALL($DT50:DY50,1)/(60*60*24)</f>
        <v>2.1223539657020365E-2</v>
      </c>
      <c r="DM50" s="37">
        <f t="shared" si="203"/>
        <v>1.891075439456506E-2</v>
      </c>
      <c r="DN50" s="13">
        <f>SMALL($DZ50:EA50,1)/(60*60*24)</f>
        <v>1.891075439456506E-2</v>
      </c>
      <c r="DO50" s="13">
        <f>SMALL($DZ50:EB50,1)/(60*60*24)</f>
        <v>1.891075439456506E-2</v>
      </c>
      <c r="DP50" s="13">
        <f>SMALL($DZ50:EC50,1)/(60*60*24)</f>
        <v>1.891075439456506E-2</v>
      </c>
      <c r="DQ50" s="13">
        <f>SMALL($DZ50:ED50,1)/(60*60*24)</f>
        <v>1.891075439456506E-2</v>
      </c>
      <c r="DR50" s="13">
        <f>SMALL($DZ50:EE50,1)/(60*60*24)</f>
        <v>1.891075439456506E-2</v>
      </c>
      <c r="DT50" s="6">
        <f t="shared" si="204"/>
        <v>1833.7138263665595</v>
      </c>
      <c r="DU50" s="1">
        <f t="shared" si="99"/>
        <v>9999</v>
      </c>
      <c r="DV50" s="1">
        <f t="shared" si="100"/>
        <v>9999</v>
      </c>
      <c r="DW50" s="1">
        <f t="shared" si="101"/>
        <v>9999</v>
      </c>
      <c r="DX50" s="1">
        <f t="shared" si="102"/>
        <v>9999</v>
      </c>
      <c r="DY50" s="1">
        <f t="shared" si="103"/>
        <v>9999</v>
      </c>
      <c r="DZ50" s="6">
        <f t="shared" si="205"/>
        <v>1633.8891796904211</v>
      </c>
      <c r="EA50" s="1">
        <f t="shared" si="104"/>
        <v>9999</v>
      </c>
      <c r="EB50" s="46">
        <f t="shared" si="105"/>
        <v>9999</v>
      </c>
      <c r="EC50" s="1">
        <f t="shared" si="106"/>
        <v>9999</v>
      </c>
      <c r="ED50" s="1">
        <f t="shared" si="107"/>
        <v>9999</v>
      </c>
      <c r="EE50" s="1">
        <f t="shared" si="108"/>
        <v>9999</v>
      </c>
    </row>
    <row r="51" spans="1:135" x14ac:dyDescent="0.25">
      <c r="A51" s="1" t="s">
        <v>142</v>
      </c>
      <c r="E51" s="13">
        <v>1.8287037037037036E-2</v>
      </c>
      <c r="F51" s="11">
        <v>43709</v>
      </c>
      <c r="H51" s="38"/>
      <c r="J51" s="72">
        <v>2.7268518518518515E-2</v>
      </c>
      <c r="K51" s="64">
        <v>1.2152777777777778E-2</v>
      </c>
      <c r="L51" s="8">
        <v>2.6701388888888889E-2</v>
      </c>
      <c r="M51" s="8">
        <v>2.1714975845410621E-2</v>
      </c>
      <c r="N51" s="8">
        <f t="shared" si="180"/>
        <v>1.6998258306538051E-2</v>
      </c>
      <c r="O51" s="32" t="str">
        <f t="shared" si="61"/>
        <v>-</v>
      </c>
      <c r="P51" s="69">
        <f t="shared" si="181"/>
        <v>4.7167175388725703E-3</v>
      </c>
      <c r="Q51" s="32">
        <f t="shared" ref="Q51" si="297">IF(R51&gt;0,"+",0)</f>
        <v>0</v>
      </c>
      <c r="R51" s="70">
        <f t="shared" si="63"/>
        <v>-4.7167175388725703E-3</v>
      </c>
      <c r="S51" s="6">
        <f t="shared" si="64"/>
        <v>1468.6495176848875</v>
      </c>
      <c r="T51" s="8">
        <f t="shared" si="183"/>
        <v>1.9270833333333334E-2</v>
      </c>
      <c r="V51" s="8">
        <f t="shared" si="4"/>
        <v>2.0185185185185188E-2</v>
      </c>
      <c r="W51" s="8">
        <f t="shared" si="5"/>
        <v>0</v>
      </c>
      <c r="X51" s="8">
        <f t="shared" si="6"/>
        <v>1.9270833333333334E-2</v>
      </c>
      <c r="Y51" s="8"/>
      <c r="Z51" s="8">
        <f>IF(A51&lt;&gt;"",IF(VLOOKUP(A51,Apr!A$4:F$209,6)&gt;0,VLOOKUP(A51,Apr!A$4:F$209,6),0),0)</f>
        <v>0</v>
      </c>
      <c r="AA51" s="8">
        <f>IF(A51&lt;&gt;"",IF(VLOOKUP(A51,May!A$3:F$207,6)&gt;0,VLOOKUP(A51,May!A$3:F$207,6),0),0)</f>
        <v>0</v>
      </c>
      <c r="AB51" s="8">
        <f>IF(A51&lt;&gt;"",IF(VLOOKUP(A51,Jun!A$3:F$207,6)&gt;0,VLOOKUP(A51,Jun!A$3:F$207,6),0),0)</f>
        <v>2.055555555555556E-2</v>
      </c>
      <c r="AC51" s="8">
        <f>IF(A51&lt;&gt;"",IF(VLOOKUP(A51,Jul!A$3:F$206,6)&gt;0,VLOOKUP(A51,Jul!A$3:F$206,6),0),0)</f>
        <v>2.0185185185185188E-2</v>
      </c>
      <c r="AD51" s="8">
        <f>IF(A51&lt;&gt;"",IF(VLOOKUP(A51,Aug!A$3:F$206,6)&gt;0,VLOOKUP(A51,Aug!A$3:F$206,6),0),0)</f>
        <v>0</v>
      </c>
      <c r="AE51" s="8">
        <f>IF(A51&lt;&gt;"",IF(VLOOKUP(A51,Sep!A$3:F$206,6)&gt;0,VLOOKUP(A51,Sep!A$3:F$206,6),0),0)</f>
        <v>0</v>
      </c>
      <c r="AF51" s="6">
        <f t="shared" si="65"/>
        <v>1553.9517063173844</v>
      </c>
      <c r="AG51" s="8">
        <f>IF(AF$4&gt;AF51,(MROUND(AF$4-AF51,15)/60/60/24),0.1/60/60/24)</f>
        <v>9.8958333333333329E-3</v>
      </c>
      <c r="AH51" s="8">
        <f>IF(A51&lt;&gt;"",IF(VLOOKUP(A51,Oct!A$3:F$206,6)&gt;0,VLOOKUP(A51,Oct!A$3:F$206,6),0),0)</f>
        <v>0</v>
      </c>
      <c r="AI51" s="8">
        <f>IF(A51&lt;&gt;"",IF(VLOOKUP(A51,Nov!A$3:F$206,6)&gt;0,VLOOKUP(A51,Nov!A$3:F$206,6),0),0)</f>
        <v>0</v>
      </c>
      <c r="AJ51" s="8">
        <f>IF(A51&lt;&gt;"",IF(VLOOKUP(A51,Dec!A$3:F$207,6)&gt;0,VLOOKUP(A51,Dec!A$3:F$207,6),0),0)</f>
        <v>0</v>
      </c>
      <c r="AK51" s="8">
        <f>IF(A51&lt;&gt;"",IF(VLOOKUP(A51,Jan!A$3:F$206,6)&gt;0,VLOOKUP(A51,Jan!A$3:F$206,6),0),0)</f>
        <v>0</v>
      </c>
      <c r="AL51" s="8">
        <f>IF(A51&lt;&gt;"",IF(VLOOKUP(A51,Feb!A$3:F$206,6)&gt;0,VLOOKUP(A51,Feb!A$3:F$206,6),0),0)</f>
        <v>0</v>
      </c>
      <c r="AM51" s="8">
        <f>IF(A51&lt;&gt;"",IF(VLOOKUP(A51,Mar!A$3:F$206,6)&gt;0,VLOOKUP(A51,Mar!A$3:F$206,6),0),0)</f>
        <v>0</v>
      </c>
      <c r="AO51" s="8">
        <f>LARGE($BM51:BN51,1)</f>
        <v>1.9270833333333334E-2</v>
      </c>
      <c r="AP51" s="8">
        <f>LARGE($BM51:BO51,1)</f>
        <v>1.9270833333333334E-2</v>
      </c>
      <c r="AQ51" s="8">
        <f>LARGE($BM51:BP51,1)</f>
        <v>1.9270833333333334E-2</v>
      </c>
      <c r="AR51" s="8">
        <f>LARGE($BM51:BQ51,1)</f>
        <v>1.9270833333333334E-2</v>
      </c>
      <c r="AS51" s="8">
        <f>LARGE($BM51:BR51,1)</f>
        <v>1.9270833333333334E-2</v>
      </c>
      <c r="AT51" s="8">
        <f>LARGE($BS51:BT51,1)</f>
        <v>9.8958333333333329E-3</v>
      </c>
      <c r="AU51" s="8">
        <f>LARGE($BS51:BU51,1)</f>
        <v>9.8958333333333329E-3</v>
      </c>
      <c r="AV51" s="8">
        <f>LARGE($BS51:BV51,1)</f>
        <v>9.8958333333333329E-3</v>
      </c>
      <c r="AW51" s="8">
        <f>LARGE($BS51:BW51,1)</f>
        <v>9.8958333333333329E-3</v>
      </c>
      <c r="AX51" s="8">
        <f>LARGE($BS51:BX51,1)</f>
        <v>9.8958333333333329E-3</v>
      </c>
      <c r="BA51" s="6">
        <f t="shared" si="184"/>
        <v>0</v>
      </c>
      <c r="BB51" s="6">
        <f t="shared" si="185"/>
        <v>0</v>
      </c>
      <c r="BC51" s="6">
        <f t="shared" si="186"/>
        <v>1776.0000000000005</v>
      </c>
      <c r="BD51" s="6">
        <f t="shared" si="187"/>
        <v>1744</v>
      </c>
      <c r="BE51" s="6">
        <f t="shared" si="188"/>
        <v>0</v>
      </c>
      <c r="BF51" s="6">
        <f t="shared" si="189"/>
        <v>0</v>
      </c>
      <c r="BG51" s="6">
        <f t="shared" si="13"/>
        <v>0</v>
      </c>
      <c r="BH51" s="6">
        <f t="shared" si="14"/>
        <v>0</v>
      </c>
      <c r="BI51" s="6">
        <f t="shared" si="15"/>
        <v>0</v>
      </c>
      <c r="BJ51" s="6">
        <f t="shared" si="16"/>
        <v>0</v>
      </c>
      <c r="BK51" s="6">
        <f t="shared" si="17"/>
        <v>0</v>
      </c>
      <c r="BM51" s="8">
        <f t="shared" si="190"/>
        <v>1.9270833333333334E-2</v>
      </c>
      <c r="BN51" s="8">
        <f t="shared" si="19"/>
        <v>0</v>
      </c>
      <c r="BO51" s="8">
        <f t="shared" si="20"/>
        <v>0</v>
      </c>
      <c r="BP51" s="8">
        <f t="shared" si="21"/>
        <v>1.5625E-2</v>
      </c>
      <c r="BQ51" s="8">
        <f t="shared" si="22"/>
        <v>1.5972222222222221E-2</v>
      </c>
      <c r="BR51" s="8">
        <f t="shared" si="23"/>
        <v>0</v>
      </c>
      <c r="BS51" s="8">
        <f t="shared" si="191"/>
        <v>9.8958333333333329E-3</v>
      </c>
      <c r="BT51" s="8">
        <f t="shared" si="90"/>
        <v>0</v>
      </c>
      <c r="BU51" s="8">
        <f t="shared" si="26"/>
        <v>0</v>
      </c>
      <c r="BV51" s="8">
        <f t="shared" si="26"/>
        <v>0</v>
      </c>
      <c r="BW51" s="8">
        <f t="shared" si="27"/>
        <v>0</v>
      </c>
      <c r="BX51" s="8">
        <f t="shared" si="28"/>
        <v>0</v>
      </c>
      <c r="CA51" s="8" t="str">
        <f t="shared" si="192"/>
        <v/>
      </c>
      <c r="CB51" s="8" t="str">
        <f t="shared" si="193"/>
        <v/>
      </c>
      <c r="CC51" s="8">
        <f t="shared" si="194"/>
        <v>2.055555555555556E-2</v>
      </c>
      <c r="CD51" s="8">
        <f t="shared" si="195"/>
        <v>2.0185185185185188E-2</v>
      </c>
      <c r="CE51" s="8" t="str">
        <f t="shared" si="196"/>
        <v/>
      </c>
      <c r="CF51" s="8" t="str">
        <f t="shared" si="197"/>
        <v/>
      </c>
      <c r="CG51" s="8" t="str">
        <f t="shared" si="91"/>
        <v/>
      </c>
      <c r="CH51" s="8" t="str">
        <f t="shared" si="92"/>
        <v/>
      </c>
      <c r="CI51" s="8" t="str">
        <f t="shared" si="93"/>
        <v/>
      </c>
      <c r="CJ51" s="8" t="str">
        <f t="shared" si="94"/>
        <v/>
      </c>
      <c r="CK51" s="8" t="str">
        <f t="shared" si="95"/>
        <v/>
      </c>
      <c r="CL51" s="8" t="str">
        <f t="shared" si="96"/>
        <v/>
      </c>
      <c r="CN51" s="13">
        <v>1.8287037037037036E-2</v>
      </c>
      <c r="CO51" s="8">
        <f t="shared" si="97"/>
        <v>1.8287037037037036E-2</v>
      </c>
      <c r="CP51" s="8">
        <f>IF(COUNT($CA51:CB51)&gt;0,SMALL($CA51:CB51,1),$CN51)</f>
        <v>1.8287037037037036E-2</v>
      </c>
      <c r="CQ51" s="8">
        <f>IF(COUNT($CA51:CC51)&gt;0,SMALL($CA51:CC51,1),$CN51)</f>
        <v>2.055555555555556E-2</v>
      </c>
      <c r="CR51" s="8">
        <f>IF(COUNT($CA51:CD51)&gt;0,SMALL($CA51:CD51,1),$CN51)</f>
        <v>2.0185185185185188E-2</v>
      </c>
      <c r="CS51" s="8">
        <f>IF(COUNT($CA51:CE51)&gt;0,SMALL($CA51:CE51,1),$CN51)</f>
        <v>2.0185185185185188E-2</v>
      </c>
      <c r="CT51" s="3">
        <v>1.4074074074074074E-2</v>
      </c>
      <c r="CU51" s="8">
        <f t="shared" si="98"/>
        <v>1.4074074074074074E-2</v>
      </c>
      <c r="CV51" s="8">
        <f>IF(COUNT($CG51:CH51)&gt;0,SMALL($CG51:CH51,1),$CU51)</f>
        <v>1.4074074074074074E-2</v>
      </c>
      <c r="CW51" s="8">
        <f>IF(COUNT($CG51:CI51)&gt;0,SMALL($CG51:CI51,1),$CU51)</f>
        <v>1.4074074074074074E-2</v>
      </c>
      <c r="CX51" s="8">
        <f>IF(COUNT($CG51:CJ51)&gt;0,SMALL($CG51:CJ51,1),$CU51)</f>
        <v>1.4074074074074074E-2</v>
      </c>
      <c r="CY51" s="8">
        <f>IF(COUNT($CG51:CK51)&gt;0,SMALL($CG51:CK51,1),$CU51)</f>
        <v>1.4074074074074074E-2</v>
      </c>
      <c r="DA51" s="8">
        <f t="shared" si="198"/>
        <v>1.9271921296296297E-2</v>
      </c>
      <c r="DB51" s="8">
        <f t="shared" si="199"/>
        <v>9.896921296296296E-3</v>
      </c>
      <c r="DC51" s="1">
        <f t="shared" si="45"/>
        <v>47</v>
      </c>
      <c r="DD51" s="8">
        <f t="shared" si="200"/>
        <v>1.0879629629629629E-6</v>
      </c>
      <c r="DE51" s="1" t="str">
        <f t="shared" si="201"/>
        <v>Jonathan Tuck</v>
      </c>
      <c r="DG51" s="13">
        <f t="shared" si="202"/>
        <v>1.6998258306538051E-2</v>
      </c>
      <c r="DH51" s="13">
        <f>SMALL($DT51:DU51,1)/(60*60*24)</f>
        <v>1.6998258306538051E-2</v>
      </c>
      <c r="DI51" s="13">
        <f>SMALL($DT51:DV51,1)/(60*60*24)</f>
        <v>1.6998258306538051E-2</v>
      </c>
      <c r="DJ51" s="13">
        <f>SMALL($DT51:DW51,1)/(60*60*24)</f>
        <v>1.6998258306538051E-2</v>
      </c>
      <c r="DK51" s="13">
        <f>SMALL($DT51:DX51,1)/(60*60*24)</f>
        <v>1.6998258306538051E-2</v>
      </c>
      <c r="DL51" s="13">
        <f>SMALL($DT51:DY51,1)/(60*60*24)</f>
        <v>1.6998258306538051E-2</v>
      </c>
      <c r="DM51" s="37">
        <f t="shared" si="203"/>
        <v>1.7985552156451208E-2</v>
      </c>
      <c r="DN51" s="13">
        <f>SMALL($DZ51:EA51,1)/(60*60*24)</f>
        <v>1.7985552156451208E-2</v>
      </c>
      <c r="DO51" s="13">
        <f>SMALL($DZ51:EB51,1)/(60*60*24)</f>
        <v>1.7985552156451208E-2</v>
      </c>
      <c r="DP51" s="13">
        <f>SMALL($DZ51:EC51,1)/(60*60*24)</f>
        <v>1.7985552156451208E-2</v>
      </c>
      <c r="DQ51" s="13">
        <f>SMALL($DZ51:ED51,1)/(60*60*24)</f>
        <v>1.7985552156451208E-2</v>
      </c>
      <c r="DR51" s="13">
        <f>SMALL($DZ51:EE51,1)/(60*60*24)</f>
        <v>1.7985552156451208E-2</v>
      </c>
      <c r="DT51" s="6">
        <f t="shared" si="204"/>
        <v>1468.6495176848875</v>
      </c>
      <c r="DU51" s="1">
        <f t="shared" si="99"/>
        <v>9999</v>
      </c>
      <c r="DV51" s="1">
        <f t="shared" si="100"/>
        <v>9999</v>
      </c>
      <c r="DW51" s="1">
        <f t="shared" si="101"/>
        <v>1776.0000000000005</v>
      </c>
      <c r="DX51" s="1">
        <f t="shared" si="102"/>
        <v>1744</v>
      </c>
      <c r="DY51" s="1">
        <f t="shared" si="103"/>
        <v>9999</v>
      </c>
      <c r="DZ51" s="6">
        <f t="shared" si="205"/>
        <v>1553.9517063173844</v>
      </c>
      <c r="EA51" s="1">
        <f t="shared" si="104"/>
        <v>9999</v>
      </c>
      <c r="EB51" s="46">
        <f t="shared" si="105"/>
        <v>9999</v>
      </c>
      <c r="EC51" s="1">
        <f t="shared" si="106"/>
        <v>9999</v>
      </c>
      <c r="ED51" s="1">
        <f t="shared" si="107"/>
        <v>9999</v>
      </c>
      <c r="EE51" s="1">
        <f t="shared" si="108"/>
        <v>9999</v>
      </c>
    </row>
    <row r="52" spans="1:135" x14ac:dyDescent="0.25">
      <c r="A52" s="1" t="s">
        <v>191</v>
      </c>
      <c r="E52" s="13">
        <v>2.796296296296296E-2</v>
      </c>
      <c r="F52" s="11">
        <v>43556</v>
      </c>
      <c r="H52" s="38"/>
      <c r="K52" s="8">
        <v>1.9652777777777779E-2</v>
      </c>
      <c r="L52" s="8">
        <v>4.2500000000000003E-2</v>
      </c>
      <c r="M52" s="8">
        <v>3.2604166666666663E-2</v>
      </c>
      <c r="N52" s="8">
        <f t="shared" si="180"/>
        <v>2.7488612004287247E-2</v>
      </c>
      <c r="O52" s="32" t="str">
        <f>IF(P52&gt;0,"-",0)</f>
        <v>-</v>
      </c>
      <c r="P52" s="69">
        <f>M52-N52</f>
        <v>5.1155546623794165E-3</v>
      </c>
      <c r="Q52" s="32">
        <f t="shared" ref="Q52" si="298">IF(R52&gt;0,"+",0)</f>
        <v>0</v>
      </c>
      <c r="R52" s="70">
        <f>N52-M52</f>
        <v>-5.1155546623794165E-3</v>
      </c>
      <c r="S52" s="6">
        <f>N52*60*60*24</f>
        <v>2375.0160771704177</v>
      </c>
      <c r="T52" s="8">
        <f t="shared" si="183"/>
        <v>8.6805555555555559E-3</v>
      </c>
      <c r="V52" s="8">
        <f>IF(COUNT(CA52:CF52)&gt;0,SMALL(CA52:CF52,1),0)</f>
        <v>2.796296296296296E-2</v>
      </c>
      <c r="W52" s="8">
        <f>IF(COUNT(CG52:CL52)&gt;0,SMALL(CG52:CL52,1),0)</f>
        <v>2.2743055555555558E-2</v>
      </c>
      <c r="X52" s="8">
        <f>T52</f>
        <v>8.6805555555555559E-3</v>
      </c>
      <c r="Y52" s="8"/>
      <c r="Z52" s="8">
        <f>IF(A52&lt;&gt;"",IF(VLOOKUP(A52,Apr!A$4:F$209,6)&gt;0,VLOOKUP(A52,Apr!A$4:F$209,6),0),0)</f>
        <v>0</v>
      </c>
      <c r="AA52" s="8">
        <f>IF(A52&lt;&gt;"",IF(VLOOKUP(A52,May!A$3:F$207,6)&gt;0,VLOOKUP(A52,May!A$3:F$207,6),0),0)</f>
        <v>2.796296296296296E-2</v>
      </c>
      <c r="AB52" s="8">
        <f>IF(A52&lt;&gt;"",IF(VLOOKUP(A52,Jun!A$3:F$207,6)&gt;0,VLOOKUP(A52,Jun!A$3:F$207,6),0),0)</f>
        <v>0</v>
      </c>
      <c r="AC52" s="8">
        <f>IF(A52&lt;&gt;"",IF(VLOOKUP(A52,Jul!A$3:F$206,6)&gt;0,VLOOKUP(A52,Jul!A$3:F$206,6),0),0)</f>
        <v>0</v>
      </c>
      <c r="AD52" s="8">
        <f>IF(A52&lt;&gt;"",IF(VLOOKUP(A52,Aug!A$3:F$206,6)&gt;0,VLOOKUP(A52,Aug!A$3:F$206,6),0),0)</f>
        <v>0</v>
      </c>
      <c r="AE52" s="8">
        <f>IF(A52&lt;&gt;"",IF(VLOOKUP(A52,Sep!A$3:F$206,6)&gt;0,VLOOKUP(A52,Sep!A$3:F$206,6),0),0)</f>
        <v>0</v>
      </c>
      <c r="AF52" s="6">
        <f>IF(V52&gt;0,V52/4.35*4/1.032*60*60*24,S52/4.35*4/1.032)</f>
        <v>2152.722088568119</v>
      </c>
      <c r="AG52" s="8">
        <f>IF(AF$4&gt;AF52,(MROUND(AF$4-AF52,15)/60/60/24),0.1/60/60/24)</f>
        <v>2.9513888888888888E-3</v>
      </c>
      <c r="AH52" s="8">
        <f>IF(A52&lt;&gt;"",IF(VLOOKUP(A52,Oct!A$3:F$206,6)&gt;0,VLOOKUP(A52,Oct!A$3:F$206,6),0),0)</f>
        <v>0</v>
      </c>
      <c r="AI52" s="8">
        <f>IF(A52&lt;&gt;"",IF(VLOOKUP(A52,Nov!A$3:F$206,6)&gt;0,VLOOKUP(A52,Nov!A$3:F$206,6),0),0)</f>
        <v>0</v>
      </c>
      <c r="AJ52" s="8">
        <f>IF(A52&lt;&gt;"",IF(VLOOKUP(A52,Dec!A$3:F$207,6)&gt;0,VLOOKUP(A52,Dec!A$3:F$207,6),0),0)</f>
        <v>0</v>
      </c>
      <c r="AK52" s="8">
        <f>IF(A52&lt;&gt;"",IF(VLOOKUP(A52,Jan!A$3:F$206,6)&gt;0,VLOOKUP(A52,Jan!A$3:F$206,6),0),0)</f>
        <v>2.2743055555555558E-2</v>
      </c>
      <c r="AL52" s="8">
        <f>IF(A52&lt;&gt;"",IF(VLOOKUP(A52,Feb!A$3:F$206,6)&gt;0,VLOOKUP(A52,Feb!A$3:F$206,6),0),0)</f>
        <v>0</v>
      </c>
      <c r="AM52" s="8">
        <f>IF(A52&lt;&gt;"",IF(VLOOKUP(A52,Mar!A$3:F$206,6)&gt;0,VLOOKUP(A52,Mar!A$3:F$206,6),0),0)</f>
        <v>0</v>
      </c>
      <c r="AO52" s="8">
        <f>LARGE($BM52:BN52,1)</f>
        <v>8.6805555555555559E-3</v>
      </c>
      <c r="AP52" s="8">
        <f>LARGE($BM52:BO52,1)</f>
        <v>8.6805555555555559E-3</v>
      </c>
      <c r="AQ52" s="8">
        <f>LARGE($BM52:BP52,1)</f>
        <v>8.6805555555555559E-3</v>
      </c>
      <c r="AR52" s="8">
        <f>LARGE($BM52:BQ52,1)</f>
        <v>8.6805555555555559E-3</v>
      </c>
      <c r="AS52" s="8">
        <f>LARGE($BM52:BR52,1)</f>
        <v>8.6805555555555559E-3</v>
      </c>
      <c r="AT52" s="8">
        <f>LARGE($BS52:BT52,1)</f>
        <v>2.9513888888888888E-3</v>
      </c>
      <c r="AU52" s="8">
        <f>LARGE($BS52:BU52,1)</f>
        <v>2.9513888888888888E-3</v>
      </c>
      <c r="AV52" s="8">
        <f>LARGE($BS52:BV52,1)</f>
        <v>2.9513888888888888E-3</v>
      </c>
      <c r="AW52" s="8">
        <f>LARGE($BS52:BW52,1)</f>
        <v>5.0347222222222225E-3</v>
      </c>
      <c r="AX52" s="8">
        <f>LARGE($BS52:BX52,1)</f>
        <v>5.0347222222222225E-3</v>
      </c>
      <c r="BA52" s="6">
        <f t="shared" ref="BA52:BF52" si="299">IF(Z52&gt;0,Z52*60*60*24,0)</f>
        <v>0</v>
      </c>
      <c r="BB52" s="6">
        <f t="shared" si="299"/>
        <v>2416</v>
      </c>
      <c r="BC52" s="6">
        <f t="shared" si="299"/>
        <v>0</v>
      </c>
      <c r="BD52" s="6">
        <f t="shared" si="299"/>
        <v>0</v>
      </c>
      <c r="BE52" s="6">
        <f t="shared" si="299"/>
        <v>0</v>
      </c>
      <c r="BF52" s="6">
        <f t="shared" si="299"/>
        <v>0</v>
      </c>
      <c r="BG52" s="6">
        <f>IF(AH52&gt;0,AH52*60*60*24,0)</f>
        <v>0</v>
      </c>
      <c r="BH52" s="6">
        <f>IF(AI52&gt;0,AI52*60*60*24,0)</f>
        <v>0</v>
      </c>
      <c r="BI52" s="6">
        <f>IF(AJ52&gt;0,AJ52*60*60*24,0)</f>
        <v>0</v>
      </c>
      <c r="BJ52" s="6">
        <f>IF(AK52&gt;0,AK52*60*60*24,0)</f>
        <v>1965.0000000000005</v>
      </c>
      <c r="BK52" s="6">
        <f>IF(AL52&gt;0,AL52*60*60*24,0)</f>
        <v>0</v>
      </c>
      <c r="BM52" s="8">
        <f>X52</f>
        <v>8.6805555555555559E-3</v>
      </c>
      <c r="BN52" s="8">
        <f>IF(BA52&gt;0,IF($S$4&gt;BA52,(MROUND($S$4-BA52,15)/(60*60*24)),0),0)</f>
        <v>0</v>
      </c>
      <c r="BO52" s="8">
        <f>IF(BB52&gt;0,IF($S$4&gt;BB52,(MROUND($S$4-BB52,15)/(60*60*24)),0),0)</f>
        <v>8.3333333333333332E-3</v>
      </c>
      <c r="BP52" s="8">
        <f>IF(BC52&gt;0,IF($S$4&gt;BC52,(MROUND($S$4-BC52,15)/(60*60*24)),0),0)</f>
        <v>0</v>
      </c>
      <c r="BQ52" s="8">
        <f>IF(BD52&gt;0,IF($S$4&gt;BD52,(MROUND($S$4-BD52,15)/(60*60*24)),0),0)</f>
        <v>0</v>
      </c>
      <c r="BR52" s="8">
        <f>IF(BE52&gt;0,IF($S$4&gt;BE52,(MROUND($S$4-BE52,15)/(60*60*24)),0),0)</f>
        <v>0</v>
      </c>
      <c r="BS52" s="8">
        <f>IF(AG52&gt;0,AG52,0)</f>
        <v>2.9513888888888888E-3</v>
      </c>
      <c r="BT52" s="8">
        <f>IF(BG52&gt;0,IF($AF$4&gt;BG52,(MROUND($AF$4-BG52,15)/(60*60*24)),0),0)</f>
        <v>0</v>
      </c>
      <c r="BU52" s="8">
        <f>IF(BH52&gt;0,IF($AF$4&gt;BH52,(MROUND($AF$4-BH52,15)/(60*60*24)),0),0)</f>
        <v>0</v>
      </c>
      <c r="BV52" s="8">
        <f>IF(BI52&gt;0,IF($AF$4&gt;BI52,(MROUND($AF$4-BI52,15)/(60*60*24)),0),0)</f>
        <v>0</v>
      </c>
      <c r="BW52" s="8">
        <f>IF(BJ52&gt;0,IF($AF$4&gt;BJ52,(MROUND($AF$4-BJ52,15)/(60*60*24)),0),0)</f>
        <v>5.0347222222222225E-3</v>
      </c>
      <c r="BX52" s="8">
        <f>IF(BK52&gt;0,IF($AF$4&gt;BK52,(MROUND($AF$4-BK52,15)/(60*60*24)),0),0)</f>
        <v>0</v>
      </c>
      <c r="CA52" s="8" t="str">
        <f t="shared" ref="CA52:CF52" si="300">IF(Z52&gt;0,Z52,"")</f>
        <v/>
      </c>
      <c r="CB52" s="8">
        <f t="shared" si="300"/>
        <v>2.796296296296296E-2</v>
      </c>
      <c r="CC52" s="8" t="str">
        <f t="shared" si="300"/>
        <v/>
      </c>
      <c r="CD52" s="8" t="str">
        <f t="shared" si="300"/>
        <v/>
      </c>
      <c r="CE52" s="8" t="str">
        <f t="shared" si="300"/>
        <v/>
      </c>
      <c r="CF52" s="8" t="str">
        <f t="shared" si="300"/>
        <v/>
      </c>
      <c r="CG52" s="8" t="str">
        <f t="shared" ref="CG52:CL52" si="301">IF(AH52&gt;0,AH52,"")</f>
        <v/>
      </c>
      <c r="CH52" s="8" t="str">
        <f t="shared" si="301"/>
        <v/>
      </c>
      <c r="CI52" s="8" t="str">
        <f t="shared" si="301"/>
        <v/>
      </c>
      <c r="CJ52" s="8">
        <f t="shared" si="301"/>
        <v>2.2743055555555558E-2</v>
      </c>
      <c r="CK52" s="8" t="str">
        <f t="shared" si="301"/>
        <v/>
      </c>
      <c r="CL52" s="8" t="str">
        <f t="shared" si="301"/>
        <v/>
      </c>
      <c r="CN52" s="13">
        <v>3.0555555555555555E-2</v>
      </c>
      <c r="CO52" s="8">
        <f>IF(CA52&lt;&gt;"",CA52,CN52)</f>
        <v>3.0555555555555555E-2</v>
      </c>
      <c r="CP52" s="8">
        <f>IF(COUNT($CA52:CB52)&gt;0,SMALL($CA52:CB52,1),$CN52)</f>
        <v>2.796296296296296E-2</v>
      </c>
      <c r="CQ52" s="8">
        <f>IF(COUNT($CA52:CC52)&gt;0,SMALL($CA52:CC52,1),$CN52)</f>
        <v>2.796296296296296E-2</v>
      </c>
      <c r="CR52" s="8">
        <f>IF(COUNT($CA52:CD52)&gt;0,SMALL($CA52:CD52,1),$CN52)</f>
        <v>2.796296296296296E-2</v>
      </c>
      <c r="CS52" s="8">
        <f>IF(COUNT($CA52:CE52)&gt;0,SMALL($CA52:CE52,1),$CN52)</f>
        <v>2.796296296296296E-2</v>
      </c>
      <c r="CT52" s="3">
        <v>2.1782407407407407E-2</v>
      </c>
      <c r="CU52" s="8">
        <f>IF(CG52&lt;&gt;"",CG52,CT52)</f>
        <v>2.1782407407407407E-2</v>
      </c>
      <c r="CV52" s="8">
        <f>IF(COUNT($CG52:CH52)&gt;0,SMALL($CG52:CH52,1),$CU52)</f>
        <v>2.1782407407407407E-2</v>
      </c>
      <c r="CW52" s="8">
        <f>IF(COUNT($CG52:CI52)&gt;0,SMALL($CG52:CI52,1),$CU52)</f>
        <v>2.1782407407407407E-2</v>
      </c>
      <c r="CX52" s="8">
        <f>IF(COUNT($CG52:CJ52)&gt;0,SMALL($CG52:CJ52,1),$CU52)</f>
        <v>2.2743055555555558E-2</v>
      </c>
      <c r="CY52" s="8">
        <f>IF(COUNT($CG52:CK52)&gt;0,SMALL($CG52:CK52,1),$CU52)</f>
        <v>2.2743055555555558E-2</v>
      </c>
      <c r="DA52" s="8">
        <f t="shared" si="198"/>
        <v>8.6816666666666674E-3</v>
      </c>
      <c r="DB52" s="8">
        <f t="shared" si="199"/>
        <v>5.035833333333334E-3</v>
      </c>
      <c r="DC52" s="1">
        <f t="shared" si="45"/>
        <v>48</v>
      </c>
      <c r="DD52" s="8">
        <f t="shared" si="200"/>
        <v>1.111111111111111E-6</v>
      </c>
      <c r="DE52" s="1" t="str">
        <f t="shared" si="201"/>
        <v>Juli Wiseman</v>
      </c>
      <c r="DG52" s="13">
        <f>N52</f>
        <v>2.7488612004287247E-2</v>
      </c>
      <c r="DH52" s="13">
        <f>SMALL($DT52:DU52,1)/(60*60*24)</f>
        <v>2.7488612004287243E-2</v>
      </c>
      <c r="DI52" s="13">
        <f>SMALL($DT52:DV52,1)/(60*60*24)</f>
        <v>2.7488612004287243E-2</v>
      </c>
      <c r="DJ52" s="13">
        <f>SMALL($DT52:DW52,1)/(60*60*24)</f>
        <v>2.7488612004287243E-2</v>
      </c>
      <c r="DK52" s="13">
        <f>SMALL($DT52:DX52,1)/(60*60*24)</f>
        <v>2.7488612004287243E-2</v>
      </c>
      <c r="DL52" s="13">
        <f>SMALL($DT52:DY52,1)/(60*60*24)</f>
        <v>2.7488612004287243E-2</v>
      </c>
      <c r="DM52" s="37">
        <f>AF52/(60*60*24)</f>
        <v>2.4915764913982858E-2</v>
      </c>
      <c r="DN52" s="13">
        <f>SMALL($DZ52:EA52,1)/(60*60*24)</f>
        <v>2.4915764913982858E-2</v>
      </c>
      <c r="DO52" s="13">
        <f>SMALL($DZ52:EB52,1)/(60*60*24)</f>
        <v>2.4915764913982858E-2</v>
      </c>
      <c r="DP52" s="13">
        <f>SMALL($DZ52:EC52,1)/(60*60*24)</f>
        <v>2.4915764913982858E-2</v>
      </c>
      <c r="DQ52" s="13">
        <f>SMALL($DZ52:ED52,1)/(60*60*24)</f>
        <v>2.2743055555555561E-2</v>
      </c>
      <c r="DR52" s="13">
        <f>SMALL($DZ52:EE52,1)/(60*60*24)</f>
        <v>2.2743055555555561E-2</v>
      </c>
      <c r="DT52" s="6">
        <f>N52*60*60*24</f>
        <v>2375.0160771704177</v>
      </c>
      <c r="DU52" s="1">
        <f>IF(BA52&gt;0,BA52,9999)</f>
        <v>9999</v>
      </c>
      <c r="DV52" s="1">
        <f>IF(BB52&gt;0,BB52,9999)</f>
        <v>2416</v>
      </c>
      <c r="DW52" s="1">
        <f>IF(BC52&gt;0,BC52,9999)</f>
        <v>9999</v>
      </c>
      <c r="DX52" s="1">
        <f>IF(BD52&gt;0,BD52,9999)</f>
        <v>9999</v>
      </c>
      <c r="DY52" s="1">
        <f>IF(BE52&gt;0,BE52,9999)</f>
        <v>9999</v>
      </c>
      <c r="DZ52" s="6">
        <f>AF52</f>
        <v>2152.722088568119</v>
      </c>
      <c r="EA52" s="1">
        <f>IF(BG52&gt;0,BG52,9999)</f>
        <v>9999</v>
      </c>
      <c r="EB52" s="46">
        <f>IF(BH52&gt;0,BH52*1.198547,9999)</f>
        <v>9999</v>
      </c>
      <c r="EC52" s="1">
        <f>IF(BI52&gt;0,BI52,9999)</f>
        <v>9999</v>
      </c>
      <c r="ED52" s="1">
        <f>IF(BJ52&gt;0,BJ52,9999)</f>
        <v>1965.0000000000005</v>
      </c>
      <c r="EE52" s="1">
        <f>IF(BK52&gt;0,BK52,9999)</f>
        <v>9999</v>
      </c>
    </row>
    <row r="53" spans="1:135" x14ac:dyDescent="0.25">
      <c r="A53" s="1" t="s">
        <v>14</v>
      </c>
      <c r="E53" s="13">
        <v>2.3194444444444445E-2</v>
      </c>
      <c r="F53" s="11">
        <v>39934</v>
      </c>
      <c r="H53" s="38"/>
      <c r="K53" s="8">
        <v>1.8587962962962962E-2</v>
      </c>
      <c r="M53" s="8">
        <v>2.3194444444444445E-2</v>
      </c>
      <c r="N53" s="8">
        <f t="shared" si="180"/>
        <v>2.5999240800285813E-2</v>
      </c>
      <c r="O53" s="32">
        <f t="shared" si="61"/>
        <v>0</v>
      </c>
      <c r="P53" s="70">
        <f t="shared" si="181"/>
        <v>-2.8047963558413685E-3</v>
      </c>
      <c r="Q53" s="32" t="str">
        <f t="shared" ref="Q53" si="302">IF(R53&gt;0,"+",0)</f>
        <v>+</v>
      </c>
      <c r="R53" s="69">
        <f t="shared" si="63"/>
        <v>2.8047963558413685E-3</v>
      </c>
      <c r="S53" s="6">
        <f t="shared" si="64"/>
        <v>2246.3344051446943</v>
      </c>
      <c r="T53" s="8">
        <f t="shared" si="183"/>
        <v>1.0243055555555556E-2</v>
      </c>
      <c r="V53" s="8">
        <f t="shared" si="4"/>
        <v>0</v>
      </c>
      <c r="W53" s="8">
        <f t="shared" si="5"/>
        <v>2.0555555555555556E-2</v>
      </c>
      <c r="X53" s="8">
        <f t="shared" si="6"/>
        <v>1.0243055555555556E-2</v>
      </c>
      <c r="Y53" s="8"/>
      <c r="Z53" s="8">
        <f>IF(A53&lt;&gt;"",IF(VLOOKUP(A53,Apr!A$4:F$209,6)&gt;0,VLOOKUP(A53,Apr!A$4:F$209,6),0),0)</f>
        <v>0</v>
      </c>
      <c r="AA53" s="8">
        <f>IF(A53&lt;&gt;"",IF(VLOOKUP(A53,May!A$3:F$207,6)&gt;0,VLOOKUP(A53,May!A$3:F$207,6),0),0)</f>
        <v>0</v>
      </c>
      <c r="AB53" s="8">
        <f>IF(A53&lt;&gt;"",IF(VLOOKUP(A53,Jun!A$3:F$207,6)&gt;0,VLOOKUP(A53,Jun!A$3:F$207,6),0),0)</f>
        <v>0</v>
      </c>
      <c r="AC53" s="8">
        <f>IF(A53&lt;&gt;"",IF(VLOOKUP(A53,Jul!A$3:F$206,6)&gt;0,VLOOKUP(A53,Jul!A$3:F$206,6),0),0)</f>
        <v>0</v>
      </c>
      <c r="AD53" s="8">
        <f>IF(A53&lt;&gt;"",IF(VLOOKUP(A53,Aug!A$3:F$206,6)&gt;0,VLOOKUP(A53,Aug!A$3:F$206,6),0),0)</f>
        <v>0</v>
      </c>
      <c r="AE53" s="8">
        <f>IF(A53&lt;&gt;"",IF(VLOOKUP(A53,Sep!A$3:F$206,6)&gt;0,VLOOKUP(A53,Sep!A$3:F$206,6),0),0)</f>
        <v>0</v>
      </c>
      <c r="AF53" s="6">
        <f t="shared" si="65"/>
        <v>2001.5454024277774</v>
      </c>
      <c r="AG53" s="8">
        <f t="shared" si="66"/>
        <v>4.6874999999999998E-3</v>
      </c>
      <c r="AH53" s="8">
        <f>IF(A53&lt;&gt;"",IF(VLOOKUP(A53,Oct!A$3:F$206,6)&gt;0,VLOOKUP(A53,Oct!A$3:F$206,6),0),0)</f>
        <v>0</v>
      </c>
      <c r="AI53" s="8">
        <f>IF(A53&lt;&gt;"",IF(VLOOKUP(A53,Nov!A$3:F$206,6)&gt;0,VLOOKUP(A53,Nov!A$3:F$206,6),0),0)</f>
        <v>0</v>
      </c>
      <c r="AJ53" s="8">
        <f>IF(A53&lt;&gt;"",IF(VLOOKUP(A53,Dec!A$3:F$207,6)&gt;0,VLOOKUP(A53,Dec!A$3:F$207,6),0),0)</f>
        <v>0</v>
      </c>
      <c r="AK53" s="8">
        <f>IF(A53&lt;&gt;"",IF(VLOOKUP(A53,Jan!A$3:F$206,6)&gt;0,VLOOKUP(A53,Jan!A$3:F$206,6),0),0)</f>
        <v>2.0960648148148145E-2</v>
      </c>
      <c r="AL53" s="8">
        <f>IF(A53&lt;&gt;"",IF(VLOOKUP(A53,Feb!A$3:F$206,6)&gt;0,VLOOKUP(A53,Feb!A$3:F$206,6),0),0)</f>
        <v>0</v>
      </c>
      <c r="AM53" s="8">
        <f>IF(A53&lt;&gt;"",IF(VLOOKUP(A53,Mar!A$3:F$206,6)&gt;0,VLOOKUP(A53,Mar!A$3:F$206,6),0),0)</f>
        <v>2.0555555555555556E-2</v>
      </c>
      <c r="AO53" s="8">
        <f>LARGE($BM53:BN53,1)</f>
        <v>1.0243055555555556E-2</v>
      </c>
      <c r="AP53" s="8">
        <f>LARGE($BM53:BO53,1)</f>
        <v>1.0243055555555556E-2</v>
      </c>
      <c r="AQ53" s="8">
        <f>LARGE($BM53:BP53,1)</f>
        <v>1.0243055555555556E-2</v>
      </c>
      <c r="AR53" s="8">
        <f>LARGE($BM53:BQ53,1)</f>
        <v>1.0243055555555556E-2</v>
      </c>
      <c r="AS53" s="8">
        <f>LARGE($BM53:BR53,1)</f>
        <v>1.0243055555555556E-2</v>
      </c>
      <c r="AT53" s="8">
        <f>LARGE($BS53:BT53,1)</f>
        <v>4.6874999999999998E-3</v>
      </c>
      <c r="AU53" s="8">
        <f>LARGE($BS53:BU53,1)</f>
        <v>4.6874999999999998E-3</v>
      </c>
      <c r="AV53" s="8">
        <f>LARGE($BS53:BV53,1)</f>
        <v>4.6874999999999998E-3</v>
      </c>
      <c r="AW53" s="8">
        <f>LARGE($BS53:BW53,1)</f>
        <v>6.9444444444444441E-3</v>
      </c>
      <c r="AX53" s="8">
        <f>LARGE($BS53:BX53,1)</f>
        <v>6.9444444444444441E-3</v>
      </c>
      <c r="BA53" s="6">
        <f t="shared" si="184"/>
        <v>0</v>
      </c>
      <c r="BB53" s="6">
        <f t="shared" si="185"/>
        <v>0</v>
      </c>
      <c r="BC53" s="6">
        <f t="shared" si="186"/>
        <v>0</v>
      </c>
      <c r="BD53" s="6">
        <f t="shared" si="187"/>
        <v>0</v>
      </c>
      <c r="BE53" s="6">
        <f t="shared" si="188"/>
        <v>0</v>
      </c>
      <c r="BF53" s="6">
        <f t="shared" si="189"/>
        <v>0</v>
      </c>
      <c r="BG53" s="6">
        <f t="shared" si="13"/>
        <v>0</v>
      </c>
      <c r="BH53" s="6">
        <f t="shared" si="14"/>
        <v>0</v>
      </c>
      <c r="BI53" s="6">
        <f t="shared" si="15"/>
        <v>0</v>
      </c>
      <c r="BJ53" s="6">
        <f t="shared" si="16"/>
        <v>1811</v>
      </c>
      <c r="BK53" s="6">
        <f t="shared" si="17"/>
        <v>0</v>
      </c>
      <c r="BM53" s="8">
        <f t="shared" si="190"/>
        <v>1.0243055555555556E-2</v>
      </c>
      <c r="BN53" s="8">
        <f t="shared" si="19"/>
        <v>0</v>
      </c>
      <c r="BO53" s="8">
        <f t="shared" si="20"/>
        <v>0</v>
      </c>
      <c r="BP53" s="8">
        <f t="shared" si="21"/>
        <v>0</v>
      </c>
      <c r="BQ53" s="8">
        <f t="shared" si="22"/>
        <v>0</v>
      </c>
      <c r="BR53" s="8">
        <f t="shared" si="23"/>
        <v>0</v>
      </c>
      <c r="BS53" s="8">
        <f t="shared" si="191"/>
        <v>4.6874999999999998E-3</v>
      </c>
      <c r="BT53" s="8">
        <f t="shared" si="90"/>
        <v>0</v>
      </c>
      <c r="BU53" s="8">
        <f t="shared" si="26"/>
        <v>0</v>
      </c>
      <c r="BV53" s="8">
        <f t="shared" si="26"/>
        <v>0</v>
      </c>
      <c r="BW53" s="8">
        <f t="shared" si="27"/>
        <v>6.9444444444444441E-3</v>
      </c>
      <c r="BX53" s="8">
        <f t="shared" si="28"/>
        <v>0</v>
      </c>
      <c r="CA53" s="8" t="str">
        <f t="shared" si="192"/>
        <v/>
      </c>
      <c r="CB53" s="8" t="str">
        <f t="shared" si="193"/>
        <v/>
      </c>
      <c r="CC53" s="8" t="str">
        <f t="shared" si="194"/>
        <v/>
      </c>
      <c r="CD53" s="8" t="str">
        <f t="shared" si="195"/>
        <v/>
      </c>
      <c r="CE53" s="8" t="str">
        <f t="shared" si="196"/>
        <v/>
      </c>
      <c r="CF53" s="8" t="str">
        <f t="shared" si="197"/>
        <v/>
      </c>
      <c r="CG53" s="8" t="str">
        <f t="shared" si="91"/>
        <v/>
      </c>
      <c r="CH53" s="8" t="str">
        <f t="shared" si="92"/>
        <v/>
      </c>
      <c r="CI53" s="8" t="str">
        <f t="shared" si="93"/>
        <v/>
      </c>
      <c r="CJ53" s="8">
        <f t="shared" si="94"/>
        <v>2.0960648148148145E-2</v>
      </c>
      <c r="CK53" s="8" t="str">
        <f t="shared" si="95"/>
        <v/>
      </c>
      <c r="CL53" s="8">
        <f t="shared" si="96"/>
        <v>2.0555555555555556E-2</v>
      </c>
      <c r="CN53" s="13">
        <v>2.3194444444444445E-2</v>
      </c>
      <c r="CO53" s="8">
        <f t="shared" si="97"/>
        <v>2.3194444444444445E-2</v>
      </c>
      <c r="CP53" s="8">
        <f>IF(COUNT($CA53:CB53)&gt;0,SMALL($CA53:CB53,1),$CN53)</f>
        <v>2.3194444444444445E-2</v>
      </c>
      <c r="CQ53" s="8">
        <f>IF(COUNT($CA53:CC53)&gt;0,SMALL($CA53:CC53,1),$CN53)</f>
        <v>2.3194444444444445E-2</v>
      </c>
      <c r="CR53" s="8">
        <f>IF(COUNT($CA53:CD53)&gt;0,SMALL($CA53:CD53,1),$CN53)</f>
        <v>2.3194444444444445E-2</v>
      </c>
      <c r="CS53" s="8">
        <f>IF(COUNT($CA53:CE53)&gt;0,SMALL($CA53:CE53,1),$CN53)</f>
        <v>2.3194444444444445E-2</v>
      </c>
      <c r="CT53" s="3">
        <v>1.8761574074074073E-2</v>
      </c>
      <c r="CU53" s="8">
        <f t="shared" si="98"/>
        <v>1.8761574074074073E-2</v>
      </c>
      <c r="CV53" s="8">
        <f>IF(COUNT($CG53:CH53)&gt;0,SMALL($CG53:CH53,1),$CU53)</f>
        <v>1.8761574074074073E-2</v>
      </c>
      <c r="CW53" s="8">
        <f>IF(COUNT($CG53:CI53)&gt;0,SMALL($CG53:CI53,1),$CU53)</f>
        <v>1.8761574074074073E-2</v>
      </c>
      <c r="CX53" s="8">
        <f>IF(COUNT($CG53:CJ53)&gt;0,SMALL($CG53:CJ53,1),$CU53)</f>
        <v>2.0960648148148145E-2</v>
      </c>
      <c r="CY53" s="8">
        <f>IF(COUNT($CG53:CK53)&gt;0,SMALL($CG53:CK53,1),$CU53)</f>
        <v>2.0960648148148145E-2</v>
      </c>
      <c r="DA53" s="8">
        <f t="shared" si="198"/>
        <v>1.0244189814814815E-2</v>
      </c>
      <c r="DB53" s="8">
        <f t="shared" si="199"/>
        <v>6.9455787037037029E-3</v>
      </c>
      <c r="DC53" s="1">
        <f t="shared" si="45"/>
        <v>49</v>
      </c>
      <c r="DD53" s="8">
        <f t="shared" si="200"/>
        <v>1.1342592592592592E-6</v>
      </c>
      <c r="DE53" s="1" t="str">
        <f t="shared" si="201"/>
        <v>Julia Rolfe</v>
      </c>
      <c r="DG53" s="13">
        <f t="shared" si="202"/>
        <v>2.5999240800285813E-2</v>
      </c>
      <c r="DH53" s="13">
        <f>SMALL($DT53:DU53,1)/(60*60*24)</f>
        <v>2.5999240800285813E-2</v>
      </c>
      <c r="DI53" s="13">
        <f>SMALL($DT53:DV53,1)/(60*60*24)</f>
        <v>2.5999240800285813E-2</v>
      </c>
      <c r="DJ53" s="13">
        <f>SMALL($DT53:DW53,1)/(60*60*24)</f>
        <v>2.5999240800285813E-2</v>
      </c>
      <c r="DK53" s="13">
        <f>SMALL($DT53:DX53,1)/(60*60*24)</f>
        <v>2.5999240800285813E-2</v>
      </c>
      <c r="DL53" s="13">
        <f>SMALL($DT53:DY53,1)/(60*60*24)</f>
        <v>2.5999240800285813E-2</v>
      </c>
      <c r="DM53" s="37">
        <f t="shared" si="203"/>
        <v>2.3166034750321498E-2</v>
      </c>
      <c r="DN53" s="13">
        <f>SMALL($DZ53:EA53,1)/(60*60*24)</f>
        <v>2.3166034750321498E-2</v>
      </c>
      <c r="DO53" s="13">
        <f>SMALL($DZ53:EB53,1)/(60*60*24)</f>
        <v>2.3166034750321498E-2</v>
      </c>
      <c r="DP53" s="13">
        <f>SMALL($DZ53:EC53,1)/(60*60*24)</f>
        <v>2.3166034750321498E-2</v>
      </c>
      <c r="DQ53" s="13">
        <f>SMALL($DZ53:ED53,1)/(60*60*24)</f>
        <v>2.0960648148148148E-2</v>
      </c>
      <c r="DR53" s="13">
        <f>SMALL($DZ53:EE53,1)/(60*60*24)</f>
        <v>2.0960648148148148E-2</v>
      </c>
      <c r="DT53" s="6">
        <f t="shared" si="204"/>
        <v>2246.3344051446943</v>
      </c>
      <c r="DU53" s="1">
        <f t="shared" si="99"/>
        <v>9999</v>
      </c>
      <c r="DV53" s="1">
        <f t="shared" si="100"/>
        <v>9999</v>
      </c>
      <c r="DW53" s="1">
        <f t="shared" si="101"/>
        <v>9999</v>
      </c>
      <c r="DX53" s="1">
        <f t="shared" si="102"/>
        <v>9999</v>
      </c>
      <c r="DY53" s="1">
        <f t="shared" si="103"/>
        <v>9999</v>
      </c>
      <c r="DZ53" s="6">
        <f t="shared" si="205"/>
        <v>2001.5454024277774</v>
      </c>
      <c r="EA53" s="1">
        <f t="shared" si="104"/>
        <v>9999</v>
      </c>
      <c r="EB53" s="46">
        <f t="shared" si="105"/>
        <v>9999</v>
      </c>
      <c r="EC53" s="1">
        <f t="shared" si="106"/>
        <v>9999</v>
      </c>
      <c r="ED53" s="1">
        <f t="shared" si="107"/>
        <v>1811</v>
      </c>
      <c r="EE53" s="1">
        <f t="shared" si="108"/>
        <v>9999</v>
      </c>
    </row>
    <row r="54" spans="1:135" x14ac:dyDescent="0.25">
      <c r="A54" s="1" t="s">
        <v>180</v>
      </c>
      <c r="H54" s="38"/>
      <c r="J54" s="72">
        <v>2.6689814814814816E-2</v>
      </c>
      <c r="K54" s="64">
        <f>J54/8*5/1.032</f>
        <v>1.6163889786103933E-2</v>
      </c>
      <c r="L54" s="8">
        <v>3.4282407407407407E-2</v>
      </c>
      <c r="M54" s="8">
        <v>2.2154059885073251E-2</v>
      </c>
      <c r="N54" s="8">
        <f t="shared" si="180"/>
        <v>2.2608656131688779E-2</v>
      </c>
      <c r="O54" s="32">
        <f t="shared" si="61"/>
        <v>0</v>
      </c>
      <c r="P54" s="70">
        <f t="shared" si="181"/>
        <v>-4.5459624661552817E-4</v>
      </c>
      <c r="Q54" s="32" t="str">
        <f t="shared" ref="Q54" si="303">IF(R54&gt;0,"+",0)</f>
        <v>+</v>
      </c>
      <c r="R54" s="69">
        <f t="shared" si="63"/>
        <v>4.5459624661552817E-4</v>
      </c>
      <c r="S54" s="6">
        <f t="shared" si="64"/>
        <v>1953.3878897779105</v>
      </c>
      <c r="T54" s="8">
        <f t="shared" si="183"/>
        <v>1.3541666666666667E-2</v>
      </c>
      <c r="V54" s="8">
        <f>IF(COUNT(CA54:CF54)&gt;0,SMALL(CA54:CF54,1),0)</f>
        <v>0</v>
      </c>
      <c r="W54" s="8">
        <f t="shared" si="5"/>
        <v>0</v>
      </c>
      <c r="X54" s="8">
        <f t="shared" si="6"/>
        <v>1.3541666666666667E-2</v>
      </c>
      <c r="Y54" s="8"/>
      <c r="Z54" s="8">
        <f>IF(A54&lt;&gt;"",IF(VLOOKUP(A54,Apr!A$4:F$209,6)&gt;0,VLOOKUP(A54,Apr!A$4:F$209,6),0),0)</f>
        <v>0</v>
      </c>
      <c r="AA54" s="8">
        <f>IF(A54&lt;&gt;"",IF(VLOOKUP(A54,May!A$3:F$207,6)&gt;0,VLOOKUP(A54,May!A$3:F$207,6),0),0)</f>
        <v>0</v>
      </c>
      <c r="AB54" s="8">
        <f>IF(A54&lt;&gt;"",IF(VLOOKUP(A54,Jun!A$3:F$207,6)&gt;0,VLOOKUP(A54,Jun!A$3:F$207,6),0),0)</f>
        <v>0</v>
      </c>
      <c r="AC54" s="8">
        <f>IF(A54&lt;&gt;"",IF(VLOOKUP(A54,Jul!A$3:F$206,6)&gt;0,VLOOKUP(A54,Jul!A$3:F$206,6),0),0)</f>
        <v>0</v>
      </c>
      <c r="AD54" s="8">
        <f>IF(A54&lt;&gt;"",IF(VLOOKUP(A54,Aug!A$3:F$206,6)&gt;0,VLOOKUP(A54,Aug!A$3:F$206,6),0),0)</f>
        <v>0</v>
      </c>
      <c r="AE54" s="8">
        <f>IF(A54&lt;&gt;"",IF(VLOOKUP(A54,Sep!A$3:F$206,6)&gt;0,VLOOKUP(A54,Sep!A$3:F$206,6),0),0)</f>
        <v>0</v>
      </c>
      <c r="AF54" s="6">
        <f t="shared" si="65"/>
        <v>1740.5220438188635</v>
      </c>
      <c r="AG54" s="8">
        <f t="shared" si="66"/>
        <v>7.6388888888888886E-3</v>
      </c>
      <c r="AH54" s="8">
        <f>IF(A54&lt;&gt;"",IF(VLOOKUP(A54,Oct!A$3:F$206,6)&gt;0,VLOOKUP(A54,Oct!A$3:F$206,6),0),0)</f>
        <v>0</v>
      </c>
      <c r="AI54" s="8">
        <f>IF(A54&lt;&gt;"",IF(VLOOKUP(A54,Nov!A$3:F$206,6)&gt;0,VLOOKUP(A54,Nov!A$3:F$206,6),0),0)</f>
        <v>0</v>
      </c>
      <c r="AJ54" s="8">
        <f>IF(A54&lt;&gt;"",IF(VLOOKUP(A54,Dec!A$3:F$207,6)&gt;0,VLOOKUP(A54,Dec!A$3:F$207,6),0),0)</f>
        <v>0</v>
      </c>
      <c r="AK54" s="8">
        <f>IF(A54&lt;&gt;"",IF(VLOOKUP(A54,Jan!A$3:F$206,6)&gt;0,VLOOKUP(A54,Jan!A$3:F$206,6),0),0)</f>
        <v>0</v>
      </c>
      <c r="AL54" s="8">
        <f>IF(A54&lt;&gt;"",IF(VLOOKUP(A54,Feb!A$3:F$206,6)&gt;0,VLOOKUP(A54,Feb!A$3:F$206,6),0),0)</f>
        <v>0</v>
      </c>
      <c r="AM54" s="8">
        <f>IF(A54&lt;&gt;"",IF(VLOOKUP(A54,Mar!A$3:F$206,6)&gt;0,VLOOKUP(A54,Mar!A$3:F$206,6),0),0)</f>
        <v>0</v>
      </c>
      <c r="AO54" s="8">
        <f>LARGE($BM54:BN54,1)</f>
        <v>1.3541666666666667E-2</v>
      </c>
      <c r="AP54" s="8">
        <f>LARGE($BM54:BO54,1)</f>
        <v>1.3541666666666667E-2</v>
      </c>
      <c r="AQ54" s="8">
        <f>LARGE($BM54:BP54,1)</f>
        <v>1.3541666666666667E-2</v>
      </c>
      <c r="AR54" s="8">
        <f>LARGE($BM54:BQ54,1)</f>
        <v>1.3541666666666667E-2</v>
      </c>
      <c r="AS54" s="8">
        <f>LARGE($BM54:BR54,1)</f>
        <v>1.3541666666666667E-2</v>
      </c>
      <c r="AT54" s="8">
        <f>LARGE($BS54:BT54,1)</f>
        <v>7.6388888888888886E-3</v>
      </c>
      <c r="AU54" s="8">
        <f>LARGE($BS54:BU54,1)</f>
        <v>7.6388888888888886E-3</v>
      </c>
      <c r="AV54" s="8">
        <f>LARGE($BS54:BV54,1)</f>
        <v>7.6388888888888886E-3</v>
      </c>
      <c r="AW54" s="8">
        <f>LARGE($BS54:BW54,1)</f>
        <v>7.6388888888888886E-3</v>
      </c>
      <c r="AX54" s="8">
        <f>LARGE($BS54:BX54,1)</f>
        <v>7.6388888888888886E-3</v>
      </c>
      <c r="BA54" s="6">
        <f t="shared" si="184"/>
        <v>0</v>
      </c>
      <c r="BB54" s="6">
        <f t="shared" si="185"/>
        <v>0</v>
      </c>
      <c r="BC54" s="6">
        <f t="shared" si="186"/>
        <v>0</v>
      </c>
      <c r="BD54" s="6">
        <f t="shared" si="187"/>
        <v>0</v>
      </c>
      <c r="BE54" s="6">
        <f t="shared" si="188"/>
        <v>0</v>
      </c>
      <c r="BF54" s="6">
        <f t="shared" si="189"/>
        <v>0</v>
      </c>
      <c r="BG54" s="6">
        <f t="shared" si="13"/>
        <v>0</v>
      </c>
      <c r="BH54" s="6">
        <f t="shared" si="14"/>
        <v>0</v>
      </c>
      <c r="BI54" s="6">
        <f t="shared" si="15"/>
        <v>0</v>
      </c>
      <c r="BJ54" s="6">
        <f t="shared" si="16"/>
        <v>0</v>
      </c>
      <c r="BK54" s="6">
        <f t="shared" si="17"/>
        <v>0</v>
      </c>
      <c r="BM54" s="8">
        <f t="shared" si="190"/>
        <v>1.3541666666666667E-2</v>
      </c>
      <c r="BN54" s="8">
        <f t="shared" si="19"/>
        <v>0</v>
      </c>
      <c r="BO54" s="8">
        <f t="shared" si="20"/>
        <v>0</v>
      </c>
      <c r="BP54" s="8">
        <f t="shared" si="21"/>
        <v>0</v>
      </c>
      <c r="BQ54" s="8">
        <f t="shared" si="22"/>
        <v>0</v>
      </c>
      <c r="BR54" s="8">
        <f t="shared" si="23"/>
        <v>0</v>
      </c>
      <c r="BS54" s="8">
        <f t="shared" si="191"/>
        <v>7.6388888888888886E-3</v>
      </c>
      <c r="BT54" s="8">
        <f t="shared" si="90"/>
        <v>0</v>
      </c>
      <c r="BU54" s="8">
        <f t="shared" si="26"/>
        <v>0</v>
      </c>
      <c r="BV54" s="8">
        <f t="shared" si="26"/>
        <v>0</v>
      </c>
      <c r="BW54" s="8">
        <f t="shared" si="27"/>
        <v>0</v>
      </c>
      <c r="BX54" s="8">
        <f t="shared" si="28"/>
        <v>0</v>
      </c>
      <c r="CA54" s="8" t="str">
        <f t="shared" si="192"/>
        <v/>
      </c>
      <c r="CB54" s="8" t="str">
        <f t="shared" si="193"/>
        <v/>
      </c>
      <c r="CC54" s="8" t="str">
        <f t="shared" si="194"/>
        <v/>
      </c>
      <c r="CD54" s="8" t="str">
        <f t="shared" si="195"/>
        <v/>
      </c>
      <c r="CE54" s="8" t="str">
        <f t="shared" si="196"/>
        <v/>
      </c>
      <c r="CF54" s="8" t="str">
        <f t="shared" si="197"/>
        <v/>
      </c>
      <c r="CG54" s="8" t="str">
        <f t="shared" si="91"/>
        <v/>
      </c>
      <c r="CH54" s="8" t="str">
        <f t="shared" si="92"/>
        <v/>
      </c>
      <c r="CI54" s="8" t="str">
        <f t="shared" si="93"/>
        <v/>
      </c>
      <c r="CJ54" s="8" t="str">
        <f t="shared" si="94"/>
        <v/>
      </c>
      <c r="CK54" s="8" t="str">
        <f t="shared" si="95"/>
        <v/>
      </c>
      <c r="CL54" s="8" t="str">
        <f t="shared" si="96"/>
        <v/>
      </c>
      <c r="CN54" s="13">
        <v>7.2222222222222202E-2</v>
      </c>
      <c r="CO54" s="8">
        <f t="shared" si="97"/>
        <v>7.2222222222222202E-2</v>
      </c>
      <c r="CP54" s="8">
        <f>IF(COUNT($CA54:CB54)&gt;0,SMALL($CA54:CB54,1),$CN54)</f>
        <v>7.2222222222222202E-2</v>
      </c>
      <c r="CQ54" s="8">
        <f>IF(COUNT($CA54:CC54)&gt;0,SMALL($CA54:CC54,1),$CN54)</f>
        <v>7.2222222222222202E-2</v>
      </c>
      <c r="CR54" s="8">
        <f>IF(COUNT($CA54:CD54)&gt;0,SMALL($CA54:CD54,1),$CN54)</f>
        <v>7.2222222222222202E-2</v>
      </c>
      <c r="CS54" s="8">
        <f>IF(COUNT($CA54:CE54)&gt;0,SMALL($CA54:CE54,1),$CN54)</f>
        <v>7.2222222222222202E-2</v>
      </c>
      <c r="CT54" s="3">
        <v>6.3449074074074102E-2</v>
      </c>
      <c r="CU54" s="8">
        <f t="shared" si="98"/>
        <v>6.3449074074074102E-2</v>
      </c>
      <c r="CV54" s="8">
        <f>IF(COUNT($CG54:CH54)&gt;0,SMALL($CG54:CH54,1),$CU54)</f>
        <v>6.3449074074074102E-2</v>
      </c>
      <c r="CW54" s="8">
        <f>IF(COUNT($CG54:CI54)&gt;0,SMALL($CG54:CI54,1),$CU54)</f>
        <v>6.3449074074074102E-2</v>
      </c>
      <c r="CX54" s="8">
        <f>IF(COUNT($CG54:CJ54)&gt;0,SMALL($CG54:CJ54,1),$CU54)</f>
        <v>6.3449074074074102E-2</v>
      </c>
      <c r="CY54" s="8">
        <f>IF(COUNT($CG54:CK54)&gt;0,SMALL($CG54:CK54,1),$CU54)</f>
        <v>6.3449074074074102E-2</v>
      </c>
      <c r="DA54" s="8">
        <f t="shared" si="198"/>
        <v>1.3542824074074075E-2</v>
      </c>
      <c r="DB54" s="8">
        <f t="shared" si="199"/>
        <v>7.6400462962962958E-3</v>
      </c>
      <c r="DC54" s="1">
        <f t="shared" si="45"/>
        <v>50</v>
      </c>
      <c r="DD54" s="8">
        <f t="shared" si="200"/>
        <v>1.1574074074074074E-6</v>
      </c>
      <c r="DE54" s="1" t="str">
        <f t="shared" si="201"/>
        <v>Kate Edwards</v>
      </c>
      <c r="DG54" s="13">
        <f t="shared" si="202"/>
        <v>2.2608656131688779E-2</v>
      </c>
      <c r="DH54" s="13">
        <f>SMALL($DT54:DU54,1)/(60*60*24)</f>
        <v>2.2608656131688779E-2</v>
      </c>
      <c r="DI54" s="13">
        <f>SMALL($DT54:DV54,1)/(60*60*24)</f>
        <v>2.2608656131688779E-2</v>
      </c>
      <c r="DJ54" s="13">
        <f>SMALL($DT54:DW54,1)/(60*60*24)</f>
        <v>2.2608656131688779E-2</v>
      </c>
      <c r="DK54" s="13">
        <f>SMALL($DT54:DX54,1)/(60*60*24)</f>
        <v>2.2608656131688779E-2</v>
      </c>
      <c r="DL54" s="13">
        <f>SMALL($DT54:DY54,1)/(60*60*24)</f>
        <v>2.2608656131688779E-2</v>
      </c>
      <c r="DM54" s="37">
        <f t="shared" si="203"/>
        <v>2.0144931062718328E-2</v>
      </c>
      <c r="DN54" s="13">
        <f>SMALL($DZ54:EA54,1)/(60*60*24)</f>
        <v>2.0144931062718328E-2</v>
      </c>
      <c r="DO54" s="13">
        <f>SMALL($DZ54:EB54,1)/(60*60*24)</f>
        <v>2.0144931062718328E-2</v>
      </c>
      <c r="DP54" s="13">
        <f>SMALL($DZ54:EC54,1)/(60*60*24)</f>
        <v>2.0144931062718328E-2</v>
      </c>
      <c r="DQ54" s="13">
        <f>SMALL($DZ54:ED54,1)/(60*60*24)</f>
        <v>2.0144931062718328E-2</v>
      </c>
      <c r="DR54" s="13">
        <f>SMALL($DZ54:EE54,1)/(60*60*24)</f>
        <v>2.0144931062718328E-2</v>
      </c>
      <c r="DT54" s="6">
        <f t="shared" si="204"/>
        <v>1953.3878897779105</v>
      </c>
      <c r="DU54" s="1">
        <f t="shared" si="99"/>
        <v>9999</v>
      </c>
      <c r="DV54" s="1">
        <f t="shared" si="100"/>
        <v>9999</v>
      </c>
      <c r="DW54" s="1">
        <f t="shared" si="101"/>
        <v>9999</v>
      </c>
      <c r="DX54" s="1">
        <f t="shared" si="102"/>
        <v>9999</v>
      </c>
      <c r="DY54" s="1">
        <f t="shared" si="103"/>
        <v>9999</v>
      </c>
      <c r="DZ54" s="6">
        <f t="shared" si="205"/>
        <v>1740.5220438188635</v>
      </c>
      <c r="EA54" s="1">
        <f t="shared" si="104"/>
        <v>9999</v>
      </c>
      <c r="EB54" s="46">
        <f t="shared" si="105"/>
        <v>9999</v>
      </c>
      <c r="EC54" s="1">
        <f t="shared" si="106"/>
        <v>9999</v>
      </c>
      <c r="ED54" s="1">
        <f t="shared" si="107"/>
        <v>9999</v>
      </c>
      <c r="EE54" s="1">
        <f t="shared" si="108"/>
        <v>9999</v>
      </c>
    </row>
    <row r="55" spans="1:135" x14ac:dyDescent="0.25">
      <c r="A55" s="1" t="s">
        <v>13</v>
      </c>
      <c r="E55" s="13">
        <v>2.3483796296296298E-2</v>
      </c>
      <c r="F55" s="11">
        <v>42614</v>
      </c>
      <c r="H55" s="38"/>
      <c r="K55" s="8">
        <v>2.0023148148148148E-2</v>
      </c>
      <c r="L55" s="8">
        <v>5.2418981481481476E-2</v>
      </c>
      <c r="M55" s="8">
        <v>2.3483796296296298E-2</v>
      </c>
      <c r="N55" s="8">
        <f t="shared" si="180"/>
        <v>2.8006654162200783E-2</v>
      </c>
      <c r="O55" s="32">
        <f t="shared" si="61"/>
        <v>0</v>
      </c>
      <c r="P55" s="70">
        <f t="shared" si="181"/>
        <v>-4.5228578659044852E-3</v>
      </c>
      <c r="Q55" s="32" t="str">
        <f t="shared" ref="Q55" si="304">IF(R55&gt;0,"+",0)</f>
        <v>+</v>
      </c>
      <c r="R55" s="69">
        <f t="shared" si="63"/>
        <v>4.5228578659044852E-3</v>
      </c>
      <c r="S55" s="6">
        <f t="shared" si="64"/>
        <v>2419.7749196141476</v>
      </c>
      <c r="T55" s="8">
        <f t="shared" si="183"/>
        <v>8.1597222222222227E-3</v>
      </c>
      <c r="V55" s="8">
        <f t="shared" si="4"/>
        <v>0</v>
      </c>
      <c r="W55" s="8">
        <f t="shared" si="5"/>
        <v>0</v>
      </c>
      <c r="X55" s="8">
        <f t="shared" si="6"/>
        <v>8.1597222222222227E-3</v>
      </c>
      <c r="Y55" s="8"/>
      <c r="Z55" s="8">
        <f>IF(A55&lt;&gt;"",IF(VLOOKUP(A55,Apr!A$4:F$209,6)&gt;0,VLOOKUP(A55,Apr!A$4:F$209,6),0),0)</f>
        <v>0</v>
      </c>
      <c r="AA55" s="8">
        <f>IF(A55&lt;&gt;"",IF(VLOOKUP(A55,May!A$3:F$207,6)&gt;0,VLOOKUP(A55,May!A$3:F$207,6),0),0)</f>
        <v>0</v>
      </c>
      <c r="AB55" s="8">
        <f>IF(A55&lt;&gt;"",IF(VLOOKUP(A55,Jun!A$3:F$207,6)&gt;0,VLOOKUP(A55,Jun!A$3:F$207,6),0),0)</f>
        <v>0</v>
      </c>
      <c r="AC55" s="8">
        <f>IF(A55&lt;&gt;"",IF(VLOOKUP(A55,Jul!A$3:F$206,6)&gt;0,VLOOKUP(A55,Jul!A$3:F$206,6),0),0)</f>
        <v>0</v>
      </c>
      <c r="AD55" s="8">
        <f>IF(A55&lt;&gt;"",IF(VLOOKUP(A55,Aug!A$3:F$206,6)&gt;0,VLOOKUP(A55,Aug!A$3:F$206,6),0),0)</f>
        <v>0</v>
      </c>
      <c r="AE55" s="8">
        <f>IF(A55&lt;&gt;"",IF(VLOOKUP(A55,Sep!A$3:F$206,6)&gt;0,VLOOKUP(A55,Sep!A$3:F$206,6),0),0)</f>
        <v>0</v>
      </c>
      <c r="AF55" s="6">
        <f t="shared" si="65"/>
        <v>2156.0856452055132</v>
      </c>
      <c r="AG55" s="8">
        <f t="shared" si="66"/>
        <v>2.9513888888888888E-3</v>
      </c>
      <c r="AH55" s="8">
        <f>IF(A55&lt;&gt;"",IF(VLOOKUP(A55,Oct!A$3:F$206,6)&gt;0,VLOOKUP(A55,Oct!A$3:F$206,6),0),0)</f>
        <v>0</v>
      </c>
      <c r="AI55" s="8">
        <f>IF(A55&lt;&gt;"",IF(VLOOKUP(A55,Nov!A$3:F$206,6)&gt;0,VLOOKUP(A55,Nov!A$3:F$206,6),0),0)</f>
        <v>0</v>
      </c>
      <c r="AJ55" s="8">
        <f>IF(A55&lt;&gt;"",IF(VLOOKUP(A55,Dec!A$3:F$207,6)&gt;0,VLOOKUP(A55,Dec!A$3:F$207,6),0),0)</f>
        <v>0</v>
      </c>
      <c r="AK55" s="8">
        <f>IF(A55&lt;&gt;"",IF(VLOOKUP(A55,Jan!A$3:F$206,6)&gt;0,VLOOKUP(A55,Jan!A$3:F$206,6),0),0)</f>
        <v>0</v>
      </c>
      <c r="AL55" s="8">
        <f>IF(A55&lt;&gt;"",IF(VLOOKUP(A55,Feb!A$3:F$206,6)&gt;0,VLOOKUP(A55,Feb!A$3:F$206,6),0),0)</f>
        <v>0</v>
      </c>
      <c r="AM55" s="8">
        <f>IF(A55&lt;&gt;"",IF(VLOOKUP(A55,Mar!A$3:F$206,6)&gt;0,VLOOKUP(A55,Mar!A$3:F$206,6),0),0)</f>
        <v>0</v>
      </c>
      <c r="AO55" s="8">
        <f>LARGE($BM55:BN55,1)</f>
        <v>8.1597222222222227E-3</v>
      </c>
      <c r="AP55" s="8">
        <f>LARGE($BM55:BO55,1)</f>
        <v>8.1597222222222227E-3</v>
      </c>
      <c r="AQ55" s="8">
        <f>LARGE($BM55:BP55,1)</f>
        <v>8.1597222222222227E-3</v>
      </c>
      <c r="AR55" s="8">
        <f>LARGE($BM55:BQ55,1)</f>
        <v>8.1597222222222227E-3</v>
      </c>
      <c r="AS55" s="8">
        <f>LARGE($BM55:BR55,1)</f>
        <v>8.1597222222222227E-3</v>
      </c>
      <c r="AT55" s="8">
        <f>LARGE($BS55:BT55,1)</f>
        <v>2.9513888888888888E-3</v>
      </c>
      <c r="AU55" s="8">
        <f>LARGE($BS55:BU55,1)</f>
        <v>2.9513888888888888E-3</v>
      </c>
      <c r="AV55" s="8">
        <f>LARGE($BS55:BV55,1)</f>
        <v>2.9513888888888888E-3</v>
      </c>
      <c r="AW55" s="8">
        <f>LARGE($BS55:BW55,1)</f>
        <v>2.9513888888888888E-3</v>
      </c>
      <c r="AX55" s="8">
        <f>LARGE($BS55:BX55,1)</f>
        <v>2.9513888888888888E-3</v>
      </c>
      <c r="BA55" s="6">
        <f t="shared" si="184"/>
        <v>0</v>
      </c>
      <c r="BB55" s="6">
        <f t="shared" si="185"/>
        <v>0</v>
      </c>
      <c r="BC55" s="6">
        <f t="shared" si="186"/>
        <v>0</v>
      </c>
      <c r="BD55" s="6">
        <f t="shared" si="187"/>
        <v>0</v>
      </c>
      <c r="BE55" s="6">
        <f t="shared" si="188"/>
        <v>0</v>
      </c>
      <c r="BF55" s="6">
        <f t="shared" si="189"/>
        <v>0</v>
      </c>
      <c r="BG55" s="6">
        <f t="shared" si="13"/>
        <v>0</v>
      </c>
      <c r="BH55" s="6">
        <f t="shared" si="14"/>
        <v>0</v>
      </c>
      <c r="BI55" s="6">
        <f t="shared" si="15"/>
        <v>0</v>
      </c>
      <c r="BJ55" s="6">
        <f t="shared" si="16"/>
        <v>0</v>
      </c>
      <c r="BK55" s="6">
        <f t="shared" si="17"/>
        <v>0</v>
      </c>
      <c r="BM55" s="8">
        <f t="shared" si="190"/>
        <v>8.1597222222222227E-3</v>
      </c>
      <c r="BN55" s="8">
        <f t="shared" si="19"/>
        <v>0</v>
      </c>
      <c r="BO55" s="8">
        <f t="shared" si="20"/>
        <v>0</v>
      </c>
      <c r="BP55" s="8">
        <f t="shared" si="21"/>
        <v>0</v>
      </c>
      <c r="BQ55" s="8">
        <f t="shared" si="22"/>
        <v>0</v>
      </c>
      <c r="BR55" s="8">
        <f t="shared" si="23"/>
        <v>0</v>
      </c>
      <c r="BS55" s="8">
        <f t="shared" si="191"/>
        <v>2.9513888888888888E-3</v>
      </c>
      <c r="BT55" s="8">
        <f t="shared" si="90"/>
        <v>0</v>
      </c>
      <c r="BU55" s="8">
        <f t="shared" si="26"/>
        <v>0</v>
      </c>
      <c r="BV55" s="8">
        <f t="shared" si="26"/>
        <v>0</v>
      </c>
      <c r="BW55" s="8">
        <f t="shared" si="27"/>
        <v>0</v>
      </c>
      <c r="BX55" s="8">
        <f t="shared" si="28"/>
        <v>0</v>
      </c>
      <c r="CA55" s="8" t="str">
        <f t="shared" si="192"/>
        <v/>
      </c>
      <c r="CB55" s="8" t="str">
        <f t="shared" si="193"/>
        <v/>
      </c>
      <c r="CC55" s="8" t="str">
        <f t="shared" si="194"/>
        <v/>
      </c>
      <c r="CD55" s="8" t="str">
        <f t="shared" si="195"/>
        <v/>
      </c>
      <c r="CE55" s="8" t="str">
        <f t="shared" si="196"/>
        <v/>
      </c>
      <c r="CF55" s="8" t="str">
        <f t="shared" si="197"/>
        <v/>
      </c>
      <c r="CG55" s="8" t="str">
        <f t="shared" si="91"/>
        <v/>
      </c>
      <c r="CH55" s="8" t="str">
        <f t="shared" si="92"/>
        <v/>
      </c>
      <c r="CI55" s="8" t="str">
        <f t="shared" si="93"/>
        <v/>
      </c>
      <c r="CJ55" s="8" t="str">
        <f t="shared" si="94"/>
        <v/>
      </c>
      <c r="CK55" s="8" t="str">
        <f t="shared" si="95"/>
        <v/>
      </c>
      <c r="CL55" s="8" t="str">
        <f t="shared" si="96"/>
        <v/>
      </c>
      <c r="CN55" s="13">
        <v>2.3483796296296298E-2</v>
      </c>
      <c r="CO55" s="8">
        <f t="shared" si="97"/>
        <v>2.3483796296296298E-2</v>
      </c>
      <c r="CP55" s="8">
        <f>IF(COUNT($CA55:CB55)&gt;0,SMALL($CA55:CB55,1),$CN55)</f>
        <v>2.3483796296296298E-2</v>
      </c>
      <c r="CQ55" s="8">
        <f>IF(COUNT($CA55:CC55)&gt;0,SMALL($CA55:CC55,1),$CN55)</f>
        <v>2.3483796296296298E-2</v>
      </c>
      <c r="CR55" s="8">
        <f>IF(COUNT($CA55:CD55)&gt;0,SMALL($CA55:CD55,1),$CN55)</f>
        <v>2.3483796296296298E-2</v>
      </c>
      <c r="CS55" s="8">
        <f>IF(COUNT($CA55:CE55)&gt;0,SMALL($CA55:CE55,1),$CN55)</f>
        <v>2.3483796296296298E-2</v>
      </c>
      <c r="CT55" s="3">
        <v>1.8703703703703705E-2</v>
      </c>
      <c r="CU55" s="8">
        <f t="shared" si="98"/>
        <v>1.8703703703703705E-2</v>
      </c>
      <c r="CV55" s="8">
        <f>IF(COUNT($CG55:CH55)&gt;0,SMALL($CG55:CH55,1),$CU55)</f>
        <v>1.8703703703703705E-2</v>
      </c>
      <c r="CW55" s="8">
        <f>IF(COUNT($CG55:CI55)&gt;0,SMALL($CG55:CI55,1),$CU55)</f>
        <v>1.8703703703703705E-2</v>
      </c>
      <c r="CX55" s="8">
        <f>IF(COUNT($CG55:CJ55)&gt;0,SMALL($CG55:CJ55,1),$CU55)</f>
        <v>1.8703703703703705E-2</v>
      </c>
      <c r="CY55" s="8">
        <f>IF(COUNT($CG55:CK55)&gt;0,SMALL($CG55:CK55,1),$CU55)</f>
        <v>1.8703703703703705E-2</v>
      </c>
      <c r="DA55" s="8">
        <f t="shared" si="198"/>
        <v>8.1609027777777791E-3</v>
      </c>
      <c r="DB55" s="8">
        <f t="shared" si="199"/>
        <v>2.9525694444444443E-3</v>
      </c>
      <c r="DC55" s="1">
        <f t="shared" si="45"/>
        <v>51</v>
      </c>
      <c r="DD55" s="8">
        <f t="shared" si="200"/>
        <v>1.1805555555555556E-6</v>
      </c>
      <c r="DE55" s="1" t="str">
        <f t="shared" si="201"/>
        <v>Kathy Gaunt</v>
      </c>
      <c r="DG55" s="13">
        <f t="shared" si="202"/>
        <v>2.8006654162200783E-2</v>
      </c>
      <c r="DH55" s="13">
        <f>SMALL($DT55:DU55,1)/(60*60*24)</f>
        <v>2.8006654162200783E-2</v>
      </c>
      <c r="DI55" s="13">
        <f>SMALL($DT55:DV55,1)/(60*60*24)</f>
        <v>2.8006654162200783E-2</v>
      </c>
      <c r="DJ55" s="13">
        <f>SMALL($DT55:DW55,1)/(60*60*24)</f>
        <v>2.8006654162200783E-2</v>
      </c>
      <c r="DK55" s="13">
        <f>SMALL($DT55:DX55,1)/(60*60*24)</f>
        <v>2.8006654162200783E-2</v>
      </c>
      <c r="DL55" s="13">
        <f>SMALL($DT55:DY55,1)/(60*60*24)</f>
        <v>2.8006654162200783E-2</v>
      </c>
      <c r="DM55" s="37">
        <f t="shared" si="203"/>
        <v>2.4954694967656402E-2</v>
      </c>
      <c r="DN55" s="13">
        <f>SMALL($DZ55:EA55,1)/(60*60*24)</f>
        <v>2.4954694967656402E-2</v>
      </c>
      <c r="DO55" s="13">
        <f>SMALL($DZ55:EB55,1)/(60*60*24)</f>
        <v>2.4954694967656402E-2</v>
      </c>
      <c r="DP55" s="13">
        <f>SMALL($DZ55:EC55,1)/(60*60*24)</f>
        <v>2.4954694967656402E-2</v>
      </c>
      <c r="DQ55" s="13">
        <f>SMALL($DZ55:ED55,1)/(60*60*24)</f>
        <v>2.4954694967656402E-2</v>
      </c>
      <c r="DR55" s="13">
        <f>SMALL($DZ55:EE55,1)/(60*60*24)</f>
        <v>2.4954694967656402E-2</v>
      </c>
      <c r="DT55" s="6">
        <f t="shared" si="204"/>
        <v>2419.7749196141476</v>
      </c>
      <c r="DU55" s="1">
        <f t="shared" si="99"/>
        <v>9999</v>
      </c>
      <c r="DV55" s="1">
        <f t="shared" si="100"/>
        <v>9999</v>
      </c>
      <c r="DW55" s="1">
        <f t="shared" si="101"/>
        <v>9999</v>
      </c>
      <c r="DX55" s="1">
        <f t="shared" si="102"/>
        <v>9999</v>
      </c>
      <c r="DY55" s="1">
        <f t="shared" si="103"/>
        <v>9999</v>
      </c>
      <c r="DZ55" s="6">
        <f t="shared" si="205"/>
        <v>2156.0856452055132</v>
      </c>
      <c r="EA55" s="1">
        <f t="shared" si="104"/>
        <v>9999</v>
      </c>
      <c r="EB55" s="46">
        <f t="shared" si="105"/>
        <v>9999</v>
      </c>
      <c r="EC55" s="1">
        <f t="shared" si="106"/>
        <v>9999</v>
      </c>
      <c r="ED55" s="1">
        <f t="shared" si="107"/>
        <v>9999</v>
      </c>
      <c r="EE55" s="1">
        <f t="shared" si="108"/>
        <v>9999</v>
      </c>
    </row>
    <row r="56" spans="1:135" x14ac:dyDescent="0.25">
      <c r="A56" s="1" t="s">
        <v>158</v>
      </c>
      <c r="E56" s="13">
        <v>2.3310185185185187E-2</v>
      </c>
      <c r="F56" s="11">
        <v>43556</v>
      </c>
      <c r="H56" s="38"/>
      <c r="M56" s="8">
        <v>2.3310185185185187E-2</v>
      </c>
      <c r="N56" s="8">
        <f t="shared" si="180"/>
        <v>2.3310185185185187E-2</v>
      </c>
      <c r="O56" s="32">
        <f t="shared" si="61"/>
        <v>0</v>
      </c>
      <c r="P56" s="70">
        <f t="shared" si="181"/>
        <v>0</v>
      </c>
      <c r="Q56" s="32">
        <f t="shared" ref="Q56" si="305">IF(R56&gt;0,"+",0)</f>
        <v>0</v>
      </c>
      <c r="R56" s="70">
        <f t="shared" si="63"/>
        <v>0</v>
      </c>
      <c r="S56" s="6">
        <f t="shared" si="64"/>
        <v>2014</v>
      </c>
      <c r="T56" s="8">
        <f t="shared" si="183"/>
        <v>1.2847222222222222E-2</v>
      </c>
      <c r="V56" s="8">
        <f t="shared" si="4"/>
        <v>0</v>
      </c>
      <c r="W56" s="8">
        <f t="shared" si="5"/>
        <v>0</v>
      </c>
      <c r="X56" s="8">
        <f t="shared" si="6"/>
        <v>1.2847222222222222E-2</v>
      </c>
      <c r="Y56" s="8"/>
      <c r="Z56" s="8">
        <f>IF(A56&lt;&gt;"",IF(VLOOKUP(A56,Apr!A$4:F$209,6)&gt;0,VLOOKUP(A56,Apr!A$4:F$209,6),0),0)</f>
        <v>0</v>
      </c>
      <c r="AA56" s="8">
        <f>IF(A56&lt;&gt;"",IF(VLOOKUP(A56,May!A$3:F$207,6)&gt;0,VLOOKUP(A56,May!A$3:F$207,6),0),0)</f>
        <v>0</v>
      </c>
      <c r="AB56" s="8">
        <f>IF(A56&lt;&gt;"",IF(VLOOKUP(A56,Jun!A$3:F$207,6)&gt;0,VLOOKUP(A56,Jun!A$3:F$207,6),0),0)</f>
        <v>0</v>
      </c>
      <c r="AC56" s="8">
        <f>IF(A56&lt;&gt;"",IF(VLOOKUP(A56,Jul!A$3:F$206,6)&gt;0,VLOOKUP(A56,Jul!A$3:F$206,6),0),0)</f>
        <v>0</v>
      </c>
      <c r="AD56" s="8">
        <f>IF(A56&lt;&gt;"",IF(VLOOKUP(A56,Aug!A$3:F$206,6)&gt;0,VLOOKUP(A56,Aug!A$3:F$206,6),0),0)</f>
        <v>0</v>
      </c>
      <c r="AE56" s="8">
        <f>IF(A56&lt;&gt;"",IF(VLOOKUP(A56,Sep!A$3:F$206,6)&gt;0,VLOOKUP(A56,Sep!A$3:F$206,6),0),0)</f>
        <v>0</v>
      </c>
      <c r="AF56" s="6">
        <f t="shared" si="65"/>
        <v>1794.5290920431257</v>
      </c>
      <c r="AG56" s="8">
        <f t="shared" si="66"/>
        <v>7.1180555555555554E-3</v>
      </c>
      <c r="AH56" s="8">
        <f>IF(A56&lt;&gt;"",IF(VLOOKUP(A56,Oct!A$3:F$206,6)&gt;0,VLOOKUP(A56,Oct!A$3:F$206,6),0),0)</f>
        <v>0</v>
      </c>
      <c r="AI56" s="8">
        <f>IF(A56&lt;&gt;"",IF(VLOOKUP(A56,Nov!A$3:F$206,6)&gt;0,VLOOKUP(A56,Nov!A$3:F$206,6),0),0)</f>
        <v>0</v>
      </c>
      <c r="AJ56" s="8">
        <f>IF(A56&lt;&gt;"",IF(VLOOKUP(A56,Dec!A$3:F$207,6)&gt;0,VLOOKUP(A56,Dec!A$3:F$207,6),0),0)</f>
        <v>0</v>
      </c>
      <c r="AK56" s="8">
        <f>IF(A56&lt;&gt;"",IF(VLOOKUP(A56,Jan!A$3:F$206,6)&gt;0,VLOOKUP(A56,Jan!A$3:F$206,6),0),0)</f>
        <v>0</v>
      </c>
      <c r="AL56" s="8">
        <f>IF(A56&lt;&gt;"",IF(VLOOKUP(A56,Feb!A$3:F$206,6)&gt;0,VLOOKUP(A56,Feb!A$3:F$206,6),0),0)</f>
        <v>0</v>
      </c>
      <c r="AM56" s="8">
        <f>IF(A56&lt;&gt;"",IF(VLOOKUP(A56,Mar!A$3:F$206,6)&gt;0,VLOOKUP(A56,Mar!A$3:F$206,6),0),0)</f>
        <v>0</v>
      </c>
      <c r="AO56" s="8">
        <f>LARGE($BM56:BN56,1)</f>
        <v>1.2847222222222222E-2</v>
      </c>
      <c r="AP56" s="8">
        <f>LARGE($BM56:BO56,1)</f>
        <v>1.2847222222222222E-2</v>
      </c>
      <c r="AQ56" s="8">
        <f>LARGE($BM56:BP56,1)</f>
        <v>1.2847222222222222E-2</v>
      </c>
      <c r="AR56" s="8">
        <f>LARGE($BM56:BQ56,1)</f>
        <v>1.2847222222222222E-2</v>
      </c>
      <c r="AS56" s="8">
        <f>LARGE($BM56:BR56,1)</f>
        <v>1.2847222222222222E-2</v>
      </c>
      <c r="AT56" s="8">
        <f>LARGE($BS56:BT56,1)</f>
        <v>7.1180555555555554E-3</v>
      </c>
      <c r="AU56" s="8">
        <f>LARGE($BS56:BU56,1)</f>
        <v>7.1180555555555554E-3</v>
      </c>
      <c r="AV56" s="8">
        <f>LARGE($BS56:BV56,1)</f>
        <v>7.1180555555555554E-3</v>
      </c>
      <c r="AW56" s="8">
        <f>LARGE($BS56:BW56,1)</f>
        <v>7.1180555555555554E-3</v>
      </c>
      <c r="AX56" s="8">
        <f>LARGE($BS56:BX56,1)</f>
        <v>7.1180555555555554E-3</v>
      </c>
      <c r="BA56" s="6">
        <f t="shared" si="184"/>
        <v>0</v>
      </c>
      <c r="BB56" s="6">
        <f t="shared" si="185"/>
        <v>0</v>
      </c>
      <c r="BC56" s="6">
        <f t="shared" si="186"/>
        <v>0</v>
      </c>
      <c r="BD56" s="6">
        <f t="shared" si="187"/>
        <v>0</v>
      </c>
      <c r="BE56" s="6">
        <f t="shared" si="188"/>
        <v>0</v>
      </c>
      <c r="BF56" s="6">
        <f t="shared" si="189"/>
        <v>0</v>
      </c>
      <c r="BG56" s="6">
        <f t="shared" si="13"/>
        <v>0</v>
      </c>
      <c r="BH56" s="6">
        <f t="shared" si="14"/>
        <v>0</v>
      </c>
      <c r="BI56" s="6">
        <f t="shared" si="15"/>
        <v>0</v>
      </c>
      <c r="BJ56" s="6">
        <f t="shared" si="16"/>
        <v>0</v>
      </c>
      <c r="BK56" s="6">
        <f t="shared" si="17"/>
        <v>0</v>
      </c>
      <c r="BM56" s="8">
        <f t="shared" si="190"/>
        <v>1.2847222222222222E-2</v>
      </c>
      <c r="BN56" s="8">
        <f t="shared" si="19"/>
        <v>0</v>
      </c>
      <c r="BO56" s="8">
        <f t="shared" si="20"/>
        <v>0</v>
      </c>
      <c r="BP56" s="8">
        <f t="shared" si="21"/>
        <v>0</v>
      </c>
      <c r="BQ56" s="8">
        <f t="shared" si="22"/>
        <v>0</v>
      </c>
      <c r="BR56" s="8">
        <f t="shared" si="23"/>
        <v>0</v>
      </c>
      <c r="BS56" s="8">
        <f t="shared" si="191"/>
        <v>7.1180555555555554E-3</v>
      </c>
      <c r="BT56" s="8">
        <f t="shared" si="90"/>
        <v>0</v>
      </c>
      <c r="BU56" s="8">
        <f t="shared" si="26"/>
        <v>0</v>
      </c>
      <c r="BV56" s="8">
        <f t="shared" si="26"/>
        <v>0</v>
      </c>
      <c r="BW56" s="8">
        <f t="shared" si="27"/>
        <v>0</v>
      </c>
      <c r="BX56" s="8">
        <f t="shared" si="28"/>
        <v>0</v>
      </c>
      <c r="CA56" s="8" t="str">
        <f t="shared" si="192"/>
        <v/>
      </c>
      <c r="CB56" s="8" t="str">
        <f t="shared" si="193"/>
        <v/>
      </c>
      <c r="CC56" s="8" t="str">
        <f t="shared" si="194"/>
        <v/>
      </c>
      <c r="CD56" s="8" t="str">
        <f t="shared" si="195"/>
        <v/>
      </c>
      <c r="CE56" s="8" t="str">
        <f t="shared" si="196"/>
        <v/>
      </c>
      <c r="CF56" s="8" t="str">
        <f t="shared" si="197"/>
        <v/>
      </c>
      <c r="CG56" s="8" t="str">
        <f t="shared" si="91"/>
        <v/>
      </c>
      <c r="CH56" s="8" t="str">
        <f t="shared" si="92"/>
        <v/>
      </c>
      <c r="CI56" s="8" t="str">
        <f t="shared" si="93"/>
        <v/>
      </c>
      <c r="CJ56" s="8" t="str">
        <f t="shared" si="94"/>
        <v/>
      </c>
      <c r="CK56" s="8" t="str">
        <f t="shared" si="95"/>
        <v/>
      </c>
      <c r="CL56" s="8" t="str">
        <f t="shared" si="96"/>
        <v/>
      </c>
      <c r="CN56" s="13">
        <v>2.3310185185185187E-2</v>
      </c>
      <c r="CO56" s="8">
        <f t="shared" si="97"/>
        <v>2.3310185185185187E-2</v>
      </c>
      <c r="CP56" s="8">
        <f>IF(COUNT($CA56:CB56)&gt;0,SMALL($CA56:CB56,1),$CN56)</f>
        <v>2.3310185185185187E-2</v>
      </c>
      <c r="CQ56" s="8">
        <f>IF(COUNT($CA56:CC56)&gt;0,SMALL($CA56:CC56,1),$CN56)</f>
        <v>2.3310185185185187E-2</v>
      </c>
      <c r="CR56" s="8">
        <f>IF(COUNT($CA56:CD56)&gt;0,SMALL($CA56:CD56,1),$CN56)</f>
        <v>2.3310185185185187E-2</v>
      </c>
      <c r="CS56" s="8">
        <f>IF(COUNT($CA56:CE56)&gt;0,SMALL($CA56:CE56,1),$CN56)</f>
        <v>2.3310185185185187E-2</v>
      </c>
      <c r="CT56" s="3">
        <v>1.8402777777777778E-2</v>
      </c>
      <c r="CU56" s="8">
        <f t="shared" si="98"/>
        <v>1.8402777777777778E-2</v>
      </c>
      <c r="CV56" s="8">
        <f>IF(COUNT($CG56:CH56)&gt;0,SMALL($CG56:CH56,1),$CU56)</f>
        <v>1.8402777777777778E-2</v>
      </c>
      <c r="CW56" s="8">
        <f>IF(COUNT($CG56:CI56)&gt;0,SMALL($CG56:CI56,1),$CU56)</f>
        <v>1.8402777777777778E-2</v>
      </c>
      <c r="CX56" s="8">
        <f>IF(COUNT($CG56:CJ56)&gt;0,SMALL($CG56:CJ56,1),$CU56)</f>
        <v>1.8402777777777778E-2</v>
      </c>
      <c r="CY56" s="8">
        <f>IF(COUNT($CG56:CK56)&gt;0,SMALL($CG56:CK56,1),$CU56)</f>
        <v>1.8402777777777778E-2</v>
      </c>
      <c r="DA56" s="8">
        <f t="shared" si="198"/>
        <v>1.2848425925925925E-2</v>
      </c>
      <c r="DB56" s="8">
        <f t="shared" si="199"/>
        <v>7.1192592592592592E-3</v>
      </c>
      <c r="DC56" s="1">
        <f t="shared" si="45"/>
        <v>52</v>
      </c>
      <c r="DD56" s="8">
        <f t="shared" si="200"/>
        <v>1.2037037037037037E-6</v>
      </c>
      <c r="DE56" s="1" t="str">
        <f t="shared" si="201"/>
        <v>Katy McIntyre</v>
      </c>
      <c r="DG56" s="13">
        <f t="shared" si="202"/>
        <v>2.3310185185185187E-2</v>
      </c>
      <c r="DH56" s="13">
        <f>SMALL($DT56:DU56,1)/(60*60*24)</f>
        <v>2.3310185185185184E-2</v>
      </c>
      <c r="DI56" s="13">
        <f>SMALL($DT56:DV56,1)/(60*60*24)</f>
        <v>2.3310185185185184E-2</v>
      </c>
      <c r="DJ56" s="13">
        <f>SMALL($DT56:DW56,1)/(60*60*24)</f>
        <v>2.3310185185185184E-2</v>
      </c>
      <c r="DK56" s="13">
        <f>SMALL($DT56:DX56,1)/(60*60*24)</f>
        <v>2.3310185185185184E-2</v>
      </c>
      <c r="DL56" s="13">
        <f>SMALL($DT56:DY56,1)/(60*60*24)</f>
        <v>2.3310185185185184E-2</v>
      </c>
      <c r="DM56" s="37">
        <f t="shared" si="203"/>
        <v>2.077001263938803E-2</v>
      </c>
      <c r="DN56" s="13">
        <f>SMALL($DZ56:EA56,1)/(60*60*24)</f>
        <v>2.077001263938803E-2</v>
      </c>
      <c r="DO56" s="13">
        <f>SMALL($DZ56:EB56,1)/(60*60*24)</f>
        <v>2.077001263938803E-2</v>
      </c>
      <c r="DP56" s="13">
        <f>SMALL($DZ56:EC56,1)/(60*60*24)</f>
        <v>2.077001263938803E-2</v>
      </c>
      <c r="DQ56" s="13">
        <f>SMALL($DZ56:ED56,1)/(60*60*24)</f>
        <v>2.077001263938803E-2</v>
      </c>
      <c r="DR56" s="13">
        <f>SMALL($DZ56:EE56,1)/(60*60*24)</f>
        <v>2.077001263938803E-2</v>
      </c>
      <c r="DT56" s="6">
        <f t="shared" si="204"/>
        <v>2014</v>
      </c>
      <c r="DU56" s="1">
        <f t="shared" si="99"/>
        <v>9999</v>
      </c>
      <c r="DV56" s="1">
        <f t="shared" si="100"/>
        <v>9999</v>
      </c>
      <c r="DW56" s="1">
        <f t="shared" si="101"/>
        <v>9999</v>
      </c>
      <c r="DX56" s="1">
        <f t="shared" si="102"/>
        <v>9999</v>
      </c>
      <c r="DY56" s="1">
        <f t="shared" si="103"/>
        <v>9999</v>
      </c>
      <c r="DZ56" s="6">
        <f t="shared" si="205"/>
        <v>1794.5290920431257</v>
      </c>
      <c r="EA56" s="1">
        <f t="shared" si="104"/>
        <v>9999</v>
      </c>
      <c r="EB56" s="46">
        <f t="shared" si="105"/>
        <v>9999</v>
      </c>
      <c r="EC56" s="1">
        <f t="shared" si="106"/>
        <v>9999</v>
      </c>
      <c r="ED56" s="1">
        <f t="shared" si="107"/>
        <v>9999</v>
      </c>
      <c r="EE56" s="1">
        <f t="shared" si="108"/>
        <v>9999</v>
      </c>
    </row>
    <row r="57" spans="1:135" x14ac:dyDescent="0.25">
      <c r="A57" s="1" t="s">
        <v>141</v>
      </c>
      <c r="E57" s="13">
        <v>2.3344907407407408E-2</v>
      </c>
      <c r="F57" s="11">
        <v>42948</v>
      </c>
      <c r="H57" s="38"/>
      <c r="J57" s="72">
        <v>2.9814814814814811E-2</v>
      </c>
      <c r="K57" s="64">
        <f>J57/8*5/1.032</f>
        <v>1.8056452770600053E-2</v>
      </c>
      <c r="M57" s="8">
        <v>2.6274450696677387E-2</v>
      </c>
      <c r="N57" s="8">
        <f t="shared" si="180"/>
        <v>2.5255810145373064E-2</v>
      </c>
      <c r="O57" s="32" t="str">
        <f t="shared" si="61"/>
        <v>-</v>
      </c>
      <c r="P57" s="69">
        <f t="shared" si="181"/>
        <v>1.0186405513043228E-3</v>
      </c>
      <c r="Q57" s="32">
        <f t="shared" ref="Q57" si="306">IF(R57&gt;0,"+",0)</f>
        <v>0</v>
      </c>
      <c r="R57" s="70">
        <f t="shared" si="63"/>
        <v>-1.0186405513043228E-3</v>
      </c>
      <c r="S57" s="6">
        <f t="shared" ref="S57:S113" si="307">N57*60*60*24</f>
        <v>2182.1019965602327</v>
      </c>
      <c r="T57" s="8">
        <f t="shared" si="183"/>
        <v>1.0937499999999999E-2</v>
      </c>
      <c r="V57" s="8">
        <f t="shared" ref="V57:V113" si="308">IF(COUNT(CA57:CF57)&gt;0,SMALL(CA57:CF57,1),0)</f>
        <v>0</v>
      </c>
      <c r="W57" s="8">
        <f t="shared" ref="W57:W113" si="309">IF(COUNT(CG57:CL57)&gt;0,SMALL(CG57:CL57,1),0)</f>
        <v>0</v>
      </c>
      <c r="X57" s="8">
        <f t="shared" ref="X57:X113" si="310">T57</f>
        <v>1.0937499999999999E-2</v>
      </c>
      <c r="Y57" s="8"/>
      <c r="Z57" s="8">
        <f>IF(A57&lt;&gt;"",IF(VLOOKUP(A57,Apr!A$4:F$209,6)&gt;0,VLOOKUP(A57,Apr!A$4:F$209,6),0),0)</f>
        <v>0</v>
      </c>
      <c r="AA57" s="8">
        <f>IF(A57&lt;&gt;"",IF(VLOOKUP(A57,May!A$3:F$207,6)&gt;0,VLOOKUP(A57,May!A$3:F$207,6),0),0)</f>
        <v>0</v>
      </c>
      <c r="AB57" s="8">
        <f>IF(A57&lt;&gt;"",IF(VLOOKUP(A57,Jun!A$3:F$207,6)&gt;0,VLOOKUP(A57,Jun!A$3:F$207,6),0),0)</f>
        <v>0</v>
      </c>
      <c r="AC57" s="8">
        <f>IF(A57&lt;&gt;"",IF(VLOOKUP(A57,Jul!A$3:F$206,6)&gt;0,VLOOKUP(A57,Jul!A$3:F$206,6),0),0)</f>
        <v>0</v>
      </c>
      <c r="AD57" s="8">
        <f>IF(A57&lt;&gt;"",IF(VLOOKUP(A57,Aug!A$3:F$206,6)&gt;0,VLOOKUP(A57,Aug!A$3:F$206,6),0),0)</f>
        <v>0</v>
      </c>
      <c r="AE57" s="8">
        <f>IF(A57&lt;&gt;"",IF(VLOOKUP(A57,Sep!A$3:F$206,6)&gt;0,VLOOKUP(A57,Sep!A$3:F$206,6),0),0)</f>
        <v>0</v>
      </c>
      <c r="AF57" s="6">
        <f t="shared" ref="AF57:AF113" si="311">IF(V57&gt;0,V57/4.35*4/1.032*60*60*24,S57/4.35*4/1.032)</f>
        <v>1944.312569331046</v>
      </c>
      <c r="AG57" s="8">
        <f t="shared" ref="AG57:AG113" si="312">IF(AF$4&gt;AF57,(MROUND(AF$4-AF57,15)/60/60/24),0.1/60/60/24)</f>
        <v>5.3819444444444453E-3</v>
      </c>
      <c r="AH57" s="8">
        <f>IF(A57&lt;&gt;"",IF(VLOOKUP(A57,Oct!A$3:F$206,6)&gt;0,VLOOKUP(A57,Oct!A$3:F$206,6),0),0)</f>
        <v>0</v>
      </c>
      <c r="AI57" s="8">
        <f>IF(A57&lt;&gt;"",IF(VLOOKUP(A57,Nov!A$3:F$206,6)&gt;0,VLOOKUP(A57,Nov!A$3:F$206,6),0),0)</f>
        <v>0</v>
      </c>
      <c r="AJ57" s="8">
        <f>IF(A57&lt;&gt;"",IF(VLOOKUP(A57,Dec!A$3:F$207,6)&gt;0,VLOOKUP(A57,Dec!A$3:F$207,6),0),0)</f>
        <v>0</v>
      </c>
      <c r="AK57" s="8">
        <f>IF(A57&lt;&gt;"",IF(VLOOKUP(A57,Jan!A$3:F$206,6)&gt;0,VLOOKUP(A57,Jan!A$3:F$206,6),0),0)</f>
        <v>0</v>
      </c>
      <c r="AL57" s="8">
        <f>IF(A57&lt;&gt;"",IF(VLOOKUP(A57,Feb!A$3:F$206,6)&gt;0,VLOOKUP(A57,Feb!A$3:F$206,6),0),0)</f>
        <v>0</v>
      </c>
      <c r="AM57" s="8">
        <f>IF(A57&lt;&gt;"",IF(VLOOKUP(A57,Mar!A$3:F$206,6)&gt;0,VLOOKUP(A57,Mar!A$3:F$206,6),0),0)</f>
        <v>0</v>
      </c>
      <c r="AO57" s="8">
        <f>LARGE($BM57:BN57,1)</f>
        <v>1.0937499999999999E-2</v>
      </c>
      <c r="AP57" s="8">
        <f>LARGE($BM57:BO57,1)</f>
        <v>1.0937499999999999E-2</v>
      </c>
      <c r="AQ57" s="8">
        <f>LARGE($BM57:BP57,1)</f>
        <v>1.0937499999999999E-2</v>
      </c>
      <c r="AR57" s="8">
        <f>LARGE($BM57:BQ57,1)</f>
        <v>1.0937499999999999E-2</v>
      </c>
      <c r="AS57" s="8">
        <f>LARGE($BM57:BR57,1)</f>
        <v>1.0937499999999999E-2</v>
      </c>
      <c r="AT57" s="8">
        <f>LARGE($BS57:BT57,1)</f>
        <v>5.3819444444444453E-3</v>
      </c>
      <c r="AU57" s="8">
        <f>LARGE($BS57:BU57,1)</f>
        <v>5.3819444444444453E-3</v>
      </c>
      <c r="AV57" s="8">
        <f>LARGE($BS57:BV57,1)</f>
        <v>5.3819444444444453E-3</v>
      </c>
      <c r="AW57" s="8">
        <f>LARGE($BS57:BW57,1)</f>
        <v>5.3819444444444453E-3</v>
      </c>
      <c r="AX57" s="8">
        <f>LARGE($BS57:BX57,1)</f>
        <v>5.3819444444444453E-3</v>
      </c>
      <c r="BA57" s="6">
        <f t="shared" si="184"/>
        <v>0</v>
      </c>
      <c r="BB57" s="6">
        <f t="shared" si="185"/>
        <v>0</v>
      </c>
      <c r="BC57" s="6">
        <f t="shared" si="186"/>
        <v>0</v>
      </c>
      <c r="BD57" s="6">
        <f t="shared" si="187"/>
        <v>0</v>
      </c>
      <c r="BE57" s="6">
        <f t="shared" si="188"/>
        <v>0</v>
      </c>
      <c r="BF57" s="6">
        <f t="shared" si="189"/>
        <v>0</v>
      </c>
      <c r="BG57" s="6">
        <f t="shared" ref="BG57:BG113" si="313">IF(AH57&gt;0,AH57*60*60*24,0)</f>
        <v>0</v>
      </c>
      <c r="BH57" s="6">
        <f t="shared" ref="BH57:BH113" si="314">IF(AI57&gt;0,AI57*60*60*24,0)</f>
        <v>0</v>
      </c>
      <c r="BI57" s="6">
        <f t="shared" ref="BI57:BI113" si="315">IF(AJ57&gt;0,AJ57*60*60*24,0)</f>
        <v>0</v>
      </c>
      <c r="BJ57" s="6">
        <f t="shared" ref="BJ57:BJ113" si="316">IF(AK57&gt;0,AK57*60*60*24,0)</f>
        <v>0</v>
      </c>
      <c r="BK57" s="6">
        <f t="shared" ref="BK57:BK113" si="317">IF(AL57&gt;0,AL57*60*60*24,0)</f>
        <v>0</v>
      </c>
      <c r="BM57" s="8">
        <f t="shared" si="190"/>
        <v>1.0937499999999999E-2</v>
      </c>
      <c r="BN57" s="8">
        <f t="shared" ref="BN57:BN113" si="318">IF(BA57&gt;0,IF($S$4&gt;BA57,(MROUND($S$4-BA57,15)/(60*60*24)),0),0)</f>
        <v>0</v>
      </c>
      <c r="BO57" s="8">
        <f t="shared" ref="BO57:BO113" si="319">IF(BB57&gt;0,IF($S$4&gt;BB57,(MROUND($S$4-BB57,15)/(60*60*24)),0),0)</f>
        <v>0</v>
      </c>
      <c r="BP57" s="8">
        <f t="shared" ref="BP57:BP113" si="320">IF(BC57&gt;0,IF($S$4&gt;BC57,(MROUND($S$4-BC57,15)/(60*60*24)),0),0)</f>
        <v>0</v>
      </c>
      <c r="BQ57" s="8">
        <f t="shared" ref="BQ57:BQ113" si="321">IF(BD57&gt;0,IF($S$4&gt;BD57,(MROUND($S$4-BD57,15)/(60*60*24)),0),0)</f>
        <v>0</v>
      </c>
      <c r="BR57" s="8">
        <f t="shared" ref="BR57:BR113" si="322">IF(BE57&gt;0,IF($S$4&gt;BE57,(MROUND($S$4-BE57,15)/(60*60*24)),0),0)</f>
        <v>0</v>
      </c>
      <c r="BS57" s="8">
        <f t="shared" si="191"/>
        <v>5.3819444444444453E-3</v>
      </c>
      <c r="BT57" s="8">
        <f t="shared" ref="BT57:BU87" si="323">IF(BG57&gt;0,IF($AF$4&gt;BG57,(MROUND($AF$4-BG57,15)/(60*60*24)),0),0)</f>
        <v>0</v>
      </c>
      <c r="BU57" s="8">
        <f t="shared" si="26"/>
        <v>0</v>
      </c>
      <c r="BV57" s="8">
        <f t="shared" si="26"/>
        <v>0</v>
      </c>
      <c r="BW57" s="8">
        <f t="shared" si="27"/>
        <v>0</v>
      </c>
      <c r="BX57" s="8">
        <f t="shared" si="28"/>
        <v>0</v>
      </c>
      <c r="CA57" s="8" t="str">
        <f t="shared" si="192"/>
        <v/>
      </c>
      <c r="CB57" s="8" t="str">
        <f t="shared" si="193"/>
        <v/>
      </c>
      <c r="CC57" s="8" t="str">
        <f t="shared" si="194"/>
        <v/>
      </c>
      <c r="CD57" s="8" t="str">
        <f t="shared" si="195"/>
        <v/>
      </c>
      <c r="CE57" s="8" t="str">
        <f t="shared" si="196"/>
        <v/>
      </c>
      <c r="CF57" s="8" t="str">
        <f t="shared" si="197"/>
        <v/>
      </c>
      <c r="CG57" s="8" t="str">
        <f t="shared" ref="CG57:CG88" si="324">IF(AH57&gt;0,AH57,"")</f>
        <v/>
      </c>
      <c r="CH57" s="8" t="str">
        <f t="shared" ref="CH57:CH88" si="325">IF(AI57&gt;0,AI57,"")</f>
        <v/>
      </c>
      <c r="CI57" s="8" t="str">
        <f t="shared" ref="CI57:CI88" si="326">IF(AJ57&gt;0,AJ57,"")</f>
        <v/>
      </c>
      <c r="CJ57" s="8" t="str">
        <f t="shared" ref="CJ57:CJ88" si="327">IF(AK57&gt;0,AK57,"")</f>
        <v/>
      </c>
      <c r="CK57" s="8" t="str">
        <f t="shared" ref="CK57:CK88" si="328">IF(AL57&gt;0,AL57,"")</f>
        <v/>
      </c>
      <c r="CL57" s="8" t="str">
        <f t="shared" ref="CL57:CL88" si="329">IF(AM57&gt;0,AM57,"")</f>
        <v/>
      </c>
      <c r="CN57" s="13">
        <v>2.3344907407407408E-2</v>
      </c>
      <c r="CO57" s="8">
        <f t="shared" ref="CO57:CO88" si="330">IF(CA57&lt;&gt;"",CA57,CN57)</f>
        <v>2.3344907407407408E-2</v>
      </c>
      <c r="CP57" s="8">
        <f>IF(COUNT($CA57:CB57)&gt;0,SMALL($CA57:CB57,1),$CN57)</f>
        <v>2.3344907407407408E-2</v>
      </c>
      <c r="CQ57" s="8">
        <f>IF(COUNT($CA57:CC57)&gt;0,SMALL($CA57:CC57,1),$CN57)</f>
        <v>2.3344907407407408E-2</v>
      </c>
      <c r="CR57" s="8">
        <f>IF(COUNT($CA57:CD57)&gt;0,SMALL($CA57:CD57,1),$CN57)</f>
        <v>2.3344907407407408E-2</v>
      </c>
      <c r="CS57" s="8">
        <f>IF(COUNT($CA57:CE57)&gt;0,SMALL($CA57:CE57,1),$CN57)</f>
        <v>2.3344907407407408E-2</v>
      </c>
      <c r="CU57" s="8">
        <f t="shared" ref="CU57:CU88" si="331">IF(CG57&lt;&gt;"",CG57,CT57)</f>
        <v>0</v>
      </c>
      <c r="CV57" s="8">
        <f>IF(COUNT($CG57:CH57)&gt;0,SMALL($CG57:CH57,1),$CU57)</f>
        <v>0</v>
      </c>
      <c r="CW57" s="8">
        <f>IF(COUNT($CG57:CI57)&gt;0,SMALL($CG57:CI57,1),$CU57)</f>
        <v>0</v>
      </c>
      <c r="CX57" s="8">
        <f>IF(COUNT($CG57:CJ57)&gt;0,SMALL($CG57:CJ57,1),$CU57)</f>
        <v>0</v>
      </c>
      <c r="CY57" s="8">
        <f>IF(COUNT($CG57:CK57)&gt;0,SMALL($CG57:CK57,1),$CU57)</f>
        <v>0</v>
      </c>
      <c r="DA57" s="8">
        <f t="shared" si="198"/>
        <v>1.0938726851851851E-2</v>
      </c>
      <c r="DB57" s="8">
        <f t="shared" si="199"/>
        <v>5.3831712962962974E-3</v>
      </c>
      <c r="DC57" s="1">
        <f t="shared" si="45"/>
        <v>53</v>
      </c>
      <c r="DD57" s="8">
        <f t="shared" si="200"/>
        <v>1.2268518518518519E-6</v>
      </c>
      <c r="DE57" s="1" t="str">
        <f t="shared" si="201"/>
        <v>Kevin Murray</v>
      </c>
      <c r="DG57" s="13">
        <f t="shared" si="202"/>
        <v>2.5255810145373064E-2</v>
      </c>
      <c r="DH57" s="13">
        <f>SMALL($DT57:DU57,1)/(60*60*24)</f>
        <v>2.5255810145373064E-2</v>
      </c>
      <c r="DI57" s="13">
        <f>SMALL($DT57:DV57,1)/(60*60*24)</f>
        <v>2.5255810145373064E-2</v>
      </c>
      <c r="DJ57" s="13">
        <f>SMALL($DT57:DW57,1)/(60*60*24)</f>
        <v>2.5255810145373064E-2</v>
      </c>
      <c r="DK57" s="13">
        <f>SMALL($DT57:DX57,1)/(60*60*24)</f>
        <v>2.5255810145373064E-2</v>
      </c>
      <c r="DL57" s="13">
        <f>SMALL($DT57:DY57,1)/(60*60*24)</f>
        <v>2.5255810145373064E-2</v>
      </c>
      <c r="DM57" s="37">
        <f t="shared" si="203"/>
        <v>2.2503617700590811E-2</v>
      </c>
      <c r="DN57" s="13">
        <f>SMALL($DZ57:EA57,1)/(60*60*24)</f>
        <v>2.2503617700590811E-2</v>
      </c>
      <c r="DO57" s="13">
        <f>SMALL($DZ57:EB57,1)/(60*60*24)</f>
        <v>2.2503617700590811E-2</v>
      </c>
      <c r="DP57" s="13">
        <f>SMALL($DZ57:EC57,1)/(60*60*24)</f>
        <v>2.2503617700590811E-2</v>
      </c>
      <c r="DQ57" s="13">
        <f>SMALL($DZ57:ED57,1)/(60*60*24)</f>
        <v>2.2503617700590811E-2</v>
      </c>
      <c r="DR57" s="13">
        <f>SMALL($DZ57:EE57,1)/(60*60*24)</f>
        <v>2.2503617700590811E-2</v>
      </c>
      <c r="DT57" s="6">
        <f t="shared" si="204"/>
        <v>2182.1019965602327</v>
      </c>
      <c r="DU57" s="1">
        <f t="shared" ref="DU57:DU88" si="332">IF(BA57&gt;0,BA57,9999)</f>
        <v>9999</v>
      </c>
      <c r="DV57" s="1">
        <f t="shared" ref="DV57:DV88" si="333">IF(BB57&gt;0,BB57,9999)</f>
        <v>9999</v>
      </c>
      <c r="DW57" s="1">
        <f t="shared" ref="DW57:DW88" si="334">IF(BC57&gt;0,BC57,9999)</f>
        <v>9999</v>
      </c>
      <c r="DX57" s="1">
        <f t="shared" ref="DX57:DX88" si="335">IF(BD57&gt;0,BD57,9999)</f>
        <v>9999</v>
      </c>
      <c r="DY57" s="1">
        <f t="shared" ref="DY57:DY88" si="336">IF(BE57&gt;0,BE57,9999)</f>
        <v>9999</v>
      </c>
      <c r="DZ57" s="6">
        <f t="shared" si="205"/>
        <v>1944.312569331046</v>
      </c>
      <c r="EA57" s="1">
        <f t="shared" ref="EA57:EA88" si="337">IF(BG57&gt;0,BG57,9999)</f>
        <v>9999</v>
      </c>
      <c r="EB57" s="46">
        <f t="shared" ref="EB57:EB88" si="338">IF(BH57&gt;0,BH57*1.198547,9999)</f>
        <v>9999</v>
      </c>
      <c r="EC57" s="1">
        <f t="shared" ref="EC57:EC88" si="339">IF(BI57&gt;0,BI57,9999)</f>
        <v>9999</v>
      </c>
      <c r="ED57" s="1">
        <f t="shared" ref="ED57:ED88" si="340">IF(BJ57&gt;0,BJ57,9999)</f>
        <v>9999</v>
      </c>
      <c r="EE57" s="1">
        <f t="shared" ref="EE57:EE88" si="341">IF(BK57&gt;0,BK57,9999)</f>
        <v>9999</v>
      </c>
    </row>
    <row r="58" spans="1:135" x14ac:dyDescent="0.25">
      <c r="A58" s="1" t="s">
        <v>202</v>
      </c>
      <c r="B58" s="45"/>
      <c r="H58" s="38"/>
      <c r="M58" s="8">
        <v>2.3568148813907713E-2</v>
      </c>
      <c r="N58" s="8">
        <f t="shared" si="180"/>
        <v>2.92E-2</v>
      </c>
      <c r="O58" s="32">
        <f t="shared" si="61"/>
        <v>0</v>
      </c>
      <c r="P58" s="70">
        <f t="shared" si="181"/>
        <v>-5.6318511860922876E-3</v>
      </c>
      <c r="Q58" s="32" t="str">
        <f t="shared" ref="Q58" si="342">IF(R58&gt;0,"+",0)</f>
        <v>+</v>
      </c>
      <c r="R58" s="69">
        <f t="shared" si="63"/>
        <v>5.6318511860922876E-3</v>
      </c>
      <c r="S58" s="6">
        <f t="shared" ref="S58" si="343">N58*60*60*24</f>
        <v>2522.88</v>
      </c>
      <c r="T58" s="8">
        <f t="shared" si="183"/>
        <v>6.9444444444444441E-3</v>
      </c>
      <c r="V58" s="8">
        <f t="shared" ref="V58" si="344">IF(COUNT(CA58:CF58)&gt;0,SMALL(CA58:CF58,1),0)</f>
        <v>2.327546296296296E-2</v>
      </c>
      <c r="W58" s="8">
        <f t="shared" ref="W58" si="345">IF(COUNT(CG58:CL58)&gt;0,SMALL(CG58:CL58,1),0)</f>
        <v>0</v>
      </c>
      <c r="X58" s="8">
        <f t="shared" ref="X58" si="346">T58</f>
        <v>6.9444444444444441E-3</v>
      </c>
      <c r="Y58" s="8"/>
      <c r="Z58" s="8">
        <f>IF(A58&lt;&gt;"",IF(VLOOKUP(A58,Apr!A$4:F$209,6)&gt;0,VLOOKUP(A58,Apr!A$4:F$209,6),0),0)</f>
        <v>0</v>
      </c>
      <c r="AA58" s="8">
        <f>IF(A58&lt;&gt;"",IF(VLOOKUP(A58,May!A$3:F$207,6)&gt;0,VLOOKUP(A58,May!A$3:F$207,6),0),0)</f>
        <v>0</v>
      </c>
      <c r="AB58" s="8">
        <f>IF(A58&lt;&gt;"",IF(VLOOKUP(A58,Jun!A$3:F$207,6)&gt;0,VLOOKUP(A58,Jun!A$3:F$207,6),0),0)</f>
        <v>2.327546296296296E-2</v>
      </c>
      <c r="AC58" s="8">
        <f>IF(A58&lt;&gt;"",IF(VLOOKUP(A58,Jul!A$3:F$206,6)&gt;0,VLOOKUP(A58,Jul!A$3:F$206,6),0),0)</f>
        <v>0</v>
      </c>
      <c r="AD58" s="8">
        <f>IF(A58&lt;&gt;"",IF(VLOOKUP(A58,Aug!A$3:F$206,6)&gt;0,VLOOKUP(A58,Aug!A$3:F$206,6),0),0)</f>
        <v>0</v>
      </c>
      <c r="AE58" s="8">
        <f>IF(A58&lt;&gt;"",IF(VLOOKUP(A58,Sep!A$3:F$206,6)&gt;0,VLOOKUP(A58,Sep!A$3:F$206,6),0),0)</f>
        <v>0</v>
      </c>
      <c r="AF58" s="6">
        <f t="shared" ref="AF58" si="347">IF(V58&gt;0,V58/4.35*4/1.032*60*60*24,S58/4.35*4/1.032)</f>
        <v>1791.8560099795061</v>
      </c>
      <c r="AG58" s="8">
        <f t="shared" ref="AG58" si="348">IF(AF$4&gt;AF58,(MROUND(AF$4-AF58,15)/60/60/24),0.1/60/60/24)</f>
        <v>7.1180555555555554E-3</v>
      </c>
      <c r="AH58" s="8">
        <f>IF(A58&lt;&gt;"",IF(VLOOKUP(A58,Oct!A$3:F$206,6)&gt;0,VLOOKUP(A58,Oct!A$3:F$206,6),0),0)</f>
        <v>0</v>
      </c>
      <c r="AI58" s="8">
        <f>IF(A58&lt;&gt;"",IF(VLOOKUP(A58,Nov!A$3:F$206,6)&gt;0,VLOOKUP(A58,Nov!A$3:F$206,6),0),0)</f>
        <v>0</v>
      </c>
      <c r="AJ58" s="8">
        <f>IF(A58&lt;&gt;"",IF(VLOOKUP(A58,Dec!A$3:F$207,6)&gt;0,VLOOKUP(A58,Dec!A$3:F$207,6),0),0)</f>
        <v>0</v>
      </c>
      <c r="AK58" s="8">
        <f>IF(A58&lt;&gt;"",IF(VLOOKUP(A58,Jan!A$3:F$206,6)&gt;0,VLOOKUP(A58,Jan!A$3:F$206,6),0),0)</f>
        <v>0</v>
      </c>
      <c r="AL58" s="8">
        <f>IF(A58&lt;&gt;"",IF(VLOOKUP(A58,Feb!A$3:F$206,6)&gt;0,VLOOKUP(A58,Feb!A$3:F$206,6),0),0)</f>
        <v>0</v>
      </c>
      <c r="AM58" s="8">
        <f>IF(A58&lt;&gt;"",IF(VLOOKUP(A58,Mar!A$3:F$206,6)&gt;0,VLOOKUP(A58,Mar!A$3:F$206,6),0),0)</f>
        <v>0</v>
      </c>
      <c r="AO58" s="8">
        <f>LARGE($BM58:BN58,1)</f>
        <v>6.9444444444444441E-3</v>
      </c>
      <c r="AP58" s="8">
        <f>LARGE($BM58:BO58,1)</f>
        <v>6.9444444444444441E-3</v>
      </c>
      <c r="AQ58" s="8">
        <f>LARGE($BM58:BP58,1)</f>
        <v>1.3020833333333334E-2</v>
      </c>
      <c r="AR58" s="8">
        <f>LARGE($BM58:BQ58,1)</f>
        <v>1.3020833333333334E-2</v>
      </c>
      <c r="AS58" s="8">
        <f>LARGE($BM58:BR58,1)</f>
        <v>1.3020833333333334E-2</v>
      </c>
      <c r="AT58" s="8">
        <f>LARGE($BS58:BT58,1)</f>
        <v>7.1180555555555554E-3</v>
      </c>
      <c r="AU58" s="8">
        <f>LARGE($BS58:BU58,1)</f>
        <v>7.1180555555555554E-3</v>
      </c>
      <c r="AV58" s="8">
        <f>LARGE($BS58:BV58,1)</f>
        <v>7.1180555555555554E-3</v>
      </c>
      <c r="AW58" s="8">
        <f>LARGE($BS58:BW58,1)</f>
        <v>7.1180555555555554E-3</v>
      </c>
      <c r="AX58" s="8">
        <f>LARGE($BS58:BX58,1)</f>
        <v>7.1180555555555554E-3</v>
      </c>
      <c r="BA58" s="6">
        <f t="shared" si="184"/>
        <v>0</v>
      </c>
      <c r="BB58" s="6">
        <f t="shared" si="185"/>
        <v>0</v>
      </c>
      <c r="BC58" s="6">
        <f t="shared" si="186"/>
        <v>2010.9999999999998</v>
      </c>
      <c r="BD58" s="6">
        <f t="shared" si="187"/>
        <v>0</v>
      </c>
      <c r="BE58" s="6">
        <f t="shared" si="188"/>
        <v>0</v>
      </c>
      <c r="BF58" s="6">
        <f t="shared" si="189"/>
        <v>0</v>
      </c>
      <c r="BG58" s="6">
        <f t="shared" ref="BG58" si="349">IF(AH58&gt;0,AH58*60*60*24,0)</f>
        <v>0</v>
      </c>
      <c r="BH58" s="6">
        <f t="shared" ref="BH58" si="350">IF(AI58&gt;0,AI58*60*60*24,0)</f>
        <v>0</v>
      </c>
      <c r="BI58" s="6">
        <f t="shared" ref="BI58" si="351">IF(AJ58&gt;0,AJ58*60*60*24,0)</f>
        <v>0</v>
      </c>
      <c r="BJ58" s="6">
        <f t="shared" ref="BJ58" si="352">IF(AK58&gt;0,AK58*60*60*24,0)</f>
        <v>0</v>
      </c>
      <c r="BK58" s="6">
        <f t="shared" ref="BK58" si="353">IF(AL58&gt;0,AL58*60*60*24,0)</f>
        <v>0</v>
      </c>
      <c r="BM58" s="8">
        <f t="shared" si="190"/>
        <v>6.9444444444444441E-3</v>
      </c>
      <c r="BN58" s="8">
        <f t="shared" ref="BN58" si="354">IF(BA58&gt;0,IF($S$4&gt;BA58,(MROUND($S$4-BA58,15)/(60*60*24)),0),0)</f>
        <v>0</v>
      </c>
      <c r="BO58" s="8">
        <f t="shared" ref="BO58" si="355">IF(BB58&gt;0,IF($S$4&gt;BB58,(MROUND($S$4-BB58,15)/(60*60*24)),0),0)</f>
        <v>0</v>
      </c>
      <c r="BP58" s="8">
        <f t="shared" ref="BP58" si="356">IF(BC58&gt;0,IF($S$4&gt;BC58,(MROUND($S$4-BC58,15)/(60*60*24)),0),0)</f>
        <v>1.3020833333333334E-2</v>
      </c>
      <c r="BQ58" s="8">
        <f t="shared" ref="BQ58" si="357">IF(BD58&gt;0,IF($S$4&gt;BD58,(MROUND($S$4-BD58,15)/(60*60*24)),0),0)</f>
        <v>0</v>
      </c>
      <c r="BR58" s="8">
        <f t="shared" ref="BR58" si="358">IF(BE58&gt;0,IF($S$4&gt;BE58,(MROUND($S$4-BE58,15)/(60*60*24)),0),0)</f>
        <v>0</v>
      </c>
      <c r="BS58" s="8">
        <f t="shared" si="191"/>
        <v>7.1180555555555554E-3</v>
      </c>
      <c r="BT58" s="8">
        <f t="shared" ref="BT58" si="359">IF(BG58&gt;0,IF($AF$4&gt;BG58,(MROUND($AF$4-BG58,15)/(60*60*24)),0),0)</f>
        <v>0</v>
      </c>
      <c r="BU58" s="8">
        <f t="shared" ref="BU58" si="360">IF(BH58&gt;0,IF($AF$4&gt;BH58,(MROUND($AF$4-BH58,15)/(60*60*24)),0),0)</f>
        <v>0</v>
      </c>
      <c r="BV58" s="8">
        <f t="shared" ref="BV58" si="361">IF(BI58&gt;0,IF($AF$4&gt;BI58,(MROUND($AF$4-BI58,15)/(60*60*24)),0),0)</f>
        <v>0</v>
      </c>
      <c r="BW58" s="8">
        <f t="shared" si="27"/>
        <v>0</v>
      </c>
      <c r="BX58" s="8">
        <f t="shared" si="28"/>
        <v>0</v>
      </c>
      <c r="CA58" s="8" t="str">
        <f t="shared" si="192"/>
        <v/>
      </c>
      <c r="CB58" s="8" t="str">
        <f t="shared" si="193"/>
        <v/>
      </c>
      <c r="CC58" s="8">
        <f t="shared" si="194"/>
        <v>2.327546296296296E-2</v>
      </c>
      <c r="CD58" s="8" t="str">
        <f t="shared" si="195"/>
        <v/>
      </c>
      <c r="CE58" s="8" t="str">
        <f t="shared" si="196"/>
        <v/>
      </c>
      <c r="CF58" s="8" t="str">
        <f t="shared" si="197"/>
        <v/>
      </c>
      <c r="CG58" s="8" t="str">
        <f t="shared" ref="CG58" si="362">IF(AH58&gt;0,AH58,"")</f>
        <v/>
      </c>
      <c r="CH58" s="8" t="str">
        <f t="shared" ref="CH58" si="363">IF(AI58&gt;0,AI58,"")</f>
        <v/>
      </c>
      <c r="CI58" s="8" t="str">
        <f t="shared" ref="CI58" si="364">IF(AJ58&gt;0,AJ58,"")</f>
        <v/>
      </c>
      <c r="CJ58" s="8" t="str">
        <f t="shared" ref="CJ58" si="365">IF(AK58&gt;0,AK58,"")</f>
        <v/>
      </c>
      <c r="CK58" s="8" t="str">
        <f t="shared" ref="CK58" si="366">IF(AL58&gt;0,AL58,"")</f>
        <v/>
      </c>
      <c r="CL58" s="8" t="str">
        <f t="shared" ref="CL58" si="367">IF(AM58&gt;0,AM58,"")</f>
        <v/>
      </c>
      <c r="CN58" s="13">
        <v>2.1550925925925928E-2</v>
      </c>
      <c r="CO58" s="8">
        <f t="shared" ref="CO58" si="368">IF(CA58&lt;&gt;"",CA58,CN58)</f>
        <v>2.1550925925925928E-2</v>
      </c>
      <c r="CP58" s="8">
        <f>IF(COUNT($CA58:CB58)&gt;0,SMALL($CA58:CB58,1),$CN58)</f>
        <v>2.1550925925925928E-2</v>
      </c>
      <c r="CQ58" s="8">
        <f>IF(COUNT($CA58:CC58)&gt;0,SMALL($CA58:CC58,1),$CN58)</f>
        <v>2.327546296296296E-2</v>
      </c>
      <c r="CR58" s="8">
        <f>IF(COUNT($CA58:CD58)&gt;0,SMALL($CA58:CD58,1),$CN58)</f>
        <v>2.327546296296296E-2</v>
      </c>
      <c r="CS58" s="8">
        <f>IF(COUNT($CA58:CE58)&gt;0,SMALL($CA58:CE58,1),$CN58)</f>
        <v>2.327546296296296E-2</v>
      </c>
      <c r="CT58" s="3">
        <v>1.6469907407407405E-2</v>
      </c>
      <c r="CU58" s="8">
        <f t="shared" ref="CU58" si="369">IF(CG58&lt;&gt;"",CG58,CT58)</f>
        <v>1.6469907407407405E-2</v>
      </c>
      <c r="CV58" s="8">
        <f>IF(COUNT($CG58:CH58)&gt;0,SMALL($CG58:CH58,1),$CU58)</f>
        <v>1.6469907407407405E-2</v>
      </c>
      <c r="CW58" s="8">
        <f>IF(COUNT($CG58:CI58)&gt;0,SMALL($CG58:CI58,1),$CU58)</f>
        <v>1.6469907407407405E-2</v>
      </c>
      <c r="CX58" s="8">
        <f>IF(COUNT($CG58:CJ58)&gt;0,SMALL($CG58:CJ58,1),$CU58)</f>
        <v>1.6469907407407405E-2</v>
      </c>
      <c r="CY58" s="8">
        <f>IF(COUNT($CG58:CK58)&gt;0,SMALL($CG58:CK58,1),$CU58)</f>
        <v>1.6469907407407405E-2</v>
      </c>
      <c r="DA58" s="8">
        <f t="shared" si="198"/>
        <v>1.3022083333333333E-2</v>
      </c>
      <c r="DB58" s="8">
        <f t="shared" si="199"/>
        <v>7.1193055555555558E-3</v>
      </c>
      <c r="DC58" s="1">
        <f t="shared" si="45"/>
        <v>54</v>
      </c>
      <c r="DD58" s="8">
        <f t="shared" si="200"/>
        <v>1.2500000000000001E-6</v>
      </c>
      <c r="DE58" s="1" t="str">
        <f t="shared" si="201"/>
        <v>Kim Dykes</v>
      </c>
      <c r="DG58" s="13">
        <f t="shared" si="202"/>
        <v>2.92E-2</v>
      </c>
      <c r="DH58" s="13">
        <f>SMALL($DT58:DU58,1)/(60*60*24)</f>
        <v>2.92E-2</v>
      </c>
      <c r="DI58" s="13">
        <f>SMALL($DT58:DV58,1)/(60*60*24)</f>
        <v>2.92E-2</v>
      </c>
      <c r="DJ58" s="13">
        <f>SMALL($DT58:DW58,1)/(60*60*24)</f>
        <v>2.327546296296296E-2</v>
      </c>
      <c r="DK58" s="13">
        <f>SMALL($DT58:DX58,1)/(60*60*24)</f>
        <v>2.327546296296296E-2</v>
      </c>
      <c r="DL58" s="13">
        <f>SMALL($DT58:DY58,1)/(60*60*24)</f>
        <v>2.327546296296296E-2</v>
      </c>
      <c r="DM58" s="37">
        <f t="shared" si="203"/>
        <v>2.0739074189577617E-2</v>
      </c>
      <c r="DN58" s="13">
        <f>SMALL($DZ58:EA58,1)/(60*60*24)</f>
        <v>2.0739074189577617E-2</v>
      </c>
      <c r="DO58" s="13">
        <f>SMALL($DZ58:EB58,1)/(60*60*24)</f>
        <v>2.0739074189577617E-2</v>
      </c>
      <c r="DP58" s="13">
        <f>SMALL($DZ58:EC58,1)/(60*60*24)</f>
        <v>2.0739074189577617E-2</v>
      </c>
      <c r="DQ58" s="13">
        <f>SMALL($DZ58:ED58,1)/(60*60*24)</f>
        <v>2.0739074189577617E-2</v>
      </c>
      <c r="DR58" s="13">
        <f>SMALL($DZ58:EE58,1)/(60*60*24)</f>
        <v>2.0739074189577617E-2</v>
      </c>
      <c r="DT58" s="6">
        <f t="shared" si="204"/>
        <v>2522.88</v>
      </c>
      <c r="DU58" s="1">
        <f t="shared" ref="DU58" si="370">IF(BA58&gt;0,BA58,9999)</f>
        <v>9999</v>
      </c>
      <c r="DV58" s="1">
        <f t="shared" ref="DV58" si="371">IF(BB58&gt;0,BB58,9999)</f>
        <v>9999</v>
      </c>
      <c r="DW58" s="1">
        <f t="shared" ref="DW58" si="372">IF(BC58&gt;0,BC58,9999)</f>
        <v>2010.9999999999998</v>
      </c>
      <c r="DX58" s="1">
        <f t="shared" ref="DX58" si="373">IF(BD58&gt;0,BD58,9999)</f>
        <v>9999</v>
      </c>
      <c r="DY58" s="1">
        <f t="shared" ref="DY58" si="374">IF(BE58&gt;0,BE58,9999)</f>
        <v>9999</v>
      </c>
      <c r="DZ58" s="6">
        <f t="shared" si="205"/>
        <v>1791.8560099795061</v>
      </c>
      <c r="EA58" s="1">
        <f t="shared" ref="EA58" si="375">IF(BG58&gt;0,BG58,9999)</f>
        <v>9999</v>
      </c>
      <c r="EB58" s="46">
        <f t="shared" ref="EB58" si="376">IF(BH58&gt;0,BH58*1.198547,9999)</f>
        <v>9999</v>
      </c>
      <c r="EC58" s="1">
        <f t="shared" ref="EC58" si="377">IF(BI58&gt;0,BI58,9999)</f>
        <v>9999</v>
      </c>
      <c r="ED58" s="1">
        <f t="shared" ref="ED58" si="378">IF(BJ58&gt;0,BJ58,9999)</f>
        <v>9999</v>
      </c>
      <c r="EE58" s="1">
        <f t="shared" ref="EE58" si="379">IF(BK58&gt;0,BK58,9999)</f>
        <v>9999</v>
      </c>
    </row>
    <row r="59" spans="1:135" x14ac:dyDescent="0.25">
      <c r="A59" s="1" t="s">
        <v>10</v>
      </c>
      <c r="H59" s="38"/>
      <c r="K59" s="8">
        <v>1.8067129629629631E-2</v>
      </c>
      <c r="L59" s="8">
        <v>3.6990740740740741E-2</v>
      </c>
      <c r="M59" s="8">
        <v>2.6112562522329401E-2</v>
      </c>
      <c r="N59" s="8">
        <f t="shared" si="180"/>
        <v>2.5270744015719899E-2</v>
      </c>
      <c r="O59" s="32" t="str">
        <f t="shared" si="61"/>
        <v>-</v>
      </c>
      <c r="P59" s="69">
        <f t="shared" si="181"/>
        <v>8.41818506609502E-4</v>
      </c>
      <c r="Q59" s="32">
        <f t="shared" ref="Q59" si="380">IF(R59&gt;0,"+",0)</f>
        <v>0</v>
      </c>
      <c r="R59" s="69">
        <f t="shared" si="63"/>
        <v>-8.41818506609502E-4</v>
      </c>
      <c r="S59" s="6">
        <f t="shared" si="307"/>
        <v>2183.3922829581998</v>
      </c>
      <c r="T59" s="8">
        <f t="shared" si="183"/>
        <v>1.0937499999999999E-2</v>
      </c>
      <c r="V59" s="8">
        <f t="shared" si="308"/>
        <v>2.627314814814815E-2</v>
      </c>
      <c r="W59" s="8">
        <f t="shared" si="309"/>
        <v>0</v>
      </c>
      <c r="X59" s="8">
        <f t="shared" si="310"/>
        <v>1.0937499999999999E-2</v>
      </c>
      <c r="Y59" s="8"/>
      <c r="Z59" s="8">
        <f>IF(A59&lt;&gt;"",IF(VLOOKUP(A59,Apr!A$4:F$209,6)&gt;0,VLOOKUP(A59,Apr!A$4:F$209,6),0),0)</f>
        <v>2.627314814814815E-2</v>
      </c>
      <c r="AA59" s="8">
        <f>IF(A59&lt;&gt;"",IF(VLOOKUP(A59,May!A$3:F$207,6)&gt;0,VLOOKUP(A59,May!A$3:F$207,6),0),0)</f>
        <v>0</v>
      </c>
      <c r="AB59" s="8">
        <f>IF(A59&lt;&gt;"",IF(VLOOKUP(A59,Jun!A$3:F$207,6)&gt;0,VLOOKUP(A59,Jun!A$3:F$207,6),0),0)</f>
        <v>0</v>
      </c>
      <c r="AC59" s="8">
        <f>IF(A59&lt;&gt;"",IF(VLOOKUP(A59,Jul!A$3:F$206,6)&gt;0,VLOOKUP(A59,Jul!A$3:F$206,6),0),0)</f>
        <v>0</v>
      </c>
      <c r="AD59" s="8">
        <f>IF(A59&lt;&gt;"",IF(VLOOKUP(A59,Aug!A$3:F$206,6)&gt;0,VLOOKUP(A59,Aug!A$3:F$206,6),0),0)</f>
        <v>0</v>
      </c>
      <c r="AE59" s="8">
        <f>IF(A59&lt;&gt;"",IF(VLOOKUP(A59,Sep!A$3:F$206,6)&gt;0,VLOOKUP(A59,Sep!A$3:F$206,6),0),0)</f>
        <v>0</v>
      </c>
      <c r="AF59" s="6">
        <f t="shared" si="311"/>
        <v>2022.6320948053108</v>
      </c>
      <c r="AG59" s="8">
        <f t="shared" si="312"/>
        <v>4.340277777777778E-3</v>
      </c>
      <c r="AH59" s="8">
        <f>IF(A59&lt;&gt;"",IF(VLOOKUP(A59,Oct!A$3:F$206,6)&gt;0,VLOOKUP(A59,Oct!A$3:F$206,6),0),0)</f>
        <v>0</v>
      </c>
      <c r="AI59" s="8">
        <f>IF(A59&lt;&gt;"",IF(VLOOKUP(A59,Nov!A$3:F$206,6)&gt;0,VLOOKUP(A59,Nov!A$3:F$206,6),0),0)</f>
        <v>0</v>
      </c>
      <c r="AJ59" s="8">
        <f>IF(A59&lt;&gt;"",IF(VLOOKUP(A59,Dec!A$3:F$207,6)&gt;0,VLOOKUP(A59,Dec!A$3:F$207,6),0),0)</f>
        <v>0</v>
      </c>
      <c r="AK59" s="8">
        <f>IF(A59&lt;&gt;"",IF(VLOOKUP(A59,Jan!A$3:F$206,6)&gt;0,VLOOKUP(A59,Jan!A$3:F$206,6),0),0)</f>
        <v>0</v>
      </c>
      <c r="AL59" s="8">
        <f>IF(A59&lt;&gt;"",IF(VLOOKUP(A59,Feb!A$3:F$206,6)&gt;0,VLOOKUP(A59,Feb!A$3:F$206,6),0),0)</f>
        <v>0</v>
      </c>
      <c r="AM59" s="8">
        <f>IF(A59&lt;&gt;"",IF(VLOOKUP(A59,Mar!A$3:F$206,6)&gt;0,VLOOKUP(A59,Mar!A$3:F$206,6),0),0)</f>
        <v>0</v>
      </c>
      <c r="AO59" s="8">
        <f>LARGE($BM59:BN59,1)</f>
        <v>1.0937499999999999E-2</v>
      </c>
      <c r="AP59" s="8">
        <f>LARGE($BM59:BO59,1)</f>
        <v>1.0937499999999999E-2</v>
      </c>
      <c r="AQ59" s="8">
        <f>LARGE($BM59:BP59,1)</f>
        <v>1.0937499999999999E-2</v>
      </c>
      <c r="AR59" s="8">
        <f>LARGE($BM59:BQ59,1)</f>
        <v>1.0937499999999999E-2</v>
      </c>
      <c r="AS59" s="8">
        <f>LARGE($BM59:BR59,1)</f>
        <v>1.0937499999999999E-2</v>
      </c>
      <c r="AT59" s="8">
        <f>LARGE($BS59:BT59,1)</f>
        <v>4.340277777777778E-3</v>
      </c>
      <c r="AU59" s="8">
        <f>LARGE($BS59:BU59,1)</f>
        <v>4.340277777777778E-3</v>
      </c>
      <c r="AV59" s="8">
        <f>LARGE($BS59:BV59,1)</f>
        <v>4.340277777777778E-3</v>
      </c>
      <c r="AW59" s="8">
        <f>LARGE($BS59:BW59,1)</f>
        <v>4.340277777777778E-3</v>
      </c>
      <c r="AX59" s="8">
        <f>LARGE($BS59:BX59,1)</f>
        <v>4.340277777777778E-3</v>
      </c>
      <c r="BA59" s="6">
        <f t="shared" si="184"/>
        <v>2270</v>
      </c>
      <c r="BB59" s="6">
        <f t="shared" si="185"/>
        <v>0</v>
      </c>
      <c r="BC59" s="6">
        <f t="shared" si="186"/>
        <v>0</v>
      </c>
      <c r="BD59" s="6">
        <f t="shared" si="187"/>
        <v>0</v>
      </c>
      <c r="BE59" s="6">
        <f t="shared" si="188"/>
        <v>0</v>
      </c>
      <c r="BF59" s="6">
        <f t="shared" si="189"/>
        <v>0</v>
      </c>
      <c r="BG59" s="6">
        <f t="shared" si="313"/>
        <v>0</v>
      </c>
      <c r="BH59" s="6">
        <f t="shared" si="314"/>
        <v>0</v>
      </c>
      <c r="BI59" s="6">
        <f t="shared" si="315"/>
        <v>0</v>
      </c>
      <c r="BJ59" s="6">
        <f t="shared" si="316"/>
        <v>0</v>
      </c>
      <c r="BK59" s="6">
        <f t="shared" si="317"/>
        <v>0</v>
      </c>
      <c r="BM59" s="8">
        <f t="shared" si="190"/>
        <v>1.0937499999999999E-2</v>
      </c>
      <c r="BN59" s="8">
        <f t="shared" si="318"/>
        <v>9.8958333333333329E-3</v>
      </c>
      <c r="BO59" s="8">
        <f t="shared" si="319"/>
        <v>0</v>
      </c>
      <c r="BP59" s="8">
        <f t="shared" si="320"/>
        <v>0</v>
      </c>
      <c r="BQ59" s="8">
        <f t="shared" si="321"/>
        <v>0</v>
      </c>
      <c r="BR59" s="8">
        <f t="shared" si="322"/>
        <v>0</v>
      </c>
      <c r="BS59" s="8">
        <f t="shared" si="191"/>
        <v>4.340277777777778E-3</v>
      </c>
      <c r="BT59" s="8">
        <f t="shared" si="323"/>
        <v>0</v>
      </c>
      <c r="BU59" s="8">
        <f t="shared" si="323"/>
        <v>0</v>
      </c>
      <c r="BV59" s="8">
        <f t="shared" ref="BV59:BV114" si="381">IF(BI59&gt;0,IF($AF$4&gt;BI59,(MROUND($AF$4-BI59,15)/(60*60*24)),0),0)</f>
        <v>0</v>
      </c>
      <c r="BW59" s="8">
        <f t="shared" ref="BW59:BW114" si="382">IF(BJ59&gt;0,IF($AF$4&gt;BJ59,(MROUND($AF$4-BJ59,15)/(60*60*24)),0),0)</f>
        <v>0</v>
      </c>
      <c r="BX59" s="8">
        <f t="shared" ref="BX59:BX114" si="383">IF(BK59&gt;0,IF($AF$4&gt;BK59,(MROUND($AF$4-BK59,15)/(60*60*24)),0),0)</f>
        <v>0</v>
      </c>
      <c r="CA59" s="8">
        <f t="shared" si="192"/>
        <v>2.627314814814815E-2</v>
      </c>
      <c r="CB59" s="8" t="str">
        <f t="shared" si="193"/>
        <v/>
      </c>
      <c r="CC59" s="8" t="str">
        <f t="shared" si="194"/>
        <v/>
      </c>
      <c r="CD59" s="8" t="str">
        <f t="shared" si="195"/>
        <v/>
      </c>
      <c r="CE59" s="8" t="str">
        <f t="shared" si="196"/>
        <v/>
      </c>
      <c r="CF59" s="8" t="str">
        <f t="shared" si="197"/>
        <v/>
      </c>
      <c r="CG59" s="8" t="str">
        <f t="shared" si="324"/>
        <v/>
      </c>
      <c r="CH59" s="8" t="str">
        <f t="shared" si="325"/>
        <v/>
      </c>
      <c r="CI59" s="8" t="str">
        <f t="shared" si="326"/>
        <v/>
      </c>
      <c r="CJ59" s="8" t="str">
        <f t="shared" si="327"/>
        <v/>
      </c>
      <c r="CK59" s="8" t="str">
        <f t="shared" si="328"/>
        <v/>
      </c>
      <c r="CL59" s="8" t="str">
        <f t="shared" si="329"/>
        <v/>
      </c>
      <c r="CN59" s="13">
        <v>2.4872685185185189E-2</v>
      </c>
      <c r="CO59" s="8">
        <f t="shared" si="330"/>
        <v>2.627314814814815E-2</v>
      </c>
      <c r="CP59" s="8">
        <f>IF(COUNT($CA59:CB59)&gt;0,SMALL($CA59:CB59,1),$CN59)</f>
        <v>2.627314814814815E-2</v>
      </c>
      <c r="CQ59" s="8">
        <f>IF(COUNT($CA59:CC59)&gt;0,SMALL($CA59:CC59,1),$CN59)</f>
        <v>2.627314814814815E-2</v>
      </c>
      <c r="CR59" s="8">
        <f>IF(COUNT($CA59:CD59)&gt;0,SMALL($CA59:CD59,1),$CN59)</f>
        <v>2.627314814814815E-2</v>
      </c>
      <c r="CS59" s="8">
        <f>IF(COUNT($CA59:CE59)&gt;0,SMALL($CA59:CE59,1),$CN59)</f>
        <v>2.627314814814815E-2</v>
      </c>
      <c r="CT59" s="3">
        <v>1.9259259259259261E-2</v>
      </c>
      <c r="CU59" s="8">
        <f t="shared" si="331"/>
        <v>1.9259259259259261E-2</v>
      </c>
      <c r="CV59" s="8">
        <f>IF(COUNT($CG59:CH59)&gt;0,SMALL($CG59:CH59,1),$CU59)</f>
        <v>1.9259259259259261E-2</v>
      </c>
      <c r="CW59" s="8">
        <f>IF(COUNT($CG59:CI59)&gt;0,SMALL($CG59:CI59,1),$CU59)</f>
        <v>1.9259259259259261E-2</v>
      </c>
      <c r="CX59" s="8">
        <f>IF(COUNT($CG59:CJ59)&gt;0,SMALL($CG59:CJ59,1),$CU59)</f>
        <v>1.9259259259259261E-2</v>
      </c>
      <c r="CY59" s="8">
        <f>IF(COUNT($CG59:CK59)&gt;0,SMALL($CG59:CK59,1),$CU59)</f>
        <v>1.9259259259259261E-2</v>
      </c>
      <c r="DA59" s="8">
        <f t="shared" si="198"/>
        <v>1.0938773148148147E-2</v>
      </c>
      <c r="DB59" s="8">
        <f t="shared" si="199"/>
        <v>4.3415509259259258E-3</v>
      </c>
      <c r="DC59" s="1">
        <f t="shared" si="45"/>
        <v>55</v>
      </c>
      <c r="DD59" s="8">
        <f t="shared" si="200"/>
        <v>1.2731481481481481E-6</v>
      </c>
      <c r="DE59" s="1" t="str">
        <f t="shared" si="201"/>
        <v>Kirsten Burnett</v>
      </c>
      <c r="DG59" s="13">
        <f t="shared" si="202"/>
        <v>2.5270744015719899E-2</v>
      </c>
      <c r="DH59" s="13">
        <f>SMALL($DT59:DU59,1)/(60*60*24)</f>
        <v>2.5270744015719906E-2</v>
      </c>
      <c r="DI59" s="13">
        <f>SMALL($DT59:DV59,1)/(60*60*24)</f>
        <v>2.5270744015719906E-2</v>
      </c>
      <c r="DJ59" s="13">
        <f>SMALL($DT59:DW59,1)/(60*60*24)</f>
        <v>2.5270744015719906E-2</v>
      </c>
      <c r="DK59" s="13">
        <f>SMALL($DT59:DX59,1)/(60*60*24)</f>
        <v>2.5270744015719906E-2</v>
      </c>
      <c r="DL59" s="13">
        <f>SMALL($DT59:DY59,1)/(60*60*24)</f>
        <v>2.5270744015719906E-2</v>
      </c>
      <c r="DM59" s="37">
        <f t="shared" si="203"/>
        <v>2.3410093689876281E-2</v>
      </c>
      <c r="DN59" s="13">
        <f>SMALL($DZ59:EA59,1)/(60*60*24)</f>
        <v>2.3410093689876281E-2</v>
      </c>
      <c r="DO59" s="13">
        <f>SMALL($DZ59:EB59,1)/(60*60*24)</f>
        <v>2.3410093689876281E-2</v>
      </c>
      <c r="DP59" s="13">
        <f>SMALL($DZ59:EC59,1)/(60*60*24)</f>
        <v>2.3410093689876281E-2</v>
      </c>
      <c r="DQ59" s="13">
        <f>SMALL($DZ59:ED59,1)/(60*60*24)</f>
        <v>2.3410093689876281E-2</v>
      </c>
      <c r="DR59" s="13">
        <f>SMALL($DZ59:EE59,1)/(60*60*24)</f>
        <v>2.3410093689876281E-2</v>
      </c>
      <c r="DT59" s="6">
        <f t="shared" si="204"/>
        <v>2183.3922829581998</v>
      </c>
      <c r="DU59" s="1">
        <f t="shared" si="332"/>
        <v>2270</v>
      </c>
      <c r="DV59" s="1">
        <f t="shared" si="333"/>
        <v>9999</v>
      </c>
      <c r="DW59" s="1">
        <f t="shared" si="334"/>
        <v>9999</v>
      </c>
      <c r="DX59" s="1">
        <f t="shared" si="335"/>
        <v>9999</v>
      </c>
      <c r="DY59" s="1">
        <f t="shared" si="336"/>
        <v>9999</v>
      </c>
      <c r="DZ59" s="6">
        <f t="shared" si="205"/>
        <v>2022.6320948053108</v>
      </c>
      <c r="EA59" s="1">
        <f t="shared" si="337"/>
        <v>9999</v>
      </c>
      <c r="EB59" s="46">
        <f t="shared" si="338"/>
        <v>9999</v>
      </c>
      <c r="EC59" s="1">
        <f t="shared" si="339"/>
        <v>9999</v>
      </c>
      <c r="ED59" s="1">
        <f t="shared" si="340"/>
        <v>9999</v>
      </c>
      <c r="EE59" s="1">
        <f t="shared" si="341"/>
        <v>9999</v>
      </c>
    </row>
    <row r="60" spans="1:135" x14ac:dyDescent="0.25">
      <c r="A60" s="1" t="s">
        <v>9</v>
      </c>
      <c r="B60" s="45"/>
      <c r="H60" s="38"/>
      <c r="K60" s="8">
        <v>1.9884259259259258E-2</v>
      </c>
      <c r="M60" s="8">
        <v>3.108252947481243E-2</v>
      </c>
      <c r="N60" s="8">
        <f t="shared" si="180"/>
        <v>2.7812388352983206E-2</v>
      </c>
      <c r="O60" s="32" t="str">
        <f t="shared" si="61"/>
        <v>-</v>
      </c>
      <c r="P60" s="69">
        <f t="shared" si="181"/>
        <v>3.2701411218292245E-3</v>
      </c>
      <c r="Q60" s="32">
        <f t="shared" ref="Q60" si="384">IF(R60&gt;0,"+",0)</f>
        <v>0</v>
      </c>
      <c r="R60" s="70">
        <f t="shared" si="63"/>
        <v>-3.2701411218292245E-3</v>
      </c>
      <c r="S60" s="6">
        <f t="shared" si="307"/>
        <v>2402.990353697749</v>
      </c>
      <c r="T60" s="8">
        <f t="shared" si="183"/>
        <v>8.3333333333333332E-3</v>
      </c>
      <c r="V60" s="8">
        <f t="shared" si="308"/>
        <v>2.9421296296296296E-2</v>
      </c>
      <c r="W60" s="8">
        <f t="shared" si="309"/>
        <v>2.2997685185185184E-2</v>
      </c>
      <c r="X60" s="8">
        <f t="shared" si="310"/>
        <v>8.3333333333333332E-3</v>
      </c>
      <c r="Y60" s="8"/>
      <c r="Z60" s="8">
        <f>IF(A60&lt;&gt;"",IF(VLOOKUP(A60,Apr!A$4:F$209,6)&gt;0,VLOOKUP(A60,Apr!A$4:F$209,6),0),0)</f>
        <v>0</v>
      </c>
      <c r="AA60" s="8">
        <f>IF(A60&lt;&gt;"",IF(VLOOKUP(A60,May!A$3:F$207,6)&gt;0,VLOOKUP(A60,May!A$3:F$207,6),0),0)</f>
        <v>0</v>
      </c>
      <c r="AB60" s="8">
        <f>IF(A60&lt;&gt;"",IF(VLOOKUP(A60,Jun!A$3:F$207,6)&gt;0,VLOOKUP(A60,Jun!A$3:F$207,6),0),0)</f>
        <v>0</v>
      </c>
      <c r="AC60" s="8">
        <f>IF(A60&lt;&gt;"",IF(VLOOKUP(A60,Jul!A$3:F$206,6)&gt;0,VLOOKUP(A60,Jul!A$3:F$206,6),0),0)</f>
        <v>0</v>
      </c>
      <c r="AD60" s="8">
        <f>IF(A60&lt;&gt;"",IF(VLOOKUP(A60,Aug!A$3:F$206,6)&gt;0,VLOOKUP(A60,Aug!A$3:F$206,6),0),0)</f>
        <v>0</v>
      </c>
      <c r="AE60" s="8">
        <f>IF(A60&lt;&gt;"",IF(VLOOKUP(A60,Sep!A$3:F$206,6)&gt;0,VLOOKUP(A60,Sep!A$3:F$206,6),0),0)</f>
        <v>2.9421296296296296E-2</v>
      </c>
      <c r="AF60" s="6">
        <f t="shared" si="311"/>
        <v>2264.9915352401317</v>
      </c>
      <c r="AG60" s="8">
        <f t="shared" si="312"/>
        <v>1.5624999999999999E-3</v>
      </c>
      <c r="AH60" s="8">
        <f>IF(A60&lt;&gt;"",IF(VLOOKUP(A60,Oct!A$3:F$206,6)&gt;0,VLOOKUP(A60,Oct!A$3:F$206,6),0),0)</f>
        <v>2.2997685185185184E-2</v>
      </c>
      <c r="AI60" s="8">
        <f>IF(A60&lt;&gt;"",IF(VLOOKUP(A60,Nov!A$3:F$206,6)&gt;0,VLOOKUP(A60,Nov!A$3:F$206,6),0),0)</f>
        <v>0</v>
      </c>
      <c r="AJ60" s="8">
        <f>IF(A60&lt;&gt;"",IF(VLOOKUP(A60,Dec!A$3:F$207,6)&gt;0,VLOOKUP(A60,Dec!A$3:F$207,6),0),0)</f>
        <v>0</v>
      </c>
      <c r="AK60" s="8">
        <f>IF(A60&lt;&gt;"",IF(VLOOKUP(A60,Jan!A$3:F$206,6)&gt;0,VLOOKUP(A60,Jan!A$3:F$206,6),0),0)</f>
        <v>0</v>
      </c>
      <c r="AL60" s="8">
        <f>IF(A60&lt;&gt;"",IF(VLOOKUP(A60,Feb!A$3:F$206,6)&gt;0,VLOOKUP(A60,Feb!A$3:F$206,6),0),0)</f>
        <v>0</v>
      </c>
      <c r="AM60" s="8">
        <f>IF(A60&lt;&gt;"",IF(VLOOKUP(A60,Mar!A$3:F$206,6)&gt;0,VLOOKUP(A60,Mar!A$3:F$206,6),0),0)</f>
        <v>0</v>
      </c>
      <c r="AO60" s="8">
        <f>LARGE($BM60:BN60,1)</f>
        <v>8.3333333333333332E-3</v>
      </c>
      <c r="AP60" s="8">
        <f>LARGE($BM60:BO60,1)</f>
        <v>8.3333333333333332E-3</v>
      </c>
      <c r="AQ60" s="8">
        <f>LARGE($BM60:BP60,1)</f>
        <v>8.3333333333333332E-3</v>
      </c>
      <c r="AR60" s="8">
        <f>LARGE($BM60:BQ60,1)</f>
        <v>8.3333333333333332E-3</v>
      </c>
      <c r="AS60" s="8">
        <f>LARGE($BM60:BR60,1)</f>
        <v>8.3333333333333332E-3</v>
      </c>
      <c r="AT60" s="8">
        <f>LARGE($BS60:BT60,1)</f>
        <v>4.8611111111111112E-3</v>
      </c>
      <c r="AU60" s="8">
        <f>LARGE($BS60:BU60,1)</f>
        <v>4.8611111111111112E-3</v>
      </c>
      <c r="AV60" s="8">
        <f>LARGE($BS60:BV60,1)</f>
        <v>4.8611111111111112E-3</v>
      </c>
      <c r="AW60" s="8">
        <f>LARGE($BS60:BW60,1)</f>
        <v>4.8611111111111112E-3</v>
      </c>
      <c r="AX60" s="8">
        <f>LARGE($BS60:BX60,1)</f>
        <v>4.8611111111111112E-3</v>
      </c>
      <c r="BA60" s="6">
        <f t="shared" si="184"/>
        <v>0</v>
      </c>
      <c r="BB60" s="6">
        <f t="shared" si="185"/>
        <v>0</v>
      </c>
      <c r="BC60" s="6">
        <f t="shared" si="186"/>
        <v>0</v>
      </c>
      <c r="BD60" s="6">
        <f t="shared" si="187"/>
        <v>0</v>
      </c>
      <c r="BE60" s="6">
        <f t="shared" si="188"/>
        <v>0</v>
      </c>
      <c r="BF60" s="6">
        <f t="shared" si="189"/>
        <v>2542</v>
      </c>
      <c r="BG60" s="6">
        <f t="shared" si="313"/>
        <v>1986.9999999999998</v>
      </c>
      <c r="BH60" s="6">
        <f t="shared" si="314"/>
        <v>0</v>
      </c>
      <c r="BI60" s="6">
        <f t="shared" si="315"/>
        <v>0</v>
      </c>
      <c r="BJ60" s="6">
        <f t="shared" si="316"/>
        <v>0</v>
      </c>
      <c r="BK60" s="6">
        <f t="shared" si="317"/>
        <v>0</v>
      </c>
      <c r="BM60" s="8">
        <f t="shared" si="190"/>
        <v>8.3333333333333332E-3</v>
      </c>
      <c r="BN60" s="8">
        <f t="shared" si="318"/>
        <v>0</v>
      </c>
      <c r="BO60" s="8">
        <f t="shared" si="319"/>
        <v>0</v>
      </c>
      <c r="BP60" s="8">
        <f t="shared" si="320"/>
        <v>0</v>
      </c>
      <c r="BQ60" s="8">
        <f t="shared" si="321"/>
        <v>0</v>
      </c>
      <c r="BR60" s="8">
        <f t="shared" si="322"/>
        <v>0</v>
      </c>
      <c r="BS60" s="8">
        <f t="shared" si="191"/>
        <v>1.5624999999999999E-3</v>
      </c>
      <c r="BT60" s="8">
        <f t="shared" si="323"/>
        <v>4.8611111111111112E-3</v>
      </c>
      <c r="BU60" s="8">
        <f t="shared" si="323"/>
        <v>0</v>
      </c>
      <c r="BV60" s="8">
        <f t="shared" si="381"/>
        <v>0</v>
      </c>
      <c r="BW60" s="8">
        <f t="shared" si="382"/>
        <v>0</v>
      </c>
      <c r="BX60" s="8">
        <f t="shared" si="383"/>
        <v>0</v>
      </c>
      <c r="CA60" s="8" t="str">
        <f t="shared" si="192"/>
        <v/>
      </c>
      <c r="CB60" s="8" t="str">
        <f t="shared" si="193"/>
        <v/>
      </c>
      <c r="CC60" s="8" t="str">
        <f t="shared" si="194"/>
        <v/>
      </c>
      <c r="CD60" s="8" t="str">
        <f t="shared" si="195"/>
        <v/>
      </c>
      <c r="CE60" s="8" t="str">
        <f t="shared" si="196"/>
        <v/>
      </c>
      <c r="CF60" s="8">
        <f t="shared" si="197"/>
        <v>2.9421296296296296E-2</v>
      </c>
      <c r="CG60" s="8">
        <f t="shared" si="324"/>
        <v>2.2997685185185184E-2</v>
      </c>
      <c r="CH60" s="8" t="str">
        <f t="shared" si="325"/>
        <v/>
      </c>
      <c r="CI60" s="8" t="str">
        <f t="shared" si="326"/>
        <v/>
      </c>
      <c r="CJ60" s="8" t="str">
        <f t="shared" si="327"/>
        <v/>
      </c>
      <c r="CK60" s="8" t="str">
        <f t="shared" si="328"/>
        <v/>
      </c>
      <c r="CL60" s="8" t="str">
        <f t="shared" si="329"/>
        <v/>
      </c>
      <c r="CN60" s="13">
        <v>2.6990740740740742E-2</v>
      </c>
      <c r="CO60" s="8">
        <f t="shared" si="330"/>
        <v>2.6990740740740742E-2</v>
      </c>
      <c r="CP60" s="8">
        <f>IF(COUNT($CA60:CB60)&gt;0,SMALL($CA60:CB60,1),$CN60)</f>
        <v>2.6990740740740742E-2</v>
      </c>
      <c r="CQ60" s="8">
        <f>IF(COUNT($CA60:CC60)&gt;0,SMALL($CA60:CC60,1),$CN60)</f>
        <v>2.6990740740740742E-2</v>
      </c>
      <c r="CR60" s="8">
        <f>IF(COUNT($CA60:CD60)&gt;0,SMALL($CA60:CD60,1),$CN60)</f>
        <v>2.6990740740740742E-2</v>
      </c>
      <c r="CS60" s="8">
        <f>IF(COUNT($CA60:CE60)&gt;0,SMALL($CA60:CE60,1),$CN60)</f>
        <v>2.6990740740740742E-2</v>
      </c>
      <c r="CT60" s="3">
        <v>2.0995370370370373E-2</v>
      </c>
      <c r="CU60" s="8">
        <f t="shared" si="331"/>
        <v>2.2997685185185184E-2</v>
      </c>
      <c r="CV60" s="8">
        <f>IF(COUNT($CG60:CH60)&gt;0,SMALL($CG60:CH60,1),$CU60)</f>
        <v>2.2997685185185184E-2</v>
      </c>
      <c r="CW60" s="8">
        <f>IF(COUNT($CG60:CI60)&gt;0,SMALL($CG60:CI60,1),$CU60)</f>
        <v>2.2997685185185184E-2</v>
      </c>
      <c r="CX60" s="8">
        <f>IF(COUNT($CG60:CJ60)&gt;0,SMALL($CG60:CJ60,1),$CU60)</f>
        <v>2.2997685185185184E-2</v>
      </c>
      <c r="CY60" s="8">
        <f>IF(COUNT($CG60:CK60)&gt;0,SMALL($CG60:CK60,1),$CU60)</f>
        <v>2.2997685185185184E-2</v>
      </c>
      <c r="DA60" s="8">
        <f t="shared" si="198"/>
        <v>8.3346296296296293E-3</v>
      </c>
      <c r="DB60" s="8">
        <f t="shared" si="199"/>
        <v>4.8624074074074073E-3</v>
      </c>
      <c r="DC60" s="1">
        <f t="shared" si="45"/>
        <v>56</v>
      </c>
      <c r="DD60" s="8">
        <f t="shared" si="200"/>
        <v>1.2962962962962962E-6</v>
      </c>
      <c r="DE60" s="1" t="str">
        <f t="shared" si="201"/>
        <v>Laura Byrne</v>
      </c>
      <c r="DG60" s="13">
        <f t="shared" si="202"/>
        <v>2.7812388352983206E-2</v>
      </c>
      <c r="DH60" s="13">
        <f>SMALL($DT60:DU60,1)/(60*60*24)</f>
        <v>2.7812388352983206E-2</v>
      </c>
      <c r="DI60" s="13">
        <f>SMALL($DT60:DV60,1)/(60*60*24)</f>
        <v>2.7812388352983206E-2</v>
      </c>
      <c r="DJ60" s="13">
        <f>SMALL($DT60:DW60,1)/(60*60*24)</f>
        <v>2.7812388352983206E-2</v>
      </c>
      <c r="DK60" s="13">
        <f>SMALL($DT60:DX60,1)/(60*60*24)</f>
        <v>2.7812388352983206E-2</v>
      </c>
      <c r="DL60" s="13">
        <f>SMALL($DT60:DY60,1)/(60*60*24)</f>
        <v>2.7812388352983206E-2</v>
      </c>
      <c r="DM60" s="37">
        <f t="shared" si="203"/>
        <v>2.6215179806020044E-2</v>
      </c>
      <c r="DN60" s="13">
        <f>SMALL($DZ60:EA60,1)/(60*60*24)</f>
        <v>2.2997685185185184E-2</v>
      </c>
      <c r="DO60" s="13">
        <f>SMALL($DZ60:EB60,1)/(60*60*24)</f>
        <v>2.2997685185185184E-2</v>
      </c>
      <c r="DP60" s="13">
        <f>SMALL($DZ60:EC60,1)/(60*60*24)</f>
        <v>2.2997685185185184E-2</v>
      </c>
      <c r="DQ60" s="13">
        <f>SMALL($DZ60:ED60,1)/(60*60*24)</f>
        <v>2.2997685185185184E-2</v>
      </c>
      <c r="DR60" s="13">
        <f>SMALL($DZ60:EE60,1)/(60*60*24)</f>
        <v>2.2997685185185184E-2</v>
      </c>
      <c r="DT60" s="6">
        <f t="shared" si="204"/>
        <v>2402.990353697749</v>
      </c>
      <c r="DU60" s="1">
        <f t="shared" si="332"/>
        <v>9999</v>
      </c>
      <c r="DV60" s="1">
        <f t="shared" si="333"/>
        <v>9999</v>
      </c>
      <c r="DW60" s="1">
        <f t="shared" si="334"/>
        <v>9999</v>
      </c>
      <c r="DX60" s="1">
        <f t="shared" si="335"/>
        <v>9999</v>
      </c>
      <c r="DY60" s="1">
        <f t="shared" si="336"/>
        <v>9999</v>
      </c>
      <c r="DZ60" s="6">
        <f t="shared" si="205"/>
        <v>2264.9915352401317</v>
      </c>
      <c r="EA60" s="1">
        <f t="shared" si="337"/>
        <v>1986.9999999999998</v>
      </c>
      <c r="EB60" s="46">
        <f t="shared" si="338"/>
        <v>9999</v>
      </c>
      <c r="EC60" s="1">
        <f t="shared" si="339"/>
        <v>9999</v>
      </c>
      <c r="ED60" s="1">
        <f t="shared" si="340"/>
        <v>9999</v>
      </c>
      <c r="EE60" s="1">
        <f t="shared" si="341"/>
        <v>9999</v>
      </c>
    </row>
    <row r="61" spans="1:135" x14ac:dyDescent="0.25">
      <c r="A61" s="1" t="s">
        <v>183</v>
      </c>
      <c r="E61" s="13">
        <v>2.2407407407407407E-2</v>
      </c>
      <c r="F61" s="11">
        <v>44409</v>
      </c>
      <c r="H61" s="38"/>
      <c r="L61" s="8">
        <v>3.90625E-2</v>
      </c>
      <c r="M61" s="8">
        <v>2.1700382447665055E-2</v>
      </c>
      <c r="N61" s="8">
        <f t="shared" si="180"/>
        <v>2.6514167415646182E-2</v>
      </c>
      <c r="O61" s="32">
        <f t="shared" si="61"/>
        <v>0</v>
      </c>
      <c r="P61" s="70">
        <f t="shared" si="181"/>
        <v>-4.8137849679811273E-3</v>
      </c>
      <c r="Q61" s="32" t="str">
        <f t="shared" ref="Q61" si="385">IF(R61&gt;0,"+",0)</f>
        <v>+</v>
      </c>
      <c r="R61" s="69">
        <f t="shared" si="63"/>
        <v>4.8137849679811273E-3</v>
      </c>
      <c r="S61" s="6">
        <f t="shared" si="307"/>
        <v>2290.82406471183</v>
      </c>
      <c r="T61" s="8">
        <f t="shared" si="183"/>
        <v>9.7222222222222224E-3</v>
      </c>
      <c r="V61" s="8">
        <f t="shared" si="308"/>
        <v>0</v>
      </c>
      <c r="W61" s="8">
        <f t="shared" si="309"/>
        <v>0</v>
      </c>
      <c r="X61" s="8">
        <f t="shared" si="310"/>
        <v>9.7222222222222224E-3</v>
      </c>
      <c r="Y61" s="8"/>
      <c r="Z61" s="8">
        <f>IF(A61&lt;&gt;"",IF(VLOOKUP(A61,Apr!A$4:F$209,6)&gt;0,VLOOKUP(A61,Apr!A$4:F$209,6),0),0)</f>
        <v>0</v>
      </c>
      <c r="AA61" s="8">
        <f>IF(A61&lt;&gt;"",IF(VLOOKUP(A61,May!A$3:F$207,6)&gt;0,VLOOKUP(A61,May!A$3:F$207,6),0),0)</f>
        <v>0</v>
      </c>
      <c r="AB61" s="8">
        <f>IF(A61&lt;&gt;"",IF(VLOOKUP(A61,Jun!A$3:F$207,6)&gt;0,VLOOKUP(A61,Jun!A$3:F$207,6),0),0)</f>
        <v>0</v>
      </c>
      <c r="AC61" s="8">
        <f>IF(A61&lt;&gt;"",IF(VLOOKUP(A61,Jul!A$3:F$206,6)&gt;0,VLOOKUP(A61,Jul!A$3:F$206,6),0),0)</f>
        <v>0</v>
      </c>
      <c r="AD61" s="8">
        <f>IF(A61&lt;&gt;"",IF(VLOOKUP(A61,Aug!A$3:F$206,6)&gt;0,VLOOKUP(A61,Aug!A$3:F$206,6),0),0)</f>
        <v>0</v>
      </c>
      <c r="AE61" s="8">
        <f>IF(A61&lt;&gt;"",IF(VLOOKUP(A61,Sep!A$3:F$206,6)&gt;0,VLOOKUP(A61,Sep!A$3:F$206,6),0),0)</f>
        <v>0</v>
      </c>
      <c r="AF61" s="6">
        <f t="shared" si="311"/>
        <v>2041.1869060962581</v>
      </c>
      <c r="AG61" s="8">
        <f t="shared" si="312"/>
        <v>4.1666666666666666E-3</v>
      </c>
      <c r="AH61" s="8">
        <f>IF(A61&lt;&gt;"",IF(VLOOKUP(A61,Oct!A$3:F$206,6)&gt;0,VLOOKUP(A61,Oct!A$3:F$206,6),0),0)</f>
        <v>0</v>
      </c>
      <c r="AI61" s="8">
        <f>IF(A61&lt;&gt;"",IF(VLOOKUP(A61,Nov!A$3:F$206,6)&gt;0,VLOOKUP(A61,Nov!A$3:F$206,6),0),0)</f>
        <v>0</v>
      </c>
      <c r="AJ61" s="8">
        <f>IF(A61&lt;&gt;"",IF(VLOOKUP(A61,Dec!A$3:F$207,6)&gt;0,VLOOKUP(A61,Dec!A$3:F$207,6),0),0)</f>
        <v>0</v>
      </c>
      <c r="AK61" s="8">
        <f>IF(A61&lt;&gt;"",IF(VLOOKUP(A61,Jan!A$3:F$206,6)&gt;0,VLOOKUP(A61,Jan!A$3:F$206,6),0),0)</f>
        <v>0</v>
      </c>
      <c r="AL61" s="8">
        <f>IF(A61&lt;&gt;"",IF(VLOOKUP(A61,Feb!A$3:F$206,6)&gt;0,VLOOKUP(A61,Feb!A$3:F$206,6),0),0)</f>
        <v>0</v>
      </c>
      <c r="AM61" s="8">
        <f>IF(A61&lt;&gt;"",IF(VLOOKUP(A61,Mar!A$3:F$206,6)&gt;0,VLOOKUP(A61,Mar!A$3:F$206,6),0),0)</f>
        <v>0</v>
      </c>
      <c r="AO61" s="8">
        <f>LARGE($BM61:BN61,1)</f>
        <v>9.7222222222222224E-3</v>
      </c>
      <c r="AP61" s="8">
        <f>LARGE($BM61:BO61,1)</f>
        <v>9.7222222222222224E-3</v>
      </c>
      <c r="AQ61" s="8">
        <f>LARGE($BM61:BP61,1)</f>
        <v>9.7222222222222224E-3</v>
      </c>
      <c r="AR61" s="8">
        <f>LARGE($BM61:BQ61,1)</f>
        <v>9.7222222222222224E-3</v>
      </c>
      <c r="AS61" s="8">
        <f>LARGE($BM61:BR61,1)</f>
        <v>9.7222222222222224E-3</v>
      </c>
      <c r="AT61" s="8">
        <f>LARGE($BS61:BT61,1)</f>
        <v>4.1666666666666666E-3</v>
      </c>
      <c r="AU61" s="8">
        <f>LARGE($BS61:BU61,1)</f>
        <v>4.1666666666666666E-3</v>
      </c>
      <c r="AV61" s="8">
        <f>LARGE($BS61:BV61,1)</f>
        <v>4.1666666666666666E-3</v>
      </c>
      <c r="AW61" s="8">
        <f>LARGE($BS61:BW61,1)</f>
        <v>4.1666666666666666E-3</v>
      </c>
      <c r="AX61" s="8">
        <f>LARGE($BS61:BX61,1)</f>
        <v>4.1666666666666666E-3</v>
      </c>
      <c r="BA61" s="6">
        <f t="shared" si="184"/>
        <v>0</v>
      </c>
      <c r="BB61" s="6">
        <f t="shared" si="185"/>
        <v>0</v>
      </c>
      <c r="BC61" s="6">
        <f t="shared" si="186"/>
        <v>0</v>
      </c>
      <c r="BD61" s="6">
        <f t="shared" si="187"/>
        <v>0</v>
      </c>
      <c r="BE61" s="6">
        <f t="shared" si="188"/>
        <v>0</v>
      </c>
      <c r="BF61" s="6">
        <f t="shared" si="189"/>
        <v>0</v>
      </c>
      <c r="BG61" s="6">
        <f t="shared" si="313"/>
        <v>0</v>
      </c>
      <c r="BH61" s="6">
        <f t="shared" si="314"/>
        <v>0</v>
      </c>
      <c r="BI61" s="6">
        <f t="shared" si="315"/>
        <v>0</v>
      </c>
      <c r="BJ61" s="6">
        <f t="shared" si="316"/>
        <v>0</v>
      </c>
      <c r="BK61" s="6">
        <f t="shared" si="317"/>
        <v>0</v>
      </c>
      <c r="BM61" s="8">
        <f t="shared" si="190"/>
        <v>9.7222222222222224E-3</v>
      </c>
      <c r="BN61" s="8">
        <f t="shared" si="318"/>
        <v>0</v>
      </c>
      <c r="BO61" s="8">
        <f t="shared" si="319"/>
        <v>0</v>
      </c>
      <c r="BP61" s="8">
        <f t="shared" si="320"/>
        <v>0</v>
      </c>
      <c r="BQ61" s="8">
        <f t="shared" si="321"/>
        <v>0</v>
      </c>
      <c r="BR61" s="8">
        <f t="shared" si="322"/>
        <v>0</v>
      </c>
      <c r="BS61" s="8">
        <f t="shared" si="191"/>
        <v>4.1666666666666666E-3</v>
      </c>
      <c r="BT61" s="8">
        <f t="shared" si="323"/>
        <v>0</v>
      </c>
      <c r="BU61" s="8">
        <f t="shared" si="323"/>
        <v>0</v>
      </c>
      <c r="BV61" s="8">
        <f t="shared" si="381"/>
        <v>0</v>
      </c>
      <c r="BW61" s="8">
        <f t="shared" si="382"/>
        <v>0</v>
      </c>
      <c r="BX61" s="8">
        <f t="shared" si="383"/>
        <v>0</v>
      </c>
      <c r="CA61" s="8" t="str">
        <f t="shared" si="192"/>
        <v/>
      </c>
      <c r="CB61" s="8" t="str">
        <f t="shared" si="193"/>
        <v/>
      </c>
      <c r="CC61" s="8" t="str">
        <f t="shared" si="194"/>
        <v/>
      </c>
      <c r="CD61" s="8" t="str">
        <f t="shared" si="195"/>
        <v/>
      </c>
      <c r="CE61" s="8" t="str">
        <f t="shared" si="196"/>
        <v/>
      </c>
      <c r="CF61" s="8" t="str">
        <f t="shared" si="197"/>
        <v/>
      </c>
      <c r="CG61" s="8" t="str">
        <f t="shared" si="324"/>
        <v/>
      </c>
      <c r="CH61" s="8" t="str">
        <f t="shared" si="325"/>
        <v/>
      </c>
      <c r="CI61" s="8" t="str">
        <f t="shared" si="326"/>
        <v/>
      </c>
      <c r="CJ61" s="8" t="str">
        <f t="shared" si="327"/>
        <v/>
      </c>
      <c r="CK61" s="8" t="str">
        <f t="shared" si="328"/>
        <v/>
      </c>
      <c r="CL61" s="8" t="str">
        <f t="shared" si="329"/>
        <v/>
      </c>
      <c r="CN61" s="13">
        <v>0.192465277777778</v>
      </c>
      <c r="CO61" s="8">
        <f t="shared" si="330"/>
        <v>0.192465277777778</v>
      </c>
      <c r="CP61" s="8">
        <f>IF(COUNT($CA61:CB61)&gt;0,SMALL($CA61:CB61,1),$CN61)</f>
        <v>0.192465277777778</v>
      </c>
      <c r="CQ61" s="8">
        <f>IF(COUNT($CA61:CC61)&gt;0,SMALL($CA61:CC61,1),$CN61)</f>
        <v>0.192465277777778</v>
      </c>
      <c r="CR61" s="8">
        <f>IF(COUNT($CA61:CD61)&gt;0,SMALL($CA61:CD61,1),$CN61)</f>
        <v>0.192465277777778</v>
      </c>
      <c r="CS61" s="8">
        <f>IF(COUNT($CA61:CE61)&gt;0,SMALL($CA61:CE61,1),$CN61)</f>
        <v>0.192465277777778</v>
      </c>
      <c r="CU61" s="8">
        <f t="shared" si="331"/>
        <v>0</v>
      </c>
      <c r="CV61" s="8">
        <f>IF(COUNT($CG61:CH61)&gt;0,SMALL($CG61:CH61,1),$CU61)</f>
        <v>0</v>
      </c>
      <c r="CW61" s="8">
        <f>IF(COUNT($CG61:CI61)&gt;0,SMALL($CG61:CI61,1),$CU61)</f>
        <v>0</v>
      </c>
      <c r="CX61" s="8">
        <f>IF(COUNT($CG61:CJ61)&gt;0,SMALL($CG61:CJ61,1),$CU61)</f>
        <v>0</v>
      </c>
      <c r="CY61" s="8">
        <f>IF(COUNT($CG61:CK61)&gt;0,SMALL($CG61:CK61,1),$CU61)</f>
        <v>0</v>
      </c>
      <c r="DA61" s="8">
        <f t="shared" si="198"/>
        <v>9.7235416666666668E-3</v>
      </c>
      <c r="DB61" s="8">
        <f t="shared" si="199"/>
        <v>4.167986111111111E-3</v>
      </c>
      <c r="DC61" s="1">
        <f t="shared" si="45"/>
        <v>57</v>
      </c>
      <c r="DD61" s="8">
        <f t="shared" si="200"/>
        <v>1.3194444444444444E-6</v>
      </c>
      <c r="DE61" s="1" t="str">
        <f t="shared" si="201"/>
        <v>Lee Ramsden</v>
      </c>
      <c r="DG61" s="13">
        <f t="shared" si="202"/>
        <v>2.6514167415646182E-2</v>
      </c>
      <c r="DH61" s="13">
        <f>SMALL($DT61:DU61,1)/(60*60*24)</f>
        <v>2.6514167415646182E-2</v>
      </c>
      <c r="DI61" s="13">
        <f>SMALL($DT61:DV61,1)/(60*60*24)</f>
        <v>2.6514167415646182E-2</v>
      </c>
      <c r="DJ61" s="13">
        <f>SMALL($DT61:DW61,1)/(60*60*24)</f>
        <v>2.6514167415646182E-2</v>
      </c>
      <c r="DK61" s="13">
        <f>SMALL($DT61:DX61,1)/(60*60*24)</f>
        <v>2.6514167415646182E-2</v>
      </c>
      <c r="DL61" s="13">
        <f>SMALL($DT61:DY61,1)/(60*60*24)</f>
        <v>2.6514167415646182E-2</v>
      </c>
      <c r="DM61" s="37">
        <f t="shared" si="203"/>
        <v>2.3624848450188172E-2</v>
      </c>
      <c r="DN61" s="13">
        <f>SMALL($DZ61:EA61,1)/(60*60*24)</f>
        <v>2.3624848450188172E-2</v>
      </c>
      <c r="DO61" s="13">
        <f>SMALL($DZ61:EB61,1)/(60*60*24)</f>
        <v>2.3624848450188172E-2</v>
      </c>
      <c r="DP61" s="13">
        <f>SMALL($DZ61:EC61,1)/(60*60*24)</f>
        <v>2.3624848450188172E-2</v>
      </c>
      <c r="DQ61" s="13">
        <f>SMALL($DZ61:ED61,1)/(60*60*24)</f>
        <v>2.3624848450188172E-2</v>
      </c>
      <c r="DR61" s="13">
        <f>SMALL($DZ61:EE61,1)/(60*60*24)</f>
        <v>2.3624848450188172E-2</v>
      </c>
      <c r="DT61" s="6">
        <f t="shared" si="204"/>
        <v>2290.82406471183</v>
      </c>
      <c r="DU61" s="1">
        <f t="shared" si="332"/>
        <v>9999</v>
      </c>
      <c r="DV61" s="1">
        <f t="shared" si="333"/>
        <v>9999</v>
      </c>
      <c r="DW61" s="1">
        <f t="shared" si="334"/>
        <v>9999</v>
      </c>
      <c r="DX61" s="1">
        <f t="shared" si="335"/>
        <v>9999</v>
      </c>
      <c r="DY61" s="1">
        <f t="shared" si="336"/>
        <v>9999</v>
      </c>
      <c r="DZ61" s="6">
        <f t="shared" si="205"/>
        <v>2041.1869060962581</v>
      </c>
      <c r="EA61" s="1">
        <f t="shared" si="337"/>
        <v>9999</v>
      </c>
      <c r="EB61" s="46">
        <f t="shared" si="338"/>
        <v>9999</v>
      </c>
      <c r="EC61" s="1">
        <f t="shared" si="339"/>
        <v>9999</v>
      </c>
      <c r="ED61" s="1">
        <f t="shared" si="340"/>
        <v>9999</v>
      </c>
      <c r="EE61" s="1">
        <f t="shared" si="341"/>
        <v>9999</v>
      </c>
    </row>
    <row r="62" spans="1:135" x14ac:dyDescent="0.25">
      <c r="A62" s="1" t="s">
        <v>148</v>
      </c>
      <c r="B62" s="45"/>
      <c r="H62" s="38"/>
      <c r="K62" s="8">
        <v>1.5011574074074075E-2</v>
      </c>
      <c r="L62" s="8">
        <v>3.6111111111111115E-2</v>
      </c>
      <c r="M62" s="8">
        <v>2.4510874766464026E-2</v>
      </c>
      <c r="N62" s="8">
        <f t="shared" si="180"/>
        <v>2.0996896212933193E-2</v>
      </c>
      <c r="O62" s="32" t="str">
        <f t="shared" si="61"/>
        <v>-</v>
      </c>
      <c r="P62" s="69">
        <f t="shared" si="181"/>
        <v>3.5139785535308332E-3</v>
      </c>
      <c r="Q62" s="32">
        <f t="shared" ref="Q62" si="386">IF(R62&gt;0,"+",0)</f>
        <v>0</v>
      </c>
      <c r="R62" s="70">
        <f t="shared" si="63"/>
        <v>-3.5139785535308332E-3</v>
      </c>
      <c r="S62" s="6">
        <f t="shared" si="307"/>
        <v>1814.1318327974277</v>
      </c>
      <c r="T62" s="8">
        <f t="shared" si="183"/>
        <v>1.5277777777777777E-2</v>
      </c>
      <c r="V62" s="8">
        <f t="shared" si="308"/>
        <v>2.1956018518518514E-2</v>
      </c>
      <c r="W62" s="8">
        <f t="shared" si="309"/>
        <v>1.7256944444444443E-2</v>
      </c>
      <c r="X62" s="8">
        <f t="shared" si="310"/>
        <v>1.5277777777777777E-2</v>
      </c>
      <c r="Y62" s="8"/>
      <c r="Z62" s="8">
        <f>IF(A62&lt;&gt;"",IF(VLOOKUP(A62,Apr!A$4:F$209,6)&gt;0,VLOOKUP(A62,Apr!A$4:F$209,6),0),0)</f>
        <v>0</v>
      </c>
      <c r="AA62" s="8">
        <f>IF(A62&lt;&gt;"",IF(VLOOKUP(A62,May!A$3:F$207,6)&gt;0,VLOOKUP(A62,May!A$3:F$207,6),0),0)</f>
        <v>0</v>
      </c>
      <c r="AB62" s="8">
        <f>IF(A62&lt;&gt;"",IF(VLOOKUP(A62,Jun!A$3:F$207,6)&gt;0,VLOOKUP(A62,Jun!A$3:F$207,6),0),0)</f>
        <v>2.478009259259259E-2</v>
      </c>
      <c r="AC62" s="8">
        <f>IF(A62&lt;&gt;"",IF(VLOOKUP(A62,Jul!A$3:F$206,6)&gt;0,VLOOKUP(A62,Jul!A$3:F$206,6),0),0)</f>
        <v>2.298611111111111E-2</v>
      </c>
      <c r="AD62" s="8">
        <f>IF(A62&lt;&gt;"",IF(VLOOKUP(A62,Aug!A$3:F$206,6)&gt;0,VLOOKUP(A62,Aug!A$3:F$206,6),0),0)</f>
        <v>2.1956018518518514E-2</v>
      </c>
      <c r="AE62" s="8">
        <f>IF(A62&lt;&gt;"",IF(VLOOKUP(A62,Sep!A$3:F$206,6)&gt;0,VLOOKUP(A62,Sep!A$3:F$206,6),0),0)</f>
        <v>0</v>
      </c>
      <c r="AF62" s="6">
        <f t="shared" si="311"/>
        <v>1690.2788915619708</v>
      </c>
      <c r="AG62" s="8">
        <f t="shared" si="312"/>
        <v>8.3333333333333332E-3</v>
      </c>
      <c r="AH62" s="8">
        <f>IF(A62&lt;&gt;"",IF(VLOOKUP(A62,Oct!A$3:F$206,6)&gt;0,VLOOKUP(A62,Oct!A$3:F$206,6),0),0)</f>
        <v>0</v>
      </c>
      <c r="AI62" s="8">
        <f>IF(A62&lt;&gt;"",IF(VLOOKUP(A62,Nov!A$3:F$206,6)&gt;0,VLOOKUP(A62,Nov!A$3:F$206,6),0),0)</f>
        <v>1.8217592592592591E-2</v>
      </c>
      <c r="AJ62" s="8">
        <f>IF(A62&lt;&gt;"",IF(VLOOKUP(A62,Dec!A$3:F$207,6)&gt;0,VLOOKUP(A62,Dec!A$3:F$207,6),0),0)</f>
        <v>0</v>
      </c>
      <c r="AK62" s="8">
        <f>IF(A62&lt;&gt;"",IF(VLOOKUP(A62,Jan!A$3:F$206,6)&gt;0,VLOOKUP(A62,Jan!A$3:F$206,6),0),0)</f>
        <v>0</v>
      </c>
      <c r="AL62" s="8">
        <f>IF(A62&lt;&gt;"",IF(VLOOKUP(A62,Feb!A$3:F$206,6)&gt;0,VLOOKUP(A62,Feb!A$3:F$206,6),0),0)</f>
        <v>1.7256944444444443E-2</v>
      </c>
      <c r="AM62" s="8">
        <f>IF(A62&lt;&gt;"",IF(VLOOKUP(A62,Mar!A$3:F$206,6)&gt;0,VLOOKUP(A62,Mar!A$3:F$206,6),0),0)</f>
        <v>0</v>
      </c>
      <c r="AO62" s="8">
        <f>LARGE($BM62:BN62,1)</f>
        <v>1.5277777777777777E-2</v>
      </c>
      <c r="AP62" s="8">
        <f>LARGE($BM62:BO62,1)</f>
        <v>1.5277777777777777E-2</v>
      </c>
      <c r="AQ62" s="8">
        <f>LARGE($BM62:BP62,1)</f>
        <v>1.5277777777777777E-2</v>
      </c>
      <c r="AR62" s="8">
        <f>LARGE($BM62:BQ62,1)</f>
        <v>1.5277777777777777E-2</v>
      </c>
      <c r="AS62" s="8">
        <f>LARGE($BM62:BR62,1)</f>
        <v>1.5277777777777777E-2</v>
      </c>
      <c r="AT62" s="8">
        <f>LARGE($BS62:BT62,1)</f>
        <v>8.3333333333333332E-3</v>
      </c>
      <c r="AU62" s="8">
        <f>LARGE($BS62:BU62,1)</f>
        <v>9.5486111111111119E-3</v>
      </c>
      <c r="AV62" s="8">
        <f>LARGE($BS62:BV62,1)</f>
        <v>9.5486111111111119E-3</v>
      </c>
      <c r="AW62" s="8">
        <f>LARGE($BS62:BW62,1)</f>
        <v>9.5486111111111119E-3</v>
      </c>
      <c r="AX62" s="8">
        <f>LARGE($BS62:BX62,1)</f>
        <v>1.0590277777777778E-2</v>
      </c>
      <c r="BA62" s="6">
        <f t="shared" si="184"/>
        <v>0</v>
      </c>
      <c r="BB62" s="6">
        <f t="shared" si="185"/>
        <v>0</v>
      </c>
      <c r="BC62" s="6">
        <f t="shared" si="186"/>
        <v>2140.9999999999995</v>
      </c>
      <c r="BD62" s="6">
        <f t="shared" si="187"/>
        <v>1986</v>
      </c>
      <c r="BE62" s="6">
        <f t="shared" si="188"/>
        <v>1896.9999999999995</v>
      </c>
      <c r="BF62" s="6">
        <f t="shared" si="189"/>
        <v>0</v>
      </c>
      <c r="BG62" s="6">
        <f t="shared" si="313"/>
        <v>0</v>
      </c>
      <c r="BH62" s="6">
        <f t="shared" si="314"/>
        <v>1574</v>
      </c>
      <c r="BI62" s="6">
        <f t="shared" si="315"/>
        <v>0</v>
      </c>
      <c r="BJ62" s="6">
        <f t="shared" si="316"/>
        <v>0</v>
      </c>
      <c r="BK62" s="6">
        <f t="shared" si="317"/>
        <v>1491</v>
      </c>
      <c r="BM62" s="8">
        <f t="shared" si="190"/>
        <v>1.5277777777777777E-2</v>
      </c>
      <c r="BN62" s="8">
        <f t="shared" si="318"/>
        <v>0</v>
      </c>
      <c r="BO62" s="8">
        <f t="shared" si="319"/>
        <v>0</v>
      </c>
      <c r="BP62" s="8">
        <f t="shared" si="320"/>
        <v>1.1458333333333333E-2</v>
      </c>
      <c r="BQ62" s="8">
        <f t="shared" si="321"/>
        <v>1.3194444444444444E-2</v>
      </c>
      <c r="BR62" s="8">
        <f t="shared" si="322"/>
        <v>1.4236111111111111E-2</v>
      </c>
      <c r="BS62" s="8">
        <f t="shared" si="191"/>
        <v>8.3333333333333332E-3</v>
      </c>
      <c r="BT62" s="8">
        <f t="shared" si="323"/>
        <v>0</v>
      </c>
      <c r="BU62" s="8">
        <f t="shared" si="323"/>
        <v>9.5486111111111119E-3</v>
      </c>
      <c r="BV62" s="8">
        <f t="shared" si="381"/>
        <v>0</v>
      </c>
      <c r="BW62" s="8">
        <f t="shared" si="382"/>
        <v>0</v>
      </c>
      <c r="BX62" s="8">
        <f t="shared" si="383"/>
        <v>1.0590277777777778E-2</v>
      </c>
      <c r="CA62" s="8" t="str">
        <f t="shared" si="192"/>
        <v/>
      </c>
      <c r="CB62" s="8" t="str">
        <f t="shared" si="193"/>
        <v/>
      </c>
      <c r="CC62" s="8">
        <f t="shared" si="194"/>
        <v>2.478009259259259E-2</v>
      </c>
      <c r="CD62" s="8">
        <f t="shared" si="195"/>
        <v>2.298611111111111E-2</v>
      </c>
      <c r="CE62" s="8">
        <f t="shared" si="196"/>
        <v>2.1956018518518514E-2</v>
      </c>
      <c r="CF62" s="8" t="str">
        <f t="shared" si="197"/>
        <v/>
      </c>
      <c r="CG62" s="8" t="str">
        <f t="shared" si="324"/>
        <v/>
      </c>
      <c r="CH62" s="8">
        <f t="shared" si="325"/>
        <v>1.8217592592592591E-2</v>
      </c>
      <c r="CI62" s="8" t="str">
        <f t="shared" si="326"/>
        <v/>
      </c>
      <c r="CJ62" s="8" t="str">
        <f t="shared" si="327"/>
        <v/>
      </c>
      <c r="CK62" s="8">
        <f t="shared" si="328"/>
        <v>1.7256944444444443E-2</v>
      </c>
      <c r="CL62" s="8" t="str">
        <f t="shared" si="329"/>
        <v/>
      </c>
      <c r="CN62" s="13">
        <v>2.1550925925925928E-2</v>
      </c>
      <c r="CO62" s="8">
        <f t="shared" si="330"/>
        <v>2.1550925925925928E-2</v>
      </c>
      <c r="CP62" s="8">
        <f>IF(COUNT($CA62:CB62)&gt;0,SMALL($CA62:CB62,1),$CN62)</f>
        <v>2.1550925925925928E-2</v>
      </c>
      <c r="CQ62" s="8">
        <f>IF(COUNT($CA62:CC62)&gt;0,SMALL($CA62:CC62,1),$CN62)</f>
        <v>2.478009259259259E-2</v>
      </c>
      <c r="CR62" s="8">
        <f>IF(COUNT($CA62:CD62)&gt;0,SMALL($CA62:CD62,1),$CN62)</f>
        <v>2.298611111111111E-2</v>
      </c>
      <c r="CS62" s="8">
        <f>IF(COUNT($CA62:CE62)&gt;0,SMALL($CA62:CE62,1),$CN62)</f>
        <v>2.1956018518518514E-2</v>
      </c>
      <c r="CT62" s="3">
        <v>1.6469907407407405E-2</v>
      </c>
      <c r="CU62" s="8">
        <f t="shared" si="331"/>
        <v>1.6469907407407405E-2</v>
      </c>
      <c r="CV62" s="8">
        <f>IF(COUNT($CG62:CH62)&gt;0,SMALL($CG62:CH62,1),$CU62)</f>
        <v>1.8217592592592591E-2</v>
      </c>
      <c r="CW62" s="8">
        <f>IF(COUNT($CG62:CI62)&gt;0,SMALL($CG62:CI62,1),$CU62)</f>
        <v>1.8217592592592591E-2</v>
      </c>
      <c r="CX62" s="8">
        <f>IF(COUNT($CG62:CJ62)&gt;0,SMALL($CG62:CJ62,1),$CU62)</f>
        <v>1.8217592592592591E-2</v>
      </c>
      <c r="CY62" s="8">
        <f>IF(COUNT($CG62:CK62)&gt;0,SMALL($CG62:CK62,1),$CU62)</f>
        <v>1.7256944444444443E-2</v>
      </c>
      <c r="DA62" s="8">
        <f t="shared" si="198"/>
        <v>1.527912037037037E-2</v>
      </c>
      <c r="DB62" s="8">
        <f t="shared" si="199"/>
        <v>1.0591620370370371E-2</v>
      </c>
      <c r="DC62" s="1">
        <f t="shared" si="45"/>
        <v>58</v>
      </c>
      <c r="DD62" s="8">
        <f t="shared" si="200"/>
        <v>1.3425925925925926E-6</v>
      </c>
      <c r="DE62" s="1" t="str">
        <f t="shared" si="201"/>
        <v>Lewis McAfee</v>
      </c>
      <c r="DG62" s="13">
        <f t="shared" si="202"/>
        <v>2.0996896212933193E-2</v>
      </c>
      <c r="DH62" s="13">
        <f>SMALL($DT62:DU62,1)/(60*60*24)</f>
        <v>2.0996896212933189E-2</v>
      </c>
      <c r="DI62" s="13">
        <f>SMALL($DT62:DV62,1)/(60*60*24)</f>
        <v>2.0996896212933189E-2</v>
      </c>
      <c r="DJ62" s="13">
        <f>SMALL($DT62:DW62,1)/(60*60*24)</f>
        <v>2.0996896212933189E-2</v>
      </c>
      <c r="DK62" s="13">
        <f>SMALL($DT62:DX62,1)/(60*60*24)</f>
        <v>2.0996896212933189E-2</v>
      </c>
      <c r="DL62" s="13">
        <f>SMALL($DT62:DY62,1)/(60*60*24)</f>
        <v>2.0996896212933189E-2</v>
      </c>
      <c r="DM62" s="37">
        <f t="shared" si="203"/>
        <v>1.956341309678207E-2</v>
      </c>
      <c r="DN62" s="13">
        <f>SMALL($DZ62:EA62,1)/(60*60*24)</f>
        <v>1.956341309678207E-2</v>
      </c>
      <c r="DO62" s="13">
        <f>SMALL($DZ62:EB62,1)/(60*60*24)</f>
        <v>1.956341309678207E-2</v>
      </c>
      <c r="DP62" s="13">
        <f>SMALL($DZ62:EC62,1)/(60*60*24)</f>
        <v>1.956341309678207E-2</v>
      </c>
      <c r="DQ62" s="13">
        <f>SMALL($DZ62:ED62,1)/(60*60*24)</f>
        <v>1.956341309678207E-2</v>
      </c>
      <c r="DR62" s="13">
        <f>SMALL($DZ62:EE62,1)/(60*60*24)</f>
        <v>1.7256944444444443E-2</v>
      </c>
      <c r="DT62" s="6">
        <f t="shared" si="204"/>
        <v>1814.1318327974277</v>
      </c>
      <c r="DU62" s="1">
        <f t="shared" si="332"/>
        <v>9999</v>
      </c>
      <c r="DV62" s="1">
        <f t="shared" si="333"/>
        <v>9999</v>
      </c>
      <c r="DW62" s="1">
        <f t="shared" si="334"/>
        <v>2140.9999999999995</v>
      </c>
      <c r="DX62" s="1">
        <f t="shared" si="335"/>
        <v>1986</v>
      </c>
      <c r="DY62" s="1">
        <f t="shared" si="336"/>
        <v>1896.9999999999995</v>
      </c>
      <c r="DZ62" s="6">
        <f t="shared" si="205"/>
        <v>1690.2788915619708</v>
      </c>
      <c r="EA62" s="1">
        <f t="shared" si="337"/>
        <v>9999</v>
      </c>
      <c r="EB62" s="46">
        <f t="shared" si="338"/>
        <v>1886.512978</v>
      </c>
      <c r="EC62" s="1">
        <f t="shared" si="339"/>
        <v>9999</v>
      </c>
      <c r="ED62" s="1">
        <f t="shared" si="340"/>
        <v>9999</v>
      </c>
      <c r="EE62" s="1">
        <f t="shared" si="341"/>
        <v>1491</v>
      </c>
    </row>
    <row r="63" spans="1:135" x14ac:dyDescent="0.25">
      <c r="A63" s="1" t="s">
        <v>200</v>
      </c>
      <c r="B63" s="45"/>
      <c r="H63" s="38"/>
      <c r="K63" s="8">
        <v>1.9895833333333331E-2</v>
      </c>
      <c r="L63" s="8">
        <v>4.8900462962962965E-2</v>
      </c>
      <c r="M63" s="8">
        <v>3.3191809579586701E-2</v>
      </c>
      <c r="N63" s="8">
        <f t="shared" si="180"/>
        <v>2.7828577170418003E-2</v>
      </c>
      <c r="O63" s="32" t="str">
        <f t="shared" si="61"/>
        <v>-</v>
      </c>
      <c r="P63" s="69">
        <f t="shared" si="181"/>
        <v>5.363232409168698E-3</v>
      </c>
      <c r="Q63" s="32">
        <f t="shared" ref="Q63" si="387">IF(R63&gt;0,"+",0)</f>
        <v>0</v>
      </c>
      <c r="R63" s="70">
        <f t="shared" si="63"/>
        <v>-5.363232409168698E-3</v>
      </c>
      <c r="S63" s="6">
        <f t="shared" ref="S63" si="388">N63*60*60*24</f>
        <v>2404.3890675241155</v>
      </c>
      <c r="T63" s="8">
        <f t="shared" si="183"/>
        <v>8.3333333333333332E-3</v>
      </c>
      <c r="V63" s="8">
        <f t="shared" ref="V63" si="389">IF(COUNT(CA63:CF63)&gt;0,SMALL(CA63:CF63,1),0)</f>
        <v>2.9699074074074076E-2</v>
      </c>
      <c r="W63" s="8">
        <f t="shared" ref="W63" si="390">IF(COUNT(CG63:CL63)&gt;0,SMALL(CG63:CL63,1),0)</f>
        <v>0</v>
      </c>
      <c r="X63" s="8">
        <f t="shared" ref="X63" si="391">T63</f>
        <v>8.3333333333333332E-3</v>
      </c>
      <c r="Y63" s="8"/>
      <c r="Z63" s="8">
        <f>IF(A63&lt;&gt;"",IF(VLOOKUP(A63,Apr!A$4:F$209,6)&gt;0,VLOOKUP(A63,Apr!A$4:F$209,6),0),0)</f>
        <v>2.9699074074074076E-2</v>
      </c>
      <c r="AA63" s="8">
        <f>IF(A63&lt;&gt;"",IF(VLOOKUP(A63,May!A$3:F$207,6)&gt;0,VLOOKUP(A63,May!A$3:F$207,6),0),0)</f>
        <v>0</v>
      </c>
      <c r="AB63" s="8">
        <f>IF(A63&lt;&gt;"",IF(VLOOKUP(A63,Jun!A$3:F$207,6)&gt;0,VLOOKUP(A63,Jun!A$3:F$207,6),0),0)</f>
        <v>0</v>
      </c>
      <c r="AC63" s="8">
        <f>IF(A63&lt;&gt;"",IF(VLOOKUP(A63,Jul!A$3:F$206,6)&gt;0,VLOOKUP(A63,Jul!A$3:F$206,6),0),0)</f>
        <v>0</v>
      </c>
      <c r="AD63" s="8">
        <f>IF(A63&lt;&gt;"",IF(VLOOKUP(A63,Aug!A$3:F$206,6)&gt;0,VLOOKUP(A63,Aug!A$3:F$206,6),0),0)</f>
        <v>0</v>
      </c>
      <c r="AE63" s="8">
        <f>IF(A63&lt;&gt;"",IF(VLOOKUP(A63,Sep!A$3:F$206,6)&gt;0,VLOOKUP(A63,Sep!A$3:F$206,6),0),0)</f>
        <v>0</v>
      </c>
      <c r="AF63" s="6">
        <f t="shared" ref="AF63" si="392">IF(V63&gt;0,V63/4.35*4/1.032*60*60*24,S63/4.35*4/1.032)</f>
        <v>2286.376191749087</v>
      </c>
      <c r="AG63" s="8">
        <f t="shared" ref="AG63" si="393">IF(AF$4&gt;AF63,(MROUND(AF$4-AF63,15)/60/60/24),0.1/60/60/24)</f>
        <v>1.3888888888888889E-3</v>
      </c>
      <c r="AH63" s="8">
        <f>IF(A63&lt;&gt;"",IF(VLOOKUP(A63,Oct!A$3:F$206,6)&gt;0,VLOOKUP(A63,Oct!A$3:F$206,6),0),0)</f>
        <v>0</v>
      </c>
      <c r="AI63" s="8">
        <f>IF(A63&lt;&gt;"",IF(VLOOKUP(A63,Nov!A$3:F$206,6)&gt;0,VLOOKUP(A63,Nov!A$3:F$206,6),0),0)</f>
        <v>0</v>
      </c>
      <c r="AJ63" s="8">
        <f>IF(A63&lt;&gt;"",IF(VLOOKUP(A63,Dec!A$3:F$207,6)&gt;0,VLOOKUP(A63,Dec!A$3:F$207,6),0),0)</f>
        <v>0</v>
      </c>
      <c r="AK63" s="8">
        <f>IF(A63&lt;&gt;"",IF(VLOOKUP(A63,Jan!A$3:F$206,6)&gt;0,VLOOKUP(A63,Jan!A$3:F$206,6),0),0)</f>
        <v>0</v>
      </c>
      <c r="AL63" s="8">
        <f>IF(A63&lt;&gt;"",IF(VLOOKUP(A63,Feb!A$3:F$206,6)&gt;0,VLOOKUP(A63,Feb!A$3:F$206,6),0),0)</f>
        <v>0</v>
      </c>
      <c r="AM63" s="8">
        <f>IF(A63&lt;&gt;"",IF(VLOOKUP(A63,Mar!A$3:F$206,6)&gt;0,VLOOKUP(A63,Mar!A$3:F$206,6),0),0)</f>
        <v>0</v>
      </c>
      <c r="AO63" s="8">
        <f>LARGE($BM63:BN63,1)</f>
        <v>8.3333333333333332E-3</v>
      </c>
      <c r="AP63" s="8">
        <f>LARGE($BM63:BO63,1)</f>
        <v>8.3333333333333332E-3</v>
      </c>
      <c r="AQ63" s="8">
        <f>LARGE($BM63:BP63,1)</f>
        <v>8.3333333333333332E-3</v>
      </c>
      <c r="AR63" s="8">
        <f>LARGE($BM63:BQ63,1)</f>
        <v>8.3333333333333332E-3</v>
      </c>
      <c r="AS63" s="8">
        <f>LARGE($BM63:BR63,1)</f>
        <v>8.3333333333333332E-3</v>
      </c>
      <c r="AT63" s="8">
        <f>LARGE($BS63:BT63,1)</f>
        <v>1.3888888888888889E-3</v>
      </c>
      <c r="AU63" s="8">
        <f>LARGE($BS63:BU63,1)</f>
        <v>1.3888888888888889E-3</v>
      </c>
      <c r="AV63" s="8">
        <f>LARGE($BS63:BV63,1)</f>
        <v>1.3888888888888889E-3</v>
      </c>
      <c r="AW63" s="8">
        <f>LARGE($BS63:BW63,1)</f>
        <v>1.3888888888888889E-3</v>
      </c>
      <c r="AX63" s="8">
        <f>LARGE($BS63:BX63,1)</f>
        <v>1.3888888888888889E-3</v>
      </c>
      <c r="BA63" s="6">
        <f t="shared" si="184"/>
        <v>2566</v>
      </c>
      <c r="BB63" s="6">
        <f t="shared" si="185"/>
        <v>0</v>
      </c>
      <c r="BC63" s="6">
        <f t="shared" si="186"/>
        <v>0</v>
      </c>
      <c r="BD63" s="6">
        <f t="shared" si="187"/>
        <v>0</v>
      </c>
      <c r="BE63" s="6">
        <f t="shared" si="188"/>
        <v>0</v>
      </c>
      <c r="BF63" s="6">
        <f t="shared" si="189"/>
        <v>0</v>
      </c>
      <c r="BG63" s="6">
        <f t="shared" ref="BG63" si="394">IF(AH63&gt;0,AH63*60*60*24,0)</f>
        <v>0</v>
      </c>
      <c r="BH63" s="6">
        <f t="shared" ref="BH63" si="395">IF(AI63&gt;0,AI63*60*60*24,0)</f>
        <v>0</v>
      </c>
      <c r="BI63" s="6">
        <f t="shared" ref="BI63" si="396">IF(AJ63&gt;0,AJ63*60*60*24,0)</f>
        <v>0</v>
      </c>
      <c r="BJ63" s="6">
        <f t="shared" ref="BJ63" si="397">IF(AK63&gt;0,AK63*60*60*24,0)</f>
        <v>0</v>
      </c>
      <c r="BK63" s="6">
        <f t="shared" ref="BK63" si="398">IF(AL63&gt;0,AL63*60*60*24,0)</f>
        <v>0</v>
      </c>
      <c r="BM63" s="8">
        <f t="shared" si="190"/>
        <v>8.3333333333333332E-3</v>
      </c>
      <c r="BN63" s="8">
        <f t="shared" ref="BN63" si="399">IF(BA63&gt;0,IF($S$4&gt;BA63,(MROUND($S$4-BA63,15)/(60*60*24)),0),0)</f>
        <v>6.5972222222222222E-3</v>
      </c>
      <c r="BO63" s="8">
        <f t="shared" ref="BO63" si="400">IF(BB63&gt;0,IF($S$4&gt;BB63,(MROUND($S$4-BB63,15)/(60*60*24)),0),0)</f>
        <v>0</v>
      </c>
      <c r="BP63" s="8">
        <f t="shared" ref="BP63" si="401">IF(BC63&gt;0,IF($S$4&gt;BC63,(MROUND($S$4-BC63,15)/(60*60*24)),0),0)</f>
        <v>0</v>
      </c>
      <c r="BQ63" s="8">
        <f t="shared" ref="BQ63" si="402">IF(BD63&gt;0,IF($S$4&gt;BD63,(MROUND($S$4-BD63,15)/(60*60*24)),0),0)</f>
        <v>0</v>
      </c>
      <c r="BR63" s="8">
        <f t="shared" ref="BR63" si="403">IF(BE63&gt;0,IF($S$4&gt;BE63,(MROUND($S$4-BE63,15)/(60*60*24)),0),0)</f>
        <v>0</v>
      </c>
      <c r="BS63" s="8">
        <f t="shared" si="191"/>
        <v>1.3888888888888889E-3</v>
      </c>
      <c r="BT63" s="8">
        <f t="shared" ref="BT63" si="404">IF(BG63&gt;0,IF($AF$4&gt;BG63,(MROUND($AF$4-BG63,15)/(60*60*24)),0),0)</f>
        <v>0</v>
      </c>
      <c r="BU63" s="8">
        <f t="shared" ref="BU63" si="405">IF(BH63&gt;0,IF($AF$4&gt;BH63,(MROUND($AF$4-BH63,15)/(60*60*24)),0),0)</f>
        <v>0</v>
      </c>
      <c r="BV63" s="8">
        <f t="shared" ref="BV63" si="406">IF(BI63&gt;0,IF($AF$4&gt;BI63,(MROUND($AF$4-BI63,15)/(60*60*24)),0),0)</f>
        <v>0</v>
      </c>
      <c r="BW63" s="8">
        <f t="shared" ref="BW63" si="407">IF(BJ63&gt;0,IF($AF$4&gt;BJ63,(MROUND($AF$4-BJ63,15)/(60*60*24)),0),0)</f>
        <v>0</v>
      </c>
      <c r="BX63" s="8">
        <f t="shared" ref="BX63" si="408">IF(BK63&gt;0,IF($AF$4&gt;BK63,(MROUND($AF$4-BK63,15)/(60*60*24)),0),0)</f>
        <v>0</v>
      </c>
      <c r="CA63" s="8">
        <f t="shared" si="192"/>
        <v>2.9699074074074076E-2</v>
      </c>
      <c r="CB63" s="8" t="str">
        <f t="shared" si="193"/>
        <v/>
      </c>
      <c r="CC63" s="8" t="str">
        <f t="shared" si="194"/>
        <v/>
      </c>
      <c r="CD63" s="8" t="str">
        <f t="shared" si="195"/>
        <v/>
      </c>
      <c r="CE63" s="8" t="str">
        <f t="shared" si="196"/>
        <v/>
      </c>
      <c r="CF63" s="8" t="str">
        <f t="shared" si="197"/>
        <v/>
      </c>
      <c r="CG63" s="8" t="str">
        <f t="shared" ref="CG63" si="409">IF(AH63&gt;0,AH63,"")</f>
        <v/>
      </c>
      <c r="CH63" s="8" t="str">
        <f t="shared" ref="CH63" si="410">IF(AI63&gt;0,AI63,"")</f>
        <v/>
      </c>
      <c r="CI63" s="8" t="str">
        <f t="shared" ref="CI63" si="411">IF(AJ63&gt;0,AJ63,"")</f>
        <v/>
      </c>
      <c r="CJ63" s="8" t="str">
        <f t="shared" ref="CJ63" si="412">IF(AK63&gt;0,AK63,"")</f>
        <v/>
      </c>
      <c r="CK63" s="8" t="str">
        <f t="shared" ref="CK63" si="413">IF(AL63&gt;0,AL63,"")</f>
        <v/>
      </c>
      <c r="CL63" s="8" t="str">
        <f t="shared" ref="CL63" si="414">IF(AM63&gt;0,AM63,"")</f>
        <v/>
      </c>
      <c r="CN63" s="13">
        <v>2.1550925925925928E-2</v>
      </c>
      <c r="CO63" s="8">
        <f t="shared" ref="CO63" si="415">IF(CA63&lt;&gt;"",CA63,CN63)</f>
        <v>2.9699074074074076E-2</v>
      </c>
      <c r="CP63" s="8">
        <f>IF(COUNT($CA63:CB63)&gt;0,SMALL($CA63:CB63,1),$CN63)</f>
        <v>2.9699074074074076E-2</v>
      </c>
      <c r="CQ63" s="8">
        <f>IF(COUNT($CA63:CC63)&gt;0,SMALL($CA63:CC63,1),$CN63)</f>
        <v>2.9699074074074076E-2</v>
      </c>
      <c r="CR63" s="8">
        <f>IF(COUNT($CA63:CD63)&gt;0,SMALL($CA63:CD63,1),$CN63)</f>
        <v>2.9699074074074076E-2</v>
      </c>
      <c r="CS63" s="8">
        <f>IF(COUNT($CA63:CE63)&gt;0,SMALL($CA63:CE63,1),$CN63)</f>
        <v>2.9699074074074076E-2</v>
      </c>
      <c r="CT63" s="3">
        <v>1.6469907407407405E-2</v>
      </c>
      <c r="CU63" s="8">
        <f t="shared" ref="CU63" si="416">IF(CG63&lt;&gt;"",CG63,CT63)</f>
        <v>1.6469907407407405E-2</v>
      </c>
      <c r="CV63" s="8">
        <f>IF(COUNT($CG63:CH63)&gt;0,SMALL($CG63:CH63,1),$CU63)</f>
        <v>1.6469907407407405E-2</v>
      </c>
      <c r="CW63" s="8">
        <f>IF(COUNT($CG63:CI63)&gt;0,SMALL($CG63:CI63,1),$CU63)</f>
        <v>1.6469907407407405E-2</v>
      </c>
      <c r="CX63" s="8">
        <f>IF(COUNT($CG63:CJ63)&gt;0,SMALL($CG63:CJ63,1),$CU63)</f>
        <v>1.6469907407407405E-2</v>
      </c>
      <c r="CY63" s="8">
        <f>IF(COUNT($CG63:CK63)&gt;0,SMALL($CG63:CK63,1),$CU63)</f>
        <v>1.6469907407407405E-2</v>
      </c>
      <c r="DA63" s="8">
        <f t="shared" si="198"/>
        <v>8.3346990740740742E-3</v>
      </c>
      <c r="DB63" s="8">
        <f t="shared" si="199"/>
        <v>1.3902546296296297E-3</v>
      </c>
      <c r="DC63" s="1">
        <f t="shared" si="45"/>
        <v>59</v>
      </c>
      <c r="DD63" s="8">
        <f t="shared" si="200"/>
        <v>1.3657407407407408E-6</v>
      </c>
      <c r="DE63" s="1" t="str">
        <f t="shared" si="201"/>
        <v>Liah Murphy</v>
      </c>
      <c r="DG63" s="13">
        <f t="shared" si="202"/>
        <v>2.7828577170418003E-2</v>
      </c>
      <c r="DH63" s="13">
        <f>SMALL($DT63:DU63,1)/(60*60*24)</f>
        <v>2.7828577170418003E-2</v>
      </c>
      <c r="DI63" s="13">
        <f>SMALL($DT63:DV63,1)/(60*60*24)</f>
        <v>2.7828577170418003E-2</v>
      </c>
      <c r="DJ63" s="13">
        <f>SMALL($DT63:DW63,1)/(60*60*24)</f>
        <v>2.7828577170418003E-2</v>
      </c>
      <c r="DK63" s="13">
        <f>SMALL($DT63:DX63,1)/(60*60*24)</f>
        <v>2.7828577170418003E-2</v>
      </c>
      <c r="DL63" s="13">
        <f>SMALL($DT63:DY63,1)/(60*60*24)</f>
        <v>2.7828577170418003E-2</v>
      </c>
      <c r="DM63" s="37">
        <f t="shared" si="203"/>
        <v>2.6462687404503322E-2</v>
      </c>
      <c r="DN63" s="13">
        <f>SMALL($DZ63:EA63,1)/(60*60*24)</f>
        <v>2.6462687404503322E-2</v>
      </c>
      <c r="DO63" s="13">
        <f>SMALL($DZ63:EB63,1)/(60*60*24)</f>
        <v>2.6462687404503322E-2</v>
      </c>
      <c r="DP63" s="13">
        <f>SMALL($DZ63:EC63,1)/(60*60*24)</f>
        <v>2.6462687404503322E-2</v>
      </c>
      <c r="DQ63" s="13">
        <f>SMALL($DZ63:ED63,1)/(60*60*24)</f>
        <v>2.6462687404503322E-2</v>
      </c>
      <c r="DR63" s="13">
        <f>SMALL($DZ63:EE63,1)/(60*60*24)</f>
        <v>2.6462687404503322E-2</v>
      </c>
      <c r="DT63" s="6">
        <f t="shared" si="204"/>
        <v>2404.3890675241155</v>
      </c>
      <c r="DU63" s="1">
        <f t="shared" ref="DU63" si="417">IF(BA63&gt;0,BA63,9999)</f>
        <v>2566</v>
      </c>
      <c r="DV63" s="1">
        <f t="shared" ref="DV63" si="418">IF(BB63&gt;0,BB63,9999)</f>
        <v>9999</v>
      </c>
      <c r="DW63" s="1">
        <f t="shared" ref="DW63" si="419">IF(BC63&gt;0,BC63,9999)</f>
        <v>9999</v>
      </c>
      <c r="DX63" s="1">
        <f t="shared" ref="DX63" si="420">IF(BD63&gt;0,BD63,9999)</f>
        <v>9999</v>
      </c>
      <c r="DY63" s="1">
        <f t="shared" ref="DY63" si="421">IF(BE63&gt;0,BE63,9999)</f>
        <v>9999</v>
      </c>
      <c r="DZ63" s="6">
        <f t="shared" si="205"/>
        <v>2286.376191749087</v>
      </c>
      <c r="EA63" s="1">
        <f t="shared" ref="EA63" si="422">IF(BG63&gt;0,BG63,9999)</f>
        <v>9999</v>
      </c>
      <c r="EB63" s="46">
        <f t="shared" ref="EB63" si="423">IF(BH63&gt;0,BH63*1.198547,9999)</f>
        <v>9999</v>
      </c>
      <c r="EC63" s="1">
        <f t="shared" ref="EC63" si="424">IF(BI63&gt;0,BI63,9999)</f>
        <v>9999</v>
      </c>
      <c r="ED63" s="1">
        <f t="shared" ref="ED63" si="425">IF(BJ63&gt;0,BJ63,9999)</f>
        <v>9999</v>
      </c>
      <c r="EE63" s="1">
        <f t="shared" ref="EE63" si="426">IF(BK63&gt;0,BK63,9999)</f>
        <v>9999</v>
      </c>
    </row>
    <row r="64" spans="1:135" x14ac:dyDescent="0.25">
      <c r="A64" s="1" t="s">
        <v>167</v>
      </c>
      <c r="B64" s="45"/>
      <c r="E64" s="13">
        <v>2.5833333333333333E-2</v>
      </c>
      <c r="H64" s="38"/>
      <c r="J64" s="72">
        <v>2.5729166666666664E-2</v>
      </c>
      <c r="K64" s="64">
        <f>J64/6.43738*5/1.032</f>
        <v>1.9364526444839051E-2</v>
      </c>
      <c r="M64" s="8">
        <v>3.5316022544283412E-2</v>
      </c>
      <c r="N64" s="8">
        <f t="shared" si="180"/>
        <v>2.7085430879437256E-2</v>
      </c>
      <c r="O64" s="32" t="str">
        <f t="shared" si="61"/>
        <v>-</v>
      </c>
      <c r="P64" s="69">
        <f t="shared" si="181"/>
        <v>8.2305916648461562E-3</v>
      </c>
      <c r="Q64" s="32">
        <f t="shared" ref="Q64" si="427">IF(R64&gt;0,"+",0)</f>
        <v>0</v>
      </c>
      <c r="R64" s="70">
        <f t="shared" si="63"/>
        <v>-8.2305916648461562E-3</v>
      </c>
      <c r="S64" s="6">
        <f t="shared" si="307"/>
        <v>2340.1812279833789</v>
      </c>
      <c r="T64" s="8">
        <f t="shared" si="183"/>
        <v>9.2013888888888892E-3</v>
      </c>
      <c r="V64" s="8">
        <f t="shared" si="308"/>
        <v>0</v>
      </c>
      <c r="W64" s="8">
        <f t="shared" si="309"/>
        <v>0</v>
      </c>
      <c r="X64" s="8">
        <f t="shared" si="310"/>
        <v>9.2013888888888892E-3</v>
      </c>
      <c r="Y64" s="8"/>
      <c r="Z64" s="8">
        <f>IF(A64&lt;&gt;"",IF(VLOOKUP(A64,Apr!A$4:F$209,6)&gt;0,VLOOKUP(A64,Apr!A$4:F$209,6),0),0)</f>
        <v>0</v>
      </c>
      <c r="AA64" s="8">
        <f>IF(A64&lt;&gt;"",IF(VLOOKUP(A64,May!A$3:F$207,6)&gt;0,VLOOKUP(A64,May!A$3:F$207,6),0),0)</f>
        <v>0</v>
      </c>
      <c r="AB64" s="8">
        <f>IF(A64&lt;&gt;"",IF(VLOOKUP(A64,Jun!A$3:F$207,6)&gt;0,VLOOKUP(A64,Jun!A$3:F$207,6),0),0)</f>
        <v>0</v>
      </c>
      <c r="AC64" s="8">
        <f>IF(A64&lt;&gt;"",IF(VLOOKUP(A64,Jul!A$3:F$206,6)&gt;0,VLOOKUP(A64,Jul!A$3:F$206,6),0),0)</f>
        <v>0</v>
      </c>
      <c r="AD64" s="8">
        <f>IF(A64&lt;&gt;"",IF(VLOOKUP(A64,Aug!A$3:F$206,6)&gt;0,VLOOKUP(A64,Aug!A$3:F$206,6),0),0)</f>
        <v>0</v>
      </c>
      <c r="AE64" s="8">
        <f>IF(A64&lt;&gt;"",IF(VLOOKUP(A64,Sep!A$3:F$206,6)&gt;0,VLOOKUP(A64,Sep!A$3:F$206,6),0),0)</f>
        <v>0</v>
      </c>
      <c r="AF64" s="6">
        <f t="shared" si="311"/>
        <v>2085.1654887136942</v>
      </c>
      <c r="AG64" s="8">
        <f t="shared" si="312"/>
        <v>3.645833333333333E-3</v>
      </c>
      <c r="AH64" s="8">
        <f>IF(A64&lt;&gt;"",IF(VLOOKUP(A64,Oct!A$3:F$206,6)&gt;0,VLOOKUP(A64,Oct!A$3:F$206,6),0),0)</f>
        <v>0</v>
      </c>
      <c r="AI64" s="8">
        <f>IF(A64&lt;&gt;"",IF(VLOOKUP(A64,Nov!A$3:F$206,6)&gt;0,VLOOKUP(A64,Nov!A$3:F$206,6),0),0)</f>
        <v>0</v>
      </c>
      <c r="AJ64" s="8">
        <f>IF(A64&lt;&gt;"",IF(VLOOKUP(A64,Dec!A$3:F$207,6)&gt;0,VLOOKUP(A64,Dec!A$3:F$207,6),0),0)</f>
        <v>0</v>
      </c>
      <c r="AK64" s="8">
        <f>IF(A64&lt;&gt;"",IF(VLOOKUP(A64,Jan!A$3:F$206,6)&gt;0,VLOOKUP(A64,Jan!A$3:F$206,6),0),0)</f>
        <v>0</v>
      </c>
      <c r="AL64" s="8">
        <f>IF(A64&lt;&gt;"",IF(VLOOKUP(A64,Feb!A$3:F$206,6)&gt;0,VLOOKUP(A64,Feb!A$3:F$206,6),0),0)</f>
        <v>0</v>
      </c>
      <c r="AM64" s="8">
        <f>IF(A64&lt;&gt;"",IF(VLOOKUP(A64,Mar!A$3:F$206,6)&gt;0,VLOOKUP(A64,Mar!A$3:F$206,6),0),0)</f>
        <v>0</v>
      </c>
      <c r="AO64" s="8">
        <f>LARGE($BM64:BN64,1)</f>
        <v>9.2013888888888892E-3</v>
      </c>
      <c r="AP64" s="8">
        <f>LARGE($BM64:BO64,1)</f>
        <v>9.2013888888888892E-3</v>
      </c>
      <c r="AQ64" s="8">
        <f>LARGE($BM64:BP64,1)</f>
        <v>9.2013888888888892E-3</v>
      </c>
      <c r="AR64" s="8">
        <f>LARGE($BM64:BQ64,1)</f>
        <v>9.2013888888888892E-3</v>
      </c>
      <c r="AS64" s="8">
        <f>LARGE($BM64:BR64,1)</f>
        <v>9.2013888888888892E-3</v>
      </c>
      <c r="AT64" s="8">
        <f>LARGE($BS64:BT64,1)</f>
        <v>3.645833333333333E-3</v>
      </c>
      <c r="AU64" s="8">
        <f>LARGE($BS64:BU64,1)</f>
        <v>3.645833333333333E-3</v>
      </c>
      <c r="AV64" s="8">
        <f>LARGE($BS64:BV64,1)</f>
        <v>3.645833333333333E-3</v>
      </c>
      <c r="AW64" s="8">
        <f>LARGE($BS64:BW64,1)</f>
        <v>3.645833333333333E-3</v>
      </c>
      <c r="AX64" s="8">
        <f>LARGE($BS64:BX64,1)</f>
        <v>3.645833333333333E-3</v>
      </c>
      <c r="BA64" s="6">
        <f t="shared" si="184"/>
        <v>0</v>
      </c>
      <c r="BB64" s="6">
        <f t="shared" si="185"/>
        <v>0</v>
      </c>
      <c r="BC64" s="6">
        <f t="shared" si="186"/>
        <v>0</v>
      </c>
      <c r="BD64" s="6">
        <f t="shared" si="187"/>
        <v>0</v>
      </c>
      <c r="BE64" s="6">
        <f t="shared" si="188"/>
        <v>0</v>
      </c>
      <c r="BF64" s="6">
        <f t="shared" si="189"/>
        <v>0</v>
      </c>
      <c r="BG64" s="6">
        <f t="shared" si="313"/>
        <v>0</v>
      </c>
      <c r="BH64" s="6">
        <f t="shared" si="314"/>
        <v>0</v>
      </c>
      <c r="BI64" s="6">
        <f t="shared" si="315"/>
        <v>0</v>
      </c>
      <c r="BJ64" s="6">
        <f t="shared" si="316"/>
        <v>0</v>
      </c>
      <c r="BK64" s="6">
        <f t="shared" si="317"/>
        <v>0</v>
      </c>
      <c r="BM64" s="8">
        <f t="shared" si="190"/>
        <v>9.2013888888888892E-3</v>
      </c>
      <c r="BN64" s="8">
        <f t="shared" si="318"/>
        <v>0</v>
      </c>
      <c r="BO64" s="8">
        <f t="shared" si="319"/>
        <v>0</v>
      </c>
      <c r="BP64" s="8">
        <f t="shared" si="320"/>
        <v>0</v>
      </c>
      <c r="BQ64" s="8">
        <f t="shared" si="321"/>
        <v>0</v>
      </c>
      <c r="BR64" s="8">
        <f t="shared" si="322"/>
        <v>0</v>
      </c>
      <c r="BS64" s="8">
        <f t="shared" si="191"/>
        <v>3.645833333333333E-3</v>
      </c>
      <c r="BT64" s="8">
        <f t="shared" si="323"/>
        <v>0</v>
      </c>
      <c r="BU64" s="8">
        <f t="shared" si="323"/>
        <v>0</v>
      </c>
      <c r="BV64" s="8">
        <f t="shared" si="381"/>
        <v>0</v>
      </c>
      <c r="BW64" s="8">
        <f t="shared" si="382"/>
        <v>0</v>
      </c>
      <c r="BX64" s="8">
        <f t="shared" si="383"/>
        <v>0</v>
      </c>
      <c r="CA64" s="8" t="str">
        <f t="shared" si="192"/>
        <v/>
      </c>
      <c r="CB64" s="8" t="str">
        <f t="shared" si="193"/>
        <v/>
      </c>
      <c r="CC64" s="8" t="str">
        <f t="shared" si="194"/>
        <v/>
      </c>
      <c r="CD64" s="8" t="str">
        <f t="shared" si="195"/>
        <v/>
      </c>
      <c r="CE64" s="8" t="str">
        <f t="shared" si="196"/>
        <v/>
      </c>
      <c r="CF64" s="8" t="str">
        <f t="shared" si="197"/>
        <v/>
      </c>
      <c r="CG64" s="8" t="str">
        <f t="shared" si="324"/>
        <v/>
      </c>
      <c r="CH64" s="8" t="str">
        <f t="shared" si="325"/>
        <v/>
      </c>
      <c r="CI64" s="8" t="str">
        <f t="shared" si="326"/>
        <v/>
      </c>
      <c r="CJ64" s="8" t="str">
        <f t="shared" si="327"/>
        <v/>
      </c>
      <c r="CK64" s="8" t="str">
        <f t="shared" si="328"/>
        <v/>
      </c>
      <c r="CL64" s="8" t="str">
        <f t="shared" si="329"/>
        <v/>
      </c>
      <c r="CN64" s="13">
        <v>2.5833333333333333E-2</v>
      </c>
      <c r="CO64" s="8">
        <f t="shared" si="330"/>
        <v>2.5833333333333333E-2</v>
      </c>
      <c r="CP64" s="8">
        <f>IF(COUNT($CA64:CB64)&gt;0,SMALL($CA64:CB64,1),$CN64)</f>
        <v>2.5833333333333333E-2</v>
      </c>
      <c r="CQ64" s="8">
        <f>IF(COUNT($CA64:CC64)&gt;0,SMALL($CA64:CC64,1),$CN64)</f>
        <v>2.5833333333333333E-2</v>
      </c>
      <c r="CR64" s="8">
        <f>IF(COUNT($CA64:CD64)&gt;0,SMALL($CA64:CD64,1),$CN64)</f>
        <v>2.5833333333333333E-2</v>
      </c>
      <c r="CS64" s="8">
        <f>IF(COUNT($CA64:CE64)&gt;0,SMALL($CA64:CE64,1),$CN64)</f>
        <v>2.5833333333333333E-2</v>
      </c>
      <c r="CT64" s="3">
        <v>2.0092592592592592E-2</v>
      </c>
      <c r="CU64" s="8">
        <f t="shared" si="331"/>
        <v>2.0092592592592592E-2</v>
      </c>
      <c r="CV64" s="8">
        <f>IF(COUNT($CG64:CH64)&gt;0,SMALL($CG64:CH64,1),$CU64)</f>
        <v>2.0092592592592592E-2</v>
      </c>
      <c r="CW64" s="8">
        <f>IF(COUNT($CG64:CI64)&gt;0,SMALL($CG64:CI64,1),$CU64)</f>
        <v>2.0092592592592592E-2</v>
      </c>
      <c r="CX64" s="8">
        <f>IF(COUNT($CG64:CJ64)&gt;0,SMALL($CG64:CJ64,1),$CU64)</f>
        <v>2.0092592592592592E-2</v>
      </c>
      <c r="CY64" s="8">
        <f>IF(COUNT($CG64:CK64)&gt;0,SMALL($CG64:CK64,1),$CU64)</f>
        <v>2.0092592592592592E-2</v>
      </c>
      <c r="DA64" s="8">
        <f t="shared" si="198"/>
        <v>9.2027777777777785E-3</v>
      </c>
      <c r="DB64" s="8">
        <f t="shared" si="199"/>
        <v>3.6472222222222218E-3</v>
      </c>
      <c r="DC64" s="1">
        <f t="shared" si="45"/>
        <v>60</v>
      </c>
      <c r="DD64" s="8">
        <f t="shared" si="200"/>
        <v>1.388888888888889E-6</v>
      </c>
      <c r="DE64" s="1" t="str">
        <f t="shared" si="201"/>
        <v>Linda Chadderton</v>
      </c>
      <c r="DG64" s="13">
        <f t="shared" si="202"/>
        <v>2.7085430879437256E-2</v>
      </c>
      <c r="DH64" s="13">
        <f>SMALL($DT64:DU64,1)/(60*60*24)</f>
        <v>2.7085430879437256E-2</v>
      </c>
      <c r="DI64" s="13">
        <f>SMALL($DT64:DV64,1)/(60*60*24)</f>
        <v>2.7085430879437256E-2</v>
      </c>
      <c r="DJ64" s="13">
        <f>SMALL($DT64:DW64,1)/(60*60*24)</f>
        <v>2.7085430879437256E-2</v>
      </c>
      <c r="DK64" s="13">
        <f>SMALL($DT64:DX64,1)/(60*60*24)</f>
        <v>2.7085430879437256E-2</v>
      </c>
      <c r="DL64" s="13">
        <f>SMALL($DT64:DY64,1)/(60*60*24)</f>
        <v>2.7085430879437256E-2</v>
      </c>
      <c r="DM64" s="37">
        <f t="shared" si="203"/>
        <v>2.4133859823075164E-2</v>
      </c>
      <c r="DN64" s="13">
        <f>SMALL($DZ64:EA64,1)/(60*60*24)</f>
        <v>2.4133859823075164E-2</v>
      </c>
      <c r="DO64" s="13">
        <f>SMALL($DZ64:EB64,1)/(60*60*24)</f>
        <v>2.4133859823075164E-2</v>
      </c>
      <c r="DP64" s="13">
        <f>SMALL($DZ64:EC64,1)/(60*60*24)</f>
        <v>2.4133859823075164E-2</v>
      </c>
      <c r="DQ64" s="13">
        <f>SMALL($DZ64:ED64,1)/(60*60*24)</f>
        <v>2.4133859823075164E-2</v>
      </c>
      <c r="DR64" s="13">
        <f>SMALL($DZ64:EE64,1)/(60*60*24)</f>
        <v>2.4133859823075164E-2</v>
      </c>
      <c r="DT64" s="6">
        <f t="shared" si="204"/>
        <v>2340.1812279833789</v>
      </c>
      <c r="DU64" s="1">
        <f t="shared" si="332"/>
        <v>9999</v>
      </c>
      <c r="DV64" s="1">
        <f t="shared" si="333"/>
        <v>9999</v>
      </c>
      <c r="DW64" s="1">
        <f t="shared" si="334"/>
        <v>9999</v>
      </c>
      <c r="DX64" s="1">
        <f t="shared" si="335"/>
        <v>9999</v>
      </c>
      <c r="DY64" s="1">
        <f t="shared" si="336"/>
        <v>9999</v>
      </c>
      <c r="DZ64" s="6">
        <f t="shared" si="205"/>
        <v>2085.1654887136942</v>
      </c>
      <c r="EA64" s="1">
        <f t="shared" si="337"/>
        <v>9999</v>
      </c>
      <c r="EB64" s="46">
        <f t="shared" si="338"/>
        <v>9999</v>
      </c>
      <c r="EC64" s="1">
        <f t="shared" si="339"/>
        <v>9999</v>
      </c>
      <c r="ED64" s="1">
        <f t="shared" si="340"/>
        <v>9999</v>
      </c>
      <c r="EE64" s="1">
        <f t="shared" si="341"/>
        <v>9999</v>
      </c>
    </row>
    <row r="65" spans="1:139" x14ac:dyDescent="0.25">
      <c r="A65" s="1" t="s">
        <v>182</v>
      </c>
      <c r="E65" s="13">
        <v>3.2731481481481479E-2</v>
      </c>
      <c r="F65" s="11">
        <v>44378</v>
      </c>
      <c r="H65" s="38"/>
      <c r="L65" s="8">
        <v>4.8784722222222222E-2</v>
      </c>
      <c r="M65" s="8">
        <v>3.2731481481481479E-2</v>
      </c>
      <c r="N65" s="8">
        <f t="shared" si="180"/>
        <v>3.3113249083540332E-2</v>
      </c>
      <c r="O65" s="32">
        <f t="shared" si="61"/>
        <v>0</v>
      </c>
      <c r="P65" s="70">
        <f t="shared" si="181"/>
        <v>-3.817676020588523E-4</v>
      </c>
      <c r="Q65" s="32" t="str">
        <f t="shared" ref="Q65" si="428">IF(R65&gt;0,"+",0)</f>
        <v>+</v>
      </c>
      <c r="R65" s="69">
        <f t="shared" si="63"/>
        <v>3.817676020588523E-4</v>
      </c>
      <c r="S65" s="6">
        <f t="shared" si="307"/>
        <v>2860.9847208178844</v>
      </c>
      <c r="T65" s="8">
        <f t="shared" si="183"/>
        <v>3.1250000000000002E-3</v>
      </c>
      <c r="V65" s="8">
        <f t="shared" si="308"/>
        <v>0</v>
      </c>
      <c r="W65" s="8">
        <f t="shared" si="309"/>
        <v>0</v>
      </c>
      <c r="X65" s="8">
        <f t="shared" si="310"/>
        <v>3.1250000000000002E-3</v>
      </c>
      <c r="Y65" s="8"/>
      <c r="Z65" s="8">
        <f>IF(A65&lt;&gt;"",IF(VLOOKUP(A65,Apr!A$4:F$209,6)&gt;0,VLOOKUP(A65,Apr!A$4:F$209,6),0),0)</f>
        <v>0</v>
      </c>
      <c r="AA65" s="8">
        <f>IF(A65&lt;&gt;"",IF(VLOOKUP(A65,May!A$3:F$207,6)&gt;0,VLOOKUP(A65,May!A$3:F$207,6),0),0)</f>
        <v>0</v>
      </c>
      <c r="AB65" s="8">
        <f>IF(A65&lt;&gt;"",IF(VLOOKUP(A65,Jun!A$3:F$207,6)&gt;0,VLOOKUP(A65,Jun!A$3:F$207,6),0),0)</f>
        <v>0</v>
      </c>
      <c r="AC65" s="8">
        <f>IF(A65&lt;&gt;"",IF(VLOOKUP(A65,Jul!A$3:F$206,6)&gt;0,VLOOKUP(A65,Jul!A$3:F$206,6),0),0)</f>
        <v>0</v>
      </c>
      <c r="AD65" s="8">
        <f>IF(A65&lt;&gt;"",IF(VLOOKUP(A65,Aug!A$3:F$206,6)&gt;0,VLOOKUP(A65,Aug!A$3:F$206,6),0),0)</f>
        <v>0</v>
      </c>
      <c r="AE65" s="8">
        <f>IF(A65&lt;&gt;"",IF(VLOOKUP(A65,Sep!A$3:F$206,6)&gt;0,VLOOKUP(A65,Sep!A$3:F$206,6),0),0)</f>
        <v>0</v>
      </c>
      <c r="AF65" s="6">
        <f t="shared" si="311"/>
        <v>2549.2156471691032</v>
      </c>
      <c r="AG65" s="8">
        <f t="shared" si="312"/>
        <v>1.1574074074074074E-6</v>
      </c>
      <c r="AH65" s="8">
        <f>IF(A65&lt;&gt;"",IF(VLOOKUP(A65,Oct!A$3:F$206,6)&gt;0,VLOOKUP(A65,Oct!A$3:F$206,6),0),0)</f>
        <v>0</v>
      </c>
      <c r="AI65" s="8">
        <f>IF(A65&lt;&gt;"",IF(VLOOKUP(A65,Nov!A$3:F$206,6)&gt;0,VLOOKUP(A65,Nov!A$3:F$206,6),0),0)</f>
        <v>0</v>
      </c>
      <c r="AJ65" s="8">
        <f>IF(A65&lt;&gt;"",IF(VLOOKUP(A65,Dec!A$3:F$207,6)&gt;0,VLOOKUP(A65,Dec!A$3:F$207,6),0),0)</f>
        <v>0</v>
      </c>
      <c r="AK65" s="8">
        <f>IF(A65&lt;&gt;"",IF(VLOOKUP(A65,Jan!A$3:F$206,6)&gt;0,VLOOKUP(A65,Jan!A$3:F$206,6),0),0)</f>
        <v>0</v>
      </c>
      <c r="AL65" s="8">
        <f>IF(A65&lt;&gt;"",IF(VLOOKUP(A65,Feb!A$3:F$206,6)&gt;0,VLOOKUP(A65,Feb!A$3:F$206,6),0),0)</f>
        <v>0</v>
      </c>
      <c r="AM65" s="8">
        <f>IF(A65&lt;&gt;"",IF(VLOOKUP(A65,Mar!A$3:F$206,6)&gt;0,VLOOKUP(A65,Mar!A$3:F$206,6),0),0)</f>
        <v>0</v>
      </c>
      <c r="AO65" s="8">
        <f>LARGE($BM65:BN65,1)</f>
        <v>3.1250000000000002E-3</v>
      </c>
      <c r="AP65" s="8">
        <f>LARGE($BM65:BO65,1)</f>
        <v>3.1250000000000002E-3</v>
      </c>
      <c r="AQ65" s="8">
        <f>LARGE($BM65:BP65,1)</f>
        <v>3.1250000000000002E-3</v>
      </c>
      <c r="AR65" s="8">
        <f>LARGE($BM65:BQ65,1)</f>
        <v>3.1250000000000002E-3</v>
      </c>
      <c r="AS65" s="8">
        <f>LARGE($BM65:BR65,1)</f>
        <v>3.1250000000000002E-3</v>
      </c>
      <c r="AT65" s="8">
        <f>LARGE($BS65:BT65,1)</f>
        <v>1.1574074074074074E-6</v>
      </c>
      <c r="AU65" s="8">
        <f>LARGE($BS65:BU65,1)</f>
        <v>1.1574074074074074E-6</v>
      </c>
      <c r="AV65" s="8">
        <f>LARGE($BS65:BV65,1)</f>
        <v>1.1574074074074074E-6</v>
      </c>
      <c r="AW65" s="8">
        <f>LARGE($BS65:BW65,1)</f>
        <v>1.1574074074074074E-6</v>
      </c>
      <c r="AX65" s="8">
        <f>LARGE($BS65:BX65,1)</f>
        <v>1.1574074074074074E-6</v>
      </c>
      <c r="BA65" s="6">
        <f t="shared" si="184"/>
        <v>0</v>
      </c>
      <c r="BB65" s="6">
        <f t="shared" si="185"/>
        <v>0</v>
      </c>
      <c r="BC65" s="6">
        <f t="shared" si="186"/>
        <v>0</v>
      </c>
      <c r="BD65" s="6">
        <f t="shared" si="187"/>
        <v>0</v>
      </c>
      <c r="BE65" s="6">
        <f t="shared" si="188"/>
        <v>0</v>
      </c>
      <c r="BF65" s="6">
        <f t="shared" si="189"/>
        <v>0</v>
      </c>
      <c r="BG65" s="6">
        <f t="shared" si="313"/>
        <v>0</v>
      </c>
      <c r="BH65" s="6">
        <f t="shared" si="314"/>
        <v>0</v>
      </c>
      <c r="BI65" s="6">
        <f t="shared" si="315"/>
        <v>0</v>
      </c>
      <c r="BJ65" s="6">
        <f t="shared" si="316"/>
        <v>0</v>
      </c>
      <c r="BK65" s="6">
        <f t="shared" si="317"/>
        <v>0</v>
      </c>
      <c r="BM65" s="8">
        <f t="shared" si="190"/>
        <v>3.1250000000000002E-3</v>
      </c>
      <c r="BN65" s="8">
        <f t="shared" si="318"/>
        <v>0</v>
      </c>
      <c r="BO65" s="8">
        <f t="shared" si="319"/>
        <v>0</v>
      </c>
      <c r="BP65" s="8">
        <f t="shared" si="320"/>
        <v>0</v>
      </c>
      <c r="BQ65" s="8">
        <f t="shared" si="321"/>
        <v>0</v>
      </c>
      <c r="BR65" s="8">
        <f t="shared" si="322"/>
        <v>0</v>
      </c>
      <c r="BS65" s="8">
        <f t="shared" si="191"/>
        <v>1.1574074074074074E-6</v>
      </c>
      <c r="BT65" s="8">
        <f t="shared" si="323"/>
        <v>0</v>
      </c>
      <c r="BU65" s="8">
        <f t="shared" si="323"/>
        <v>0</v>
      </c>
      <c r="BV65" s="8">
        <f t="shared" si="381"/>
        <v>0</v>
      </c>
      <c r="BW65" s="8">
        <f t="shared" si="382"/>
        <v>0</v>
      </c>
      <c r="BX65" s="8">
        <f t="shared" si="383"/>
        <v>0</v>
      </c>
      <c r="CA65" s="8" t="str">
        <f t="shared" si="192"/>
        <v/>
      </c>
      <c r="CB65" s="8" t="str">
        <f t="shared" si="193"/>
        <v/>
      </c>
      <c r="CC65" s="8" t="str">
        <f t="shared" si="194"/>
        <v/>
      </c>
      <c r="CD65" s="8" t="str">
        <f t="shared" si="195"/>
        <v/>
      </c>
      <c r="CE65" s="8" t="str">
        <f t="shared" si="196"/>
        <v/>
      </c>
      <c r="CF65" s="8" t="str">
        <f t="shared" si="197"/>
        <v/>
      </c>
      <c r="CG65" s="8" t="str">
        <f t="shared" si="324"/>
        <v/>
      </c>
      <c r="CH65" s="8" t="str">
        <f t="shared" si="325"/>
        <v/>
      </c>
      <c r="CI65" s="8" t="str">
        <f t="shared" si="326"/>
        <v/>
      </c>
      <c r="CJ65" s="8" t="str">
        <f t="shared" si="327"/>
        <v/>
      </c>
      <c r="CK65" s="8" t="str">
        <f t="shared" si="328"/>
        <v/>
      </c>
      <c r="CL65" s="8" t="str">
        <f t="shared" si="329"/>
        <v/>
      </c>
      <c r="CN65" s="13"/>
      <c r="CO65" s="8">
        <f t="shared" si="330"/>
        <v>0</v>
      </c>
      <c r="CP65" s="8">
        <f>IF(COUNT($CA65:CB65)&gt;0,SMALL($CA65:CB65,1),$CN65)</f>
        <v>0</v>
      </c>
      <c r="CQ65" s="8">
        <f>IF(COUNT($CA65:CC65)&gt;0,SMALL($CA65:CC65,1),$CN65)</f>
        <v>0</v>
      </c>
      <c r="CR65" s="8">
        <f>IF(COUNT($CA65:CD65)&gt;0,SMALL($CA65:CD65,1),$CN65)</f>
        <v>0</v>
      </c>
      <c r="CS65" s="8">
        <f>IF(COUNT($CA65:CE65)&gt;0,SMALL($CA65:CE65,1),$CN65)</f>
        <v>0</v>
      </c>
      <c r="CU65" s="8">
        <f t="shared" si="331"/>
        <v>0</v>
      </c>
      <c r="CV65" s="8">
        <f>IF(COUNT($CG65:CH65)&gt;0,SMALL($CG65:CH65,1),$CU65)</f>
        <v>0</v>
      </c>
      <c r="CW65" s="8">
        <f>IF(COUNT($CG65:CI65)&gt;0,SMALL($CG65:CI65,1),$CU65)</f>
        <v>0</v>
      </c>
      <c r="CX65" s="8">
        <f>IF(COUNT($CG65:CJ65)&gt;0,SMALL($CG65:CJ65,1),$CU65)</f>
        <v>0</v>
      </c>
      <c r="CY65" s="8">
        <f>IF(COUNT($CG65:CK65)&gt;0,SMALL($CG65:CK65,1),$CU65)</f>
        <v>0</v>
      </c>
      <c r="DA65" s="8">
        <f t="shared" si="198"/>
        <v>3.1264120370370374E-3</v>
      </c>
      <c r="DB65" s="8">
        <f t="shared" si="199"/>
        <v>2.5694444444444443E-6</v>
      </c>
      <c r="DC65" s="1">
        <f t="shared" si="45"/>
        <v>61</v>
      </c>
      <c r="DD65" s="8">
        <f t="shared" si="200"/>
        <v>1.4120370370370371E-6</v>
      </c>
      <c r="DE65" s="1" t="str">
        <f t="shared" si="201"/>
        <v>Liz Boon</v>
      </c>
      <c r="DG65" s="13">
        <f t="shared" si="202"/>
        <v>3.3113249083540332E-2</v>
      </c>
      <c r="DH65" s="13">
        <f>SMALL($DT65:DU65,1)/(60*60*24)</f>
        <v>3.3113249083540332E-2</v>
      </c>
      <c r="DI65" s="13">
        <f>SMALL($DT65:DV65,1)/(60*60*24)</f>
        <v>3.3113249083540332E-2</v>
      </c>
      <c r="DJ65" s="13">
        <f>SMALL($DT65:DW65,1)/(60*60*24)</f>
        <v>3.3113249083540332E-2</v>
      </c>
      <c r="DK65" s="13">
        <f>SMALL($DT65:DX65,1)/(60*60*24)</f>
        <v>3.3113249083540332E-2</v>
      </c>
      <c r="DL65" s="13">
        <f>SMALL($DT65:DY65,1)/(60*60*24)</f>
        <v>3.3113249083540332E-2</v>
      </c>
      <c r="DM65" s="37">
        <f t="shared" si="203"/>
        <v>2.950481073112388E-2</v>
      </c>
      <c r="DN65" s="13">
        <f>SMALL($DZ65:EA65,1)/(60*60*24)</f>
        <v>2.950481073112388E-2</v>
      </c>
      <c r="DO65" s="13">
        <f>SMALL($DZ65:EB65,1)/(60*60*24)</f>
        <v>2.950481073112388E-2</v>
      </c>
      <c r="DP65" s="13">
        <f>SMALL($DZ65:EC65,1)/(60*60*24)</f>
        <v>2.950481073112388E-2</v>
      </c>
      <c r="DQ65" s="13">
        <f>SMALL($DZ65:ED65,1)/(60*60*24)</f>
        <v>2.950481073112388E-2</v>
      </c>
      <c r="DR65" s="13">
        <f>SMALL($DZ65:EE65,1)/(60*60*24)</f>
        <v>2.950481073112388E-2</v>
      </c>
      <c r="DT65" s="6">
        <f t="shared" si="204"/>
        <v>2860.9847208178844</v>
      </c>
      <c r="DU65" s="1">
        <f t="shared" si="332"/>
        <v>9999</v>
      </c>
      <c r="DV65" s="1">
        <f t="shared" si="333"/>
        <v>9999</v>
      </c>
      <c r="DW65" s="1">
        <f t="shared" si="334"/>
        <v>9999</v>
      </c>
      <c r="DX65" s="1">
        <f t="shared" si="335"/>
        <v>9999</v>
      </c>
      <c r="DY65" s="1">
        <f t="shared" si="336"/>
        <v>9999</v>
      </c>
      <c r="DZ65" s="6">
        <f t="shared" si="205"/>
        <v>2549.2156471691032</v>
      </c>
      <c r="EA65" s="1">
        <f t="shared" si="337"/>
        <v>9999</v>
      </c>
      <c r="EB65" s="46">
        <f t="shared" si="338"/>
        <v>9999</v>
      </c>
      <c r="EC65" s="1">
        <f t="shared" si="339"/>
        <v>9999</v>
      </c>
      <c r="ED65" s="1">
        <f t="shared" si="340"/>
        <v>9999</v>
      </c>
      <c r="EE65" s="1">
        <f t="shared" si="341"/>
        <v>9999</v>
      </c>
    </row>
    <row r="66" spans="1:139" x14ac:dyDescent="0.25">
      <c r="A66" s="1" t="s">
        <v>145</v>
      </c>
      <c r="B66" s="45"/>
      <c r="E66" s="13">
        <v>2.6238425925925925E-2</v>
      </c>
      <c r="F66" s="11">
        <v>44287</v>
      </c>
      <c r="H66" s="38"/>
      <c r="L66" s="8">
        <v>3.4756944444444444E-2</v>
      </c>
      <c r="M66" s="8">
        <v>2.6238425925925929E-2</v>
      </c>
      <c r="N66" s="8">
        <f t="shared" si="180"/>
        <v>2.3591716962721623E-2</v>
      </c>
      <c r="O66" s="32" t="str">
        <f t="shared" si="61"/>
        <v>-</v>
      </c>
      <c r="P66" s="69">
        <f t="shared" si="181"/>
        <v>2.6467089632043056E-3</v>
      </c>
      <c r="Q66" s="32">
        <f t="shared" ref="Q66" si="429">IF(R66&gt;0,"+",0)</f>
        <v>0</v>
      </c>
      <c r="R66" s="69">
        <f t="shared" si="63"/>
        <v>-2.6467089632043056E-3</v>
      </c>
      <c r="S66" s="6">
        <f t="shared" si="307"/>
        <v>2038.3243455791485</v>
      </c>
      <c r="T66" s="8">
        <f t="shared" si="183"/>
        <v>1.2673611111111111E-2</v>
      </c>
      <c r="V66" s="8">
        <f t="shared" si="308"/>
        <v>2.7141203703703709E-2</v>
      </c>
      <c r="W66" s="8">
        <f t="shared" si="309"/>
        <v>1.8425925925925925E-2</v>
      </c>
      <c r="X66" s="8">
        <f t="shared" si="310"/>
        <v>1.2673611111111111E-2</v>
      </c>
      <c r="Y66" s="8"/>
      <c r="Z66" s="8">
        <f>IF(A66&lt;&gt;"",IF(VLOOKUP(A66,Apr!A$4:F$209,6)&gt;0,VLOOKUP(A66,Apr!A$4:F$209,6),0),0)</f>
        <v>0</v>
      </c>
      <c r="AA66" s="8">
        <f>IF(A66&lt;&gt;"",IF(VLOOKUP(A66,May!A$3:F$207,6)&gt;0,VLOOKUP(A66,May!A$3:F$207,6),0),0)</f>
        <v>0</v>
      </c>
      <c r="AB66" s="8">
        <f>IF(A66&lt;&gt;"",IF(VLOOKUP(A66,Jun!A$3:F$207,6)&gt;0,VLOOKUP(A66,Jun!A$3:F$207,6),0),0)</f>
        <v>0</v>
      </c>
      <c r="AC66" s="8">
        <f>IF(A66&lt;&gt;"",IF(VLOOKUP(A66,Jul!A$3:F$206,6)&gt;0,VLOOKUP(A66,Jul!A$3:F$206,6),0),0)</f>
        <v>0</v>
      </c>
      <c r="AD66" s="8">
        <f>IF(A66&lt;&gt;"",IF(VLOOKUP(A66,Aug!A$3:F$206,6)&gt;0,VLOOKUP(A66,Aug!A$3:F$206,6),0),0)</f>
        <v>0</v>
      </c>
      <c r="AE66" s="8">
        <f>IF(A66&lt;&gt;"",IF(VLOOKUP(A66,Sep!A$3:F$206,6)&gt;0,VLOOKUP(A66,Sep!A$3:F$206,6),0),0)</f>
        <v>2.7141203703703709E-2</v>
      </c>
      <c r="AF66" s="6">
        <f t="shared" si="311"/>
        <v>2089.459146395795</v>
      </c>
      <c r="AG66" s="8">
        <f t="shared" si="312"/>
        <v>3.645833333333333E-3</v>
      </c>
      <c r="AH66" s="8">
        <f>IF(A66&lt;&gt;"",IF(VLOOKUP(A66,Oct!A$3:F$206,6)&gt;0,VLOOKUP(A66,Oct!A$3:F$206,6),0),0)</f>
        <v>0</v>
      </c>
      <c r="AI66" s="8">
        <f>IF(A66&lt;&gt;"",IF(VLOOKUP(A66,Nov!A$3:F$206,6)&gt;0,VLOOKUP(A66,Nov!A$3:F$206,6),0),0)</f>
        <v>0</v>
      </c>
      <c r="AJ66" s="8">
        <f>IF(A66&lt;&gt;"",IF(VLOOKUP(A66,Dec!A$3:F$207,6)&gt;0,VLOOKUP(A66,Dec!A$3:F$207,6),0),0)</f>
        <v>0</v>
      </c>
      <c r="AK66" s="8">
        <f>IF(A66&lt;&gt;"",IF(VLOOKUP(A66,Jan!A$3:F$206,6)&gt;0,VLOOKUP(A66,Jan!A$3:F$206,6),0),0)</f>
        <v>1.9861111111111111E-2</v>
      </c>
      <c r="AL66" s="8">
        <f>IF(A66&lt;&gt;"",IF(VLOOKUP(A66,Feb!A$3:F$206,6)&gt;0,VLOOKUP(A66,Feb!A$3:F$206,6),0),0)</f>
        <v>1.8425925925925925E-2</v>
      </c>
      <c r="AM66" s="8">
        <f>IF(A66&lt;&gt;"",IF(VLOOKUP(A66,Mar!A$3:F$206,6)&gt;0,VLOOKUP(A66,Mar!A$3:F$206,6),0),0)</f>
        <v>0</v>
      </c>
      <c r="AO66" s="8">
        <f>LARGE($BM66:BN66,1)</f>
        <v>1.2673611111111111E-2</v>
      </c>
      <c r="AP66" s="8">
        <f>LARGE($BM66:BO66,1)</f>
        <v>1.2673611111111111E-2</v>
      </c>
      <c r="AQ66" s="8">
        <f>LARGE($BM66:BP66,1)</f>
        <v>1.2673611111111111E-2</v>
      </c>
      <c r="AR66" s="8">
        <f>LARGE($BM66:BQ66,1)</f>
        <v>1.2673611111111111E-2</v>
      </c>
      <c r="AS66" s="8">
        <f>LARGE($BM66:BR66,1)</f>
        <v>1.2673611111111111E-2</v>
      </c>
      <c r="AT66" s="8">
        <f>LARGE($BS66:BT66,1)</f>
        <v>3.645833333333333E-3</v>
      </c>
      <c r="AU66" s="8">
        <f>LARGE($BS66:BU66,1)</f>
        <v>3.645833333333333E-3</v>
      </c>
      <c r="AV66" s="8">
        <f>LARGE($BS66:BV66,1)</f>
        <v>3.645833333333333E-3</v>
      </c>
      <c r="AW66" s="8">
        <f>LARGE($BS66:BW66,1)</f>
        <v>7.9861111111111105E-3</v>
      </c>
      <c r="AX66" s="8">
        <f>LARGE($BS66:BX66,1)</f>
        <v>9.3749999999999997E-3</v>
      </c>
      <c r="BA66" s="6">
        <f t="shared" si="184"/>
        <v>0</v>
      </c>
      <c r="BB66" s="6">
        <f t="shared" si="185"/>
        <v>0</v>
      </c>
      <c r="BC66" s="6">
        <f t="shared" si="186"/>
        <v>0</v>
      </c>
      <c r="BD66" s="6">
        <f t="shared" si="187"/>
        <v>0</v>
      </c>
      <c r="BE66" s="6">
        <f t="shared" si="188"/>
        <v>0</v>
      </c>
      <c r="BF66" s="6">
        <f t="shared" si="189"/>
        <v>2345.0000000000005</v>
      </c>
      <c r="BG66" s="6">
        <f t="shared" si="313"/>
        <v>0</v>
      </c>
      <c r="BH66" s="6">
        <f t="shared" si="314"/>
        <v>0</v>
      </c>
      <c r="BI66" s="6">
        <f t="shared" si="315"/>
        <v>0</v>
      </c>
      <c r="BJ66" s="6">
        <f t="shared" si="316"/>
        <v>1716</v>
      </c>
      <c r="BK66" s="6">
        <f t="shared" si="317"/>
        <v>1592.0000000000002</v>
      </c>
      <c r="BM66" s="8">
        <f t="shared" si="190"/>
        <v>1.2673611111111111E-2</v>
      </c>
      <c r="BN66" s="8">
        <f t="shared" si="318"/>
        <v>0</v>
      </c>
      <c r="BO66" s="8">
        <f t="shared" si="319"/>
        <v>0</v>
      </c>
      <c r="BP66" s="8">
        <f t="shared" si="320"/>
        <v>0</v>
      </c>
      <c r="BQ66" s="8">
        <f t="shared" si="321"/>
        <v>0</v>
      </c>
      <c r="BR66" s="8">
        <f t="shared" si="322"/>
        <v>0</v>
      </c>
      <c r="BS66" s="8">
        <f t="shared" si="191"/>
        <v>3.645833333333333E-3</v>
      </c>
      <c r="BT66" s="8">
        <f t="shared" si="323"/>
        <v>0</v>
      </c>
      <c r="BU66" s="8">
        <f t="shared" si="323"/>
        <v>0</v>
      </c>
      <c r="BV66" s="8">
        <f t="shared" si="381"/>
        <v>0</v>
      </c>
      <c r="BW66" s="8">
        <f t="shared" si="382"/>
        <v>7.9861111111111105E-3</v>
      </c>
      <c r="BX66" s="8">
        <f t="shared" si="383"/>
        <v>9.3749999999999997E-3</v>
      </c>
      <c r="CA66" s="8" t="str">
        <f t="shared" si="192"/>
        <v/>
      </c>
      <c r="CB66" s="8" t="str">
        <f t="shared" si="193"/>
        <v/>
      </c>
      <c r="CC66" s="8" t="str">
        <f t="shared" si="194"/>
        <v/>
      </c>
      <c r="CD66" s="8" t="str">
        <f t="shared" si="195"/>
        <v/>
      </c>
      <c r="CE66" s="8" t="str">
        <f t="shared" si="196"/>
        <v/>
      </c>
      <c r="CF66" s="8">
        <f t="shared" si="197"/>
        <v>2.7141203703703709E-2</v>
      </c>
      <c r="CG66" s="8" t="str">
        <f t="shared" si="324"/>
        <v/>
      </c>
      <c r="CH66" s="8" t="str">
        <f t="shared" si="325"/>
        <v/>
      </c>
      <c r="CI66" s="8" t="str">
        <f t="shared" si="326"/>
        <v/>
      </c>
      <c r="CJ66" s="8">
        <f t="shared" si="327"/>
        <v>1.9861111111111111E-2</v>
      </c>
      <c r="CK66" s="8">
        <f t="shared" si="328"/>
        <v>1.8425925925925925E-2</v>
      </c>
      <c r="CL66" s="8" t="str">
        <f t="shared" si="329"/>
        <v/>
      </c>
      <c r="CN66" s="13">
        <v>2.6527777777777779E-2</v>
      </c>
      <c r="CO66" s="8">
        <f t="shared" si="330"/>
        <v>2.6527777777777779E-2</v>
      </c>
      <c r="CP66" s="8">
        <f>IF(COUNT($CA66:CB66)&gt;0,SMALL($CA66:CB66,1),$CN66)</f>
        <v>2.6527777777777779E-2</v>
      </c>
      <c r="CQ66" s="8">
        <f>IF(COUNT($CA66:CC66)&gt;0,SMALL($CA66:CC66,1),$CN66)</f>
        <v>2.6527777777777779E-2</v>
      </c>
      <c r="CR66" s="8">
        <f>IF(COUNT($CA66:CD66)&gt;0,SMALL($CA66:CD66,1),$CN66)</f>
        <v>2.6527777777777779E-2</v>
      </c>
      <c r="CS66" s="8">
        <f>IF(COUNT($CA66:CE66)&gt;0,SMALL($CA66:CE66,1),$CN66)</f>
        <v>2.6527777777777779E-2</v>
      </c>
      <c r="CT66" s="3">
        <v>2.0486111111111111E-2</v>
      </c>
      <c r="CU66" s="8">
        <f t="shared" si="331"/>
        <v>2.0486111111111111E-2</v>
      </c>
      <c r="CV66" s="8">
        <f>IF(COUNT($CG66:CH66)&gt;0,SMALL($CG66:CH66,1),$CU66)</f>
        <v>2.0486111111111111E-2</v>
      </c>
      <c r="CW66" s="8">
        <f>IF(COUNT($CG66:CI66)&gt;0,SMALL($CG66:CI66,1),$CU66)</f>
        <v>2.0486111111111111E-2</v>
      </c>
      <c r="CX66" s="8">
        <f>IF(COUNT($CG66:CJ66)&gt;0,SMALL($CG66:CJ66,1),$CU66)</f>
        <v>1.9861111111111111E-2</v>
      </c>
      <c r="CY66" s="8">
        <f>IF(COUNT($CG66:CK66)&gt;0,SMALL($CG66:CK66,1),$CU66)</f>
        <v>1.8425925925925925E-2</v>
      </c>
      <c r="DA66" s="8">
        <f t="shared" si="198"/>
        <v>1.2675046296296297E-2</v>
      </c>
      <c r="DB66" s="8">
        <f t="shared" si="199"/>
        <v>9.3764351851851856E-3</v>
      </c>
      <c r="DC66" s="1">
        <f t="shared" si="45"/>
        <v>62</v>
      </c>
      <c r="DD66" s="8">
        <f t="shared" si="200"/>
        <v>1.4351851851851851E-6</v>
      </c>
      <c r="DE66" s="1" t="str">
        <f t="shared" si="201"/>
        <v>Liz Canavan</v>
      </c>
      <c r="DG66" s="13">
        <f t="shared" si="202"/>
        <v>2.3591716962721623E-2</v>
      </c>
      <c r="DH66" s="13">
        <f>SMALL($DT66:DU66,1)/(60*60*24)</f>
        <v>2.3591716962721627E-2</v>
      </c>
      <c r="DI66" s="13">
        <f>SMALL($DT66:DV66,1)/(60*60*24)</f>
        <v>2.3591716962721627E-2</v>
      </c>
      <c r="DJ66" s="13">
        <f>SMALL($DT66:DW66,1)/(60*60*24)</f>
        <v>2.3591716962721627E-2</v>
      </c>
      <c r="DK66" s="13">
        <f>SMALL($DT66:DX66,1)/(60*60*24)</f>
        <v>2.3591716962721627E-2</v>
      </c>
      <c r="DL66" s="13">
        <f>SMALL($DT66:DY66,1)/(60*60*24)</f>
        <v>2.3591716962721627E-2</v>
      </c>
      <c r="DM66" s="37">
        <f t="shared" si="203"/>
        <v>2.4183554935136516E-2</v>
      </c>
      <c r="DN66" s="13">
        <f>SMALL($DZ66:EA66,1)/(60*60*24)</f>
        <v>2.4183554935136516E-2</v>
      </c>
      <c r="DO66" s="13">
        <f>SMALL($DZ66:EB66,1)/(60*60*24)</f>
        <v>2.4183554935136516E-2</v>
      </c>
      <c r="DP66" s="13">
        <f>SMALL($DZ66:EC66,1)/(60*60*24)</f>
        <v>2.4183554935136516E-2</v>
      </c>
      <c r="DQ66" s="13">
        <f>SMALL($DZ66:ED66,1)/(60*60*24)</f>
        <v>1.9861111111111111E-2</v>
      </c>
      <c r="DR66" s="13">
        <f>SMALL($DZ66:EE66,1)/(60*60*24)</f>
        <v>1.8425925925925929E-2</v>
      </c>
      <c r="DT66" s="6">
        <f t="shared" si="204"/>
        <v>2038.3243455791485</v>
      </c>
      <c r="DU66" s="1">
        <f t="shared" si="332"/>
        <v>9999</v>
      </c>
      <c r="DV66" s="1">
        <f t="shared" si="333"/>
        <v>9999</v>
      </c>
      <c r="DW66" s="1">
        <f t="shared" si="334"/>
        <v>9999</v>
      </c>
      <c r="DX66" s="1">
        <f t="shared" si="335"/>
        <v>9999</v>
      </c>
      <c r="DY66" s="1">
        <f t="shared" si="336"/>
        <v>9999</v>
      </c>
      <c r="DZ66" s="6">
        <f t="shared" si="205"/>
        <v>2089.459146395795</v>
      </c>
      <c r="EA66" s="1">
        <f t="shared" si="337"/>
        <v>9999</v>
      </c>
      <c r="EB66" s="46">
        <f t="shared" si="338"/>
        <v>9999</v>
      </c>
      <c r="EC66" s="1">
        <f t="shared" si="339"/>
        <v>9999</v>
      </c>
      <c r="ED66" s="1">
        <f t="shared" si="340"/>
        <v>1716</v>
      </c>
      <c r="EE66" s="1">
        <f t="shared" si="341"/>
        <v>1592.0000000000002</v>
      </c>
    </row>
    <row r="67" spans="1:139" x14ac:dyDescent="0.25">
      <c r="A67" s="1" t="s">
        <v>160</v>
      </c>
      <c r="B67" s="45"/>
      <c r="E67" s="13">
        <v>2.0335648148148148E-2</v>
      </c>
      <c r="F67" s="11">
        <v>44044</v>
      </c>
      <c r="H67" s="38"/>
      <c r="K67" s="64"/>
      <c r="L67" s="8">
        <v>3.0578703703703702E-2</v>
      </c>
      <c r="M67" s="8">
        <v>2.1226851851851851E-2</v>
      </c>
      <c r="N67" s="8">
        <f t="shared" si="180"/>
        <v>2.075568305544806E-2</v>
      </c>
      <c r="O67" s="32" t="str">
        <f t="shared" si="61"/>
        <v>-</v>
      </c>
      <c r="P67" s="69">
        <f t="shared" si="181"/>
        <v>4.7116879640379111E-4</v>
      </c>
      <c r="Q67" s="32">
        <f t="shared" ref="Q67" si="430">IF(R67&gt;0,"+",0)</f>
        <v>0</v>
      </c>
      <c r="R67" s="69">
        <f t="shared" si="63"/>
        <v>-4.7116879640379111E-4</v>
      </c>
      <c r="S67" s="6">
        <f t="shared" si="307"/>
        <v>1793.2910159907124</v>
      </c>
      <c r="T67" s="8">
        <f t="shared" si="183"/>
        <v>1.545138888888889E-2</v>
      </c>
      <c r="V67" s="8">
        <f t="shared" si="308"/>
        <v>0</v>
      </c>
      <c r="W67" s="8">
        <f t="shared" si="309"/>
        <v>0</v>
      </c>
      <c r="X67" s="8">
        <f t="shared" si="310"/>
        <v>1.545138888888889E-2</v>
      </c>
      <c r="Y67" s="8"/>
      <c r="Z67" s="8">
        <f>IF(A67&lt;&gt;"",IF(VLOOKUP(A67,Apr!A$4:F$209,6)&gt;0,VLOOKUP(A67,Apr!A$4:F$209,6),0),0)</f>
        <v>0</v>
      </c>
      <c r="AA67" s="8">
        <f>IF(A67&lt;&gt;"",IF(VLOOKUP(A67,May!A$3:F$207,6)&gt;0,VLOOKUP(A67,May!A$3:F$207,6),0),0)</f>
        <v>0</v>
      </c>
      <c r="AB67" s="8">
        <f>IF(A67&lt;&gt;"",IF(VLOOKUP(A67,Jun!A$3:F$207,6)&gt;0,VLOOKUP(A67,Jun!A$3:F$207,6),0),0)</f>
        <v>0</v>
      </c>
      <c r="AC67" s="8">
        <f>IF(A67&lt;&gt;"",IF(VLOOKUP(A67,Jul!A$3:F$206,6)&gt;0,VLOOKUP(A67,Jul!A$3:F$206,6),0),0)</f>
        <v>0</v>
      </c>
      <c r="AD67" s="8">
        <f>IF(A67&lt;&gt;"",IF(VLOOKUP(A67,Aug!A$3:F$206,6)&gt;0,VLOOKUP(A67,Aug!A$3:F$206,6),0),0)</f>
        <v>0</v>
      </c>
      <c r="AE67" s="8">
        <f>IF(A67&lt;&gt;"",IF(VLOOKUP(A67,Sep!A$3:F$206,6)&gt;0,VLOOKUP(A67,Sep!A$3:F$206,6),0),0)</f>
        <v>0</v>
      </c>
      <c r="AF67" s="6">
        <f t="shared" si="311"/>
        <v>1597.8713498981665</v>
      </c>
      <c r="AG67" s="8">
        <f t="shared" si="312"/>
        <v>9.3749999999999997E-3</v>
      </c>
      <c r="AH67" s="8">
        <f>IF(A67&lt;&gt;"",IF(VLOOKUP(A67,Oct!A$3:F$206,6)&gt;0,VLOOKUP(A67,Oct!A$3:F$206,6),0),0)</f>
        <v>0</v>
      </c>
      <c r="AI67" s="8">
        <f>IF(A67&lt;&gt;"",IF(VLOOKUP(A67,Nov!A$3:F$206,6)&gt;0,VLOOKUP(A67,Nov!A$3:F$206,6),0),0)</f>
        <v>0</v>
      </c>
      <c r="AJ67" s="8">
        <f>IF(A67&lt;&gt;"",IF(VLOOKUP(A67,Dec!A$3:F$207,6)&gt;0,VLOOKUP(A67,Dec!A$3:F$207,6),0),0)</f>
        <v>0</v>
      </c>
      <c r="AK67" s="8">
        <f>IF(A67&lt;&gt;"",IF(VLOOKUP(A67,Jan!A$3:F$206,6)&gt;0,VLOOKUP(A67,Jan!A$3:F$206,6),0),0)</f>
        <v>0</v>
      </c>
      <c r="AL67" s="8">
        <f>IF(A67&lt;&gt;"",IF(VLOOKUP(A67,Feb!A$3:F$206,6)&gt;0,VLOOKUP(A67,Feb!A$3:F$206,6),0),0)</f>
        <v>0</v>
      </c>
      <c r="AM67" s="8">
        <f>IF(A67&lt;&gt;"",IF(VLOOKUP(A67,Mar!A$3:F$206,6)&gt;0,VLOOKUP(A67,Mar!A$3:F$206,6),0),0)</f>
        <v>0</v>
      </c>
      <c r="AO67" s="8">
        <f>LARGE($BM67:BN67,1)</f>
        <v>1.545138888888889E-2</v>
      </c>
      <c r="AP67" s="8">
        <f>LARGE($BM67:BO67,1)</f>
        <v>1.545138888888889E-2</v>
      </c>
      <c r="AQ67" s="8">
        <f>LARGE($BM67:BP67,1)</f>
        <v>1.545138888888889E-2</v>
      </c>
      <c r="AR67" s="8">
        <f>LARGE($BM67:BQ67,1)</f>
        <v>1.545138888888889E-2</v>
      </c>
      <c r="AS67" s="8">
        <f>LARGE($BM67:BR67,1)</f>
        <v>1.545138888888889E-2</v>
      </c>
      <c r="AT67" s="8">
        <f>LARGE($BS67:BT67,1)</f>
        <v>9.3749999999999997E-3</v>
      </c>
      <c r="AU67" s="8">
        <f>LARGE($BS67:BU67,1)</f>
        <v>9.3749999999999997E-3</v>
      </c>
      <c r="AV67" s="8">
        <f>LARGE($BS67:BV67,1)</f>
        <v>9.3749999999999997E-3</v>
      </c>
      <c r="AW67" s="8">
        <f>LARGE($BS67:BW67,1)</f>
        <v>9.3749999999999997E-3</v>
      </c>
      <c r="AX67" s="8">
        <f>LARGE($BS67:BX67,1)</f>
        <v>9.3749999999999997E-3</v>
      </c>
      <c r="BA67" s="6">
        <f t="shared" si="184"/>
        <v>0</v>
      </c>
      <c r="BB67" s="6">
        <f t="shared" si="185"/>
        <v>0</v>
      </c>
      <c r="BC67" s="6">
        <f t="shared" si="186"/>
        <v>0</v>
      </c>
      <c r="BD67" s="6">
        <f t="shared" si="187"/>
        <v>0</v>
      </c>
      <c r="BE67" s="6">
        <f t="shared" si="188"/>
        <v>0</v>
      </c>
      <c r="BF67" s="6">
        <f t="shared" si="189"/>
        <v>0</v>
      </c>
      <c r="BG67" s="6">
        <f t="shared" si="313"/>
        <v>0</v>
      </c>
      <c r="BH67" s="6">
        <f t="shared" si="314"/>
        <v>0</v>
      </c>
      <c r="BI67" s="6">
        <f t="shared" si="315"/>
        <v>0</v>
      </c>
      <c r="BJ67" s="6">
        <f t="shared" si="316"/>
        <v>0</v>
      </c>
      <c r="BK67" s="6">
        <f t="shared" si="317"/>
        <v>0</v>
      </c>
      <c r="BM67" s="8">
        <f t="shared" si="190"/>
        <v>1.545138888888889E-2</v>
      </c>
      <c r="BN67" s="8">
        <f t="shared" si="318"/>
        <v>0</v>
      </c>
      <c r="BO67" s="8">
        <f t="shared" si="319"/>
        <v>0</v>
      </c>
      <c r="BP67" s="8">
        <f t="shared" si="320"/>
        <v>0</v>
      </c>
      <c r="BQ67" s="8">
        <f t="shared" si="321"/>
        <v>0</v>
      </c>
      <c r="BR67" s="8">
        <f t="shared" si="322"/>
        <v>0</v>
      </c>
      <c r="BS67" s="8">
        <f t="shared" si="191"/>
        <v>9.3749999999999997E-3</v>
      </c>
      <c r="BT67" s="8">
        <f t="shared" si="323"/>
        <v>0</v>
      </c>
      <c r="BU67" s="8">
        <f t="shared" si="323"/>
        <v>0</v>
      </c>
      <c r="BV67" s="8">
        <f t="shared" si="381"/>
        <v>0</v>
      </c>
      <c r="BW67" s="8">
        <f t="shared" si="382"/>
        <v>0</v>
      </c>
      <c r="BX67" s="8">
        <f t="shared" si="383"/>
        <v>0</v>
      </c>
      <c r="CA67" s="8" t="str">
        <f t="shared" si="192"/>
        <v/>
      </c>
      <c r="CB67" s="8" t="str">
        <f t="shared" si="193"/>
        <v/>
      </c>
      <c r="CC67" s="8" t="str">
        <f t="shared" si="194"/>
        <v/>
      </c>
      <c r="CD67" s="8" t="str">
        <f t="shared" si="195"/>
        <v/>
      </c>
      <c r="CE67" s="8" t="str">
        <f t="shared" si="196"/>
        <v/>
      </c>
      <c r="CF67" s="8" t="str">
        <f t="shared" si="197"/>
        <v/>
      </c>
      <c r="CG67" s="8" t="str">
        <f t="shared" si="324"/>
        <v/>
      </c>
      <c r="CH67" s="8" t="str">
        <f t="shared" si="325"/>
        <v/>
      </c>
      <c r="CI67" s="8" t="str">
        <f t="shared" si="326"/>
        <v/>
      </c>
      <c r="CJ67" s="8" t="str">
        <f t="shared" si="327"/>
        <v/>
      </c>
      <c r="CK67" s="8" t="str">
        <f t="shared" si="328"/>
        <v/>
      </c>
      <c r="CL67" s="8" t="str">
        <f t="shared" si="329"/>
        <v/>
      </c>
      <c r="CN67" s="13">
        <v>2.0335648148148148E-2</v>
      </c>
      <c r="CO67" s="8">
        <f t="shared" si="330"/>
        <v>2.0335648148148148E-2</v>
      </c>
      <c r="CP67" s="8">
        <f>IF(COUNT($CA67:CB67)&gt;0,SMALL($CA67:CB67,1),$CN67)</f>
        <v>2.0335648148148148E-2</v>
      </c>
      <c r="CQ67" s="8">
        <f>IF(COUNT($CA67:CC67)&gt;0,SMALL($CA67:CC67,1),$CN67)</f>
        <v>2.0335648148148148E-2</v>
      </c>
      <c r="CR67" s="8">
        <f>IF(COUNT($CA67:CD67)&gt;0,SMALL($CA67:CD67,1),$CN67)</f>
        <v>2.0335648148148148E-2</v>
      </c>
      <c r="CS67" s="8">
        <f>IF(COUNT($CA67:CE67)&gt;0,SMALL($CA67:CE67,1),$CN67)</f>
        <v>2.0335648148148148E-2</v>
      </c>
      <c r="CT67" s="3">
        <v>1.695601851851852E-2</v>
      </c>
      <c r="CU67" s="8">
        <f t="shared" si="331"/>
        <v>1.695601851851852E-2</v>
      </c>
      <c r="CV67" s="8">
        <f>IF(COUNT($CG67:CH67)&gt;0,SMALL($CG67:CH67,1),$CU67)</f>
        <v>1.695601851851852E-2</v>
      </c>
      <c r="CW67" s="8">
        <f>IF(COUNT($CG67:CI67)&gt;0,SMALL($CG67:CI67,1),$CU67)</f>
        <v>1.695601851851852E-2</v>
      </c>
      <c r="CX67" s="8">
        <f>IF(COUNT($CG67:CJ67)&gt;0,SMALL($CG67:CJ67,1),$CU67)</f>
        <v>1.695601851851852E-2</v>
      </c>
      <c r="CY67" s="8">
        <f>IF(COUNT($CG67:CK67)&gt;0,SMALL($CG67:CK67,1),$CU67)</f>
        <v>1.695601851851852E-2</v>
      </c>
      <c r="DA67" s="8">
        <f t="shared" si="198"/>
        <v>1.5452847222222222E-2</v>
      </c>
      <c r="DB67" s="8">
        <f t="shared" si="199"/>
        <v>9.3764583333333321E-3</v>
      </c>
      <c r="DC67" s="1">
        <f t="shared" si="45"/>
        <v>63</v>
      </c>
      <c r="DD67" s="8">
        <f t="shared" si="200"/>
        <v>1.4583333333333333E-6</v>
      </c>
      <c r="DE67" s="1" t="str">
        <f t="shared" si="201"/>
        <v>Louise Cox</v>
      </c>
      <c r="DG67" s="13">
        <f t="shared" si="202"/>
        <v>2.075568305544806E-2</v>
      </c>
      <c r="DH67" s="13">
        <f>SMALL($DT67:DU67,1)/(60*60*24)</f>
        <v>2.075568305544806E-2</v>
      </c>
      <c r="DI67" s="13">
        <f>SMALL($DT67:DV67,1)/(60*60*24)</f>
        <v>2.075568305544806E-2</v>
      </c>
      <c r="DJ67" s="13">
        <f>SMALL($DT67:DW67,1)/(60*60*24)</f>
        <v>2.075568305544806E-2</v>
      </c>
      <c r="DK67" s="13">
        <f>SMALL($DT67:DX67,1)/(60*60*24)</f>
        <v>2.075568305544806E-2</v>
      </c>
      <c r="DL67" s="13">
        <f>SMALL($DT67:DY67,1)/(60*60*24)</f>
        <v>2.075568305544806E-2</v>
      </c>
      <c r="DM67" s="37">
        <f t="shared" si="203"/>
        <v>1.8493881364562113E-2</v>
      </c>
      <c r="DN67" s="13">
        <f>SMALL($DZ67:EA67,1)/(60*60*24)</f>
        <v>1.8493881364562113E-2</v>
      </c>
      <c r="DO67" s="13">
        <f>SMALL($DZ67:EB67,1)/(60*60*24)</f>
        <v>1.8493881364562113E-2</v>
      </c>
      <c r="DP67" s="13">
        <f>SMALL($DZ67:EC67,1)/(60*60*24)</f>
        <v>1.8493881364562113E-2</v>
      </c>
      <c r="DQ67" s="13">
        <f>SMALL($DZ67:ED67,1)/(60*60*24)</f>
        <v>1.8493881364562113E-2</v>
      </c>
      <c r="DR67" s="13">
        <f>SMALL($DZ67:EE67,1)/(60*60*24)</f>
        <v>1.8493881364562113E-2</v>
      </c>
      <c r="DT67" s="6">
        <f t="shared" si="204"/>
        <v>1793.2910159907124</v>
      </c>
      <c r="DU67" s="1">
        <f t="shared" si="332"/>
        <v>9999</v>
      </c>
      <c r="DV67" s="1">
        <f t="shared" si="333"/>
        <v>9999</v>
      </c>
      <c r="DW67" s="1">
        <f t="shared" si="334"/>
        <v>9999</v>
      </c>
      <c r="DX67" s="1">
        <f t="shared" si="335"/>
        <v>9999</v>
      </c>
      <c r="DY67" s="1">
        <f t="shared" si="336"/>
        <v>9999</v>
      </c>
      <c r="DZ67" s="6">
        <f t="shared" si="205"/>
        <v>1597.8713498981665</v>
      </c>
      <c r="EA67" s="1">
        <f t="shared" si="337"/>
        <v>9999</v>
      </c>
      <c r="EB67" s="46">
        <f t="shared" si="338"/>
        <v>9999</v>
      </c>
      <c r="EC67" s="1">
        <f t="shared" si="339"/>
        <v>9999</v>
      </c>
      <c r="ED67" s="1">
        <f t="shared" si="340"/>
        <v>9999</v>
      </c>
      <c r="EE67" s="1">
        <f t="shared" si="341"/>
        <v>9999</v>
      </c>
    </row>
    <row r="68" spans="1:139" x14ac:dyDescent="0.25">
      <c r="A68" s="36" t="s">
        <v>162</v>
      </c>
      <c r="H68" s="38"/>
      <c r="K68" s="8">
        <v>1.4004629629629631E-2</v>
      </c>
      <c r="M68" s="8">
        <v>2.1838714719542695E-2</v>
      </c>
      <c r="N68" s="8">
        <f t="shared" si="180"/>
        <v>1.9588469096105753E-2</v>
      </c>
      <c r="O68" s="32" t="str">
        <f t="shared" si="61"/>
        <v>-</v>
      </c>
      <c r="P68" s="69">
        <f t="shared" si="181"/>
        <v>2.2502456234369424E-3</v>
      </c>
      <c r="Q68" s="32">
        <f t="shared" ref="Q68" si="431">IF(R68&gt;0,"+",0)</f>
        <v>0</v>
      </c>
      <c r="R68" s="70">
        <f t="shared" si="63"/>
        <v>-2.2502456234369424E-3</v>
      </c>
      <c r="S68" s="6">
        <f t="shared" si="307"/>
        <v>1692.4437299035371</v>
      </c>
      <c r="T68" s="8">
        <f t="shared" si="183"/>
        <v>1.6666666666666666E-2</v>
      </c>
      <c r="V68" s="8">
        <f t="shared" si="308"/>
        <v>2.2060185185185179E-2</v>
      </c>
      <c r="W68" s="8">
        <f t="shared" si="309"/>
        <v>1.6469907407407405E-2</v>
      </c>
      <c r="X68" s="8">
        <f t="shared" si="310"/>
        <v>1.6666666666666666E-2</v>
      </c>
      <c r="Y68" s="8"/>
      <c r="Z68" s="8">
        <f>IF(A68&lt;&gt;"",IF(VLOOKUP(A68,Apr!A$4:F$209,6)&gt;0,VLOOKUP(A68,Apr!A$4:F$209,6),0),0)</f>
        <v>2.2060185185185179E-2</v>
      </c>
      <c r="AA68" s="8">
        <f>IF(A68&lt;&gt;"",IF(VLOOKUP(A68,May!A$3:F$207,6)&gt;0,VLOOKUP(A68,May!A$3:F$207,6),0),0)</f>
        <v>0</v>
      </c>
      <c r="AB68" s="8">
        <f>IF(A68&lt;&gt;"",IF(VLOOKUP(A68,Jun!A$3:F$207,6)&gt;0,VLOOKUP(A68,Jun!A$3:F$207,6),0),0)</f>
        <v>0</v>
      </c>
      <c r="AC68" s="8">
        <f>IF(A68&lt;&gt;"",IF(VLOOKUP(A68,Jul!A$3:F$206,6)&gt;0,VLOOKUP(A68,Jul!A$3:F$206,6),0),0)</f>
        <v>0</v>
      </c>
      <c r="AD68" s="8">
        <f>IF(A68&lt;&gt;"",IF(VLOOKUP(A68,Aug!A$3:F$206,6)&gt;0,VLOOKUP(A68,Aug!A$3:F$206,6),0),0)</f>
        <v>0</v>
      </c>
      <c r="AE68" s="8">
        <f>IF(A68&lt;&gt;"",IF(VLOOKUP(A68,Sep!A$3:F$206,6)&gt;0,VLOOKUP(A68,Sep!A$3:F$206,6),0),0)</f>
        <v>0</v>
      </c>
      <c r="AF68" s="6">
        <f t="shared" si="311"/>
        <v>1698.298137752829</v>
      </c>
      <c r="AG68" s="8">
        <f t="shared" si="312"/>
        <v>8.1597222222222227E-3</v>
      </c>
      <c r="AH68" s="8">
        <f>IF(A68&lt;&gt;"",IF(VLOOKUP(A68,Oct!A$3:F$206,6)&gt;0,VLOOKUP(A68,Oct!A$3:F$206,6),0),0)</f>
        <v>0</v>
      </c>
      <c r="AI68" s="8">
        <f>IF(A68&lt;&gt;"",IF(VLOOKUP(A68,Nov!A$3:F$206,6)&gt;0,VLOOKUP(A68,Nov!A$3:F$206,6),0),0)</f>
        <v>0</v>
      </c>
      <c r="AJ68" s="8">
        <f>IF(A68&lt;&gt;"",IF(VLOOKUP(A68,Dec!A$3:F$207,6)&gt;0,VLOOKUP(A68,Dec!A$3:F$207,6),0),0)</f>
        <v>1.6469907407407405E-2</v>
      </c>
      <c r="AK68" s="8">
        <f>IF(A68&lt;&gt;"",IF(VLOOKUP(A68,Jan!A$3:F$206,6)&gt;0,VLOOKUP(A68,Jan!A$3:F$206,6),0),0)</f>
        <v>0</v>
      </c>
      <c r="AL68" s="8">
        <f>IF(A68&lt;&gt;"",IF(VLOOKUP(A68,Feb!A$3:F$206,6)&gt;0,VLOOKUP(A68,Feb!A$3:F$206,6),0),0)</f>
        <v>0</v>
      </c>
      <c r="AM68" s="8">
        <f>IF(A68&lt;&gt;"",IF(VLOOKUP(A68,Mar!A$3:F$206,6)&gt;0,VLOOKUP(A68,Mar!A$3:F$206,6),0),0)</f>
        <v>0</v>
      </c>
      <c r="AO68" s="8">
        <f>LARGE($BM68:BN68,1)</f>
        <v>1.6666666666666666E-2</v>
      </c>
      <c r="AP68" s="8">
        <f>LARGE($BM68:BO68,1)</f>
        <v>1.6666666666666666E-2</v>
      </c>
      <c r="AQ68" s="8">
        <f>LARGE($BM68:BP68,1)</f>
        <v>1.6666666666666666E-2</v>
      </c>
      <c r="AR68" s="8">
        <f>LARGE($BM68:BQ68,1)</f>
        <v>1.6666666666666666E-2</v>
      </c>
      <c r="AS68" s="8">
        <f>LARGE($BM68:BR68,1)</f>
        <v>1.6666666666666666E-2</v>
      </c>
      <c r="AT68" s="8">
        <f>LARGE($BS68:BT68,1)</f>
        <v>8.1597222222222227E-3</v>
      </c>
      <c r="AU68" s="8">
        <f>LARGE($BS68:BU68,1)</f>
        <v>8.1597222222222227E-3</v>
      </c>
      <c r="AV68" s="8">
        <f>LARGE($BS68:BV68,1)</f>
        <v>1.1284722222222222E-2</v>
      </c>
      <c r="AW68" s="8">
        <f>LARGE($BS68:BW68,1)</f>
        <v>1.1284722222222222E-2</v>
      </c>
      <c r="AX68" s="8">
        <f>LARGE($BS68:BX68,1)</f>
        <v>1.1284722222222222E-2</v>
      </c>
      <c r="BA68" s="6">
        <f t="shared" si="184"/>
        <v>1905.9999999999998</v>
      </c>
      <c r="BB68" s="6">
        <f t="shared" si="185"/>
        <v>0</v>
      </c>
      <c r="BC68" s="6">
        <f t="shared" si="186"/>
        <v>0</v>
      </c>
      <c r="BD68" s="6">
        <f t="shared" si="187"/>
        <v>0</v>
      </c>
      <c r="BE68" s="6">
        <f t="shared" si="188"/>
        <v>0</v>
      </c>
      <c r="BF68" s="6">
        <f t="shared" si="189"/>
        <v>0</v>
      </c>
      <c r="BG68" s="6">
        <f t="shared" si="313"/>
        <v>0</v>
      </c>
      <c r="BH68" s="6">
        <f t="shared" si="314"/>
        <v>0</v>
      </c>
      <c r="BI68" s="6">
        <f t="shared" si="315"/>
        <v>1423</v>
      </c>
      <c r="BJ68" s="6">
        <f t="shared" si="316"/>
        <v>0</v>
      </c>
      <c r="BK68" s="6">
        <f t="shared" si="317"/>
        <v>0</v>
      </c>
      <c r="BM68" s="8">
        <f t="shared" si="190"/>
        <v>1.6666666666666666E-2</v>
      </c>
      <c r="BN68" s="8">
        <f t="shared" si="318"/>
        <v>1.4236111111111111E-2</v>
      </c>
      <c r="BO68" s="8">
        <f t="shared" si="319"/>
        <v>0</v>
      </c>
      <c r="BP68" s="8">
        <f t="shared" si="320"/>
        <v>0</v>
      </c>
      <c r="BQ68" s="8">
        <f t="shared" si="321"/>
        <v>0</v>
      </c>
      <c r="BR68" s="8">
        <f t="shared" si="322"/>
        <v>0</v>
      </c>
      <c r="BS68" s="8">
        <f t="shared" si="191"/>
        <v>8.1597222222222227E-3</v>
      </c>
      <c r="BT68" s="8">
        <f t="shared" si="323"/>
        <v>0</v>
      </c>
      <c r="BU68" s="8">
        <f t="shared" si="323"/>
        <v>0</v>
      </c>
      <c r="BV68" s="8">
        <f t="shared" si="381"/>
        <v>1.1284722222222222E-2</v>
      </c>
      <c r="BW68" s="8">
        <f t="shared" si="382"/>
        <v>0</v>
      </c>
      <c r="BX68" s="8">
        <f t="shared" si="383"/>
        <v>0</v>
      </c>
      <c r="CA68" s="8">
        <f t="shared" si="192"/>
        <v>2.2060185185185179E-2</v>
      </c>
      <c r="CB68" s="8" t="str">
        <f t="shared" si="193"/>
        <v/>
      </c>
      <c r="CC68" s="8" t="str">
        <f t="shared" si="194"/>
        <v/>
      </c>
      <c r="CD68" s="8" t="str">
        <f t="shared" si="195"/>
        <v/>
      </c>
      <c r="CE68" s="8" t="str">
        <f t="shared" si="196"/>
        <v/>
      </c>
      <c r="CF68" s="8" t="str">
        <f t="shared" si="197"/>
        <v/>
      </c>
      <c r="CG68" s="8" t="str">
        <f t="shared" si="324"/>
        <v/>
      </c>
      <c r="CH68" s="8" t="str">
        <f t="shared" si="325"/>
        <v/>
      </c>
      <c r="CI68" s="8">
        <f t="shared" si="326"/>
        <v>1.6469907407407405E-2</v>
      </c>
      <c r="CJ68" s="8" t="str">
        <f t="shared" si="327"/>
        <v/>
      </c>
      <c r="CK68" s="8" t="str">
        <f t="shared" si="328"/>
        <v/>
      </c>
      <c r="CL68" s="8" t="str">
        <f t="shared" si="329"/>
        <v/>
      </c>
      <c r="CN68" s="13">
        <v>2.1365740740740741E-2</v>
      </c>
      <c r="CO68" s="8">
        <f t="shared" si="330"/>
        <v>2.2060185185185179E-2</v>
      </c>
      <c r="CP68" s="8">
        <f>IF(COUNT($CA68:CB68)&gt;0,SMALL($CA68:CB68,1),$CN68)</f>
        <v>2.2060185185185179E-2</v>
      </c>
      <c r="CQ68" s="8">
        <f>IF(COUNT($CA68:CC68)&gt;0,SMALL($CA68:CC68,1),$CN68)</f>
        <v>2.2060185185185179E-2</v>
      </c>
      <c r="CR68" s="8">
        <f>IF(COUNT($CA68:CD68)&gt;0,SMALL($CA68:CD68,1),$CN68)</f>
        <v>2.2060185185185179E-2</v>
      </c>
      <c r="CS68" s="8">
        <f>IF(COUNT($CA68:CE68)&gt;0,SMALL($CA68:CE68,1),$CN68)</f>
        <v>2.2060185185185179E-2</v>
      </c>
      <c r="CT68" s="3">
        <v>1.6435185185185188E-2</v>
      </c>
      <c r="CU68" s="8">
        <f t="shared" si="331"/>
        <v>1.6435185185185188E-2</v>
      </c>
      <c r="CV68" s="8">
        <f>IF(COUNT($CG68:CH68)&gt;0,SMALL($CG68:CH68,1),$CU68)</f>
        <v>1.6435185185185188E-2</v>
      </c>
      <c r="CW68" s="8">
        <f>IF(COUNT($CG68:CI68)&gt;0,SMALL($CG68:CI68,1),$CU68)</f>
        <v>1.6469907407407405E-2</v>
      </c>
      <c r="CX68" s="8">
        <f>IF(COUNT($CG68:CJ68)&gt;0,SMALL($CG68:CJ68,1),$CU68)</f>
        <v>1.6469907407407405E-2</v>
      </c>
      <c r="CY68" s="8">
        <f>IF(COUNT($CG68:CK68)&gt;0,SMALL($CG68:CK68,1),$CU68)</f>
        <v>1.6469907407407405E-2</v>
      </c>
      <c r="DA68" s="8">
        <f t="shared" si="198"/>
        <v>1.6668148148148147E-2</v>
      </c>
      <c r="DB68" s="8">
        <f t="shared" si="199"/>
        <v>1.1286203703703703E-2</v>
      </c>
      <c r="DC68" s="1">
        <f t="shared" si="45"/>
        <v>64</v>
      </c>
      <c r="DD68" s="8">
        <f t="shared" si="200"/>
        <v>1.4814814814814815E-6</v>
      </c>
      <c r="DE68" s="1" t="str">
        <f t="shared" si="201"/>
        <v>Maddy Markham</v>
      </c>
      <c r="DG68" s="13">
        <f t="shared" si="202"/>
        <v>1.9588469096105753E-2</v>
      </c>
      <c r="DH68" s="13">
        <f>SMALL($DT68:DU68,1)/(60*60*24)</f>
        <v>1.9588469096105753E-2</v>
      </c>
      <c r="DI68" s="13">
        <f>SMALL($DT68:DV68,1)/(60*60*24)</f>
        <v>1.9588469096105753E-2</v>
      </c>
      <c r="DJ68" s="13">
        <f>SMALL($DT68:DW68,1)/(60*60*24)</f>
        <v>1.9588469096105753E-2</v>
      </c>
      <c r="DK68" s="13">
        <f>SMALL($DT68:DX68,1)/(60*60*24)</f>
        <v>1.9588469096105753E-2</v>
      </c>
      <c r="DL68" s="13">
        <f>SMALL($DT68:DY68,1)/(60*60*24)</f>
        <v>1.9588469096105753E-2</v>
      </c>
      <c r="DM68" s="37">
        <f t="shared" si="203"/>
        <v>1.96562284462133E-2</v>
      </c>
      <c r="DN68" s="13">
        <f>SMALL($DZ68:EA68,1)/(60*60*24)</f>
        <v>1.96562284462133E-2</v>
      </c>
      <c r="DO68" s="13">
        <f>SMALL($DZ68:EB68,1)/(60*60*24)</f>
        <v>1.96562284462133E-2</v>
      </c>
      <c r="DP68" s="13">
        <f>SMALL($DZ68:EC68,1)/(60*60*24)</f>
        <v>1.6469907407407409E-2</v>
      </c>
      <c r="DQ68" s="13">
        <f>SMALL($DZ68:ED68,1)/(60*60*24)</f>
        <v>1.6469907407407409E-2</v>
      </c>
      <c r="DR68" s="13">
        <f>SMALL($DZ68:EE68,1)/(60*60*24)</f>
        <v>1.6469907407407409E-2</v>
      </c>
      <c r="DT68" s="6">
        <f t="shared" si="204"/>
        <v>1692.4437299035371</v>
      </c>
      <c r="DU68" s="1">
        <f t="shared" si="332"/>
        <v>1905.9999999999998</v>
      </c>
      <c r="DV68" s="1">
        <f t="shared" si="333"/>
        <v>9999</v>
      </c>
      <c r="DW68" s="1">
        <f t="shared" si="334"/>
        <v>9999</v>
      </c>
      <c r="DX68" s="1">
        <f t="shared" si="335"/>
        <v>9999</v>
      </c>
      <c r="DY68" s="1">
        <f t="shared" si="336"/>
        <v>9999</v>
      </c>
      <c r="DZ68" s="6">
        <f t="shared" si="205"/>
        <v>1698.298137752829</v>
      </c>
      <c r="EA68" s="1">
        <f t="shared" si="337"/>
        <v>9999</v>
      </c>
      <c r="EB68" s="46">
        <f t="shared" si="338"/>
        <v>9999</v>
      </c>
      <c r="EC68" s="1">
        <f t="shared" si="339"/>
        <v>1423</v>
      </c>
      <c r="ED68" s="1">
        <f t="shared" si="340"/>
        <v>9999</v>
      </c>
      <c r="EE68" s="1">
        <f t="shared" si="341"/>
        <v>9999</v>
      </c>
      <c r="EG68" s="8"/>
      <c r="EH68" s="8"/>
      <c r="EI68" s="8"/>
    </row>
    <row r="69" spans="1:139" x14ac:dyDescent="0.25">
      <c r="A69" s="36" t="s">
        <v>204</v>
      </c>
      <c r="H69" s="38"/>
      <c r="K69" s="8">
        <v>1.8749999999999999E-2</v>
      </c>
      <c r="M69" s="8">
        <v>2.6225884244372985E-2</v>
      </c>
      <c r="N69" s="8">
        <f t="shared" si="180"/>
        <v>2.6225884244372985E-2</v>
      </c>
      <c r="O69" s="32">
        <f t="shared" si="61"/>
        <v>0</v>
      </c>
      <c r="P69" s="70">
        <f t="shared" si="181"/>
        <v>0</v>
      </c>
      <c r="Q69" s="32">
        <f t="shared" ref="Q69" si="432">IF(R69&gt;0,"+",0)</f>
        <v>0</v>
      </c>
      <c r="R69" s="70">
        <f t="shared" si="63"/>
        <v>0</v>
      </c>
      <c r="S69" s="6">
        <f t="shared" ref="S69" si="433">N69*60*60*24</f>
        <v>2265.9163987138259</v>
      </c>
      <c r="T69" s="8">
        <f t="shared" si="183"/>
        <v>1.0069444444444445E-2</v>
      </c>
      <c r="V69" s="8">
        <f t="shared" ref="V69" si="434">IF(COUNT(CA69:CF69)&gt;0,SMALL(CA69:CF69,1),0)</f>
        <v>2.7418981481481482E-2</v>
      </c>
      <c r="W69" s="8">
        <f t="shared" ref="W69" si="435">IF(COUNT(CG69:CL69)&gt;0,SMALL(CG69:CL69,1),0)</f>
        <v>0</v>
      </c>
      <c r="X69" s="8">
        <f t="shared" ref="X69" si="436">T69</f>
        <v>1.0069444444444445E-2</v>
      </c>
      <c r="Y69" s="8"/>
      <c r="Z69" s="8">
        <f>IF(A69&lt;&gt;"",IF(VLOOKUP(A69,Apr!A$4:F$209,6)&gt;0,VLOOKUP(A69,Apr!A$4:F$209,6),0),0)</f>
        <v>0</v>
      </c>
      <c r="AA69" s="8">
        <f>IF(A69&lt;&gt;"",IF(VLOOKUP(A69,May!A$3:F$207,6)&gt;0,VLOOKUP(A69,May!A$3:F$207,6),0),0)</f>
        <v>0</v>
      </c>
      <c r="AB69" s="8">
        <f>IF(A69&lt;&gt;"",IF(VLOOKUP(A69,Jun!A$3:F$207,6)&gt;0,VLOOKUP(A69,Jun!A$3:F$207,6),0),0)</f>
        <v>0</v>
      </c>
      <c r="AC69" s="8">
        <f>IF(A69&lt;&gt;"",IF(VLOOKUP(A69,Jul!A$3:F$206,6)&gt;0,VLOOKUP(A69,Jul!A$3:F$206,6),0),0)</f>
        <v>0</v>
      </c>
      <c r="AD69" s="8">
        <f>IF(A69&lt;&gt;"",IF(VLOOKUP(A69,Aug!A$3:F$206,6)&gt;0,VLOOKUP(A69,Aug!A$3:F$206,6),0),0)</f>
        <v>0</v>
      </c>
      <c r="AE69" s="8">
        <f>IF(A69&lt;&gt;"",IF(VLOOKUP(A69,Sep!A$3:F$206,6)&gt;0,VLOOKUP(A69,Sep!A$3:F$206,6),0),0)</f>
        <v>2.7418981481481482E-2</v>
      </c>
      <c r="AF69" s="6">
        <f t="shared" ref="AF69" si="437">IF(V69&gt;0,V69/4.35*4/1.032*60*60*24,S69/4.35*4/1.032)</f>
        <v>2110.8438029047493</v>
      </c>
      <c r="AG69" s="8">
        <f t="shared" ref="AG69" si="438">IF(AF$4&gt;AF69,(MROUND(AF$4-AF69,15)/60/60/24),0.1/60/60/24)</f>
        <v>3.472222222222222E-3</v>
      </c>
      <c r="AH69" s="8">
        <f>IF(A69&lt;&gt;"",IF(VLOOKUP(A69,Oct!A$3:F$206,6)&gt;0,VLOOKUP(A69,Oct!A$3:F$206,6),0),0)</f>
        <v>0</v>
      </c>
      <c r="AI69" s="8">
        <f>IF(A69&lt;&gt;"",IF(VLOOKUP(A69,Nov!A$3:F$206,6)&gt;0,VLOOKUP(A69,Nov!A$3:F$206,6),0),0)</f>
        <v>0</v>
      </c>
      <c r="AJ69" s="8">
        <f>IF(A69&lt;&gt;"",IF(VLOOKUP(A69,Dec!A$3:F$207,6)&gt;0,VLOOKUP(A69,Dec!A$3:F$207,6),0),0)</f>
        <v>0</v>
      </c>
      <c r="AK69" s="8">
        <f>IF(A69&lt;&gt;"",IF(VLOOKUP(A69,Jan!A$3:F$206,6)&gt;0,VLOOKUP(A69,Jan!A$3:F$206,6),0),0)</f>
        <v>0</v>
      </c>
      <c r="AL69" s="8">
        <f>IF(A69&lt;&gt;"",IF(VLOOKUP(A69,Feb!A$3:F$206,6)&gt;0,VLOOKUP(A69,Feb!A$3:F$206,6),0),0)</f>
        <v>0</v>
      </c>
      <c r="AM69" s="8">
        <f>IF(A69&lt;&gt;"",IF(VLOOKUP(A69,Mar!A$3:F$206,6)&gt;0,VLOOKUP(A69,Mar!A$3:F$206,6),0),0)</f>
        <v>0</v>
      </c>
      <c r="AO69" s="8">
        <f>LARGE($BM69:BN69,1)</f>
        <v>1.0069444444444445E-2</v>
      </c>
      <c r="AP69" s="8">
        <f>LARGE($BM69:BO69,1)</f>
        <v>1.0069444444444445E-2</v>
      </c>
      <c r="AQ69" s="8">
        <f>LARGE($BM69:BP69,1)</f>
        <v>1.0069444444444445E-2</v>
      </c>
      <c r="AR69" s="8">
        <f>LARGE($BM69:BQ69,1)</f>
        <v>1.0069444444444445E-2</v>
      </c>
      <c r="AS69" s="8">
        <f>LARGE($BM69:BR69,1)</f>
        <v>1.0069444444444445E-2</v>
      </c>
      <c r="AT69" s="8">
        <f>LARGE($BS69:BT69,1)</f>
        <v>3.472222222222222E-3</v>
      </c>
      <c r="AU69" s="8">
        <f>LARGE($BS69:BU69,1)</f>
        <v>3.472222222222222E-3</v>
      </c>
      <c r="AV69" s="8">
        <f>LARGE($BS69:BV69,1)</f>
        <v>3.472222222222222E-3</v>
      </c>
      <c r="AW69" s="8">
        <f>LARGE($BS69:BW69,1)</f>
        <v>3.472222222222222E-3</v>
      </c>
      <c r="AX69" s="8">
        <f>LARGE($BS69:BX69,1)</f>
        <v>3.472222222222222E-3</v>
      </c>
      <c r="BA69" s="6">
        <f t="shared" si="184"/>
        <v>0</v>
      </c>
      <c r="BB69" s="6">
        <f t="shared" si="185"/>
        <v>0</v>
      </c>
      <c r="BC69" s="6">
        <f t="shared" si="186"/>
        <v>0</v>
      </c>
      <c r="BD69" s="6">
        <f t="shared" si="187"/>
        <v>0</v>
      </c>
      <c r="BE69" s="6">
        <f t="shared" si="188"/>
        <v>0</v>
      </c>
      <c r="BF69" s="6">
        <f t="shared" si="189"/>
        <v>2369</v>
      </c>
      <c r="BG69" s="6">
        <f t="shared" ref="BG69" si="439">IF(AH69&gt;0,AH69*60*60*24,0)</f>
        <v>0</v>
      </c>
      <c r="BH69" s="6">
        <f t="shared" ref="BH69" si="440">IF(AI69&gt;0,AI69*60*60*24,0)</f>
        <v>0</v>
      </c>
      <c r="BI69" s="6">
        <f t="shared" ref="BI69" si="441">IF(AJ69&gt;0,AJ69*60*60*24,0)</f>
        <v>0</v>
      </c>
      <c r="BJ69" s="6">
        <f t="shared" ref="BJ69" si="442">IF(AK69&gt;0,AK69*60*60*24,0)</f>
        <v>0</v>
      </c>
      <c r="BK69" s="6">
        <f t="shared" ref="BK69" si="443">IF(AL69&gt;0,AL69*60*60*24,0)</f>
        <v>0</v>
      </c>
      <c r="BM69" s="8">
        <f t="shared" si="190"/>
        <v>1.0069444444444445E-2</v>
      </c>
      <c r="BN69" s="8">
        <f t="shared" ref="BN69" si="444">IF(BA69&gt;0,IF($S$4&gt;BA69,(MROUND($S$4-BA69,15)/(60*60*24)),0),0)</f>
        <v>0</v>
      </c>
      <c r="BO69" s="8">
        <f t="shared" ref="BO69" si="445">IF(BB69&gt;0,IF($S$4&gt;BB69,(MROUND($S$4-BB69,15)/(60*60*24)),0),0)</f>
        <v>0</v>
      </c>
      <c r="BP69" s="8">
        <f t="shared" ref="BP69" si="446">IF(BC69&gt;0,IF($S$4&gt;BC69,(MROUND($S$4-BC69,15)/(60*60*24)),0),0)</f>
        <v>0</v>
      </c>
      <c r="BQ69" s="8">
        <f t="shared" ref="BQ69" si="447">IF(BD69&gt;0,IF($S$4&gt;BD69,(MROUND($S$4-BD69,15)/(60*60*24)),0),0)</f>
        <v>0</v>
      </c>
      <c r="BR69" s="8">
        <f t="shared" ref="BR69" si="448">IF(BE69&gt;0,IF($S$4&gt;BE69,(MROUND($S$4-BE69,15)/(60*60*24)),0),0)</f>
        <v>0</v>
      </c>
      <c r="BS69" s="8">
        <f t="shared" si="191"/>
        <v>3.472222222222222E-3</v>
      </c>
      <c r="BT69" s="8">
        <f t="shared" ref="BT69" si="449">IF(BG69&gt;0,IF($AF$4&gt;BG69,(MROUND($AF$4-BG69,15)/(60*60*24)),0),0)</f>
        <v>0</v>
      </c>
      <c r="BU69" s="8">
        <f t="shared" ref="BU69" si="450">IF(BH69&gt;0,IF($AF$4&gt;BH69,(MROUND($AF$4-BH69,15)/(60*60*24)),0),0)</f>
        <v>0</v>
      </c>
      <c r="BV69" s="8">
        <f t="shared" ref="BV69" si="451">IF(BI69&gt;0,IF($AF$4&gt;BI69,(MROUND($AF$4-BI69,15)/(60*60*24)),0),0)</f>
        <v>0</v>
      </c>
      <c r="BW69" s="8">
        <f t="shared" ref="BW69" si="452">IF(BJ69&gt;0,IF($AF$4&gt;BJ69,(MROUND($AF$4-BJ69,15)/(60*60*24)),0),0)</f>
        <v>0</v>
      </c>
      <c r="BX69" s="8">
        <f t="shared" ref="BX69" si="453">IF(BK69&gt;0,IF($AF$4&gt;BK69,(MROUND($AF$4-BK69,15)/(60*60*24)),0),0)</f>
        <v>0</v>
      </c>
      <c r="CA69" s="8" t="str">
        <f t="shared" si="192"/>
        <v/>
      </c>
      <c r="CB69" s="8" t="str">
        <f t="shared" si="193"/>
        <v/>
      </c>
      <c r="CC69" s="8" t="str">
        <f t="shared" si="194"/>
        <v/>
      </c>
      <c r="CD69" s="8" t="str">
        <f t="shared" si="195"/>
        <v/>
      </c>
      <c r="CE69" s="8" t="str">
        <f t="shared" si="196"/>
        <v/>
      </c>
      <c r="CF69" s="8">
        <f t="shared" si="197"/>
        <v>2.7418981481481482E-2</v>
      </c>
      <c r="CG69" s="8" t="str">
        <f t="shared" ref="CG69" si="454">IF(AH69&gt;0,AH69,"")</f>
        <v/>
      </c>
      <c r="CH69" s="8" t="str">
        <f t="shared" ref="CH69" si="455">IF(AI69&gt;0,AI69,"")</f>
        <v/>
      </c>
      <c r="CI69" s="8" t="str">
        <f t="shared" ref="CI69" si="456">IF(AJ69&gt;0,AJ69,"")</f>
        <v/>
      </c>
      <c r="CJ69" s="8" t="str">
        <f t="shared" ref="CJ69" si="457">IF(AK69&gt;0,AK69,"")</f>
        <v/>
      </c>
      <c r="CK69" s="8" t="str">
        <f t="shared" ref="CK69" si="458">IF(AL69&gt;0,AL69,"")</f>
        <v/>
      </c>
      <c r="CL69" s="8" t="str">
        <f t="shared" ref="CL69" si="459">IF(AM69&gt;0,AM69,"")</f>
        <v/>
      </c>
      <c r="CN69" s="13">
        <v>2.1365740740740741E-2</v>
      </c>
      <c r="CO69" s="8">
        <f t="shared" ref="CO69" si="460">IF(CA69&lt;&gt;"",CA69,CN69)</f>
        <v>2.1365740740740741E-2</v>
      </c>
      <c r="CP69" s="8">
        <f>IF(COUNT($CA69:CB69)&gt;0,SMALL($CA69:CB69,1),$CN69)</f>
        <v>2.1365740740740741E-2</v>
      </c>
      <c r="CQ69" s="8">
        <f>IF(COUNT($CA69:CC69)&gt;0,SMALL($CA69:CC69,1),$CN69)</f>
        <v>2.1365740740740741E-2</v>
      </c>
      <c r="CR69" s="8">
        <f>IF(COUNT($CA69:CD69)&gt;0,SMALL($CA69:CD69,1),$CN69)</f>
        <v>2.1365740740740741E-2</v>
      </c>
      <c r="CS69" s="8">
        <f>IF(COUNT($CA69:CE69)&gt;0,SMALL($CA69:CE69,1),$CN69)</f>
        <v>2.1365740740740741E-2</v>
      </c>
      <c r="CT69" s="3">
        <v>1.6435185185185188E-2</v>
      </c>
      <c r="CU69" s="8">
        <f t="shared" ref="CU69" si="461">IF(CG69&lt;&gt;"",CG69,CT69)</f>
        <v>1.6435185185185188E-2</v>
      </c>
      <c r="CV69" s="8">
        <f>IF(COUNT($CG69:CH69)&gt;0,SMALL($CG69:CH69,1),$CU69)</f>
        <v>1.6435185185185188E-2</v>
      </c>
      <c r="CW69" s="8">
        <f>IF(COUNT($CG69:CI69)&gt;0,SMALL($CG69:CI69,1),$CU69)</f>
        <v>1.6435185185185188E-2</v>
      </c>
      <c r="CX69" s="8">
        <f>IF(COUNT($CG69:CJ69)&gt;0,SMALL($CG69:CJ69,1),$CU69)</f>
        <v>1.6435185185185188E-2</v>
      </c>
      <c r="CY69" s="8">
        <f>IF(COUNT($CG69:CK69)&gt;0,SMALL($CG69:CK69,1),$CU69)</f>
        <v>1.6435185185185188E-2</v>
      </c>
      <c r="DA69" s="8">
        <f t="shared" si="198"/>
        <v>1.0070949074074074E-2</v>
      </c>
      <c r="DB69" s="8">
        <f t="shared" si="199"/>
        <v>3.4737268518518515E-3</v>
      </c>
      <c r="DC69" s="1">
        <f t="shared" ref="DC69:DC132" si="462">IF(A69&lt;&gt;"",DC68+1,0)</f>
        <v>65</v>
      </c>
      <c r="DD69" s="8">
        <f t="shared" si="200"/>
        <v>1.5046296296296296E-6</v>
      </c>
      <c r="DE69" s="1" t="str">
        <f t="shared" si="201"/>
        <v>Marie</v>
      </c>
      <c r="DG69" s="13">
        <f t="shared" si="202"/>
        <v>2.6225884244372985E-2</v>
      </c>
      <c r="DH69" s="13">
        <f>SMALL($DT69:DU69,1)/(60*60*24)</f>
        <v>2.6225884244372985E-2</v>
      </c>
      <c r="DI69" s="13">
        <f>SMALL($DT69:DV69,1)/(60*60*24)</f>
        <v>2.6225884244372985E-2</v>
      </c>
      <c r="DJ69" s="13">
        <f>SMALL($DT69:DW69,1)/(60*60*24)</f>
        <v>2.6225884244372985E-2</v>
      </c>
      <c r="DK69" s="13">
        <f>SMALL($DT69:DX69,1)/(60*60*24)</f>
        <v>2.6225884244372985E-2</v>
      </c>
      <c r="DL69" s="13">
        <f>SMALL($DT69:DY69,1)/(60*60*24)</f>
        <v>2.6225884244372985E-2</v>
      </c>
      <c r="DM69" s="37">
        <f t="shared" si="203"/>
        <v>2.4431062533619784E-2</v>
      </c>
      <c r="DN69" s="13">
        <f>SMALL($DZ69:EA69,1)/(60*60*24)</f>
        <v>2.4431062533619784E-2</v>
      </c>
      <c r="DO69" s="13">
        <f>SMALL($DZ69:EB69,1)/(60*60*24)</f>
        <v>2.4431062533619784E-2</v>
      </c>
      <c r="DP69" s="13">
        <f>SMALL($DZ69:EC69,1)/(60*60*24)</f>
        <v>2.4431062533619784E-2</v>
      </c>
      <c r="DQ69" s="13">
        <f>SMALL($DZ69:ED69,1)/(60*60*24)</f>
        <v>2.4431062533619784E-2</v>
      </c>
      <c r="DR69" s="13">
        <f>SMALL($DZ69:EE69,1)/(60*60*24)</f>
        <v>2.4431062533619784E-2</v>
      </c>
      <c r="DT69" s="6">
        <f t="shared" si="204"/>
        <v>2265.9163987138259</v>
      </c>
      <c r="DU69" s="1">
        <f t="shared" ref="DU69" si="463">IF(BA69&gt;0,BA69,9999)</f>
        <v>9999</v>
      </c>
      <c r="DV69" s="1">
        <f t="shared" ref="DV69" si="464">IF(BB69&gt;0,BB69,9999)</f>
        <v>9999</v>
      </c>
      <c r="DW69" s="1">
        <f t="shared" ref="DW69" si="465">IF(BC69&gt;0,BC69,9999)</f>
        <v>9999</v>
      </c>
      <c r="DX69" s="1">
        <f t="shared" ref="DX69" si="466">IF(BD69&gt;0,BD69,9999)</f>
        <v>9999</v>
      </c>
      <c r="DY69" s="1">
        <f t="shared" ref="DY69" si="467">IF(BE69&gt;0,BE69,9999)</f>
        <v>9999</v>
      </c>
      <c r="DZ69" s="6">
        <f t="shared" si="205"/>
        <v>2110.8438029047493</v>
      </c>
      <c r="EA69" s="1">
        <f t="shared" ref="EA69" si="468">IF(BG69&gt;0,BG69,9999)</f>
        <v>9999</v>
      </c>
      <c r="EB69" s="46">
        <f t="shared" ref="EB69" si="469">IF(BH69&gt;0,BH69*1.198547,9999)</f>
        <v>9999</v>
      </c>
      <c r="EC69" s="1">
        <f t="shared" ref="EC69" si="470">IF(BI69&gt;0,BI69,9999)</f>
        <v>9999</v>
      </c>
      <c r="ED69" s="1">
        <f t="shared" ref="ED69" si="471">IF(BJ69&gt;0,BJ69,9999)</f>
        <v>9999</v>
      </c>
      <c r="EE69" s="1">
        <f t="shared" ref="EE69" si="472">IF(BK69&gt;0,BK69,9999)</f>
        <v>9999</v>
      </c>
      <c r="EG69" s="8"/>
      <c r="EH69" s="8"/>
      <c r="EI69" s="8"/>
    </row>
    <row r="70" spans="1:139" x14ac:dyDescent="0.25">
      <c r="A70" s="1" t="s">
        <v>136</v>
      </c>
      <c r="B70" s="45"/>
      <c r="E70" s="13">
        <v>2.0914351851851851E-2</v>
      </c>
      <c r="F70" s="11">
        <v>42917</v>
      </c>
      <c r="H70" s="38"/>
      <c r="J70" s="72">
        <v>2.5277777777777777E-2</v>
      </c>
      <c r="K70" s="64">
        <f>J70/8*5</f>
        <v>1.579861111111111E-2</v>
      </c>
      <c r="M70" s="8">
        <v>2.0268399428367275E-2</v>
      </c>
      <c r="N70" s="8">
        <f t="shared" si="180"/>
        <v>2.2097735798499465E-2</v>
      </c>
      <c r="O70" s="32">
        <f t="shared" si="61"/>
        <v>0</v>
      </c>
      <c r="P70" s="70">
        <f t="shared" si="181"/>
        <v>-1.8293363701321896E-3</v>
      </c>
      <c r="Q70" s="32" t="str">
        <f t="shared" ref="Q70" si="473">IF(R70&gt;0,"+",0)</f>
        <v>+</v>
      </c>
      <c r="R70" s="69">
        <f t="shared" si="63"/>
        <v>1.8293363701321896E-3</v>
      </c>
      <c r="S70" s="6">
        <f t="shared" si="307"/>
        <v>1909.2443729903539</v>
      </c>
      <c r="T70" s="8">
        <f t="shared" si="183"/>
        <v>1.40625E-2</v>
      </c>
      <c r="V70" s="8">
        <f t="shared" si="308"/>
        <v>0</v>
      </c>
      <c r="W70" s="8">
        <f t="shared" si="309"/>
        <v>0</v>
      </c>
      <c r="X70" s="8">
        <f t="shared" si="310"/>
        <v>1.40625E-2</v>
      </c>
      <c r="Y70" s="8"/>
      <c r="Z70" s="8">
        <f>IF(A70&lt;&gt;"",IF(VLOOKUP(A70,Apr!A$4:F$209,6)&gt;0,VLOOKUP(A70,Apr!A$4:F$209,6),0),0)</f>
        <v>0</v>
      </c>
      <c r="AA70" s="8">
        <f>IF(A70&lt;&gt;"",IF(VLOOKUP(A70,May!A$3:F$207,6)&gt;0,VLOOKUP(A70,May!A$3:F$207,6),0),0)</f>
        <v>0</v>
      </c>
      <c r="AB70" s="8">
        <f>IF(A70&lt;&gt;"",IF(VLOOKUP(A70,Jun!A$3:F$207,6)&gt;0,VLOOKUP(A70,Jun!A$3:F$207,6),0),0)</f>
        <v>0</v>
      </c>
      <c r="AC70" s="8">
        <f>IF(A70&lt;&gt;"",IF(VLOOKUP(A70,Jul!A$3:F$206,6)&gt;0,VLOOKUP(A70,Jul!A$3:F$206,6),0),0)</f>
        <v>0</v>
      </c>
      <c r="AD70" s="8">
        <f>IF(A70&lt;&gt;"",IF(VLOOKUP(A70,Aug!A$3:F$206,6)&gt;0,VLOOKUP(A70,Aug!A$3:F$206,6),0),0)</f>
        <v>0</v>
      </c>
      <c r="AE70" s="8">
        <f>IF(A70&lt;&gt;"",IF(VLOOKUP(A70,Sep!A$3:F$206,6)&gt;0,VLOOKUP(A70,Sep!A$3:F$206,6),0),0)</f>
        <v>0</v>
      </c>
      <c r="AF70" s="6">
        <f t="shared" si="311"/>
        <v>1701.1889628355646</v>
      </c>
      <c r="AG70" s="8">
        <f t="shared" si="312"/>
        <v>8.1597222222222227E-3</v>
      </c>
      <c r="AH70" s="8">
        <f>IF(A70&lt;&gt;"",IF(VLOOKUP(A70,Oct!A$3:F$206,6)&gt;0,VLOOKUP(A70,Oct!A$3:F$206,6),0),0)</f>
        <v>0</v>
      </c>
      <c r="AI70" s="8">
        <f>IF(A70&lt;&gt;"",IF(VLOOKUP(A70,Nov!A$3:F$206,6)&gt;0,VLOOKUP(A70,Nov!A$3:F$206,6),0),0)</f>
        <v>0</v>
      </c>
      <c r="AJ70" s="8">
        <f>IF(A70&lt;&gt;"",IF(VLOOKUP(A70,Dec!A$3:F$207,6)&gt;0,VLOOKUP(A70,Dec!A$3:F$207,6),0),0)</f>
        <v>0</v>
      </c>
      <c r="AK70" s="8">
        <f>IF(A70&lt;&gt;"",IF(VLOOKUP(A70,Jan!A$3:F$206,6)&gt;0,VLOOKUP(A70,Jan!A$3:F$206,6),0),0)</f>
        <v>0</v>
      </c>
      <c r="AL70" s="8">
        <f>IF(A70&lt;&gt;"",IF(VLOOKUP(A70,Feb!A$3:F$206,6)&gt;0,VLOOKUP(A70,Feb!A$3:F$206,6),0),0)</f>
        <v>0</v>
      </c>
      <c r="AM70" s="8">
        <f>IF(A70&lt;&gt;"",IF(VLOOKUP(A70,Mar!A$3:F$206,6)&gt;0,VLOOKUP(A70,Mar!A$3:F$206,6),0),0)</f>
        <v>0</v>
      </c>
      <c r="AO70" s="8">
        <f>LARGE($BM70:BN70,1)</f>
        <v>1.40625E-2</v>
      </c>
      <c r="AP70" s="8">
        <f>LARGE($BM70:BO70,1)</f>
        <v>1.40625E-2</v>
      </c>
      <c r="AQ70" s="8">
        <f>LARGE($BM70:BP70,1)</f>
        <v>1.40625E-2</v>
      </c>
      <c r="AR70" s="8">
        <f>LARGE($BM70:BQ70,1)</f>
        <v>1.40625E-2</v>
      </c>
      <c r="AS70" s="8">
        <f>LARGE($BM70:BR70,1)</f>
        <v>1.40625E-2</v>
      </c>
      <c r="AT70" s="8">
        <f>LARGE($BS70:BT70,1)</f>
        <v>8.1597222222222227E-3</v>
      </c>
      <c r="AU70" s="8">
        <f>LARGE($BS70:BU70,1)</f>
        <v>8.1597222222222227E-3</v>
      </c>
      <c r="AV70" s="8">
        <f>LARGE($BS70:BV70,1)</f>
        <v>8.1597222222222227E-3</v>
      </c>
      <c r="AW70" s="8">
        <f>LARGE($BS70:BW70,1)</f>
        <v>8.1597222222222227E-3</v>
      </c>
      <c r="AX70" s="8">
        <f>LARGE($BS70:BX70,1)</f>
        <v>8.1597222222222227E-3</v>
      </c>
      <c r="BA70" s="6">
        <f t="shared" si="184"/>
        <v>0</v>
      </c>
      <c r="BB70" s="6">
        <f t="shared" si="185"/>
        <v>0</v>
      </c>
      <c r="BC70" s="6">
        <f t="shared" si="186"/>
        <v>0</v>
      </c>
      <c r="BD70" s="6">
        <f t="shared" si="187"/>
        <v>0</v>
      </c>
      <c r="BE70" s="6">
        <f t="shared" si="188"/>
        <v>0</v>
      </c>
      <c r="BF70" s="6">
        <f t="shared" si="189"/>
        <v>0</v>
      </c>
      <c r="BG70" s="6">
        <f t="shared" si="313"/>
        <v>0</v>
      </c>
      <c r="BH70" s="6">
        <f t="shared" si="314"/>
        <v>0</v>
      </c>
      <c r="BI70" s="6">
        <f t="shared" si="315"/>
        <v>0</v>
      </c>
      <c r="BJ70" s="6">
        <f t="shared" si="316"/>
        <v>0</v>
      </c>
      <c r="BK70" s="6">
        <f t="shared" si="317"/>
        <v>0</v>
      </c>
      <c r="BM70" s="8">
        <f t="shared" si="190"/>
        <v>1.40625E-2</v>
      </c>
      <c r="BN70" s="8">
        <f t="shared" si="318"/>
        <v>0</v>
      </c>
      <c r="BO70" s="8">
        <f t="shared" si="319"/>
        <v>0</v>
      </c>
      <c r="BP70" s="8">
        <f t="shared" si="320"/>
        <v>0</v>
      </c>
      <c r="BQ70" s="8">
        <f t="shared" si="321"/>
        <v>0</v>
      </c>
      <c r="BR70" s="8">
        <f t="shared" si="322"/>
        <v>0</v>
      </c>
      <c r="BS70" s="8">
        <f t="shared" si="191"/>
        <v>8.1597222222222227E-3</v>
      </c>
      <c r="BT70" s="8">
        <f t="shared" si="323"/>
        <v>0</v>
      </c>
      <c r="BU70" s="8">
        <f t="shared" si="323"/>
        <v>0</v>
      </c>
      <c r="BV70" s="8">
        <f t="shared" si="381"/>
        <v>0</v>
      </c>
      <c r="BW70" s="8">
        <f t="shared" si="382"/>
        <v>0</v>
      </c>
      <c r="BX70" s="8">
        <f t="shared" si="383"/>
        <v>0</v>
      </c>
      <c r="CA70" s="8" t="str">
        <f t="shared" si="192"/>
        <v/>
      </c>
      <c r="CB70" s="8" t="str">
        <f t="shared" si="193"/>
        <v/>
      </c>
      <c r="CC70" s="8" t="str">
        <f t="shared" si="194"/>
        <v/>
      </c>
      <c r="CD70" s="8" t="str">
        <f t="shared" si="195"/>
        <v/>
      </c>
      <c r="CE70" s="8" t="str">
        <f t="shared" si="196"/>
        <v/>
      </c>
      <c r="CF70" s="8" t="str">
        <f t="shared" si="197"/>
        <v/>
      </c>
      <c r="CG70" s="8" t="str">
        <f t="shared" si="324"/>
        <v/>
      </c>
      <c r="CH70" s="8" t="str">
        <f t="shared" si="325"/>
        <v/>
      </c>
      <c r="CI70" s="8" t="str">
        <f t="shared" si="326"/>
        <v/>
      </c>
      <c r="CJ70" s="8" t="str">
        <f t="shared" si="327"/>
        <v/>
      </c>
      <c r="CK70" s="8" t="str">
        <f t="shared" si="328"/>
        <v/>
      </c>
      <c r="CL70" s="8" t="str">
        <f t="shared" si="329"/>
        <v/>
      </c>
      <c r="CN70" s="13">
        <v>2.0914351851851851E-2</v>
      </c>
      <c r="CO70" s="8">
        <f t="shared" si="330"/>
        <v>2.0914351851851851E-2</v>
      </c>
      <c r="CP70" s="8">
        <f>IF(COUNT($CA70:CB70)&gt;0,SMALL($CA70:CB70,1),$CN70)</f>
        <v>2.0914351851851851E-2</v>
      </c>
      <c r="CQ70" s="8">
        <f>IF(COUNT($CA70:CC70)&gt;0,SMALL($CA70:CC70,1),$CN70)</f>
        <v>2.0914351851851851E-2</v>
      </c>
      <c r="CR70" s="8">
        <f>IF(COUNT($CA70:CD70)&gt;0,SMALL($CA70:CD70,1),$CN70)</f>
        <v>2.0914351851851851E-2</v>
      </c>
      <c r="CS70" s="8">
        <f>IF(COUNT($CA70:CE70)&gt;0,SMALL($CA70:CE70,1),$CN70)</f>
        <v>2.0914351851851851E-2</v>
      </c>
      <c r="CT70" s="3">
        <v>1.6076388888888887E-2</v>
      </c>
      <c r="CU70" s="8">
        <f t="shared" si="331"/>
        <v>1.6076388888888887E-2</v>
      </c>
      <c r="CV70" s="8">
        <f>IF(COUNT($CG70:CH70)&gt;0,SMALL($CG70:CH70,1),$CU70)</f>
        <v>1.6076388888888887E-2</v>
      </c>
      <c r="CW70" s="8">
        <f>IF(COUNT($CG70:CI70)&gt;0,SMALL($CG70:CI70,1),$CU70)</f>
        <v>1.6076388888888887E-2</v>
      </c>
      <c r="CX70" s="8">
        <f>IF(COUNT($CG70:CJ70)&gt;0,SMALL($CG70:CJ70,1),$CU70)</f>
        <v>1.6076388888888887E-2</v>
      </c>
      <c r="CY70" s="8">
        <f>IF(COUNT($CG70:CK70)&gt;0,SMALL($CG70:CK70,1),$CU70)</f>
        <v>1.6076388888888887E-2</v>
      </c>
      <c r="DA70" s="8">
        <f t="shared" si="198"/>
        <v>1.4064027777777778E-2</v>
      </c>
      <c r="DB70" s="8">
        <f t="shared" si="199"/>
        <v>8.1612500000000001E-3</v>
      </c>
      <c r="DC70" s="1">
        <f t="shared" si="462"/>
        <v>66</v>
      </c>
      <c r="DD70" s="8">
        <f t="shared" si="200"/>
        <v>1.5277777777777778E-6</v>
      </c>
      <c r="DE70" s="1" t="str">
        <f t="shared" si="201"/>
        <v>Mark Hughes</v>
      </c>
      <c r="DG70" s="13">
        <f t="shared" si="202"/>
        <v>2.2097735798499465E-2</v>
      </c>
      <c r="DH70" s="13">
        <f>SMALL($DT70:DU70,1)/(60*60*24)</f>
        <v>2.2097735798499465E-2</v>
      </c>
      <c r="DI70" s="13">
        <f>SMALL($DT70:DV70,1)/(60*60*24)</f>
        <v>2.2097735798499465E-2</v>
      </c>
      <c r="DJ70" s="13">
        <f>SMALL($DT70:DW70,1)/(60*60*24)</f>
        <v>2.2097735798499465E-2</v>
      </c>
      <c r="DK70" s="13">
        <f>SMALL($DT70:DX70,1)/(60*60*24)</f>
        <v>2.2097735798499465E-2</v>
      </c>
      <c r="DL70" s="13">
        <f>SMALL($DT70:DY70,1)/(60*60*24)</f>
        <v>2.2097735798499465E-2</v>
      </c>
      <c r="DM70" s="37">
        <f t="shared" si="203"/>
        <v>1.968968706985607E-2</v>
      </c>
      <c r="DN70" s="13">
        <f>SMALL($DZ70:EA70,1)/(60*60*24)</f>
        <v>1.968968706985607E-2</v>
      </c>
      <c r="DO70" s="13">
        <f>SMALL($DZ70:EB70,1)/(60*60*24)</f>
        <v>1.968968706985607E-2</v>
      </c>
      <c r="DP70" s="13">
        <f>SMALL($DZ70:EC70,1)/(60*60*24)</f>
        <v>1.968968706985607E-2</v>
      </c>
      <c r="DQ70" s="13">
        <f>SMALL($DZ70:ED70,1)/(60*60*24)</f>
        <v>1.968968706985607E-2</v>
      </c>
      <c r="DR70" s="13">
        <f>SMALL($DZ70:EE70,1)/(60*60*24)</f>
        <v>1.968968706985607E-2</v>
      </c>
      <c r="DT70" s="6">
        <f t="shared" si="204"/>
        <v>1909.2443729903539</v>
      </c>
      <c r="DU70" s="1">
        <f t="shared" si="332"/>
        <v>9999</v>
      </c>
      <c r="DV70" s="1">
        <f t="shared" si="333"/>
        <v>9999</v>
      </c>
      <c r="DW70" s="1">
        <f t="shared" si="334"/>
        <v>9999</v>
      </c>
      <c r="DX70" s="1">
        <f t="shared" si="335"/>
        <v>9999</v>
      </c>
      <c r="DY70" s="1">
        <f t="shared" si="336"/>
        <v>9999</v>
      </c>
      <c r="DZ70" s="6">
        <f t="shared" si="205"/>
        <v>1701.1889628355646</v>
      </c>
      <c r="EA70" s="1">
        <f t="shared" si="337"/>
        <v>9999</v>
      </c>
      <c r="EB70" s="46">
        <f t="shared" si="338"/>
        <v>9999</v>
      </c>
      <c r="EC70" s="1">
        <f t="shared" si="339"/>
        <v>9999</v>
      </c>
      <c r="ED70" s="1">
        <f t="shared" si="340"/>
        <v>9999</v>
      </c>
      <c r="EE70" s="1">
        <f t="shared" si="341"/>
        <v>9999</v>
      </c>
    </row>
    <row r="71" spans="1:139" x14ac:dyDescent="0.25">
      <c r="A71" s="1" t="s">
        <v>174</v>
      </c>
      <c r="B71" s="45"/>
      <c r="E71" s="13">
        <v>2.2407407407407407E-2</v>
      </c>
      <c r="F71" s="11">
        <v>44287</v>
      </c>
      <c r="H71" s="38"/>
      <c r="M71" s="8">
        <v>2.2407407407407404E-2</v>
      </c>
      <c r="N71" s="8">
        <f t="shared" ref="N71:N104" si="474">IF(A71&lt;&gt;"",IF(H71&gt;0,H71/4*4.35,IF(I71&gt;0,I71,IF(K71&gt;0,K71/3.11*4.35,IF(L71&gt;0,L71/6.21*4.35/1.032,IF(E71&gt;0,E71,IF(B71&gt;0,B71/4*4.35,0.0292)))))),0)</f>
        <v>2.2407407407407407E-2</v>
      </c>
      <c r="O71" s="32">
        <f t="shared" si="61"/>
        <v>0</v>
      </c>
      <c r="P71" s="70">
        <f t="shared" si="181"/>
        <v>0</v>
      </c>
      <c r="Q71" s="32">
        <f t="shared" ref="Q71" si="475">IF(R71&gt;0,"+",0)</f>
        <v>0</v>
      </c>
      <c r="R71" s="70">
        <f t="shared" si="63"/>
        <v>0</v>
      </c>
      <c r="S71" s="6">
        <f t="shared" ref="S71" si="476">N71*60*60*24</f>
        <v>1935.9999999999998</v>
      </c>
      <c r="T71" s="8">
        <f t="shared" ref="T71:T104" si="477">IF(A71&lt;&gt;"",(MROUND(S$4-S71,15)/(60*60*24)),"")</f>
        <v>1.3888888888888888E-2</v>
      </c>
      <c r="V71" s="8">
        <f t="shared" ref="V71" si="478">IF(COUNT(CA71:CF71)&gt;0,SMALL(CA71:CF71,1),0)</f>
        <v>0</v>
      </c>
      <c r="W71" s="8">
        <f t="shared" ref="W71" si="479">IF(COUNT(CG71:CL71)&gt;0,SMALL(CG71:CL71,1),0)</f>
        <v>0</v>
      </c>
      <c r="X71" s="8">
        <f t="shared" ref="X71" si="480">T71</f>
        <v>1.3888888888888888E-2</v>
      </c>
      <c r="Y71" s="8"/>
      <c r="Z71" s="8">
        <f>IF(A71&lt;&gt;"",IF(VLOOKUP(A71,Apr!A$4:F$209,6)&gt;0,VLOOKUP(A71,Apr!A$4:F$209,6),0),0)</f>
        <v>0</v>
      </c>
      <c r="AA71" s="8">
        <f>IF(A71&lt;&gt;"",IF(VLOOKUP(A71,May!A$3:F$207,6)&gt;0,VLOOKUP(A71,May!A$3:F$207,6),0),0)</f>
        <v>0</v>
      </c>
      <c r="AB71" s="8">
        <f>IF(A71&lt;&gt;"",IF(VLOOKUP(A71,Jun!A$3:F$207,6)&gt;0,VLOOKUP(A71,Jun!A$3:F$207,6),0),0)</f>
        <v>0</v>
      </c>
      <c r="AC71" s="8">
        <f>IF(A71&lt;&gt;"",IF(VLOOKUP(A71,Jul!A$3:F$206,6)&gt;0,VLOOKUP(A71,Jul!A$3:F$206,6),0),0)</f>
        <v>0</v>
      </c>
      <c r="AD71" s="8">
        <f>IF(A71&lt;&gt;"",IF(VLOOKUP(A71,Aug!A$3:F$206,6)&gt;0,VLOOKUP(A71,Aug!A$3:F$206,6),0),0)</f>
        <v>0</v>
      </c>
      <c r="AE71" s="8">
        <f>IF(A71&lt;&gt;"",IF(VLOOKUP(A71,Sep!A$3:F$206,6)&gt;0,VLOOKUP(A71,Sep!A$3:F$206,6),0),0)</f>
        <v>0</v>
      </c>
      <c r="AF71" s="6">
        <f t="shared" ref="AF71" si="481">IF(V71&gt;0,V71/4.35*4/1.032*60*60*24,S71/4.35*4/1.032)</f>
        <v>1725.0289583890224</v>
      </c>
      <c r="AG71" s="8">
        <f t="shared" si="312"/>
        <v>7.8125E-3</v>
      </c>
      <c r="AH71" s="8">
        <f>IF(A71&lt;&gt;"",IF(VLOOKUP(A71,Oct!A$3:F$206,6)&gt;0,VLOOKUP(A71,Oct!A$3:F$206,6),0),0)</f>
        <v>0</v>
      </c>
      <c r="AI71" s="8">
        <f>IF(A71&lt;&gt;"",IF(VLOOKUP(A71,Nov!A$3:F$206,6)&gt;0,VLOOKUP(A71,Nov!A$3:F$206,6),0),0)</f>
        <v>0</v>
      </c>
      <c r="AJ71" s="8">
        <f>IF(A71&lt;&gt;"",IF(VLOOKUP(A71,Dec!A$3:F$207,6)&gt;0,VLOOKUP(A71,Dec!A$3:F$207,6),0),0)</f>
        <v>0</v>
      </c>
      <c r="AK71" s="8">
        <f>IF(A71&lt;&gt;"",IF(VLOOKUP(A71,Jan!A$3:F$206,6)&gt;0,VLOOKUP(A71,Jan!A$3:F$206,6),0),0)</f>
        <v>0</v>
      </c>
      <c r="AL71" s="8">
        <f>IF(A71&lt;&gt;"",IF(VLOOKUP(A71,Feb!A$3:F$206,6)&gt;0,VLOOKUP(A71,Feb!A$3:F$206,6),0),0)</f>
        <v>0</v>
      </c>
      <c r="AM71" s="8">
        <f>IF(A71&lt;&gt;"",IF(VLOOKUP(A71,Mar!A$3:F$206,6)&gt;0,VLOOKUP(A71,Mar!A$3:F$206,6),0),0)</f>
        <v>0</v>
      </c>
      <c r="AO71" s="8">
        <f>LARGE($BM71:BN71,1)</f>
        <v>1.3888888888888888E-2</v>
      </c>
      <c r="AP71" s="8">
        <f>LARGE($BM71:BO71,1)</f>
        <v>1.3888888888888888E-2</v>
      </c>
      <c r="AQ71" s="8">
        <f>LARGE($BM71:BP71,1)</f>
        <v>1.3888888888888888E-2</v>
      </c>
      <c r="AR71" s="8">
        <f>LARGE($BM71:BQ71,1)</f>
        <v>1.3888888888888888E-2</v>
      </c>
      <c r="AS71" s="8">
        <f>LARGE($BM71:BR71,1)</f>
        <v>1.3888888888888888E-2</v>
      </c>
      <c r="AT71" s="8">
        <f>LARGE($BS71:BT71,1)</f>
        <v>7.8125E-3</v>
      </c>
      <c r="AU71" s="8">
        <f>LARGE($BS71:BU71,1)</f>
        <v>7.8125E-3</v>
      </c>
      <c r="AV71" s="8">
        <f>LARGE($BS71:BV71,1)</f>
        <v>7.8125E-3</v>
      </c>
      <c r="AW71" s="8">
        <f>LARGE($BS71:BW71,1)</f>
        <v>7.8125E-3</v>
      </c>
      <c r="AX71" s="8">
        <f>LARGE($BS71:BX71,1)</f>
        <v>7.8125E-3</v>
      </c>
      <c r="BA71" s="6">
        <f t="shared" si="184"/>
        <v>0</v>
      </c>
      <c r="BB71" s="6">
        <f t="shared" si="185"/>
        <v>0</v>
      </c>
      <c r="BC71" s="6">
        <f t="shared" si="186"/>
        <v>0</v>
      </c>
      <c r="BD71" s="6">
        <f t="shared" si="187"/>
        <v>0</v>
      </c>
      <c r="BE71" s="6">
        <f t="shared" si="188"/>
        <v>0</v>
      </c>
      <c r="BF71" s="6">
        <f t="shared" si="189"/>
        <v>0</v>
      </c>
      <c r="BG71" s="6">
        <f t="shared" ref="BG71" si="482">IF(AH71&gt;0,AH71*60*60*24,0)</f>
        <v>0</v>
      </c>
      <c r="BH71" s="6">
        <f t="shared" ref="BH71" si="483">IF(AI71&gt;0,AI71*60*60*24,0)</f>
        <v>0</v>
      </c>
      <c r="BI71" s="6">
        <f t="shared" ref="BI71" si="484">IF(AJ71&gt;0,AJ71*60*60*24,0)</f>
        <v>0</v>
      </c>
      <c r="BJ71" s="6">
        <f t="shared" ref="BJ71" si="485">IF(AK71&gt;0,AK71*60*60*24,0)</f>
        <v>0</v>
      </c>
      <c r="BK71" s="6">
        <f t="shared" ref="BK71" si="486">IF(AL71&gt;0,AL71*60*60*24,0)</f>
        <v>0</v>
      </c>
      <c r="BM71" s="8">
        <f t="shared" si="190"/>
        <v>1.3888888888888888E-2</v>
      </c>
      <c r="BN71" s="8">
        <f t="shared" ref="BN71" si="487">IF(BA71&gt;0,IF($S$4&gt;BA71,(MROUND($S$4-BA71,15)/(60*60*24)),0),0)</f>
        <v>0</v>
      </c>
      <c r="BO71" s="8">
        <f t="shared" ref="BO71" si="488">IF(BB71&gt;0,IF($S$4&gt;BB71,(MROUND($S$4-BB71,15)/(60*60*24)),0),0)</f>
        <v>0</v>
      </c>
      <c r="BP71" s="8">
        <f t="shared" ref="BP71" si="489">IF(BC71&gt;0,IF($S$4&gt;BC71,(MROUND($S$4-BC71,15)/(60*60*24)),0),0)</f>
        <v>0</v>
      </c>
      <c r="BQ71" s="8">
        <f t="shared" ref="BQ71" si="490">IF(BD71&gt;0,IF($S$4&gt;BD71,(MROUND($S$4-BD71,15)/(60*60*24)),0),0)</f>
        <v>0</v>
      </c>
      <c r="BR71" s="8">
        <f t="shared" ref="BR71" si="491">IF(BE71&gt;0,IF($S$4&gt;BE71,(MROUND($S$4-BE71,15)/(60*60*24)),0),0)</f>
        <v>0</v>
      </c>
      <c r="BS71" s="8">
        <f t="shared" si="191"/>
        <v>7.8125E-3</v>
      </c>
      <c r="BT71" s="8">
        <f t="shared" si="323"/>
        <v>0</v>
      </c>
      <c r="BU71" s="8">
        <f t="shared" si="323"/>
        <v>0</v>
      </c>
      <c r="BV71" s="8">
        <f t="shared" si="381"/>
        <v>0</v>
      </c>
      <c r="BW71" s="8">
        <f t="shared" si="382"/>
        <v>0</v>
      </c>
      <c r="BX71" s="8">
        <f t="shared" si="383"/>
        <v>0</v>
      </c>
      <c r="CA71" s="8" t="str">
        <f t="shared" si="192"/>
        <v/>
      </c>
      <c r="CB71" s="8" t="str">
        <f t="shared" si="193"/>
        <v/>
      </c>
      <c r="CC71" s="8" t="str">
        <f t="shared" si="194"/>
        <v/>
      </c>
      <c r="CD71" s="8" t="str">
        <f t="shared" si="195"/>
        <v/>
      </c>
      <c r="CE71" s="8" t="str">
        <f t="shared" si="196"/>
        <v/>
      </c>
      <c r="CF71" s="8" t="str">
        <f t="shared" si="197"/>
        <v/>
      </c>
      <c r="CG71" s="8" t="str">
        <f t="shared" si="324"/>
        <v/>
      </c>
      <c r="CH71" s="8" t="str">
        <f t="shared" si="325"/>
        <v/>
      </c>
      <c r="CI71" s="8" t="str">
        <f t="shared" si="326"/>
        <v/>
      </c>
      <c r="CJ71" s="8" t="str">
        <f t="shared" si="327"/>
        <v/>
      </c>
      <c r="CK71" s="8" t="str">
        <f t="shared" si="328"/>
        <v/>
      </c>
      <c r="CL71" s="8" t="str">
        <f t="shared" si="329"/>
        <v/>
      </c>
      <c r="CN71" s="13"/>
      <c r="CO71" s="8">
        <f t="shared" si="330"/>
        <v>0</v>
      </c>
      <c r="CP71" s="8">
        <f>IF(COUNT($CA71:CB71)&gt;0,SMALL($CA71:CB71,1),$CN71)</f>
        <v>0</v>
      </c>
      <c r="CQ71" s="8">
        <f>IF(COUNT($CA71:CC71)&gt;0,SMALL($CA71:CC71,1),$CN71)</f>
        <v>0</v>
      </c>
      <c r="CR71" s="8">
        <f>IF(COUNT($CA71:CD71)&gt;0,SMALL($CA71:CD71,1),$CN71)</f>
        <v>0</v>
      </c>
      <c r="CS71" s="8">
        <f>IF(COUNT($CA71:CE71)&gt;0,SMALL($CA71:CE71,1),$CN71)</f>
        <v>0</v>
      </c>
      <c r="CT71" s="3">
        <v>1.758101851851852E-2</v>
      </c>
      <c r="CU71" s="8">
        <f t="shared" si="331"/>
        <v>1.758101851851852E-2</v>
      </c>
      <c r="CV71" s="8">
        <f>IF(COUNT($CG71:CH71)&gt;0,SMALL($CG71:CH71,1),$CU71)</f>
        <v>1.758101851851852E-2</v>
      </c>
      <c r="CW71" s="8">
        <f>IF(COUNT($CG71:CI71)&gt;0,SMALL($CG71:CI71,1),$CU71)</f>
        <v>1.758101851851852E-2</v>
      </c>
      <c r="CX71" s="8">
        <f>IF(COUNT($CG71:CJ71)&gt;0,SMALL($CG71:CJ71,1),$CU71)</f>
        <v>1.758101851851852E-2</v>
      </c>
      <c r="CY71" s="8">
        <f>IF(COUNT($CG71:CK71)&gt;0,SMALL($CG71:CK71,1),$CU71)</f>
        <v>1.758101851851852E-2</v>
      </c>
      <c r="DA71" s="8">
        <f t="shared" ref="DA71:DA104" si="492">IF(A71&lt;&gt;"",LARGE(BM71:BR71,1)+DD71,"")</f>
        <v>1.3890439814814814E-2</v>
      </c>
      <c r="DB71" s="8">
        <f t="shared" ref="DB71:DB104" si="493">IF(A71&lt;&gt;"",LARGE(BS71:BX71,1)+DD71,"")</f>
        <v>7.8140509259259257E-3</v>
      </c>
      <c r="DC71" s="1">
        <f t="shared" si="462"/>
        <v>67</v>
      </c>
      <c r="DD71" s="8">
        <f t="shared" ref="DD71:DD104" si="494">IF(A71&lt;&gt;"",DC71/(60*60*24*500),"")</f>
        <v>1.550925925925926E-6</v>
      </c>
      <c r="DE71" s="1" t="str">
        <f t="shared" ref="DE71:DE104" si="495">A71</f>
        <v>Mark Johnston</v>
      </c>
      <c r="DG71" s="13">
        <f t="shared" si="202"/>
        <v>2.2407407407407407E-2</v>
      </c>
      <c r="DH71" s="13">
        <f>SMALL($DT71:DU71,1)/(60*60*24)</f>
        <v>2.2407407407407404E-2</v>
      </c>
      <c r="DI71" s="13">
        <f>SMALL($DT71:DV71,1)/(60*60*24)</f>
        <v>2.2407407407407404E-2</v>
      </c>
      <c r="DJ71" s="13">
        <f>SMALL($DT71:DW71,1)/(60*60*24)</f>
        <v>2.2407407407407404E-2</v>
      </c>
      <c r="DK71" s="13">
        <f>SMALL($DT71:DX71,1)/(60*60*24)</f>
        <v>2.2407407407407404E-2</v>
      </c>
      <c r="DL71" s="13">
        <f>SMALL($DT71:DY71,1)/(60*60*24)</f>
        <v>2.2407407407407404E-2</v>
      </c>
      <c r="DM71" s="37">
        <f t="shared" si="203"/>
        <v>1.9965612944317389E-2</v>
      </c>
      <c r="DN71" s="13">
        <f>SMALL($DZ71:EA71,1)/(60*60*24)</f>
        <v>1.9965612944317389E-2</v>
      </c>
      <c r="DO71" s="13">
        <f>SMALL($DZ71:EB71,1)/(60*60*24)</f>
        <v>1.9965612944317389E-2</v>
      </c>
      <c r="DP71" s="13">
        <f>SMALL($DZ71:EC71,1)/(60*60*24)</f>
        <v>1.9965612944317389E-2</v>
      </c>
      <c r="DQ71" s="13">
        <f>SMALL($DZ71:ED71,1)/(60*60*24)</f>
        <v>1.9965612944317389E-2</v>
      </c>
      <c r="DR71" s="13">
        <f>SMALL($DZ71:EE71,1)/(60*60*24)</f>
        <v>1.9965612944317389E-2</v>
      </c>
      <c r="DT71" s="6">
        <f t="shared" si="204"/>
        <v>1935.9999999999998</v>
      </c>
      <c r="DU71" s="1">
        <f t="shared" si="332"/>
        <v>9999</v>
      </c>
      <c r="DV71" s="1">
        <f t="shared" si="333"/>
        <v>9999</v>
      </c>
      <c r="DW71" s="1">
        <f t="shared" si="334"/>
        <v>9999</v>
      </c>
      <c r="DX71" s="1">
        <f t="shared" si="335"/>
        <v>9999</v>
      </c>
      <c r="DY71" s="1">
        <f t="shared" si="336"/>
        <v>9999</v>
      </c>
      <c r="DZ71" s="6">
        <f t="shared" si="205"/>
        <v>1725.0289583890224</v>
      </c>
      <c r="EA71" s="1">
        <f t="shared" si="337"/>
        <v>9999</v>
      </c>
      <c r="EB71" s="46">
        <f t="shared" si="338"/>
        <v>9999</v>
      </c>
      <c r="EC71" s="1">
        <f t="shared" si="339"/>
        <v>9999</v>
      </c>
      <c r="ED71" s="1">
        <f t="shared" si="340"/>
        <v>9999</v>
      </c>
      <c r="EE71" s="1">
        <f t="shared" si="341"/>
        <v>9999</v>
      </c>
    </row>
    <row r="72" spans="1:139" x14ac:dyDescent="0.25">
      <c r="A72" s="1" t="s">
        <v>22</v>
      </c>
      <c r="E72" s="13">
        <v>1.9930555555555556E-2</v>
      </c>
      <c r="F72" s="11">
        <v>42461</v>
      </c>
      <c r="H72" s="38"/>
      <c r="K72" s="8">
        <v>1.3935185185185184E-2</v>
      </c>
      <c r="M72" s="8">
        <v>2.0104166666666663E-2</v>
      </c>
      <c r="N72" s="8">
        <f t="shared" si="474"/>
        <v>1.9491336191496962E-2</v>
      </c>
      <c r="O72" s="32" t="str">
        <f t="shared" si="61"/>
        <v>-</v>
      </c>
      <c r="P72" s="69">
        <f t="shared" si="181"/>
        <v>6.1283047516970043E-4</v>
      </c>
      <c r="Q72" s="32">
        <f t="shared" ref="Q72" si="496">IF(R72&gt;0,"+",0)</f>
        <v>0</v>
      </c>
      <c r="R72" s="70">
        <f t="shared" si="63"/>
        <v>-6.1283047516970043E-4</v>
      </c>
      <c r="S72" s="6">
        <f t="shared" si="307"/>
        <v>1684.0514469453378</v>
      </c>
      <c r="T72" s="8">
        <f t="shared" si="477"/>
        <v>1.6666666666666666E-2</v>
      </c>
      <c r="V72" s="8">
        <f t="shared" si="308"/>
        <v>0</v>
      </c>
      <c r="W72" s="8">
        <f t="shared" si="309"/>
        <v>1.6041666666666666E-2</v>
      </c>
      <c r="X72" s="8">
        <f t="shared" si="310"/>
        <v>1.6666666666666666E-2</v>
      </c>
      <c r="Y72" s="8"/>
      <c r="Z72" s="8">
        <f>IF(A72&lt;&gt;"",IF(VLOOKUP(A72,Apr!A$4:F$209,6)&gt;0,VLOOKUP(A72,Apr!A$4:F$209,6),0),0)</f>
        <v>0</v>
      </c>
      <c r="AA72" s="8">
        <f>IF(A72&lt;&gt;"",IF(VLOOKUP(A72,May!A$3:F$207,6)&gt;0,VLOOKUP(A72,May!A$3:F$207,6),0),0)</f>
        <v>0</v>
      </c>
      <c r="AB72" s="8">
        <f>IF(A72&lt;&gt;"",IF(VLOOKUP(A72,Jun!A$3:F$207,6)&gt;0,VLOOKUP(A72,Jun!A$3:F$207,6),0),0)</f>
        <v>0</v>
      </c>
      <c r="AC72" s="8">
        <f>IF(A72&lt;&gt;"",IF(VLOOKUP(A72,Jul!A$3:F$206,6)&gt;0,VLOOKUP(A72,Jul!A$3:F$206,6),0),0)</f>
        <v>0</v>
      </c>
      <c r="AD72" s="8">
        <f>IF(A72&lt;&gt;"",IF(VLOOKUP(A72,Aug!A$3:F$206,6)&gt;0,VLOOKUP(A72,Aug!A$3:F$206,6),0),0)</f>
        <v>0</v>
      </c>
      <c r="AE72" s="8">
        <f>IF(A72&lt;&gt;"",IF(VLOOKUP(A72,Sep!A$3:F$206,6)&gt;0,VLOOKUP(A72,Sep!A$3:F$206,6),0),0)</f>
        <v>0</v>
      </c>
      <c r="AF72" s="6">
        <f t="shared" si="311"/>
        <v>1500.5359056806005</v>
      </c>
      <c r="AG72" s="8">
        <f t="shared" si="312"/>
        <v>1.0416666666666666E-2</v>
      </c>
      <c r="AH72" s="8">
        <f>IF(A72&lt;&gt;"",IF(VLOOKUP(A72,Oct!A$3:F$206,6)&gt;0,VLOOKUP(A72,Oct!A$3:F$206,6),0),0)</f>
        <v>0</v>
      </c>
      <c r="AI72" s="8">
        <f>IF(A72&lt;&gt;"",IF(VLOOKUP(A72,Nov!A$3:F$206,6)&gt;0,VLOOKUP(A72,Nov!A$3:F$206,6),0),0)</f>
        <v>0</v>
      </c>
      <c r="AJ72" s="8">
        <f>IF(A72&lt;&gt;"",IF(VLOOKUP(A72,Dec!A$3:F$207,6)&gt;0,VLOOKUP(A72,Dec!A$3:F$207,6),0),0)</f>
        <v>1.6527777777777773E-2</v>
      </c>
      <c r="AK72" s="8">
        <f>IF(A72&lt;&gt;"",IF(VLOOKUP(A72,Jan!A$3:F$206,6)&gt;0,VLOOKUP(A72,Jan!A$3:F$206,6),0),0)</f>
        <v>1.6597222222222222E-2</v>
      </c>
      <c r="AL72" s="8">
        <f>IF(A72&lt;&gt;"",IF(VLOOKUP(A72,Feb!A$3:F$206,6)&gt;0,VLOOKUP(A72,Feb!A$3:F$206,6),0),0)</f>
        <v>1.6111111111111118E-2</v>
      </c>
      <c r="AM72" s="8">
        <f>IF(A72&lt;&gt;"",IF(VLOOKUP(A72,Mar!A$3:F$206,6)&gt;0,VLOOKUP(A72,Mar!A$3:F$206,6),0),0)</f>
        <v>1.6041666666666666E-2</v>
      </c>
      <c r="AO72" s="8">
        <f>LARGE($BM72:BN72,1)</f>
        <v>1.6666666666666666E-2</v>
      </c>
      <c r="AP72" s="8">
        <f>LARGE($BM72:BO72,1)</f>
        <v>1.6666666666666666E-2</v>
      </c>
      <c r="AQ72" s="8">
        <f>LARGE($BM72:BP72,1)</f>
        <v>1.6666666666666666E-2</v>
      </c>
      <c r="AR72" s="8">
        <f>LARGE($BM72:BQ72,1)</f>
        <v>1.6666666666666666E-2</v>
      </c>
      <c r="AS72" s="8">
        <f>LARGE($BM72:BR72,1)</f>
        <v>1.6666666666666666E-2</v>
      </c>
      <c r="AT72" s="8">
        <f>LARGE($BS72:BT72,1)</f>
        <v>1.0416666666666666E-2</v>
      </c>
      <c r="AU72" s="8">
        <f>LARGE($BS72:BU72,1)</f>
        <v>1.0416666666666666E-2</v>
      </c>
      <c r="AV72" s="8">
        <f>LARGE($BS72:BV72,1)</f>
        <v>1.1284722222222222E-2</v>
      </c>
      <c r="AW72" s="8">
        <f>LARGE($BS72:BW72,1)</f>
        <v>1.1284722222222222E-2</v>
      </c>
      <c r="AX72" s="8">
        <f>LARGE($BS72:BX72,1)</f>
        <v>1.1805555555555555E-2</v>
      </c>
      <c r="BA72" s="6">
        <f t="shared" ref="BA72:BA105" si="497">IF(Z72&gt;0,Z72*60*60*24,0)</f>
        <v>0</v>
      </c>
      <c r="BB72" s="6">
        <f t="shared" ref="BB72:BB105" si="498">IF(AA72&gt;0,AA72*60*60*24,0)</f>
        <v>0</v>
      </c>
      <c r="BC72" s="6">
        <f t="shared" ref="BC72:BC105" si="499">IF(AB72&gt;0,AB72*60*60*24,0)</f>
        <v>0</v>
      </c>
      <c r="BD72" s="6">
        <f t="shared" ref="BD72:BD105" si="500">IF(AC72&gt;0,AC72*60*60*24,0)</f>
        <v>0</v>
      </c>
      <c r="BE72" s="6">
        <f t="shared" ref="BE72:BE105" si="501">IF(AD72&gt;0,AD72*60*60*24,0)</f>
        <v>0</v>
      </c>
      <c r="BF72" s="6">
        <f t="shared" ref="BF72:BF105" si="502">IF(AE72&gt;0,AE72*60*60*24,0)</f>
        <v>0</v>
      </c>
      <c r="BG72" s="6">
        <f t="shared" si="313"/>
        <v>0</v>
      </c>
      <c r="BH72" s="6">
        <f t="shared" si="314"/>
        <v>0</v>
      </c>
      <c r="BI72" s="6">
        <f t="shared" si="315"/>
        <v>1427.9999999999995</v>
      </c>
      <c r="BJ72" s="6">
        <f t="shared" si="316"/>
        <v>1434</v>
      </c>
      <c r="BK72" s="6">
        <f t="shared" si="317"/>
        <v>1392.0000000000005</v>
      </c>
      <c r="BM72" s="8">
        <f t="shared" ref="BM72:BM105" si="503">X72</f>
        <v>1.6666666666666666E-2</v>
      </c>
      <c r="BN72" s="8">
        <f t="shared" si="318"/>
        <v>0</v>
      </c>
      <c r="BO72" s="8">
        <f t="shared" si="319"/>
        <v>0</v>
      </c>
      <c r="BP72" s="8">
        <f t="shared" si="320"/>
        <v>0</v>
      </c>
      <c r="BQ72" s="8">
        <f t="shared" si="321"/>
        <v>0</v>
      </c>
      <c r="BR72" s="8">
        <f t="shared" si="322"/>
        <v>0</v>
      </c>
      <c r="BS72" s="8">
        <f t="shared" ref="BS72:BS108" si="504">IF(AG72&gt;0,AG72,0)</f>
        <v>1.0416666666666666E-2</v>
      </c>
      <c r="BT72" s="8">
        <f t="shared" si="323"/>
        <v>0</v>
      </c>
      <c r="BU72" s="8">
        <f t="shared" si="323"/>
        <v>0</v>
      </c>
      <c r="BV72" s="8">
        <f t="shared" si="381"/>
        <v>1.1284722222222222E-2</v>
      </c>
      <c r="BW72" s="8">
        <f t="shared" si="382"/>
        <v>1.1284722222222222E-2</v>
      </c>
      <c r="BX72" s="8">
        <f t="shared" si="383"/>
        <v>1.1805555555555555E-2</v>
      </c>
      <c r="CA72" s="8" t="str">
        <f t="shared" ref="CA72:CA105" si="505">IF(Z72&gt;0,Z72,"")</f>
        <v/>
      </c>
      <c r="CB72" s="8" t="str">
        <f t="shared" ref="CB72:CB105" si="506">IF(AA72&gt;0,AA72,"")</f>
        <v/>
      </c>
      <c r="CC72" s="8" t="str">
        <f t="shared" ref="CC72:CC105" si="507">IF(AB72&gt;0,AB72,"")</f>
        <v/>
      </c>
      <c r="CD72" s="8" t="str">
        <f t="shared" ref="CD72:CD105" si="508">IF(AC72&gt;0,AC72,"")</f>
        <v/>
      </c>
      <c r="CE72" s="8" t="str">
        <f t="shared" ref="CE72:CE105" si="509">IF(AD72&gt;0,AD72,"")</f>
        <v/>
      </c>
      <c r="CF72" s="8" t="str">
        <f t="shared" ref="CF72:CF105" si="510">IF(AE72&gt;0,AE72,"")</f>
        <v/>
      </c>
      <c r="CG72" s="8" t="str">
        <f t="shared" si="324"/>
        <v/>
      </c>
      <c r="CH72" s="8" t="str">
        <f t="shared" si="325"/>
        <v/>
      </c>
      <c r="CI72" s="8">
        <f t="shared" si="326"/>
        <v>1.6527777777777773E-2</v>
      </c>
      <c r="CJ72" s="8">
        <f t="shared" si="327"/>
        <v>1.6597222222222222E-2</v>
      </c>
      <c r="CK72" s="8">
        <f t="shared" si="328"/>
        <v>1.6111111111111118E-2</v>
      </c>
      <c r="CL72" s="8">
        <f t="shared" si="329"/>
        <v>1.6041666666666666E-2</v>
      </c>
      <c r="CN72" s="13">
        <v>1.9930555555555556E-2</v>
      </c>
      <c r="CO72" s="8">
        <f t="shared" si="330"/>
        <v>1.9930555555555556E-2</v>
      </c>
      <c r="CP72" s="8">
        <f>IF(COUNT($CA72:CB72)&gt;0,SMALL($CA72:CB72,1),$CN72)</f>
        <v>1.9930555555555556E-2</v>
      </c>
      <c r="CQ72" s="8">
        <f>IF(COUNT($CA72:CC72)&gt;0,SMALL($CA72:CC72,1),$CN72)</f>
        <v>1.9930555555555556E-2</v>
      </c>
      <c r="CR72" s="8">
        <f>IF(COUNT($CA72:CD72)&gt;0,SMALL($CA72:CD72,1),$CN72)</f>
        <v>1.9930555555555556E-2</v>
      </c>
      <c r="CS72" s="8">
        <f>IF(COUNT($CA72:CE72)&gt;0,SMALL($CA72:CE72,1),$CN72)</f>
        <v>1.9930555555555556E-2</v>
      </c>
      <c r="CT72" s="3">
        <v>1.5821759259259261E-2</v>
      </c>
      <c r="CU72" s="8">
        <f t="shared" si="331"/>
        <v>1.5821759259259261E-2</v>
      </c>
      <c r="CV72" s="8">
        <f>IF(COUNT($CG72:CH72)&gt;0,SMALL($CG72:CH72,1),$CU72)</f>
        <v>1.5821759259259261E-2</v>
      </c>
      <c r="CW72" s="8">
        <f>IF(COUNT($CG72:CI72)&gt;0,SMALL($CG72:CI72,1),$CU72)</f>
        <v>1.6527777777777773E-2</v>
      </c>
      <c r="CX72" s="8">
        <f>IF(COUNT($CG72:CJ72)&gt;0,SMALL($CG72:CJ72,1),$CU72)</f>
        <v>1.6527777777777773E-2</v>
      </c>
      <c r="CY72" s="8">
        <f>IF(COUNT($CG72:CK72)&gt;0,SMALL($CG72:CK72,1),$CU72)</f>
        <v>1.6111111111111118E-2</v>
      </c>
      <c r="DA72" s="8">
        <f t="shared" si="492"/>
        <v>1.666824074074074E-2</v>
      </c>
      <c r="DB72" s="8">
        <f t="shared" si="493"/>
        <v>1.1807129629629629E-2</v>
      </c>
      <c r="DC72" s="1">
        <f t="shared" si="462"/>
        <v>68</v>
      </c>
      <c r="DD72" s="8">
        <f t="shared" si="494"/>
        <v>1.5740740740740742E-6</v>
      </c>
      <c r="DE72" s="1" t="str">
        <f t="shared" si="495"/>
        <v>Mark Selby</v>
      </c>
      <c r="DG72" s="13">
        <f t="shared" ref="DG72:DG105" si="511">N72</f>
        <v>1.9491336191496962E-2</v>
      </c>
      <c r="DH72" s="13">
        <f>SMALL($DT72:DU72,1)/(60*60*24)</f>
        <v>1.9491336191496966E-2</v>
      </c>
      <c r="DI72" s="13">
        <f>SMALL($DT72:DV72,1)/(60*60*24)</f>
        <v>1.9491336191496966E-2</v>
      </c>
      <c r="DJ72" s="13">
        <f>SMALL($DT72:DW72,1)/(60*60*24)</f>
        <v>1.9491336191496966E-2</v>
      </c>
      <c r="DK72" s="13">
        <f>SMALL($DT72:DX72,1)/(60*60*24)</f>
        <v>1.9491336191496966E-2</v>
      </c>
      <c r="DL72" s="13">
        <f>SMALL($DT72:DY72,1)/(60*60*24)</f>
        <v>1.9491336191496966E-2</v>
      </c>
      <c r="DM72" s="37">
        <f t="shared" ref="DM72:DM105" si="512">AF72/(60*60*24)</f>
        <v>1.7367313723155097E-2</v>
      </c>
      <c r="DN72" s="13">
        <f>SMALL($DZ72:EA72,1)/(60*60*24)</f>
        <v>1.7367313723155097E-2</v>
      </c>
      <c r="DO72" s="13">
        <f>SMALL($DZ72:EB72,1)/(60*60*24)</f>
        <v>1.7367313723155097E-2</v>
      </c>
      <c r="DP72" s="13">
        <f>SMALL($DZ72:EC72,1)/(60*60*24)</f>
        <v>1.6527777777777773E-2</v>
      </c>
      <c r="DQ72" s="13">
        <f>SMALL($DZ72:ED72,1)/(60*60*24)</f>
        <v>1.6527777777777773E-2</v>
      </c>
      <c r="DR72" s="13">
        <f>SMALL($DZ72:EE72,1)/(60*60*24)</f>
        <v>1.6111111111111118E-2</v>
      </c>
      <c r="DT72" s="6">
        <f t="shared" ref="DT72:DT105" si="513">N72*60*60*24</f>
        <v>1684.0514469453378</v>
      </c>
      <c r="DU72" s="1">
        <f t="shared" si="332"/>
        <v>9999</v>
      </c>
      <c r="DV72" s="1">
        <f t="shared" si="333"/>
        <v>9999</v>
      </c>
      <c r="DW72" s="1">
        <f t="shared" si="334"/>
        <v>9999</v>
      </c>
      <c r="DX72" s="1">
        <f t="shared" si="335"/>
        <v>9999</v>
      </c>
      <c r="DY72" s="1">
        <f t="shared" si="336"/>
        <v>9999</v>
      </c>
      <c r="DZ72" s="6">
        <f t="shared" ref="DZ72:DZ105" si="514">AF72</f>
        <v>1500.5359056806005</v>
      </c>
      <c r="EA72" s="1">
        <f t="shared" si="337"/>
        <v>9999</v>
      </c>
      <c r="EB72" s="46">
        <f t="shared" si="338"/>
        <v>9999</v>
      </c>
      <c r="EC72" s="1">
        <f t="shared" si="339"/>
        <v>1427.9999999999995</v>
      </c>
      <c r="ED72" s="1">
        <f t="shared" si="340"/>
        <v>1434</v>
      </c>
      <c r="EE72" s="1">
        <f t="shared" si="341"/>
        <v>1392.0000000000005</v>
      </c>
    </row>
    <row r="73" spans="1:139" x14ac:dyDescent="0.25">
      <c r="A73" s="1" t="s">
        <v>184</v>
      </c>
      <c r="E73" s="13">
        <v>2.2662037037037036E-2</v>
      </c>
      <c r="F73" s="11">
        <v>44440</v>
      </c>
      <c r="H73" s="38"/>
      <c r="L73" s="8">
        <v>3.2638888888888891E-2</v>
      </c>
      <c r="M73" s="8">
        <v>2.2662037037037036E-2</v>
      </c>
      <c r="N73" s="8">
        <f t="shared" si="474"/>
        <v>2.2154059885073251E-2</v>
      </c>
      <c r="O73" s="32" t="str">
        <f t="shared" ref="O73:O138" si="515">IF(P73&gt;0,"-",0)</f>
        <v>-</v>
      </c>
      <c r="P73" s="69">
        <f t="shared" ref="P73:P108" si="516">M73-N73</f>
        <v>5.0797715196378504E-4</v>
      </c>
      <c r="Q73" s="32">
        <f t="shared" ref="Q73" si="517">IF(R73&gt;0,"+",0)</f>
        <v>0</v>
      </c>
      <c r="R73" s="70">
        <f t="shared" ref="R73:R108" si="518">N73-M73</f>
        <v>-5.0797715196378504E-4</v>
      </c>
      <c r="S73" s="6">
        <f t="shared" si="307"/>
        <v>1914.1107740703292</v>
      </c>
      <c r="T73" s="8">
        <f t="shared" si="477"/>
        <v>1.40625E-2</v>
      </c>
      <c r="V73" s="8">
        <f t="shared" si="308"/>
        <v>0</v>
      </c>
      <c r="W73" s="8">
        <f t="shared" si="309"/>
        <v>0</v>
      </c>
      <c r="X73" s="8">
        <f t="shared" si="310"/>
        <v>1.40625E-2</v>
      </c>
      <c r="Y73" s="8"/>
      <c r="Z73" s="8">
        <f>IF(A73&lt;&gt;"",IF(VLOOKUP(A73,Apr!A$4:F$209,6)&gt;0,VLOOKUP(A73,Apr!A$4:F$209,6),0),0)</f>
        <v>0</v>
      </c>
      <c r="AA73" s="8">
        <f>IF(A73&lt;&gt;"",IF(VLOOKUP(A73,May!A$3:F$207,6)&gt;0,VLOOKUP(A73,May!A$3:F$207,6),0),0)</f>
        <v>0</v>
      </c>
      <c r="AB73" s="8">
        <f>IF(A73&lt;&gt;"",IF(VLOOKUP(A73,Jun!A$3:F$207,6)&gt;0,VLOOKUP(A73,Jun!A$3:F$207,6),0),0)</f>
        <v>0</v>
      </c>
      <c r="AC73" s="8">
        <f>IF(A73&lt;&gt;"",IF(VLOOKUP(A73,Jul!A$3:F$206,6)&gt;0,VLOOKUP(A73,Jul!A$3:F$206,6),0),0)</f>
        <v>0</v>
      </c>
      <c r="AD73" s="8">
        <f>IF(A73&lt;&gt;"",IF(VLOOKUP(A73,Aug!A$3:F$206,6)&gt;0,VLOOKUP(A73,Aug!A$3:F$206,6),0),0)</f>
        <v>0</v>
      </c>
      <c r="AE73" s="8">
        <f>IF(A73&lt;&gt;"",IF(VLOOKUP(A73,Sep!A$3:F$206,6)&gt;0,VLOOKUP(A73,Sep!A$3:F$206,6),0),0)</f>
        <v>0</v>
      </c>
      <c r="AF73" s="6">
        <f t="shared" si="311"/>
        <v>1705.5250593159842</v>
      </c>
      <c r="AG73" s="8">
        <f t="shared" si="312"/>
        <v>8.1597222222222227E-3</v>
      </c>
      <c r="AH73" s="8">
        <f>IF(A73&lt;&gt;"",IF(VLOOKUP(A73,Oct!A$3:F$206,6)&gt;0,VLOOKUP(A73,Oct!A$3:F$206,6),0),0)</f>
        <v>0</v>
      </c>
      <c r="AI73" s="8">
        <f>IF(A73&lt;&gt;"",IF(VLOOKUP(A73,Nov!A$3:F$206,6)&gt;0,VLOOKUP(A73,Nov!A$3:F$206,6),0),0)</f>
        <v>0</v>
      </c>
      <c r="AJ73" s="8">
        <f>IF(A73&lt;&gt;"",IF(VLOOKUP(A73,Dec!A$3:F$207,6)&gt;0,VLOOKUP(A73,Dec!A$3:F$207,6),0),0)</f>
        <v>0</v>
      </c>
      <c r="AK73" s="8">
        <f>IF(A73&lt;&gt;"",IF(VLOOKUP(A73,Jan!A$3:F$206,6)&gt;0,VLOOKUP(A73,Jan!A$3:F$206,6),0),0)</f>
        <v>0</v>
      </c>
      <c r="AL73" s="8">
        <f>IF(A73&lt;&gt;"",IF(VLOOKUP(A73,Feb!A$3:F$206,6)&gt;0,VLOOKUP(A73,Feb!A$3:F$206,6),0),0)</f>
        <v>0</v>
      </c>
      <c r="AM73" s="8">
        <f>IF(A73&lt;&gt;"",IF(VLOOKUP(A73,Mar!A$3:F$206,6)&gt;0,VLOOKUP(A73,Mar!A$3:F$206,6),0),0)</f>
        <v>0</v>
      </c>
      <c r="AO73" s="8">
        <f>LARGE($BM73:BN73,1)</f>
        <v>1.40625E-2</v>
      </c>
      <c r="AP73" s="8">
        <f>LARGE($BM73:BO73,1)</f>
        <v>1.40625E-2</v>
      </c>
      <c r="AQ73" s="8">
        <f>LARGE($BM73:BP73,1)</f>
        <v>1.40625E-2</v>
      </c>
      <c r="AR73" s="8">
        <f>LARGE($BM73:BQ73,1)</f>
        <v>1.40625E-2</v>
      </c>
      <c r="AS73" s="8">
        <f>LARGE($BM73:BR73,1)</f>
        <v>1.40625E-2</v>
      </c>
      <c r="AT73" s="8">
        <f>LARGE($BS73:BT73,1)</f>
        <v>8.1597222222222227E-3</v>
      </c>
      <c r="AU73" s="8">
        <f>LARGE($BS73:BU73,1)</f>
        <v>8.1597222222222227E-3</v>
      </c>
      <c r="AV73" s="8">
        <f>LARGE($BS73:BV73,1)</f>
        <v>8.1597222222222227E-3</v>
      </c>
      <c r="AW73" s="8">
        <f>LARGE($BS73:BW73,1)</f>
        <v>8.1597222222222227E-3</v>
      </c>
      <c r="AX73" s="8">
        <f>LARGE($BS73:BX73,1)</f>
        <v>8.1597222222222227E-3</v>
      </c>
      <c r="BA73" s="6">
        <f t="shared" si="497"/>
        <v>0</v>
      </c>
      <c r="BB73" s="6">
        <f t="shared" si="498"/>
        <v>0</v>
      </c>
      <c r="BC73" s="6">
        <f t="shared" si="499"/>
        <v>0</v>
      </c>
      <c r="BD73" s="6">
        <f t="shared" si="500"/>
        <v>0</v>
      </c>
      <c r="BE73" s="6">
        <f t="shared" si="501"/>
        <v>0</v>
      </c>
      <c r="BF73" s="6">
        <f t="shared" si="502"/>
        <v>0</v>
      </c>
      <c r="BG73" s="6">
        <f t="shared" si="313"/>
        <v>0</v>
      </c>
      <c r="BH73" s="6">
        <f t="shared" si="314"/>
        <v>0</v>
      </c>
      <c r="BI73" s="6">
        <f t="shared" si="315"/>
        <v>0</v>
      </c>
      <c r="BJ73" s="6">
        <f t="shared" si="316"/>
        <v>0</v>
      </c>
      <c r="BK73" s="6">
        <f t="shared" si="317"/>
        <v>0</v>
      </c>
      <c r="BM73" s="8">
        <f t="shared" si="503"/>
        <v>1.40625E-2</v>
      </c>
      <c r="BN73" s="8">
        <f t="shared" si="318"/>
        <v>0</v>
      </c>
      <c r="BO73" s="8">
        <f t="shared" si="319"/>
        <v>0</v>
      </c>
      <c r="BP73" s="8">
        <f t="shared" si="320"/>
        <v>0</v>
      </c>
      <c r="BQ73" s="8">
        <f t="shared" si="321"/>
        <v>0</v>
      </c>
      <c r="BR73" s="8">
        <f t="shared" si="322"/>
        <v>0</v>
      </c>
      <c r="BS73" s="8">
        <f t="shared" si="504"/>
        <v>8.1597222222222227E-3</v>
      </c>
      <c r="BT73" s="8">
        <f t="shared" si="323"/>
        <v>0</v>
      </c>
      <c r="BU73" s="8">
        <f t="shared" si="323"/>
        <v>0</v>
      </c>
      <c r="BV73" s="8">
        <f t="shared" si="381"/>
        <v>0</v>
      </c>
      <c r="BW73" s="8">
        <f t="shared" si="382"/>
        <v>0</v>
      </c>
      <c r="BX73" s="8">
        <f t="shared" si="383"/>
        <v>0</v>
      </c>
      <c r="CA73" s="8" t="str">
        <f t="shared" si="505"/>
        <v/>
      </c>
      <c r="CB73" s="8" t="str">
        <f t="shared" si="506"/>
        <v/>
      </c>
      <c r="CC73" s="8" t="str">
        <f t="shared" si="507"/>
        <v/>
      </c>
      <c r="CD73" s="8" t="str">
        <f t="shared" si="508"/>
        <v/>
      </c>
      <c r="CE73" s="8" t="str">
        <f t="shared" si="509"/>
        <v/>
      </c>
      <c r="CF73" s="8" t="str">
        <f t="shared" si="510"/>
        <v/>
      </c>
      <c r="CG73" s="8" t="str">
        <f t="shared" si="324"/>
        <v/>
      </c>
      <c r="CH73" s="8" t="str">
        <f t="shared" si="325"/>
        <v/>
      </c>
      <c r="CI73" s="8" t="str">
        <f t="shared" si="326"/>
        <v/>
      </c>
      <c r="CJ73" s="8" t="str">
        <f t="shared" si="327"/>
        <v/>
      </c>
      <c r="CK73" s="8" t="str">
        <f t="shared" si="328"/>
        <v/>
      </c>
      <c r="CL73" s="8" t="str">
        <f t="shared" si="329"/>
        <v/>
      </c>
      <c r="CN73" s="13"/>
      <c r="CO73" s="8">
        <f t="shared" si="330"/>
        <v>0</v>
      </c>
      <c r="CP73" s="8">
        <f>IF(COUNT($CA73:CB73)&gt;0,SMALL($CA73:CB73,1),$CN73)</f>
        <v>0</v>
      </c>
      <c r="CQ73" s="8">
        <f>IF(COUNT($CA73:CC73)&gt;0,SMALL($CA73:CC73,1),$CN73)</f>
        <v>0</v>
      </c>
      <c r="CR73" s="8">
        <f>IF(COUNT($CA73:CD73)&gt;0,SMALL($CA73:CD73,1),$CN73)</f>
        <v>0</v>
      </c>
      <c r="CS73" s="8">
        <f>IF(COUNT($CA73:CE73)&gt;0,SMALL($CA73:CE73,1),$CN73)</f>
        <v>0</v>
      </c>
      <c r="CU73" s="8">
        <f t="shared" si="331"/>
        <v>0</v>
      </c>
      <c r="CV73" s="8">
        <f>IF(COUNT($CG73:CH73)&gt;0,SMALL($CG73:CH73,1),$CU73)</f>
        <v>0</v>
      </c>
      <c r="CW73" s="8">
        <f>IF(COUNT($CG73:CI73)&gt;0,SMALL($CG73:CI73,1),$CU73)</f>
        <v>0</v>
      </c>
      <c r="CX73" s="8">
        <f>IF(COUNT($CG73:CJ73)&gt;0,SMALL($CG73:CJ73,1),$CU73)</f>
        <v>0</v>
      </c>
      <c r="CY73" s="8">
        <f>IF(COUNT($CG73:CK73)&gt;0,SMALL($CG73:CK73,1),$CU73)</f>
        <v>0</v>
      </c>
      <c r="DA73" s="8">
        <f t="shared" si="492"/>
        <v>1.4064097222222223E-2</v>
      </c>
      <c r="DB73" s="8">
        <f t="shared" si="493"/>
        <v>8.161319444444445E-3</v>
      </c>
      <c r="DC73" s="1">
        <f t="shared" si="462"/>
        <v>69</v>
      </c>
      <c r="DD73" s="8">
        <f t="shared" si="494"/>
        <v>1.5972222222222221E-6</v>
      </c>
      <c r="DE73" s="1" t="str">
        <f t="shared" si="495"/>
        <v>Matt Ames</v>
      </c>
      <c r="DG73" s="13">
        <f t="shared" si="511"/>
        <v>2.2154059885073251E-2</v>
      </c>
      <c r="DH73" s="13">
        <f>SMALL($DT73:DU73,1)/(60*60*24)</f>
        <v>2.2154059885073255E-2</v>
      </c>
      <c r="DI73" s="13">
        <f>SMALL($DT73:DV73,1)/(60*60*24)</f>
        <v>2.2154059885073255E-2</v>
      </c>
      <c r="DJ73" s="13">
        <f>SMALL($DT73:DW73,1)/(60*60*24)</f>
        <v>2.2154059885073255E-2</v>
      </c>
      <c r="DK73" s="13">
        <f>SMALL($DT73:DX73,1)/(60*60*24)</f>
        <v>2.2154059885073255E-2</v>
      </c>
      <c r="DL73" s="13">
        <f>SMALL($DT73:DY73,1)/(60*60*24)</f>
        <v>2.2154059885073255E-2</v>
      </c>
      <c r="DM73" s="37">
        <f t="shared" si="512"/>
        <v>1.973987337171278E-2</v>
      </c>
      <c r="DN73" s="13">
        <f>SMALL($DZ73:EA73,1)/(60*60*24)</f>
        <v>1.973987337171278E-2</v>
      </c>
      <c r="DO73" s="13">
        <f>SMALL($DZ73:EB73,1)/(60*60*24)</f>
        <v>1.973987337171278E-2</v>
      </c>
      <c r="DP73" s="13">
        <f>SMALL($DZ73:EC73,1)/(60*60*24)</f>
        <v>1.973987337171278E-2</v>
      </c>
      <c r="DQ73" s="13">
        <f>SMALL($DZ73:ED73,1)/(60*60*24)</f>
        <v>1.973987337171278E-2</v>
      </c>
      <c r="DR73" s="13">
        <f>SMALL($DZ73:EE73,1)/(60*60*24)</f>
        <v>1.973987337171278E-2</v>
      </c>
      <c r="DT73" s="6">
        <f t="shared" si="513"/>
        <v>1914.1107740703292</v>
      </c>
      <c r="DU73" s="1">
        <f t="shared" si="332"/>
        <v>9999</v>
      </c>
      <c r="DV73" s="1">
        <f t="shared" si="333"/>
        <v>9999</v>
      </c>
      <c r="DW73" s="1">
        <f t="shared" si="334"/>
        <v>9999</v>
      </c>
      <c r="DX73" s="1">
        <f t="shared" si="335"/>
        <v>9999</v>
      </c>
      <c r="DY73" s="1">
        <f t="shared" si="336"/>
        <v>9999</v>
      </c>
      <c r="DZ73" s="6">
        <f t="shared" si="514"/>
        <v>1705.5250593159842</v>
      </c>
      <c r="EA73" s="1">
        <f t="shared" si="337"/>
        <v>9999</v>
      </c>
      <c r="EB73" s="46">
        <f t="shared" si="338"/>
        <v>9999</v>
      </c>
      <c r="EC73" s="1">
        <f t="shared" si="339"/>
        <v>9999</v>
      </c>
      <c r="ED73" s="1">
        <f t="shared" si="340"/>
        <v>9999</v>
      </c>
      <c r="EE73" s="1">
        <f t="shared" si="341"/>
        <v>9999</v>
      </c>
    </row>
    <row r="74" spans="1:139" x14ac:dyDescent="0.25">
      <c r="A74" s="1" t="s">
        <v>232</v>
      </c>
      <c r="H74" s="38"/>
      <c r="K74" s="8">
        <v>2.2222222222222223E-2</v>
      </c>
      <c r="M74" s="8">
        <v>2.2662037037037036E-2</v>
      </c>
      <c r="N74" s="8">
        <f>IF(A74&lt;&gt;"",IF(H74&gt;0,H74/4*4.35,IF(I74&gt;0,I74,IF(K74&gt;0,K74/3.11*4.35,IF(L74&gt;0,L74/6.21*4.35/1.032,IF(E74&gt;0,E74,IF(B74&gt;0,B74/4*4.35,0.0292)))))),0)</f>
        <v>3.108252947481243E-2</v>
      </c>
      <c r="O74" s="32">
        <f t="shared" ref="O74" si="519">IF(P74&gt;0,"-",0)</f>
        <v>0</v>
      </c>
      <c r="P74" s="69">
        <f t="shared" ref="P74" si="520">M74-N74</f>
        <v>-8.420492437775394E-3</v>
      </c>
      <c r="Q74" s="32" t="str">
        <f t="shared" ref="Q74" si="521">IF(R74&gt;0,"+",0)</f>
        <v>+</v>
      </c>
      <c r="R74" s="70">
        <f t="shared" ref="R74" si="522">N74-M74</f>
        <v>8.420492437775394E-3</v>
      </c>
      <c r="S74" s="6">
        <f t="shared" ref="S74" si="523">N74*60*60*24</f>
        <v>2685.5305466237942</v>
      </c>
      <c r="T74" s="8">
        <f t="shared" ref="T74" si="524">IF(A74&lt;&gt;"",(MROUND(S$4-S74,15)/(60*60*24)),"")</f>
        <v>5.208333333333333E-3</v>
      </c>
      <c r="V74" s="8">
        <f t="shared" ref="V74" si="525">IF(COUNT(CA74:CF74)&gt;0,SMALL(CA74:CF74,1),0)</f>
        <v>0</v>
      </c>
      <c r="W74" s="8">
        <f t="shared" ref="W74" si="526">IF(COUNT(CG74:CL74)&gt;0,SMALL(CG74:CL74,1),0)</f>
        <v>2.4282407407407409E-2</v>
      </c>
      <c r="X74" s="8">
        <f t="shared" ref="X74" si="527">T74</f>
        <v>5.208333333333333E-3</v>
      </c>
      <c r="Y74" s="8"/>
      <c r="Z74" s="8">
        <f>IF(A74&lt;&gt;"",IF(VLOOKUP(A74,Apr!A$4:F$209,6)&gt;0,VLOOKUP(A74,Apr!A$4:F$209,6),0),0)</f>
        <v>0</v>
      </c>
      <c r="AA74" s="8">
        <f>IF(A74&lt;&gt;"",IF(VLOOKUP(A74,May!A$3:F$207,6)&gt;0,VLOOKUP(A74,May!A$3:F$207,6),0),0)</f>
        <v>0</v>
      </c>
      <c r="AB74" s="8">
        <f>IF(A74&lt;&gt;"",IF(VLOOKUP(A74,Jun!A$3:F$207,6)&gt;0,VLOOKUP(A74,Jun!A$3:F$207,6),0),0)</f>
        <v>0</v>
      </c>
      <c r="AC74" s="8">
        <f>IF(A74&lt;&gt;"",IF(VLOOKUP(A74,Jul!A$3:F$206,6)&gt;0,VLOOKUP(A74,Jul!A$3:F$206,6),0),0)</f>
        <v>0</v>
      </c>
      <c r="AD74" s="8">
        <f>IF(A74&lt;&gt;"",IF(VLOOKUP(A74,Aug!A$3:F$206,6)&gt;0,VLOOKUP(A74,Aug!A$3:F$206,6),0),0)</f>
        <v>0</v>
      </c>
      <c r="AE74" s="8">
        <f>IF(A74&lt;&gt;"",IF(VLOOKUP(A74,Sep!A$3:F$206,6)&gt;0,VLOOKUP(A74,Sep!A$3:F$206,6),0),0)</f>
        <v>0</v>
      </c>
      <c r="AF74" s="6">
        <f t="shared" ref="AF74" si="528">IF(V74&gt;0,V74/4.35*4/1.032*60*60*24,S74/4.35*4/1.032)</f>
        <v>2392.8811784939808</v>
      </c>
      <c r="AG74" s="8">
        <f t="shared" ref="AG74" si="529">IF(AF$4&gt;AF74,(MROUND(AF$4-AF74,15)/60/60/24),0.1/60/60/24)</f>
        <v>1.7361111111111112E-4</v>
      </c>
      <c r="AH74" s="8">
        <f>IF(A74&lt;&gt;"",IF(VLOOKUP(A74,Oct!A$3:F$206,6)&gt;0,VLOOKUP(A74,Oct!A$3:F$206,6),0),0)</f>
        <v>0</v>
      </c>
      <c r="AI74" s="8">
        <f>IF(A74&lt;&gt;"",IF(VLOOKUP(A74,Nov!A$3:F$206,6)&gt;0,VLOOKUP(A74,Nov!A$3:F$206,6),0),0)</f>
        <v>0</v>
      </c>
      <c r="AJ74" s="8">
        <f>IF(A74&lt;&gt;"",IF(VLOOKUP(A74,Dec!A$3:F$207,6)&gt;0,VLOOKUP(A74,Dec!A$3:F$207,6),0),0)</f>
        <v>0</v>
      </c>
      <c r="AK74" s="8">
        <f>IF(A74&lt;&gt;"",IF(VLOOKUP(A74,Jan!A$3:F$206,6)&gt;0,VLOOKUP(A74,Jan!A$3:F$206,6),0),0)</f>
        <v>0</v>
      </c>
      <c r="AL74" s="8">
        <f>IF(A74&lt;&gt;"",IF(VLOOKUP(A74,Feb!A$3:F$206,6)&gt;0,VLOOKUP(A74,Feb!A$3:F$206,6),0),0)</f>
        <v>0</v>
      </c>
      <c r="AM74" s="8">
        <f>IF(A74&lt;&gt;"",IF(VLOOKUP(A74,Mar!A$3:F$206,6)&gt;0,VLOOKUP(A74,Mar!A$3:F$206,6),0),0)</f>
        <v>2.4282407407407409E-2</v>
      </c>
      <c r="AO74" s="8">
        <f>LARGE($BM74:BN74,1)</f>
        <v>5.208333333333333E-3</v>
      </c>
      <c r="AP74" s="8">
        <f>LARGE($BM74:BO74,1)</f>
        <v>5.208333333333333E-3</v>
      </c>
      <c r="AQ74" s="8">
        <f>LARGE($BM74:BP74,1)</f>
        <v>5.208333333333333E-3</v>
      </c>
      <c r="AR74" s="8">
        <f>LARGE($BM74:BQ74,1)</f>
        <v>5.208333333333333E-3</v>
      </c>
      <c r="AS74" s="8">
        <f>LARGE($BM74:BR74,1)</f>
        <v>5.208333333333333E-3</v>
      </c>
      <c r="AT74" s="8">
        <f>LARGE($BS74:BT74,1)</f>
        <v>1.7361111111111112E-4</v>
      </c>
      <c r="AU74" s="8">
        <f>LARGE($BS74:BU74,1)</f>
        <v>1.7361111111111112E-4</v>
      </c>
      <c r="AV74" s="8">
        <f>LARGE($BS74:BV74,1)</f>
        <v>1.7361111111111112E-4</v>
      </c>
      <c r="AW74" s="8">
        <f>LARGE($BS74:BW74,1)</f>
        <v>1.7361111111111112E-4</v>
      </c>
      <c r="AX74" s="8">
        <f>LARGE($BS74:BX74,1)</f>
        <v>1.7361111111111112E-4</v>
      </c>
      <c r="BA74" s="6">
        <f t="shared" ref="BA74" si="530">IF(Z74&gt;0,Z74*60*60*24,0)</f>
        <v>0</v>
      </c>
      <c r="BB74" s="6">
        <f t="shared" ref="BB74" si="531">IF(AA74&gt;0,AA74*60*60*24,0)</f>
        <v>0</v>
      </c>
      <c r="BC74" s="6">
        <f t="shared" ref="BC74" si="532">IF(AB74&gt;0,AB74*60*60*24,0)</f>
        <v>0</v>
      </c>
      <c r="BD74" s="6">
        <f t="shared" ref="BD74" si="533">IF(AC74&gt;0,AC74*60*60*24,0)</f>
        <v>0</v>
      </c>
      <c r="BE74" s="6">
        <f t="shared" ref="BE74" si="534">IF(AD74&gt;0,AD74*60*60*24,0)</f>
        <v>0</v>
      </c>
      <c r="BF74" s="6">
        <f t="shared" ref="BF74" si="535">IF(AE74&gt;0,AE74*60*60*24,0)</f>
        <v>0</v>
      </c>
      <c r="BG74" s="6">
        <f t="shared" ref="BG74" si="536">IF(AH74&gt;0,AH74*60*60*24,0)</f>
        <v>0</v>
      </c>
      <c r="BH74" s="6">
        <f t="shared" ref="BH74" si="537">IF(AI74&gt;0,AI74*60*60*24,0)</f>
        <v>0</v>
      </c>
      <c r="BI74" s="6">
        <f t="shared" ref="BI74" si="538">IF(AJ74&gt;0,AJ74*60*60*24,0)</f>
        <v>0</v>
      </c>
      <c r="BJ74" s="6">
        <f t="shared" ref="BJ74" si="539">IF(AK74&gt;0,AK74*60*60*24,0)</f>
        <v>0</v>
      </c>
      <c r="BK74" s="6">
        <f t="shared" ref="BK74" si="540">IF(AL74&gt;0,AL74*60*60*24,0)</f>
        <v>0</v>
      </c>
      <c r="BM74" s="8">
        <f t="shared" ref="BM74" si="541">X74</f>
        <v>5.208333333333333E-3</v>
      </c>
      <c r="BN74" s="8">
        <f t="shared" ref="BN74" si="542">IF(BA74&gt;0,IF($S$4&gt;BA74,(MROUND($S$4-BA74,15)/(60*60*24)),0),0)</f>
        <v>0</v>
      </c>
      <c r="BO74" s="8">
        <f t="shared" ref="BO74" si="543">IF(BB74&gt;0,IF($S$4&gt;BB74,(MROUND($S$4-BB74,15)/(60*60*24)),0),0)</f>
        <v>0</v>
      </c>
      <c r="BP74" s="8">
        <f t="shared" ref="BP74" si="544">IF(BC74&gt;0,IF($S$4&gt;BC74,(MROUND($S$4-BC74,15)/(60*60*24)),0),0)</f>
        <v>0</v>
      </c>
      <c r="BQ74" s="8">
        <f t="shared" ref="BQ74" si="545">IF(BD74&gt;0,IF($S$4&gt;BD74,(MROUND($S$4-BD74,15)/(60*60*24)),0),0)</f>
        <v>0</v>
      </c>
      <c r="BR74" s="8">
        <f t="shared" ref="BR74" si="546">IF(BE74&gt;0,IF($S$4&gt;BE74,(MROUND($S$4-BE74,15)/(60*60*24)),0),0)</f>
        <v>0</v>
      </c>
      <c r="BS74" s="8">
        <f t="shared" ref="BS74" si="547">IF(AG74&gt;0,AG74,0)</f>
        <v>1.7361111111111112E-4</v>
      </c>
      <c r="BT74" s="8">
        <f t="shared" ref="BT74" si="548">IF(BG74&gt;0,IF($AF$4&gt;BG74,(MROUND($AF$4-BG74,15)/(60*60*24)),0),0)</f>
        <v>0</v>
      </c>
      <c r="BU74" s="8">
        <f t="shared" ref="BU74" si="549">IF(BH74&gt;0,IF($AF$4&gt;BH74,(MROUND($AF$4-BH74,15)/(60*60*24)),0),0)</f>
        <v>0</v>
      </c>
      <c r="BV74" s="8">
        <f t="shared" ref="BV74" si="550">IF(BI74&gt;0,IF($AF$4&gt;BI74,(MROUND($AF$4-BI74,15)/(60*60*24)),0),0)</f>
        <v>0</v>
      </c>
      <c r="BW74" s="8">
        <f t="shared" ref="BW74" si="551">IF(BJ74&gt;0,IF($AF$4&gt;BJ74,(MROUND($AF$4-BJ74,15)/(60*60*24)),0),0)</f>
        <v>0</v>
      </c>
      <c r="BX74" s="8">
        <f t="shared" ref="BX74" si="552">IF(BK74&gt;0,IF($AF$4&gt;BK74,(MROUND($AF$4-BK74,15)/(60*60*24)),0),0)</f>
        <v>0</v>
      </c>
      <c r="CA74" s="8" t="str">
        <f t="shared" ref="CA74" si="553">IF(Z74&gt;0,Z74,"")</f>
        <v/>
      </c>
      <c r="CB74" s="8" t="str">
        <f t="shared" ref="CB74" si="554">IF(AA74&gt;0,AA74,"")</f>
        <v/>
      </c>
      <c r="CC74" s="8" t="str">
        <f t="shared" ref="CC74" si="555">IF(AB74&gt;0,AB74,"")</f>
        <v/>
      </c>
      <c r="CD74" s="8" t="str">
        <f t="shared" ref="CD74" si="556">IF(AC74&gt;0,AC74,"")</f>
        <v/>
      </c>
      <c r="CE74" s="8" t="str">
        <f t="shared" ref="CE74" si="557">IF(AD74&gt;0,AD74,"")</f>
        <v/>
      </c>
      <c r="CF74" s="8" t="str">
        <f t="shared" ref="CF74" si="558">IF(AE74&gt;0,AE74,"")</f>
        <v/>
      </c>
      <c r="CG74" s="8" t="str">
        <f t="shared" ref="CG74" si="559">IF(AH74&gt;0,AH74,"")</f>
        <v/>
      </c>
      <c r="CH74" s="8" t="str">
        <f t="shared" ref="CH74" si="560">IF(AI74&gt;0,AI74,"")</f>
        <v/>
      </c>
      <c r="CI74" s="8" t="str">
        <f t="shared" ref="CI74" si="561">IF(AJ74&gt;0,AJ74,"")</f>
        <v/>
      </c>
      <c r="CJ74" s="8" t="str">
        <f t="shared" ref="CJ74" si="562">IF(AK74&gt;0,AK74,"")</f>
        <v/>
      </c>
      <c r="CK74" s="8" t="str">
        <f t="shared" ref="CK74" si="563">IF(AL74&gt;0,AL74,"")</f>
        <v/>
      </c>
      <c r="CL74" s="8">
        <f t="shared" ref="CL74" si="564">IF(AM74&gt;0,AM74,"")</f>
        <v>2.4282407407407409E-2</v>
      </c>
      <c r="CN74" s="13"/>
      <c r="CO74" s="8">
        <f t="shared" ref="CO74" si="565">IF(CA74&lt;&gt;"",CA74,CN74)</f>
        <v>0</v>
      </c>
      <c r="CP74" s="8">
        <f>IF(COUNT($CA74:CB74)&gt;0,SMALL($CA74:CB74,1),$CN74)</f>
        <v>0</v>
      </c>
      <c r="CQ74" s="8">
        <f>IF(COUNT($CA74:CC74)&gt;0,SMALL($CA74:CC74,1),$CN74)</f>
        <v>0</v>
      </c>
      <c r="CR74" s="8">
        <f>IF(COUNT($CA74:CD74)&gt;0,SMALL($CA74:CD74,1),$CN74)</f>
        <v>0</v>
      </c>
      <c r="CS74" s="8">
        <f>IF(COUNT($CA74:CE74)&gt;0,SMALL($CA74:CE74,1),$CN74)</f>
        <v>0</v>
      </c>
      <c r="CU74" s="8">
        <f t="shared" ref="CU74" si="566">IF(CG74&lt;&gt;"",CG74,CT74)</f>
        <v>0</v>
      </c>
      <c r="CV74" s="8">
        <f>IF(COUNT($CG74:CH74)&gt;0,SMALL($CG74:CH74,1),$CU74)</f>
        <v>0</v>
      </c>
      <c r="CW74" s="8">
        <f>IF(COUNT($CG74:CI74)&gt;0,SMALL($CG74:CI74,1),$CU74)</f>
        <v>0</v>
      </c>
      <c r="CX74" s="8">
        <f>IF(COUNT($CG74:CJ74)&gt;0,SMALL($CG74:CJ74,1),$CU74)</f>
        <v>0</v>
      </c>
      <c r="CY74" s="8">
        <f>IF(COUNT($CG74:CK74)&gt;0,SMALL($CG74:CK74,1),$CU74)</f>
        <v>0</v>
      </c>
      <c r="DA74" s="8">
        <f t="shared" ref="DA74" si="567">IF(A74&lt;&gt;"",LARGE(BM74:BR74,1)+DD74,"")</f>
        <v>5.2099537037037036E-3</v>
      </c>
      <c r="DB74" s="8">
        <f t="shared" ref="DB74" si="568">IF(A74&lt;&gt;"",LARGE(BS74:BX74,1)+DD74,"")</f>
        <v>1.7523148148148148E-4</v>
      </c>
      <c r="DC74" s="1">
        <f t="shared" si="462"/>
        <v>70</v>
      </c>
      <c r="DD74" s="8">
        <f t="shared" ref="DD74" si="569">IF(A74&lt;&gt;"",DC74/(60*60*24*500),"")</f>
        <v>1.6203703703703703E-6</v>
      </c>
      <c r="DE74" s="1" t="str">
        <f t="shared" ref="DE74" si="570">A74</f>
        <v>Matt Kay</v>
      </c>
      <c r="DG74" s="13">
        <f t="shared" ref="DG74" si="571">N74</f>
        <v>3.108252947481243E-2</v>
      </c>
      <c r="DH74" s="13">
        <f>SMALL($DT74:DU74,1)/(60*60*24)</f>
        <v>3.1082529474812434E-2</v>
      </c>
      <c r="DI74" s="13">
        <f>SMALL($DT74:DV74,1)/(60*60*24)</f>
        <v>3.1082529474812434E-2</v>
      </c>
      <c r="DJ74" s="13">
        <f>SMALL($DT74:DW74,1)/(60*60*24)</f>
        <v>3.1082529474812434E-2</v>
      </c>
      <c r="DK74" s="13">
        <f>SMALL($DT74:DX74,1)/(60*60*24)</f>
        <v>3.1082529474812434E-2</v>
      </c>
      <c r="DL74" s="13">
        <f>SMALL($DT74:DY74,1)/(60*60*24)</f>
        <v>3.1082529474812434E-2</v>
      </c>
      <c r="DM74" s="37">
        <f t="shared" ref="DM74" si="572">AF74/(60*60*24)</f>
        <v>2.7695384010347001E-2</v>
      </c>
      <c r="DN74" s="13">
        <f>SMALL($DZ74:EA74,1)/(60*60*24)</f>
        <v>2.7695384010347001E-2</v>
      </c>
      <c r="DO74" s="13">
        <f>SMALL($DZ74:EB74,1)/(60*60*24)</f>
        <v>2.7695384010347001E-2</v>
      </c>
      <c r="DP74" s="13">
        <f>SMALL($DZ74:EC74,1)/(60*60*24)</f>
        <v>2.7695384010347001E-2</v>
      </c>
      <c r="DQ74" s="13">
        <f>SMALL($DZ74:ED74,1)/(60*60*24)</f>
        <v>2.7695384010347001E-2</v>
      </c>
      <c r="DR74" s="13">
        <f>SMALL($DZ74:EE74,1)/(60*60*24)</f>
        <v>2.7695384010347001E-2</v>
      </c>
      <c r="DT74" s="6">
        <f t="shared" ref="DT74" si="573">N74*60*60*24</f>
        <v>2685.5305466237942</v>
      </c>
      <c r="DU74" s="1">
        <f t="shared" ref="DU74" si="574">IF(BA74&gt;0,BA74,9999)</f>
        <v>9999</v>
      </c>
      <c r="DV74" s="1">
        <f t="shared" ref="DV74" si="575">IF(BB74&gt;0,BB74,9999)</f>
        <v>9999</v>
      </c>
      <c r="DW74" s="1">
        <f t="shared" ref="DW74" si="576">IF(BC74&gt;0,BC74,9999)</f>
        <v>9999</v>
      </c>
      <c r="DX74" s="1">
        <f t="shared" ref="DX74" si="577">IF(BD74&gt;0,BD74,9999)</f>
        <v>9999</v>
      </c>
      <c r="DY74" s="1">
        <f t="shared" ref="DY74" si="578">IF(BE74&gt;0,BE74,9999)</f>
        <v>9999</v>
      </c>
      <c r="DZ74" s="6">
        <f t="shared" ref="DZ74" si="579">AF74</f>
        <v>2392.8811784939808</v>
      </c>
      <c r="EA74" s="1">
        <f t="shared" ref="EA74" si="580">IF(BG74&gt;0,BG74,9999)</f>
        <v>9999</v>
      </c>
      <c r="EB74" s="46">
        <f t="shared" ref="EB74" si="581">IF(BH74&gt;0,BH74*1.198547,9999)</f>
        <v>9999</v>
      </c>
      <c r="EC74" s="1">
        <f t="shared" ref="EC74" si="582">IF(BI74&gt;0,BI74,9999)</f>
        <v>9999</v>
      </c>
      <c r="ED74" s="1">
        <f t="shared" ref="ED74" si="583">IF(BJ74&gt;0,BJ74,9999)</f>
        <v>9999</v>
      </c>
      <c r="EE74" s="1">
        <f t="shared" ref="EE74" si="584">IF(BK74&gt;0,BK74,9999)</f>
        <v>9999</v>
      </c>
    </row>
    <row r="75" spans="1:139" x14ac:dyDescent="0.25">
      <c r="A75" s="1" t="s">
        <v>169</v>
      </c>
      <c r="B75" s="45"/>
      <c r="E75" s="13">
        <v>1.9652777777777779E-2</v>
      </c>
      <c r="H75" s="38"/>
      <c r="K75" s="8">
        <v>1.4340277777777776E-2</v>
      </c>
      <c r="L75" s="8">
        <v>2.960648148148148E-2</v>
      </c>
      <c r="M75" s="8">
        <v>2.062213021216925E-2</v>
      </c>
      <c r="N75" s="8">
        <f t="shared" si="474"/>
        <v>2.0057944801714894E-2</v>
      </c>
      <c r="O75" s="32" t="str">
        <f t="shared" si="515"/>
        <v>-</v>
      </c>
      <c r="P75" s="69">
        <f t="shared" si="516"/>
        <v>5.641854104543563E-4</v>
      </c>
      <c r="Q75" s="32">
        <f t="shared" ref="Q75" si="585">IF(R75&gt;0,"+",0)</f>
        <v>0</v>
      </c>
      <c r="R75" s="70">
        <f t="shared" si="518"/>
        <v>-5.641854104543563E-4</v>
      </c>
      <c r="S75" s="6">
        <f t="shared" si="307"/>
        <v>1733.0064308681667</v>
      </c>
      <c r="T75" s="8">
        <f t="shared" si="477"/>
        <v>1.6145833333333335E-2</v>
      </c>
      <c r="V75" s="8">
        <f t="shared" si="308"/>
        <v>0</v>
      </c>
      <c r="W75" s="8">
        <f t="shared" si="309"/>
        <v>0</v>
      </c>
      <c r="X75" s="8">
        <f t="shared" si="310"/>
        <v>1.6145833333333335E-2</v>
      </c>
      <c r="Y75" s="8"/>
      <c r="Z75" s="8">
        <f>IF(A75&lt;&gt;"",IF(VLOOKUP(A75,Apr!A$4:F$209,6)&gt;0,VLOOKUP(A75,Apr!A$4:F$209,6),0),0)</f>
        <v>0</v>
      </c>
      <c r="AA75" s="8">
        <f>IF(A75&lt;&gt;"",IF(VLOOKUP(A75,May!A$3:F$207,6)&gt;0,VLOOKUP(A75,May!A$3:F$207,6),0),0)</f>
        <v>0</v>
      </c>
      <c r="AB75" s="8">
        <f>IF(A75&lt;&gt;"",IF(VLOOKUP(A75,Jun!A$3:F$207,6)&gt;0,VLOOKUP(A75,Jun!A$3:F$207,6),0),0)</f>
        <v>0</v>
      </c>
      <c r="AC75" s="8">
        <f>IF(A75&lt;&gt;"",IF(VLOOKUP(A75,Jul!A$3:F$206,6)&gt;0,VLOOKUP(A75,Jul!A$3:F$206,6),0),0)</f>
        <v>0</v>
      </c>
      <c r="AD75" s="8">
        <f>IF(A75&lt;&gt;"",IF(VLOOKUP(A75,Aug!A$3:F$206,6)&gt;0,VLOOKUP(A75,Aug!A$3:F$206,6),0),0)</f>
        <v>0</v>
      </c>
      <c r="AE75" s="8">
        <f>IF(A75&lt;&gt;"",IF(VLOOKUP(A75,Sep!A$3:F$206,6)&gt;0,VLOOKUP(A75,Sep!A$3:F$206,6),0),0)</f>
        <v>0</v>
      </c>
      <c r="AF75" s="6">
        <f t="shared" si="311"/>
        <v>1544.1561354968965</v>
      </c>
      <c r="AG75" s="8">
        <f t="shared" si="312"/>
        <v>9.8958333333333329E-3</v>
      </c>
      <c r="AH75" s="8">
        <f>IF(A75&lt;&gt;"",IF(VLOOKUP(A75,Oct!A$3:F$206,6)&gt;0,VLOOKUP(A75,Oct!A$3:F$206,6),0),0)</f>
        <v>0</v>
      </c>
      <c r="AI75" s="8">
        <f>IF(A75&lt;&gt;"",IF(VLOOKUP(A75,Nov!A$3:F$206,6)&gt;0,VLOOKUP(A75,Nov!A$3:F$206,6),0),0)</f>
        <v>0</v>
      </c>
      <c r="AJ75" s="8">
        <f>IF(A75&lt;&gt;"",IF(VLOOKUP(A75,Dec!A$3:F$207,6)&gt;0,VLOOKUP(A75,Dec!A$3:F$207,6),0),0)</f>
        <v>0</v>
      </c>
      <c r="AK75" s="8">
        <f>IF(A75&lt;&gt;"",IF(VLOOKUP(A75,Jan!A$3:F$206,6)&gt;0,VLOOKUP(A75,Jan!A$3:F$206,6),0),0)</f>
        <v>0</v>
      </c>
      <c r="AL75" s="8">
        <f>IF(A75&lt;&gt;"",IF(VLOOKUP(A75,Feb!A$3:F$206,6)&gt;0,VLOOKUP(A75,Feb!A$3:F$206,6),0),0)</f>
        <v>0</v>
      </c>
      <c r="AM75" s="8">
        <f>IF(A75&lt;&gt;"",IF(VLOOKUP(A75,Mar!A$3:F$206,6)&gt;0,VLOOKUP(A75,Mar!A$3:F$206,6),0),0)</f>
        <v>0</v>
      </c>
      <c r="AO75" s="8">
        <f>LARGE($BM75:BN75,1)</f>
        <v>1.6145833333333335E-2</v>
      </c>
      <c r="AP75" s="8">
        <f>LARGE($BM75:BO75,1)</f>
        <v>1.6145833333333335E-2</v>
      </c>
      <c r="AQ75" s="8">
        <f>LARGE($BM75:BP75,1)</f>
        <v>1.6145833333333335E-2</v>
      </c>
      <c r="AR75" s="8">
        <f>LARGE($BM75:BQ75,1)</f>
        <v>1.6145833333333335E-2</v>
      </c>
      <c r="AS75" s="8">
        <f>LARGE($BM75:BR75,1)</f>
        <v>1.6145833333333335E-2</v>
      </c>
      <c r="AT75" s="8">
        <f>LARGE($BS75:BT75,1)</f>
        <v>9.8958333333333329E-3</v>
      </c>
      <c r="AU75" s="8">
        <f>LARGE($BS75:BU75,1)</f>
        <v>9.8958333333333329E-3</v>
      </c>
      <c r="AV75" s="8">
        <f>LARGE($BS75:BV75,1)</f>
        <v>9.8958333333333329E-3</v>
      </c>
      <c r="AW75" s="8">
        <f>LARGE($BS75:BW75,1)</f>
        <v>9.8958333333333329E-3</v>
      </c>
      <c r="AX75" s="8">
        <f>LARGE($BS75:BX75,1)</f>
        <v>9.8958333333333329E-3</v>
      </c>
      <c r="BA75" s="6">
        <f t="shared" si="497"/>
        <v>0</v>
      </c>
      <c r="BB75" s="6">
        <f t="shared" si="498"/>
        <v>0</v>
      </c>
      <c r="BC75" s="6">
        <f t="shared" si="499"/>
        <v>0</v>
      </c>
      <c r="BD75" s="6">
        <f t="shared" si="500"/>
        <v>0</v>
      </c>
      <c r="BE75" s="6">
        <f t="shared" si="501"/>
        <v>0</v>
      </c>
      <c r="BF75" s="6">
        <f t="shared" si="502"/>
        <v>0</v>
      </c>
      <c r="BG75" s="6">
        <f t="shared" si="313"/>
        <v>0</v>
      </c>
      <c r="BH75" s="6">
        <f t="shared" si="314"/>
        <v>0</v>
      </c>
      <c r="BI75" s="6">
        <f t="shared" si="315"/>
        <v>0</v>
      </c>
      <c r="BJ75" s="6">
        <f t="shared" si="316"/>
        <v>0</v>
      </c>
      <c r="BK75" s="6">
        <f t="shared" si="317"/>
        <v>0</v>
      </c>
      <c r="BM75" s="8">
        <f t="shared" si="503"/>
        <v>1.6145833333333335E-2</v>
      </c>
      <c r="BN75" s="8">
        <f t="shared" si="318"/>
        <v>0</v>
      </c>
      <c r="BO75" s="8">
        <f t="shared" si="319"/>
        <v>0</v>
      </c>
      <c r="BP75" s="8">
        <f t="shared" si="320"/>
        <v>0</v>
      </c>
      <c r="BQ75" s="8">
        <f t="shared" si="321"/>
        <v>0</v>
      </c>
      <c r="BR75" s="8">
        <f t="shared" si="322"/>
        <v>0</v>
      </c>
      <c r="BS75" s="8">
        <f t="shared" si="504"/>
        <v>9.8958333333333329E-3</v>
      </c>
      <c r="BT75" s="8">
        <f t="shared" si="323"/>
        <v>0</v>
      </c>
      <c r="BU75" s="8">
        <f t="shared" si="323"/>
        <v>0</v>
      </c>
      <c r="BV75" s="8">
        <f t="shared" si="381"/>
        <v>0</v>
      </c>
      <c r="BW75" s="8">
        <f t="shared" si="382"/>
        <v>0</v>
      </c>
      <c r="BX75" s="8">
        <f t="shared" si="383"/>
        <v>0</v>
      </c>
      <c r="CA75" s="8" t="str">
        <f t="shared" si="505"/>
        <v/>
      </c>
      <c r="CB75" s="8" t="str">
        <f t="shared" si="506"/>
        <v/>
      </c>
      <c r="CC75" s="8" t="str">
        <f t="shared" si="507"/>
        <v/>
      </c>
      <c r="CD75" s="8" t="str">
        <f t="shared" si="508"/>
        <v/>
      </c>
      <c r="CE75" s="8" t="str">
        <f t="shared" si="509"/>
        <v/>
      </c>
      <c r="CF75" s="8" t="str">
        <f t="shared" si="510"/>
        <v/>
      </c>
      <c r="CG75" s="8" t="str">
        <f t="shared" si="324"/>
        <v/>
      </c>
      <c r="CH75" s="8" t="str">
        <f t="shared" si="325"/>
        <v/>
      </c>
      <c r="CI75" s="8" t="str">
        <f t="shared" si="326"/>
        <v/>
      </c>
      <c r="CJ75" s="8" t="str">
        <f t="shared" si="327"/>
        <v/>
      </c>
      <c r="CK75" s="8" t="str">
        <f t="shared" si="328"/>
        <v/>
      </c>
      <c r="CL75" s="8" t="str">
        <f t="shared" si="329"/>
        <v/>
      </c>
      <c r="CN75" s="13">
        <v>1.9652777777777779E-2</v>
      </c>
      <c r="CO75" s="8">
        <f t="shared" si="330"/>
        <v>1.9652777777777779E-2</v>
      </c>
      <c r="CP75" s="8">
        <f>IF(COUNT($CA75:CB75)&gt;0,SMALL($CA75:CB75,1),$CN75)</f>
        <v>1.9652777777777779E-2</v>
      </c>
      <c r="CQ75" s="8">
        <f>IF(COUNT($CA75:CC75)&gt;0,SMALL($CA75:CC75,1),$CN75)</f>
        <v>1.9652777777777779E-2</v>
      </c>
      <c r="CR75" s="8">
        <f>IF(COUNT($CA75:CD75)&gt;0,SMALL($CA75:CD75,1),$CN75)</f>
        <v>1.9652777777777779E-2</v>
      </c>
      <c r="CS75" s="8">
        <f>IF(COUNT($CA75:CE75)&gt;0,SMALL($CA75:CE75,1),$CN75)</f>
        <v>1.9652777777777779E-2</v>
      </c>
      <c r="CT75" s="3">
        <v>1.503472222222222E-2</v>
      </c>
      <c r="CU75" s="8">
        <f t="shared" si="331"/>
        <v>1.503472222222222E-2</v>
      </c>
      <c r="CV75" s="8">
        <f>IF(COUNT($CG75:CH75)&gt;0,SMALL($CG75:CH75,1),$CU75)</f>
        <v>1.503472222222222E-2</v>
      </c>
      <c r="CW75" s="8">
        <f>IF(COUNT($CG75:CI75)&gt;0,SMALL($CG75:CI75,1),$CU75)</f>
        <v>1.503472222222222E-2</v>
      </c>
      <c r="CX75" s="8">
        <f>IF(COUNT($CG75:CJ75)&gt;0,SMALL($CG75:CJ75,1),$CU75)</f>
        <v>1.503472222222222E-2</v>
      </c>
      <c r="CY75" s="8">
        <f>IF(COUNT($CG75:CK75)&gt;0,SMALL($CG75:CK75,1),$CU75)</f>
        <v>1.503472222222222E-2</v>
      </c>
      <c r="DA75" s="8">
        <f t="shared" si="492"/>
        <v>1.6147476851851854E-2</v>
      </c>
      <c r="DB75" s="8">
        <f t="shared" si="493"/>
        <v>9.8974768518518517E-3</v>
      </c>
      <c r="DC75" s="1">
        <f t="shared" si="462"/>
        <v>71</v>
      </c>
      <c r="DD75" s="8">
        <f t="shared" si="494"/>
        <v>1.6435185185185185E-6</v>
      </c>
      <c r="DE75" s="1" t="str">
        <f t="shared" si="495"/>
        <v>Mel Koth</v>
      </c>
      <c r="DG75" s="13">
        <f t="shared" si="511"/>
        <v>2.0057944801714894E-2</v>
      </c>
      <c r="DH75" s="13">
        <f>SMALL($DT75:DU75,1)/(60*60*24)</f>
        <v>2.0057944801714894E-2</v>
      </c>
      <c r="DI75" s="13">
        <f>SMALL($DT75:DV75,1)/(60*60*24)</f>
        <v>2.0057944801714894E-2</v>
      </c>
      <c r="DJ75" s="13">
        <f>SMALL($DT75:DW75,1)/(60*60*24)</f>
        <v>2.0057944801714894E-2</v>
      </c>
      <c r="DK75" s="13">
        <f>SMALL($DT75:DX75,1)/(60*60*24)</f>
        <v>2.0057944801714894E-2</v>
      </c>
      <c r="DL75" s="13">
        <f>SMALL($DT75:DY75,1)/(60*60*24)</f>
        <v>2.0057944801714894E-2</v>
      </c>
      <c r="DM75" s="37">
        <f t="shared" si="512"/>
        <v>1.7872177494177043E-2</v>
      </c>
      <c r="DN75" s="13">
        <f>SMALL($DZ75:EA75,1)/(60*60*24)</f>
        <v>1.7872177494177043E-2</v>
      </c>
      <c r="DO75" s="13">
        <f>SMALL($DZ75:EB75,1)/(60*60*24)</f>
        <v>1.7872177494177043E-2</v>
      </c>
      <c r="DP75" s="13">
        <f>SMALL($DZ75:EC75,1)/(60*60*24)</f>
        <v>1.7872177494177043E-2</v>
      </c>
      <c r="DQ75" s="13">
        <f>SMALL($DZ75:ED75,1)/(60*60*24)</f>
        <v>1.7872177494177043E-2</v>
      </c>
      <c r="DR75" s="13">
        <f>SMALL($DZ75:EE75,1)/(60*60*24)</f>
        <v>1.7872177494177043E-2</v>
      </c>
      <c r="DT75" s="6">
        <f t="shared" si="513"/>
        <v>1733.0064308681667</v>
      </c>
      <c r="DU75" s="1">
        <f t="shared" si="332"/>
        <v>9999</v>
      </c>
      <c r="DV75" s="1">
        <f t="shared" si="333"/>
        <v>9999</v>
      </c>
      <c r="DW75" s="1">
        <f t="shared" si="334"/>
        <v>9999</v>
      </c>
      <c r="DX75" s="1">
        <f t="shared" si="335"/>
        <v>9999</v>
      </c>
      <c r="DY75" s="1">
        <f t="shared" si="336"/>
        <v>9999</v>
      </c>
      <c r="DZ75" s="6">
        <f t="shared" si="514"/>
        <v>1544.1561354968965</v>
      </c>
      <c r="EA75" s="1">
        <f t="shared" si="337"/>
        <v>9999</v>
      </c>
      <c r="EB75" s="46">
        <f t="shared" si="338"/>
        <v>9999</v>
      </c>
      <c r="EC75" s="1">
        <f t="shared" si="339"/>
        <v>9999</v>
      </c>
      <c r="ED75" s="1">
        <f t="shared" si="340"/>
        <v>9999</v>
      </c>
      <c r="EE75" s="1">
        <f t="shared" si="341"/>
        <v>9999</v>
      </c>
    </row>
    <row r="76" spans="1:139" x14ac:dyDescent="0.25">
      <c r="A76" s="1" t="s">
        <v>163</v>
      </c>
      <c r="E76" s="13">
        <v>1.9699074074074074E-2</v>
      </c>
      <c r="F76" s="11">
        <v>44317</v>
      </c>
      <c r="H76" s="38"/>
      <c r="M76" s="8">
        <v>2.0284822866344605E-2</v>
      </c>
      <c r="N76" s="8">
        <f t="shared" si="474"/>
        <v>1.9699074074074074E-2</v>
      </c>
      <c r="O76" s="32" t="str">
        <f t="shared" si="515"/>
        <v>-</v>
      </c>
      <c r="P76" s="69">
        <f t="shared" si="516"/>
        <v>5.8574879227053095E-4</v>
      </c>
      <c r="Q76" s="32">
        <f t="shared" ref="Q76" si="586">IF(R76&gt;0,"+",0)</f>
        <v>0</v>
      </c>
      <c r="R76" s="70">
        <f t="shared" si="518"/>
        <v>-5.8574879227053095E-4</v>
      </c>
      <c r="S76" s="6">
        <f t="shared" si="307"/>
        <v>1702</v>
      </c>
      <c r="T76" s="8">
        <f t="shared" si="477"/>
        <v>1.6493055555555556E-2</v>
      </c>
      <c r="V76" s="8">
        <f t="shared" si="308"/>
        <v>0</v>
      </c>
      <c r="W76" s="8">
        <f t="shared" si="309"/>
        <v>0</v>
      </c>
      <c r="X76" s="8">
        <f t="shared" si="310"/>
        <v>1.6493055555555556E-2</v>
      </c>
      <c r="Y76" s="8"/>
      <c r="Z76" s="8">
        <f>IF(A76&lt;&gt;"",IF(VLOOKUP(A76,Apr!A$4:F$209,6)&gt;0,VLOOKUP(A76,Apr!A$4:F$209,6),0),0)</f>
        <v>0</v>
      </c>
      <c r="AA76" s="8">
        <f>IF(A76&lt;&gt;"",IF(VLOOKUP(A76,May!A$3:F$207,6)&gt;0,VLOOKUP(A76,May!A$3:F$207,6),0),0)</f>
        <v>0</v>
      </c>
      <c r="AB76" s="8">
        <f>IF(A76&lt;&gt;"",IF(VLOOKUP(A76,Jun!A$3:F$207,6)&gt;0,VLOOKUP(A76,Jun!A$3:F$207,6),0),0)</f>
        <v>0</v>
      </c>
      <c r="AC76" s="8">
        <f>IF(A76&lt;&gt;"",IF(VLOOKUP(A76,Jul!A$3:F$206,6)&gt;0,VLOOKUP(A76,Jul!A$3:F$206,6),0),0)</f>
        <v>0</v>
      </c>
      <c r="AD76" s="8">
        <f>IF(A76&lt;&gt;"",IF(VLOOKUP(A76,Aug!A$3:F$206,6)&gt;0,VLOOKUP(A76,Aug!A$3:F$206,6),0),0)</f>
        <v>0</v>
      </c>
      <c r="AE76" s="8">
        <f>IF(A76&lt;&gt;"",IF(VLOOKUP(A76,Sep!A$3:F$206,6)&gt;0,VLOOKUP(A76,Sep!A$3:F$206,6),0),0)</f>
        <v>0</v>
      </c>
      <c r="AF76" s="6">
        <f t="shared" si="311"/>
        <v>1516.528557426713</v>
      </c>
      <c r="AG76" s="8">
        <f t="shared" si="312"/>
        <v>1.0243055555555556E-2</v>
      </c>
      <c r="AH76" s="8">
        <f>IF(A76&lt;&gt;"",IF(VLOOKUP(A76,Oct!A$3:F$206,6)&gt;0,VLOOKUP(A76,Oct!A$3:F$206,6),0),0)</f>
        <v>0</v>
      </c>
      <c r="AI76" s="8">
        <f>IF(A76&lt;&gt;"",IF(VLOOKUP(A76,Nov!A$3:F$206,6)&gt;0,VLOOKUP(A76,Nov!A$3:F$206,6),0),0)</f>
        <v>0</v>
      </c>
      <c r="AJ76" s="8">
        <f>IF(A76&lt;&gt;"",IF(VLOOKUP(A76,Dec!A$3:F$207,6)&gt;0,VLOOKUP(A76,Dec!A$3:F$207,6),0),0)</f>
        <v>0</v>
      </c>
      <c r="AK76" s="8">
        <f>IF(A76&lt;&gt;"",IF(VLOOKUP(A76,Jan!A$3:F$206,6)&gt;0,VLOOKUP(A76,Jan!A$3:F$206,6),0),0)</f>
        <v>0</v>
      </c>
      <c r="AL76" s="8">
        <f>IF(A76&lt;&gt;"",IF(VLOOKUP(A76,Feb!A$3:F$206,6)&gt;0,VLOOKUP(A76,Feb!A$3:F$206,6),0),0)</f>
        <v>0</v>
      </c>
      <c r="AM76" s="8">
        <f>IF(A76&lt;&gt;"",IF(VLOOKUP(A76,Mar!A$3:F$206,6)&gt;0,VLOOKUP(A76,Mar!A$3:F$206,6),0),0)</f>
        <v>0</v>
      </c>
      <c r="AO76" s="8">
        <f>LARGE($BM76:BN76,1)</f>
        <v>1.6493055555555556E-2</v>
      </c>
      <c r="AP76" s="8">
        <f>LARGE($BM76:BO76,1)</f>
        <v>1.6493055555555556E-2</v>
      </c>
      <c r="AQ76" s="8">
        <f>LARGE($BM76:BP76,1)</f>
        <v>1.6493055555555556E-2</v>
      </c>
      <c r="AR76" s="8">
        <f>LARGE($BM76:BQ76,1)</f>
        <v>1.6493055555555556E-2</v>
      </c>
      <c r="AS76" s="8">
        <f>LARGE($BM76:BR76,1)</f>
        <v>1.6493055555555556E-2</v>
      </c>
      <c r="AT76" s="8">
        <f>LARGE($BS76:BT76,1)</f>
        <v>1.0243055555555556E-2</v>
      </c>
      <c r="AU76" s="8">
        <f>LARGE($BS76:BU76,1)</f>
        <v>1.0243055555555556E-2</v>
      </c>
      <c r="AV76" s="8">
        <f>LARGE($BS76:BV76,1)</f>
        <v>1.0243055555555556E-2</v>
      </c>
      <c r="AW76" s="8">
        <f>LARGE($BS76:BW76,1)</f>
        <v>1.0243055555555556E-2</v>
      </c>
      <c r="AX76" s="8">
        <f>LARGE($BS76:BX76,1)</f>
        <v>1.0243055555555556E-2</v>
      </c>
      <c r="BA76" s="6">
        <f t="shared" si="497"/>
        <v>0</v>
      </c>
      <c r="BB76" s="6">
        <f t="shared" si="498"/>
        <v>0</v>
      </c>
      <c r="BC76" s="6">
        <f t="shared" si="499"/>
        <v>0</v>
      </c>
      <c r="BD76" s="6">
        <f t="shared" si="500"/>
        <v>0</v>
      </c>
      <c r="BE76" s="6">
        <f t="shared" si="501"/>
        <v>0</v>
      </c>
      <c r="BF76" s="6">
        <f t="shared" si="502"/>
        <v>0</v>
      </c>
      <c r="BG76" s="6">
        <f t="shared" si="313"/>
        <v>0</v>
      </c>
      <c r="BH76" s="6">
        <f t="shared" si="314"/>
        <v>0</v>
      </c>
      <c r="BI76" s="6">
        <f t="shared" si="315"/>
        <v>0</v>
      </c>
      <c r="BJ76" s="6">
        <f t="shared" si="316"/>
        <v>0</v>
      </c>
      <c r="BK76" s="6">
        <f t="shared" si="317"/>
        <v>0</v>
      </c>
      <c r="BM76" s="8">
        <f t="shared" si="503"/>
        <v>1.6493055555555556E-2</v>
      </c>
      <c r="BN76" s="8">
        <f t="shared" si="318"/>
        <v>0</v>
      </c>
      <c r="BO76" s="8">
        <f t="shared" si="319"/>
        <v>0</v>
      </c>
      <c r="BP76" s="8">
        <f t="shared" si="320"/>
        <v>0</v>
      </c>
      <c r="BQ76" s="8">
        <f t="shared" si="321"/>
        <v>0</v>
      </c>
      <c r="BR76" s="8">
        <f t="shared" si="322"/>
        <v>0</v>
      </c>
      <c r="BS76" s="8">
        <f t="shared" si="504"/>
        <v>1.0243055555555556E-2</v>
      </c>
      <c r="BT76" s="8">
        <f t="shared" si="323"/>
        <v>0</v>
      </c>
      <c r="BU76" s="8">
        <f t="shared" si="323"/>
        <v>0</v>
      </c>
      <c r="BV76" s="8">
        <f t="shared" si="381"/>
        <v>0</v>
      </c>
      <c r="BW76" s="8">
        <f t="shared" si="382"/>
        <v>0</v>
      </c>
      <c r="BX76" s="8">
        <f t="shared" si="383"/>
        <v>0</v>
      </c>
      <c r="CA76" s="8" t="str">
        <f t="shared" si="505"/>
        <v/>
      </c>
      <c r="CB76" s="8" t="str">
        <f t="shared" si="506"/>
        <v/>
      </c>
      <c r="CC76" s="8" t="str">
        <f t="shared" si="507"/>
        <v/>
      </c>
      <c r="CD76" s="8" t="str">
        <f t="shared" si="508"/>
        <v/>
      </c>
      <c r="CE76" s="8" t="str">
        <f t="shared" si="509"/>
        <v/>
      </c>
      <c r="CF76" s="8" t="str">
        <f t="shared" si="510"/>
        <v/>
      </c>
      <c r="CG76" s="8" t="str">
        <f t="shared" si="324"/>
        <v/>
      </c>
      <c r="CH76" s="8" t="str">
        <f t="shared" si="325"/>
        <v/>
      </c>
      <c r="CI76" s="8" t="str">
        <f t="shared" si="326"/>
        <v/>
      </c>
      <c r="CJ76" s="8" t="str">
        <f t="shared" si="327"/>
        <v/>
      </c>
      <c r="CK76" s="8" t="str">
        <f t="shared" si="328"/>
        <v/>
      </c>
      <c r="CL76" s="8" t="str">
        <f t="shared" si="329"/>
        <v/>
      </c>
      <c r="CN76" s="13">
        <v>2.0092592592592592E-2</v>
      </c>
      <c r="CO76" s="8">
        <f t="shared" si="330"/>
        <v>2.0092592592592592E-2</v>
      </c>
      <c r="CP76" s="8">
        <f>IF(COUNT($CA76:CB76)&gt;0,SMALL($CA76:CB76,1),$CN76)</f>
        <v>2.0092592592592592E-2</v>
      </c>
      <c r="CQ76" s="8">
        <f>IF(COUNT($CA76:CC76)&gt;0,SMALL($CA76:CC76,1),$CN76)</f>
        <v>2.0092592592592592E-2</v>
      </c>
      <c r="CR76" s="8">
        <f>IF(COUNT($CA76:CD76)&gt;0,SMALL($CA76:CD76,1),$CN76)</f>
        <v>2.0092592592592592E-2</v>
      </c>
      <c r="CS76" s="8">
        <f>IF(COUNT($CA76:CE76)&gt;0,SMALL($CA76:CE76,1),$CN76)</f>
        <v>2.0092592592592592E-2</v>
      </c>
      <c r="CT76" s="3">
        <v>1.6076388888888887E-2</v>
      </c>
      <c r="CU76" s="8">
        <f t="shared" si="331"/>
        <v>1.6076388888888887E-2</v>
      </c>
      <c r="CV76" s="8">
        <f>IF(COUNT($CG76:CH76)&gt;0,SMALL($CG76:CH76,1),$CU76)</f>
        <v>1.6076388888888887E-2</v>
      </c>
      <c r="CW76" s="8">
        <f>IF(COUNT($CG76:CI76)&gt;0,SMALL($CG76:CI76,1),$CU76)</f>
        <v>1.6076388888888887E-2</v>
      </c>
      <c r="CX76" s="8">
        <f>IF(COUNT($CG76:CJ76)&gt;0,SMALL($CG76:CJ76,1),$CU76)</f>
        <v>1.6076388888888887E-2</v>
      </c>
      <c r="CY76" s="8">
        <f>IF(COUNT($CG76:CK76)&gt;0,SMALL($CG76:CK76,1),$CU76)</f>
        <v>1.6076388888888887E-2</v>
      </c>
      <c r="DA76" s="8">
        <f t="shared" si="492"/>
        <v>1.6494722222222223E-2</v>
      </c>
      <c r="DB76" s="8">
        <f t="shared" si="493"/>
        <v>1.0244722222222223E-2</v>
      </c>
      <c r="DC76" s="1">
        <f t="shared" si="462"/>
        <v>72</v>
      </c>
      <c r="DD76" s="8">
        <f t="shared" si="494"/>
        <v>1.6666666666666667E-6</v>
      </c>
      <c r="DE76" s="1" t="str">
        <f t="shared" si="495"/>
        <v>Michael Hall</v>
      </c>
      <c r="DG76" s="13">
        <f t="shared" si="511"/>
        <v>1.9699074074074074E-2</v>
      </c>
      <c r="DH76" s="13">
        <f>SMALL($DT76:DU76,1)/(60*60*24)</f>
        <v>1.9699074074074074E-2</v>
      </c>
      <c r="DI76" s="13">
        <f>SMALL($DT76:DV76,1)/(60*60*24)</f>
        <v>1.9699074074074074E-2</v>
      </c>
      <c r="DJ76" s="13">
        <f>SMALL($DT76:DW76,1)/(60*60*24)</f>
        <v>1.9699074074074074E-2</v>
      </c>
      <c r="DK76" s="13">
        <f>SMALL($DT76:DX76,1)/(60*60*24)</f>
        <v>1.9699074074074074E-2</v>
      </c>
      <c r="DL76" s="13">
        <f>SMALL($DT76:DY76,1)/(60*60*24)</f>
        <v>1.9699074074074074E-2</v>
      </c>
      <c r="DM76" s="37">
        <f t="shared" si="512"/>
        <v>1.7552413859105474E-2</v>
      </c>
      <c r="DN76" s="13">
        <f>SMALL($DZ76:EA76,1)/(60*60*24)</f>
        <v>1.7552413859105474E-2</v>
      </c>
      <c r="DO76" s="13">
        <f>SMALL($DZ76:EB76,1)/(60*60*24)</f>
        <v>1.7552413859105474E-2</v>
      </c>
      <c r="DP76" s="13">
        <f>SMALL($DZ76:EC76,1)/(60*60*24)</f>
        <v>1.7552413859105474E-2</v>
      </c>
      <c r="DQ76" s="13">
        <f>SMALL($DZ76:ED76,1)/(60*60*24)</f>
        <v>1.7552413859105474E-2</v>
      </c>
      <c r="DR76" s="13">
        <f>SMALL($DZ76:EE76,1)/(60*60*24)</f>
        <v>1.7552413859105474E-2</v>
      </c>
      <c r="DT76" s="6">
        <f t="shared" si="513"/>
        <v>1702</v>
      </c>
      <c r="DU76" s="1">
        <f t="shared" si="332"/>
        <v>9999</v>
      </c>
      <c r="DV76" s="1">
        <f t="shared" si="333"/>
        <v>9999</v>
      </c>
      <c r="DW76" s="1">
        <f t="shared" si="334"/>
        <v>9999</v>
      </c>
      <c r="DX76" s="1">
        <f t="shared" si="335"/>
        <v>9999</v>
      </c>
      <c r="DY76" s="1">
        <f t="shared" si="336"/>
        <v>9999</v>
      </c>
      <c r="DZ76" s="6">
        <f t="shared" si="514"/>
        <v>1516.528557426713</v>
      </c>
      <c r="EA76" s="1">
        <f t="shared" si="337"/>
        <v>9999</v>
      </c>
      <c r="EB76" s="46">
        <f t="shared" si="338"/>
        <v>9999</v>
      </c>
      <c r="EC76" s="1">
        <f t="shared" si="339"/>
        <v>9999</v>
      </c>
      <c r="ED76" s="1">
        <f t="shared" si="340"/>
        <v>9999</v>
      </c>
      <c r="EE76" s="1">
        <f t="shared" si="341"/>
        <v>9999</v>
      </c>
    </row>
    <row r="77" spans="1:139" x14ac:dyDescent="0.25">
      <c r="A77" s="1" t="s">
        <v>186</v>
      </c>
      <c r="E77" s="13">
        <v>1.8657407407407407E-2</v>
      </c>
      <c r="F77" s="11">
        <v>44044</v>
      </c>
      <c r="H77" s="38"/>
      <c r="L77" s="8">
        <v>3.2118055555555559E-2</v>
      </c>
      <c r="M77" s="8">
        <v>2.1354166666666667E-2</v>
      </c>
      <c r="N77" s="8">
        <f t="shared" si="474"/>
        <v>2.1800537652864639E-2</v>
      </c>
      <c r="O77" s="32">
        <f t="shared" si="515"/>
        <v>0</v>
      </c>
      <c r="P77" s="70">
        <f t="shared" si="516"/>
        <v>-4.46370986197972E-4</v>
      </c>
      <c r="Q77" s="32" t="str">
        <f t="shared" ref="Q77" si="587">IF(R77&gt;0,"+",0)</f>
        <v>+</v>
      </c>
      <c r="R77" s="69">
        <f t="shared" si="518"/>
        <v>4.46370986197972E-4</v>
      </c>
      <c r="S77" s="6">
        <f t="shared" si="307"/>
        <v>1883.5664532075048</v>
      </c>
      <c r="T77" s="8">
        <f t="shared" si="477"/>
        <v>1.4409722222222223E-2</v>
      </c>
      <c r="V77" s="8">
        <f t="shared" si="308"/>
        <v>0</v>
      </c>
      <c r="W77" s="8">
        <f t="shared" si="309"/>
        <v>0</v>
      </c>
      <c r="X77" s="8">
        <f t="shared" si="310"/>
        <v>1.4409722222222223E-2</v>
      </c>
      <c r="Y77" s="8"/>
      <c r="Z77" s="8">
        <f>IF(A77&lt;&gt;"",IF(VLOOKUP(A77,Apr!A$4:F$209,6)&gt;0,VLOOKUP(A77,Apr!A$4:F$209,6),0),0)</f>
        <v>0</v>
      </c>
      <c r="AA77" s="8">
        <f>IF(A77&lt;&gt;"",IF(VLOOKUP(A77,May!A$3:F$207,6)&gt;0,VLOOKUP(A77,May!A$3:F$207,6),0),0)</f>
        <v>0</v>
      </c>
      <c r="AB77" s="8">
        <f>IF(A77&lt;&gt;"",IF(VLOOKUP(A77,Jun!A$3:F$207,6)&gt;0,VLOOKUP(A77,Jun!A$3:F$207,6),0),0)</f>
        <v>0</v>
      </c>
      <c r="AC77" s="8">
        <f>IF(A77&lt;&gt;"",IF(VLOOKUP(A77,Jul!A$3:F$206,6)&gt;0,VLOOKUP(A77,Jul!A$3:F$206,6),0),0)</f>
        <v>0</v>
      </c>
      <c r="AD77" s="8">
        <f>IF(A77&lt;&gt;"",IF(VLOOKUP(A77,Aug!A$3:F$206,6)&gt;0,VLOOKUP(A77,Aug!A$3:F$206,6),0),0)</f>
        <v>0</v>
      </c>
      <c r="AE77" s="8">
        <f>IF(A77&lt;&gt;"",IF(VLOOKUP(A77,Sep!A$3:F$206,6)&gt;0,VLOOKUP(A77,Sep!A$3:F$206,6),0),0)</f>
        <v>0</v>
      </c>
      <c r="AF77" s="6">
        <f t="shared" si="311"/>
        <v>1678.3092339013676</v>
      </c>
      <c r="AG77" s="8">
        <f t="shared" si="312"/>
        <v>8.3333333333333332E-3</v>
      </c>
      <c r="AH77" s="8">
        <f>IF(A77&lt;&gt;"",IF(VLOOKUP(A77,Oct!A$3:F$206,6)&gt;0,VLOOKUP(A77,Oct!A$3:F$206,6),0),0)</f>
        <v>0</v>
      </c>
      <c r="AI77" s="8">
        <f>IF(A77&lt;&gt;"",IF(VLOOKUP(A77,Nov!A$3:F$206,6)&gt;0,VLOOKUP(A77,Nov!A$3:F$206,6),0),0)</f>
        <v>0</v>
      </c>
      <c r="AJ77" s="8">
        <f>IF(A77&lt;&gt;"",IF(VLOOKUP(A77,Dec!A$3:F$207,6)&gt;0,VLOOKUP(A77,Dec!A$3:F$207,6),0),0)</f>
        <v>0</v>
      </c>
      <c r="AK77" s="8">
        <f>IF(A77&lt;&gt;"",IF(VLOOKUP(A77,Jan!A$3:F$206,6)&gt;0,VLOOKUP(A77,Jan!A$3:F$206,6),0),0)</f>
        <v>0</v>
      </c>
      <c r="AL77" s="8">
        <f>IF(A77&lt;&gt;"",IF(VLOOKUP(A77,Feb!A$3:F$206,6)&gt;0,VLOOKUP(A77,Feb!A$3:F$206,6),0),0)</f>
        <v>0</v>
      </c>
      <c r="AM77" s="8">
        <f>IF(A77&lt;&gt;"",IF(VLOOKUP(A77,Mar!A$3:F$206,6)&gt;0,VLOOKUP(A77,Mar!A$3:F$206,6),0),0)</f>
        <v>0</v>
      </c>
      <c r="AO77" s="8">
        <f>LARGE($BM77:BN77,1)</f>
        <v>1.4409722222222223E-2</v>
      </c>
      <c r="AP77" s="8">
        <f>LARGE($BM77:BO77,1)</f>
        <v>1.4409722222222223E-2</v>
      </c>
      <c r="AQ77" s="8">
        <f>LARGE($BM77:BP77,1)</f>
        <v>1.4409722222222223E-2</v>
      </c>
      <c r="AR77" s="8">
        <f>LARGE($BM77:BQ77,1)</f>
        <v>1.4409722222222223E-2</v>
      </c>
      <c r="AS77" s="8">
        <f>LARGE($BM77:BR77,1)</f>
        <v>1.4409722222222223E-2</v>
      </c>
      <c r="AT77" s="8">
        <f>LARGE($BS77:BT77,1)</f>
        <v>8.3333333333333332E-3</v>
      </c>
      <c r="AU77" s="8">
        <f>LARGE($BS77:BU77,1)</f>
        <v>8.3333333333333332E-3</v>
      </c>
      <c r="AV77" s="8">
        <f>LARGE($BS77:BV77,1)</f>
        <v>8.3333333333333332E-3</v>
      </c>
      <c r="AW77" s="8">
        <f>LARGE($BS77:BW77,1)</f>
        <v>8.3333333333333332E-3</v>
      </c>
      <c r="AX77" s="8">
        <f>LARGE($BS77:BX77,1)</f>
        <v>8.3333333333333332E-3</v>
      </c>
      <c r="BA77" s="6">
        <f t="shared" si="497"/>
        <v>0</v>
      </c>
      <c r="BB77" s="6">
        <f t="shared" si="498"/>
        <v>0</v>
      </c>
      <c r="BC77" s="6">
        <f t="shared" si="499"/>
        <v>0</v>
      </c>
      <c r="BD77" s="6">
        <f t="shared" si="500"/>
        <v>0</v>
      </c>
      <c r="BE77" s="6">
        <f t="shared" si="501"/>
        <v>0</v>
      </c>
      <c r="BF77" s="6">
        <f t="shared" si="502"/>
        <v>0</v>
      </c>
      <c r="BG77" s="6">
        <f t="shared" si="313"/>
        <v>0</v>
      </c>
      <c r="BH77" s="6">
        <f t="shared" si="314"/>
        <v>0</v>
      </c>
      <c r="BI77" s="6">
        <f t="shared" si="315"/>
        <v>0</v>
      </c>
      <c r="BJ77" s="6">
        <f t="shared" si="316"/>
        <v>0</v>
      </c>
      <c r="BK77" s="6">
        <f t="shared" si="317"/>
        <v>0</v>
      </c>
      <c r="BM77" s="8">
        <f t="shared" si="503"/>
        <v>1.4409722222222223E-2</v>
      </c>
      <c r="BN77" s="8">
        <f t="shared" si="318"/>
        <v>0</v>
      </c>
      <c r="BO77" s="8">
        <f t="shared" si="319"/>
        <v>0</v>
      </c>
      <c r="BP77" s="8">
        <f t="shared" si="320"/>
        <v>0</v>
      </c>
      <c r="BQ77" s="8">
        <f t="shared" si="321"/>
        <v>0</v>
      </c>
      <c r="BR77" s="8">
        <f t="shared" si="322"/>
        <v>0</v>
      </c>
      <c r="BS77" s="8">
        <f t="shared" si="504"/>
        <v>8.3333333333333332E-3</v>
      </c>
      <c r="BT77" s="8">
        <f t="shared" si="323"/>
        <v>0</v>
      </c>
      <c r="BU77" s="8">
        <f t="shared" si="323"/>
        <v>0</v>
      </c>
      <c r="BV77" s="8">
        <f t="shared" si="381"/>
        <v>0</v>
      </c>
      <c r="BW77" s="8">
        <f t="shared" si="382"/>
        <v>0</v>
      </c>
      <c r="BX77" s="8">
        <f t="shared" si="383"/>
        <v>0</v>
      </c>
      <c r="CA77" s="8" t="str">
        <f t="shared" si="505"/>
        <v/>
      </c>
      <c r="CB77" s="8" t="str">
        <f t="shared" si="506"/>
        <v/>
      </c>
      <c r="CC77" s="8" t="str">
        <f t="shared" si="507"/>
        <v/>
      </c>
      <c r="CD77" s="8" t="str">
        <f t="shared" si="508"/>
        <v/>
      </c>
      <c r="CE77" s="8" t="str">
        <f t="shared" si="509"/>
        <v/>
      </c>
      <c r="CF77" s="8" t="str">
        <f t="shared" si="510"/>
        <v/>
      </c>
      <c r="CG77" s="8" t="str">
        <f t="shared" si="324"/>
        <v/>
      </c>
      <c r="CH77" s="8" t="str">
        <f t="shared" si="325"/>
        <v/>
      </c>
      <c r="CI77" s="8" t="str">
        <f t="shared" si="326"/>
        <v/>
      </c>
      <c r="CJ77" s="8" t="str">
        <f t="shared" si="327"/>
        <v/>
      </c>
      <c r="CK77" s="8" t="str">
        <f t="shared" si="328"/>
        <v/>
      </c>
      <c r="CL77" s="8" t="str">
        <f t="shared" si="329"/>
        <v/>
      </c>
      <c r="CN77" s="13">
        <v>1.8657407407407407E-2</v>
      </c>
      <c r="CO77" s="8">
        <f t="shared" si="330"/>
        <v>1.8657407407407407E-2</v>
      </c>
      <c r="CP77" s="8">
        <f>IF(COUNT($CA77:CB77)&gt;0,SMALL($CA77:CB77,1),$CN77)</f>
        <v>1.8657407407407407E-2</v>
      </c>
      <c r="CQ77" s="8">
        <f>IF(COUNT($CA77:CC77)&gt;0,SMALL($CA77:CC77,1),$CN77)</f>
        <v>1.8657407407407407E-2</v>
      </c>
      <c r="CR77" s="8">
        <f>IF(COUNT($CA77:CD77)&gt;0,SMALL($CA77:CD77,1),$CN77)</f>
        <v>1.8657407407407407E-2</v>
      </c>
      <c r="CS77" s="8">
        <f>IF(COUNT($CA77:CE77)&gt;0,SMALL($CA77:CE77,1),$CN77)</f>
        <v>1.8657407407407407E-2</v>
      </c>
      <c r="CU77" s="8">
        <f t="shared" si="331"/>
        <v>0</v>
      </c>
      <c r="CV77" s="8">
        <f>IF(COUNT($CG77:CH77)&gt;0,SMALL($CG77:CH77,1),$CU77)</f>
        <v>0</v>
      </c>
      <c r="CW77" s="8">
        <f>IF(COUNT($CG77:CI77)&gt;0,SMALL($CG77:CI77,1),$CU77)</f>
        <v>0</v>
      </c>
      <c r="CX77" s="8">
        <f>IF(COUNT($CG77:CJ77)&gt;0,SMALL($CG77:CJ77,1),$CU77)</f>
        <v>0</v>
      </c>
      <c r="CY77" s="8">
        <f>IF(COUNT($CG77:CK77)&gt;0,SMALL($CG77:CK77,1),$CU77)</f>
        <v>0</v>
      </c>
      <c r="DA77" s="8">
        <f t="shared" si="492"/>
        <v>1.4411412037037039E-2</v>
      </c>
      <c r="DB77" s="8">
        <f t="shared" si="493"/>
        <v>8.3350231481481487E-3</v>
      </c>
      <c r="DC77" s="1">
        <f t="shared" si="462"/>
        <v>73</v>
      </c>
      <c r="DD77" s="8">
        <f t="shared" si="494"/>
        <v>1.6898148148148148E-6</v>
      </c>
      <c r="DE77" s="1" t="str">
        <f t="shared" si="495"/>
        <v>Michelle Chadwick</v>
      </c>
      <c r="DG77" s="13">
        <f t="shared" si="511"/>
        <v>2.1800537652864639E-2</v>
      </c>
      <c r="DH77" s="13">
        <f>SMALL($DT77:DU77,1)/(60*60*24)</f>
        <v>2.1800537652864639E-2</v>
      </c>
      <c r="DI77" s="13">
        <f>SMALL($DT77:DV77,1)/(60*60*24)</f>
        <v>2.1800537652864639E-2</v>
      </c>
      <c r="DJ77" s="13">
        <f>SMALL($DT77:DW77,1)/(60*60*24)</f>
        <v>2.1800537652864639E-2</v>
      </c>
      <c r="DK77" s="13">
        <f>SMALL($DT77:DX77,1)/(60*60*24)</f>
        <v>2.1800537652864639E-2</v>
      </c>
      <c r="DL77" s="13">
        <f>SMALL($DT77:DY77,1)/(60*60*24)</f>
        <v>2.1800537652864639E-2</v>
      </c>
      <c r="DM77" s="37">
        <f t="shared" si="512"/>
        <v>1.9424875392376941E-2</v>
      </c>
      <c r="DN77" s="13">
        <f>SMALL($DZ77:EA77,1)/(60*60*24)</f>
        <v>1.9424875392376941E-2</v>
      </c>
      <c r="DO77" s="13">
        <f>SMALL($DZ77:EB77,1)/(60*60*24)</f>
        <v>1.9424875392376941E-2</v>
      </c>
      <c r="DP77" s="13">
        <f>SMALL($DZ77:EC77,1)/(60*60*24)</f>
        <v>1.9424875392376941E-2</v>
      </c>
      <c r="DQ77" s="13">
        <f>SMALL($DZ77:ED77,1)/(60*60*24)</f>
        <v>1.9424875392376941E-2</v>
      </c>
      <c r="DR77" s="13">
        <f>SMALL($DZ77:EE77,1)/(60*60*24)</f>
        <v>1.9424875392376941E-2</v>
      </c>
      <c r="DT77" s="6">
        <f t="shared" si="513"/>
        <v>1883.5664532075048</v>
      </c>
      <c r="DU77" s="1">
        <f t="shared" si="332"/>
        <v>9999</v>
      </c>
      <c r="DV77" s="1">
        <f t="shared" si="333"/>
        <v>9999</v>
      </c>
      <c r="DW77" s="1">
        <f t="shared" si="334"/>
        <v>9999</v>
      </c>
      <c r="DX77" s="1">
        <f t="shared" si="335"/>
        <v>9999</v>
      </c>
      <c r="DY77" s="1">
        <f t="shared" si="336"/>
        <v>9999</v>
      </c>
      <c r="DZ77" s="6">
        <f t="shared" si="514"/>
        <v>1678.3092339013676</v>
      </c>
      <c r="EA77" s="1">
        <f t="shared" si="337"/>
        <v>9999</v>
      </c>
      <c r="EB77" s="46">
        <f t="shared" si="338"/>
        <v>9999</v>
      </c>
      <c r="EC77" s="1">
        <f t="shared" si="339"/>
        <v>9999</v>
      </c>
      <c r="ED77" s="1">
        <f t="shared" si="340"/>
        <v>9999</v>
      </c>
      <c r="EE77" s="1">
        <f t="shared" si="341"/>
        <v>9999</v>
      </c>
    </row>
    <row r="78" spans="1:139" x14ac:dyDescent="0.25">
      <c r="A78" s="1" t="s">
        <v>12</v>
      </c>
      <c r="E78" s="13">
        <v>3.0162037037037032E-2</v>
      </c>
      <c r="F78" s="11">
        <v>43191</v>
      </c>
      <c r="H78" s="38"/>
      <c r="K78" s="8">
        <v>2.3703703703703703E-2</v>
      </c>
      <c r="M78" s="8">
        <v>3.0162037037037032E-2</v>
      </c>
      <c r="N78" s="8">
        <f t="shared" si="474"/>
        <v>3.3154698106466596E-2</v>
      </c>
      <c r="O78" s="32">
        <f t="shared" si="515"/>
        <v>0</v>
      </c>
      <c r="P78" s="70">
        <f t="shared" si="516"/>
        <v>-2.9926610694295634E-3</v>
      </c>
      <c r="Q78" s="32" t="str">
        <f t="shared" ref="Q78" si="588">IF(R78&gt;0,"+",0)</f>
        <v>+</v>
      </c>
      <c r="R78" s="69">
        <f t="shared" si="518"/>
        <v>2.9926610694295634E-3</v>
      </c>
      <c r="S78" s="6">
        <f t="shared" si="307"/>
        <v>2864.5659163987139</v>
      </c>
      <c r="T78" s="8">
        <f t="shared" si="477"/>
        <v>3.1250000000000002E-3</v>
      </c>
      <c r="V78" s="8">
        <f t="shared" si="308"/>
        <v>0</v>
      </c>
      <c r="W78" s="8">
        <f t="shared" si="309"/>
        <v>0</v>
      </c>
      <c r="X78" s="8">
        <f t="shared" si="310"/>
        <v>3.1250000000000002E-3</v>
      </c>
      <c r="Y78" s="8"/>
      <c r="Z78" s="8">
        <f>IF(A78&lt;&gt;"",IF(VLOOKUP(A78,Apr!A$4:F$209,6)&gt;0,VLOOKUP(A78,Apr!A$4:F$209,6),0),0)</f>
        <v>0</v>
      </c>
      <c r="AA78" s="8">
        <f>IF(A78&lt;&gt;"",IF(VLOOKUP(A78,May!A$3:F$207,6)&gt;0,VLOOKUP(A78,May!A$3:F$207,6),0),0)</f>
        <v>0</v>
      </c>
      <c r="AB78" s="8">
        <f>IF(A78&lt;&gt;"",IF(VLOOKUP(A78,Jun!A$3:F$207,6)&gt;0,VLOOKUP(A78,Jun!A$3:F$207,6),0),0)</f>
        <v>0</v>
      </c>
      <c r="AC78" s="8">
        <f>IF(A78&lt;&gt;"",IF(VLOOKUP(A78,Jul!A$3:F$206,6)&gt;0,VLOOKUP(A78,Jul!A$3:F$206,6),0),0)</f>
        <v>0</v>
      </c>
      <c r="AD78" s="8">
        <f>IF(A78&lt;&gt;"",IF(VLOOKUP(A78,Aug!A$3:F$206,6)&gt;0,VLOOKUP(A78,Aug!A$3:F$206,6),0),0)</f>
        <v>0</v>
      </c>
      <c r="AE78" s="8">
        <f>IF(A78&lt;&gt;"",IF(VLOOKUP(A78,Sep!A$3:F$206,6)&gt;0,VLOOKUP(A78,Sep!A$3:F$206,6),0),0)</f>
        <v>0</v>
      </c>
      <c r="AF78" s="6">
        <f t="shared" si="311"/>
        <v>2552.4065903935789</v>
      </c>
      <c r="AG78" s="8">
        <f t="shared" si="312"/>
        <v>1.1574074074074074E-6</v>
      </c>
      <c r="AH78" s="8">
        <f>IF(A78&lt;&gt;"",IF(VLOOKUP(A78,Oct!A$3:F$206,6)&gt;0,VLOOKUP(A78,Oct!A$3:F$206,6),0),0)</f>
        <v>0</v>
      </c>
      <c r="AI78" s="8">
        <f>IF(A78&lt;&gt;"",IF(VLOOKUP(A78,Nov!A$3:F$206,6)&gt;0,VLOOKUP(A78,Nov!A$3:F$206,6),0),0)</f>
        <v>0</v>
      </c>
      <c r="AJ78" s="8">
        <f>IF(A78&lt;&gt;"",IF(VLOOKUP(A78,Dec!A$3:F$207,6)&gt;0,VLOOKUP(A78,Dec!A$3:F$207,6),0),0)</f>
        <v>0</v>
      </c>
      <c r="AK78" s="8">
        <f>IF(A78&lt;&gt;"",IF(VLOOKUP(A78,Jan!A$3:F$206,6)&gt;0,VLOOKUP(A78,Jan!A$3:F$206,6),0),0)</f>
        <v>0</v>
      </c>
      <c r="AL78" s="8">
        <f>IF(A78&lt;&gt;"",IF(VLOOKUP(A78,Feb!A$3:F$206,6)&gt;0,VLOOKUP(A78,Feb!A$3:F$206,6),0),0)</f>
        <v>0</v>
      </c>
      <c r="AM78" s="8">
        <f>IF(A78&lt;&gt;"",IF(VLOOKUP(A78,Mar!A$3:F$206,6)&gt;0,VLOOKUP(A78,Mar!A$3:F$206,6),0),0)</f>
        <v>0</v>
      </c>
      <c r="AO78" s="8">
        <f>LARGE($BM78:BN78,1)</f>
        <v>3.1250000000000002E-3</v>
      </c>
      <c r="AP78" s="8">
        <f>LARGE($BM78:BO78,1)</f>
        <v>3.1250000000000002E-3</v>
      </c>
      <c r="AQ78" s="8">
        <f>LARGE($BM78:BP78,1)</f>
        <v>3.1250000000000002E-3</v>
      </c>
      <c r="AR78" s="8">
        <f>LARGE($BM78:BQ78,1)</f>
        <v>3.1250000000000002E-3</v>
      </c>
      <c r="AS78" s="8">
        <f>LARGE($BM78:BR78,1)</f>
        <v>3.1250000000000002E-3</v>
      </c>
      <c r="AT78" s="8">
        <f>LARGE($BS78:BT78,1)</f>
        <v>1.1574074074074074E-6</v>
      </c>
      <c r="AU78" s="8">
        <f>LARGE($BS78:BU78,1)</f>
        <v>1.1574074074074074E-6</v>
      </c>
      <c r="AV78" s="8">
        <f>LARGE($BS78:BV78,1)</f>
        <v>1.1574074074074074E-6</v>
      </c>
      <c r="AW78" s="8">
        <f>LARGE($BS78:BW78,1)</f>
        <v>1.1574074074074074E-6</v>
      </c>
      <c r="AX78" s="8">
        <f>LARGE($BS78:BX78,1)</f>
        <v>1.1574074074074074E-6</v>
      </c>
      <c r="BA78" s="6">
        <f t="shared" si="497"/>
        <v>0</v>
      </c>
      <c r="BB78" s="6">
        <f t="shared" si="498"/>
        <v>0</v>
      </c>
      <c r="BC78" s="6">
        <f t="shared" si="499"/>
        <v>0</v>
      </c>
      <c r="BD78" s="6">
        <f t="shared" si="500"/>
        <v>0</v>
      </c>
      <c r="BE78" s="6">
        <f t="shared" si="501"/>
        <v>0</v>
      </c>
      <c r="BF78" s="6">
        <f t="shared" si="502"/>
        <v>0</v>
      </c>
      <c r="BG78" s="6">
        <f t="shared" si="313"/>
        <v>0</v>
      </c>
      <c r="BH78" s="6">
        <f t="shared" si="314"/>
        <v>0</v>
      </c>
      <c r="BI78" s="6">
        <f t="shared" si="315"/>
        <v>0</v>
      </c>
      <c r="BJ78" s="6">
        <f t="shared" si="316"/>
        <v>0</v>
      </c>
      <c r="BK78" s="6">
        <f t="shared" si="317"/>
        <v>0</v>
      </c>
      <c r="BM78" s="8">
        <f t="shared" si="503"/>
        <v>3.1250000000000002E-3</v>
      </c>
      <c r="BN78" s="8">
        <f t="shared" si="318"/>
        <v>0</v>
      </c>
      <c r="BO78" s="8">
        <f t="shared" si="319"/>
        <v>0</v>
      </c>
      <c r="BP78" s="8">
        <f t="shared" si="320"/>
        <v>0</v>
      </c>
      <c r="BQ78" s="8">
        <f t="shared" si="321"/>
        <v>0</v>
      </c>
      <c r="BR78" s="8">
        <f t="shared" si="322"/>
        <v>0</v>
      </c>
      <c r="BS78" s="8">
        <f t="shared" si="504"/>
        <v>1.1574074074074074E-6</v>
      </c>
      <c r="BT78" s="8">
        <f t="shared" si="323"/>
        <v>0</v>
      </c>
      <c r="BU78" s="8">
        <f t="shared" si="323"/>
        <v>0</v>
      </c>
      <c r="BV78" s="8">
        <f t="shared" si="381"/>
        <v>0</v>
      </c>
      <c r="BW78" s="8">
        <f t="shared" si="382"/>
        <v>0</v>
      </c>
      <c r="BX78" s="8">
        <f t="shared" si="383"/>
        <v>0</v>
      </c>
      <c r="CA78" s="8" t="str">
        <f t="shared" si="505"/>
        <v/>
      </c>
      <c r="CB78" s="8" t="str">
        <f t="shared" si="506"/>
        <v/>
      </c>
      <c r="CC78" s="8" t="str">
        <f t="shared" si="507"/>
        <v/>
      </c>
      <c r="CD78" s="8" t="str">
        <f t="shared" si="508"/>
        <v/>
      </c>
      <c r="CE78" s="8" t="str">
        <f t="shared" si="509"/>
        <v/>
      </c>
      <c r="CF78" s="8" t="str">
        <f t="shared" si="510"/>
        <v/>
      </c>
      <c r="CG78" s="8" t="str">
        <f t="shared" si="324"/>
        <v/>
      </c>
      <c r="CH78" s="8" t="str">
        <f t="shared" si="325"/>
        <v/>
      </c>
      <c r="CI78" s="8" t="str">
        <f t="shared" si="326"/>
        <v/>
      </c>
      <c r="CJ78" s="8" t="str">
        <f t="shared" si="327"/>
        <v/>
      </c>
      <c r="CK78" s="8" t="str">
        <f t="shared" si="328"/>
        <v/>
      </c>
      <c r="CL78" s="8" t="str">
        <f t="shared" si="329"/>
        <v/>
      </c>
      <c r="CN78" s="13">
        <v>3.0162037037037032E-2</v>
      </c>
      <c r="CO78" s="8">
        <f t="shared" si="330"/>
        <v>3.0162037037037032E-2</v>
      </c>
      <c r="CP78" s="8">
        <f>IF(COUNT($CA78:CB78)&gt;0,SMALL($CA78:CB78,1),$CN78)</f>
        <v>3.0162037037037032E-2</v>
      </c>
      <c r="CQ78" s="8">
        <f>IF(COUNT($CA78:CC78)&gt;0,SMALL($CA78:CC78,1),$CN78)</f>
        <v>3.0162037037037032E-2</v>
      </c>
      <c r="CR78" s="8">
        <f>IF(COUNT($CA78:CD78)&gt;0,SMALL($CA78:CD78,1),$CN78)</f>
        <v>3.0162037037037032E-2</v>
      </c>
      <c r="CS78" s="8">
        <f>IF(COUNT($CA78:CE78)&gt;0,SMALL($CA78:CE78,1),$CN78)</f>
        <v>3.0162037037037032E-2</v>
      </c>
      <c r="CT78" s="3">
        <v>2.4050925925925924E-2</v>
      </c>
      <c r="CU78" s="8">
        <f t="shared" si="331"/>
        <v>2.4050925925925924E-2</v>
      </c>
      <c r="CV78" s="8">
        <f>IF(COUNT($CG78:CH78)&gt;0,SMALL($CG78:CH78,1),$CU78)</f>
        <v>2.4050925925925924E-2</v>
      </c>
      <c r="CW78" s="8">
        <f>IF(COUNT($CG78:CI78)&gt;0,SMALL($CG78:CI78,1),$CU78)</f>
        <v>2.4050925925925924E-2</v>
      </c>
      <c r="CX78" s="8">
        <f>IF(COUNT($CG78:CJ78)&gt;0,SMALL($CG78:CJ78,1),$CU78)</f>
        <v>2.4050925925925924E-2</v>
      </c>
      <c r="CY78" s="8">
        <f>IF(COUNT($CG78:CK78)&gt;0,SMALL($CG78:CK78,1),$CU78)</f>
        <v>2.4050925925925924E-2</v>
      </c>
      <c r="DA78" s="8">
        <f t="shared" si="492"/>
        <v>3.1267129629629631E-3</v>
      </c>
      <c r="DB78" s="8">
        <f t="shared" si="493"/>
        <v>2.8703703703703706E-6</v>
      </c>
      <c r="DC78" s="1">
        <f t="shared" si="462"/>
        <v>74</v>
      </c>
      <c r="DD78" s="8">
        <f t="shared" si="494"/>
        <v>1.712962962962963E-6</v>
      </c>
      <c r="DE78" s="1" t="str">
        <f t="shared" si="495"/>
        <v>Michelle Sheridan</v>
      </c>
      <c r="DG78" s="13">
        <f t="shared" si="511"/>
        <v>3.3154698106466596E-2</v>
      </c>
      <c r="DH78" s="13">
        <f>SMALL($DT78:DU78,1)/(60*60*24)</f>
        <v>3.3154698106466596E-2</v>
      </c>
      <c r="DI78" s="13">
        <f>SMALL($DT78:DV78,1)/(60*60*24)</f>
        <v>3.3154698106466596E-2</v>
      </c>
      <c r="DJ78" s="13">
        <f>SMALL($DT78:DW78,1)/(60*60*24)</f>
        <v>3.3154698106466596E-2</v>
      </c>
      <c r="DK78" s="13">
        <f>SMALL($DT78:DX78,1)/(60*60*24)</f>
        <v>3.3154698106466596E-2</v>
      </c>
      <c r="DL78" s="13">
        <f>SMALL($DT78:DY78,1)/(60*60*24)</f>
        <v>3.3154698106466596E-2</v>
      </c>
      <c r="DM78" s="37">
        <f t="shared" si="512"/>
        <v>2.9541742944370127E-2</v>
      </c>
      <c r="DN78" s="13">
        <f>SMALL($DZ78:EA78,1)/(60*60*24)</f>
        <v>2.9541742944370127E-2</v>
      </c>
      <c r="DO78" s="13">
        <f>SMALL($DZ78:EB78,1)/(60*60*24)</f>
        <v>2.9541742944370127E-2</v>
      </c>
      <c r="DP78" s="13">
        <f>SMALL($DZ78:EC78,1)/(60*60*24)</f>
        <v>2.9541742944370127E-2</v>
      </c>
      <c r="DQ78" s="13">
        <f>SMALL($DZ78:ED78,1)/(60*60*24)</f>
        <v>2.9541742944370127E-2</v>
      </c>
      <c r="DR78" s="13">
        <f>SMALL($DZ78:EE78,1)/(60*60*24)</f>
        <v>2.9541742944370127E-2</v>
      </c>
      <c r="DT78" s="6">
        <f t="shared" si="513"/>
        <v>2864.5659163987139</v>
      </c>
      <c r="DU78" s="1">
        <f t="shared" si="332"/>
        <v>9999</v>
      </c>
      <c r="DV78" s="1">
        <f t="shared" si="333"/>
        <v>9999</v>
      </c>
      <c r="DW78" s="1">
        <f t="shared" si="334"/>
        <v>9999</v>
      </c>
      <c r="DX78" s="1">
        <f t="shared" si="335"/>
        <v>9999</v>
      </c>
      <c r="DY78" s="1">
        <f t="shared" si="336"/>
        <v>9999</v>
      </c>
      <c r="DZ78" s="6">
        <f t="shared" si="514"/>
        <v>2552.4065903935789</v>
      </c>
      <c r="EA78" s="1">
        <f t="shared" si="337"/>
        <v>9999</v>
      </c>
      <c r="EB78" s="46">
        <f t="shared" si="338"/>
        <v>9999</v>
      </c>
      <c r="EC78" s="1">
        <f t="shared" si="339"/>
        <v>9999</v>
      </c>
      <c r="ED78" s="1">
        <f t="shared" si="340"/>
        <v>9999</v>
      </c>
      <c r="EE78" s="1">
        <f t="shared" si="341"/>
        <v>9999</v>
      </c>
    </row>
    <row r="79" spans="1:139" x14ac:dyDescent="0.25">
      <c r="A79" s="36" t="s">
        <v>192</v>
      </c>
      <c r="E79" s="13">
        <v>2.3287037037037037E-2</v>
      </c>
      <c r="F79" s="11">
        <v>43709</v>
      </c>
      <c r="H79" s="38"/>
      <c r="J79" s="72">
        <v>2.2534722222222223E-2</v>
      </c>
      <c r="K79" s="64">
        <f>J79/4*3.1/1.032</f>
        <v>1.6922877637812233E-2</v>
      </c>
      <c r="L79" s="8">
        <v>3.7627314814814815E-2</v>
      </c>
      <c r="M79" s="8">
        <v>2.3568148813907713E-2</v>
      </c>
      <c r="N79" s="8">
        <f t="shared" si="474"/>
        <v>2.367026293391743E-2</v>
      </c>
      <c r="O79" s="32">
        <f t="shared" si="515"/>
        <v>0</v>
      </c>
      <c r="P79" s="69">
        <f t="shared" si="516"/>
        <v>-1.0211412000971781E-4</v>
      </c>
      <c r="Q79" s="32" t="str">
        <f t="shared" ref="Q79" si="589">IF(R79&gt;0,"+",0)</f>
        <v>+</v>
      </c>
      <c r="R79" s="69">
        <f t="shared" si="518"/>
        <v>1.0211412000971781E-4</v>
      </c>
      <c r="S79" s="6">
        <f t="shared" si="307"/>
        <v>2045.110717490466</v>
      </c>
      <c r="T79" s="8">
        <f t="shared" si="477"/>
        <v>1.2500000000000001E-2</v>
      </c>
      <c r="V79" s="8">
        <f t="shared" si="308"/>
        <v>0</v>
      </c>
      <c r="W79" s="8">
        <f t="shared" si="309"/>
        <v>0</v>
      </c>
      <c r="X79" s="8">
        <f t="shared" si="310"/>
        <v>1.2500000000000001E-2</v>
      </c>
      <c r="Y79" s="8"/>
      <c r="Z79" s="8">
        <f>IF(A79&lt;&gt;"",IF(VLOOKUP(A79,Apr!A$4:F$209,6)&gt;0,VLOOKUP(A79,Apr!A$4:F$209,6),0),0)</f>
        <v>0</v>
      </c>
      <c r="AA79" s="8">
        <f>IF(A79&lt;&gt;"",IF(VLOOKUP(A79,May!A$3:F$207,6)&gt;0,VLOOKUP(A79,May!A$3:F$207,6),0),0)</f>
        <v>0</v>
      </c>
      <c r="AB79" s="8">
        <f>IF(A79&lt;&gt;"",IF(VLOOKUP(A79,Jun!A$3:F$207,6)&gt;0,VLOOKUP(A79,Jun!A$3:F$207,6),0),0)</f>
        <v>0</v>
      </c>
      <c r="AC79" s="8">
        <f>IF(A79&lt;&gt;"",IF(VLOOKUP(A79,Jul!A$3:F$206,6)&gt;0,VLOOKUP(A79,Jul!A$3:F$206,6),0),0)</f>
        <v>0</v>
      </c>
      <c r="AD79" s="8">
        <f>IF(A79&lt;&gt;"",IF(VLOOKUP(A79,Aug!A$3:F$206,6)&gt;0,VLOOKUP(A79,Aug!A$3:F$206,6),0),0)</f>
        <v>0</v>
      </c>
      <c r="AE79" s="8">
        <f>IF(A79&lt;&gt;"",IF(VLOOKUP(A79,Sep!A$3:F$206,6)&gt;0,VLOOKUP(A79,Sep!A$3:F$206,6),0),0)</f>
        <v>0</v>
      </c>
      <c r="AF79" s="6">
        <f t="shared" si="311"/>
        <v>1822.2495923464903</v>
      </c>
      <c r="AG79" s="8">
        <f t="shared" si="312"/>
        <v>6.7708333333333336E-3</v>
      </c>
      <c r="AH79" s="8">
        <f>IF(A79&lt;&gt;"",IF(VLOOKUP(A79,Oct!A$3:F$206,6)&gt;0,VLOOKUP(A79,Oct!A$3:F$206,6),0),0)</f>
        <v>0</v>
      </c>
      <c r="AI79" s="8">
        <f>IF(A79&lt;&gt;"",IF(VLOOKUP(A79,Nov!A$3:F$206,6)&gt;0,VLOOKUP(A79,Nov!A$3:F$206,6),0),0)</f>
        <v>0</v>
      </c>
      <c r="AJ79" s="8">
        <f>IF(A79&lt;&gt;"",IF(VLOOKUP(A79,Dec!A$3:F$207,6)&gt;0,VLOOKUP(A79,Dec!A$3:F$207,6),0),0)</f>
        <v>0</v>
      </c>
      <c r="AK79" s="8">
        <f>IF(A79&lt;&gt;"",IF(VLOOKUP(A79,Jan!A$3:F$206,6)&gt;0,VLOOKUP(A79,Jan!A$3:F$206,6),0),0)</f>
        <v>0</v>
      </c>
      <c r="AL79" s="8">
        <f>IF(A79&lt;&gt;"",IF(VLOOKUP(A79,Feb!A$3:F$206,6)&gt;0,VLOOKUP(A79,Feb!A$3:F$206,6),0),0)</f>
        <v>0</v>
      </c>
      <c r="AM79" s="8">
        <f>IF(A79&lt;&gt;"",IF(VLOOKUP(A79,Mar!A$3:F$206,6)&gt;0,VLOOKUP(A79,Mar!A$3:F$206,6),0),0)</f>
        <v>0</v>
      </c>
      <c r="AO79" s="8">
        <f>LARGE($BM79:BN79,1)</f>
        <v>1.2500000000000001E-2</v>
      </c>
      <c r="AP79" s="8">
        <f>LARGE($BM79:BO79,1)</f>
        <v>1.2500000000000001E-2</v>
      </c>
      <c r="AQ79" s="8">
        <f>LARGE($BM79:BP79,1)</f>
        <v>1.2500000000000001E-2</v>
      </c>
      <c r="AR79" s="8">
        <f>LARGE($BM79:BQ79,1)</f>
        <v>1.2500000000000001E-2</v>
      </c>
      <c r="AS79" s="8">
        <f>LARGE($BM79:BR79,1)</f>
        <v>1.2500000000000001E-2</v>
      </c>
      <c r="AT79" s="8">
        <f>LARGE($BS79:BT79,1)</f>
        <v>6.7708333333333336E-3</v>
      </c>
      <c r="AU79" s="8">
        <f>LARGE($BS79:BU79,1)</f>
        <v>6.7708333333333336E-3</v>
      </c>
      <c r="AV79" s="8">
        <f>LARGE($BS79:BV79,1)</f>
        <v>6.7708333333333336E-3</v>
      </c>
      <c r="AW79" s="8">
        <f>LARGE($BS79:BW79,1)</f>
        <v>6.7708333333333336E-3</v>
      </c>
      <c r="AX79" s="8">
        <f>LARGE($BS79:BX79,1)</f>
        <v>6.7708333333333336E-3</v>
      </c>
      <c r="BA79" s="6">
        <f t="shared" si="497"/>
        <v>0</v>
      </c>
      <c r="BB79" s="6">
        <f t="shared" si="498"/>
        <v>0</v>
      </c>
      <c r="BC79" s="6">
        <f t="shared" si="499"/>
        <v>0</v>
      </c>
      <c r="BD79" s="6">
        <f t="shared" si="500"/>
        <v>0</v>
      </c>
      <c r="BE79" s="6">
        <f t="shared" si="501"/>
        <v>0</v>
      </c>
      <c r="BF79" s="6">
        <f t="shared" si="502"/>
        <v>0</v>
      </c>
      <c r="BG79" s="6">
        <f t="shared" si="313"/>
        <v>0</v>
      </c>
      <c r="BH79" s="6">
        <f t="shared" si="314"/>
        <v>0</v>
      </c>
      <c r="BI79" s="6">
        <f t="shared" si="315"/>
        <v>0</v>
      </c>
      <c r="BJ79" s="6">
        <f t="shared" si="316"/>
        <v>0</v>
      </c>
      <c r="BK79" s="6">
        <f t="shared" si="317"/>
        <v>0</v>
      </c>
      <c r="BM79" s="8">
        <f t="shared" si="503"/>
        <v>1.2500000000000001E-2</v>
      </c>
      <c r="BN79" s="8">
        <f t="shared" si="318"/>
        <v>0</v>
      </c>
      <c r="BO79" s="8">
        <f t="shared" si="319"/>
        <v>0</v>
      </c>
      <c r="BP79" s="8">
        <f t="shared" si="320"/>
        <v>0</v>
      </c>
      <c r="BQ79" s="8">
        <f t="shared" si="321"/>
        <v>0</v>
      </c>
      <c r="BR79" s="8">
        <f t="shared" si="322"/>
        <v>0</v>
      </c>
      <c r="BS79" s="8">
        <f t="shared" si="504"/>
        <v>6.7708333333333336E-3</v>
      </c>
      <c r="BT79" s="8">
        <f t="shared" si="323"/>
        <v>0</v>
      </c>
      <c r="BU79" s="8">
        <f t="shared" si="323"/>
        <v>0</v>
      </c>
      <c r="BV79" s="8">
        <f t="shared" si="381"/>
        <v>0</v>
      </c>
      <c r="BW79" s="8">
        <f t="shared" si="382"/>
        <v>0</v>
      </c>
      <c r="BX79" s="8">
        <f t="shared" si="383"/>
        <v>0</v>
      </c>
      <c r="CA79" s="8" t="str">
        <f t="shared" si="505"/>
        <v/>
      </c>
      <c r="CB79" s="8" t="str">
        <f t="shared" si="506"/>
        <v/>
      </c>
      <c r="CC79" s="8" t="str">
        <f t="shared" si="507"/>
        <v/>
      </c>
      <c r="CD79" s="8" t="str">
        <f t="shared" si="508"/>
        <v/>
      </c>
      <c r="CE79" s="8" t="str">
        <f t="shared" si="509"/>
        <v/>
      </c>
      <c r="CF79" s="8" t="str">
        <f t="shared" si="510"/>
        <v/>
      </c>
      <c r="CG79" s="8" t="str">
        <f t="shared" si="324"/>
        <v/>
      </c>
      <c r="CH79" s="8" t="str">
        <f t="shared" si="325"/>
        <v/>
      </c>
      <c r="CI79" s="8" t="str">
        <f t="shared" si="326"/>
        <v/>
      </c>
      <c r="CJ79" s="8" t="str">
        <f t="shared" si="327"/>
        <v/>
      </c>
      <c r="CK79" s="8" t="str">
        <f t="shared" si="328"/>
        <v/>
      </c>
      <c r="CL79" s="8" t="str">
        <f t="shared" si="329"/>
        <v/>
      </c>
      <c r="CN79" s="13">
        <v>2.3287037037037037E-2</v>
      </c>
      <c r="CO79" s="8">
        <f t="shared" si="330"/>
        <v>2.3287037037037037E-2</v>
      </c>
      <c r="CP79" s="8">
        <f>IF(COUNT($CA79:CB79)&gt;0,SMALL($CA79:CB79,1),$CN79)</f>
        <v>2.3287037037037037E-2</v>
      </c>
      <c r="CQ79" s="8">
        <f>IF(COUNT($CA79:CC79)&gt;0,SMALL($CA79:CC79,1),$CN79)</f>
        <v>2.3287037037037037E-2</v>
      </c>
      <c r="CR79" s="8">
        <f>IF(COUNT($CA79:CD79)&gt;0,SMALL($CA79:CD79,1),$CN79)</f>
        <v>2.3287037037037037E-2</v>
      </c>
      <c r="CS79" s="8">
        <f>IF(COUNT($CA79:CE79)&gt;0,SMALL($CA79:CE79,1),$CN79)</f>
        <v>2.3287037037037037E-2</v>
      </c>
      <c r="CU79" s="8">
        <f t="shared" si="331"/>
        <v>0</v>
      </c>
      <c r="CV79" s="8">
        <f>IF(COUNT($CG79:CH79)&gt;0,SMALL($CG79:CH79,1),$CU79)</f>
        <v>0</v>
      </c>
      <c r="CW79" s="8">
        <f>IF(COUNT($CG79:CI79)&gt;0,SMALL($CG79:CI79,1),$CU79)</f>
        <v>0</v>
      </c>
      <c r="CX79" s="8">
        <f>IF(COUNT($CG79:CJ79)&gt;0,SMALL($CG79:CJ79,1),$CU79)</f>
        <v>0</v>
      </c>
      <c r="CY79" s="8">
        <f>IF(COUNT($CG79:CK79)&gt;0,SMALL($CG79:CK79,1),$CU79)</f>
        <v>0</v>
      </c>
      <c r="DA79" s="8">
        <f t="shared" si="492"/>
        <v>1.2501736111111111E-2</v>
      </c>
      <c r="DB79" s="8">
        <f t="shared" si="493"/>
        <v>6.7725694444444448E-3</v>
      </c>
      <c r="DC79" s="1">
        <f t="shared" si="462"/>
        <v>75</v>
      </c>
      <c r="DD79" s="8">
        <f t="shared" si="494"/>
        <v>1.7361111111111112E-6</v>
      </c>
      <c r="DE79" s="1" t="str">
        <f t="shared" si="495"/>
        <v>Mick Widdop</v>
      </c>
      <c r="DG79" s="13">
        <f t="shared" si="511"/>
        <v>2.367026293391743E-2</v>
      </c>
      <c r="DH79" s="13">
        <f>SMALL($DT79:DU79,1)/(60*60*24)</f>
        <v>2.367026293391743E-2</v>
      </c>
      <c r="DI79" s="13">
        <f>SMALL($DT79:DV79,1)/(60*60*24)</f>
        <v>2.367026293391743E-2</v>
      </c>
      <c r="DJ79" s="13">
        <f>SMALL($DT79:DW79,1)/(60*60*24)</f>
        <v>2.367026293391743E-2</v>
      </c>
      <c r="DK79" s="13">
        <f>SMALL($DT79:DX79,1)/(60*60*24)</f>
        <v>2.367026293391743E-2</v>
      </c>
      <c r="DL79" s="13">
        <f>SMALL($DT79:DY79,1)/(60*60*24)</f>
        <v>2.367026293391743E-2</v>
      </c>
      <c r="DM79" s="37">
        <f t="shared" si="512"/>
        <v>2.1090851763269563E-2</v>
      </c>
      <c r="DN79" s="13">
        <f>SMALL($DZ79:EA79,1)/(60*60*24)</f>
        <v>2.1090851763269563E-2</v>
      </c>
      <c r="DO79" s="13">
        <f>SMALL($DZ79:EB79,1)/(60*60*24)</f>
        <v>2.1090851763269563E-2</v>
      </c>
      <c r="DP79" s="13">
        <f>SMALL($DZ79:EC79,1)/(60*60*24)</f>
        <v>2.1090851763269563E-2</v>
      </c>
      <c r="DQ79" s="13">
        <f>SMALL($DZ79:ED79,1)/(60*60*24)</f>
        <v>2.1090851763269563E-2</v>
      </c>
      <c r="DR79" s="13">
        <f>SMALL($DZ79:EE79,1)/(60*60*24)</f>
        <v>2.1090851763269563E-2</v>
      </c>
      <c r="DT79" s="6">
        <f t="shared" si="513"/>
        <v>2045.110717490466</v>
      </c>
      <c r="DU79" s="1">
        <f t="shared" si="332"/>
        <v>9999</v>
      </c>
      <c r="DV79" s="1">
        <f t="shared" si="333"/>
        <v>9999</v>
      </c>
      <c r="DW79" s="1">
        <f t="shared" si="334"/>
        <v>9999</v>
      </c>
      <c r="DX79" s="1">
        <f t="shared" si="335"/>
        <v>9999</v>
      </c>
      <c r="DY79" s="1">
        <f t="shared" si="336"/>
        <v>9999</v>
      </c>
      <c r="DZ79" s="6">
        <f t="shared" si="514"/>
        <v>1822.2495923464903</v>
      </c>
      <c r="EA79" s="1">
        <f t="shared" si="337"/>
        <v>9999</v>
      </c>
      <c r="EB79" s="46">
        <f t="shared" si="338"/>
        <v>9999</v>
      </c>
      <c r="EC79" s="1">
        <f t="shared" si="339"/>
        <v>9999</v>
      </c>
      <c r="ED79" s="1">
        <f t="shared" si="340"/>
        <v>9999</v>
      </c>
      <c r="EE79" s="1">
        <f t="shared" si="341"/>
        <v>9999</v>
      </c>
    </row>
    <row r="80" spans="1:139" x14ac:dyDescent="0.25">
      <c r="A80" s="1" t="s">
        <v>46</v>
      </c>
      <c r="E80" s="13">
        <v>1.5636574074074074E-2</v>
      </c>
      <c r="F80" s="11">
        <v>44317</v>
      </c>
      <c r="H80" s="38"/>
      <c r="J80" s="72">
        <v>1.4872685185185185E-2</v>
      </c>
      <c r="K80" s="64">
        <f>J80/4*3.1/1.032</f>
        <v>1.1168925405541201E-2</v>
      </c>
      <c r="L80" s="8">
        <v>2.3692129629629629E-2</v>
      </c>
      <c r="M80" s="8">
        <v>1.5636574074074074E-2</v>
      </c>
      <c r="N80" s="8">
        <f>IF(A80&lt;&gt;"",IF(H80&gt;0,H80/4*4.35,IF(I80&gt;0,I80,IF(K80&gt;0,K80/3.11*4.35,IF(L80&gt;0,L80/6.21*4.35/1.032,IF(E80&gt;0,E80,IF(B80&gt;0,B80/4*4.35,0.0292)))))),0)</f>
        <v>1.562213039038721E-2</v>
      </c>
      <c r="O80" s="32" t="str">
        <f t="shared" si="515"/>
        <v>-</v>
      </c>
      <c r="P80" s="70">
        <f t="shared" si="516"/>
        <v>1.4443683686863468E-5</v>
      </c>
      <c r="Q80" s="32">
        <f t="shared" ref="Q80" si="590">IF(R80&gt;0,"+",0)</f>
        <v>0</v>
      </c>
      <c r="R80" s="69">
        <f t="shared" si="518"/>
        <v>-1.4443683686863468E-5</v>
      </c>
      <c r="S80" s="6">
        <f t="shared" si="307"/>
        <v>1349.7520657294549</v>
      </c>
      <c r="T80" s="8">
        <f t="shared" si="477"/>
        <v>2.0659722222222222E-2</v>
      </c>
      <c r="V80" s="8">
        <f t="shared" si="308"/>
        <v>0</v>
      </c>
      <c r="W80" s="8">
        <f t="shared" si="309"/>
        <v>1.2824074074074078E-2</v>
      </c>
      <c r="X80" s="8">
        <f t="shared" si="310"/>
        <v>2.0659722222222222E-2</v>
      </c>
      <c r="Y80" s="8"/>
      <c r="Z80" s="8">
        <f>IF(A80&lt;&gt;"",IF(VLOOKUP(A80,Apr!A$4:F$209,6)&gt;0,VLOOKUP(A80,Apr!A$4:F$209,6),0),0)</f>
        <v>0</v>
      </c>
      <c r="AA80" s="8">
        <f>IF(A80&lt;&gt;"",IF(VLOOKUP(A80,May!A$3:F$207,6)&gt;0,VLOOKUP(A80,May!A$3:F$207,6),0),0)</f>
        <v>0</v>
      </c>
      <c r="AB80" s="8">
        <f>IF(A80&lt;&gt;"",IF(VLOOKUP(A80,Jun!A$3:F$207,6)&gt;0,VLOOKUP(A80,Jun!A$3:F$207,6),0),0)</f>
        <v>0</v>
      </c>
      <c r="AC80" s="8">
        <f>IF(A80&lt;&gt;"",IF(VLOOKUP(A80,Jul!A$3:F$206,6)&gt;0,VLOOKUP(A80,Jul!A$3:F$206,6),0),0)</f>
        <v>0</v>
      </c>
      <c r="AD80" s="8">
        <f>IF(A80&lt;&gt;"",IF(VLOOKUP(A80,Aug!A$3:F$206,6)&gt;0,VLOOKUP(A80,Aug!A$3:F$206,6),0),0)</f>
        <v>0</v>
      </c>
      <c r="AE80" s="8">
        <f>IF(A80&lt;&gt;"",IF(VLOOKUP(A80,Sep!A$3:F$206,6)&gt;0,VLOOKUP(A80,Sep!A$3:F$206,6),0),0)</f>
        <v>0</v>
      </c>
      <c r="AF80" s="6">
        <f t="shared" si="311"/>
        <v>1202.6660124115253</v>
      </c>
      <c r="AG80" s="8">
        <f t="shared" si="312"/>
        <v>1.3888888888888888E-2</v>
      </c>
      <c r="AH80" s="8">
        <f>IF(A80&lt;&gt;"",IF(VLOOKUP(A80,Oct!A$3:F$206,6)&gt;0,VLOOKUP(A80,Oct!A$3:F$206,6),0),0)</f>
        <v>0</v>
      </c>
      <c r="AI80" s="8">
        <f>IF(A80&lt;&gt;"",IF(VLOOKUP(A80,Nov!A$3:F$206,6)&gt;0,VLOOKUP(A80,Nov!A$3:F$206,6),0),0)</f>
        <v>0</v>
      </c>
      <c r="AJ80" s="8">
        <f>IF(A80&lt;&gt;"",IF(VLOOKUP(A80,Dec!A$3:F$207,6)&gt;0,VLOOKUP(A80,Dec!A$3:F$207,6),0),0)</f>
        <v>0</v>
      </c>
      <c r="AK80" s="8">
        <f>IF(A80&lt;&gt;"",IF(VLOOKUP(A80,Jan!A$3:F$206,6)&gt;0,VLOOKUP(A80,Jan!A$3:F$206,6),0),0)</f>
        <v>0</v>
      </c>
      <c r="AL80" s="8">
        <f>IF(A80&lt;&gt;"",IF(VLOOKUP(A80,Feb!A$3:F$206,6)&gt;0,VLOOKUP(A80,Feb!A$3:F$206,6),0),0)</f>
        <v>0</v>
      </c>
      <c r="AM80" s="8">
        <f>IF(A80&lt;&gt;"",IF(VLOOKUP(A80,Mar!A$3:F$206,6)&gt;0,VLOOKUP(A80,Mar!A$3:F$206,6),0),0)</f>
        <v>1.2824074074074078E-2</v>
      </c>
      <c r="AO80" s="8">
        <f>LARGE($BM80:BN80,1)</f>
        <v>2.0659722222222222E-2</v>
      </c>
      <c r="AP80" s="8">
        <f>LARGE($BM80:BO80,1)</f>
        <v>2.0659722222222222E-2</v>
      </c>
      <c r="AQ80" s="8">
        <f>LARGE($BM80:BP80,1)</f>
        <v>2.0659722222222222E-2</v>
      </c>
      <c r="AR80" s="8">
        <f>LARGE($BM80:BQ80,1)</f>
        <v>2.0659722222222222E-2</v>
      </c>
      <c r="AS80" s="8">
        <f>LARGE($BM80:BR80,1)</f>
        <v>2.0659722222222222E-2</v>
      </c>
      <c r="AT80" s="8">
        <f>LARGE($BS80:BT80,1)</f>
        <v>1.3888888888888888E-2</v>
      </c>
      <c r="AU80" s="8">
        <f>LARGE($BS80:BU80,1)</f>
        <v>1.3888888888888888E-2</v>
      </c>
      <c r="AV80" s="8">
        <f>LARGE($BS80:BV80,1)</f>
        <v>1.3888888888888888E-2</v>
      </c>
      <c r="AW80" s="8">
        <f>LARGE($BS80:BW80,1)</f>
        <v>1.3888888888888888E-2</v>
      </c>
      <c r="AX80" s="8">
        <f>LARGE($BS80:BX80,1)</f>
        <v>1.3888888888888888E-2</v>
      </c>
      <c r="BA80" s="6">
        <f t="shared" si="497"/>
        <v>0</v>
      </c>
      <c r="BB80" s="6">
        <f t="shared" si="498"/>
        <v>0</v>
      </c>
      <c r="BC80" s="6">
        <f t="shared" si="499"/>
        <v>0</v>
      </c>
      <c r="BD80" s="6">
        <f t="shared" si="500"/>
        <v>0</v>
      </c>
      <c r="BE80" s="6">
        <f t="shared" si="501"/>
        <v>0</v>
      </c>
      <c r="BF80" s="6">
        <f t="shared" si="502"/>
        <v>0</v>
      </c>
      <c r="BG80" s="6">
        <f t="shared" si="313"/>
        <v>0</v>
      </c>
      <c r="BH80" s="6">
        <f t="shared" si="314"/>
        <v>0</v>
      </c>
      <c r="BI80" s="6">
        <f t="shared" si="315"/>
        <v>0</v>
      </c>
      <c r="BJ80" s="6">
        <f t="shared" si="316"/>
        <v>0</v>
      </c>
      <c r="BK80" s="6">
        <f t="shared" si="317"/>
        <v>0</v>
      </c>
      <c r="BM80" s="8">
        <f t="shared" si="503"/>
        <v>2.0659722222222222E-2</v>
      </c>
      <c r="BN80" s="8">
        <f t="shared" si="318"/>
        <v>0</v>
      </c>
      <c r="BO80" s="8">
        <f t="shared" si="319"/>
        <v>0</v>
      </c>
      <c r="BP80" s="8">
        <f t="shared" si="320"/>
        <v>0</v>
      </c>
      <c r="BQ80" s="8">
        <f t="shared" si="321"/>
        <v>0</v>
      </c>
      <c r="BR80" s="8">
        <f t="shared" si="322"/>
        <v>0</v>
      </c>
      <c r="BS80" s="8">
        <f t="shared" si="504"/>
        <v>1.3888888888888888E-2</v>
      </c>
      <c r="BT80" s="8">
        <f t="shared" si="323"/>
        <v>0</v>
      </c>
      <c r="BU80" s="8">
        <f t="shared" si="323"/>
        <v>0</v>
      </c>
      <c r="BV80" s="8">
        <f t="shared" si="381"/>
        <v>0</v>
      </c>
      <c r="BW80" s="8">
        <f t="shared" si="382"/>
        <v>0</v>
      </c>
      <c r="BX80" s="8">
        <f t="shared" si="383"/>
        <v>0</v>
      </c>
      <c r="CA80" s="8" t="str">
        <f t="shared" si="505"/>
        <v/>
      </c>
      <c r="CB80" s="8" t="str">
        <f t="shared" si="506"/>
        <v/>
      </c>
      <c r="CC80" s="8" t="str">
        <f t="shared" si="507"/>
        <v/>
      </c>
      <c r="CD80" s="8" t="str">
        <f t="shared" si="508"/>
        <v/>
      </c>
      <c r="CE80" s="8" t="str">
        <f t="shared" si="509"/>
        <v/>
      </c>
      <c r="CF80" s="8" t="str">
        <f t="shared" si="510"/>
        <v/>
      </c>
      <c r="CG80" s="8" t="str">
        <f t="shared" si="324"/>
        <v/>
      </c>
      <c r="CH80" s="8" t="str">
        <f t="shared" si="325"/>
        <v/>
      </c>
      <c r="CI80" s="8" t="str">
        <f t="shared" si="326"/>
        <v/>
      </c>
      <c r="CJ80" s="8" t="str">
        <f t="shared" si="327"/>
        <v/>
      </c>
      <c r="CK80" s="8" t="str">
        <f t="shared" si="328"/>
        <v/>
      </c>
      <c r="CL80" s="8">
        <f t="shared" si="329"/>
        <v>1.2824074074074078E-2</v>
      </c>
      <c r="CN80" s="13">
        <v>1.6087962962962964E-2</v>
      </c>
      <c r="CO80" s="8">
        <f t="shared" si="330"/>
        <v>1.6087962962962964E-2</v>
      </c>
      <c r="CP80" s="8">
        <f>IF(COUNT($CA80:CB80)&gt;0,SMALL($CA80:CB80,1),$CN80)</f>
        <v>1.6087962962962964E-2</v>
      </c>
      <c r="CQ80" s="8">
        <f>IF(COUNT($CA80:CC80)&gt;0,SMALL($CA80:CC80,1),$CN80)</f>
        <v>1.6087962962962964E-2</v>
      </c>
      <c r="CR80" s="8">
        <f>IF(COUNT($CA80:CD80)&gt;0,SMALL($CA80:CD80,1),$CN80)</f>
        <v>1.6087962962962964E-2</v>
      </c>
      <c r="CS80" s="8">
        <f>IF(COUNT($CA80:CE80)&gt;0,SMALL($CA80:CE80,1),$CN80)</f>
        <v>1.6087962962962964E-2</v>
      </c>
      <c r="CT80" s="3">
        <v>1.2604166666666666E-2</v>
      </c>
      <c r="CU80" s="8">
        <f t="shared" si="331"/>
        <v>1.2604166666666666E-2</v>
      </c>
      <c r="CV80" s="8">
        <f>IF(COUNT($CG80:CH80)&gt;0,SMALL($CG80:CH80,1),$CU80)</f>
        <v>1.2604166666666666E-2</v>
      </c>
      <c r="CW80" s="8">
        <f>IF(COUNT($CG80:CI80)&gt;0,SMALL($CG80:CI80,1),$CU80)</f>
        <v>1.2604166666666666E-2</v>
      </c>
      <c r="CX80" s="8">
        <f>IF(COUNT($CG80:CJ80)&gt;0,SMALL($CG80:CJ80,1),$CU80)</f>
        <v>1.2604166666666666E-2</v>
      </c>
      <c r="CY80" s="8">
        <f>IF(COUNT($CG80:CK80)&gt;0,SMALL($CG80:CK80,1),$CU80)</f>
        <v>1.2604166666666666E-2</v>
      </c>
      <c r="DA80" s="8">
        <f t="shared" si="492"/>
        <v>2.0661481481481482E-2</v>
      </c>
      <c r="DB80" s="8">
        <f t="shared" si="493"/>
        <v>1.3890648148148147E-2</v>
      </c>
      <c r="DC80" s="1">
        <f t="shared" si="462"/>
        <v>76</v>
      </c>
      <c r="DD80" s="8">
        <f t="shared" si="494"/>
        <v>1.7592592592592592E-6</v>
      </c>
      <c r="DE80" s="1" t="str">
        <f t="shared" si="495"/>
        <v>Mike Toft</v>
      </c>
      <c r="DG80" s="13">
        <f t="shared" si="511"/>
        <v>1.562213039038721E-2</v>
      </c>
      <c r="DH80" s="13">
        <f>SMALL($DT80:DU80,1)/(60*60*24)</f>
        <v>1.562213039038721E-2</v>
      </c>
      <c r="DI80" s="13">
        <f>SMALL($DT80:DV80,1)/(60*60*24)</f>
        <v>1.562213039038721E-2</v>
      </c>
      <c r="DJ80" s="13">
        <f>SMALL($DT80:DW80,1)/(60*60*24)</f>
        <v>1.562213039038721E-2</v>
      </c>
      <c r="DK80" s="13">
        <f>SMALL($DT80:DX80,1)/(60*60*24)</f>
        <v>1.562213039038721E-2</v>
      </c>
      <c r="DL80" s="13">
        <f>SMALL($DT80:DY80,1)/(60*60*24)</f>
        <v>1.562213039038721E-2</v>
      </c>
      <c r="DM80" s="37">
        <f t="shared" si="512"/>
        <v>1.3919745514022284E-2</v>
      </c>
      <c r="DN80" s="13">
        <f>SMALL($DZ80:EA80,1)/(60*60*24)</f>
        <v>1.3919745514022284E-2</v>
      </c>
      <c r="DO80" s="13">
        <f>SMALL($DZ80:EB80,1)/(60*60*24)</f>
        <v>1.3919745514022284E-2</v>
      </c>
      <c r="DP80" s="13">
        <f>SMALL($DZ80:EC80,1)/(60*60*24)</f>
        <v>1.3919745514022284E-2</v>
      </c>
      <c r="DQ80" s="13">
        <f>SMALL($DZ80:ED80,1)/(60*60*24)</f>
        <v>1.3919745514022284E-2</v>
      </c>
      <c r="DR80" s="13">
        <f>SMALL($DZ80:EE80,1)/(60*60*24)</f>
        <v>1.3919745514022284E-2</v>
      </c>
      <c r="DT80" s="6">
        <f t="shared" si="513"/>
        <v>1349.7520657294549</v>
      </c>
      <c r="DU80" s="1">
        <f t="shared" si="332"/>
        <v>9999</v>
      </c>
      <c r="DV80" s="1">
        <f t="shared" si="333"/>
        <v>9999</v>
      </c>
      <c r="DW80" s="1">
        <f t="shared" si="334"/>
        <v>9999</v>
      </c>
      <c r="DX80" s="1">
        <f t="shared" si="335"/>
        <v>9999</v>
      </c>
      <c r="DY80" s="1">
        <f t="shared" si="336"/>
        <v>9999</v>
      </c>
      <c r="DZ80" s="6">
        <f t="shared" si="514"/>
        <v>1202.6660124115253</v>
      </c>
      <c r="EA80" s="1">
        <f t="shared" si="337"/>
        <v>9999</v>
      </c>
      <c r="EB80" s="46">
        <f t="shared" si="338"/>
        <v>9999</v>
      </c>
      <c r="EC80" s="1">
        <f t="shared" si="339"/>
        <v>9999</v>
      </c>
      <c r="ED80" s="1">
        <f t="shared" si="340"/>
        <v>9999</v>
      </c>
      <c r="EE80" s="1">
        <f t="shared" si="341"/>
        <v>9999</v>
      </c>
    </row>
    <row r="81" spans="1:135" x14ac:dyDescent="0.25">
      <c r="A81" s="1" t="s">
        <v>185</v>
      </c>
      <c r="H81" s="38"/>
      <c r="J81" s="72">
        <v>2.4513888888888887E-2</v>
      </c>
      <c r="K81" s="64">
        <f>J81/5*3.1/1.032</f>
        <v>1.4727336347975881E-2</v>
      </c>
      <c r="L81" s="8">
        <v>3.0300925925925926E-2</v>
      </c>
      <c r="M81" s="8">
        <v>2.0459943639291465E-2</v>
      </c>
      <c r="N81" s="8">
        <f>IF(A81&lt;&gt;"",IF(H81&gt;0,H81/4*4.35,IF(I81&gt;0,I81,IF(K81&gt;0,K81/3.11*4.35,IF(L81&gt;0,L81/6.21*4.35/1.032,IF(E81&gt;0,E81,IF(B81&gt;0,B81/4*4.35,0.0292)))))),0)</f>
        <v>2.0599328975464657E-2</v>
      </c>
      <c r="O81" s="32">
        <f t="shared" si="515"/>
        <v>0</v>
      </c>
      <c r="P81" s="69">
        <f t="shared" si="516"/>
        <v>-1.3938533617319226E-4</v>
      </c>
      <c r="Q81" s="32" t="str">
        <f t="shared" ref="Q81" si="591">IF(R81&gt;0,"+",0)</f>
        <v>+</v>
      </c>
      <c r="R81" s="70">
        <f t="shared" si="518"/>
        <v>1.3938533617319226E-4</v>
      </c>
      <c r="S81" s="6">
        <f t="shared" si="307"/>
        <v>1779.7820234801463</v>
      </c>
      <c r="T81" s="8">
        <f t="shared" si="477"/>
        <v>1.5625E-2</v>
      </c>
      <c r="V81" s="8">
        <f t="shared" si="308"/>
        <v>0</v>
      </c>
      <c r="W81" s="8">
        <f t="shared" si="309"/>
        <v>1.7210648148148149E-2</v>
      </c>
      <c r="X81" s="8">
        <f t="shared" si="310"/>
        <v>1.5625E-2</v>
      </c>
      <c r="Y81" s="8"/>
      <c r="Z81" s="8">
        <f>IF(A81&lt;&gt;"",IF(VLOOKUP(A81,Apr!A$4:F$209,6)&gt;0,VLOOKUP(A81,Apr!A$4:F$209,6),0),0)</f>
        <v>0</v>
      </c>
      <c r="AA81" s="8">
        <f>IF(A81&lt;&gt;"",IF(VLOOKUP(A81,May!A$3:F$207,6)&gt;0,VLOOKUP(A81,May!A$3:F$207,6),0),0)</f>
        <v>0</v>
      </c>
      <c r="AB81" s="8">
        <f>IF(A81&lt;&gt;"",IF(VLOOKUP(A81,Jun!A$3:F$207,6)&gt;0,VLOOKUP(A81,Jun!A$3:F$207,6),0),0)</f>
        <v>0</v>
      </c>
      <c r="AC81" s="8">
        <f>IF(A81&lt;&gt;"",IF(VLOOKUP(A81,Jul!A$3:F$206,6)&gt;0,VLOOKUP(A81,Jul!A$3:F$206,6),0),0)</f>
        <v>0</v>
      </c>
      <c r="AD81" s="8">
        <f>IF(A81&lt;&gt;"",IF(VLOOKUP(A81,Aug!A$3:F$206,6)&gt;0,VLOOKUP(A81,Aug!A$3:F$206,6),0),0)</f>
        <v>0</v>
      </c>
      <c r="AE81" s="8">
        <f>IF(A81&lt;&gt;"",IF(VLOOKUP(A81,Sep!A$3:F$206,6)&gt;0,VLOOKUP(A81,Sep!A$3:F$206,6),0),0)</f>
        <v>0</v>
      </c>
      <c r="AF81" s="6">
        <f t="shared" si="311"/>
        <v>1585.8344680389791</v>
      </c>
      <c r="AG81" s="8">
        <f t="shared" si="312"/>
        <v>9.5486111111111101E-3</v>
      </c>
      <c r="AH81" s="8">
        <f>IF(A81&lt;&gt;"",IF(VLOOKUP(A81,Oct!A$3:F$206,6)&gt;0,VLOOKUP(A81,Oct!A$3:F$206,6),0),0)</f>
        <v>1.9583333333333335E-2</v>
      </c>
      <c r="AI81" s="8">
        <f>IF(A81&lt;&gt;"",IF(VLOOKUP(A81,Nov!A$3:F$206,6)&gt;0,VLOOKUP(A81,Nov!A$3:F$206,6),0),0)</f>
        <v>0</v>
      </c>
      <c r="AJ81" s="8">
        <f>IF(A81&lt;&gt;"",IF(VLOOKUP(A81,Dec!A$3:F$207,6)&gt;0,VLOOKUP(A81,Dec!A$3:F$207,6),0),0)</f>
        <v>0</v>
      </c>
      <c r="AK81" s="8">
        <f>IF(A81&lt;&gt;"",IF(VLOOKUP(A81,Jan!A$3:F$206,6)&gt;0,VLOOKUP(A81,Jan!A$3:F$206,6),0),0)</f>
        <v>0</v>
      </c>
      <c r="AL81" s="8">
        <f>IF(A81&lt;&gt;"",IF(VLOOKUP(A81,Feb!A$3:F$206,6)&gt;0,VLOOKUP(A81,Feb!A$3:F$206,6),0),0)</f>
        <v>1.7210648148148149E-2</v>
      </c>
      <c r="AM81" s="8">
        <f>IF(A81&lt;&gt;"",IF(VLOOKUP(A81,Mar!A$3:F$206,6)&gt;0,VLOOKUP(A81,Mar!A$3:F$206,6),0),0)</f>
        <v>0</v>
      </c>
      <c r="AO81" s="8">
        <f>LARGE($BM81:BN81,1)</f>
        <v>1.5625E-2</v>
      </c>
      <c r="AP81" s="8">
        <f>LARGE($BM81:BO81,1)</f>
        <v>1.5625E-2</v>
      </c>
      <c r="AQ81" s="8">
        <f>LARGE($BM81:BP81,1)</f>
        <v>1.5625E-2</v>
      </c>
      <c r="AR81" s="8">
        <f>LARGE($BM81:BQ81,1)</f>
        <v>1.5625E-2</v>
      </c>
      <c r="AS81" s="8">
        <f>LARGE($BM81:BR81,1)</f>
        <v>1.5625E-2</v>
      </c>
      <c r="AT81" s="8">
        <f>LARGE($BS81:BT81,1)</f>
        <v>9.5486111111111101E-3</v>
      </c>
      <c r="AU81" s="8">
        <f>LARGE($BS81:BU81,1)</f>
        <v>9.5486111111111101E-3</v>
      </c>
      <c r="AV81" s="8">
        <f>LARGE($BS81:BV81,1)</f>
        <v>9.5486111111111101E-3</v>
      </c>
      <c r="AW81" s="8">
        <f>LARGE($BS81:BW81,1)</f>
        <v>9.5486111111111101E-3</v>
      </c>
      <c r="AX81" s="8">
        <f>LARGE($BS81:BX81,1)</f>
        <v>1.0590277777777778E-2</v>
      </c>
      <c r="BA81" s="6">
        <f t="shared" si="497"/>
        <v>0</v>
      </c>
      <c r="BB81" s="6">
        <f t="shared" si="498"/>
        <v>0</v>
      </c>
      <c r="BC81" s="6">
        <f t="shared" si="499"/>
        <v>0</v>
      </c>
      <c r="BD81" s="6">
        <f t="shared" si="500"/>
        <v>0</v>
      </c>
      <c r="BE81" s="6">
        <f t="shared" si="501"/>
        <v>0</v>
      </c>
      <c r="BF81" s="6">
        <f t="shared" si="502"/>
        <v>0</v>
      </c>
      <c r="BG81" s="6">
        <f t="shared" si="313"/>
        <v>1692</v>
      </c>
      <c r="BH81" s="6">
        <f t="shared" si="314"/>
        <v>0</v>
      </c>
      <c r="BI81" s="6">
        <f t="shared" si="315"/>
        <v>0</v>
      </c>
      <c r="BJ81" s="6">
        <f t="shared" si="316"/>
        <v>0</v>
      </c>
      <c r="BK81" s="6">
        <f t="shared" si="317"/>
        <v>1487</v>
      </c>
      <c r="BM81" s="8">
        <f t="shared" si="503"/>
        <v>1.5625E-2</v>
      </c>
      <c r="BN81" s="8">
        <f t="shared" si="318"/>
        <v>0</v>
      </c>
      <c r="BO81" s="8">
        <f t="shared" si="319"/>
        <v>0</v>
      </c>
      <c r="BP81" s="8">
        <f t="shared" si="320"/>
        <v>0</v>
      </c>
      <c r="BQ81" s="8">
        <f t="shared" si="321"/>
        <v>0</v>
      </c>
      <c r="BR81" s="8">
        <f t="shared" si="322"/>
        <v>0</v>
      </c>
      <c r="BS81" s="8">
        <f t="shared" si="504"/>
        <v>9.5486111111111101E-3</v>
      </c>
      <c r="BT81" s="8">
        <f t="shared" si="323"/>
        <v>8.3333333333333332E-3</v>
      </c>
      <c r="BU81" s="8">
        <f t="shared" si="323"/>
        <v>0</v>
      </c>
      <c r="BV81" s="8">
        <f t="shared" si="381"/>
        <v>0</v>
      </c>
      <c r="BW81" s="8">
        <f t="shared" si="382"/>
        <v>0</v>
      </c>
      <c r="BX81" s="8">
        <f t="shared" si="383"/>
        <v>1.0590277777777778E-2</v>
      </c>
      <c r="CA81" s="8" t="str">
        <f t="shared" si="505"/>
        <v/>
      </c>
      <c r="CB81" s="8" t="str">
        <f t="shared" si="506"/>
        <v/>
      </c>
      <c r="CC81" s="8" t="str">
        <f t="shared" si="507"/>
        <v/>
      </c>
      <c r="CD81" s="8" t="str">
        <f t="shared" si="508"/>
        <v/>
      </c>
      <c r="CE81" s="8" t="str">
        <f t="shared" si="509"/>
        <v/>
      </c>
      <c r="CF81" s="8" t="str">
        <f t="shared" si="510"/>
        <v/>
      </c>
      <c r="CG81" s="8">
        <f t="shared" si="324"/>
        <v>1.9583333333333335E-2</v>
      </c>
      <c r="CH81" s="8" t="str">
        <f t="shared" si="325"/>
        <v/>
      </c>
      <c r="CI81" s="8" t="str">
        <f t="shared" si="326"/>
        <v/>
      </c>
      <c r="CJ81" s="8" t="str">
        <f t="shared" si="327"/>
        <v/>
      </c>
      <c r="CK81" s="8">
        <f t="shared" si="328"/>
        <v>1.7210648148148149E-2</v>
      </c>
      <c r="CL81" s="8" t="str">
        <f t="shared" si="329"/>
        <v/>
      </c>
      <c r="CN81" s="13"/>
      <c r="CO81" s="8">
        <f t="shared" si="330"/>
        <v>0</v>
      </c>
      <c r="CP81" s="8">
        <f>IF(COUNT($CA81:CB81)&gt;0,SMALL($CA81:CB81,1),$CN81)</f>
        <v>0</v>
      </c>
      <c r="CQ81" s="8">
        <f>IF(COUNT($CA81:CC81)&gt;0,SMALL($CA81:CC81,1),$CN81)</f>
        <v>0</v>
      </c>
      <c r="CR81" s="8">
        <f>IF(COUNT($CA81:CD81)&gt;0,SMALL($CA81:CD81,1),$CN81)</f>
        <v>0</v>
      </c>
      <c r="CS81" s="8">
        <f>IF(COUNT($CA81:CE81)&gt;0,SMALL($CA81:CE81,1),$CN81)</f>
        <v>0</v>
      </c>
      <c r="CU81" s="8">
        <f t="shared" si="331"/>
        <v>1.9583333333333335E-2</v>
      </c>
      <c r="CV81" s="8">
        <f>IF(COUNT($CG81:CH81)&gt;0,SMALL($CG81:CH81,1),$CU81)</f>
        <v>1.9583333333333335E-2</v>
      </c>
      <c r="CW81" s="8">
        <f>IF(COUNT($CG81:CI81)&gt;0,SMALL($CG81:CI81,1),$CU81)</f>
        <v>1.9583333333333335E-2</v>
      </c>
      <c r="CX81" s="8">
        <f>IF(COUNT($CG81:CJ81)&gt;0,SMALL($CG81:CJ81,1),$CU81)</f>
        <v>1.9583333333333335E-2</v>
      </c>
      <c r="CY81" s="8">
        <f>IF(COUNT($CG81:CK81)&gt;0,SMALL($CG81:CK81,1),$CU81)</f>
        <v>1.7210648148148149E-2</v>
      </c>
      <c r="DA81" s="8">
        <f t="shared" si="492"/>
        <v>1.5626782407407409E-2</v>
      </c>
      <c r="DB81" s="8">
        <f t="shared" si="493"/>
        <v>1.0592060185185185E-2</v>
      </c>
      <c r="DC81" s="1">
        <f t="shared" si="462"/>
        <v>77</v>
      </c>
      <c r="DD81" s="8">
        <f t="shared" si="494"/>
        <v>1.7824074074074073E-6</v>
      </c>
      <c r="DE81" s="1" t="str">
        <f t="shared" si="495"/>
        <v>Morgan Pritchard</v>
      </c>
      <c r="DG81" s="13">
        <f t="shared" si="511"/>
        <v>2.0599328975464657E-2</v>
      </c>
      <c r="DH81" s="13">
        <f>SMALL($DT81:DU81,1)/(60*60*24)</f>
        <v>2.0599328975464657E-2</v>
      </c>
      <c r="DI81" s="13">
        <f>SMALL($DT81:DV81,1)/(60*60*24)</f>
        <v>2.0599328975464657E-2</v>
      </c>
      <c r="DJ81" s="13">
        <f>SMALL($DT81:DW81,1)/(60*60*24)</f>
        <v>2.0599328975464657E-2</v>
      </c>
      <c r="DK81" s="13">
        <f>SMALL($DT81:DX81,1)/(60*60*24)</f>
        <v>2.0599328975464657E-2</v>
      </c>
      <c r="DL81" s="13">
        <f>SMALL($DT81:DY81,1)/(60*60*24)</f>
        <v>2.0599328975464657E-2</v>
      </c>
      <c r="DM81" s="37">
        <f t="shared" si="512"/>
        <v>1.8354565602302999E-2</v>
      </c>
      <c r="DN81" s="13">
        <f>SMALL($DZ81:EA81,1)/(60*60*24)</f>
        <v>1.8354565602302999E-2</v>
      </c>
      <c r="DO81" s="13">
        <f>SMALL($DZ81:EB81,1)/(60*60*24)</f>
        <v>1.8354565602302999E-2</v>
      </c>
      <c r="DP81" s="13">
        <f>SMALL($DZ81:EC81,1)/(60*60*24)</f>
        <v>1.8354565602302999E-2</v>
      </c>
      <c r="DQ81" s="13">
        <f>SMALL($DZ81:ED81,1)/(60*60*24)</f>
        <v>1.8354565602302999E-2</v>
      </c>
      <c r="DR81" s="13">
        <f>SMALL($DZ81:EE81,1)/(60*60*24)</f>
        <v>1.7210648148148149E-2</v>
      </c>
      <c r="DT81" s="6">
        <f t="shared" si="513"/>
        <v>1779.7820234801463</v>
      </c>
      <c r="DU81" s="1">
        <f t="shared" si="332"/>
        <v>9999</v>
      </c>
      <c r="DV81" s="1">
        <f t="shared" si="333"/>
        <v>9999</v>
      </c>
      <c r="DW81" s="1">
        <f t="shared" si="334"/>
        <v>9999</v>
      </c>
      <c r="DX81" s="1">
        <f t="shared" si="335"/>
        <v>9999</v>
      </c>
      <c r="DY81" s="1">
        <f t="shared" si="336"/>
        <v>9999</v>
      </c>
      <c r="DZ81" s="6">
        <f t="shared" si="514"/>
        <v>1585.8344680389791</v>
      </c>
      <c r="EA81" s="1">
        <f t="shared" si="337"/>
        <v>1692</v>
      </c>
      <c r="EB81" s="46">
        <f t="shared" si="338"/>
        <v>9999</v>
      </c>
      <c r="EC81" s="1">
        <f t="shared" si="339"/>
        <v>9999</v>
      </c>
      <c r="ED81" s="1">
        <f t="shared" si="340"/>
        <v>9999</v>
      </c>
      <c r="EE81" s="1">
        <f t="shared" si="341"/>
        <v>1487</v>
      </c>
    </row>
    <row r="82" spans="1:135" x14ac:dyDescent="0.25">
      <c r="A82" s="1" t="s">
        <v>144</v>
      </c>
      <c r="H82" s="38"/>
      <c r="K82" s="8">
        <v>1.5763888888888886E-2</v>
      </c>
      <c r="M82" s="8">
        <v>2.0155077706323687E-2</v>
      </c>
      <c r="N82" s="8">
        <f t="shared" si="474"/>
        <v>2.2049169346195063E-2</v>
      </c>
      <c r="O82" s="32">
        <f t="shared" si="515"/>
        <v>0</v>
      </c>
      <c r="P82" s="70">
        <f t="shared" si="516"/>
        <v>-1.8940916398713752E-3</v>
      </c>
      <c r="Q82" s="32" t="str">
        <f t="shared" ref="Q82" si="592">IF(R82&gt;0,"+",0)</f>
        <v>+</v>
      </c>
      <c r="R82" s="69">
        <f t="shared" si="518"/>
        <v>1.8940916398713752E-3</v>
      </c>
      <c r="S82" s="6">
        <f t="shared" si="307"/>
        <v>1905.0482315112536</v>
      </c>
      <c r="T82" s="8">
        <f t="shared" si="477"/>
        <v>1.4236111111111111E-2</v>
      </c>
      <c r="V82" s="8">
        <f t="shared" si="308"/>
        <v>0</v>
      </c>
      <c r="W82" s="8">
        <f t="shared" si="309"/>
        <v>0</v>
      </c>
      <c r="X82" s="8">
        <f t="shared" si="310"/>
        <v>1.4236111111111111E-2</v>
      </c>
      <c r="Y82" s="8"/>
      <c r="Z82" s="8">
        <f>IF(A82&lt;&gt;"",IF(VLOOKUP(A82,Apr!A$4:F$209,6)&gt;0,VLOOKUP(A82,Apr!A$4:F$209,6),0),0)</f>
        <v>0</v>
      </c>
      <c r="AA82" s="8">
        <f>IF(A82&lt;&gt;"",IF(VLOOKUP(A82,May!A$3:F$207,6)&gt;0,VLOOKUP(A82,May!A$3:F$207,6),0),0)</f>
        <v>0</v>
      </c>
      <c r="AB82" s="8">
        <f>IF(A82&lt;&gt;"",IF(VLOOKUP(A82,Jun!A$3:F$207,6)&gt;0,VLOOKUP(A82,Jun!A$3:F$207,6),0),0)</f>
        <v>0</v>
      </c>
      <c r="AC82" s="8">
        <f>IF(A82&lt;&gt;"",IF(VLOOKUP(A82,Jul!A$3:F$206,6)&gt;0,VLOOKUP(A82,Jul!A$3:F$206,6),0),0)</f>
        <v>0</v>
      </c>
      <c r="AD82" s="8">
        <f>IF(A82&lt;&gt;"",IF(VLOOKUP(A82,Aug!A$3:F$206,6)&gt;0,VLOOKUP(A82,Aug!A$3:F$206,6),0),0)</f>
        <v>0</v>
      </c>
      <c r="AE82" s="8">
        <f>IF(A82&lt;&gt;"",IF(VLOOKUP(A82,Sep!A$3:F$206,6)&gt;0,VLOOKUP(A82,Sep!A$3:F$206,6),0),0)</f>
        <v>0</v>
      </c>
      <c r="AF82" s="6">
        <f t="shared" si="311"/>
        <v>1697.450085994167</v>
      </c>
      <c r="AG82" s="8">
        <f t="shared" si="312"/>
        <v>8.1597222222222227E-3</v>
      </c>
      <c r="AH82" s="8">
        <f>IF(A82&lt;&gt;"",IF(VLOOKUP(A82,Oct!A$3:F$206,6)&gt;0,VLOOKUP(A82,Oct!A$3:F$206,6),0),0)</f>
        <v>0</v>
      </c>
      <c r="AI82" s="8">
        <f>IF(A82&lt;&gt;"",IF(VLOOKUP(A82,Nov!A$3:F$206,6)&gt;0,VLOOKUP(A82,Nov!A$3:F$206,6),0),0)</f>
        <v>0</v>
      </c>
      <c r="AJ82" s="8">
        <f>IF(A82&lt;&gt;"",IF(VLOOKUP(A82,Dec!A$3:F$207,6)&gt;0,VLOOKUP(A82,Dec!A$3:F$207,6),0),0)</f>
        <v>0</v>
      </c>
      <c r="AK82" s="8">
        <f>IF(A82&lt;&gt;"",IF(VLOOKUP(A82,Jan!A$3:F$206,6)&gt;0,VLOOKUP(A82,Jan!A$3:F$206,6),0),0)</f>
        <v>0</v>
      </c>
      <c r="AL82" s="8">
        <f>IF(A82&lt;&gt;"",IF(VLOOKUP(A82,Feb!A$3:F$206,6)&gt;0,VLOOKUP(A82,Feb!A$3:F$206,6),0),0)</f>
        <v>0</v>
      </c>
      <c r="AM82" s="8">
        <f>IF(A82&lt;&gt;"",IF(VLOOKUP(A82,Mar!A$3:F$206,6)&gt;0,VLOOKUP(A82,Mar!A$3:F$206,6),0),0)</f>
        <v>0</v>
      </c>
      <c r="AO82" s="8">
        <f>LARGE($BM82:BN82,1)</f>
        <v>1.4236111111111111E-2</v>
      </c>
      <c r="AP82" s="8">
        <f>LARGE($BM82:BO82,1)</f>
        <v>1.4236111111111111E-2</v>
      </c>
      <c r="AQ82" s="8">
        <f>LARGE($BM82:BP82,1)</f>
        <v>1.4236111111111111E-2</v>
      </c>
      <c r="AR82" s="8">
        <f>LARGE($BM82:BQ82,1)</f>
        <v>1.4236111111111111E-2</v>
      </c>
      <c r="AS82" s="8">
        <f>LARGE($BM82:BR82,1)</f>
        <v>1.4236111111111111E-2</v>
      </c>
      <c r="AT82" s="8">
        <f>LARGE($BS82:BT82,1)</f>
        <v>8.1597222222222227E-3</v>
      </c>
      <c r="AU82" s="8">
        <f>LARGE($BS82:BU82,1)</f>
        <v>8.1597222222222227E-3</v>
      </c>
      <c r="AV82" s="8">
        <f>LARGE($BS82:BV82,1)</f>
        <v>8.1597222222222227E-3</v>
      </c>
      <c r="AW82" s="8">
        <f>LARGE($BS82:BW82,1)</f>
        <v>8.1597222222222227E-3</v>
      </c>
      <c r="AX82" s="8">
        <f>LARGE($BS82:BX82,1)</f>
        <v>8.1597222222222227E-3</v>
      </c>
      <c r="BA82" s="6">
        <f t="shared" si="497"/>
        <v>0</v>
      </c>
      <c r="BB82" s="6">
        <f t="shared" si="498"/>
        <v>0</v>
      </c>
      <c r="BC82" s="6">
        <f t="shared" si="499"/>
        <v>0</v>
      </c>
      <c r="BD82" s="6">
        <f t="shared" si="500"/>
        <v>0</v>
      </c>
      <c r="BE82" s="6">
        <f t="shared" si="501"/>
        <v>0</v>
      </c>
      <c r="BF82" s="6">
        <f t="shared" si="502"/>
        <v>0</v>
      </c>
      <c r="BG82" s="6">
        <f t="shared" si="313"/>
        <v>0</v>
      </c>
      <c r="BH82" s="6">
        <f t="shared" si="314"/>
        <v>0</v>
      </c>
      <c r="BI82" s="6">
        <f t="shared" si="315"/>
        <v>0</v>
      </c>
      <c r="BJ82" s="6">
        <f t="shared" si="316"/>
        <v>0</v>
      </c>
      <c r="BK82" s="6">
        <f t="shared" si="317"/>
        <v>0</v>
      </c>
      <c r="BM82" s="8">
        <f t="shared" si="503"/>
        <v>1.4236111111111111E-2</v>
      </c>
      <c r="BN82" s="8">
        <f t="shared" si="318"/>
        <v>0</v>
      </c>
      <c r="BO82" s="8">
        <f t="shared" si="319"/>
        <v>0</v>
      </c>
      <c r="BP82" s="8">
        <f t="shared" si="320"/>
        <v>0</v>
      </c>
      <c r="BQ82" s="8">
        <f t="shared" si="321"/>
        <v>0</v>
      </c>
      <c r="BR82" s="8">
        <f t="shared" si="322"/>
        <v>0</v>
      </c>
      <c r="BS82" s="8">
        <f t="shared" si="504"/>
        <v>8.1597222222222227E-3</v>
      </c>
      <c r="BT82" s="8">
        <f t="shared" si="323"/>
        <v>0</v>
      </c>
      <c r="BU82" s="8">
        <f t="shared" si="323"/>
        <v>0</v>
      </c>
      <c r="BV82" s="8">
        <f t="shared" si="381"/>
        <v>0</v>
      </c>
      <c r="BW82" s="8">
        <f t="shared" si="382"/>
        <v>0</v>
      </c>
      <c r="BX82" s="8">
        <f t="shared" si="383"/>
        <v>0</v>
      </c>
      <c r="CA82" s="8" t="str">
        <f t="shared" si="505"/>
        <v/>
      </c>
      <c r="CB82" s="8" t="str">
        <f t="shared" si="506"/>
        <v/>
      </c>
      <c r="CC82" s="8" t="str">
        <f t="shared" si="507"/>
        <v/>
      </c>
      <c r="CD82" s="8" t="str">
        <f t="shared" si="508"/>
        <v/>
      </c>
      <c r="CE82" s="8" t="str">
        <f t="shared" si="509"/>
        <v/>
      </c>
      <c r="CF82" s="8" t="str">
        <f t="shared" si="510"/>
        <v/>
      </c>
      <c r="CG82" s="8" t="str">
        <f t="shared" si="324"/>
        <v/>
      </c>
      <c r="CH82" s="8" t="str">
        <f t="shared" si="325"/>
        <v/>
      </c>
      <c r="CI82" s="8" t="str">
        <f t="shared" si="326"/>
        <v/>
      </c>
      <c r="CJ82" s="8" t="str">
        <f t="shared" si="327"/>
        <v/>
      </c>
      <c r="CK82" s="8" t="str">
        <f t="shared" si="328"/>
        <v/>
      </c>
      <c r="CL82" s="8" t="str">
        <f t="shared" si="329"/>
        <v/>
      </c>
      <c r="CN82" s="13"/>
      <c r="CO82" s="8">
        <f t="shared" si="330"/>
        <v>0</v>
      </c>
      <c r="CP82" s="8">
        <f>IF(COUNT($CA82:CB82)&gt;0,SMALL($CA82:CB82,1),$CN82)</f>
        <v>0</v>
      </c>
      <c r="CQ82" s="8">
        <f>IF(COUNT($CA82:CC82)&gt;0,SMALL($CA82:CC82,1),$CN82)</f>
        <v>0</v>
      </c>
      <c r="CR82" s="8">
        <f>IF(COUNT($CA82:CD82)&gt;0,SMALL($CA82:CD82,1),$CN82)</f>
        <v>0</v>
      </c>
      <c r="CS82" s="8">
        <f>IF(COUNT($CA82:CE82)&gt;0,SMALL($CA82:CE82,1),$CN82)</f>
        <v>0</v>
      </c>
      <c r="CT82" s="3">
        <v>1.556712962962963E-2</v>
      </c>
      <c r="CU82" s="8">
        <f t="shared" si="331"/>
        <v>1.556712962962963E-2</v>
      </c>
      <c r="CV82" s="8">
        <f>IF(COUNT($CG82:CH82)&gt;0,SMALL($CG82:CH82,1),$CU82)</f>
        <v>1.556712962962963E-2</v>
      </c>
      <c r="CW82" s="8">
        <f>IF(COUNT($CG82:CI82)&gt;0,SMALL($CG82:CI82,1),$CU82)</f>
        <v>1.556712962962963E-2</v>
      </c>
      <c r="CX82" s="8">
        <f>IF(COUNT($CG82:CJ82)&gt;0,SMALL($CG82:CJ82,1),$CU82)</f>
        <v>1.556712962962963E-2</v>
      </c>
      <c r="CY82" s="8">
        <f>IF(COUNT($CG82:CK82)&gt;0,SMALL($CG82:CK82,1),$CU82)</f>
        <v>1.556712962962963E-2</v>
      </c>
      <c r="DA82" s="8">
        <f t="shared" si="492"/>
        <v>1.4237916666666666E-2</v>
      </c>
      <c r="DB82" s="8">
        <f t="shared" si="493"/>
        <v>8.161527777777778E-3</v>
      </c>
      <c r="DC82" s="1">
        <f t="shared" si="462"/>
        <v>78</v>
      </c>
      <c r="DD82" s="8">
        <f t="shared" si="494"/>
        <v>1.8055555555555555E-6</v>
      </c>
      <c r="DE82" s="1" t="str">
        <f t="shared" si="495"/>
        <v>Neil Bayton-Roberts</v>
      </c>
      <c r="DG82" s="13">
        <f t="shared" si="511"/>
        <v>2.2049169346195063E-2</v>
      </c>
      <c r="DH82" s="13">
        <f>SMALL($DT82:DU82,1)/(60*60*24)</f>
        <v>2.2049169346195066E-2</v>
      </c>
      <c r="DI82" s="13">
        <f>SMALL($DT82:DV82,1)/(60*60*24)</f>
        <v>2.2049169346195066E-2</v>
      </c>
      <c r="DJ82" s="13">
        <f>SMALL($DT82:DW82,1)/(60*60*24)</f>
        <v>2.2049169346195066E-2</v>
      </c>
      <c r="DK82" s="13">
        <f>SMALL($DT82:DX82,1)/(60*60*24)</f>
        <v>2.2049169346195066E-2</v>
      </c>
      <c r="DL82" s="13">
        <f>SMALL($DT82:DY82,1)/(60*60*24)</f>
        <v>2.2049169346195066E-2</v>
      </c>
      <c r="DM82" s="37">
        <f t="shared" si="512"/>
        <v>1.9646413032339896E-2</v>
      </c>
      <c r="DN82" s="13">
        <f>SMALL($DZ82:EA82,1)/(60*60*24)</f>
        <v>1.9646413032339896E-2</v>
      </c>
      <c r="DO82" s="13">
        <f>SMALL($DZ82:EB82,1)/(60*60*24)</f>
        <v>1.9646413032339896E-2</v>
      </c>
      <c r="DP82" s="13">
        <f>SMALL($DZ82:EC82,1)/(60*60*24)</f>
        <v>1.9646413032339896E-2</v>
      </c>
      <c r="DQ82" s="13">
        <f>SMALL($DZ82:ED82,1)/(60*60*24)</f>
        <v>1.9646413032339896E-2</v>
      </c>
      <c r="DR82" s="13">
        <f>SMALL($DZ82:EE82,1)/(60*60*24)</f>
        <v>1.9646413032339896E-2</v>
      </c>
      <c r="DT82" s="6">
        <f t="shared" si="513"/>
        <v>1905.0482315112536</v>
      </c>
      <c r="DU82" s="1">
        <f t="shared" si="332"/>
        <v>9999</v>
      </c>
      <c r="DV82" s="1">
        <f t="shared" si="333"/>
        <v>9999</v>
      </c>
      <c r="DW82" s="1">
        <f t="shared" si="334"/>
        <v>9999</v>
      </c>
      <c r="DX82" s="1">
        <f t="shared" si="335"/>
        <v>9999</v>
      </c>
      <c r="DY82" s="1">
        <f t="shared" si="336"/>
        <v>9999</v>
      </c>
      <c r="DZ82" s="6">
        <f t="shared" si="514"/>
        <v>1697.450085994167</v>
      </c>
      <c r="EA82" s="1">
        <f t="shared" si="337"/>
        <v>9999</v>
      </c>
      <c r="EB82" s="46">
        <f t="shared" si="338"/>
        <v>9999</v>
      </c>
      <c r="EC82" s="1">
        <f t="shared" si="339"/>
        <v>9999</v>
      </c>
      <c r="ED82" s="1">
        <f t="shared" si="340"/>
        <v>9999</v>
      </c>
      <c r="EE82" s="1">
        <f t="shared" si="341"/>
        <v>9999</v>
      </c>
    </row>
    <row r="83" spans="1:135" x14ac:dyDescent="0.25">
      <c r="A83" s="1" t="s">
        <v>8</v>
      </c>
      <c r="E83" s="13">
        <v>1.7708333333333333E-2</v>
      </c>
      <c r="F83" s="11">
        <v>42979</v>
      </c>
      <c r="H83" s="38"/>
      <c r="K83" s="8">
        <v>1.5486111111111112E-2</v>
      </c>
      <c r="L83" s="8">
        <v>2.9930555555555557E-2</v>
      </c>
      <c r="M83" s="8">
        <v>2.3378623188405792E-2</v>
      </c>
      <c r="N83" s="8">
        <f t="shared" si="474"/>
        <v>2.1660637727759915E-2</v>
      </c>
      <c r="O83" s="32" t="str">
        <f t="shared" si="515"/>
        <v>-</v>
      </c>
      <c r="P83" s="69">
        <f t="shared" si="516"/>
        <v>1.7179854606458773E-3</v>
      </c>
      <c r="Q83" s="32">
        <f t="shared" ref="Q83" si="593">IF(R83&gt;0,"+",0)</f>
        <v>0</v>
      </c>
      <c r="R83" s="70">
        <f t="shared" si="518"/>
        <v>-1.7179854606458773E-3</v>
      </c>
      <c r="S83" s="6">
        <f t="shared" si="307"/>
        <v>1871.4790996784568</v>
      </c>
      <c r="T83" s="8">
        <f t="shared" si="477"/>
        <v>1.4583333333333334E-2</v>
      </c>
      <c r="V83" s="8">
        <f t="shared" si="308"/>
        <v>0</v>
      </c>
      <c r="W83" s="8">
        <f t="shared" si="309"/>
        <v>0</v>
      </c>
      <c r="X83" s="8">
        <f t="shared" si="310"/>
        <v>1.4583333333333334E-2</v>
      </c>
      <c r="Y83" s="8"/>
      <c r="Z83" s="8">
        <f>IF(A83&lt;&gt;"",IF(VLOOKUP(A83,Apr!A$4:F$209,6)&gt;0,VLOOKUP(A83,Apr!A$4:F$209,6),0),0)</f>
        <v>0</v>
      </c>
      <c r="AA83" s="8">
        <f>IF(A83&lt;&gt;"",IF(VLOOKUP(A83,May!A$3:F$207,6)&gt;0,VLOOKUP(A83,May!A$3:F$207,6),0),0)</f>
        <v>0</v>
      </c>
      <c r="AB83" s="8">
        <f>IF(A83&lt;&gt;"",IF(VLOOKUP(A83,Jun!A$3:F$207,6)&gt;0,VLOOKUP(A83,Jun!A$3:F$207,6),0),0)</f>
        <v>0</v>
      </c>
      <c r="AC83" s="8">
        <f>IF(A83&lt;&gt;"",IF(VLOOKUP(A83,Jul!A$3:F$206,6)&gt;0,VLOOKUP(A83,Jul!A$3:F$206,6),0),0)</f>
        <v>0</v>
      </c>
      <c r="AD83" s="8">
        <f>IF(A83&lt;&gt;"",IF(VLOOKUP(A83,Aug!A$3:F$206,6)&gt;0,VLOOKUP(A83,Aug!A$3:F$206,6),0),0)</f>
        <v>0</v>
      </c>
      <c r="AE83" s="8">
        <f>IF(A83&lt;&gt;"",IF(VLOOKUP(A83,Sep!A$3:F$206,6)&gt;0,VLOOKUP(A83,Sep!A$3:F$206,6),0),0)</f>
        <v>0</v>
      </c>
      <c r="AF83" s="6">
        <f t="shared" si="311"/>
        <v>1667.5390712629928</v>
      </c>
      <c r="AG83" s="8">
        <f t="shared" si="312"/>
        <v>8.5069444444444437E-3</v>
      </c>
      <c r="AH83" s="8">
        <f>IF(A83&lt;&gt;"",IF(VLOOKUP(A83,Oct!A$3:F$206,6)&gt;0,VLOOKUP(A83,Oct!A$3:F$206,6),0),0)</f>
        <v>0</v>
      </c>
      <c r="AI83" s="8">
        <f>IF(A83&lt;&gt;"",IF(VLOOKUP(A83,Nov!A$3:F$206,6)&gt;0,VLOOKUP(A83,Nov!A$3:F$206,6),0),0)</f>
        <v>0</v>
      </c>
      <c r="AJ83" s="8">
        <f>IF(A83&lt;&gt;"",IF(VLOOKUP(A83,Dec!A$3:F$207,6)&gt;0,VLOOKUP(A83,Dec!A$3:F$207,6),0),0)</f>
        <v>0</v>
      </c>
      <c r="AK83" s="8">
        <f>IF(A83&lt;&gt;"",IF(VLOOKUP(A83,Jan!A$3:F$206,6)&gt;0,VLOOKUP(A83,Jan!A$3:F$206,6),0),0)</f>
        <v>0</v>
      </c>
      <c r="AL83" s="8">
        <f>IF(A83&lt;&gt;"",IF(VLOOKUP(A83,Feb!A$3:F$206,6)&gt;0,VLOOKUP(A83,Feb!A$3:F$206,6),0),0)</f>
        <v>0</v>
      </c>
      <c r="AM83" s="8">
        <f>IF(A83&lt;&gt;"",IF(VLOOKUP(A83,Mar!A$3:F$206,6)&gt;0,VLOOKUP(A83,Mar!A$3:F$206,6),0),0)</f>
        <v>0</v>
      </c>
      <c r="AO83" s="8">
        <f>LARGE($BM83:BN83,1)</f>
        <v>1.4583333333333334E-2</v>
      </c>
      <c r="AP83" s="8">
        <f>LARGE($BM83:BO83,1)</f>
        <v>1.4583333333333334E-2</v>
      </c>
      <c r="AQ83" s="8">
        <f>LARGE($BM83:BP83,1)</f>
        <v>1.4583333333333334E-2</v>
      </c>
      <c r="AR83" s="8">
        <f>LARGE($BM83:BQ83,1)</f>
        <v>1.4583333333333334E-2</v>
      </c>
      <c r="AS83" s="8">
        <f>LARGE($BM83:BR83,1)</f>
        <v>1.4583333333333334E-2</v>
      </c>
      <c r="AT83" s="8">
        <f>LARGE($BS83:BT83,1)</f>
        <v>8.5069444444444437E-3</v>
      </c>
      <c r="AU83" s="8">
        <f>LARGE($BS83:BU83,1)</f>
        <v>8.5069444444444437E-3</v>
      </c>
      <c r="AV83" s="8">
        <f>LARGE($BS83:BV83,1)</f>
        <v>8.5069444444444437E-3</v>
      </c>
      <c r="AW83" s="8">
        <f>LARGE($BS83:BW83,1)</f>
        <v>8.5069444444444437E-3</v>
      </c>
      <c r="AX83" s="8">
        <f>LARGE($BS83:BX83,1)</f>
        <v>8.5069444444444437E-3</v>
      </c>
      <c r="BA83" s="6">
        <f t="shared" si="497"/>
        <v>0</v>
      </c>
      <c r="BB83" s="6">
        <f t="shared" si="498"/>
        <v>0</v>
      </c>
      <c r="BC83" s="6">
        <f t="shared" si="499"/>
        <v>0</v>
      </c>
      <c r="BD83" s="6">
        <f t="shared" si="500"/>
        <v>0</v>
      </c>
      <c r="BE83" s="6">
        <f t="shared" si="501"/>
        <v>0</v>
      </c>
      <c r="BF83" s="6">
        <f t="shared" si="502"/>
        <v>0</v>
      </c>
      <c r="BG83" s="6">
        <f t="shared" si="313"/>
        <v>0</v>
      </c>
      <c r="BH83" s="6">
        <f t="shared" si="314"/>
        <v>0</v>
      </c>
      <c r="BI83" s="6">
        <f t="shared" si="315"/>
        <v>0</v>
      </c>
      <c r="BJ83" s="6">
        <f t="shared" si="316"/>
        <v>0</v>
      </c>
      <c r="BK83" s="6">
        <f t="shared" si="317"/>
        <v>0</v>
      </c>
      <c r="BM83" s="8">
        <f t="shared" si="503"/>
        <v>1.4583333333333334E-2</v>
      </c>
      <c r="BN83" s="8">
        <f t="shared" si="318"/>
        <v>0</v>
      </c>
      <c r="BO83" s="8">
        <f t="shared" si="319"/>
        <v>0</v>
      </c>
      <c r="BP83" s="8">
        <f t="shared" si="320"/>
        <v>0</v>
      </c>
      <c r="BQ83" s="8">
        <f t="shared" si="321"/>
        <v>0</v>
      </c>
      <c r="BR83" s="8">
        <f t="shared" si="322"/>
        <v>0</v>
      </c>
      <c r="BS83" s="8">
        <f t="shared" si="504"/>
        <v>8.5069444444444437E-3</v>
      </c>
      <c r="BT83" s="8">
        <f t="shared" si="323"/>
        <v>0</v>
      </c>
      <c r="BU83" s="8">
        <f t="shared" si="323"/>
        <v>0</v>
      </c>
      <c r="BV83" s="8">
        <f t="shared" si="381"/>
        <v>0</v>
      </c>
      <c r="BW83" s="8">
        <f t="shared" si="382"/>
        <v>0</v>
      </c>
      <c r="BX83" s="8">
        <f t="shared" si="383"/>
        <v>0</v>
      </c>
      <c r="CA83" s="8" t="str">
        <f t="shared" si="505"/>
        <v/>
      </c>
      <c r="CB83" s="8" t="str">
        <f t="shared" si="506"/>
        <v/>
      </c>
      <c r="CC83" s="8" t="str">
        <f t="shared" si="507"/>
        <v/>
      </c>
      <c r="CD83" s="8" t="str">
        <f t="shared" si="508"/>
        <v/>
      </c>
      <c r="CE83" s="8" t="str">
        <f t="shared" si="509"/>
        <v/>
      </c>
      <c r="CF83" s="8" t="str">
        <f t="shared" si="510"/>
        <v/>
      </c>
      <c r="CG83" s="8" t="str">
        <f t="shared" si="324"/>
        <v/>
      </c>
      <c r="CH83" s="8" t="str">
        <f t="shared" si="325"/>
        <v/>
      </c>
      <c r="CI83" s="8" t="str">
        <f t="shared" si="326"/>
        <v/>
      </c>
      <c r="CJ83" s="8" t="str">
        <f t="shared" si="327"/>
        <v/>
      </c>
      <c r="CK83" s="8" t="str">
        <f t="shared" si="328"/>
        <v/>
      </c>
      <c r="CL83" s="8" t="str">
        <f t="shared" si="329"/>
        <v/>
      </c>
      <c r="CN83" s="13">
        <v>1.7708333333333333E-2</v>
      </c>
      <c r="CO83" s="8">
        <f t="shared" si="330"/>
        <v>1.7708333333333333E-2</v>
      </c>
      <c r="CP83" s="8">
        <f>IF(COUNT($CA83:CB83)&gt;0,SMALL($CA83:CB83,1),$CN83)</f>
        <v>1.7708333333333333E-2</v>
      </c>
      <c r="CQ83" s="8">
        <f>IF(COUNT($CA83:CC83)&gt;0,SMALL($CA83:CC83,1),$CN83)</f>
        <v>1.7708333333333333E-2</v>
      </c>
      <c r="CR83" s="8">
        <f>IF(COUNT($CA83:CD83)&gt;0,SMALL($CA83:CD83,1),$CN83)</f>
        <v>1.7708333333333333E-2</v>
      </c>
      <c r="CS83" s="8">
        <f>IF(COUNT($CA83:CE83)&gt;0,SMALL($CA83:CE83,1),$CN83)</f>
        <v>1.7708333333333333E-2</v>
      </c>
      <c r="CT83" s="3">
        <v>1.4224537037037037E-2</v>
      </c>
      <c r="CU83" s="8">
        <f t="shared" si="331"/>
        <v>1.4224537037037037E-2</v>
      </c>
      <c r="CV83" s="8">
        <f>IF(COUNT($CG83:CH83)&gt;0,SMALL($CG83:CH83,1),$CU83)</f>
        <v>1.4224537037037037E-2</v>
      </c>
      <c r="CW83" s="8">
        <f>IF(COUNT($CG83:CI83)&gt;0,SMALL($CG83:CI83,1),$CU83)</f>
        <v>1.4224537037037037E-2</v>
      </c>
      <c r="CX83" s="8">
        <f>IF(COUNT($CG83:CJ83)&gt;0,SMALL($CG83:CJ83,1),$CU83)</f>
        <v>1.4224537037037037E-2</v>
      </c>
      <c r="CY83" s="8">
        <f>IF(COUNT($CG83:CK83)&gt;0,SMALL($CG83:CK83,1),$CU83)</f>
        <v>1.4224537037037037E-2</v>
      </c>
      <c r="DA83" s="8">
        <f t="shared" si="492"/>
        <v>1.4585162037037037E-2</v>
      </c>
      <c r="DB83" s="8">
        <f t="shared" si="493"/>
        <v>8.5087731481481473E-3</v>
      </c>
      <c r="DC83" s="1">
        <f t="shared" si="462"/>
        <v>79</v>
      </c>
      <c r="DD83" s="8">
        <f t="shared" si="494"/>
        <v>1.8287037037037037E-6</v>
      </c>
      <c r="DE83" s="1" t="str">
        <f t="shared" si="495"/>
        <v>Neil Tate</v>
      </c>
      <c r="DG83" s="13">
        <f t="shared" si="511"/>
        <v>2.1660637727759915E-2</v>
      </c>
      <c r="DH83" s="13">
        <f>SMALL($DT83:DU83,1)/(60*60*24)</f>
        <v>2.1660637727759918E-2</v>
      </c>
      <c r="DI83" s="13">
        <f>SMALL($DT83:DV83,1)/(60*60*24)</f>
        <v>2.1660637727759918E-2</v>
      </c>
      <c r="DJ83" s="13">
        <f>SMALL($DT83:DW83,1)/(60*60*24)</f>
        <v>2.1660637727759918E-2</v>
      </c>
      <c r="DK83" s="13">
        <f>SMALL($DT83:DX83,1)/(60*60*24)</f>
        <v>2.1660637727759918E-2</v>
      </c>
      <c r="DL83" s="13">
        <f>SMALL($DT83:DY83,1)/(60*60*24)</f>
        <v>2.1660637727759918E-2</v>
      </c>
      <c r="DM83" s="37">
        <f t="shared" si="512"/>
        <v>1.9300220732210566E-2</v>
      </c>
      <c r="DN83" s="13">
        <f>SMALL($DZ83:EA83,1)/(60*60*24)</f>
        <v>1.9300220732210566E-2</v>
      </c>
      <c r="DO83" s="13">
        <f>SMALL($DZ83:EB83,1)/(60*60*24)</f>
        <v>1.9300220732210566E-2</v>
      </c>
      <c r="DP83" s="13">
        <f>SMALL($DZ83:EC83,1)/(60*60*24)</f>
        <v>1.9300220732210566E-2</v>
      </c>
      <c r="DQ83" s="13">
        <f>SMALL($DZ83:ED83,1)/(60*60*24)</f>
        <v>1.9300220732210566E-2</v>
      </c>
      <c r="DR83" s="13">
        <f>SMALL($DZ83:EE83,1)/(60*60*24)</f>
        <v>1.9300220732210566E-2</v>
      </c>
      <c r="DT83" s="6">
        <f t="shared" si="513"/>
        <v>1871.4790996784568</v>
      </c>
      <c r="DU83" s="1">
        <f t="shared" si="332"/>
        <v>9999</v>
      </c>
      <c r="DV83" s="1">
        <f t="shared" si="333"/>
        <v>9999</v>
      </c>
      <c r="DW83" s="1">
        <f t="shared" si="334"/>
        <v>9999</v>
      </c>
      <c r="DX83" s="1">
        <f t="shared" si="335"/>
        <v>9999</v>
      </c>
      <c r="DY83" s="1">
        <f t="shared" si="336"/>
        <v>9999</v>
      </c>
      <c r="DZ83" s="6">
        <f t="shared" si="514"/>
        <v>1667.5390712629928</v>
      </c>
      <c r="EA83" s="1">
        <f t="shared" si="337"/>
        <v>9999</v>
      </c>
      <c r="EB83" s="46">
        <f t="shared" si="338"/>
        <v>9999</v>
      </c>
      <c r="EC83" s="1">
        <f t="shared" si="339"/>
        <v>9999</v>
      </c>
      <c r="ED83" s="1">
        <f t="shared" si="340"/>
        <v>9999</v>
      </c>
      <c r="EE83" s="1">
        <f t="shared" si="341"/>
        <v>9999</v>
      </c>
    </row>
    <row r="84" spans="1:135" x14ac:dyDescent="0.25">
      <c r="A84" s="1" t="s">
        <v>28</v>
      </c>
      <c r="E84" s="13">
        <v>2.0798611111111111E-2</v>
      </c>
      <c r="F84" s="11">
        <v>39173</v>
      </c>
      <c r="H84" s="38"/>
      <c r="J84" s="72">
        <v>2.8310185185185185E-2</v>
      </c>
      <c r="K84" s="64">
        <v>1.6550925925925924E-2</v>
      </c>
      <c r="M84" s="8">
        <v>2.3150008931761338E-2</v>
      </c>
      <c r="N84" s="8">
        <f t="shared" si="474"/>
        <v>2.3150008931761338E-2</v>
      </c>
      <c r="O84" s="32">
        <f t="shared" si="515"/>
        <v>0</v>
      </c>
      <c r="P84" s="70">
        <f t="shared" si="516"/>
        <v>0</v>
      </c>
      <c r="Q84" s="32">
        <f t="shared" ref="Q84" si="594">IF(R84&gt;0,"+",0)</f>
        <v>0</v>
      </c>
      <c r="R84" s="70">
        <f t="shared" si="518"/>
        <v>0</v>
      </c>
      <c r="S84" s="6">
        <f t="shared" si="307"/>
        <v>2000.1607717041798</v>
      </c>
      <c r="T84" s="8">
        <f t="shared" si="477"/>
        <v>1.3020833333333334E-2</v>
      </c>
      <c r="V84" s="8">
        <f t="shared" si="308"/>
        <v>0</v>
      </c>
      <c r="W84" s="8">
        <f t="shared" si="309"/>
        <v>0</v>
      </c>
      <c r="X84" s="8">
        <f t="shared" si="310"/>
        <v>1.3020833333333334E-2</v>
      </c>
      <c r="Y84" s="8"/>
      <c r="Z84" s="8">
        <f>IF(A84&lt;&gt;"",IF(VLOOKUP(A84,Apr!A$4:F$209,6)&gt;0,VLOOKUP(A84,Apr!A$4:F$209,6),0),0)</f>
        <v>0</v>
      </c>
      <c r="AA84" s="8">
        <f>IF(A84&lt;&gt;"",IF(VLOOKUP(A84,May!A$3:F$207,6)&gt;0,VLOOKUP(A84,May!A$3:F$207,6),0),0)</f>
        <v>0</v>
      </c>
      <c r="AB84" s="8">
        <f>IF(A84&lt;&gt;"",IF(VLOOKUP(A84,Jun!A$3:F$207,6)&gt;0,VLOOKUP(A84,Jun!A$3:F$207,6),0),0)</f>
        <v>0</v>
      </c>
      <c r="AC84" s="8">
        <f>IF(A84&lt;&gt;"",IF(VLOOKUP(A84,Jul!A$3:F$206,6)&gt;0,VLOOKUP(A84,Jul!A$3:F$206,6),0),0)</f>
        <v>0</v>
      </c>
      <c r="AD84" s="8">
        <f>IF(A84&lt;&gt;"",IF(VLOOKUP(A84,Aug!A$3:F$206,6)&gt;0,VLOOKUP(A84,Aug!A$3:F$206,6),0),0)</f>
        <v>0</v>
      </c>
      <c r="AE84" s="8">
        <f>IF(A84&lt;&gt;"",IF(VLOOKUP(A84,Sep!A$3:F$206,6)&gt;0,VLOOKUP(A84,Sep!A$3:F$206,6),0),0)</f>
        <v>0</v>
      </c>
      <c r="AF84" s="6">
        <f t="shared" si="311"/>
        <v>1782.1979610658288</v>
      </c>
      <c r="AG84" s="8">
        <f t="shared" si="312"/>
        <v>7.2916666666666659E-3</v>
      </c>
      <c r="AH84" s="8">
        <f>IF(A84&lt;&gt;"",IF(VLOOKUP(A84,Oct!A$3:F$206,6)&gt;0,VLOOKUP(A84,Oct!A$3:F$206,6),0),0)</f>
        <v>0</v>
      </c>
      <c r="AI84" s="8">
        <f>IF(A84&lt;&gt;"",IF(VLOOKUP(A84,Nov!A$3:F$206,6)&gt;0,VLOOKUP(A84,Nov!A$3:F$206,6),0),0)</f>
        <v>0</v>
      </c>
      <c r="AJ84" s="8">
        <f>IF(A84&lt;&gt;"",IF(VLOOKUP(A84,Dec!A$3:F$207,6)&gt;0,VLOOKUP(A84,Dec!A$3:F$207,6),0),0)</f>
        <v>0</v>
      </c>
      <c r="AK84" s="8">
        <f>IF(A84&lt;&gt;"",IF(VLOOKUP(A84,Jan!A$3:F$206,6)&gt;0,VLOOKUP(A84,Jan!A$3:F$206,6),0),0)</f>
        <v>0</v>
      </c>
      <c r="AL84" s="8">
        <f>IF(A84&lt;&gt;"",IF(VLOOKUP(A84,Feb!A$3:F$206,6)&gt;0,VLOOKUP(A84,Feb!A$3:F$206,6),0),0)</f>
        <v>0</v>
      </c>
      <c r="AM84" s="8">
        <f>IF(A84&lt;&gt;"",IF(VLOOKUP(A84,Mar!A$3:F$206,6)&gt;0,VLOOKUP(A84,Mar!A$3:F$206,6),0),0)</f>
        <v>0</v>
      </c>
      <c r="AO84" s="8">
        <f>LARGE($BM84:BN84,1)</f>
        <v>1.3020833333333334E-2</v>
      </c>
      <c r="AP84" s="8">
        <f>LARGE($BM84:BO84,1)</f>
        <v>1.3020833333333334E-2</v>
      </c>
      <c r="AQ84" s="8">
        <f>LARGE($BM84:BP84,1)</f>
        <v>1.3020833333333334E-2</v>
      </c>
      <c r="AR84" s="8">
        <f>LARGE($BM84:BQ84,1)</f>
        <v>1.3020833333333334E-2</v>
      </c>
      <c r="AS84" s="8">
        <f>LARGE($BM84:BR84,1)</f>
        <v>1.3020833333333334E-2</v>
      </c>
      <c r="AT84" s="8">
        <f>LARGE($BS84:BT84,1)</f>
        <v>7.2916666666666659E-3</v>
      </c>
      <c r="AU84" s="8">
        <f>LARGE($BS84:BU84,1)</f>
        <v>7.2916666666666659E-3</v>
      </c>
      <c r="AV84" s="8">
        <f>LARGE($BS84:BV84,1)</f>
        <v>7.2916666666666659E-3</v>
      </c>
      <c r="AW84" s="8">
        <f>LARGE($BS84:BW84,1)</f>
        <v>7.2916666666666659E-3</v>
      </c>
      <c r="AX84" s="8">
        <f>LARGE($BS84:BX84,1)</f>
        <v>7.2916666666666659E-3</v>
      </c>
      <c r="BA84" s="6">
        <f t="shared" si="497"/>
        <v>0</v>
      </c>
      <c r="BB84" s="6">
        <f t="shared" si="498"/>
        <v>0</v>
      </c>
      <c r="BC84" s="6">
        <f t="shared" si="499"/>
        <v>0</v>
      </c>
      <c r="BD84" s="6">
        <f t="shared" si="500"/>
        <v>0</v>
      </c>
      <c r="BE84" s="6">
        <f t="shared" si="501"/>
        <v>0</v>
      </c>
      <c r="BF84" s="6">
        <f t="shared" si="502"/>
        <v>0</v>
      </c>
      <c r="BG84" s="6">
        <f t="shared" si="313"/>
        <v>0</v>
      </c>
      <c r="BH84" s="6">
        <f t="shared" si="314"/>
        <v>0</v>
      </c>
      <c r="BI84" s="6">
        <f t="shared" si="315"/>
        <v>0</v>
      </c>
      <c r="BJ84" s="6">
        <f t="shared" si="316"/>
        <v>0</v>
      </c>
      <c r="BK84" s="6">
        <f t="shared" si="317"/>
        <v>0</v>
      </c>
      <c r="BM84" s="8">
        <f t="shared" si="503"/>
        <v>1.3020833333333334E-2</v>
      </c>
      <c r="BN84" s="8">
        <f t="shared" si="318"/>
        <v>0</v>
      </c>
      <c r="BO84" s="8">
        <f t="shared" si="319"/>
        <v>0</v>
      </c>
      <c r="BP84" s="8">
        <f t="shared" si="320"/>
        <v>0</v>
      </c>
      <c r="BQ84" s="8">
        <f t="shared" si="321"/>
        <v>0</v>
      </c>
      <c r="BR84" s="8">
        <f t="shared" si="322"/>
        <v>0</v>
      </c>
      <c r="BS84" s="8">
        <f t="shared" si="504"/>
        <v>7.2916666666666659E-3</v>
      </c>
      <c r="BT84" s="8">
        <f t="shared" si="323"/>
        <v>0</v>
      </c>
      <c r="BU84" s="8">
        <f t="shared" si="323"/>
        <v>0</v>
      </c>
      <c r="BV84" s="8">
        <f t="shared" si="381"/>
        <v>0</v>
      </c>
      <c r="BW84" s="8">
        <f t="shared" si="382"/>
        <v>0</v>
      </c>
      <c r="BX84" s="8">
        <f t="shared" si="383"/>
        <v>0</v>
      </c>
      <c r="CA84" s="8" t="str">
        <f t="shared" si="505"/>
        <v/>
      </c>
      <c r="CB84" s="8" t="str">
        <f t="shared" si="506"/>
        <v/>
      </c>
      <c r="CC84" s="8" t="str">
        <f t="shared" si="507"/>
        <v/>
      </c>
      <c r="CD84" s="8" t="str">
        <f t="shared" si="508"/>
        <v/>
      </c>
      <c r="CE84" s="8" t="str">
        <f t="shared" si="509"/>
        <v/>
      </c>
      <c r="CF84" s="8" t="str">
        <f t="shared" si="510"/>
        <v/>
      </c>
      <c r="CG84" s="8" t="str">
        <f t="shared" si="324"/>
        <v/>
      </c>
      <c r="CH84" s="8" t="str">
        <f t="shared" si="325"/>
        <v/>
      </c>
      <c r="CI84" s="8" t="str">
        <f t="shared" si="326"/>
        <v/>
      </c>
      <c r="CJ84" s="8" t="str">
        <f t="shared" si="327"/>
        <v/>
      </c>
      <c r="CK84" s="8" t="str">
        <f t="shared" si="328"/>
        <v/>
      </c>
      <c r="CL84" s="8" t="str">
        <f t="shared" si="329"/>
        <v/>
      </c>
      <c r="CN84" s="13">
        <v>2.0798611111111111E-2</v>
      </c>
      <c r="CO84" s="8">
        <f t="shared" si="330"/>
        <v>2.0798611111111111E-2</v>
      </c>
      <c r="CP84" s="8">
        <f>IF(COUNT($CA84:CB84)&gt;0,SMALL($CA84:CB84,1),$CN84)</f>
        <v>2.0798611111111111E-2</v>
      </c>
      <c r="CQ84" s="8">
        <f>IF(COUNT($CA84:CC84)&gt;0,SMALL($CA84:CC84,1),$CN84)</f>
        <v>2.0798611111111111E-2</v>
      </c>
      <c r="CR84" s="8">
        <f>IF(COUNT($CA84:CD84)&gt;0,SMALL($CA84:CD84,1),$CN84)</f>
        <v>2.0798611111111111E-2</v>
      </c>
      <c r="CS84" s="8">
        <f>IF(COUNT($CA84:CE84)&gt;0,SMALL($CA84:CE84,1),$CN84)</f>
        <v>2.0798611111111111E-2</v>
      </c>
      <c r="CT84" s="3">
        <v>1.9409722222222221E-2</v>
      </c>
      <c r="CU84" s="8">
        <f t="shared" si="331"/>
        <v>1.9409722222222221E-2</v>
      </c>
      <c r="CV84" s="8">
        <f>IF(COUNT($CG84:CH84)&gt;0,SMALL($CG84:CH84,1),$CU84)</f>
        <v>1.9409722222222221E-2</v>
      </c>
      <c r="CW84" s="8">
        <f>IF(COUNT($CG84:CI84)&gt;0,SMALL($CG84:CI84,1),$CU84)</f>
        <v>1.9409722222222221E-2</v>
      </c>
      <c r="CX84" s="8">
        <f>IF(COUNT($CG84:CJ84)&gt;0,SMALL($CG84:CJ84,1),$CU84)</f>
        <v>1.9409722222222221E-2</v>
      </c>
      <c r="CY84" s="8">
        <f>IF(COUNT($CG84:CK84)&gt;0,SMALL($CG84:CK84,1),$CU84)</f>
        <v>1.9409722222222221E-2</v>
      </c>
      <c r="DA84" s="8">
        <f t="shared" si="492"/>
        <v>1.3022685185185186E-2</v>
      </c>
      <c r="DB84" s="8">
        <f t="shared" si="493"/>
        <v>7.2935185185185178E-3</v>
      </c>
      <c r="DC84" s="1">
        <f t="shared" si="462"/>
        <v>80</v>
      </c>
      <c r="DD84" s="8">
        <f t="shared" si="494"/>
        <v>1.8518518518518519E-6</v>
      </c>
      <c r="DE84" s="1" t="str">
        <f t="shared" si="495"/>
        <v>Nigel Simpkin</v>
      </c>
      <c r="DG84" s="13">
        <f t="shared" si="511"/>
        <v>2.3150008931761338E-2</v>
      </c>
      <c r="DH84" s="13">
        <f>SMALL($DT84:DU84,1)/(60*60*24)</f>
        <v>2.3150008931761341E-2</v>
      </c>
      <c r="DI84" s="13">
        <f>SMALL($DT84:DV84,1)/(60*60*24)</f>
        <v>2.3150008931761341E-2</v>
      </c>
      <c r="DJ84" s="13">
        <f>SMALL($DT84:DW84,1)/(60*60*24)</f>
        <v>2.3150008931761341E-2</v>
      </c>
      <c r="DK84" s="13">
        <f>SMALL($DT84:DX84,1)/(60*60*24)</f>
        <v>2.3150008931761341E-2</v>
      </c>
      <c r="DL84" s="13">
        <f>SMALL($DT84:DY84,1)/(60*60*24)</f>
        <v>2.3150008931761341E-2</v>
      </c>
      <c r="DM84" s="37">
        <f t="shared" si="512"/>
        <v>2.0627291216039685E-2</v>
      </c>
      <c r="DN84" s="13">
        <f>SMALL($DZ84:EA84,1)/(60*60*24)</f>
        <v>2.0627291216039685E-2</v>
      </c>
      <c r="DO84" s="13">
        <f>SMALL($DZ84:EB84,1)/(60*60*24)</f>
        <v>2.0627291216039685E-2</v>
      </c>
      <c r="DP84" s="13">
        <f>SMALL($DZ84:EC84,1)/(60*60*24)</f>
        <v>2.0627291216039685E-2</v>
      </c>
      <c r="DQ84" s="13">
        <f>SMALL($DZ84:ED84,1)/(60*60*24)</f>
        <v>2.0627291216039685E-2</v>
      </c>
      <c r="DR84" s="13">
        <f>SMALL($DZ84:EE84,1)/(60*60*24)</f>
        <v>2.0627291216039685E-2</v>
      </c>
      <c r="DT84" s="6">
        <f t="shared" si="513"/>
        <v>2000.1607717041798</v>
      </c>
      <c r="DU84" s="1">
        <f t="shared" si="332"/>
        <v>9999</v>
      </c>
      <c r="DV84" s="1">
        <f t="shared" si="333"/>
        <v>9999</v>
      </c>
      <c r="DW84" s="1">
        <f t="shared" si="334"/>
        <v>9999</v>
      </c>
      <c r="DX84" s="1">
        <f t="shared" si="335"/>
        <v>9999</v>
      </c>
      <c r="DY84" s="1">
        <f t="shared" si="336"/>
        <v>9999</v>
      </c>
      <c r="DZ84" s="6">
        <f t="shared" si="514"/>
        <v>1782.1979610658288</v>
      </c>
      <c r="EA84" s="1">
        <f t="shared" si="337"/>
        <v>9999</v>
      </c>
      <c r="EB84" s="46">
        <f t="shared" si="338"/>
        <v>9999</v>
      </c>
      <c r="EC84" s="1">
        <f t="shared" si="339"/>
        <v>9999</v>
      </c>
      <c r="ED84" s="1">
        <f t="shared" si="340"/>
        <v>9999</v>
      </c>
      <c r="EE84" s="1">
        <f t="shared" si="341"/>
        <v>9999</v>
      </c>
    </row>
    <row r="85" spans="1:135" x14ac:dyDescent="0.25">
      <c r="A85" s="1" t="s">
        <v>166</v>
      </c>
      <c r="B85" s="45"/>
      <c r="E85" s="13">
        <v>1.923611111111111E-2</v>
      </c>
      <c r="F85" s="11">
        <v>44287</v>
      </c>
      <c r="H85" s="38"/>
      <c r="J85" s="72">
        <v>2.0532407407407405E-2</v>
      </c>
      <c r="K85" s="64">
        <f>J85/4.5*3.1/1.032</f>
        <v>1.3705956710371009E-2</v>
      </c>
      <c r="M85" s="8">
        <v>2.0620471014492749E-2</v>
      </c>
      <c r="N85" s="8">
        <f t="shared" si="474"/>
        <v>1.9170711154377455E-2</v>
      </c>
      <c r="O85" s="32" t="str">
        <f t="shared" si="515"/>
        <v>-</v>
      </c>
      <c r="P85" s="69">
        <f t="shared" si="516"/>
        <v>1.4497598601152933E-3</v>
      </c>
      <c r="Q85" s="32">
        <f t="shared" ref="Q85" si="595">IF(R85&gt;0,"+",0)</f>
        <v>0</v>
      </c>
      <c r="R85" s="69">
        <f t="shared" si="518"/>
        <v>-1.4497598601152933E-3</v>
      </c>
      <c r="S85" s="6">
        <f t="shared" si="307"/>
        <v>1656.3494437382124</v>
      </c>
      <c r="T85" s="8">
        <f t="shared" si="477"/>
        <v>1.7013888888888887E-2</v>
      </c>
      <c r="V85" s="8">
        <f t="shared" si="308"/>
        <v>0</v>
      </c>
      <c r="W85" s="8">
        <f t="shared" si="309"/>
        <v>0</v>
      </c>
      <c r="X85" s="8">
        <f t="shared" si="310"/>
        <v>1.7013888888888887E-2</v>
      </c>
      <c r="Y85" s="8"/>
      <c r="Z85" s="8">
        <f>IF(A85&lt;&gt;"",IF(VLOOKUP(A85,Apr!A$4:F$209,6)&gt;0,VLOOKUP(A85,Apr!A$4:F$209,6),0),0)</f>
        <v>0</v>
      </c>
      <c r="AA85" s="8">
        <f>IF(A85&lt;&gt;"",IF(VLOOKUP(A85,May!A$3:F$207,6)&gt;0,VLOOKUP(A85,May!A$3:F$207,6),0),0)</f>
        <v>0</v>
      </c>
      <c r="AB85" s="8">
        <f>IF(A85&lt;&gt;"",IF(VLOOKUP(A85,Jun!A$3:F$207,6)&gt;0,VLOOKUP(A85,Jun!A$3:F$207,6),0),0)</f>
        <v>0</v>
      </c>
      <c r="AC85" s="8">
        <f>IF(A85&lt;&gt;"",IF(VLOOKUP(A85,Jul!A$3:F$206,6)&gt;0,VLOOKUP(A85,Jul!A$3:F$206,6),0),0)</f>
        <v>0</v>
      </c>
      <c r="AD85" s="8">
        <f>IF(A85&lt;&gt;"",IF(VLOOKUP(A85,Aug!A$3:F$206,6)&gt;0,VLOOKUP(A85,Aug!A$3:F$206,6),0),0)</f>
        <v>0</v>
      </c>
      <c r="AE85" s="8">
        <f>IF(A85&lt;&gt;"",IF(VLOOKUP(A85,Sep!A$3:F$206,6)&gt;0,VLOOKUP(A85,Sep!A$3:F$206,6),0),0)</f>
        <v>0</v>
      </c>
      <c r="AF85" s="6">
        <f t="shared" si="311"/>
        <v>1475.8526630475028</v>
      </c>
      <c r="AG85" s="8">
        <f t="shared" si="312"/>
        <v>1.0763888888888891E-2</v>
      </c>
      <c r="AH85" s="8">
        <f>IF(A85&lt;&gt;"",IF(VLOOKUP(A85,Oct!A$3:F$206,6)&gt;0,VLOOKUP(A85,Oct!A$3:F$206,6),0),0)</f>
        <v>0</v>
      </c>
      <c r="AI85" s="8">
        <f>IF(A85&lt;&gt;"",IF(VLOOKUP(A85,Nov!A$3:F$206,6)&gt;0,VLOOKUP(A85,Nov!A$3:F$206,6),0),0)</f>
        <v>0</v>
      </c>
      <c r="AJ85" s="8">
        <f>IF(A85&lt;&gt;"",IF(VLOOKUP(A85,Dec!A$3:F$207,6)&gt;0,VLOOKUP(A85,Dec!A$3:F$207,6),0),0)</f>
        <v>0</v>
      </c>
      <c r="AK85" s="8">
        <f>IF(A85&lt;&gt;"",IF(VLOOKUP(A85,Jan!A$3:F$206,6)&gt;0,VLOOKUP(A85,Jan!A$3:F$206,6),0),0)</f>
        <v>0</v>
      </c>
      <c r="AL85" s="8">
        <f>IF(A85&lt;&gt;"",IF(VLOOKUP(A85,Feb!A$3:F$206,6)&gt;0,VLOOKUP(A85,Feb!A$3:F$206,6),0),0)</f>
        <v>0</v>
      </c>
      <c r="AM85" s="8">
        <f>IF(A85&lt;&gt;"",IF(VLOOKUP(A85,Mar!A$3:F$206,6)&gt;0,VLOOKUP(A85,Mar!A$3:F$206,6),0),0)</f>
        <v>0</v>
      </c>
      <c r="AO85" s="8">
        <f>LARGE($BM85:BN85,1)</f>
        <v>1.7013888888888887E-2</v>
      </c>
      <c r="AP85" s="8">
        <f>LARGE($BM85:BO85,1)</f>
        <v>1.7013888888888887E-2</v>
      </c>
      <c r="AQ85" s="8">
        <f>LARGE($BM85:BP85,1)</f>
        <v>1.7013888888888887E-2</v>
      </c>
      <c r="AR85" s="8">
        <f>LARGE($BM85:BQ85,1)</f>
        <v>1.7013888888888887E-2</v>
      </c>
      <c r="AS85" s="8">
        <f>LARGE($BM85:BR85,1)</f>
        <v>1.7013888888888887E-2</v>
      </c>
      <c r="AT85" s="8">
        <f>LARGE($BS85:BT85,1)</f>
        <v>1.0763888888888891E-2</v>
      </c>
      <c r="AU85" s="8">
        <f>LARGE($BS85:BU85,1)</f>
        <v>1.0763888888888891E-2</v>
      </c>
      <c r="AV85" s="8">
        <f>LARGE($BS85:BV85,1)</f>
        <v>1.0763888888888891E-2</v>
      </c>
      <c r="AW85" s="8">
        <f>LARGE($BS85:BW85,1)</f>
        <v>1.0763888888888891E-2</v>
      </c>
      <c r="AX85" s="8">
        <f>LARGE($BS85:BX85,1)</f>
        <v>1.0763888888888891E-2</v>
      </c>
      <c r="BA85" s="6">
        <f t="shared" si="497"/>
        <v>0</v>
      </c>
      <c r="BB85" s="6">
        <f t="shared" si="498"/>
        <v>0</v>
      </c>
      <c r="BC85" s="6">
        <f t="shared" si="499"/>
        <v>0</v>
      </c>
      <c r="BD85" s="6">
        <f t="shared" si="500"/>
        <v>0</v>
      </c>
      <c r="BE85" s="6">
        <f t="shared" si="501"/>
        <v>0</v>
      </c>
      <c r="BF85" s="6">
        <f t="shared" si="502"/>
        <v>0</v>
      </c>
      <c r="BG85" s="6">
        <f t="shared" si="313"/>
        <v>0</v>
      </c>
      <c r="BH85" s="6">
        <f t="shared" si="314"/>
        <v>0</v>
      </c>
      <c r="BI85" s="6">
        <f t="shared" si="315"/>
        <v>0</v>
      </c>
      <c r="BJ85" s="6">
        <f t="shared" si="316"/>
        <v>0</v>
      </c>
      <c r="BK85" s="6">
        <f t="shared" si="317"/>
        <v>0</v>
      </c>
      <c r="BM85" s="8">
        <f t="shared" si="503"/>
        <v>1.7013888888888887E-2</v>
      </c>
      <c r="BN85" s="8">
        <f t="shared" si="318"/>
        <v>0</v>
      </c>
      <c r="BO85" s="8">
        <f t="shared" si="319"/>
        <v>0</v>
      </c>
      <c r="BP85" s="8">
        <f t="shared" si="320"/>
        <v>0</v>
      </c>
      <c r="BQ85" s="8">
        <f t="shared" si="321"/>
        <v>0</v>
      </c>
      <c r="BR85" s="8">
        <f t="shared" si="322"/>
        <v>0</v>
      </c>
      <c r="BS85" s="8">
        <f t="shared" si="504"/>
        <v>1.0763888888888891E-2</v>
      </c>
      <c r="BT85" s="8">
        <f t="shared" si="323"/>
        <v>0</v>
      </c>
      <c r="BU85" s="8">
        <f t="shared" si="323"/>
        <v>0</v>
      </c>
      <c r="BV85" s="8">
        <f t="shared" si="381"/>
        <v>0</v>
      </c>
      <c r="BW85" s="8">
        <f t="shared" si="382"/>
        <v>0</v>
      </c>
      <c r="BX85" s="8">
        <f t="shared" si="383"/>
        <v>0</v>
      </c>
      <c r="CA85" s="8" t="str">
        <f t="shared" si="505"/>
        <v/>
      </c>
      <c r="CB85" s="8" t="str">
        <f t="shared" si="506"/>
        <v/>
      </c>
      <c r="CC85" s="8" t="str">
        <f t="shared" si="507"/>
        <v/>
      </c>
      <c r="CD85" s="8" t="str">
        <f t="shared" si="508"/>
        <v/>
      </c>
      <c r="CE85" s="8" t="str">
        <f t="shared" si="509"/>
        <v/>
      </c>
      <c r="CF85" s="8" t="str">
        <f t="shared" si="510"/>
        <v/>
      </c>
      <c r="CG85" s="8" t="str">
        <f t="shared" si="324"/>
        <v/>
      </c>
      <c r="CH85" s="8" t="str">
        <f t="shared" si="325"/>
        <v/>
      </c>
      <c r="CI85" s="8" t="str">
        <f t="shared" si="326"/>
        <v/>
      </c>
      <c r="CJ85" s="8" t="str">
        <f t="shared" si="327"/>
        <v/>
      </c>
      <c r="CK85" s="8" t="str">
        <f t="shared" si="328"/>
        <v/>
      </c>
      <c r="CL85" s="8" t="str">
        <f t="shared" si="329"/>
        <v/>
      </c>
      <c r="CN85" s="13"/>
      <c r="CO85" s="8">
        <f t="shared" si="330"/>
        <v>0</v>
      </c>
      <c r="CP85" s="8">
        <f>IF(COUNT($CA85:CB85)&gt;0,SMALL($CA85:CB85,1),$CN85)</f>
        <v>0</v>
      </c>
      <c r="CQ85" s="8">
        <f>IF(COUNT($CA85:CC85)&gt;0,SMALL($CA85:CC85,1),$CN85)</f>
        <v>0</v>
      </c>
      <c r="CR85" s="8">
        <f>IF(COUNT($CA85:CD85)&gt;0,SMALL($CA85:CD85,1),$CN85)</f>
        <v>0</v>
      </c>
      <c r="CS85" s="8">
        <f>IF(COUNT($CA85:CE85)&gt;0,SMALL($CA85:CE85,1),$CN85)</f>
        <v>0</v>
      </c>
      <c r="CT85" s="3">
        <v>1.5520833333333333E-2</v>
      </c>
      <c r="CU85" s="8">
        <f t="shared" si="331"/>
        <v>1.5520833333333333E-2</v>
      </c>
      <c r="CV85" s="8">
        <f>IF(COUNT($CG85:CH85)&gt;0,SMALL($CG85:CH85,1),$CU85)</f>
        <v>1.5520833333333333E-2</v>
      </c>
      <c r="CW85" s="8">
        <f>IF(COUNT($CG85:CI85)&gt;0,SMALL($CG85:CI85,1),$CU85)</f>
        <v>1.5520833333333333E-2</v>
      </c>
      <c r="CX85" s="8">
        <f>IF(COUNT($CG85:CJ85)&gt;0,SMALL($CG85:CJ85,1),$CU85)</f>
        <v>1.5520833333333333E-2</v>
      </c>
      <c r="CY85" s="8">
        <f>IF(COUNT($CG85:CK85)&gt;0,SMALL($CG85:CK85,1),$CU85)</f>
        <v>1.5520833333333333E-2</v>
      </c>
      <c r="DA85" s="8">
        <f t="shared" si="492"/>
        <v>1.7015763888888886E-2</v>
      </c>
      <c r="DB85" s="8">
        <f t="shared" si="493"/>
        <v>1.0765763888888891E-2</v>
      </c>
      <c r="DC85" s="1">
        <f t="shared" si="462"/>
        <v>81</v>
      </c>
      <c r="DD85" s="8">
        <f t="shared" si="494"/>
        <v>1.875E-6</v>
      </c>
      <c r="DE85" s="1" t="str">
        <f t="shared" si="495"/>
        <v>Oliver Thomson</v>
      </c>
      <c r="DG85" s="13">
        <f t="shared" si="511"/>
        <v>1.9170711154377455E-2</v>
      </c>
      <c r="DH85" s="13">
        <f>SMALL($DT85:DU85,1)/(60*60*24)</f>
        <v>1.9170711154377459E-2</v>
      </c>
      <c r="DI85" s="13">
        <f>SMALL($DT85:DV85,1)/(60*60*24)</f>
        <v>1.9170711154377459E-2</v>
      </c>
      <c r="DJ85" s="13">
        <f>SMALL($DT85:DW85,1)/(60*60*24)</f>
        <v>1.9170711154377459E-2</v>
      </c>
      <c r="DK85" s="13">
        <f>SMALL($DT85:DX85,1)/(60*60*24)</f>
        <v>1.9170711154377459E-2</v>
      </c>
      <c r="DL85" s="13">
        <f>SMALL($DT85:DY85,1)/(60*60*24)</f>
        <v>1.9170711154377459E-2</v>
      </c>
      <c r="DM85" s="37">
        <f t="shared" si="512"/>
        <v>1.7081628044531283E-2</v>
      </c>
      <c r="DN85" s="13">
        <f>SMALL($DZ85:EA85,1)/(60*60*24)</f>
        <v>1.7081628044531283E-2</v>
      </c>
      <c r="DO85" s="13">
        <f>SMALL($DZ85:EB85,1)/(60*60*24)</f>
        <v>1.7081628044531283E-2</v>
      </c>
      <c r="DP85" s="13">
        <f>SMALL($DZ85:EC85,1)/(60*60*24)</f>
        <v>1.7081628044531283E-2</v>
      </c>
      <c r="DQ85" s="13">
        <f>SMALL($DZ85:ED85,1)/(60*60*24)</f>
        <v>1.7081628044531283E-2</v>
      </c>
      <c r="DR85" s="13">
        <f>SMALL($DZ85:EE85,1)/(60*60*24)</f>
        <v>1.7081628044531283E-2</v>
      </c>
      <c r="DT85" s="6">
        <f t="shared" si="513"/>
        <v>1656.3494437382124</v>
      </c>
      <c r="DU85" s="1">
        <f t="shared" si="332"/>
        <v>9999</v>
      </c>
      <c r="DV85" s="1">
        <f t="shared" si="333"/>
        <v>9999</v>
      </c>
      <c r="DW85" s="1">
        <f t="shared" si="334"/>
        <v>9999</v>
      </c>
      <c r="DX85" s="1">
        <f t="shared" si="335"/>
        <v>9999</v>
      </c>
      <c r="DY85" s="1">
        <f t="shared" si="336"/>
        <v>9999</v>
      </c>
      <c r="DZ85" s="6">
        <f t="shared" si="514"/>
        <v>1475.8526630475028</v>
      </c>
      <c r="EA85" s="1">
        <f t="shared" si="337"/>
        <v>9999</v>
      </c>
      <c r="EB85" s="46">
        <f t="shared" si="338"/>
        <v>9999</v>
      </c>
      <c r="EC85" s="1">
        <f t="shared" si="339"/>
        <v>9999</v>
      </c>
      <c r="ED85" s="1">
        <f t="shared" si="340"/>
        <v>9999</v>
      </c>
      <c r="EE85" s="1">
        <f t="shared" si="341"/>
        <v>9999</v>
      </c>
    </row>
    <row r="86" spans="1:135" x14ac:dyDescent="0.25">
      <c r="A86" s="1" t="s">
        <v>11</v>
      </c>
      <c r="E86" s="13">
        <v>2.7430555555555555E-2</v>
      </c>
      <c r="F86" s="11">
        <v>42156</v>
      </c>
      <c r="H86" s="38"/>
      <c r="K86" s="8">
        <v>1.9756944444444445E-2</v>
      </c>
      <c r="L86" s="8">
        <v>4.2650462962962959E-2</v>
      </c>
      <c r="M86" s="8">
        <v>3.3199979871175518E-2</v>
      </c>
      <c r="N86" s="8">
        <f t="shared" si="474"/>
        <v>2.7634311361200429E-2</v>
      </c>
      <c r="O86" s="32" t="str">
        <f t="shared" si="515"/>
        <v>-</v>
      </c>
      <c r="P86" s="69">
        <f t="shared" si="516"/>
        <v>5.5656685099750892E-3</v>
      </c>
      <c r="Q86" s="32">
        <f t="shared" ref="Q86" si="596">IF(R86&gt;0,"+",0)</f>
        <v>0</v>
      </c>
      <c r="R86" s="70">
        <f t="shared" si="518"/>
        <v>-5.5656685099750892E-3</v>
      </c>
      <c r="S86" s="6">
        <f t="shared" si="307"/>
        <v>2387.6045016077173</v>
      </c>
      <c r="T86" s="8">
        <f t="shared" si="477"/>
        <v>8.5069444444444437E-3</v>
      </c>
      <c r="V86" s="8">
        <f t="shared" si="308"/>
        <v>3.0104166666666668E-2</v>
      </c>
      <c r="W86" s="8">
        <f t="shared" si="309"/>
        <v>0</v>
      </c>
      <c r="X86" s="8">
        <f t="shared" si="310"/>
        <v>8.5069444444444437E-3</v>
      </c>
      <c r="Y86" s="8"/>
      <c r="Z86" s="8">
        <f>IF(A86&lt;&gt;"",IF(VLOOKUP(A86,Apr!A$4:F$209,6)&gt;0,VLOOKUP(A86,Apr!A$4:F$209,6),0),0)</f>
        <v>3.2337962962962971E-2</v>
      </c>
      <c r="AA86" s="8">
        <f>IF(A86&lt;&gt;"",IF(VLOOKUP(A86,May!A$3:F$207,6)&gt;0,VLOOKUP(A86,May!A$3:F$207,6),0),0)</f>
        <v>0</v>
      </c>
      <c r="AB86" s="8">
        <f>IF(A86&lt;&gt;"",IF(VLOOKUP(A86,Jun!A$3:F$207,6)&gt;0,VLOOKUP(A86,Jun!A$3:F$207,6),0),0)</f>
        <v>3.0104166666666668E-2</v>
      </c>
      <c r="AC86" s="8">
        <f>IF(A86&lt;&gt;"",IF(VLOOKUP(A86,Jul!A$3:F$206,6)&gt;0,VLOOKUP(A86,Jul!A$3:F$206,6),0),0)</f>
        <v>0</v>
      </c>
      <c r="AD86" s="8">
        <f>IF(A86&lt;&gt;"",IF(VLOOKUP(A86,Aug!A$3:F$206,6)&gt;0,VLOOKUP(A86,Aug!A$3:F$206,6),0),0)</f>
        <v>0</v>
      </c>
      <c r="AE86" s="8">
        <f>IF(A86&lt;&gt;"",IF(VLOOKUP(A86,Sep!A$3:F$206,6)&gt;0,VLOOKUP(A86,Sep!A$3:F$206,6),0),0)</f>
        <v>3.0833333333333338E-2</v>
      </c>
      <c r="AF86" s="6">
        <f t="shared" si="311"/>
        <v>2317.5621491579791</v>
      </c>
      <c r="AG86" s="8">
        <f t="shared" si="312"/>
        <v>1.0416666666666667E-3</v>
      </c>
      <c r="AH86" s="8">
        <f>IF(A86&lt;&gt;"",IF(VLOOKUP(A86,Oct!A$3:F$206,6)&gt;0,VLOOKUP(A86,Oct!A$3:F$206,6),0),0)</f>
        <v>0</v>
      </c>
      <c r="AI86" s="8">
        <f>IF(A86&lt;&gt;"",IF(VLOOKUP(A86,Nov!A$3:F$206,6)&gt;0,VLOOKUP(A86,Nov!A$3:F$206,6),0),0)</f>
        <v>0</v>
      </c>
      <c r="AJ86" s="8">
        <f>IF(A86&lt;&gt;"",IF(VLOOKUP(A86,Dec!A$3:F$207,6)&gt;0,VLOOKUP(A86,Dec!A$3:F$207,6),0),0)</f>
        <v>0</v>
      </c>
      <c r="AK86" s="8">
        <f>IF(A86&lt;&gt;"",IF(VLOOKUP(A86,Jan!A$3:F$206,6)&gt;0,VLOOKUP(A86,Jan!A$3:F$206,6),0),0)</f>
        <v>0</v>
      </c>
      <c r="AL86" s="8">
        <f>IF(A86&lt;&gt;"",IF(VLOOKUP(A86,Feb!A$3:F$206,6)&gt;0,VLOOKUP(A86,Feb!A$3:F$206,6),0),0)</f>
        <v>0</v>
      </c>
      <c r="AM86" s="8">
        <f>IF(A86&lt;&gt;"",IF(VLOOKUP(A86,Mar!A$3:F$206,6)&gt;0,VLOOKUP(A86,Mar!A$3:F$206,6),0),0)</f>
        <v>0</v>
      </c>
      <c r="AO86" s="8">
        <f>LARGE($BM86:BN86,1)</f>
        <v>8.5069444444444437E-3</v>
      </c>
      <c r="AP86" s="8">
        <f>LARGE($BM86:BO86,1)</f>
        <v>8.5069444444444437E-3</v>
      </c>
      <c r="AQ86" s="8">
        <f>LARGE($BM86:BP86,1)</f>
        <v>8.5069444444444437E-3</v>
      </c>
      <c r="AR86" s="8">
        <f>LARGE($BM86:BQ86,1)</f>
        <v>8.5069444444444437E-3</v>
      </c>
      <c r="AS86" s="8">
        <f>LARGE($BM86:BR86,1)</f>
        <v>8.5069444444444437E-3</v>
      </c>
      <c r="AT86" s="8">
        <f>LARGE($BS86:BT86,1)</f>
        <v>1.0416666666666667E-3</v>
      </c>
      <c r="AU86" s="8">
        <f>LARGE($BS86:BU86,1)</f>
        <v>1.0416666666666667E-3</v>
      </c>
      <c r="AV86" s="8">
        <f>LARGE($BS86:BV86,1)</f>
        <v>1.0416666666666667E-3</v>
      </c>
      <c r="AW86" s="8">
        <f>LARGE($BS86:BW86,1)</f>
        <v>1.0416666666666667E-3</v>
      </c>
      <c r="AX86" s="8">
        <f>LARGE($BS86:BX86,1)</f>
        <v>1.0416666666666667E-3</v>
      </c>
      <c r="BA86" s="6">
        <f t="shared" si="497"/>
        <v>2794.0000000000005</v>
      </c>
      <c r="BB86" s="6">
        <f t="shared" si="498"/>
        <v>0</v>
      </c>
      <c r="BC86" s="6">
        <f t="shared" si="499"/>
        <v>2601.0000000000005</v>
      </c>
      <c r="BD86" s="6">
        <f t="shared" si="500"/>
        <v>0</v>
      </c>
      <c r="BE86" s="6">
        <f t="shared" si="501"/>
        <v>0</v>
      </c>
      <c r="BF86" s="6">
        <f t="shared" si="502"/>
        <v>2664.0000000000005</v>
      </c>
      <c r="BG86" s="6">
        <f t="shared" si="313"/>
        <v>0</v>
      </c>
      <c r="BH86" s="6">
        <f t="shared" si="314"/>
        <v>0</v>
      </c>
      <c r="BI86" s="6">
        <f t="shared" si="315"/>
        <v>0</v>
      </c>
      <c r="BJ86" s="6">
        <f t="shared" si="316"/>
        <v>0</v>
      </c>
      <c r="BK86" s="6">
        <f t="shared" si="317"/>
        <v>0</v>
      </c>
      <c r="BM86" s="8">
        <f t="shared" si="503"/>
        <v>8.5069444444444437E-3</v>
      </c>
      <c r="BN86" s="8">
        <f t="shared" si="318"/>
        <v>3.8194444444444443E-3</v>
      </c>
      <c r="BO86" s="8">
        <f t="shared" si="319"/>
        <v>0</v>
      </c>
      <c r="BP86" s="8">
        <f t="shared" si="320"/>
        <v>6.076388888888889E-3</v>
      </c>
      <c r="BQ86" s="8">
        <f t="shared" si="321"/>
        <v>0</v>
      </c>
      <c r="BR86" s="8">
        <f t="shared" si="322"/>
        <v>0</v>
      </c>
      <c r="BS86" s="8">
        <f t="shared" si="504"/>
        <v>1.0416666666666667E-3</v>
      </c>
      <c r="BT86" s="8">
        <f t="shared" si="323"/>
        <v>0</v>
      </c>
      <c r="BU86" s="8">
        <f t="shared" si="323"/>
        <v>0</v>
      </c>
      <c r="BV86" s="8">
        <f t="shared" si="381"/>
        <v>0</v>
      </c>
      <c r="BW86" s="8">
        <f t="shared" si="382"/>
        <v>0</v>
      </c>
      <c r="BX86" s="8">
        <f t="shared" si="383"/>
        <v>0</v>
      </c>
      <c r="CA86" s="8">
        <f t="shared" si="505"/>
        <v>3.2337962962962971E-2</v>
      </c>
      <c r="CB86" s="8" t="str">
        <f t="shared" si="506"/>
        <v/>
      </c>
      <c r="CC86" s="8">
        <f t="shared" si="507"/>
        <v>3.0104166666666668E-2</v>
      </c>
      <c r="CD86" s="8" t="str">
        <f t="shared" si="508"/>
        <v/>
      </c>
      <c r="CE86" s="8" t="str">
        <f t="shared" si="509"/>
        <v/>
      </c>
      <c r="CF86" s="8">
        <f t="shared" si="510"/>
        <v>3.0833333333333338E-2</v>
      </c>
      <c r="CG86" s="8" t="str">
        <f t="shared" si="324"/>
        <v/>
      </c>
      <c r="CH86" s="8" t="str">
        <f t="shared" si="325"/>
        <v/>
      </c>
      <c r="CI86" s="8" t="str">
        <f t="shared" si="326"/>
        <v/>
      </c>
      <c r="CJ86" s="8" t="str">
        <f t="shared" si="327"/>
        <v/>
      </c>
      <c r="CK86" s="8" t="str">
        <f t="shared" si="328"/>
        <v/>
      </c>
      <c r="CL86" s="8" t="str">
        <f t="shared" si="329"/>
        <v/>
      </c>
      <c r="CN86" s="13">
        <v>2.7430555555555555E-2</v>
      </c>
      <c r="CO86" s="8">
        <f t="shared" si="330"/>
        <v>3.2337962962962971E-2</v>
      </c>
      <c r="CP86" s="8">
        <f>IF(COUNT($CA86:CB86)&gt;0,SMALL($CA86:CB86,1),$CN86)</f>
        <v>3.2337962962962971E-2</v>
      </c>
      <c r="CQ86" s="8">
        <f>IF(COUNT($CA86:CC86)&gt;0,SMALL($CA86:CC86,1),$CN86)</f>
        <v>3.0104166666666668E-2</v>
      </c>
      <c r="CR86" s="8">
        <f>IF(COUNT($CA86:CD86)&gt;0,SMALL($CA86:CD86,1),$CN86)</f>
        <v>3.0104166666666668E-2</v>
      </c>
      <c r="CS86" s="8">
        <f>IF(COUNT($CA86:CE86)&gt;0,SMALL($CA86:CE86,1),$CN86)</f>
        <v>3.0104166666666668E-2</v>
      </c>
      <c r="CT86" s="3">
        <v>2.0891203703703703E-2</v>
      </c>
      <c r="CU86" s="8">
        <f t="shared" si="331"/>
        <v>2.0891203703703703E-2</v>
      </c>
      <c r="CV86" s="8">
        <f>IF(COUNT($CG86:CH86)&gt;0,SMALL($CG86:CH86,1),$CU86)</f>
        <v>2.0891203703703703E-2</v>
      </c>
      <c r="CW86" s="8">
        <f>IF(COUNT($CG86:CI86)&gt;0,SMALL($CG86:CI86,1),$CU86)</f>
        <v>2.0891203703703703E-2</v>
      </c>
      <c r="CX86" s="8">
        <f>IF(COUNT($CG86:CJ86)&gt;0,SMALL($CG86:CJ86,1),$CU86)</f>
        <v>2.0891203703703703E-2</v>
      </c>
      <c r="CY86" s="8">
        <f>IF(COUNT($CG86:CK86)&gt;0,SMALL($CG86:CK86,1),$CU86)</f>
        <v>2.0891203703703703E-2</v>
      </c>
      <c r="DA86" s="8">
        <f t="shared" si="492"/>
        <v>8.5088425925925922E-3</v>
      </c>
      <c r="DB86" s="8">
        <f t="shared" si="493"/>
        <v>1.0435648148148149E-3</v>
      </c>
      <c r="DC86" s="1">
        <f t="shared" si="462"/>
        <v>82</v>
      </c>
      <c r="DD86" s="8">
        <f t="shared" si="494"/>
        <v>1.8981481481481482E-6</v>
      </c>
      <c r="DE86" s="1" t="str">
        <f t="shared" si="495"/>
        <v>Pam Binns</v>
      </c>
      <c r="DG86" s="13">
        <f t="shared" si="511"/>
        <v>2.7634311361200429E-2</v>
      </c>
      <c r="DH86" s="13">
        <f>SMALL($DT86:DU86,1)/(60*60*24)</f>
        <v>2.7634311361200432E-2</v>
      </c>
      <c r="DI86" s="13">
        <f>SMALL($DT86:DV86,1)/(60*60*24)</f>
        <v>2.7634311361200432E-2</v>
      </c>
      <c r="DJ86" s="13">
        <f>SMALL($DT86:DW86,1)/(60*60*24)</f>
        <v>2.7634311361200432E-2</v>
      </c>
      <c r="DK86" s="13">
        <f>SMALL($DT86:DX86,1)/(60*60*24)</f>
        <v>2.7634311361200432E-2</v>
      </c>
      <c r="DL86" s="13">
        <f>SMALL($DT86:DY86,1)/(60*60*24)</f>
        <v>2.7634311361200432E-2</v>
      </c>
      <c r="DM86" s="37">
        <f t="shared" si="512"/>
        <v>2.6823635985624757E-2</v>
      </c>
      <c r="DN86" s="13">
        <f>SMALL($DZ86:EA86,1)/(60*60*24)</f>
        <v>2.6823635985624757E-2</v>
      </c>
      <c r="DO86" s="13">
        <f>SMALL($DZ86:EB86,1)/(60*60*24)</f>
        <v>2.6823635985624757E-2</v>
      </c>
      <c r="DP86" s="13">
        <f>SMALL($DZ86:EC86,1)/(60*60*24)</f>
        <v>2.6823635985624757E-2</v>
      </c>
      <c r="DQ86" s="13">
        <f>SMALL($DZ86:ED86,1)/(60*60*24)</f>
        <v>2.6823635985624757E-2</v>
      </c>
      <c r="DR86" s="13">
        <f>SMALL($DZ86:EE86,1)/(60*60*24)</f>
        <v>2.6823635985624757E-2</v>
      </c>
      <c r="DT86" s="6">
        <f t="shared" si="513"/>
        <v>2387.6045016077173</v>
      </c>
      <c r="DU86" s="1">
        <f t="shared" si="332"/>
        <v>2794.0000000000005</v>
      </c>
      <c r="DV86" s="1">
        <f t="shared" si="333"/>
        <v>9999</v>
      </c>
      <c r="DW86" s="1">
        <f t="shared" si="334"/>
        <v>2601.0000000000005</v>
      </c>
      <c r="DX86" s="1">
        <f t="shared" si="335"/>
        <v>9999</v>
      </c>
      <c r="DY86" s="1">
        <f t="shared" si="336"/>
        <v>9999</v>
      </c>
      <c r="DZ86" s="6">
        <f t="shared" si="514"/>
        <v>2317.5621491579791</v>
      </c>
      <c r="EA86" s="1">
        <f t="shared" si="337"/>
        <v>9999</v>
      </c>
      <c r="EB86" s="46">
        <f t="shared" si="338"/>
        <v>9999</v>
      </c>
      <c r="EC86" s="1">
        <f t="shared" si="339"/>
        <v>9999</v>
      </c>
      <c r="ED86" s="1">
        <f t="shared" si="340"/>
        <v>9999</v>
      </c>
      <c r="EE86" s="1">
        <f t="shared" si="341"/>
        <v>9999</v>
      </c>
    </row>
    <row r="87" spans="1:135" x14ac:dyDescent="0.25">
      <c r="A87" s="1" t="s">
        <v>24</v>
      </c>
      <c r="E87" s="13">
        <v>2.4432870370370369E-2</v>
      </c>
      <c r="F87" s="11">
        <v>41365</v>
      </c>
      <c r="H87" s="38"/>
      <c r="K87" s="8">
        <v>1.7361111111111112E-2</v>
      </c>
      <c r="M87" s="8">
        <v>2.5698973429951689E-2</v>
      </c>
      <c r="N87" s="8">
        <f t="shared" si="474"/>
        <v>2.4283226152197215E-2</v>
      </c>
      <c r="O87" s="32" t="str">
        <f t="shared" si="515"/>
        <v>-</v>
      </c>
      <c r="P87" s="69">
        <f t="shared" si="516"/>
        <v>1.4157472777544741E-3</v>
      </c>
      <c r="Q87" s="32">
        <f t="shared" ref="Q87:Q88" si="597">IF(R87&gt;0,"+",0)</f>
        <v>0</v>
      </c>
      <c r="R87" s="70">
        <f t="shared" si="518"/>
        <v>-1.4157472777544741E-3</v>
      </c>
      <c r="S87" s="6">
        <f t="shared" si="307"/>
        <v>2098.0707395498393</v>
      </c>
      <c r="T87" s="8">
        <f t="shared" si="477"/>
        <v>1.1979166666666667E-2</v>
      </c>
      <c r="V87" s="8">
        <f t="shared" si="308"/>
        <v>0</v>
      </c>
      <c r="W87" s="8">
        <f t="shared" si="309"/>
        <v>0</v>
      </c>
      <c r="X87" s="8">
        <f t="shared" si="310"/>
        <v>1.1979166666666667E-2</v>
      </c>
      <c r="Y87" s="8"/>
      <c r="Z87" s="8">
        <f>IF(A87&lt;&gt;"",IF(VLOOKUP(A87,Apr!A$4:F$209,6)&gt;0,VLOOKUP(A87,Apr!A$4:F$209,6),0),0)</f>
        <v>0</v>
      </c>
      <c r="AA87" s="8">
        <f>IF(A87&lt;&gt;"",IF(VLOOKUP(A87,May!A$3:F$207,6)&gt;0,VLOOKUP(A87,May!A$3:F$207,6),0),0)</f>
        <v>0</v>
      </c>
      <c r="AB87" s="8">
        <f>IF(A87&lt;&gt;"",IF(VLOOKUP(A87,Jun!A$3:F$207,6)&gt;0,VLOOKUP(A87,Jun!A$3:F$207,6),0),0)</f>
        <v>0</v>
      </c>
      <c r="AC87" s="8">
        <f>IF(A87&lt;&gt;"",IF(VLOOKUP(A87,Jul!A$3:F$206,6)&gt;0,VLOOKUP(A87,Jul!A$3:F$206,6),0),0)</f>
        <v>0</v>
      </c>
      <c r="AD87" s="8">
        <f>IF(A87&lt;&gt;"",IF(VLOOKUP(A87,Aug!A$3:F$206,6)&gt;0,VLOOKUP(A87,Aug!A$3:F$206,6),0),0)</f>
        <v>0</v>
      </c>
      <c r="AE87" s="8">
        <f>IF(A87&lt;&gt;"",IF(VLOOKUP(A87,Sep!A$3:F$206,6)&gt;0,VLOOKUP(A87,Sep!A$3:F$206,6),0),0)</f>
        <v>0</v>
      </c>
      <c r="AF87" s="6">
        <f t="shared" si="311"/>
        <v>1869.4384206984225</v>
      </c>
      <c r="AG87" s="8">
        <f t="shared" si="312"/>
        <v>6.2499999999999995E-3</v>
      </c>
      <c r="AH87" s="8">
        <f>IF(A87&lt;&gt;"",IF(VLOOKUP(A87,Oct!A$3:F$206,6)&gt;0,VLOOKUP(A87,Oct!A$3:F$206,6),0),0)</f>
        <v>0</v>
      </c>
      <c r="AI87" s="8">
        <f>IF(A87&lt;&gt;"",IF(VLOOKUP(A87,Nov!A$3:F$206,6)&gt;0,VLOOKUP(A87,Nov!A$3:F$206,6),0),0)</f>
        <v>0</v>
      </c>
      <c r="AJ87" s="8">
        <f>IF(A87&lt;&gt;"",IF(VLOOKUP(A87,Dec!A$3:F$207,6)&gt;0,VLOOKUP(A87,Dec!A$3:F$207,6),0),0)</f>
        <v>0</v>
      </c>
      <c r="AK87" s="8">
        <f>IF(A87&lt;&gt;"",IF(VLOOKUP(A87,Jan!A$3:F$206,6)&gt;0,VLOOKUP(A87,Jan!A$3:F$206,6),0),0)</f>
        <v>0</v>
      </c>
      <c r="AL87" s="8">
        <f>IF(A87&lt;&gt;"",IF(VLOOKUP(A87,Feb!A$3:F$206,6)&gt;0,VLOOKUP(A87,Feb!A$3:F$206,6),0),0)</f>
        <v>0</v>
      </c>
      <c r="AM87" s="8">
        <f>IF(A87&lt;&gt;"",IF(VLOOKUP(A87,Mar!A$3:F$206,6)&gt;0,VLOOKUP(A87,Mar!A$3:F$206,6),0),0)</f>
        <v>0</v>
      </c>
      <c r="AO87" s="8">
        <f>LARGE($BM87:BN87,1)</f>
        <v>1.1979166666666667E-2</v>
      </c>
      <c r="AP87" s="8">
        <f>LARGE($BM87:BO87,1)</f>
        <v>1.1979166666666667E-2</v>
      </c>
      <c r="AQ87" s="8">
        <f>LARGE($BM87:BP87,1)</f>
        <v>1.1979166666666667E-2</v>
      </c>
      <c r="AR87" s="8">
        <f>LARGE($BM87:BQ87,1)</f>
        <v>1.1979166666666667E-2</v>
      </c>
      <c r="AS87" s="8">
        <f>LARGE($BM87:BR87,1)</f>
        <v>1.1979166666666667E-2</v>
      </c>
      <c r="AT87" s="8">
        <f>LARGE($BS87:BT87,1)</f>
        <v>6.2499999999999995E-3</v>
      </c>
      <c r="AU87" s="8">
        <f>LARGE($BS87:BU87,1)</f>
        <v>6.2499999999999995E-3</v>
      </c>
      <c r="AV87" s="8">
        <f>LARGE($BS87:BV87,1)</f>
        <v>6.2499999999999995E-3</v>
      </c>
      <c r="AW87" s="8">
        <f>LARGE($BS87:BW87,1)</f>
        <v>6.2499999999999995E-3</v>
      </c>
      <c r="AX87" s="8">
        <f>LARGE($BS87:BX87,1)</f>
        <v>6.2499999999999995E-3</v>
      </c>
      <c r="BA87" s="6">
        <f t="shared" si="497"/>
        <v>0</v>
      </c>
      <c r="BB87" s="6">
        <f t="shared" si="498"/>
        <v>0</v>
      </c>
      <c r="BC87" s="6">
        <f t="shared" si="499"/>
        <v>0</v>
      </c>
      <c r="BD87" s="6">
        <f t="shared" si="500"/>
        <v>0</v>
      </c>
      <c r="BE87" s="6">
        <f t="shared" si="501"/>
        <v>0</v>
      </c>
      <c r="BF87" s="6">
        <f t="shared" si="502"/>
        <v>0</v>
      </c>
      <c r="BG87" s="6">
        <f t="shared" si="313"/>
        <v>0</v>
      </c>
      <c r="BH87" s="6">
        <f t="shared" si="314"/>
        <v>0</v>
      </c>
      <c r="BI87" s="6">
        <f t="shared" si="315"/>
        <v>0</v>
      </c>
      <c r="BJ87" s="6">
        <f t="shared" si="316"/>
        <v>0</v>
      </c>
      <c r="BK87" s="6">
        <f t="shared" si="317"/>
        <v>0</v>
      </c>
      <c r="BM87" s="8">
        <f t="shared" si="503"/>
        <v>1.1979166666666667E-2</v>
      </c>
      <c r="BN87" s="8">
        <f t="shared" si="318"/>
        <v>0</v>
      </c>
      <c r="BO87" s="8">
        <f t="shared" si="319"/>
        <v>0</v>
      </c>
      <c r="BP87" s="8">
        <f t="shared" si="320"/>
        <v>0</v>
      </c>
      <c r="BQ87" s="8">
        <f t="shared" si="321"/>
        <v>0</v>
      </c>
      <c r="BR87" s="8">
        <f t="shared" si="322"/>
        <v>0</v>
      </c>
      <c r="BS87" s="8">
        <f t="shared" si="504"/>
        <v>6.2499999999999995E-3</v>
      </c>
      <c r="BT87" s="8">
        <f t="shared" si="323"/>
        <v>0</v>
      </c>
      <c r="BU87" s="8">
        <f t="shared" si="323"/>
        <v>0</v>
      </c>
      <c r="BV87" s="8">
        <f t="shared" si="381"/>
        <v>0</v>
      </c>
      <c r="BW87" s="8">
        <f t="shared" si="382"/>
        <v>0</v>
      </c>
      <c r="BX87" s="8">
        <f t="shared" si="383"/>
        <v>0</v>
      </c>
      <c r="CA87" s="8" t="str">
        <f t="shared" si="505"/>
        <v/>
      </c>
      <c r="CB87" s="8" t="str">
        <f t="shared" si="506"/>
        <v/>
      </c>
      <c r="CC87" s="8" t="str">
        <f t="shared" si="507"/>
        <v/>
      </c>
      <c r="CD87" s="8" t="str">
        <f t="shared" si="508"/>
        <v/>
      </c>
      <c r="CE87" s="8" t="str">
        <f t="shared" si="509"/>
        <v/>
      </c>
      <c r="CF87" s="8" t="str">
        <f t="shared" si="510"/>
        <v/>
      </c>
      <c r="CG87" s="8" t="str">
        <f t="shared" si="324"/>
        <v/>
      </c>
      <c r="CH87" s="8" t="str">
        <f t="shared" si="325"/>
        <v/>
      </c>
      <c r="CI87" s="8" t="str">
        <f t="shared" si="326"/>
        <v/>
      </c>
      <c r="CJ87" s="8" t="str">
        <f t="shared" si="327"/>
        <v/>
      </c>
      <c r="CK87" s="8" t="str">
        <f t="shared" si="328"/>
        <v/>
      </c>
      <c r="CL87" s="8" t="str">
        <f t="shared" si="329"/>
        <v/>
      </c>
      <c r="CN87" s="13">
        <v>2.4432870370370369E-2</v>
      </c>
      <c r="CO87" s="8">
        <f t="shared" si="330"/>
        <v>2.4432870370370369E-2</v>
      </c>
      <c r="CP87" s="8">
        <f>IF(COUNT($CA87:CB87)&gt;0,SMALL($CA87:CB87,1),$CN87)</f>
        <v>2.4432870370370369E-2</v>
      </c>
      <c r="CQ87" s="8">
        <f>IF(COUNT($CA87:CC87)&gt;0,SMALL($CA87:CC87,1),$CN87)</f>
        <v>2.4432870370370369E-2</v>
      </c>
      <c r="CR87" s="8">
        <f>IF(COUNT($CA87:CD87)&gt;0,SMALL($CA87:CD87,1),$CN87)</f>
        <v>2.4432870370370369E-2</v>
      </c>
      <c r="CS87" s="8">
        <f>IF(COUNT($CA87:CE87)&gt;0,SMALL($CA87:CE87,1),$CN87)</f>
        <v>2.4432870370370369E-2</v>
      </c>
      <c r="CT87" s="3">
        <v>2.0196759259259258E-2</v>
      </c>
      <c r="CU87" s="8">
        <f t="shared" si="331"/>
        <v>2.0196759259259258E-2</v>
      </c>
      <c r="CV87" s="8">
        <f>IF(COUNT($CG87:CH87)&gt;0,SMALL($CG87:CH87,1),$CU87)</f>
        <v>2.0196759259259258E-2</v>
      </c>
      <c r="CW87" s="8">
        <f>IF(COUNT($CG87:CI87)&gt;0,SMALL($CG87:CI87,1),$CU87)</f>
        <v>2.0196759259259258E-2</v>
      </c>
      <c r="CX87" s="8">
        <f>IF(COUNT($CG87:CJ87)&gt;0,SMALL($CG87:CJ87,1),$CU87)</f>
        <v>2.0196759259259258E-2</v>
      </c>
      <c r="CY87" s="8">
        <f>IF(COUNT($CG87:CK87)&gt;0,SMALL($CG87:CK87,1),$CU87)</f>
        <v>2.0196759259259258E-2</v>
      </c>
      <c r="DA87" s="8">
        <f t="shared" si="492"/>
        <v>1.1981087962962964E-2</v>
      </c>
      <c r="DB87" s="8">
        <f t="shared" si="493"/>
        <v>6.2519212962962954E-3</v>
      </c>
      <c r="DC87" s="1">
        <f t="shared" si="462"/>
        <v>83</v>
      </c>
      <c r="DD87" s="8">
        <f t="shared" si="494"/>
        <v>1.9212962962962962E-6</v>
      </c>
      <c r="DE87" s="1" t="str">
        <f t="shared" si="495"/>
        <v>Pam Hardman</v>
      </c>
      <c r="DG87" s="13">
        <f t="shared" si="511"/>
        <v>2.4283226152197215E-2</v>
      </c>
      <c r="DH87" s="13">
        <f>SMALL($DT87:DU87,1)/(60*60*24)</f>
        <v>2.4283226152197215E-2</v>
      </c>
      <c r="DI87" s="13">
        <f>SMALL($DT87:DV87,1)/(60*60*24)</f>
        <v>2.4283226152197215E-2</v>
      </c>
      <c r="DJ87" s="13">
        <f>SMALL($DT87:DW87,1)/(60*60*24)</f>
        <v>2.4283226152197215E-2</v>
      </c>
      <c r="DK87" s="13">
        <f>SMALL($DT87:DX87,1)/(60*60*24)</f>
        <v>2.4283226152197215E-2</v>
      </c>
      <c r="DL87" s="13">
        <f>SMALL($DT87:DY87,1)/(60*60*24)</f>
        <v>2.4283226152197215E-2</v>
      </c>
      <c r="DM87" s="37">
        <f t="shared" si="512"/>
        <v>2.1637018758083593E-2</v>
      </c>
      <c r="DN87" s="13">
        <f>SMALL($DZ87:EA87,1)/(60*60*24)</f>
        <v>2.1637018758083593E-2</v>
      </c>
      <c r="DO87" s="13">
        <f>SMALL($DZ87:EB87,1)/(60*60*24)</f>
        <v>2.1637018758083593E-2</v>
      </c>
      <c r="DP87" s="13">
        <f>SMALL($DZ87:EC87,1)/(60*60*24)</f>
        <v>2.1637018758083593E-2</v>
      </c>
      <c r="DQ87" s="13">
        <f>SMALL($DZ87:ED87,1)/(60*60*24)</f>
        <v>2.1637018758083593E-2</v>
      </c>
      <c r="DR87" s="13">
        <f>SMALL($DZ87:EE87,1)/(60*60*24)</f>
        <v>2.1637018758083593E-2</v>
      </c>
      <c r="DT87" s="6">
        <f t="shared" si="513"/>
        <v>2098.0707395498393</v>
      </c>
      <c r="DU87" s="1">
        <f t="shared" si="332"/>
        <v>9999</v>
      </c>
      <c r="DV87" s="1">
        <f t="shared" si="333"/>
        <v>9999</v>
      </c>
      <c r="DW87" s="1">
        <f t="shared" si="334"/>
        <v>9999</v>
      </c>
      <c r="DX87" s="1">
        <f t="shared" si="335"/>
        <v>9999</v>
      </c>
      <c r="DY87" s="1">
        <f t="shared" si="336"/>
        <v>9999</v>
      </c>
      <c r="DZ87" s="6">
        <f t="shared" si="514"/>
        <v>1869.4384206984225</v>
      </c>
      <c r="EA87" s="1">
        <f t="shared" si="337"/>
        <v>9999</v>
      </c>
      <c r="EB87" s="46">
        <f t="shared" si="338"/>
        <v>9999</v>
      </c>
      <c r="EC87" s="1">
        <f t="shared" si="339"/>
        <v>9999</v>
      </c>
      <c r="ED87" s="1">
        <f t="shared" si="340"/>
        <v>9999</v>
      </c>
      <c r="EE87" s="1">
        <f t="shared" si="341"/>
        <v>9999</v>
      </c>
    </row>
    <row r="88" spans="1:135" x14ac:dyDescent="0.25">
      <c r="A88" s="1" t="s">
        <v>233</v>
      </c>
      <c r="H88" s="38"/>
      <c r="K88" s="8">
        <v>1.8749999999999999E-2</v>
      </c>
      <c r="M88" s="8">
        <v>1.8485284719708287E-2</v>
      </c>
      <c r="N88" s="8">
        <f t="shared" ref="N88" si="598">IF(A88&lt;&gt;"",IF(H88&gt;0,H88/4*4.35,IF(I88&gt;0,I88,IF(K88&gt;0,K88/3.11*4.35,IF(L88&gt;0,L88/6.21*4.35/1.032,IF(E88&gt;0,E88,IF(B88&gt;0,B88/4*4.35,0.0292)))))),0)</f>
        <v>2.6225884244372985E-2</v>
      </c>
      <c r="O88" s="32">
        <f t="shared" ref="O88" si="599">IF(P88&gt;0,"-",0)</f>
        <v>0</v>
      </c>
      <c r="P88" s="70">
        <f t="shared" ref="P88" si="600">M88-N88</f>
        <v>-7.7405995246646979E-3</v>
      </c>
      <c r="Q88" s="32" t="str">
        <f t="shared" si="597"/>
        <v>+</v>
      </c>
      <c r="R88" s="69">
        <f t="shared" ref="R88" si="601">N88-M88</f>
        <v>7.7405995246646979E-3</v>
      </c>
      <c r="S88" s="6">
        <f t="shared" ref="S88" si="602">N88*60*60*24</f>
        <v>2265.9163987138259</v>
      </c>
      <c r="T88" s="8">
        <f t="shared" ref="T88" si="603">IF(A88&lt;&gt;"",(MROUND(S$4-S88,15)/(60*60*24)),"")</f>
        <v>1.0069444444444445E-2</v>
      </c>
      <c r="V88" s="8">
        <f t="shared" ref="V88" si="604">IF(COUNT(CA88:CF88)&gt;0,SMALL(CA88:CF88,1),0)</f>
        <v>0</v>
      </c>
      <c r="W88" s="8">
        <f t="shared" ref="W88" si="605">IF(COUNT(CG88:CL88)&gt;0,SMALL(CG88:CL88,1),0)</f>
        <v>2.1412037037037035E-2</v>
      </c>
      <c r="X88" s="8">
        <f t="shared" ref="X88" si="606">T88</f>
        <v>1.0069444444444445E-2</v>
      </c>
      <c r="Y88" s="8"/>
      <c r="Z88" s="8">
        <f>IF(A88&lt;&gt;"",IF(VLOOKUP(A88,Apr!A$4:F$209,6)&gt;0,VLOOKUP(A88,Apr!A$4:F$209,6),0),0)</f>
        <v>0</v>
      </c>
      <c r="AA88" s="8">
        <f>IF(A88&lt;&gt;"",IF(VLOOKUP(A88,May!A$3:F$207,6)&gt;0,VLOOKUP(A88,May!A$3:F$207,6),0),0)</f>
        <v>0</v>
      </c>
      <c r="AB88" s="8">
        <f>IF(A88&lt;&gt;"",IF(VLOOKUP(A88,Jun!A$3:F$207,6)&gt;0,VLOOKUP(A88,Jun!A$3:F$207,6),0),0)</f>
        <v>0</v>
      </c>
      <c r="AC88" s="8">
        <f>IF(A88&lt;&gt;"",IF(VLOOKUP(A88,Jul!A$3:F$206,6)&gt;0,VLOOKUP(A88,Jul!A$3:F$206,6),0),0)</f>
        <v>0</v>
      </c>
      <c r="AD88" s="8">
        <f>IF(A88&lt;&gt;"",IF(VLOOKUP(A88,Aug!A$3:F$206,6)&gt;0,VLOOKUP(A88,Aug!A$3:F$206,6),0),0)</f>
        <v>0</v>
      </c>
      <c r="AE88" s="8">
        <f>IF(A88&lt;&gt;"",IF(VLOOKUP(A88,Sep!A$3:F$206,6)&gt;0,VLOOKUP(A88,Sep!A$3:F$206,6),0),0)</f>
        <v>0</v>
      </c>
      <c r="AF88" s="6">
        <f t="shared" ref="AF88" si="607">IF(V88&gt;0,V88/4.35*4/1.032*60*60*24,S88/4.35*4/1.032)</f>
        <v>2018.9934943542955</v>
      </c>
      <c r="AG88" s="8">
        <f t="shared" ref="AG88" si="608">IF(AF$4&gt;AF88,(MROUND(AF$4-AF88,15)/60/60/24),0.1/60/60/24)</f>
        <v>4.5138888888888893E-3</v>
      </c>
      <c r="AH88" s="8">
        <f>IF(A88&lt;&gt;"",IF(VLOOKUP(A88,Oct!A$3:F$206,6)&gt;0,VLOOKUP(A88,Oct!A$3:F$206,6),0),0)</f>
        <v>0</v>
      </c>
      <c r="AI88" s="8">
        <f>IF(A88&lt;&gt;"",IF(VLOOKUP(A88,Nov!A$3:F$206,6)&gt;0,VLOOKUP(A88,Nov!A$3:F$206,6),0),0)</f>
        <v>0</v>
      </c>
      <c r="AJ88" s="8">
        <f>IF(A88&lt;&gt;"",IF(VLOOKUP(A88,Dec!A$3:F$207,6)&gt;0,VLOOKUP(A88,Dec!A$3:F$207,6),0),0)</f>
        <v>0</v>
      </c>
      <c r="AK88" s="8">
        <f>IF(A88&lt;&gt;"",IF(VLOOKUP(A88,Jan!A$3:F$206,6)&gt;0,VLOOKUP(A88,Jan!A$3:F$206,6),0),0)</f>
        <v>0</v>
      </c>
      <c r="AL88" s="8">
        <f>IF(A88&lt;&gt;"",IF(VLOOKUP(A88,Feb!A$3:F$206,6)&gt;0,VLOOKUP(A88,Feb!A$3:F$206,6),0),0)</f>
        <v>0</v>
      </c>
      <c r="AM88" s="8">
        <f>IF(A88&lt;&gt;"",IF(VLOOKUP(A88,Mar!A$3:F$206,6)&gt;0,VLOOKUP(A88,Mar!A$3:F$206,6),0),0)</f>
        <v>2.1412037037037035E-2</v>
      </c>
      <c r="AO88" s="8">
        <f>LARGE($BM88:BN88,1)</f>
        <v>1.0069444444444445E-2</v>
      </c>
      <c r="AP88" s="8">
        <f>LARGE($BM88:BO88,1)</f>
        <v>1.0069444444444445E-2</v>
      </c>
      <c r="AQ88" s="8">
        <f>LARGE($BM88:BP88,1)</f>
        <v>1.0069444444444445E-2</v>
      </c>
      <c r="AR88" s="8">
        <f>LARGE($BM88:BQ88,1)</f>
        <v>1.0069444444444445E-2</v>
      </c>
      <c r="AS88" s="8">
        <f>LARGE($BM88:BR88,1)</f>
        <v>1.0069444444444445E-2</v>
      </c>
      <c r="AT88" s="8">
        <f>LARGE($BS88:BT88,1)</f>
        <v>4.5138888888888893E-3</v>
      </c>
      <c r="AU88" s="8">
        <f>LARGE($BS88:BU88,1)</f>
        <v>4.5138888888888893E-3</v>
      </c>
      <c r="AV88" s="8">
        <f>LARGE($BS88:BV88,1)</f>
        <v>4.5138888888888893E-3</v>
      </c>
      <c r="AW88" s="8">
        <f>LARGE($BS88:BW88,1)</f>
        <v>4.5138888888888893E-3</v>
      </c>
      <c r="AX88" s="8">
        <f>LARGE($BS88:BX88,1)</f>
        <v>4.5138888888888893E-3</v>
      </c>
      <c r="BA88" s="6">
        <f t="shared" ref="BA88" si="609">IF(Z88&gt;0,Z88*60*60*24,0)</f>
        <v>0</v>
      </c>
      <c r="BB88" s="6">
        <f t="shared" ref="BB88" si="610">IF(AA88&gt;0,AA88*60*60*24,0)</f>
        <v>0</v>
      </c>
      <c r="BC88" s="6">
        <f t="shared" ref="BC88" si="611">IF(AB88&gt;0,AB88*60*60*24,0)</f>
        <v>0</v>
      </c>
      <c r="BD88" s="6">
        <f t="shared" ref="BD88" si="612">IF(AC88&gt;0,AC88*60*60*24,0)</f>
        <v>0</v>
      </c>
      <c r="BE88" s="6">
        <f t="shared" ref="BE88" si="613">IF(AD88&gt;0,AD88*60*60*24,0)</f>
        <v>0</v>
      </c>
      <c r="BF88" s="6">
        <f t="shared" ref="BF88" si="614">IF(AE88&gt;0,AE88*60*60*24,0)</f>
        <v>0</v>
      </c>
      <c r="BG88" s="6">
        <f t="shared" ref="BG88" si="615">IF(AH88&gt;0,AH88*60*60*24,0)</f>
        <v>0</v>
      </c>
      <c r="BH88" s="6">
        <f t="shared" ref="BH88" si="616">IF(AI88&gt;0,AI88*60*60*24,0)</f>
        <v>0</v>
      </c>
      <c r="BI88" s="6">
        <f t="shared" ref="BI88" si="617">IF(AJ88&gt;0,AJ88*60*60*24,0)</f>
        <v>0</v>
      </c>
      <c r="BJ88" s="6">
        <f t="shared" ref="BJ88" si="618">IF(AK88&gt;0,AK88*60*60*24,0)</f>
        <v>0</v>
      </c>
      <c r="BK88" s="6">
        <f t="shared" ref="BK88" si="619">IF(AL88&gt;0,AL88*60*60*24,0)</f>
        <v>0</v>
      </c>
      <c r="BM88" s="8">
        <f t="shared" ref="BM88" si="620">X88</f>
        <v>1.0069444444444445E-2</v>
      </c>
      <c r="BN88" s="8">
        <f t="shared" ref="BN88" si="621">IF(BA88&gt;0,IF($S$4&gt;BA88,(MROUND($S$4-BA88,15)/(60*60*24)),0),0)</f>
        <v>0</v>
      </c>
      <c r="BO88" s="8">
        <f t="shared" ref="BO88" si="622">IF(BB88&gt;0,IF($S$4&gt;BB88,(MROUND($S$4-BB88,15)/(60*60*24)),0),0)</f>
        <v>0</v>
      </c>
      <c r="BP88" s="8">
        <f t="shared" ref="BP88" si="623">IF(BC88&gt;0,IF($S$4&gt;BC88,(MROUND($S$4-BC88,15)/(60*60*24)),0),0)</f>
        <v>0</v>
      </c>
      <c r="BQ88" s="8">
        <f t="shared" ref="BQ88" si="624">IF(BD88&gt;0,IF($S$4&gt;BD88,(MROUND($S$4-BD88,15)/(60*60*24)),0),0)</f>
        <v>0</v>
      </c>
      <c r="BR88" s="8">
        <f t="shared" ref="BR88" si="625">IF(BE88&gt;0,IF($S$4&gt;BE88,(MROUND($S$4-BE88,15)/(60*60*24)),0),0)</f>
        <v>0</v>
      </c>
      <c r="BS88" s="8">
        <f t="shared" ref="BS88" si="626">IF(AG88&gt;0,AG88,0)</f>
        <v>4.5138888888888893E-3</v>
      </c>
      <c r="BT88" s="8">
        <f t="shared" ref="BT88" si="627">IF(BG88&gt;0,IF($AF$4&gt;BG88,(MROUND($AF$4-BG88,15)/(60*60*24)),0),0)</f>
        <v>0</v>
      </c>
      <c r="BU88" s="8">
        <f t="shared" ref="BU88" si="628">IF(BH88&gt;0,IF($AF$4&gt;BH88,(MROUND($AF$4-BH88,15)/(60*60*24)),0),0)</f>
        <v>0</v>
      </c>
      <c r="BV88" s="8">
        <f t="shared" ref="BV88" si="629">IF(BI88&gt;0,IF($AF$4&gt;BI88,(MROUND($AF$4-BI88,15)/(60*60*24)),0),0)</f>
        <v>0</v>
      </c>
      <c r="BW88" s="8">
        <f t="shared" ref="BW88" si="630">IF(BJ88&gt;0,IF($AF$4&gt;BJ88,(MROUND($AF$4-BJ88,15)/(60*60*24)),0),0)</f>
        <v>0</v>
      </c>
      <c r="BX88" s="8">
        <f t="shared" ref="BX88" si="631">IF(BK88&gt;0,IF($AF$4&gt;BK88,(MROUND($AF$4-BK88,15)/(60*60*24)),0),0)</f>
        <v>0</v>
      </c>
      <c r="CA88" s="8" t="str">
        <f t="shared" ref="CA88" si="632">IF(Z88&gt;0,Z88,"")</f>
        <v/>
      </c>
      <c r="CB88" s="8" t="str">
        <f t="shared" ref="CB88" si="633">IF(AA88&gt;0,AA88,"")</f>
        <v/>
      </c>
      <c r="CC88" s="8" t="str">
        <f t="shared" ref="CC88" si="634">IF(AB88&gt;0,AB88,"")</f>
        <v/>
      </c>
      <c r="CD88" s="8" t="str">
        <f t="shared" ref="CD88" si="635">IF(AC88&gt;0,AC88,"")</f>
        <v/>
      </c>
      <c r="CE88" s="8" t="str">
        <f t="shared" ref="CE88" si="636">IF(AD88&gt;0,AD88,"")</f>
        <v/>
      </c>
      <c r="CF88" s="8" t="str">
        <f t="shared" ref="CF88" si="637">IF(AE88&gt;0,AE88,"")</f>
        <v/>
      </c>
      <c r="CG88" s="8" t="str">
        <f t="shared" si="324"/>
        <v/>
      </c>
      <c r="CH88" s="8" t="str">
        <f t="shared" si="325"/>
        <v/>
      </c>
      <c r="CI88" s="8" t="str">
        <f t="shared" si="326"/>
        <v/>
      </c>
      <c r="CJ88" s="8" t="str">
        <f t="shared" si="327"/>
        <v/>
      </c>
      <c r="CK88" s="8" t="str">
        <f t="shared" si="328"/>
        <v/>
      </c>
      <c r="CL88" s="8">
        <f t="shared" si="329"/>
        <v>2.1412037037037035E-2</v>
      </c>
      <c r="CN88" s="13"/>
      <c r="CO88" s="8">
        <f t="shared" si="330"/>
        <v>0</v>
      </c>
      <c r="CP88" s="8">
        <f>IF(COUNT($CA88:CB88)&gt;0,SMALL($CA88:CB88,1),$CN88)</f>
        <v>0</v>
      </c>
      <c r="CQ88" s="8">
        <f>IF(COUNT($CA88:CC88)&gt;0,SMALL($CA88:CC88,1),$CN88)</f>
        <v>0</v>
      </c>
      <c r="CR88" s="8">
        <f>IF(COUNT($CA88:CD88)&gt;0,SMALL($CA88:CD88,1),$CN88)</f>
        <v>0</v>
      </c>
      <c r="CS88" s="8">
        <f>IF(COUNT($CA88:CE88)&gt;0,SMALL($CA88:CE88,1),$CN88)</f>
        <v>0</v>
      </c>
      <c r="CU88" s="8">
        <f t="shared" si="331"/>
        <v>0</v>
      </c>
      <c r="CV88" s="8">
        <f>IF(COUNT($CG88:CH88)&gt;0,SMALL($CG88:CH88,1),$CU88)</f>
        <v>0</v>
      </c>
      <c r="CW88" s="8">
        <f>IF(COUNT($CG88:CI88)&gt;0,SMALL($CG88:CI88,1),$CU88)</f>
        <v>0</v>
      </c>
      <c r="CX88" s="8">
        <f>IF(COUNT($CG88:CJ88)&gt;0,SMALL($CG88:CJ88,1),$CU88)</f>
        <v>0</v>
      </c>
      <c r="CY88" s="8">
        <f>IF(COUNT($CG88:CK88)&gt;0,SMALL($CG88:CK88,1),$CU88)</f>
        <v>0</v>
      </c>
      <c r="DA88" s="8">
        <f t="shared" ref="DA88" si="638">IF(A88&lt;&gt;"",LARGE(BM88:BR88,1)+DD88,"")</f>
        <v>1.007138888888889E-2</v>
      </c>
      <c r="DB88" s="8">
        <f t="shared" ref="DB88" si="639">IF(A88&lt;&gt;"",LARGE(BS88:BX88,1)+DD88,"")</f>
        <v>4.5158333333333335E-3</v>
      </c>
      <c r="DC88" s="1">
        <f t="shared" si="462"/>
        <v>84</v>
      </c>
      <c r="DD88" s="8">
        <f t="shared" ref="DD88" si="640">IF(A88&lt;&gt;"",DC88/(60*60*24*500),"")</f>
        <v>1.9444444444444444E-6</v>
      </c>
      <c r="DE88" s="1" t="str">
        <f t="shared" ref="DE88" si="641">A88</f>
        <v>Paul McAllister</v>
      </c>
      <c r="DG88" s="13">
        <f t="shared" ref="DG88" si="642">N88</f>
        <v>2.6225884244372985E-2</v>
      </c>
      <c r="DH88" s="13">
        <f>SMALL($DT88:DU88,1)/(60*60*24)</f>
        <v>2.6225884244372985E-2</v>
      </c>
      <c r="DI88" s="13">
        <f>SMALL($DT88:DV88,1)/(60*60*24)</f>
        <v>2.6225884244372985E-2</v>
      </c>
      <c r="DJ88" s="13">
        <f>SMALL($DT88:DW88,1)/(60*60*24)</f>
        <v>2.6225884244372985E-2</v>
      </c>
      <c r="DK88" s="13">
        <f>SMALL($DT88:DX88,1)/(60*60*24)</f>
        <v>2.6225884244372985E-2</v>
      </c>
      <c r="DL88" s="13">
        <f>SMALL($DT88:DY88,1)/(60*60*24)</f>
        <v>2.6225884244372985E-2</v>
      </c>
      <c r="DM88" s="37">
        <f t="shared" ref="DM88" si="643">AF88/(60*60*24)</f>
        <v>2.3367980258730273E-2</v>
      </c>
      <c r="DN88" s="13">
        <f>SMALL($DZ88:EA88,1)/(60*60*24)</f>
        <v>2.3367980258730273E-2</v>
      </c>
      <c r="DO88" s="13">
        <f>SMALL($DZ88:EB88,1)/(60*60*24)</f>
        <v>2.3367980258730273E-2</v>
      </c>
      <c r="DP88" s="13">
        <f>SMALL($DZ88:EC88,1)/(60*60*24)</f>
        <v>2.3367980258730273E-2</v>
      </c>
      <c r="DQ88" s="13">
        <f>SMALL($DZ88:ED88,1)/(60*60*24)</f>
        <v>2.3367980258730273E-2</v>
      </c>
      <c r="DR88" s="13">
        <f>SMALL($DZ88:EE88,1)/(60*60*24)</f>
        <v>2.3367980258730273E-2</v>
      </c>
      <c r="DT88" s="6">
        <f t="shared" ref="DT88" si="644">N88*60*60*24</f>
        <v>2265.9163987138259</v>
      </c>
      <c r="DU88" s="1">
        <f t="shared" si="332"/>
        <v>9999</v>
      </c>
      <c r="DV88" s="1">
        <f t="shared" si="333"/>
        <v>9999</v>
      </c>
      <c r="DW88" s="1">
        <f t="shared" si="334"/>
        <v>9999</v>
      </c>
      <c r="DX88" s="1">
        <f t="shared" si="335"/>
        <v>9999</v>
      </c>
      <c r="DY88" s="1">
        <f t="shared" si="336"/>
        <v>9999</v>
      </c>
      <c r="DZ88" s="6">
        <f t="shared" ref="DZ88" si="645">AF88</f>
        <v>2018.9934943542955</v>
      </c>
      <c r="EA88" s="1">
        <f t="shared" si="337"/>
        <v>9999</v>
      </c>
      <c r="EB88" s="46">
        <f t="shared" si="338"/>
        <v>9999</v>
      </c>
      <c r="EC88" s="1">
        <f t="shared" si="339"/>
        <v>9999</v>
      </c>
      <c r="ED88" s="1">
        <f t="shared" si="340"/>
        <v>9999</v>
      </c>
      <c r="EE88" s="1">
        <f t="shared" si="341"/>
        <v>9999</v>
      </c>
    </row>
    <row r="89" spans="1:135" x14ac:dyDescent="0.25">
      <c r="A89" s="1" t="s">
        <v>44</v>
      </c>
      <c r="E89" s="13">
        <v>1.744212962962963E-2</v>
      </c>
      <c r="F89" s="11">
        <v>42948</v>
      </c>
      <c r="H89" s="38"/>
      <c r="K89" s="8">
        <v>1.4791666666666668E-2</v>
      </c>
      <c r="L89" s="8">
        <v>2.7233796296296298E-2</v>
      </c>
      <c r="M89" s="8">
        <v>1.8485284719708287E-2</v>
      </c>
      <c r="N89" s="8">
        <f t="shared" si="474"/>
        <v>2.0689308681672028E-2</v>
      </c>
      <c r="O89" s="32">
        <f t="shared" si="515"/>
        <v>0</v>
      </c>
      <c r="P89" s="70">
        <f t="shared" si="516"/>
        <v>-2.2040239619637407E-3</v>
      </c>
      <c r="Q89" s="32" t="str">
        <f t="shared" ref="Q89" si="646">IF(R89&gt;0,"+",0)</f>
        <v>+</v>
      </c>
      <c r="R89" s="69">
        <f t="shared" si="518"/>
        <v>2.2040239619637407E-3</v>
      </c>
      <c r="S89" s="6">
        <f t="shared" si="307"/>
        <v>1787.5562700964633</v>
      </c>
      <c r="T89" s="8">
        <f t="shared" si="477"/>
        <v>1.545138888888889E-2</v>
      </c>
      <c r="V89" s="8">
        <f t="shared" si="308"/>
        <v>0</v>
      </c>
      <c r="W89" s="8">
        <f t="shared" si="309"/>
        <v>0</v>
      </c>
      <c r="X89" s="8">
        <f t="shared" si="310"/>
        <v>1.545138888888889E-2</v>
      </c>
      <c r="Y89" s="8"/>
      <c r="Z89" s="8">
        <f>IF(A89&lt;&gt;"",IF(VLOOKUP(A89,Apr!A$4:F$209,6)&gt;0,VLOOKUP(A89,Apr!A$4:F$209,6),0),0)</f>
        <v>0</v>
      </c>
      <c r="AA89" s="8">
        <f>IF(A89&lt;&gt;"",IF(VLOOKUP(A89,May!A$3:F$207,6)&gt;0,VLOOKUP(A89,May!A$3:F$207,6),0),0)</f>
        <v>0</v>
      </c>
      <c r="AB89" s="8">
        <f>IF(A89&lt;&gt;"",IF(VLOOKUP(A89,Jun!A$3:F$207,6)&gt;0,VLOOKUP(A89,Jun!A$3:F$207,6),0),0)</f>
        <v>0</v>
      </c>
      <c r="AC89" s="8">
        <f>IF(A89&lt;&gt;"",IF(VLOOKUP(A89,Jul!A$3:F$206,6)&gt;0,VLOOKUP(A89,Jul!A$3:F$206,6),0),0)</f>
        <v>0</v>
      </c>
      <c r="AD89" s="8">
        <f>IF(A89&lt;&gt;"",IF(VLOOKUP(A89,Aug!A$3:F$206,6)&gt;0,VLOOKUP(A89,Aug!A$3:F$206,6),0),0)</f>
        <v>0</v>
      </c>
      <c r="AE89" s="8">
        <f>IF(A89&lt;&gt;"",IF(VLOOKUP(A89,Sep!A$3:F$206,6)&gt;0,VLOOKUP(A89,Sep!A$3:F$206,6),0),0)</f>
        <v>0</v>
      </c>
      <c r="AF89" s="6">
        <f t="shared" si="311"/>
        <v>1592.7615344350561</v>
      </c>
      <c r="AG89" s="8">
        <f t="shared" si="312"/>
        <v>9.3749999999999997E-3</v>
      </c>
      <c r="AH89" s="8">
        <f>IF(A89&lt;&gt;"",IF(VLOOKUP(A89,Oct!A$3:F$206,6)&gt;0,VLOOKUP(A89,Oct!A$3:F$206,6),0),0)</f>
        <v>0</v>
      </c>
      <c r="AI89" s="8">
        <f>IF(A89&lt;&gt;"",IF(VLOOKUP(A89,Nov!A$3:F$206,6)&gt;0,VLOOKUP(A89,Nov!A$3:F$206,6),0),0)</f>
        <v>0</v>
      </c>
      <c r="AJ89" s="8">
        <f>IF(A89&lt;&gt;"",IF(VLOOKUP(A89,Dec!A$3:F$207,6)&gt;0,VLOOKUP(A89,Dec!A$3:F$207,6),0),0)</f>
        <v>0</v>
      </c>
      <c r="AK89" s="8">
        <f>IF(A89&lt;&gt;"",IF(VLOOKUP(A89,Jan!A$3:F$206,6)&gt;0,VLOOKUP(A89,Jan!A$3:F$206,6),0),0)</f>
        <v>0</v>
      </c>
      <c r="AL89" s="8">
        <f>IF(A89&lt;&gt;"",IF(VLOOKUP(A89,Feb!A$3:F$206,6)&gt;0,VLOOKUP(A89,Feb!A$3:F$206,6),0),0)</f>
        <v>0</v>
      </c>
      <c r="AM89" s="8">
        <f>IF(A89&lt;&gt;"",IF(VLOOKUP(A89,Mar!A$3:F$206,6)&gt;0,VLOOKUP(A89,Mar!A$3:F$206,6),0),0)</f>
        <v>0</v>
      </c>
      <c r="AO89" s="8">
        <f>LARGE($BM89:BN89,1)</f>
        <v>1.545138888888889E-2</v>
      </c>
      <c r="AP89" s="8">
        <f>LARGE($BM89:BO89,1)</f>
        <v>1.545138888888889E-2</v>
      </c>
      <c r="AQ89" s="8">
        <f>LARGE($BM89:BP89,1)</f>
        <v>1.545138888888889E-2</v>
      </c>
      <c r="AR89" s="8">
        <f>LARGE($BM89:BQ89,1)</f>
        <v>1.545138888888889E-2</v>
      </c>
      <c r="AS89" s="8">
        <f>LARGE($BM89:BR89,1)</f>
        <v>1.545138888888889E-2</v>
      </c>
      <c r="AT89" s="8">
        <f>LARGE($BS89:BT89,1)</f>
        <v>9.3749999999999997E-3</v>
      </c>
      <c r="AU89" s="8">
        <f>LARGE($BS89:BU89,1)</f>
        <v>9.3749999999999997E-3</v>
      </c>
      <c r="AV89" s="8">
        <f>LARGE($BS89:BV89,1)</f>
        <v>9.3749999999999997E-3</v>
      </c>
      <c r="AW89" s="8">
        <f>LARGE($BS89:BW89,1)</f>
        <v>9.3749999999999997E-3</v>
      </c>
      <c r="AX89" s="8">
        <f>LARGE($BS89:BX89,1)</f>
        <v>9.3749999999999997E-3</v>
      </c>
      <c r="BA89" s="6">
        <f t="shared" si="497"/>
        <v>0</v>
      </c>
      <c r="BB89" s="6">
        <f t="shared" si="498"/>
        <v>0</v>
      </c>
      <c r="BC89" s="6">
        <f t="shared" si="499"/>
        <v>0</v>
      </c>
      <c r="BD89" s="6">
        <f t="shared" si="500"/>
        <v>0</v>
      </c>
      <c r="BE89" s="6">
        <f t="shared" si="501"/>
        <v>0</v>
      </c>
      <c r="BF89" s="6">
        <f t="shared" si="502"/>
        <v>0</v>
      </c>
      <c r="BG89" s="6">
        <f t="shared" si="313"/>
        <v>0</v>
      </c>
      <c r="BH89" s="6">
        <f t="shared" si="314"/>
        <v>0</v>
      </c>
      <c r="BI89" s="6">
        <f t="shared" si="315"/>
        <v>0</v>
      </c>
      <c r="BJ89" s="6">
        <f t="shared" si="316"/>
        <v>0</v>
      </c>
      <c r="BK89" s="6">
        <f t="shared" si="317"/>
        <v>0</v>
      </c>
      <c r="BM89" s="8">
        <f t="shared" si="503"/>
        <v>1.545138888888889E-2</v>
      </c>
      <c r="BN89" s="8">
        <f t="shared" si="318"/>
        <v>0</v>
      </c>
      <c r="BO89" s="8">
        <f t="shared" si="319"/>
        <v>0</v>
      </c>
      <c r="BP89" s="8">
        <f t="shared" si="320"/>
        <v>0</v>
      </c>
      <c r="BQ89" s="8">
        <f t="shared" si="321"/>
        <v>0</v>
      </c>
      <c r="BR89" s="8">
        <f t="shared" si="322"/>
        <v>0</v>
      </c>
      <c r="BS89" s="8">
        <f t="shared" si="504"/>
        <v>9.3749999999999997E-3</v>
      </c>
      <c r="BT89" s="8">
        <f t="shared" ref="BT89:BU107" si="647">IF(BG89&gt;0,IF($AF$4&gt;BG89,(MROUND($AF$4-BG89,15)/(60*60*24)),0),0)</f>
        <v>0</v>
      </c>
      <c r="BU89" s="8">
        <f t="shared" si="647"/>
        <v>0</v>
      </c>
      <c r="BV89" s="8">
        <f t="shared" si="381"/>
        <v>0</v>
      </c>
      <c r="BW89" s="8">
        <f t="shared" si="382"/>
        <v>0</v>
      </c>
      <c r="BX89" s="8">
        <f t="shared" si="383"/>
        <v>0</v>
      </c>
      <c r="CA89" s="8" t="str">
        <f t="shared" si="505"/>
        <v/>
      </c>
      <c r="CB89" s="8" t="str">
        <f t="shared" si="506"/>
        <v/>
      </c>
      <c r="CC89" s="8" t="str">
        <f t="shared" si="507"/>
        <v/>
      </c>
      <c r="CD89" s="8" t="str">
        <f t="shared" si="508"/>
        <v/>
      </c>
      <c r="CE89" s="8" t="str">
        <f t="shared" si="509"/>
        <v/>
      </c>
      <c r="CF89" s="8" t="str">
        <f t="shared" si="510"/>
        <v/>
      </c>
      <c r="CG89" s="8" t="str">
        <f t="shared" ref="CG89:CG107" si="648">IF(AH89&gt;0,AH89,"")</f>
        <v/>
      </c>
      <c r="CH89" s="8" t="str">
        <f t="shared" ref="CH89:CH107" si="649">IF(AI89&gt;0,AI89,"")</f>
        <v/>
      </c>
      <c r="CI89" s="8" t="str">
        <f t="shared" ref="CI89:CI107" si="650">IF(AJ89&gt;0,AJ89,"")</f>
        <v/>
      </c>
      <c r="CJ89" s="8" t="str">
        <f t="shared" ref="CJ89:CJ107" si="651">IF(AK89&gt;0,AK89,"")</f>
        <v/>
      </c>
      <c r="CK89" s="8" t="str">
        <f t="shared" ref="CK89:CK107" si="652">IF(AL89&gt;0,AL89,"")</f>
        <v/>
      </c>
      <c r="CL89" s="8" t="str">
        <f t="shared" ref="CL89:CL107" si="653">IF(AM89&gt;0,AM89,"")</f>
        <v/>
      </c>
      <c r="CN89" s="13">
        <v>1.744212962962963E-2</v>
      </c>
      <c r="CO89" s="8">
        <f t="shared" ref="CO89:CO107" si="654">IF(CA89&lt;&gt;"",CA89,CN89)</f>
        <v>1.744212962962963E-2</v>
      </c>
      <c r="CP89" s="8">
        <f>IF(COUNT($CA89:CB89)&gt;0,SMALL($CA89:CB89,1),$CN89)</f>
        <v>1.744212962962963E-2</v>
      </c>
      <c r="CQ89" s="8">
        <f>IF(COUNT($CA89:CC89)&gt;0,SMALL($CA89:CC89,1),$CN89)</f>
        <v>1.744212962962963E-2</v>
      </c>
      <c r="CR89" s="8">
        <f>IF(COUNT($CA89:CD89)&gt;0,SMALL($CA89:CD89,1),$CN89)</f>
        <v>1.744212962962963E-2</v>
      </c>
      <c r="CS89" s="8">
        <f>IF(COUNT($CA89:CE89)&gt;0,SMALL($CA89:CE89,1),$CN89)</f>
        <v>1.744212962962963E-2</v>
      </c>
      <c r="CT89" s="3">
        <v>1.4675925925925926E-2</v>
      </c>
      <c r="CU89" s="8">
        <f t="shared" ref="CU89:CU107" si="655">IF(CG89&lt;&gt;"",CG89,CT89)</f>
        <v>1.4675925925925926E-2</v>
      </c>
      <c r="CV89" s="8">
        <f>IF(COUNT($CG89:CH89)&gt;0,SMALL($CG89:CH89,1),$CU89)</f>
        <v>1.4675925925925926E-2</v>
      </c>
      <c r="CW89" s="8">
        <f>IF(COUNT($CG89:CI89)&gt;0,SMALL($CG89:CI89,1),$CU89)</f>
        <v>1.4675925925925926E-2</v>
      </c>
      <c r="CX89" s="8">
        <f>IF(COUNT($CG89:CJ89)&gt;0,SMALL($CG89:CJ89,1),$CU89)</f>
        <v>1.4675925925925926E-2</v>
      </c>
      <c r="CY89" s="8">
        <f>IF(COUNT($CG89:CK89)&gt;0,SMALL($CG89:CK89,1),$CU89)</f>
        <v>1.4675925925925926E-2</v>
      </c>
      <c r="DA89" s="8">
        <f t="shared" si="492"/>
        <v>1.5453356481481483E-2</v>
      </c>
      <c r="DB89" s="8">
        <f t="shared" si="493"/>
        <v>9.376967592592593E-3</v>
      </c>
      <c r="DC89" s="1">
        <f t="shared" si="462"/>
        <v>85</v>
      </c>
      <c r="DD89" s="8">
        <f t="shared" si="494"/>
        <v>1.9675925925925925E-6</v>
      </c>
      <c r="DE89" s="1" t="str">
        <f t="shared" si="495"/>
        <v>Paul Veevers</v>
      </c>
      <c r="DG89" s="13">
        <f t="shared" si="511"/>
        <v>2.0689308681672028E-2</v>
      </c>
      <c r="DH89" s="13">
        <f>SMALL($DT89:DU89,1)/(60*60*24)</f>
        <v>2.0689308681672028E-2</v>
      </c>
      <c r="DI89" s="13">
        <f>SMALL($DT89:DV89,1)/(60*60*24)</f>
        <v>2.0689308681672028E-2</v>
      </c>
      <c r="DJ89" s="13">
        <f>SMALL($DT89:DW89,1)/(60*60*24)</f>
        <v>2.0689308681672028E-2</v>
      </c>
      <c r="DK89" s="13">
        <f>SMALL($DT89:DX89,1)/(60*60*24)</f>
        <v>2.0689308681672028E-2</v>
      </c>
      <c r="DL89" s="13">
        <f>SMALL($DT89:DY89,1)/(60*60*24)</f>
        <v>2.0689308681672028E-2</v>
      </c>
      <c r="DM89" s="37">
        <f t="shared" si="512"/>
        <v>1.8434739981887223E-2</v>
      </c>
      <c r="DN89" s="13">
        <f>SMALL($DZ89:EA89,1)/(60*60*24)</f>
        <v>1.8434739981887223E-2</v>
      </c>
      <c r="DO89" s="13">
        <f>SMALL($DZ89:EB89,1)/(60*60*24)</f>
        <v>1.8434739981887223E-2</v>
      </c>
      <c r="DP89" s="13">
        <f>SMALL($DZ89:EC89,1)/(60*60*24)</f>
        <v>1.8434739981887223E-2</v>
      </c>
      <c r="DQ89" s="13">
        <f>SMALL($DZ89:ED89,1)/(60*60*24)</f>
        <v>1.8434739981887223E-2</v>
      </c>
      <c r="DR89" s="13">
        <f>SMALL($DZ89:EE89,1)/(60*60*24)</f>
        <v>1.8434739981887223E-2</v>
      </c>
      <c r="DT89" s="6">
        <f t="shared" si="513"/>
        <v>1787.5562700964633</v>
      </c>
      <c r="DU89" s="1">
        <f t="shared" ref="DU89:DU107" si="656">IF(BA89&gt;0,BA89,9999)</f>
        <v>9999</v>
      </c>
      <c r="DV89" s="1">
        <f t="shared" ref="DV89:DV107" si="657">IF(BB89&gt;0,BB89,9999)</f>
        <v>9999</v>
      </c>
      <c r="DW89" s="1">
        <f t="shared" ref="DW89:DW107" si="658">IF(BC89&gt;0,BC89,9999)</f>
        <v>9999</v>
      </c>
      <c r="DX89" s="1">
        <f t="shared" ref="DX89:DX107" si="659">IF(BD89&gt;0,BD89,9999)</f>
        <v>9999</v>
      </c>
      <c r="DY89" s="1">
        <f t="shared" ref="DY89:DY107" si="660">IF(BE89&gt;0,BE89,9999)</f>
        <v>9999</v>
      </c>
      <c r="DZ89" s="6">
        <f t="shared" si="514"/>
        <v>1592.7615344350561</v>
      </c>
      <c r="EA89" s="1">
        <f t="shared" ref="EA89:EA107" si="661">IF(BG89&gt;0,BG89,9999)</f>
        <v>9999</v>
      </c>
      <c r="EB89" s="46">
        <f t="shared" ref="EB89:EB107" si="662">IF(BH89&gt;0,BH89*1.198547,9999)</f>
        <v>9999</v>
      </c>
      <c r="EC89" s="1">
        <f t="shared" ref="EC89:EC107" si="663">IF(BI89&gt;0,BI89,9999)</f>
        <v>9999</v>
      </c>
      <c r="ED89" s="1">
        <f t="shared" ref="ED89:ED107" si="664">IF(BJ89&gt;0,BJ89,9999)</f>
        <v>9999</v>
      </c>
      <c r="EE89" s="1">
        <f t="shared" ref="EE89:EE107" si="665">IF(BK89&gt;0,BK89,9999)</f>
        <v>9999</v>
      </c>
    </row>
    <row r="90" spans="1:135" x14ac:dyDescent="0.25">
      <c r="A90" s="1" t="s">
        <v>2</v>
      </c>
      <c r="E90" s="13">
        <v>2.2337962962962962E-2</v>
      </c>
      <c r="F90" s="11">
        <v>43313</v>
      </c>
      <c r="H90" s="38"/>
      <c r="K90" s="8">
        <v>1.653935185185185E-2</v>
      </c>
      <c r="M90" s="8">
        <v>2.2337962962962962E-2</v>
      </c>
      <c r="N90" s="8">
        <f t="shared" si="474"/>
        <v>2.3133820114326541E-2</v>
      </c>
      <c r="O90" s="32">
        <f t="shared" si="515"/>
        <v>0</v>
      </c>
      <c r="P90" s="70">
        <f t="shared" si="516"/>
        <v>-7.9585715136357843E-4</v>
      </c>
      <c r="Q90" s="32" t="str">
        <f t="shared" ref="Q90" si="666">IF(R90&gt;0,"+",0)</f>
        <v>+</v>
      </c>
      <c r="R90" s="69">
        <f t="shared" si="518"/>
        <v>7.9585715136357843E-4</v>
      </c>
      <c r="S90" s="6">
        <f t="shared" si="307"/>
        <v>1998.7620578778133</v>
      </c>
      <c r="T90" s="8">
        <f t="shared" si="477"/>
        <v>1.3020833333333334E-2</v>
      </c>
      <c r="V90" s="8">
        <f t="shared" si="308"/>
        <v>0</v>
      </c>
      <c r="W90" s="8">
        <f t="shared" si="309"/>
        <v>0</v>
      </c>
      <c r="X90" s="8">
        <f t="shared" si="310"/>
        <v>1.3020833333333334E-2</v>
      </c>
      <c r="Y90" s="8"/>
      <c r="Z90" s="8">
        <f>IF(A90&lt;&gt;"",IF(VLOOKUP(A90,Apr!A$4:F$209,6)&gt;0,VLOOKUP(A90,Apr!A$4:F$209,6),0),0)</f>
        <v>0</v>
      </c>
      <c r="AA90" s="8">
        <f>IF(A90&lt;&gt;"",IF(VLOOKUP(A90,May!A$3:F$207,6)&gt;0,VLOOKUP(A90,May!A$3:F$207,6),0),0)</f>
        <v>0</v>
      </c>
      <c r="AB90" s="8">
        <f>IF(A90&lt;&gt;"",IF(VLOOKUP(A90,Jun!A$3:F$207,6)&gt;0,VLOOKUP(A90,Jun!A$3:F$207,6),0),0)</f>
        <v>0</v>
      </c>
      <c r="AC90" s="8">
        <f>IF(A90&lt;&gt;"",IF(VLOOKUP(A90,Jul!A$3:F$206,6)&gt;0,VLOOKUP(A90,Jul!A$3:F$206,6),0),0)</f>
        <v>0</v>
      </c>
      <c r="AD90" s="8">
        <f>IF(A90&lt;&gt;"",IF(VLOOKUP(A90,Aug!A$3:F$206,6)&gt;0,VLOOKUP(A90,Aug!A$3:F$206,6),0),0)</f>
        <v>0</v>
      </c>
      <c r="AE90" s="8">
        <f>IF(A90&lt;&gt;"",IF(VLOOKUP(A90,Sep!A$3:F$206,6)&gt;0,VLOOKUP(A90,Sep!A$3:F$206,6),0),0)</f>
        <v>0</v>
      </c>
      <c r="AF90" s="6">
        <f t="shared" si="311"/>
        <v>1780.9516687853636</v>
      </c>
      <c r="AG90" s="8">
        <f t="shared" si="312"/>
        <v>7.2916666666666659E-3</v>
      </c>
      <c r="AH90" s="8">
        <f>IF(A90&lt;&gt;"",IF(VLOOKUP(A90,Oct!A$3:F$206,6)&gt;0,VLOOKUP(A90,Oct!A$3:F$206,6),0),0)</f>
        <v>0</v>
      </c>
      <c r="AI90" s="8">
        <f>IF(A90&lt;&gt;"",IF(VLOOKUP(A90,Nov!A$3:F$206,6)&gt;0,VLOOKUP(A90,Nov!A$3:F$206,6),0),0)</f>
        <v>0</v>
      </c>
      <c r="AJ90" s="8">
        <f>IF(A90&lt;&gt;"",IF(VLOOKUP(A90,Dec!A$3:F$207,6)&gt;0,VLOOKUP(A90,Dec!A$3:F$207,6),0),0)</f>
        <v>0</v>
      </c>
      <c r="AK90" s="8">
        <f>IF(A90&lt;&gt;"",IF(VLOOKUP(A90,Jan!A$3:F$206,6)&gt;0,VLOOKUP(A90,Jan!A$3:F$206,6),0),0)</f>
        <v>0</v>
      </c>
      <c r="AL90" s="8">
        <f>IF(A90&lt;&gt;"",IF(VLOOKUP(A90,Feb!A$3:F$206,6)&gt;0,VLOOKUP(A90,Feb!A$3:F$206,6),0),0)</f>
        <v>0</v>
      </c>
      <c r="AM90" s="8">
        <f>IF(A90&lt;&gt;"",IF(VLOOKUP(A90,Mar!A$3:F$206,6)&gt;0,VLOOKUP(A90,Mar!A$3:F$206,6),0),0)</f>
        <v>0</v>
      </c>
      <c r="AO90" s="8">
        <f>LARGE($BM90:BN90,1)</f>
        <v>1.3020833333333334E-2</v>
      </c>
      <c r="AP90" s="8">
        <f>LARGE($BM90:BO90,1)</f>
        <v>1.3020833333333334E-2</v>
      </c>
      <c r="AQ90" s="8">
        <f>LARGE($BM90:BP90,1)</f>
        <v>1.3020833333333334E-2</v>
      </c>
      <c r="AR90" s="8">
        <f>LARGE($BM90:BQ90,1)</f>
        <v>1.3020833333333334E-2</v>
      </c>
      <c r="AS90" s="8">
        <f>LARGE($BM90:BR90,1)</f>
        <v>1.3020833333333334E-2</v>
      </c>
      <c r="AT90" s="8">
        <f>LARGE($BS90:BT90,1)</f>
        <v>7.2916666666666659E-3</v>
      </c>
      <c r="AU90" s="8">
        <f>LARGE($BS90:BU90,1)</f>
        <v>7.2916666666666659E-3</v>
      </c>
      <c r="AV90" s="8">
        <f>LARGE($BS90:BV90,1)</f>
        <v>7.2916666666666659E-3</v>
      </c>
      <c r="AW90" s="8">
        <f>LARGE($BS90:BW90,1)</f>
        <v>7.2916666666666659E-3</v>
      </c>
      <c r="AX90" s="8">
        <f>LARGE($BS90:BX90,1)</f>
        <v>7.2916666666666659E-3</v>
      </c>
      <c r="BA90" s="6">
        <f t="shared" si="497"/>
        <v>0</v>
      </c>
      <c r="BB90" s="6">
        <f t="shared" si="498"/>
        <v>0</v>
      </c>
      <c r="BC90" s="6">
        <f t="shared" si="499"/>
        <v>0</v>
      </c>
      <c r="BD90" s="6">
        <f t="shared" si="500"/>
        <v>0</v>
      </c>
      <c r="BE90" s="6">
        <f t="shared" si="501"/>
        <v>0</v>
      </c>
      <c r="BF90" s="6">
        <f t="shared" si="502"/>
        <v>0</v>
      </c>
      <c r="BG90" s="6">
        <f t="shared" si="313"/>
        <v>0</v>
      </c>
      <c r="BH90" s="6">
        <f t="shared" si="314"/>
        <v>0</v>
      </c>
      <c r="BI90" s="6">
        <f t="shared" si="315"/>
        <v>0</v>
      </c>
      <c r="BJ90" s="6">
        <f t="shared" si="316"/>
        <v>0</v>
      </c>
      <c r="BK90" s="6">
        <f t="shared" si="317"/>
        <v>0</v>
      </c>
      <c r="BM90" s="8">
        <f t="shared" si="503"/>
        <v>1.3020833333333334E-2</v>
      </c>
      <c r="BN90" s="8">
        <f t="shared" si="318"/>
        <v>0</v>
      </c>
      <c r="BO90" s="8">
        <f t="shared" si="319"/>
        <v>0</v>
      </c>
      <c r="BP90" s="8">
        <f t="shared" si="320"/>
        <v>0</v>
      </c>
      <c r="BQ90" s="8">
        <f t="shared" si="321"/>
        <v>0</v>
      </c>
      <c r="BR90" s="8">
        <f t="shared" si="322"/>
        <v>0</v>
      </c>
      <c r="BS90" s="8">
        <f t="shared" si="504"/>
        <v>7.2916666666666659E-3</v>
      </c>
      <c r="BT90" s="8">
        <f t="shared" si="647"/>
        <v>0</v>
      </c>
      <c r="BU90" s="8">
        <f t="shared" si="647"/>
        <v>0</v>
      </c>
      <c r="BV90" s="8">
        <f t="shared" si="381"/>
        <v>0</v>
      </c>
      <c r="BW90" s="8">
        <f t="shared" si="382"/>
        <v>0</v>
      </c>
      <c r="BX90" s="8">
        <f t="shared" si="383"/>
        <v>0</v>
      </c>
      <c r="CA90" s="8" t="str">
        <f t="shared" si="505"/>
        <v/>
      </c>
      <c r="CB90" s="8" t="str">
        <f t="shared" si="506"/>
        <v/>
      </c>
      <c r="CC90" s="8" t="str">
        <f t="shared" si="507"/>
        <v/>
      </c>
      <c r="CD90" s="8" t="str">
        <f t="shared" si="508"/>
        <v/>
      </c>
      <c r="CE90" s="8" t="str">
        <f t="shared" si="509"/>
        <v/>
      </c>
      <c r="CF90" s="8" t="str">
        <f t="shared" si="510"/>
        <v/>
      </c>
      <c r="CG90" s="8" t="str">
        <f t="shared" si="648"/>
        <v/>
      </c>
      <c r="CH90" s="8" t="str">
        <f t="shared" si="649"/>
        <v/>
      </c>
      <c r="CI90" s="8" t="str">
        <f t="shared" si="650"/>
        <v/>
      </c>
      <c r="CJ90" s="8" t="str">
        <f t="shared" si="651"/>
        <v/>
      </c>
      <c r="CK90" s="8" t="str">
        <f t="shared" si="652"/>
        <v/>
      </c>
      <c r="CL90" s="8" t="str">
        <f t="shared" si="653"/>
        <v/>
      </c>
      <c r="CN90" s="13">
        <v>2.2337962962962962E-2</v>
      </c>
      <c r="CO90" s="8">
        <f t="shared" si="654"/>
        <v>2.2337962962962962E-2</v>
      </c>
      <c r="CP90" s="8">
        <f>IF(COUNT($CA90:CB90)&gt;0,SMALL($CA90:CB90,1),$CN90)</f>
        <v>2.2337962962962962E-2</v>
      </c>
      <c r="CQ90" s="8">
        <f>IF(COUNT($CA90:CC90)&gt;0,SMALL($CA90:CC90,1),$CN90)</f>
        <v>2.2337962962962962E-2</v>
      </c>
      <c r="CR90" s="8">
        <f>IF(COUNT($CA90:CD90)&gt;0,SMALL($CA90:CD90,1),$CN90)</f>
        <v>2.2337962962962962E-2</v>
      </c>
      <c r="CS90" s="8">
        <f>IF(COUNT($CA90:CE90)&gt;0,SMALL($CA90:CE90,1),$CN90)</f>
        <v>2.2337962962962962E-2</v>
      </c>
      <c r="CT90" s="3">
        <v>1.8240740740740741E-2</v>
      </c>
      <c r="CU90" s="8">
        <f t="shared" si="655"/>
        <v>1.8240740740740741E-2</v>
      </c>
      <c r="CV90" s="8">
        <f>IF(COUNT($CG90:CH90)&gt;0,SMALL($CG90:CH90,1),$CU90)</f>
        <v>1.8240740740740741E-2</v>
      </c>
      <c r="CW90" s="8">
        <f>IF(COUNT($CG90:CI90)&gt;0,SMALL($CG90:CI90,1),$CU90)</f>
        <v>1.8240740740740741E-2</v>
      </c>
      <c r="CX90" s="8">
        <f>IF(COUNT($CG90:CJ90)&gt;0,SMALL($CG90:CJ90,1),$CU90)</f>
        <v>1.8240740740740741E-2</v>
      </c>
      <c r="CY90" s="8">
        <f>IF(COUNT($CG90:CK90)&gt;0,SMALL($CG90:CK90,1),$CU90)</f>
        <v>1.8240740740740741E-2</v>
      </c>
      <c r="DA90" s="8">
        <f t="shared" si="492"/>
        <v>1.3022824074074074E-2</v>
      </c>
      <c r="DB90" s="8">
        <f t="shared" si="493"/>
        <v>7.2936574074074067E-3</v>
      </c>
      <c r="DC90" s="1">
        <f t="shared" si="462"/>
        <v>86</v>
      </c>
      <c r="DD90" s="8">
        <f t="shared" si="494"/>
        <v>1.9907407407407407E-6</v>
      </c>
      <c r="DE90" s="1" t="str">
        <f t="shared" si="495"/>
        <v>Peter Reid</v>
      </c>
      <c r="DG90" s="13">
        <f t="shared" si="511"/>
        <v>2.3133820114326541E-2</v>
      </c>
      <c r="DH90" s="13">
        <f>SMALL($DT90:DU90,1)/(60*60*24)</f>
        <v>2.3133820114326544E-2</v>
      </c>
      <c r="DI90" s="13">
        <f>SMALL($DT90:DV90,1)/(60*60*24)</f>
        <v>2.3133820114326544E-2</v>
      </c>
      <c r="DJ90" s="13">
        <f>SMALL($DT90:DW90,1)/(60*60*24)</f>
        <v>2.3133820114326544E-2</v>
      </c>
      <c r="DK90" s="13">
        <f>SMALL($DT90:DX90,1)/(60*60*24)</f>
        <v>2.3133820114326544E-2</v>
      </c>
      <c r="DL90" s="13">
        <f>SMALL($DT90:DY90,1)/(60*60*24)</f>
        <v>2.3133820114326544E-2</v>
      </c>
      <c r="DM90" s="37">
        <f t="shared" si="512"/>
        <v>2.0612866536867634E-2</v>
      </c>
      <c r="DN90" s="13">
        <f>SMALL($DZ90:EA90,1)/(60*60*24)</f>
        <v>2.0612866536867634E-2</v>
      </c>
      <c r="DO90" s="13">
        <f>SMALL($DZ90:EB90,1)/(60*60*24)</f>
        <v>2.0612866536867634E-2</v>
      </c>
      <c r="DP90" s="13">
        <f>SMALL($DZ90:EC90,1)/(60*60*24)</f>
        <v>2.0612866536867634E-2</v>
      </c>
      <c r="DQ90" s="13">
        <f>SMALL($DZ90:ED90,1)/(60*60*24)</f>
        <v>2.0612866536867634E-2</v>
      </c>
      <c r="DR90" s="13">
        <f>SMALL($DZ90:EE90,1)/(60*60*24)</f>
        <v>2.0612866536867634E-2</v>
      </c>
      <c r="DT90" s="6">
        <f t="shared" si="513"/>
        <v>1998.7620578778133</v>
      </c>
      <c r="DU90" s="1">
        <f t="shared" si="656"/>
        <v>9999</v>
      </c>
      <c r="DV90" s="1">
        <f t="shared" si="657"/>
        <v>9999</v>
      </c>
      <c r="DW90" s="1">
        <f t="shared" si="658"/>
        <v>9999</v>
      </c>
      <c r="DX90" s="1">
        <f t="shared" si="659"/>
        <v>9999</v>
      </c>
      <c r="DY90" s="1">
        <f t="shared" si="660"/>
        <v>9999</v>
      </c>
      <c r="DZ90" s="6">
        <f t="shared" si="514"/>
        <v>1780.9516687853636</v>
      </c>
      <c r="EA90" s="1">
        <f t="shared" si="661"/>
        <v>9999</v>
      </c>
      <c r="EB90" s="46">
        <f t="shared" si="662"/>
        <v>9999</v>
      </c>
      <c r="EC90" s="1">
        <f t="shared" si="663"/>
        <v>9999</v>
      </c>
      <c r="ED90" s="1">
        <f t="shared" si="664"/>
        <v>9999</v>
      </c>
      <c r="EE90" s="1">
        <f t="shared" si="665"/>
        <v>9999</v>
      </c>
    </row>
    <row r="91" spans="1:135" x14ac:dyDescent="0.25">
      <c r="A91" s="1" t="s">
        <v>156</v>
      </c>
      <c r="E91" s="13">
        <v>2.4895833333333336E-2</v>
      </c>
      <c r="F91" s="11">
        <v>44044</v>
      </c>
      <c r="H91" s="38"/>
      <c r="K91" s="8">
        <v>1.7766203703703704E-2</v>
      </c>
      <c r="M91" s="8">
        <v>2.6224335748792269E-2</v>
      </c>
      <c r="N91" s="8">
        <f t="shared" si="474"/>
        <v>2.4849834762415146E-2</v>
      </c>
      <c r="O91" s="32" t="str">
        <f t="shared" si="515"/>
        <v>-</v>
      </c>
      <c r="P91" s="69">
        <f t="shared" si="516"/>
        <v>1.3745009863771231E-3</v>
      </c>
      <c r="Q91" s="32">
        <f t="shared" ref="Q91" si="667">IF(R91&gt;0,"+",0)</f>
        <v>0</v>
      </c>
      <c r="R91" s="70">
        <f t="shared" si="518"/>
        <v>-1.3745009863771231E-3</v>
      </c>
      <c r="S91" s="6">
        <f t="shared" si="307"/>
        <v>2147.0257234726687</v>
      </c>
      <c r="T91" s="8">
        <f t="shared" si="477"/>
        <v>1.1458333333333333E-2</v>
      </c>
      <c r="V91" s="8">
        <f t="shared" si="308"/>
        <v>2.5440046296296297E-2</v>
      </c>
      <c r="W91" s="8">
        <f t="shared" si="309"/>
        <v>0</v>
      </c>
      <c r="X91" s="8">
        <f t="shared" si="310"/>
        <v>1.1458333333333333E-2</v>
      </c>
      <c r="Y91" s="8"/>
      <c r="Z91" s="8">
        <f>IF(A91&lt;&gt;"",IF(VLOOKUP(A91,Apr!A$4:F$209,6)&gt;0,VLOOKUP(A91,Apr!A$4:F$209,6),0),0)</f>
        <v>2.554398148148148E-2</v>
      </c>
      <c r="AA91" s="8">
        <f>IF(A91&lt;&gt;"",IF(VLOOKUP(A91,May!A$3:F$207,6)&gt;0,VLOOKUP(A91,May!A$3:F$207,6),0),0)</f>
        <v>2.5440046296296297E-2</v>
      </c>
      <c r="AB91" s="8">
        <f>IF(A91&lt;&gt;"",IF(VLOOKUP(A91,Jun!A$3:F$207,6)&gt;0,VLOOKUP(A91,Jun!A$3:F$207,6),0),0)</f>
        <v>0</v>
      </c>
      <c r="AC91" s="8">
        <f>IF(A91&lt;&gt;"",IF(VLOOKUP(A91,Jul!A$3:F$206,6)&gt;0,VLOOKUP(A91,Jul!A$3:F$206,6),0),0)</f>
        <v>0</v>
      </c>
      <c r="AD91" s="8">
        <f>IF(A91&lt;&gt;"",IF(VLOOKUP(A91,Aug!A$3:F$206,6)&gt;0,VLOOKUP(A91,Aug!A$3:F$206,6),0),0)</f>
        <v>0</v>
      </c>
      <c r="AE91" s="8">
        <f>IF(A91&lt;&gt;"",IF(VLOOKUP(A91,Sep!A$3:F$206,6)&gt;0,VLOOKUP(A91,Sep!A$3:F$206,6),0),0)</f>
        <v>0</v>
      </c>
      <c r="AF91" s="6">
        <f t="shared" si="311"/>
        <v>1958.4959458255371</v>
      </c>
      <c r="AG91" s="8">
        <f t="shared" si="312"/>
        <v>5.208333333333333E-3</v>
      </c>
      <c r="AH91" s="8">
        <f>IF(A91&lt;&gt;"",IF(VLOOKUP(A91,Oct!A$3:F$206,6)&gt;0,VLOOKUP(A91,Oct!A$3:F$206,6),0),0)</f>
        <v>0</v>
      </c>
      <c r="AI91" s="8">
        <f>IF(A91&lt;&gt;"",IF(VLOOKUP(A91,Nov!A$3:F$206,6)&gt;0,VLOOKUP(A91,Nov!A$3:F$206,6),0),0)</f>
        <v>0</v>
      </c>
      <c r="AJ91" s="8">
        <f>IF(A91&lt;&gt;"",IF(VLOOKUP(A91,Dec!A$3:F$207,6)&gt;0,VLOOKUP(A91,Dec!A$3:F$207,6),0),0)</f>
        <v>0</v>
      </c>
      <c r="AK91" s="8">
        <f>IF(A91&lt;&gt;"",IF(VLOOKUP(A91,Jan!A$3:F$206,6)&gt;0,VLOOKUP(A91,Jan!A$3:F$206,6),0),0)</f>
        <v>0</v>
      </c>
      <c r="AL91" s="8">
        <f>IF(A91&lt;&gt;"",IF(VLOOKUP(A91,Feb!A$3:F$206,6)&gt;0,VLOOKUP(A91,Feb!A$3:F$206,6),0),0)</f>
        <v>0</v>
      </c>
      <c r="AM91" s="8">
        <f>IF(A91&lt;&gt;"",IF(VLOOKUP(A91,Mar!A$3:F$206,6)&gt;0,VLOOKUP(A91,Mar!A$3:F$206,6),0),0)</f>
        <v>0</v>
      </c>
      <c r="AO91" s="8">
        <f>LARGE($BM91:BN91,1)</f>
        <v>1.1458333333333333E-2</v>
      </c>
      <c r="AP91" s="8">
        <f>LARGE($BM91:BO91,1)</f>
        <v>1.1458333333333333E-2</v>
      </c>
      <c r="AQ91" s="8">
        <f>LARGE($BM91:BP91,1)</f>
        <v>1.1458333333333333E-2</v>
      </c>
      <c r="AR91" s="8">
        <f>LARGE($BM91:BQ91,1)</f>
        <v>1.1458333333333333E-2</v>
      </c>
      <c r="AS91" s="8">
        <f>LARGE($BM91:BR91,1)</f>
        <v>1.1458333333333333E-2</v>
      </c>
      <c r="AT91" s="8">
        <f>LARGE($BS91:BT91,1)</f>
        <v>5.208333333333333E-3</v>
      </c>
      <c r="AU91" s="8">
        <f>LARGE($BS91:BU91,1)</f>
        <v>5.208333333333333E-3</v>
      </c>
      <c r="AV91" s="8">
        <f>LARGE($BS91:BV91,1)</f>
        <v>5.208333333333333E-3</v>
      </c>
      <c r="AW91" s="8">
        <f>LARGE($BS91:BW91,1)</f>
        <v>5.208333333333333E-3</v>
      </c>
      <c r="AX91" s="8">
        <f>LARGE($BS91:BX91,1)</f>
        <v>5.208333333333333E-3</v>
      </c>
      <c r="BA91" s="6">
        <f t="shared" si="497"/>
        <v>2207</v>
      </c>
      <c r="BB91" s="6">
        <f t="shared" si="498"/>
        <v>2198.02</v>
      </c>
      <c r="BC91" s="6">
        <f t="shared" si="499"/>
        <v>0</v>
      </c>
      <c r="BD91" s="6">
        <f t="shared" si="500"/>
        <v>0</v>
      </c>
      <c r="BE91" s="6">
        <f t="shared" si="501"/>
        <v>0</v>
      </c>
      <c r="BF91" s="6">
        <f t="shared" si="502"/>
        <v>0</v>
      </c>
      <c r="BG91" s="6">
        <f t="shared" si="313"/>
        <v>0</v>
      </c>
      <c r="BH91" s="6">
        <f t="shared" si="314"/>
        <v>0</v>
      </c>
      <c r="BI91" s="6">
        <f t="shared" si="315"/>
        <v>0</v>
      </c>
      <c r="BJ91" s="6">
        <f t="shared" si="316"/>
        <v>0</v>
      </c>
      <c r="BK91" s="6">
        <f t="shared" si="317"/>
        <v>0</v>
      </c>
      <c r="BM91" s="8">
        <f t="shared" si="503"/>
        <v>1.1458333333333333E-2</v>
      </c>
      <c r="BN91" s="8">
        <f t="shared" si="318"/>
        <v>1.0763888888888889E-2</v>
      </c>
      <c r="BO91" s="8">
        <f t="shared" si="319"/>
        <v>1.0763888888888889E-2</v>
      </c>
      <c r="BP91" s="8">
        <f t="shared" si="320"/>
        <v>0</v>
      </c>
      <c r="BQ91" s="8">
        <f t="shared" si="321"/>
        <v>0</v>
      </c>
      <c r="BR91" s="8">
        <f t="shared" si="322"/>
        <v>0</v>
      </c>
      <c r="BS91" s="8">
        <f t="shared" si="504"/>
        <v>5.208333333333333E-3</v>
      </c>
      <c r="BT91" s="8">
        <f t="shared" si="647"/>
        <v>0</v>
      </c>
      <c r="BU91" s="8">
        <f t="shared" si="647"/>
        <v>0</v>
      </c>
      <c r="BV91" s="8">
        <f t="shared" si="381"/>
        <v>0</v>
      </c>
      <c r="BW91" s="8">
        <f t="shared" si="382"/>
        <v>0</v>
      </c>
      <c r="BX91" s="8">
        <f t="shared" si="383"/>
        <v>0</v>
      </c>
      <c r="CA91" s="8">
        <f t="shared" si="505"/>
        <v>2.554398148148148E-2</v>
      </c>
      <c r="CB91" s="8">
        <f t="shared" si="506"/>
        <v>2.5440046296296297E-2</v>
      </c>
      <c r="CC91" s="8" t="str">
        <f t="shared" si="507"/>
        <v/>
      </c>
      <c r="CD91" s="8" t="str">
        <f t="shared" si="508"/>
        <v/>
      </c>
      <c r="CE91" s="8" t="str">
        <f t="shared" si="509"/>
        <v/>
      </c>
      <c r="CF91" s="8" t="str">
        <f t="shared" si="510"/>
        <v/>
      </c>
      <c r="CG91" s="8" t="str">
        <f t="shared" si="648"/>
        <v/>
      </c>
      <c r="CH91" s="8" t="str">
        <f t="shared" si="649"/>
        <v/>
      </c>
      <c r="CI91" s="8" t="str">
        <f t="shared" si="650"/>
        <v/>
      </c>
      <c r="CJ91" s="8" t="str">
        <f t="shared" si="651"/>
        <v/>
      </c>
      <c r="CK91" s="8" t="str">
        <f t="shared" si="652"/>
        <v/>
      </c>
      <c r="CL91" s="8" t="str">
        <f t="shared" si="653"/>
        <v/>
      </c>
      <c r="CN91" s="13">
        <v>2.4895833333333336E-2</v>
      </c>
      <c r="CO91" s="8">
        <f t="shared" si="654"/>
        <v>2.554398148148148E-2</v>
      </c>
      <c r="CP91" s="8">
        <f>IF(COUNT($CA91:CB91)&gt;0,SMALL($CA91:CB91,1),$CN91)</f>
        <v>2.5440046296296297E-2</v>
      </c>
      <c r="CQ91" s="8">
        <f>IF(COUNT($CA91:CC91)&gt;0,SMALL($CA91:CC91,1),$CN91)</f>
        <v>2.5440046296296297E-2</v>
      </c>
      <c r="CR91" s="8">
        <f>IF(COUNT($CA91:CD91)&gt;0,SMALL($CA91:CD91,1),$CN91)</f>
        <v>2.5440046296296297E-2</v>
      </c>
      <c r="CS91" s="8">
        <f>IF(COUNT($CA91:CE91)&gt;0,SMALL($CA91:CE91,1),$CN91)</f>
        <v>2.5440046296296297E-2</v>
      </c>
      <c r="CT91" s="3">
        <v>1.9895833333333331E-2</v>
      </c>
      <c r="CU91" s="8">
        <f t="shared" si="655"/>
        <v>1.9895833333333331E-2</v>
      </c>
      <c r="CV91" s="8">
        <f>IF(COUNT($CG91:CH91)&gt;0,SMALL($CG91:CH91,1),$CU91)</f>
        <v>1.9895833333333331E-2</v>
      </c>
      <c r="CW91" s="8">
        <f>IF(COUNT($CG91:CI91)&gt;0,SMALL($CG91:CI91,1),$CU91)</f>
        <v>1.9895833333333331E-2</v>
      </c>
      <c r="CX91" s="8">
        <f>IF(COUNT($CG91:CJ91)&gt;0,SMALL($CG91:CJ91,1),$CU91)</f>
        <v>1.9895833333333331E-2</v>
      </c>
      <c r="CY91" s="8">
        <f>IF(COUNT($CG91:CK91)&gt;0,SMALL($CG91:CK91,1),$CU91)</f>
        <v>1.9895833333333331E-2</v>
      </c>
      <c r="DA91" s="8">
        <f t="shared" si="492"/>
        <v>1.1460347222222221E-2</v>
      </c>
      <c r="DB91" s="8">
        <f t="shared" si="493"/>
        <v>5.2103472222222221E-3</v>
      </c>
      <c r="DC91" s="1">
        <f t="shared" si="462"/>
        <v>87</v>
      </c>
      <c r="DD91" s="8">
        <f t="shared" si="494"/>
        <v>2.0138888888888889E-6</v>
      </c>
      <c r="DE91" s="1" t="str">
        <f t="shared" si="495"/>
        <v>Peter Thomson</v>
      </c>
      <c r="DG91" s="13">
        <f t="shared" si="511"/>
        <v>2.4849834762415146E-2</v>
      </c>
      <c r="DH91" s="13">
        <f>SMALL($DT91:DU91,1)/(60*60*24)</f>
        <v>2.4849834762415146E-2</v>
      </c>
      <c r="DI91" s="13">
        <f>SMALL($DT91:DV91,1)/(60*60*24)</f>
        <v>2.4849834762415146E-2</v>
      </c>
      <c r="DJ91" s="13">
        <f>SMALL($DT91:DW91,1)/(60*60*24)</f>
        <v>2.4849834762415146E-2</v>
      </c>
      <c r="DK91" s="13">
        <f>SMALL($DT91:DX91,1)/(60*60*24)</f>
        <v>2.4849834762415146E-2</v>
      </c>
      <c r="DL91" s="13">
        <f>SMALL($DT91:DY91,1)/(60*60*24)</f>
        <v>2.4849834762415146E-2</v>
      </c>
      <c r="DM91" s="37">
        <f t="shared" si="512"/>
        <v>2.2667777150758531E-2</v>
      </c>
      <c r="DN91" s="13">
        <f>SMALL($DZ91:EA91,1)/(60*60*24)</f>
        <v>2.2667777150758531E-2</v>
      </c>
      <c r="DO91" s="13">
        <f>SMALL($DZ91:EB91,1)/(60*60*24)</f>
        <v>2.2667777150758531E-2</v>
      </c>
      <c r="DP91" s="13">
        <f>SMALL($DZ91:EC91,1)/(60*60*24)</f>
        <v>2.2667777150758531E-2</v>
      </c>
      <c r="DQ91" s="13">
        <f>SMALL($DZ91:ED91,1)/(60*60*24)</f>
        <v>2.2667777150758531E-2</v>
      </c>
      <c r="DR91" s="13">
        <f>SMALL($DZ91:EE91,1)/(60*60*24)</f>
        <v>2.2667777150758531E-2</v>
      </c>
      <c r="DT91" s="6">
        <f t="shared" si="513"/>
        <v>2147.0257234726687</v>
      </c>
      <c r="DU91" s="1">
        <f t="shared" si="656"/>
        <v>2207</v>
      </c>
      <c r="DV91" s="1">
        <f t="shared" si="657"/>
        <v>2198.02</v>
      </c>
      <c r="DW91" s="1">
        <f t="shared" si="658"/>
        <v>9999</v>
      </c>
      <c r="DX91" s="1">
        <f t="shared" si="659"/>
        <v>9999</v>
      </c>
      <c r="DY91" s="1">
        <f t="shared" si="660"/>
        <v>9999</v>
      </c>
      <c r="DZ91" s="6">
        <f t="shared" si="514"/>
        <v>1958.4959458255371</v>
      </c>
      <c r="EA91" s="1">
        <f t="shared" si="661"/>
        <v>9999</v>
      </c>
      <c r="EB91" s="46">
        <f t="shared" si="662"/>
        <v>9999</v>
      </c>
      <c r="EC91" s="1">
        <f t="shared" si="663"/>
        <v>9999</v>
      </c>
      <c r="ED91" s="1">
        <f t="shared" si="664"/>
        <v>9999</v>
      </c>
      <c r="EE91" s="1">
        <f t="shared" si="665"/>
        <v>9999</v>
      </c>
    </row>
    <row r="92" spans="1:135" x14ac:dyDescent="0.25">
      <c r="A92" s="1" t="s">
        <v>179</v>
      </c>
      <c r="E92" s="13">
        <v>2.3622685185185188E-2</v>
      </c>
      <c r="F92" s="11">
        <v>44317</v>
      </c>
      <c r="H92" s="38"/>
      <c r="L92" s="8">
        <v>3.6805555555555557E-2</v>
      </c>
      <c r="M92" s="8">
        <v>2.3622685185185184E-2</v>
      </c>
      <c r="N92" s="8">
        <f t="shared" si="474"/>
        <v>2.4982237742742181E-2</v>
      </c>
      <c r="O92" s="32">
        <f t="shared" si="515"/>
        <v>0</v>
      </c>
      <c r="P92" s="70">
        <f t="shared" si="516"/>
        <v>-1.3595525575569971E-3</v>
      </c>
      <c r="Q92" s="32" t="str">
        <f t="shared" ref="Q92" si="668">IF(R92&gt;0,"+",0)</f>
        <v>+</v>
      </c>
      <c r="R92" s="69">
        <f t="shared" si="518"/>
        <v>1.3595525575569971E-3</v>
      </c>
      <c r="S92" s="6">
        <f t="shared" si="307"/>
        <v>2158.4653409729244</v>
      </c>
      <c r="T92" s="8">
        <f t="shared" si="477"/>
        <v>1.1284722222222222E-2</v>
      </c>
      <c r="V92" s="8">
        <f t="shared" si="308"/>
        <v>0</v>
      </c>
      <c r="W92" s="8">
        <f t="shared" si="309"/>
        <v>0</v>
      </c>
      <c r="X92" s="8">
        <f t="shared" si="310"/>
        <v>1.1284722222222222E-2</v>
      </c>
      <c r="Y92" s="8"/>
      <c r="Z92" s="8">
        <f>IF(A92&lt;&gt;"",IF(VLOOKUP(A92,Apr!A$4:F$209,6)&gt;0,VLOOKUP(A92,Apr!A$4:F$209,6),0),0)</f>
        <v>0</v>
      </c>
      <c r="AA92" s="8">
        <f>IF(A92&lt;&gt;"",IF(VLOOKUP(A92,May!A$3:F$207,6)&gt;0,VLOOKUP(A92,May!A$3:F$207,6),0),0)</f>
        <v>0</v>
      </c>
      <c r="AB92" s="8">
        <f>IF(A92&lt;&gt;"",IF(VLOOKUP(A92,Jun!A$3:F$207,6)&gt;0,VLOOKUP(A92,Jun!A$3:F$207,6),0),0)</f>
        <v>0</v>
      </c>
      <c r="AC92" s="8">
        <f>IF(A92&lt;&gt;"",IF(VLOOKUP(A92,Jul!A$3:F$206,6)&gt;0,VLOOKUP(A92,Jul!A$3:F$206,6),0),0)</f>
        <v>0</v>
      </c>
      <c r="AD92" s="8">
        <f>IF(A92&lt;&gt;"",IF(VLOOKUP(A92,Aug!A$3:F$206,6)&gt;0,VLOOKUP(A92,Aug!A$3:F$206,6),0),0)</f>
        <v>0</v>
      </c>
      <c r="AE92" s="8">
        <f>IF(A92&lt;&gt;"",IF(VLOOKUP(A92,Sep!A$3:F$206,6)&gt;0,VLOOKUP(A92,Sep!A$3:F$206,6),0),0)</f>
        <v>0</v>
      </c>
      <c r="AF92" s="6">
        <f t="shared" si="311"/>
        <v>1923.2516626329186</v>
      </c>
      <c r="AG92" s="8">
        <f t="shared" si="312"/>
        <v>5.5555555555555558E-3</v>
      </c>
      <c r="AH92" s="8">
        <f>IF(A92&lt;&gt;"",IF(VLOOKUP(A92,Oct!A$3:F$206,6)&gt;0,VLOOKUP(A92,Oct!A$3:F$206,6),0),0)</f>
        <v>0</v>
      </c>
      <c r="AI92" s="8">
        <f>IF(A92&lt;&gt;"",IF(VLOOKUP(A92,Nov!A$3:F$206,6)&gt;0,VLOOKUP(A92,Nov!A$3:F$206,6),0),0)</f>
        <v>0</v>
      </c>
      <c r="AJ92" s="8">
        <f>IF(A92&lt;&gt;"",IF(VLOOKUP(A92,Dec!A$3:F$207,6)&gt;0,VLOOKUP(A92,Dec!A$3:F$207,6),0),0)</f>
        <v>0</v>
      </c>
      <c r="AK92" s="8">
        <f>IF(A92&lt;&gt;"",IF(VLOOKUP(A92,Jan!A$3:F$206,6)&gt;0,VLOOKUP(A92,Jan!A$3:F$206,6),0),0)</f>
        <v>0</v>
      </c>
      <c r="AL92" s="8">
        <f>IF(A92&lt;&gt;"",IF(VLOOKUP(A92,Feb!A$3:F$206,6)&gt;0,VLOOKUP(A92,Feb!A$3:F$206,6),0),0)</f>
        <v>0</v>
      </c>
      <c r="AM92" s="8">
        <f>IF(A92&lt;&gt;"",IF(VLOOKUP(A92,Mar!A$3:F$206,6)&gt;0,VLOOKUP(A92,Mar!A$3:F$206,6),0),0)</f>
        <v>0</v>
      </c>
      <c r="AO92" s="8">
        <f>LARGE($BM92:BN92,1)</f>
        <v>1.1284722222222222E-2</v>
      </c>
      <c r="AP92" s="8">
        <f>LARGE($BM92:BO92,1)</f>
        <v>1.1284722222222222E-2</v>
      </c>
      <c r="AQ92" s="8">
        <f>LARGE($BM92:BP92,1)</f>
        <v>1.1284722222222222E-2</v>
      </c>
      <c r="AR92" s="8">
        <f>LARGE($BM92:BQ92,1)</f>
        <v>1.1284722222222222E-2</v>
      </c>
      <c r="AS92" s="8">
        <f>LARGE($BM92:BR92,1)</f>
        <v>1.1284722222222222E-2</v>
      </c>
      <c r="AT92" s="8">
        <f>LARGE($BS92:BT92,1)</f>
        <v>5.5555555555555558E-3</v>
      </c>
      <c r="AU92" s="8">
        <f>LARGE($BS92:BU92,1)</f>
        <v>5.5555555555555558E-3</v>
      </c>
      <c r="AV92" s="8">
        <f>LARGE($BS92:BV92,1)</f>
        <v>5.5555555555555558E-3</v>
      </c>
      <c r="AW92" s="8">
        <f>LARGE($BS92:BW92,1)</f>
        <v>5.5555555555555558E-3</v>
      </c>
      <c r="AX92" s="8">
        <f>LARGE($BS92:BX92,1)</f>
        <v>5.5555555555555558E-3</v>
      </c>
      <c r="BA92" s="6">
        <f t="shared" si="497"/>
        <v>0</v>
      </c>
      <c r="BB92" s="6">
        <f t="shared" si="498"/>
        <v>0</v>
      </c>
      <c r="BC92" s="6">
        <f t="shared" si="499"/>
        <v>0</v>
      </c>
      <c r="BD92" s="6">
        <f t="shared" si="500"/>
        <v>0</v>
      </c>
      <c r="BE92" s="6">
        <f t="shared" si="501"/>
        <v>0</v>
      </c>
      <c r="BF92" s="6">
        <f t="shared" si="502"/>
        <v>0</v>
      </c>
      <c r="BG92" s="6">
        <f t="shared" si="313"/>
        <v>0</v>
      </c>
      <c r="BH92" s="6">
        <f t="shared" si="314"/>
        <v>0</v>
      </c>
      <c r="BI92" s="6">
        <f t="shared" si="315"/>
        <v>0</v>
      </c>
      <c r="BJ92" s="6">
        <f t="shared" si="316"/>
        <v>0</v>
      </c>
      <c r="BK92" s="6">
        <f t="shared" si="317"/>
        <v>0</v>
      </c>
      <c r="BM92" s="8">
        <f t="shared" si="503"/>
        <v>1.1284722222222222E-2</v>
      </c>
      <c r="BN92" s="8">
        <f t="shared" si="318"/>
        <v>0</v>
      </c>
      <c r="BO92" s="8">
        <f t="shared" si="319"/>
        <v>0</v>
      </c>
      <c r="BP92" s="8">
        <f t="shared" si="320"/>
        <v>0</v>
      </c>
      <c r="BQ92" s="8">
        <f t="shared" si="321"/>
        <v>0</v>
      </c>
      <c r="BR92" s="8">
        <f t="shared" si="322"/>
        <v>0</v>
      </c>
      <c r="BS92" s="8">
        <f t="shared" si="504"/>
        <v>5.5555555555555558E-3</v>
      </c>
      <c r="BT92" s="8">
        <f t="shared" si="647"/>
        <v>0</v>
      </c>
      <c r="BU92" s="8">
        <f t="shared" si="647"/>
        <v>0</v>
      </c>
      <c r="BV92" s="8">
        <f t="shared" si="381"/>
        <v>0</v>
      </c>
      <c r="BW92" s="8">
        <f t="shared" si="382"/>
        <v>0</v>
      </c>
      <c r="BX92" s="8">
        <f t="shared" si="383"/>
        <v>0</v>
      </c>
      <c r="CA92" s="8" t="str">
        <f t="shared" si="505"/>
        <v/>
      </c>
      <c r="CB92" s="8" t="str">
        <f t="shared" si="506"/>
        <v/>
      </c>
      <c r="CC92" s="8" t="str">
        <f t="shared" si="507"/>
        <v/>
      </c>
      <c r="CD92" s="8" t="str">
        <f t="shared" si="508"/>
        <v/>
      </c>
      <c r="CE92" s="8" t="str">
        <f t="shared" si="509"/>
        <v/>
      </c>
      <c r="CF92" s="8" t="str">
        <f t="shared" si="510"/>
        <v/>
      </c>
      <c r="CG92" s="8" t="str">
        <f t="shared" si="648"/>
        <v/>
      </c>
      <c r="CH92" s="8" t="str">
        <f t="shared" si="649"/>
        <v/>
      </c>
      <c r="CI92" s="8" t="str">
        <f t="shared" si="650"/>
        <v/>
      </c>
      <c r="CJ92" s="8" t="str">
        <f t="shared" si="651"/>
        <v/>
      </c>
      <c r="CK92" s="8" t="str">
        <f t="shared" si="652"/>
        <v/>
      </c>
      <c r="CL92" s="8" t="str">
        <f t="shared" si="653"/>
        <v/>
      </c>
      <c r="CN92" s="13"/>
      <c r="CO92" s="8">
        <f t="shared" si="654"/>
        <v>0</v>
      </c>
      <c r="CP92" s="8">
        <f>IF(COUNT($CA92:CB92)&gt;0,SMALL($CA92:CB92,1),$CN92)</f>
        <v>0</v>
      </c>
      <c r="CQ92" s="8">
        <f>IF(COUNT($CA92:CC92)&gt;0,SMALL($CA92:CC92,1),$CN92)</f>
        <v>0</v>
      </c>
      <c r="CR92" s="8">
        <f>IF(COUNT($CA92:CD92)&gt;0,SMALL($CA92:CD92,1),$CN92)</f>
        <v>0</v>
      </c>
      <c r="CS92" s="8">
        <f>IF(COUNT($CA92:CE92)&gt;0,SMALL($CA92:CE92,1),$CN92)</f>
        <v>0</v>
      </c>
      <c r="CU92" s="8">
        <f t="shared" si="655"/>
        <v>0</v>
      </c>
      <c r="CV92" s="8">
        <f>IF(COUNT($CG92:CH92)&gt;0,SMALL($CG92:CH92,1),$CU92)</f>
        <v>0</v>
      </c>
      <c r="CW92" s="8">
        <f>IF(COUNT($CG92:CI92)&gt;0,SMALL($CG92:CI92,1),$CU92)</f>
        <v>0</v>
      </c>
      <c r="CX92" s="8">
        <f>IF(COUNT($CG92:CJ92)&gt;0,SMALL($CG92:CJ92,1),$CU92)</f>
        <v>0</v>
      </c>
      <c r="CY92" s="8">
        <f>IF(COUNT($CG92:CK92)&gt;0,SMALL($CG92:CK92,1),$CU92)</f>
        <v>0</v>
      </c>
      <c r="DA92" s="8">
        <f t="shared" si="492"/>
        <v>1.1286759259259259E-2</v>
      </c>
      <c r="DB92" s="8">
        <f t="shared" si="493"/>
        <v>5.5575925925925931E-3</v>
      </c>
      <c r="DC92" s="1">
        <f t="shared" si="462"/>
        <v>88</v>
      </c>
      <c r="DD92" s="8">
        <f t="shared" si="494"/>
        <v>2.0370370370370371E-6</v>
      </c>
      <c r="DE92" s="1" t="str">
        <f t="shared" si="495"/>
        <v>Richard Needham</v>
      </c>
      <c r="DG92" s="13">
        <f t="shared" si="511"/>
        <v>2.4982237742742181E-2</v>
      </c>
      <c r="DH92" s="13">
        <f>SMALL($DT92:DU92,1)/(60*60*24)</f>
        <v>2.4982237742742181E-2</v>
      </c>
      <c r="DI92" s="13">
        <f>SMALL($DT92:DV92,1)/(60*60*24)</f>
        <v>2.4982237742742181E-2</v>
      </c>
      <c r="DJ92" s="13">
        <f>SMALL($DT92:DW92,1)/(60*60*24)</f>
        <v>2.4982237742742181E-2</v>
      </c>
      <c r="DK92" s="13">
        <f>SMALL($DT92:DX92,1)/(60*60*24)</f>
        <v>2.4982237742742181E-2</v>
      </c>
      <c r="DL92" s="13">
        <f>SMALL($DT92:DY92,1)/(60*60*24)</f>
        <v>2.4982237742742181E-2</v>
      </c>
      <c r="DM92" s="37">
        <f t="shared" si="512"/>
        <v>2.225985720639952E-2</v>
      </c>
      <c r="DN92" s="13">
        <f>SMALL($DZ92:EA92,1)/(60*60*24)</f>
        <v>2.225985720639952E-2</v>
      </c>
      <c r="DO92" s="13">
        <f>SMALL($DZ92:EB92,1)/(60*60*24)</f>
        <v>2.225985720639952E-2</v>
      </c>
      <c r="DP92" s="13">
        <f>SMALL($DZ92:EC92,1)/(60*60*24)</f>
        <v>2.225985720639952E-2</v>
      </c>
      <c r="DQ92" s="13">
        <f>SMALL($DZ92:ED92,1)/(60*60*24)</f>
        <v>2.225985720639952E-2</v>
      </c>
      <c r="DR92" s="13">
        <f>SMALL($DZ92:EE92,1)/(60*60*24)</f>
        <v>2.225985720639952E-2</v>
      </c>
      <c r="DT92" s="6">
        <f t="shared" si="513"/>
        <v>2158.4653409729244</v>
      </c>
      <c r="DU92" s="1">
        <f t="shared" si="656"/>
        <v>9999</v>
      </c>
      <c r="DV92" s="1">
        <f t="shared" si="657"/>
        <v>9999</v>
      </c>
      <c r="DW92" s="1">
        <f t="shared" si="658"/>
        <v>9999</v>
      </c>
      <c r="DX92" s="1">
        <f t="shared" si="659"/>
        <v>9999</v>
      </c>
      <c r="DY92" s="1">
        <f t="shared" si="660"/>
        <v>9999</v>
      </c>
      <c r="DZ92" s="6">
        <f t="shared" si="514"/>
        <v>1923.2516626329186</v>
      </c>
      <c r="EA92" s="1">
        <f t="shared" si="661"/>
        <v>9999</v>
      </c>
      <c r="EB92" s="46">
        <f t="shared" si="662"/>
        <v>9999</v>
      </c>
      <c r="EC92" s="1">
        <f t="shared" si="663"/>
        <v>9999</v>
      </c>
      <c r="ED92" s="1">
        <f t="shared" si="664"/>
        <v>9999</v>
      </c>
      <c r="EE92" s="1">
        <f t="shared" si="665"/>
        <v>9999</v>
      </c>
    </row>
    <row r="93" spans="1:135" x14ac:dyDescent="0.25">
      <c r="A93" s="1" t="s">
        <v>21</v>
      </c>
      <c r="E93" s="13">
        <v>2.0659722222222222E-2</v>
      </c>
      <c r="F93" s="11">
        <v>39569</v>
      </c>
      <c r="H93" s="38"/>
      <c r="K93" s="8">
        <v>1.7326388888888888E-2</v>
      </c>
      <c r="L93" s="8">
        <v>3.9398148148148147E-2</v>
      </c>
      <c r="M93" s="8">
        <v>2.4236111111111111E-2</v>
      </c>
      <c r="N93" s="8">
        <f t="shared" si="474"/>
        <v>2.4234659699892816E-2</v>
      </c>
      <c r="O93" s="32" t="str">
        <f t="shared" si="515"/>
        <v>-</v>
      </c>
      <c r="P93" s="69">
        <f t="shared" si="516"/>
        <v>1.4514112182950623E-6</v>
      </c>
      <c r="Q93" s="32">
        <f t="shared" ref="Q93" si="669">IF(R93&gt;0,"+",0)</f>
        <v>0</v>
      </c>
      <c r="R93" s="70">
        <f t="shared" si="518"/>
        <v>-1.4514112182950623E-6</v>
      </c>
      <c r="S93" s="6">
        <f t="shared" si="307"/>
        <v>2093.8745980707395</v>
      </c>
      <c r="T93" s="8">
        <f t="shared" si="477"/>
        <v>1.1979166666666667E-2</v>
      </c>
      <c r="V93" s="8">
        <f t="shared" si="308"/>
        <v>0</v>
      </c>
      <c r="W93" s="8">
        <f t="shared" si="309"/>
        <v>1.9918981481481475E-2</v>
      </c>
      <c r="X93" s="8">
        <f t="shared" si="310"/>
        <v>1.1979166666666667E-2</v>
      </c>
      <c r="Y93" s="8"/>
      <c r="Z93" s="8">
        <f>IF(A93&lt;&gt;"",IF(VLOOKUP(A93,Apr!A$4:F$209,6)&gt;0,VLOOKUP(A93,Apr!A$4:F$209,6),0),0)</f>
        <v>0</v>
      </c>
      <c r="AA93" s="8">
        <f>IF(A93&lt;&gt;"",IF(VLOOKUP(A93,May!A$3:F$207,6)&gt;0,VLOOKUP(A93,May!A$3:F$207,6),0),0)</f>
        <v>0</v>
      </c>
      <c r="AB93" s="8">
        <f>IF(A93&lt;&gt;"",IF(VLOOKUP(A93,Jun!A$3:F$207,6)&gt;0,VLOOKUP(A93,Jun!A$3:F$207,6),0),0)</f>
        <v>0</v>
      </c>
      <c r="AC93" s="8">
        <f>IF(A93&lt;&gt;"",IF(VLOOKUP(A93,Jul!A$3:F$206,6)&gt;0,VLOOKUP(A93,Jul!A$3:F$206,6),0),0)</f>
        <v>0</v>
      </c>
      <c r="AD93" s="8">
        <f>IF(A93&lt;&gt;"",IF(VLOOKUP(A93,Aug!A$3:F$206,6)&gt;0,VLOOKUP(A93,Aug!A$3:F$206,6),0),0)</f>
        <v>0</v>
      </c>
      <c r="AE93" s="8">
        <f>IF(A93&lt;&gt;"",IF(VLOOKUP(A93,Sep!A$3:F$206,6)&gt;0,VLOOKUP(A93,Sep!A$3:F$206,6),0),0)</f>
        <v>0</v>
      </c>
      <c r="AF93" s="6">
        <f t="shared" si="311"/>
        <v>1865.6995438570254</v>
      </c>
      <c r="AG93" s="8">
        <f t="shared" si="312"/>
        <v>6.2499999999999995E-3</v>
      </c>
      <c r="AH93" s="8">
        <f>IF(A93&lt;&gt;"",IF(VLOOKUP(A93,Oct!A$3:F$206,6)&gt;0,VLOOKUP(A93,Oct!A$3:F$206,6),0),0)</f>
        <v>0</v>
      </c>
      <c r="AI93" s="8">
        <f>IF(A93&lt;&gt;"",IF(VLOOKUP(A93,Nov!A$3:F$206,6)&gt;0,VLOOKUP(A93,Nov!A$3:F$206,6),0),0)</f>
        <v>0</v>
      </c>
      <c r="AJ93" s="8">
        <f>IF(A93&lt;&gt;"",IF(VLOOKUP(A93,Dec!A$3:F$207,6)&gt;0,VLOOKUP(A93,Dec!A$3:F$207,6),0),0)</f>
        <v>0</v>
      </c>
      <c r="AK93" s="8">
        <f>IF(A93&lt;&gt;"",IF(VLOOKUP(A93,Jan!A$3:F$206,6)&gt;0,VLOOKUP(A93,Jan!A$3:F$206,6),0),0)</f>
        <v>2.1226851851851854E-2</v>
      </c>
      <c r="AL93" s="8">
        <f>IF(A93&lt;&gt;"",IF(VLOOKUP(A93,Feb!A$3:F$206,6)&gt;0,VLOOKUP(A93,Feb!A$3:F$206,6),0),0)</f>
        <v>0</v>
      </c>
      <c r="AM93" s="8">
        <f>IF(A93&lt;&gt;"",IF(VLOOKUP(A93,Mar!A$3:F$206,6)&gt;0,VLOOKUP(A93,Mar!A$3:F$206,6),0),0)</f>
        <v>1.9918981481481475E-2</v>
      </c>
      <c r="AO93" s="8">
        <f>LARGE($BM93:BN93,1)</f>
        <v>1.1979166666666667E-2</v>
      </c>
      <c r="AP93" s="8">
        <f>LARGE($BM93:BO93,1)</f>
        <v>1.1979166666666667E-2</v>
      </c>
      <c r="AQ93" s="8">
        <f>LARGE($BM93:BP93,1)</f>
        <v>1.1979166666666667E-2</v>
      </c>
      <c r="AR93" s="8">
        <f>LARGE($BM93:BQ93,1)</f>
        <v>1.1979166666666667E-2</v>
      </c>
      <c r="AS93" s="8">
        <f>LARGE($BM93:BR93,1)</f>
        <v>1.1979166666666667E-2</v>
      </c>
      <c r="AT93" s="8">
        <f>LARGE($BS93:BT93,1)</f>
        <v>6.2499999999999995E-3</v>
      </c>
      <c r="AU93" s="8">
        <f>LARGE($BS93:BU93,1)</f>
        <v>6.2499999999999995E-3</v>
      </c>
      <c r="AV93" s="8">
        <f>LARGE($BS93:BV93,1)</f>
        <v>6.2499999999999995E-3</v>
      </c>
      <c r="AW93" s="8">
        <f>LARGE($BS93:BW93,1)</f>
        <v>6.5972222222222222E-3</v>
      </c>
      <c r="AX93" s="8">
        <f>LARGE($BS93:BX93,1)</f>
        <v>6.5972222222222222E-3</v>
      </c>
      <c r="BA93" s="6">
        <f t="shared" si="497"/>
        <v>0</v>
      </c>
      <c r="BB93" s="6">
        <f t="shared" si="498"/>
        <v>0</v>
      </c>
      <c r="BC93" s="6">
        <f t="shared" si="499"/>
        <v>0</v>
      </c>
      <c r="BD93" s="6">
        <f t="shared" si="500"/>
        <v>0</v>
      </c>
      <c r="BE93" s="6">
        <f t="shared" si="501"/>
        <v>0</v>
      </c>
      <c r="BF93" s="6">
        <f t="shared" si="502"/>
        <v>0</v>
      </c>
      <c r="BG93" s="6">
        <f t="shared" si="313"/>
        <v>0</v>
      </c>
      <c r="BH93" s="6">
        <f t="shared" si="314"/>
        <v>0</v>
      </c>
      <c r="BI93" s="6">
        <f t="shared" si="315"/>
        <v>0</v>
      </c>
      <c r="BJ93" s="6">
        <f t="shared" si="316"/>
        <v>1834</v>
      </c>
      <c r="BK93" s="6">
        <f t="shared" si="317"/>
        <v>0</v>
      </c>
      <c r="BM93" s="8">
        <f t="shared" si="503"/>
        <v>1.1979166666666667E-2</v>
      </c>
      <c r="BN93" s="8">
        <f t="shared" si="318"/>
        <v>0</v>
      </c>
      <c r="BO93" s="8">
        <f t="shared" si="319"/>
        <v>0</v>
      </c>
      <c r="BP93" s="8">
        <f t="shared" si="320"/>
        <v>0</v>
      </c>
      <c r="BQ93" s="8">
        <f t="shared" si="321"/>
        <v>0</v>
      </c>
      <c r="BR93" s="8">
        <f t="shared" si="322"/>
        <v>0</v>
      </c>
      <c r="BS93" s="8">
        <f t="shared" si="504"/>
        <v>6.2499999999999995E-3</v>
      </c>
      <c r="BT93" s="8">
        <f t="shared" si="647"/>
        <v>0</v>
      </c>
      <c r="BU93" s="8">
        <f t="shared" si="647"/>
        <v>0</v>
      </c>
      <c r="BV93" s="8">
        <f t="shared" si="381"/>
        <v>0</v>
      </c>
      <c r="BW93" s="8">
        <f t="shared" si="382"/>
        <v>6.5972222222222222E-3</v>
      </c>
      <c r="BX93" s="8">
        <f t="shared" si="383"/>
        <v>0</v>
      </c>
      <c r="CA93" s="8" t="str">
        <f t="shared" si="505"/>
        <v/>
      </c>
      <c r="CB93" s="8" t="str">
        <f t="shared" si="506"/>
        <v/>
      </c>
      <c r="CC93" s="8" t="str">
        <f t="shared" si="507"/>
        <v/>
      </c>
      <c r="CD93" s="8" t="str">
        <f t="shared" si="508"/>
        <v/>
      </c>
      <c r="CE93" s="8" t="str">
        <f t="shared" si="509"/>
        <v/>
      </c>
      <c r="CF93" s="8" t="str">
        <f t="shared" si="510"/>
        <v/>
      </c>
      <c r="CG93" s="8" t="str">
        <f t="shared" si="648"/>
        <v/>
      </c>
      <c r="CH93" s="8" t="str">
        <f t="shared" si="649"/>
        <v/>
      </c>
      <c r="CI93" s="8" t="str">
        <f t="shared" si="650"/>
        <v/>
      </c>
      <c r="CJ93" s="8">
        <f t="shared" si="651"/>
        <v>2.1226851851851854E-2</v>
      </c>
      <c r="CK93" s="8" t="str">
        <f t="shared" si="652"/>
        <v/>
      </c>
      <c r="CL93" s="8">
        <f t="shared" si="653"/>
        <v>1.9918981481481475E-2</v>
      </c>
      <c r="CN93" s="13">
        <v>2.0659722222222222E-2</v>
      </c>
      <c r="CO93" s="8">
        <f t="shared" si="654"/>
        <v>2.0659722222222222E-2</v>
      </c>
      <c r="CP93" s="8">
        <f>IF(COUNT($CA93:CB93)&gt;0,SMALL($CA93:CB93,1),$CN93)</f>
        <v>2.0659722222222222E-2</v>
      </c>
      <c r="CQ93" s="8">
        <f>IF(COUNT($CA93:CC93)&gt;0,SMALL($CA93:CC93,1),$CN93)</f>
        <v>2.0659722222222222E-2</v>
      </c>
      <c r="CR93" s="8">
        <f>IF(COUNT($CA93:CD93)&gt;0,SMALL($CA93:CD93,1),$CN93)</f>
        <v>2.0659722222222222E-2</v>
      </c>
      <c r="CS93" s="8">
        <f>IF(COUNT($CA93:CE93)&gt;0,SMALL($CA93:CE93,1),$CN93)</f>
        <v>2.0659722222222222E-2</v>
      </c>
      <c r="CT93" s="3">
        <v>1.6493055555555556E-2</v>
      </c>
      <c r="CU93" s="8">
        <f t="shared" si="655"/>
        <v>1.6493055555555556E-2</v>
      </c>
      <c r="CV93" s="8">
        <f>IF(COUNT($CG93:CH93)&gt;0,SMALL($CG93:CH93,1),$CU93)</f>
        <v>1.6493055555555556E-2</v>
      </c>
      <c r="CW93" s="8">
        <f>IF(COUNT($CG93:CI93)&gt;0,SMALL($CG93:CI93,1),$CU93)</f>
        <v>1.6493055555555556E-2</v>
      </c>
      <c r="CX93" s="8">
        <f>IF(COUNT($CG93:CJ93)&gt;0,SMALL($CG93:CJ93,1),$CU93)</f>
        <v>2.1226851851851854E-2</v>
      </c>
      <c r="CY93" s="8">
        <f>IF(COUNT($CG93:CK93)&gt;0,SMALL($CG93:CK93,1),$CU93)</f>
        <v>2.1226851851851854E-2</v>
      </c>
      <c r="DA93" s="8">
        <f t="shared" si="492"/>
        <v>1.1981226851851852E-2</v>
      </c>
      <c r="DB93" s="8">
        <f t="shared" si="493"/>
        <v>6.599282407407407E-3</v>
      </c>
      <c r="DC93" s="1">
        <f t="shared" si="462"/>
        <v>89</v>
      </c>
      <c r="DD93" s="8">
        <f t="shared" si="494"/>
        <v>2.0601851851851853E-6</v>
      </c>
      <c r="DE93" s="1" t="str">
        <f t="shared" si="495"/>
        <v>Richard Storey</v>
      </c>
      <c r="DG93" s="13">
        <f t="shared" si="511"/>
        <v>2.4234659699892816E-2</v>
      </c>
      <c r="DH93" s="13">
        <f>SMALL($DT93:DU93,1)/(60*60*24)</f>
        <v>2.4234659699892819E-2</v>
      </c>
      <c r="DI93" s="13">
        <f>SMALL($DT93:DV93,1)/(60*60*24)</f>
        <v>2.4234659699892819E-2</v>
      </c>
      <c r="DJ93" s="13">
        <f>SMALL($DT93:DW93,1)/(60*60*24)</f>
        <v>2.4234659699892819E-2</v>
      </c>
      <c r="DK93" s="13">
        <f>SMALL($DT93:DX93,1)/(60*60*24)</f>
        <v>2.4234659699892819E-2</v>
      </c>
      <c r="DL93" s="13">
        <f>SMALL($DT93:DY93,1)/(60*60*24)</f>
        <v>2.4234659699892819E-2</v>
      </c>
      <c r="DM93" s="37">
        <f t="shared" si="512"/>
        <v>2.1593744720567423E-2</v>
      </c>
      <c r="DN93" s="13">
        <f>SMALL($DZ93:EA93,1)/(60*60*24)</f>
        <v>2.1593744720567423E-2</v>
      </c>
      <c r="DO93" s="13">
        <f>SMALL($DZ93:EB93,1)/(60*60*24)</f>
        <v>2.1593744720567423E-2</v>
      </c>
      <c r="DP93" s="13">
        <f>SMALL($DZ93:EC93,1)/(60*60*24)</f>
        <v>2.1593744720567423E-2</v>
      </c>
      <c r="DQ93" s="13">
        <f>SMALL($DZ93:ED93,1)/(60*60*24)</f>
        <v>2.1226851851851851E-2</v>
      </c>
      <c r="DR93" s="13">
        <f>SMALL($DZ93:EE93,1)/(60*60*24)</f>
        <v>2.1226851851851851E-2</v>
      </c>
      <c r="DT93" s="6">
        <f t="shared" si="513"/>
        <v>2093.8745980707395</v>
      </c>
      <c r="DU93" s="1">
        <f t="shared" si="656"/>
        <v>9999</v>
      </c>
      <c r="DV93" s="1">
        <f t="shared" si="657"/>
        <v>9999</v>
      </c>
      <c r="DW93" s="1">
        <f t="shared" si="658"/>
        <v>9999</v>
      </c>
      <c r="DX93" s="1">
        <f t="shared" si="659"/>
        <v>9999</v>
      </c>
      <c r="DY93" s="1">
        <f t="shared" si="660"/>
        <v>9999</v>
      </c>
      <c r="DZ93" s="6">
        <f t="shared" si="514"/>
        <v>1865.6995438570254</v>
      </c>
      <c r="EA93" s="1">
        <f t="shared" si="661"/>
        <v>9999</v>
      </c>
      <c r="EB93" s="46">
        <f t="shared" si="662"/>
        <v>9999</v>
      </c>
      <c r="EC93" s="1">
        <f t="shared" si="663"/>
        <v>9999</v>
      </c>
      <c r="ED93" s="1">
        <f t="shared" si="664"/>
        <v>1834</v>
      </c>
      <c r="EE93" s="1">
        <f t="shared" si="665"/>
        <v>9999</v>
      </c>
    </row>
    <row r="94" spans="1:135" x14ac:dyDescent="0.25">
      <c r="A94" s="1" t="s">
        <v>15</v>
      </c>
      <c r="B94" s="45"/>
      <c r="E94" s="13">
        <v>1.5740740740740743E-2</v>
      </c>
      <c r="F94" s="11">
        <v>42186</v>
      </c>
      <c r="H94" s="38"/>
      <c r="K94" s="8">
        <v>1.0717592592592593E-2</v>
      </c>
      <c r="L94" s="8">
        <v>2.3368055555555555E-2</v>
      </c>
      <c r="M94" s="8">
        <v>1.5740740740740743E-2</v>
      </c>
      <c r="N94" s="8">
        <f t="shared" si="474"/>
        <v>1.4990844944623081E-2</v>
      </c>
      <c r="O94" s="32" t="str">
        <f t="shared" si="515"/>
        <v>-</v>
      </c>
      <c r="P94" s="69">
        <f t="shared" si="516"/>
        <v>7.498957961176618E-4</v>
      </c>
      <c r="Q94" s="32">
        <f t="shared" ref="Q94" si="670">IF(R94&gt;0,"+",0)</f>
        <v>0</v>
      </c>
      <c r="R94" s="70">
        <f t="shared" si="518"/>
        <v>-7.498957961176618E-4</v>
      </c>
      <c r="S94" s="6">
        <f t="shared" si="307"/>
        <v>1295.2090032154342</v>
      </c>
      <c r="T94" s="8">
        <f t="shared" si="477"/>
        <v>2.1180555555555557E-2</v>
      </c>
      <c r="V94" s="8">
        <f t="shared" si="308"/>
        <v>1.6458333333333335E-2</v>
      </c>
      <c r="W94" s="8">
        <f>IF(COUNT(CG94:CL94)&gt;0,SMALL(CG94:CL94,1),0)</f>
        <v>1.2314814814814815E-2</v>
      </c>
      <c r="X94" s="8">
        <f t="shared" si="310"/>
        <v>2.1180555555555557E-2</v>
      </c>
      <c r="Y94" s="8"/>
      <c r="Z94" s="8">
        <f>IF(A94&lt;&gt;"",IF(VLOOKUP(A94,Apr!A$4:F$209,6)&gt;0,VLOOKUP(A94,Apr!A$4:F$209,6),0),0)</f>
        <v>0</v>
      </c>
      <c r="AA94" s="8">
        <f>IF(A94&lt;&gt;"",IF(VLOOKUP(A94,May!A$3:F$207,6)&gt;0,VLOOKUP(A94,May!A$3:F$207,6),0),0)</f>
        <v>1.6458333333333335E-2</v>
      </c>
      <c r="AB94" s="8">
        <f>IF(A94&lt;&gt;"",IF(VLOOKUP(A94,Jun!A$3:F$207,6)&gt;0,VLOOKUP(A94,Jun!A$3:F$207,6),0),0)</f>
        <v>0</v>
      </c>
      <c r="AC94" s="8">
        <f>IF(A94&lt;&gt;"",IF(VLOOKUP(A94,Jul!A$3:F$206,6)&gt;0,VLOOKUP(A94,Jul!A$3:F$206,6),0),0)</f>
        <v>0</v>
      </c>
      <c r="AD94" s="8">
        <f>IF(A94&lt;&gt;"",IF(VLOOKUP(A94,Aug!A$3:F$206,6)&gt;0,VLOOKUP(A94,Aug!A$3:F$206,6),0),0)</f>
        <v>0</v>
      </c>
      <c r="AE94" s="8">
        <f>IF(A94&lt;&gt;"",IF(VLOOKUP(A94,Sep!A$3:F$206,6)&gt;0,VLOOKUP(A94,Sep!A$3:F$206,6),0),0)</f>
        <v>0</v>
      </c>
      <c r="AF94" s="6">
        <f t="shared" si="311"/>
        <v>1267.0408981555736</v>
      </c>
      <c r="AG94" s="8">
        <f t="shared" si="312"/>
        <v>1.3194444444444444E-2</v>
      </c>
      <c r="AH94" s="8">
        <f>IF(A94&lt;&gt;"",IF(VLOOKUP(A94,Oct!A$3:F$206,6)&gt;0,VLOOKUP(A94,Oct!A$3:F$206,6),0),0)</f>
        <v>0</v>
      </c>
      <c r="AI94" s="8">
        <f>IF(A94&lt;&gt;"",IF(VLOOKUP(A94,Nov!A$3:F$206,6)&gt;0,VLOOKUP(A94,Nov!A$3:F$206,6),0),0)</f>
        <v>0</v>
      </c>
      <c r="AJ94" s="8">
        <f>IF(A94&lt;&gt;"",IF(VLOOKUP(A94,Dec!A$3:F$207,6)&gt;0,VLOOKUP(A94,Dec!A$3:F$207,6),0),0)</f>
        <v>1.2314814814814815E-2</v>
      </c>
      <c r="AK94" s="8">
        <f>IF(A94&lt;&gt;"",IF(VLOOKUP(A94,Jan!A$3:F$206,6)&gt;0,VLOOKUP(A94,Jan!A$3:F$206,6),0),0)</f>
        <v>0</v>
      </c>
      <c r="AL94" s="8">
        <f>IF(A94&lt;&gt;"",IF(VLOOKUP(A94,Feb!A$3:F$206,6)&gt;0,VLOOKUP(A94,Feb!A$3:F$206,6),0),0)</f>
        <v>0</v>
      </c>
      <c r="AM94" s="8">
        <f>IF(A94&lt;&gt;"",IF(VLOOKUP(A94,Mar!A$3:F$206,6)&gt;0,VLOOKUP(A94,Mar!A$3:F$206,6),0),0)</f>
        <v>0</v>
      </c>
      <c r="AO94" s="8">
        <f>LARGE($BM94:BN94,1)</f>
        <v>2.1180555555555557E-2</v>
      </c>
      <c r="AP94" s="8">
        <f>LARGE($BM94:BO94,1)</f>
        <v>2.1180555555555557E-2</v>
      </c>
      <c r="AQ94" s="8">
        <f>LARGE($BM94:BP94,1)</f>
        <v>2.1180555555555557E-2</v>
      </c>
      <c r="AR94" s="8">
        <f>LARGE($BM94:BQ94,1)</f>
        <v>2.1180555555555557E-2</v>
      </c>
      <c r="AS94" s="8">
        <f>LARGE($BM94:BR94,1)</f>
        <v>2.1180555555555557E-2</v>
      </c>
      <c r="AT94" s="8">
        <f>LARGE($BS94:BT94,1)</f>
        <v>1.3194444444444444E-2</v>
      </c>
      <c r="AU94" s="8">
        <f>LARGE($BS94:BU94,1)</f>
        <v>1.3194444444444444E-2</v>
      </c>
      <c r="AV94" s="8">
        <f>LARGE($BS94:BV94,1)</f>
        <v>1.545138888888889E-2</v>
      </c>
      <c r="AW94" s="8">
        <f>LARGE($BS94:BW94,1)</f>
        <v>1.545138888888889E-2</v>
      </c>
      <c r="AX94" s="8">
        <f>LARGE($BS94:BX94,1)</f>
        <v>1.545138888888889E-2</v>
      </c>
      <c r="BA94" s="6">
        <f t="shared" si="497"/>
        <v>0</v>
      </c>
      <c r="BB94" s="6">
        <f t="shared" si="498"/>
        <v>1422.0000000000002</v>
      </c>
      <c r="BC94" s="6">
        <f t="shared" si="499"/>
        <v>0</v>
      </c>
      <c r="BD94" s="6">
        <f t="shared" si="500"/>
        <v>0</v>
      </c>
      <c r="BE94" s="6">
        <f t="shared" si="501"/>
        <v>0</v>
      </c>
      <c r="BF94" s="6">
        <f t="shared" si="502"/>
        <v>0</v>
      </c>
      <c r="BG94" s="6">
        <f t="shared" si="313"/>
        <v>0</v>
      </c>
      <c r="BH94" s="6">
        <f t="shared" si="314"/>
        <v>0</v>
      </c>
      <c r="BI94" s="6">
        <f t="shared" si="315"/>
        <v>1064</v>
      </c>
      <c r="BJ94" s="6">
        <f t="shared" si="316"/>
        <v>0</v>
      </c>
      <c r="BK94" s="6">
        <f t="shared" si="317"/>
        <v>0</v>
      </c>
      <c r="BM94" s="8">
        <f t="shared" si="503"/>
        <v>2.1180555555555557E-2</v>
      </c>
      <c r="BN94" s="8">
        <f t="shared" si="318"/>
        <v>0</v>
      </c>
      <c r="BO94" s="8">
        <f t="shared" si="319"/>
        <v>1.9791666666666666E-2</v>
      </c>
      <c r="BP94" s="8">
        <f t="shared" si="320"/>
        <v>0</v>
      </c>
      <c r="BQ94" s="8">
        <f t="shared" si="321"/>
        <v>0</v>
      </c>
      <c r="BR94" s="8">
        <f t="shared" si="322"/>
        <v>0</v>
      </c>
      <c r="BS94" s="8">
        <f t="shared" si="504"/>
        <v>1.3194444444444444E-2</v>
      </c>
      <c r="BT94" s="8">
        <f t="shared" si="647"/>
        <v>0</v>
      </c>
      <c r="BU94" s="8">
        <f t="shared" si="647"/>
        <v>0</v>
      </c>
      <c r="BV94" s="8">
        <f t="shared" si="381"/>
        <v>1.545138888888889E-2</v>
      </c>
      <c r="BW94" s="8">
        <f t="shared" si="382"/>
        <v>0</v>
      </c>
      <c r="BX94" s="8">
        <f t="shared" si="383"/>
        <v>0</v>
      </c>
      <c r="CA94" s="8" t="str">
        <f t="shared" si="505"/>
        <v/>
      </c>
      <c r="CB94" s="8">
        <f t="shared" si="506"/>
        <v>1.6458333333333335E-2</v>
      </c>
      <c r="CC94" s="8" t="str">
        <f t="shared" si="507"/>
        <v/>
      </c>
      <c r="CD94" s="8" t="str">
        <f t="shared" si="508"/>
        <v/>
      </c>
      <c r="CE94" s="8" t="str">
        <f t="shared" si="509"/>
        <v/>
      </c>
      <c r="CF94" s="8" t="str">
        <f t="shared" si="510"/>
        <v/>
      </c>
      <c r="CG94" s="8" t="str">
        <f t="shared" si="648"/>
        <v/>
      </c>
      <c r="CH94" s="8" t="str">
        <f t="shared" si="649"/>
        <v/>
      </c>
      <c r="CI94" s="8">
        <f t="shared" si="650"/>
        <v>1.2314814814814815E-2</v>
      </c>
      <c r="CJ94" s="8" t="str">
        <f t="shared" si="651"/>
        <v/>
      </c>
      <c r="CK94" s="8" t="str">
        <f t="shared" si="652"/>
        <v/>
      </c>
      <c r="CL94" s="8" t="str">
        <f t="shared" si="653"/>
        <v/>
      </c>
      <c r="CN94" s="13">
        <v>1.5740740740740743E-2</v>
      </c>
      <c r="CO94" s="8">
        <f t="shared" si="654"/>
        <v>1.5740740740740743E-2</v>
      </c>
      <c r="CP94" s="8">
        <f>IF(COUNT($CA94:CB94)&gt;0,SMALL($CA94:CB94,1),$CN94)</f>
        <v>1.6458333333333335E-2</v>
      </c>
      <c r="CQ94" s="8">
        <f>IF(COUNT($CA94:CC94)&gt;0,SMALL($CA94:CC94,1),$CN94)</f>
        <v>1.6458333333333335E-2</v>
      </c>
      <c r="CR94" s="8">
        <f>IF(COUNT($CA94:CD94)&gt;0,SMALL($CA94:CD94,1),$CN94)</f>
        <v>1.6458333333333335E-2</v>
      </c>
      <c r="CS94" s="8">
        <f>IF(COUNT($CA94:CE94)&gt;0,SMALL($CA94:CE94,1),$CN94)</f>
        <v>1.6458333333333335E-2</v>
      </c>
      <c r="CT94" s="3">
        <v>1.2604166666666666E-2</v>
      </c>
      <c r="CU94" s="8">
        <f t="shared" si="655"/>
        <v>1.2604166666666666E-2</v>
      </c>
      <c r="CV94" s="8">
        <f>IF(COUNT($CG94:CH94)&gt;0,SMALL($CG94:CH94,1),$CU94)</f>
        <v>1.2604166666666666E-2</v>
      </c>
      <c r="CW94" s="8">
        <f>IF(COUNT($CG94:CI94)&gt;0,SMALL($CG94:CI94,1),$CU94)</f>
        <v>1.2314814814814815E-2</v>
      </c>
      <c r="CX94" s="8">
        <f>IF(COUNT($CG94:CJ94)&gt;0,SMALL($CG94:CJ94,1),$CU94)</f>
        <v>1.2314814814814815E-2</v>
      </c>
      <c r="CY94" s="8">
        <f>IF(COUNT($CG94:CK94)&gt;0,SMALL($CG94:CK94,1),$CU94)</f>
        <v>1.2314814814814815E-2</v>
      </c>
      <c r="DA94" s="8">
        <f t="shared" si="492"/>
        <v>2.118263888888889E-2</v>
      </c>
      <c r="DB94" s="8">
        <f t="shared" si="493"/>
        <v>1.5453472222222223E-2</v>
      </c>
      <c r="DC94" s="1">
        <f t="shared" si="462"/>
        <v>90</v>
      </c>
      <c r="DD94" s="8">
        <f t="shared" si="494"/>
        <v>2.0833333333333334E-6</v>
      </c>
      <c r="DE94" s="1" t="str">
        <f t="shared" si="495"/>
        <v>Ross McKelvie</v>
      </c>
      <c r="DG94" s="13">
        <f t="shared" si="511"/>
        <v>1.4990844944623081E-2</v>
      </c>
      <c r="DH94" s="13">
        <f>SMALL($DT94:DU94,1)/(60*60*24)</f>
        <v>1.4990844944623081E-2</v>
      </c>
      <c r="DI94" s="13">
        <f>SMALL($DT94:DV94,1)/(60*60*24)</f>
        <v>1.4990844944623081E-2</v>
      </c>
      <c r="DJ94" s="13">
        <f>SMALL($DT94:DW94,1)/(60*60*24)</f>
        <v>1.4990844944623081E-2</v>
      </c>
      <c r="DK94" s="13">
        <f>SMALL($DT94:DX94,1)/(60*60*24)</f>
        <v>1.4990844944623081E-2</v>
      </c>
      <c r="DL94" s="13">
        <f>SMALL($DT94:DY94,1)/(60*60*24)</f>
        <v>1.4990844944623081E-2</v>
      </c>
      <c r="DM94" s="37">
        <f t="shared" si="512"/>
        <v>1.4664825210133953E-2</v>
      </c>
      <c r="DN94" s="13">
        <f>SMALL($DZ94:EA94,1)/(60*60*24)</f>
        <v>1.4664825210133953E-2</v>
      </c>
      <c r="DO94" s="13">
        <f>SMALL($DZ94:EB94,1)/(60*60*24)</f>
        <v>1.4664825210133953E-2</v>
      </c>
      <c r="DP94" s="13">
        <f>SMALL($DZ94:EC94,1)/(60*60*24)</f>
        <v>1.2314814814814815E-2</v>
      </c>
      <c r="DQ94" s="13">
        <f>SMALL($DZ94:ED94,1)/(60*60*24)</f>
        <v>1.2314814814814815E-2</v>
      </c>
      <c r="DR94" s="13">
        <f>SMALL($DZ94:EE94,1)/(60*60*24)</f>
        <v>1.2314814814814815E-2</v>
      </c>
      <c r="DT94" s="6">
        <f t="shared" si="513"/>
        <v>1295.2090032154342</v>
      </c>
      <c r="DU94" s="1">
        <f t="shared" si="656"/>
        <v>9999</v>
      </c>
      <c r="DV94" s="1">
        <f t="shared" si="657"/>
        <v>1422.0000000000002</v>
      </c>
      <c r="DW94" s="1">
        <f t="shared" si="658"/>
        <v>9999</v>
      </c>
      <c r="DX94" s="1">
        <f t="shared" si="659"/>
        <v>9999</v>
      </c>
      <c r="DY94" s="1">
        <f t="shared" si="660"/>
        <v>9999</v>
      </c>
      <c r="DZ94" s="6">
        <f t="shared" si="514"/>
        <v>1267.0408981555736</v>
      </c>
      <c r="EA94" s="1">
        <f t="shared" si="661"/>
        <v>9999</v>
      </c>
      <c r="EB94" s="46">
        <f t="shared" si="662"/>
        <v>9999</v>
      </c>
      <c r="EC94" s="1">
        <f t="shared" si="663"/>
        <v>1064</v>
      </c>
      <c r="ED94" s="1">
        <f t="shared" si="664"/>
        <v>9999</v>
      </c>
      <c r="EE94" s="1">
        <f t="shared" si="665"/>
        <v>9999</v>
      </c>
    </row>
    <row r="95" spans="1:135" x14ac:dyDescent="0.25">
      <c r="A95" s="1" t="s">
        <v>23</v>
      </c>
      <c r="E95" s="13">
        <v>2.2418981481481481E-2</v>
      </c>
      <c r="F95" s="11">
        <v>42217</v>
      </c>
      <c r="H95" s="38"/>
      <c r="K95" s="8">
        <v>1.892361111111111E-2</v>
      </c>
      <c r="M95" s="8">
        <v>2.4872685185185185E-2</v>
      </c>
      <c r="N95" s="8">
        <f t="shared" si="474"/>
        <v>2.6468716505894958E-2</v>
      </c>
      <c r="O95" s="32">
        <f t="shared" si="515"/>
        <v>0</v>
      </c>
      <c r="P95" s="69">
        <f t="shared" si="516"/>
        <v>-1.5960313207097725E-3</v>
      </c>
      <c r="Q95" s="32" t="str">
        <f t="shared" ref="Q95" si="671">IF(R95&gt;0,"+",0)</f>
        <v>+</v>
      </c>
      <c r="R95" s="69">
        <f t="shared" si="518"/>
        <v>1.5960313207097725E-3</v>
      </c>
      <c r="S95" s="6">
        <f t="shared" si="307"/>
        <v>2286.8971061093243</v>
      </c>
      <c r="T95" s="8">
        <f t="shared" si="477"/>
        <v>9.7222222222222224E-3</v>
      </c>
      <c r="V95" s="8">
        <f t="shared" si="308"/>
        <v>0</v>
      </c>
      <c r="W95" s="8">
        <f t="shared" si="309"/>
        <v>0</v>
      </c>
      <c r="X95" s="8">
        <f t="shared" si="310"/>
        <v>9.7222222222222224E-3</v>
      </c>
      <c r="Y95" s="8"/>
      <c r="Z95" s="8">
        <f>IF(A95&lt;&gt;"",IF(VLOOKUP(A95,Apr!A$4:F$209,6)&gt;0,VLOOKUP(A95,Apr!A$4:F$209,6),0),0)</f>
        <v>0</v>
      </c>
      <c r="AA95" s="8">
        <f>IF(A95&lt;&gt;"",IF(VLOOKUP(A95,May!A$3:F$207,6)&gt;0,VLOOKUP(A95,May!A$3:F$207,6),0),0)</f>
        <v>0</v>
      </c>
      <c r="AB95" s="8">
        <f>IF(A95&lt;&gt;"",IF(VLOOKUP(A95,Jun!A$3:F$207,6)&gt;0,VLOOKUP(A95,Jun!A$3:F$207,6),0),0)</f>
        <v>0</v>
      </c>
      <c r="AC95" s="8">
        <f>IF(A95&lt;&gt;"",IF(VLOOKUP(A95,Jul!A$3:F$206,6)&gt;0,VLOOKUP(A95,Jul!A$3:F$206,6),0),0)</f>
        <v>0</v>
      </c>
      <c r="AD95" s="8">
        <f>IF(A95&lt;&gt;"",IF(VLOOKUP(A95,Aug!A$3:F$206,6)&gt;0,VLOOKUP(A95,Aug!A$3:F$206,6),0),0)</f>
        <v>0</v>
      </c>
      <c r="AE95" s="8">
        <f>IF(A95&lt;&gt;"",IF(VLOOKUP(A95,Sep!A$3:F$206,6)&gt;0,VLOOKUP(A95,Sep!A$3:F$206,6),0),0)</f>
        <v>0</v>
      </c>
      <c r="AF95" s="6">
        <f t="shared" si="311"/>
        <v>2037.6878785612801</v>
      </c>
      <c r="AG95" s="8">
        <f t="shared" si="312"/>
        <v>4.1666666666666666E-3</v>
      </c>
      <c r="AH95" s="8">
        <f>IF(A95&lt;&gt;"",IF(VLOOKUP(A95,Oct!A$3:F$206,6)&gt;0,VLOOKUP(A95,Oct!A$3:F$206,6),0),0)</f>
        <v>0</v>
      </c>
      <c r="AI95" s="8">
        <f>IF(A95&lt;&gt;"",IF(VLOOKUP(A95,Nov!A$3:F$206,6)&gt;0,VLOOKUP(A95,Nov!A$3:F$206,6),0),0)</f>
        <v>0</v>
      </c>
      <c r="AJ95" s="8">
        <f>IF(A95&lt;&gt;"",IF(VLOOKUP(A95,Dec!A$3:F$207,6)&gt;0,VLOOKUP(A95,Dec!A$3:F$207,6),0),0)</f>
        <v>0</v>
      </c>
      <c r="AK95" s="8">
        <f>IF(A95&lt;&gt;"",IF(VLOOKUP(A95,Jan!A$3:F$206,6)&gt;0,VLOOKUP(A95,Jan!A$3:F$206,6),0),0)</f>
        <v>0</v>
      </c>
      <c r="AL95" s="8">
        <f>IF(A95&lt;&gt;"",IF(VLOOKUP(A95,Feb!A$3:F$206,6)&gt;0,VLOOKUP(A95,Feb!A$3:F$206,6),0),0)</f>
        <v>0</v>
      </c>
      <c r="AM95" s="8">
        <f>IF(A95&lt;&gt;"",IF(VLOOKUP(A95,Mar!A$3:F$206,6)&gt;0,VLOOKUP(A95,Mar!A$3:F$206,6),0),0)</f>
        <v>0</v>
      </c>
      <c r="AO95" s="8">
        <f>LARGE($BM95:BN95,1)</f>
        <v>9.7222222222222224E-3</v>
      </c>
      <c r="AP95" s="8">
        <f>LARGE($BM95:BO95,1)</f>
        <v>9.7222222222222224E-3</v>
      </c>
      <c r="AQ95" s="8">
        <f>LARGE($BM95:BP95,1)</f>
        <v>9.7222222222222224E-3</v>
      </c>
      <c r="AR95" s="8">
        <f>LARGE($BM95:BQ95,1)</f>
        <v>9.7222222222222224E-3</v>
      </c>
      <c r="AS95" s="8">
        <f>LARGE($BM95:BR95,1)</f>
        <v>9.7222222222222224E-3</v>
      </c>
      <c r="AT95" s="8">
        <f>LARGE($BS95:BT95,1)</f>
        <v>4.1666666666666666E-3</v>
      </c>
      <c r="AU95" s="8">
        <f>LARGE($BS95:BU95,1)</f>
        <v>4.1666666666666666E-3</v>
      </c>
      <c r="AV95" s="8">
        <f>LARGE($BS95:BV95,1)</f>
        <v>4.1666666666666666E-3</v>
      </c>
      <c r="AW95" s="8">
        <f>LARGE($BS95:BW95,1)</f>
        <v>4.1666666666666666E-3</v>
      </c>
      <c r="AX95" s="8">
        <f>LARGE($BS95:BX95,1)</f>
        <v>4.1666666666666666E-3</v>
      </c>
      <c r="BA95" s="6">
        <f t="shared" si="497"/>
        <v>0</v>
      </c>
      <c r="BB95" s="6">
        <f t="shared" si="498"/>
        <v>0</v>
      </c>
      <c r="BC95" s="6">
        <f t="shared" si="499"/>
        <v>0</v>
      </c>
      <c r="BD95" s="6">
        <f t="shared" si="500"/>
        <v>0</v>
      </c>
      <c r="BE95" s="6">
        <f t="shared" si="501"/>
        <v>0</v>
      </c>
      <c r="BF95" s="6">
        <f t="shared" si="502"/>
        <v>0</v>
      </c>
      <c r="BG95" s="6">
        <f t="shared" si="313"/>
        <v>0</v>
      </c>
      <c r="BH95" s="6">
        <f t="shared" si="314"/>
        <v>0</v>
      </c>
      <c r="BI95" s="6">
        <f t="shared" si="315"/>
        <v>0</v>
      </c>
      <c r="BJ95" s="6">
        <f t="shared" si="316"/>
        <v>0</v>
      </c>
      <c r="BK95" s="6">
        <f t="shared" si="317"/>
        <v>0</v>
      </c>
      <c r="BM95" s="8">
        <f t="shared" si="503"/>
        <v>9.7222222222222224E-3</v>
      </c>
      <c r="BN95" s="8">
        <f t="shared" si="318"/>
        <v>0</v>
      </c>
      <c r="BO95" s="8">
        <f t="shared" si="319"/>
        <v>0</v>
      </c>
      <c r="BP95" s="8">
        <f t="shared" si="320"/>
        <v>0</v>
      </c>
      <c r="BQ95" s="8">
        <f t="shared" si="321"/>
        <v>0</v>
      </c>
      <c r="BR95" s="8">
        <f t="shared" si="322"/>
        <v>0</v>
      </c>
      <c r="BS95" s="8">
        <f t="shared" si="504"/>
        <v>4.1666666666666666E-3</v>
      </c>
      <c r="BT95" s="8">
        <f t="shared" si="647"/>
        <v>0</v>
      </c>
      <c r="BU95" s="8">
        <f t="shared" si="647"/>
        <v>0</v>
      </c>
      <c r="BV95" s="8">
        <f t="shared" si="381"/>
        <v>0</v>
      </c>
      <c r="BW95" s="8">
        <f t="shared" si="382"/>
        <v>0</v>
      </c>
      <c r="BX95" s="8">
        <f t="shared" si="383"/>
        <v>0</v>
      </c>
      <c r="CA95" s="8" t="str">
        <f t="shared" si="505"/>
        <v/>
      </c>
      <c r="CB95" s="8" t="str">
        <f t="shared" si="506"/>
        <v/>
      </c>
      <c r="CC95" s="8" t="str">
        <f t="shared" si="507"/>
        <v/>
      </c>
      <c r="CD95" s="8" t="str">
        <f t="shared" si="508"/>
        <v/>
      </c>
      <c r="CE95" s="8" t="str">
        <f t="shared" si="509"/>
        <v/>
      </c>
      <c r="CF95" s="8" t="str">
        <f t="shared" si="510"/>
        <v/>
      </c>
      <c r="CG95" s="8" t="str">
        <f t="shared" si="648"/>
        <v/>
      </c>
      <c r="CH95" s="8" t="str">
        <f t="shared" si="649"/>
        <v/>
      </c>
      <c r="CI95" s="8" t="str">
        <f t="shared" si="650"/>
        <v/>
      </c>
      <c r="CJ95" s="8" t="str">
        <f t="shared" si="651"/>
        <v/>
      </c>
      <c r="CK95" s="8" t="str">
        <f t="shared" si="652"/>
        <v/>
      </c>
      <c r="CL95" s="8" t="str">
        <f t="shared" si="653"/>
        <v/>
      </c>
      <c r="CN95" s="13">
        <v>2.2418981481481481E-2</v>
      </c>
      <c r="CO95" s="8">
        <f t="shared" si="654"/>
        <v>2.2418981481481481E-2</v>
      </c>
      <c r="CP95" s="8">
        <f>IF(COUNT($CA95:CB95)&gt;0,SMALL($CA95:CB95,1),$CN95)</f>
        <v>2.2418981481481481E-2</v>
      </c>
      <c r="CQ95" s="8">
        <f>IF(COUNT($CA95:CC95)&gt;0,SMALL($CA95:CC95,1),$CN95)</f>
        <v>2.2418981481481481E-2</v>
      </c>
      <c r="CR95" s="8">
        <f>IF(COUNT($CA95:CD95)&gt;0,SMALL($CA95:CD95,1),$CN95)</f>
        <v>2.2418981481481481E-2</v>
      </c>
      <c r="CS95" s="8">
        <f>IF(COUNT($CA95:CE95)&gt;0,SMALL($CA95:CE95,1),$CN95)</f>
        <v>2.2418981481481481E-2</v>
      </c>
      <c r="CT95" s="3">
        <v>1.6898148148148148E-2</v>
      </c>
      <c r="CU95" s="8">
        <f t="shared" si="655"/>
        <v>1.6898148148148148E-2</v>
      </c>
      <c r="CV95" s="8">
        <f>IF(COUNT($CG95:CH95)&gt;0,SMALL($CG95:CH95,1),$CU95)</f>
        <v>1.6898148148148148E-2</v>
      </c>
      <c r="CW95" s="8">
        <f>IF(COUNT($CG95:CI95)&gt;0,SMALL($CG95:CI95,1),$CU95)</f>
        <v>1.6898148148148148E-2</v>
      </c>
      <c r="CX95" s="8">
        <f>IF(COUNT($CG95:CJ95)&gt;0,SMALL($CG95:CJ95,1),$CU95)</f>
        <v>1.6898148148148148E-2</v>
      </c>
      <c r="CY95" s="8">
        <f>IF(COUNT($CG95:CK95)&gt;0,SMALL($CG95:CK95,1),$CU95)</f>
        <v>1.6898148148148148E-2</v>
      </c>
      <c r="DA95" s="8">
        <f t="shared" si="492"/>
        <v>9.7243287037037038E-3</v>
      </c>
      <c r="DB95" s="8">
        <f t="shared" si="493"/>
        <v>4.168773148148148E-3</v>
      </c>
      <c r="DC95" s="1">
        <f t="shared" si="462"/>
        <v>91</v>
      </c>
      <c r="DD95" s="8">
        <f t="shared" si="494"/>
        <v>2.1064814814814816E-6</v>
      </c>
      <c r="DE95" s="1" t="str">
        <f t="shared" si="495"/>
        <v>Roy Stevens</v>
      </c>
      <c r="DG95" s="13">
        <f t="shared" si="511"/>
        <v>2.6468716505894958E-2</v>
      </c>
      <c r="DH95" s="13">
        <f>SMALL($DT95:DU95,1)/(60*60*24)</f>
        <v>2.6468716505894958E-2</v>
      </c>
      <c r="DI95" s="13">
        <f>SMALL($DT95:DV95,1)/(60*60*24)</f>
        <v>2.6468716505894958E-2</v>
      </c>
      <c r="DJ95" s="13">
        <f>SMALL($DT95:DW95,1)/(60*60*24)</f>
        <v>2.6468716505894958E-2</v>
      </c>
      <c r="DK95" s="13">
        <f>SMALL($DT95:DX95,1)/(60*60*24)</f>
        <v>2.6468716505894958E-2</v>
      </c>
      <c r="DL95" s="13">
        <f>SMALL($DT95:DY95,1)/(60*60*24)</f>
        <v>2.6468716505894958E-2</v>
      </c>
      <c r="DM95" s="37">
        <f t="shared" si="512"/>
        <v>2.3584350446311114E-2</v>
      </c>
      <c r="DN95" s="13">
        <f>SMALL($DZ95:EA95,1)/(60*60*24)</f>
        <v>2.3584350446311114E-2</v>
      </c>
      <c r="DO95" s="13">
        <f>SMALL($DZ95:EB95,1)/(60*60*24)</f>
        <v>2.3584350446311114E-2</v>
      </c>
      <c r="DP95" s="13">
        <f>SMALL($DZ95:EC95,1)/(60*60*24)</f>
        <v>2.3584350446311114E-2</v>
      </c>
      <c r="DQ95" s="13">
        <f>SMALL($DZ95:ED95,1)/(60*60*24)</f>
        <v>2.3584350446311114E-2</v>
      </c>
      <c r="DR95" s="13">
        <f>SMALL($DZ95:EE95,1)/(60*60*24)</f>
        <v>2.3584350446311114E-2</v>
      </c>
      <c r="DT95" s="6">
        <f t="shared" si="513"/>
        <v>2286.8971061093243</v>
      </c>
      <c r="DU95" s="1">
        <f t="shared" si="656"/>
        <v>9999</v>
      </c>
      <c r="DV95" s="1">
        <f t="shared" si="657"/>
        <v>9999</v>
      </c>
      <c r="DW95" s="1">
        <f t="shared" si="658"/>
        <v>9999</v>
      </c>
      <c r="DX95" s="1">
        <f t="shared" si="659"/>
        <v>9999</v>
      </c>
      <c r="DY95" s="1">
        <f t="shared" si="660"/>
        <v>9999</v>
      </c>
      <c r="DZ95" s="6">
        <f t="shared" si="514"/>
        <v>2037.6878785612801</v>
      </c>
      <c r="EA95" s="1">
        <f t="shared" si="661"/>
        <v>9999</v>
      </c>
      <c r="EB95" s="46">
        <f t="shared" si="662"/>
        <v>9999</v>
      </c>
      <c r="EC95" s="1">
        <f t="shared" si="663"/>
        <v>9999</v>
      </c>
      <c r="ED95" s="1">
        <f t="shared" si="664"/>
        <v>9999</v>
      </c>
      <c r="EE95" s="1">
        <f t="shared" si="665"/>
        <v>9999</v>
      </c>
    </row>
    <row r="96" spans="1:135" x14ac:dyDescent="0.25">
      <c r="A96" s="1" t="s">
        <v>45</v>
      </c>
      <c r="E96" s="13">
        <v>2.7870370370370368E-2</v>
      </c>
      <c r="F96" s="11">
        <v>42917</v>
      </c>
      <c r="H96" s="38"/>
      <c r="K96" s="8">
        <v>2.1840277777777778E-2</v>
      </c>
      <c r="M96" s="8">
        <v>2.7893332440157199E-2</v>
      </c>
      <c r="N96" s="8">
        <f t="shared" si="474"/>
        <v>3.0548298499464093E-2</v>
      </c>
      <c r="O96" s="32">
        <f t="shared" si="515"/>
        <v>0</v>
      </c>
      <c r="P96" s="70">
        <f t="shared" si="516"/>
        <v>-2.6549660593068944E-3</v>
      </c>
      <c r="Q96" s="32" t="str">
        <f t="shared" ref="Q96" si="672">IF(R96&gt;0,"+",0)</f>
        <v>+</v>
      </c>
      <c r="R96" s="69">
        <f t="shared" si="518"/>
        <v>2.6549660593068944E-3</v>
      </c>
      <c r="S96" s="6">
        <f t="shared" si="307"/>
        <v>2639.3729903536978</v>
      </c>
      <c r="T96" s="8">
        <f t="shared" si="477"/>
        <v>5.7291666666666663E-3</v>
      </c>
      <c r="V96" s="8">
        <f t="shared" si="308"/>
        <v>0</v>
      </c>
      <c r="W96" s="8">
        <f t="shared" si="309"/>
        <v>0</v>
      </c>
      <c r="X96" s="8">
        <f t="shared" si="310"/>
        <v>5.7291666666666663E-3</v>
      </c>
      <c r="Y96" s="8"/>
      <c r="Z96" s="8">
        <f>IF(A96&lt;&gt;"",IF(VLOOKUP(A96,Apr!A$4:F$209,6)&gt;0,VLOOKUP(A96,Apr!A$4:F$209,6),0),0)</f>
        <v>0</v>
      </c>
      <c r="AA96" s="8">
        <f>IF(A96&lt;&gt;"",IF(VLOOKUP(A96,May!A$3:F$207,6)&gt;0,VLOOKUP(A96,May!A$3:F$207,6),0),0)</f>
        <v>0</v>
      </c>
      <c r="AB96" s="8">
        <f>IF(A96&lt;&gt;"",IF(VLOOKUP(A96,Jun!A$3:F$207,6)&gt;0,VLOOKUP(A96,Jun!A$3:F$207,6),0),0)</f>
        <v>0</v>
      </c>
      <c r="AC96" s="8">
        <f>IF(A96&lt;&gt;"",IF(VLOOKUP(A96,Jul!A$3:F$206,6)&gt;0,VLOOKUP(A96,Jul!A$3:F$206,6),0),0)</f>
        <v>0</v>
      </c>
      <c r="AD96" s="8">
        <f>IF(A96&lt;&gt;"",IF(VLOOKUP(A96,Aug!A$3:F$206,6)&gt;0,VLOOKUP(A96,Aug!A$3:F$206,6),0),0)</f>
        <v>0</v>
      </c>
      <c r="AE96" s="8">
        <f>IF(A96&lt;&gt;"",IF(VLOOKUP(A96,Sep!A$3:F$206,6)&gt;0,VLOOKUP(A96,Sep!A$3:F$206,6),0),0)</f>
        <v>0</v>
      </c>
      <c r="AF96" s="6">
        <f t="shared" si="311"/>
        <v>2351.7535332386151</v>
      </c>
      <c r="AG96" s="8">
        <f t="shared" si="312"/>
        <v>6.9444444444444447E-4</v>
      </c>
      <c r="AH96" s="8">
        <f>IF(A96&lt;&gt;"",IF(VLOOKUP(A96,Oct!A$3:F$206,6)&gt;0,VLOOKUP(A96,Oct!A$3:F$206,6),0),0)</f>
        <v>0</v>
      </c>
      <c r="AI96" s="8">
        <f>IF(A96&lt;&gt;"",IF(VLOOKUP(A96,Nov!A$3:F$206,6)&gt;0,VLOOKUP(A96,Nov!A$3:F$206,6),0),0)</f>
        <v>0</v>
      </c>
      <c r="AJ96" s="8">
        <f>IF(A96&lt;&gt;"",IF(VLOOKUP(A96,Dec!A$3:F$207,6)&gt;0,VLOOKUP(A96,Dec!A$3:F$207,6),0),0)</f>
        <v>0</v>
      </c>
      <c r="AK96" s="8">
        <f>IF(A96&lt;&gt;"",IF(VLOOKUP(A96,Jan!A$3:F$206,6)&gt;0,VLOOKUP(A96,Jan!A$3:F$206,6),0),0)</f>
        <v>0</v>
      </c>
      <c r="AL96" s="8">
        <f>IF(A96&lt;&gt;"",IF(VLOOKUP(A96,Feb!A$3:F$206,6)&gt;0,VLOOKUP(A96,Feb!A$3:F$206,6),0),0)</f>
        <v>0</v>
      </c>
      <c r="AM96" s="8">
        <f>IF(A96&lt;&gt;"",IF(VLOOKUP(A96,Mar!A$3:F$206,6)&gt;0,VLOOKUP(A96,Mar!A$3:F$206,6),0),0)</f>
        <v>0</v>
      </c>
      <c r="AO96" s="8">
        <f>LARGE($BM96:BN96,1)</f>
        <v>5.7291666666666663E-3</v>
      </c>
      <c r="AP96" s="8">
        <f>LARGE($BM96:BO96,1)</f>
        <v>5.7291666666666663E-3</v>
      </c>
      <c r="AQ96" s="8">
        <f>LARGE($BM96:BP96,1)</f>
        <v>5.7291666666666663E-3</v>
      </c>
      <c r="AR96" s="8">
        <f>LARGE($BM96:BQ96,1)</f>
        <v>5.7291666666666663E-3</v>
      </c>
      <c r="AS96" s="8">
        <f>LARGE($BM96:BR96,1)</f>
        <v>5.7291666666666663E-3</v>
      </c>
      <c r="AT96" s="8">
        <f>LARGE($BS96:BT96,1)</f>
        <v>6.9444444444444447E-4</v>
      </c>
      <c r="AU96" s="8">
        <f>LARGE($BS96:BU96,1)</f>
        <v>6.9444444444444447E-4</v>
      </c>
      <c r="AV96" s="8">
        <f>LARGE($BS96:BV96,1)</f>
        <v>6.9444444444444447E-4</v>
      </c>
      <c r="AW96" s="8">
        <f>LARGE($BS96:BW96,1)</f>
        <v>6.9444444444444447E-4</v>
      </c>
      <c r="AX96" s="8">
        <f>LARGE($BS96:BX96,1)</f>
        <v>6.9444444444444447E-4</v>
      </c>
      <c r="BA96" s="6">
        <f t="shared" si="497"/>
        <v>0</v>
      </c>
      <c r="BB96" s="6">
        <f t="shared" si="498"/>
        <v>0</v>
      </c>
      <c r="BC96" s="6">
        <f t="shared" si="499"/>
        <v>0</v>
      </c>
      <c r="BD96" s="6">
        <f t="shared" si="500"/>
        <v>0</v>
      </c>
      <c r="BE96" s="6">
        <f t="shared" si="501"/>
        <v>0</v>
      </c>
      <c r="BF96" s="6">
        <f t="shared" si="502"/>
        <v>0</v>
      </c>
      <c r="BG96" s="6">
        <f t="shared" si="313"/>
        <v>0</v>
      </c>
      <c r="BH96" s="6">
        <f t="shared" si="314"/>
        <v>0</v>
      </c>
      <c r="BI96" s="6">
        <f t="shared" si="315"/>
        <v>0</v>
      </c>
      <c r="BJ96" s="6">
        <f t="shared" si="316"/>
        <v>0</v>
      </c>
      <c r="BK96" s="6">
        <f t="shared" si="317"/>
        <v>0</v>
      </c>
      <c r="BM96" s="8">
        <f t="shared" si="503"/>
        <v>5.7291666666666663E-3</v>
      </c>
      <c r="BN96" s="8">
        <f t="shared" si="318"/>
        <v>0</v>
      </c>
      <c r="BO96" s="8">
        <f t="shared" si="319"/>
        <v>0</v>
      </c>
      <c r="BP96" s="8">
        <f t="shared" si="320"/>
        <v>0</v>
      </c>
      <c r="BQ96" s="8">
        <f t="shared" si="321"/>
        <v>0</v>
      </c>
      <c r="BR96" s="8">
        <f t="shared" si="322"/>
        <v>0</v>
      </c>
      <c r="BS96" s="8">
        <f t="shared" si="504"/>
        <v>6.9444444444444447E-4</v>
      </c>
      <c r="BT96" s="8">
        <f t="shared" si="647"/>
        <v>0</v>
      </c>
      <c r="BU96" s="8">
        <f t="shared" si="647"/>
        <v>0</v>
      </c>
      <c r="BV96" s="8">
        <f t="shared" si="381"/>
        <v>0</v>
      </c>
      <c r="BW96" s="8">
        <f t="shared" si="382"/>
        <v>0</v>
      </c>
      <c r="BX96" s="8">
        <f t="shared" si="383"/>
        <v>0</v>
      </c>
      <c r="CA96" s="8" t="str">
        <f t="shared" si="505"/>
        <v/>
      </c>
      <c r="CB96" s="8" t="str">
        <f t="shared" si="506"/>
        <v/>
      </c>
      <c r="CC96" s="8" t="str">
        <f t="shared" si="507"/>
        <v/>
      </c>
      <c r="CD96" s="8" t="str">
        <f t="shared" si="508"/>
        <v/>
      </c>
      <c r="CE96" s="8" t="str">
        <f t="shared" si="509"/>
        <v/>
      </c>
      <c r="CF96" s="8" t="str">
        <f t="shared" si="510"/>
        <v/>
      </c>
      <c r="CG96" s="8" t="str">
        <f t="shared" si="648"/>
        <v/>
      </c>
      <c r="CH96" s="8" t="str">
        <f t="shared" si="649"/>
        <v/>
      </c>
      <c r="CI96" s="8" t="str">
        <f t="shared" si="650"/>
        <v/>
      </c>
      <c r="CJ96" s="8" t="str">
        <f t="shared" si="651"/>
        <v/>
      </c>
      <c r="CK96" s="8" t="str">
        <f t="shared" si="652"/>
        <v/>
      </c>
      <c r="CL96" s="8" t="str">
        <f t="shared" si="653"/>
        <v/>
      </c>
      <c r="CN96" s="13">
        <v>2.7870370370370368E-2</v>
      </c>
      <c r="CO96" s="8">
        <f t="shared" si="654"/>
        <v>2.7870370370370368E-2</v>
      </c>
      <c r="CP96" s="8">
        <f>IF(COUNT($CA96:CB96)&gt;0,SMALL($CA96:CB96,1),$CN96)</f>
        <v>2.7870370370370368E-2</v>
      </c>
      <c r="CQ96" s="8">
        <f>IF(COUNT($CA96:CC96)&gt;0,SMALL($CA96:CC96,1),$CN96)</f>
        <v>2.7870370370370368E-2</v>
      </c>
      <c r="CR96" s="8">
        <f>IF(COUNT($CA96:CD96)&gt;0,SMALL($CA96:CD96,1),$CN96)</f>
        <v>2.7870370370370368E-2</v>
      </c>
      <c r="CS96" s="8">
        <f>IF(COUNT($CA96:CE96)&gt;0,SMALL($CA96:CE96,1),$CN96)</f>
        <v>2.7870370370370368E-2</v>
      </c>
      <c r="CU96" s="8">
        <f t="shared" si="655"/>
        <v>0</v>
      </c>
      <c r="CV96" s="8">
        <f>IF(COUNT($CG96:CH96)&gt;0,SMALL($CG96:CH96,1),$CU96)</f>
        <v>0</v>
      </c>
      <c r="CW96" s="8">
        <f>IF(COUNT($CG96:CI96)&gt;0,SMALL($CG96:CI96,1),$CU96)</f>
        <v>0</v>
      </c>
      <c r="CX96" s="8">
        <f>IF(COUNT($CG96:CJ96)&gt;0,SMALL($CG96:CJ96,1),$CU96)</f>
        <v>0</v>
      </c>
      <c r="CY96" s="8">
        <f>IF(COUNT($CG96:CK96)&gt;0,SMALL($CG96:CK96,1),$CU96)</f>
        <v>0</v>
      </c>
      <c r="DA96" s="8">
        <f t="shared" si="492"/>
        <v>5.731296296296296E-3</v>
      </c>
      <c r="DB96" s="8">
        <f t="shared" si="493"/>
        <v>6.9657407407407407E-4</v>
      </c>
      <c r="DC96" s="1">
        <f t="shared" si="462"/>
        <v>92</v>
      </c>
      <c r="DD96" s="8">
        <f t="shared" si="494"/>
        <v>2.1296296296296298E-6</v>
      </c>
      <c r="DE96" s="1" t="str">
        <f t="shared" si="495"/>
        <v>Ruth Bye</v>
      </c>
      <c r="DG96" s="13">
        <f t="shared" si="511"/>
        <v>3.0548298499464093E-2</v>
      </c>
      <c r="DH96" s="13">
        <f>SMALL($DT96:DU96,1)/(60*60*24)</f>
        <v>3.0548298499464093E-2</v>
      </c>
      <c r="DI96" s="13">
        <f>SMALL($DT96:DV96,1)/(60*60*24)</f>
        <v>3.0548298499464093E-2</v>
      </c>
      <c r="DJ96" s="13">
        <f>SMALL($DT96:DW96,1)/(60*60*24)</f>
        <v>3.0548298499464093E-2</v>
      </c>
      <c r="DK96" s="13">
        <f>SMALL($DT96:DX96,1)/(60*60*24)</f>
        <v>3.0548298499464093E-2</v>
      </c>
      <c r="DL96" s="13">
        <f>SMALL($DT96:DY96,1)/(60*60*24)</f>
        <v>3.0548298499464093E-2</v>
      </c>
      <c r="DM96" s="37">
        <f t="shared" si="512"/>
        <v>2.7219369597669157E-2</v>
      </c>
      <c r="DN96" s="13">
        <f>SMALL($DZ96:EA96,1)/(60*60*24)</f>
        <v>2.7219369597669157E-2</v>
      </c>
      <c r="DO96" s="13">
        <f>SMALL($DZ96:EB96,1)/(60*60*24)</f>
        <v>2.7219369597669157E-2</v>
      </c>
      <c r="DP96" s="13">
        <f>SMALL($DZ96:EC96,1)/(60*60*24)</f>
        <v>2.7219369597669157E-2</v>
      </c>
      <c r="DQ96" s="13">
        <f>SMALL($DZ96:ED96,1)/(60*60*24)</f>
        <v>2.7219369597669157E-2</v>
      </c>
      <c r="DR96" s="13">
        <f>SMALL($DZ96:EE96,1)/(60*60*24)</f>
        <v>2.7219369597669157E-2</v>
      </c>
      <c r="DT96" s="6">
        <f t="shared" si="513"/>
        <v>2639.3729903536978</v>
      </c>
      <c r="DU96" s="1">
        <f t="shared" si="656"/>
        <v>9999</v>
      </c>
      <c r="DV96" s="1">
        <f t="shared" si="657"/>
        <v>9999</v>
      </c>
      <c r="DW96" s="1">
        <f t="shared" si="658"/>
        <v>9999</v>
      </c>
      <c r="DX96" s="1">
        <f t="shared" si="659"/>
        <v>9999</v>
      </c>
      <c r="DY96" s="1">
        <f t="shared" si="660"/>
        <v>9999</v>
      </c>
      <c r="DZ96" s="6">
        <f t="shared" si="514"/>
        <v>2351.7535332386151</v>
      </c>
      <c r="EA96" s="1">
        <f t="shared" si="661"/>
        <v>9999</v>
      </c>
      <c r="EB96" s="46">
        <f t="shared" si="662"/>
        <v>9999</v>
      </c>
      <c r="EC96" s="1">
        <f t="shared" si="663"/>
        <v>9999</v>
      </c>
      <c r="ED96" s="1">
        <f t="shared" si="664"/>
        <v>9999</v>
      </c>
      <c r="EE96" s="1">
        <f t="shared" si="665"/>
        <v>9999</v>
      </c>
    </row>
    <row r="97" spans="1:135" x14ac:dyDescent="0.25">
      <c r="A97" s="1" t="s">
        <v>203</v>
      </c>
      <c r="H97" s="38"/>
      <c r="K97" s="8">
        <v>1.8078703703703704E-2</v>
      </c>
      <c r="L97" s="8">
        <v>3.9131944444444448E-2</v>
      </c>
      <c r="M97" s="8">
        <v>2.6561303713273997E-2</v>
      </c>
      <c r="N97" s="8">
        <f t="shared" si="474"/>
        <v>2.52869328331547E-2</v>
      </c>
      <c r="O97" s="32" t="str">
        <f t="shared" si="515"/>
        <v>-</v>
      </c>
      <c r="P97" s="69">
        <f t="shared" si="516"/>
        <v>1.2743708801192973E-3</v>
      </c>
      <c r="Q97" s="32">
        <f t="shared" ref="Q97" si="673">IF(R97&gt;0,"+",0)</f>
        <v>0</v>
      </c>
      <c r="R97" s="70">
        <f t="shared" si="518"/>
        <v>-1.2743708801192973E-3</v>
      </c>
      <c r="S97" s="6">
        <f t="shared" ref="S97" si="674">N97*60*60*24</f>
        <v>2184.7909967845662</v>
      </c>
      <c r="T97" s="8">
        <f t="shared" si="477"/>
        <v>1.0937499999999999E-2</v>
      </c>
      <c r="V97" s="8">
        <f t="shared" ref="V97" si="675">IF(COUNT(CA97:CF97)&gt;0,SMALL(CA97:CF97,1),0)</f>
        <v>2.5474537037037032E-2</v>
      </c>
      <c r="W97" s="8">
        <f t="shared" ref="W97" si="676">IF(COUNT(CG97:CL97)&gt;0,SMALL(CG97:CL97,1),0)</f>
        <v>2.0671296296296295E-2</v>
      </c>
      <c r="X97" s="8">
        <f t="shared" ref="X97" si="677">T97</f>
        <v>1.0937499999999999E-2</v>
      </c>
      <c r="Y97" s="8"/>
      <c r="Z97" s="8">
        <f>IF(A97&lt;&gt;"",IF(VLOOKUP(A97,Apr!A$4:F$209,6)&gt;0,VLOOKUP(A97,Apr!A$4:F$209,6),0),0)</f>
        <v>0</v>
      </c>
      <c r="AA97" s="8">
        <f>IF(A97&lt;&gt;"",IF(VLOOKUP(A97,May!A$3:F$207,6)&gt;0,VLOOKUP(A97,May!A$3:F$207,6),0),0)</f>
        <v>0</v>
      </c>
      <c r="AB97" s="8">
        <f>IF(A97&lt;&gt;"",IF(VLOOKUP(A97,Jun!A$3:F$207,6)&gt;0,VLOOKUP(A97,Jun!A$3:F$207,6),0),0)</f>
        <v>0</v>
      </c>
      <c r="AC97" s="8">
        <f>IF(A97&lt;&gt;"",IF(VLOOKUP(A97,Jul!A$3:F$206,6)&gt;0,VLOOKUP(A97,Jul!A$3:F$206,6),0),0)</f>
        <v>2.6099537037037039E-2</v>
      </c>
      <c r="AD97" s="8">
        <f>IF(A97&lt;&gt;"",IF(VLOOKUP(A97,Aug!A$3:F$206,6)&gt;0,VLOOKUP(A97,Aug!A$3:F$206,6),0),0)</f>
        <v>2.5474537037037032E-2</v>
      </c>
      <c r="AE97" s="8">
        <f>IF(A97&lt;&gt;"",IF(VLOOKUP(A97,Sep!A$3:F$206,6)&gt;0,VLOOKUP(A97,Sep!A$3:F$206,6),0),0)</f>
        <v>0</v>
      </c>
      <c r="AF97" s="6">
        <f t="shared" ref="AF97" si="678">IF(V97&gt;0,V97/4.35*4/1.032*60*60*24,S97/4.35*4/1.032)</f>
        <v>1961.1512073420649</v>
      </c>
      <c r="AG97" s="8">
        <f t="shared" ref="AG97" si="679">IF(AF$4&gt;AF97,(MROUND(AF$4-AF97,15)/60/60/24),0.1/60/60/24)</f>
        <v>5.208333333333333E-3</v>
      </c>
      <c r="AH97" s="8">
        <f>IF(A97&lt;&gt;"",IF(VLOOKUP(A97,Oct!A$3:F$206,6)&gt;0,VLOOKUP(A97,Oct!A$3:F$206,6),0),0)</f>
        <v>2.0671296296296295E-2</v>
      </c>
      <c r="AI97" s="8">
        <f>IF(A97&lt;&gt;"",IF(VLOOKUP(A97,Nov!A$3:F$206,6)&gt;0,VLOOKUP(A97,Nov!A$3:F$206,6),0),0)</f>
        <v>0</v>
      </c>
      <c r="AJ97" s="8">
        <f>IF(A97&lt;&gt;"",IF(VLOOKUP(A97,Dec!A$3:F$207,6)&gt;0,VLOOKUP(A97,Dec!A$3:F$207,6),0),0)</f>
        <v>0</v>
      </c>
      <c r="AK97" s="8">
        <f>IF(A97&lt;&gt;"",IF(VLOOKUP(A97,Jan!A$3:F$206,6)&gt;0,VLOOKUP(A97,Jan!A$3:F$206,6),0),0)</f>
        <v>0</v>
      </c>
      <c r="AL97" s="8">
        <f>IF(A97&lt;&gt;"",IF(VLOOKUP(A97,Feb!A$3:F$206,6)&gt;0,VLOOKUP(A97,Feb!A$3:F$206,6),0),0)</f>
        <v>0</v>
      </c>
      <c r="AM97" s="8">
        <f>IF(A97&lt;&gt;"",IF(VLOOKUP(A97,Mar!A$3:F$206,6)&gt;0,VLOOKUP(A97,Mar!A$3:F$206,6),0),0)</f>
        <v>0</v>
      </c>
      <c r="AO97" s="8">
        <f>LARGE($BM97:BN97,1)</f>
        <v>1.0937499999999999E-2</v>
      </c>
      <c r="AP97" s="8">
        <f>LARGE($BM97:BO97,1)</f>
        <v>1.0937499999999999E-2</v>
      </c>
      <c r="AQ97" s="8">
        <f>LARGE($BM97:BP97,1)</f>
        <v>1.0937499999999999E-2</v>
      </c>
      <c r="AR97" s="8">
        <f>LARGE($BM97:BQ97,1)</f>
        <v>1.0937499999999999E-2</v>
      </c>
      <c r="AS97" s="8">
        <f>LARGE($BM97:BR97,1)</f>
        <v>1.0937499999999999E-2</v>
      </c>
      <c r="AT97" s="8">
        <f>LARGE($BS97:BT97,1)</f>
        <v>7.1180555555555554E-3</v>
      </c>
      <c r="AU97" s="8">
        <f>LARGE($BS97:BU97,1)</f>
        <v>7.1180555555555554E-3</v>
      </c>
      <c r="AV97" s="8">
        <f>LARGE($BS97:BV97,1)</f>
        <v>7.1180555555555554E-3</v>
      </c>
      <c r="AW97" s="8">
        <f>LARGE($BS97:BW97,1)</f>
        <v>7.1180555555555554E-3</v>
      </c>
      <c r="AX97" s="8">
        <f>LARGE($BS97:BX97,1)</f>
        <v>7.1180555555555554E-3</v>
      </c>
      <c r="BA97" s="6">
        <f t="shared" si="497"/>
        <v>0</v>
      </c>
      <c r="BB97" s="6">
        <f t="shared" si="498"/>
        <v>0</v>
      </c>
      <c r="BC97" s="6">
        <f t="shared" si="499"/>
        <v>0</v>
      </c>
      <c r="BD97" s="6">
        <f t="shared" si="500"/>
        <v>2255</v>
      </c>
      <c r="BE97" s="6">
        <f t="shared" si="501"/>
        <v>2200.9999999999995</v>
      </c>
      <c r="BF97" s="6">
        <f t="shared" si="502"/>
        <v>0</v>
      </c>
      <c r="BG97" s="6">
        <f t="shared" ref="BG97" si="680">IF(AH97&gt;0,AH97*60*60*24,0)</f>
        <v>1786</v>
      </c>
      <c r="BH97" s="6">
        <f t="shared" ref="BH97" si="681">IF(AI97&gt;0,AI97*60*60*24,0)</f>
        <v>0</v>
      </c>
      <c r="BI97" s="6">
        <f t="shared" ref="BI97" si="682">IF(AJ97&gt;0,AJ97*60*60*24,0)</f>
        <v>0</v>
      </c>
      <c r="BJ97" s="6">
        <f t="shared" ref="BJ97" si="683">IF(AK97&gt;0,AK97*60*60*24,0)</f>
        <v>0</v>
      </c>
      <c r="BK97" s="6">
        <f t="shared" ref="BK97" si="684">IF(AL97&gt;0,AL97*60*60*24,0)</f>
        <v>0</v>
      </c>
      <c r="BM97" s="8">
        <f t="shared" si="503"/>
        <v>1.0937499999999999E-2</v>
      </c>
      <c r="BN97" s="8">
        <f t="shared" ref="BN97" si="685">IF(BA97&gt;0,IF($S$4&gt;BA97,(MROUND($S$4-BA97,15)/(60*60*24)),0),0)</f>
        <v>0</v>
      </c>
      <c r="BO97" s="8">
        <f t="shared" ref="BO97" si="686">IF(BB97&gt;0,IF($S$4&gt;BB97,(MROUND($S$4-BB97,15)/(60*60*24)),0),0)</f>
        <v>0</v>
      </c>
      <c r="BP97" s="8">
        <f t="shared" ref="BP97" si="687">IF(BC97&gt;0,IF($S$4&gt;BC97,(MROUND($S$4-BC97,15)/(60*60*24)),0),0)</f>
        <v>0</v>
      </c>
      <c r="BQ97" s="8">
        <f t="shared" ref="BQ97" si="688">IF(BD97&gt;0,IF($S$4&gt;BD97,(MROUND($S$4-BD97,15)/(60*60*24)),0),0)</f>
        <v>1.0069444444444445E-2</v>
      </c>
      <c r="BR97" s="8">
        <f t="shared" ref="BR97" si="689">IF(BE97&gt;0,IF($S$4&gt;BE97,(MROUND($S$4-BE97,15)/(60*60*24)),0),0)</f>
        <v>1.0763888888888889E-2</v>
      </c>
      <c r="BS97" s="8">
        <f t="shared" si="504"/>
        <v>5.208333333333333E-3</v>
      </c>
      <c r="BT97" s="8">
        <f t="shared" ref="BT97" si="690">IF(BG97&gt;0,IF($AF$4&gt;BG97,(MROUND($AF$4-BG97,15)/(60*60*24)),0),0)</f>
        <v>7.1180555555555554E-3</v>
      </c>
      <c r="BU97" s="8">
        <f t="shared" ref="BU97" si="691">IF(BH97&gt;0,IF($AF$4&gt;BH97,(MROUND($AF$4-BH97,15)/(60*60*24)),0),0)</f>
        <v>0</v>
      </c>
      <c r="BV97" s="8">
        <f t="shared" ref="BV97" si="692">IF(BI97&gt;0,IF($AF$4&gt;BI97,(MROUND($AF$4-BI97,15)/(60*60*24)),0),0)</f>
        <v>0</v>
      </c>
      <c r="BW97" s="8">
        <f t="shared" ref="BW97" si="693">IF(BJ97&gt;0,IF($AF$4&gt;BJ97,(MROUND($AF$4-BJ97,15)/(60*60*24)),0),0)</f>
        <v>0</v>
      </c>
      <c r="BX97" s="8">
        <f t="shared" ref="BX97" si="694">IF(BK97&gt;0,IF($AF$4&gt;BK97,(MROUND($AF$4-BK97,15)/(60*60*24)),0),0)</f>
        <v>0</v>
      </c>
      <c r="CA97" s="8" t="str">
        <f t="shared" si="505"/>
        <v/>
      </c>
      <c r="CB97" s="8" t="str">
        <f t="shared" si="506"/>
        <v/>
      </c>
      <c r="CC97" s="8" t="str">
        <f t="shared" si="507"/>
        <v/>
      </c>
      <c r="CD97" s="8">
        <f t="shared" si="508"/>
        <v>2.6099537037037039E-2</v>
      </c>
      <c r="CE97" s="8">
        <f t="shared" si="509"/>
        <v>2.5474537037037032E-2</v>
      </c>
      <c r="CF97" s="8" t="str">
        <f t="shared" si="510"/>
        <v/>
      </c>
      <c r="CG97" s="8">
        <f t="shared" ref="CG97" si="695">IF(AH97&gt;0,AH97,"")</f>
        <v>2.0671296296296295E-2</v>
      </c>
      <c r="CH97" s="8" t="str">
        <f t="shared" ref="CH97" si="696">IF(AI97&gt;0,AI97,"")</f>
        <v/>
      </c>
      <c r="CI97" s="8" t="str">
        <f t="shared" ref="CI97" si="697">IF(AJ97&gt;0,AJ97,"")</f>
        <v/>
      </c>
      <c r="CJ97" s="8" t="str">
        <f t="shared" ref="CJ97" si="698">IF(AK97&gt;0,AK97,"")</f>
        <v/>
      </c>
      <c r="CK97" s="8" t="str">
        <f t="shared" ref="CK97" si="699">IF(AL97&gt;0,AL97,"")</f>
        <v/>
      </c>
      <c r="CL97" s="8" t="str">
        <f t="shared" ref="CL97" si="700">IF(AM97&gt;0,AM97,"")</f>
        <v/>
      </c>
      <c r="CN97" s="13">
        <v>2.7870370370370368E-2</v>
      </c>
      <c r="CO97" s="8">
        <f t="shared" ref="CO97" si="701">IF(CA97&lt;&gt;"",CA97,CN97)</f>
        <v>2.7870370370370368E-2</v>
      </c>
      <c r="CP97" s="8">
        <f>IF(COUNT($CA97:CB97)&gt;0,SMALL($CA97:CB97,1),$CN97)</f>
        <v>2.7870370370370368E-2</v>
      </c>
      <c r="CQ97" s="8">
        <f>IF(COUNT($CA97:CC97)&gt;0,SMALL($CA97:CC97,1),$CN97)</f>
        <v>2.7870370370370368E-2</v>
      </c>
      <c r="CR97" s="8">
        <f>IF(COUNT($CA97:CD97)&gt;0,SMALL($CA97:CD97,1),$CN97)</f>
        <v>2.6099537037037039E-2</v>
      </c>
      <c r="CS97" s="8">
        <f>IF(COUNT($CA97:CE97)&gt;0,SMALL($CA97:CE97,1),$CN97)</f>
        <v>2.5474537037037032E-2</v>
      </c>
      <c r="CU97" s="8">
        <f t="shared" ref="CU97" si="702">IF(CG97&lt;&gt;"",CG97,CT97)</f>
        <v>2.0671296296296295E-2</v>
      </c>
      <c r="CV97" s="8">
        <f>IF(COUNT($CG97:CH97)&gt;0,SMALL($CG97:CH97,1),$CU97)</f>
        <v>2.0671296296296295E-2</v>
      </c>
      <c r="CW97" s="8">
        <f>IF(COUNT($CG97:CI97)&gt;0,SMALL($CG97:CI97,1),$CU97)</f>
        <v>2.0671296296296295E-2</v>
      </c>
      <c r="CX97" s="8">
        <f>IF(COUNT($CG97:CJ97)&gt;0,SMALL($CG97:CJ97,1),$CU97)</f>
        <v>2.0671296296296295E-2</v>
      </c>
      <c r="CY97" s="8">
        <f>IF(COUNT($CG97:CK97)&gt;0,SMALL($CG97:CK97,1),$CU97)</f>
        <v>2.0671296296296295E-2</v>
      </c>
      <c r="DA97" s="8">
        <f t="shared" si="492"/>
        <v>1.0939652777777777E-2</v>
      </c>
      <c r="DB97" s="8">
        <f t="shared" si="493"/>
        <v>7.1202083333333334E-3</v>
      </c>
      <c r="DC97" s="1">
        <f t="shared" si="462"/>
        <v>93</v>
      </c>
      <c r="DD97" s="8">
        <f t="shared" si="494"/>
        <v>2.152777777777778E-6</v>
      </c>
      <c r="DE97" s="1" t="str">
        <f t="shared" si="495"/>
        <v>Ruth Williams</v>
      </c>
      <c r="DG97" s="13">
        <f t="shared" si="511"/>
        <v>2.52869328331547E-2</v>
      </c>
      <c r="DH97" s="13">
        <f>SMALL($DT97:DU97,1)/(60*60*24)</f>
        <v>2.5286932833154703E-2</v>
      </c>
      <c r="DI97" s="13">
        <f>SMALL($DT97:DV97,1)/(60*60*24)</f>
        <v>2.5286932833154703E-2</v>
      </c>
      <c r="DJ97" s="13">
        <f>SMALL($DT97:DW97,1)/(60*60*24)</f>
        <v>2.5286932833154703E-2</v>
      </c>
      <c r="DK97" s="13">
        <f>SMALL($DT97:DX97,1)/(60*60*24)</f>
        <v>2.5286932833154703E-2</v>
      </c>
      <c r="DL97" s="13">
        <f>SMALL($DT97:DY97,1)/(60*60*24)</f>
        <v>2.5286932833154703E-2</v>
      </c>
      <c r="DM97" s="37">
        <f t="shared" si="512"/>
        <v>2.2698509344236863E-2</v>
      </c>
      <c r="DN97" s="13">
        <f>SMALL($DZ97:EA97,1)/(60*60*24)</f>
        <v>2.0671296296296295E-2</v>
      </c>
      <c r="DO97" s="13">
        <f>SMALL($DZ97:EB97,1)/(60*60*24)</f>
        <v>2.0671296296296295E-2</v>
      </c>
      <c r="DP97" s="13">
        <f>SMALL($DZ97:EC97,1)/(60*60*24)</f>
        <v>2.0671296296296295E-2</v>
      </c>
      <c r="DQ97" s="13">
        <f>SMALL($DZ97:ED97,1)/(60*60*24)</f>
        <v>2.0671296296296295E-2</v>
      </c>
      <c r="DR97" s="13">
        <f>SMALL($DZ97:EE97,1)/(60*60*24)</f>
        <v>2.0671296296296295E-2</v>
      </c>
      <c r="DT97" s="6">
        <f t="shared" si="513"/>
        <v>2184.7909967845662</v>
      </c>
      <c r="DU97" s="1">
        <f t="shared" ref="DU97" si="703">IF(BA97&gt;0,BA97,9999)</f>
        <v>9999</v>
      </c>
      <c r="DV97" s="1">
        <f t="shared" ref="DV97" si="704">IF(BB97&gt;0,BB97,9999)</f>
        <v>9999</v>
      </c>
      <c r="DW97" s="1">
        <f t="shared" ref="DW97" si="705">IF(BC97&gt;0,BC97,9999)</f>
        <v>9999</v>
      </c>
      <c r="DX97" s="1">
        <f t="shared" ref="DX97" si="706">IF(BD97&gt;0,BD97,9999)</f>
        <v>2255</v>
      </c>
      <c r="DY97" s="1">
        <f t="shared" ref="DY97" si="707">IF(BE97&gt;0,BE97,9999)</f>
        <v>2200.9999999999995</v>
      </c>
      <c r="DZ97" s="6">
        <f t="shared" si="514"/>
        <v>1961.1512073420649</v>
      </c>
      <c r="EA97" s="1">
        <f t="shared" ref="EA97" si="708">IF(BG97&gt;0,BG97,9999)</f>
        <v>1786</v>
      </c>
      <c r="EB97" s="46">
        <f t="shared" ref="EB97" si="709">IF(BH97&gt;0,BH97*1.198547,9999)</f>
        <v>9999</v>
      </c>
      <c r="EC97" s="1">
        <f t="shared" ref="EC97" si="710">IF(BI97&gt;0,BI97,9999)</f>
        <v>9999</v>
      </c>
      <c r="ED97" s="1">
        <f t="shared" ref="ED97" si="711">IF(BJ97&gt;0,BJ97,9999)</f>
        <v>9999</v>
      </c>
      <c r="EE97" s="1">
        <f t="shared" ref="EE97" si="712">IF(BK97&gt;0,BK97,9999)</f>
        <v>9999</v>
      </c>
    </row>
    <row r="98" spans="1:135" x14ac:dyDescent="0.25">
      <c r="A98" s="1" t="s">
        <v>168</v>
      </c>
      <c r="E98" s="13">
        <v>2.732638888888889E-2</v>
      </c>
      <c r="H98" s="38"/>
      <c r="K98" s="8">
        <v>2.3368055555555555E-2</v>
      </c>
      <c r="M98" s="8">
        <v>3.2052682386914493E-2</v>
      </c>
      <c r="N98" s="8">
        <f t="shared" si="474"/>
        <v>3.2685222400857444E-2</v>
      </c>
      <c r="O98" s="32">
        <f t="shared" si="515"/>
        <v>0</v>
      </c>
      <c r="P98" s="70">
        <f t="shared" si="516"/>
        <v>-6.3254001394295184E-4</v>
      </c>
      <c r="Q98" s="32" t="str">
        <f t="shared" ref="Q98" si="713">IF(R98&gt;0,"+",0)</f>
        <v>+</v>
      </c>
      <c r="R98" s="69">
        <f t="shared" si="518"/>
        <v>6.3254001394295184E-4</v>
      </c>
      <c r="S98" s="6">
        <f t="shared" si="307"/>
        <v>2824.0032154340829</v>
      </c>
      <c r="T98" s="8">
        <f t="shared" si="477"/>
        <v>3.472222222222222E-3</v>
      </c>
      <c r="V98" s="8">
        <f t="shared" si="308"/>
        <v>3.3414351851851855E-2</v>
      </c>
      <c r="W98" s="8">
        <f t="shared" si="309"/>
        <v>2.5000000000000001E-2</v>
      </c>
      <c r="X98" s="8">
        <f t="shared" si="310"/>
        <v>3.472222222222222E-3</v>
      </c>
      <c r="Y98" s="8"/>
      <c r="Z98" s="8">
        <f>IF(A98&lt;&gt;"",IF(VLOOKUP(A98,Apr!A$4:F$209,6)&gt;0,VLOOKUP(A98,Apr!A$4:F$209,6),0),0)</f>
        <v>0</v>
      </c>
      <c r="AA98" s="8">
        <f>IF(A98&lt;&gt;"",IF(VLOOKUP(A98,May!A$3:F$207,6)&gt;0,VLOOKUP(A98,May!A$3:F$207,6),0),0)</f>
        <v>0</v>
      </c>
      <c r="AB98" s="8">
        <f>IF(A98&lt;&gt;"",IF(VLOOKUP(A98,Jun!A$3:F$207,6)&gt;0,VLOOKUP(A98,Jun!A$3:F$207,6),0),0)</f>
        <v>0</v>
      </c>
      <c r="AC98" s="8">
        <f>IF(A98&lt;&gt;"",IF(VLOOKUP(A98,Jul!A$3:F$206,6)&gt;0,VLOOKUP(A98,Jul!A$3:F$206,6),0),0)</f>
        <v>0</v>
      </c>
      <c r="AD98" s="8">
        <f>IF(A98&lt;&gt;"",IF(VLOOKUP(A98,Aug!A$3:F$206,6)&gt;0,VLOOKUP(A98,Aug!A$3:F$206,6),0),0)</f>
        <v>0</v>
      </c>
      <c r="AE98" s="8">
        <f>IF(A98&lt;&gt;"",IF(VLOOKUP(A98,Sep!A$3:F$206,6)&gt;0,VLOOKUP(A98,Sep!A$3:F$206,6),0),0)</f>
        <v>3.3414351851851855E-2</v>
      </c>
      <c r="AF98" s="6">
        <f t="shared" si="311"/>
        <v>2572.3959725563582</v>
      </c>
      <c r="AG98" s="8">
        <f t="shared" si="312"/>
        <v>1.1574074074074074E-6</v>
      </c>
      <c r="AH98" s="8">
        <f>IF(A98&lt;&gt;"",IF(VLOOKUP(A98,Oct!A$3:F$206,6)&gt;0,VLOOKUP(A98,Oct!A$3:F$206,6),0),0)</f>
        <v>2.605208333333333E-2</v>
      </c>
      <c r="AI98" s="8">
        <f>IF(A98&lt;&gt;"",IF(VLOOKUP(A98,Nov!A$3:F$206,6)&gt;0,VLOOKUP(A98,Nov!A$3:F$206,6),0),0)</f>
        <v>2.6087962962962962E-2</v>
      </c>
      <c r="AJ98" s="8">
        <f>IF(A98&lt;&gt;"",IF(VLOOKUP(A98,Dec!A$3:F$207,6)&gt;0,VLOOKUP(A98,Dec!A$3:F$207,6),0),0)</f>
        <v>2.5000000000000001E-2</v>
      </c>
      <c r="AK98" s="8">
        <f>IF(A98&lt;&gt;"",IF(VLOOKUP(A98,Jan!A$3:F$206,6)&gt;0,VLOOKUP(A98,Jan!A$3:F$206,6),0),0)</f>
        <v>2.9444444444444443E-2</v>
      </c>
      <c r="AL98" s="8">
        <f>IF(A98&lt;&gt;"",IF(VLOOKUP(A98,Feb!A$3:F$206,6)&gt;0,VLOOKUP(A98,Feb!A$3:F$206,6),0),0)</f>
        <v>2.7534722222222217E-2</v>
      </c>
      <c r="AM98" s="8">
        <f>IF(A98&lt;&gt;"",IF(VLOOKUP(A98,Mar!A$3:F$206,6)&gt;0,VLOOKUP(A98,Mar!A$3:F$206,6),0),0)</f>
        <v>0</v>
      </c>
      <c r="AO98" s="8">
        <f>LARGE($BM98:BN98,1)</f>
        <v>3.472222222222222E-3</v>
      </c>
      <c r="AP98" s="8">
        <f>LARGE($BM98:BO98,1)</f>
        <v>3.472222222222222E-3</v>
      </c>
      <c r="AQ98" s="8">
        <f>LARGE($BM98:BP98,1)</f>
        <v>3.472222222222222E-3</v>
      </c>
      <c r="AR98" s="8">
        <f>LARGE($BM98:BQ98,1)</f>
        <v>3.472222222222222E-3</v>
      </c>
      <c r="AS98" s="8">
        <f>LARGE($BM98:BR98,1)</f>
        <v>3.472222222222222E-3</v>
      </c>
      <c r="AT98" s="8">
        <f>LARGE($BS98:BT98,1)</f>
        <v>1.736111111111111E-3</v>
      </c>
      <c r="AU98" s="8">
        <f>LARGE($BS98:BU98,1)</f>
        <v>1.736111111111111E-3</v>
      </c>
      <c r="AV98" s="8">
        <f>LARGE($BS98:BV98,1)</f>
        <v>2.7777777777777779E-3</v>
      </c>
      <c r="AW98" s="8">
        <f>LARGE($BS98:BW98,1)</f>
        <v>2.7777777777777779E-3</v>
      </c>
      <c r="AX98" s="8">
        <f>LARGE($BS98:BX98,1)</f>
        <v>2.7777777777777779E-3</v>
      </c>
      <c r="BA98" s="6">
        <f t="shared" si="497"/>
        <v>0</v>
      </c>
      <c r="BB98" s="6">
        <f t="shared" si="498"/>
        <v>0</v>
      </c>
      <c r="BC98" s="6">
        <f t="shared" si="499"/>
        <v>0</v>
      </c>
      <c r="BD98" s="6">
        <f t="shared" si="500"/>
        <v>0</v>
      </c>
      <c r="BE98" s="6">
        <f t="shared" si="501"/>
        <v>0</v>
      </c>
      <c r="BF98" s="6">
        <f t="shared" si="502"/>
        <v>2887.0000000000005</v>
      </c>
      <c r="BG98" s="6">
        <f t="shared" si="313"/>
        <v>2250.8999999999996</v>
      </c>
      <c r="BH98" s="6">
        <f t="shared" si="314"/>
        <v>2254</v>
      </c>
      <c r="BI98" s="6">
        <f t="shared" si="315"/>
        <v>2160</v>
      </c>
      <c r="BJ98" s="6">
        <f t="shared" si="316"/>
        <v>2544</v>
      </c>
      <c r="BK98" s="6">
        <f t="shared" si="317"/>
        <v>2378.9999999999995</v>
      </c>
      <c r="BM98" s="8">
        <f t="shared" si="503"/>
        <v>3.472222222222222E-3</v>
      </c>
      <c r="BN98" s="8">
        <f t="shared" si="318"/>
        <v>0</v>
      </c>
      <c r="BO98" s="8">
        <f t="shared" si="319"/>
        <v>0</v>
      </c>
      <c r="BP98" s="8">
        <f t="shared" si="320"/>
        <v>0</v>
      </c>
      <c r="BQ98" s="8">
        <f t="shared" si="321"/>
        <v>0</v>
      </c>
      <c r="BR98" s="8">
        <f t="shared" si="322"/>
        <v>0</v>
      </c>
      <c r="BS98" s="8">
        <f t="shared" si="504"/>
        <v>1.1574074074074074E-6</v>
      </c>
      <c r="BT98" s="8">
        <f t="shared" si="647"/>
        <v>1.736111111111111E-3</v>
      </c>
      <c r="BU98" s="8">
        <f t="shared" si="647"/>
        <v>1.736111111111111E-3</v>
      </c>
      <c r="BV98" s="8">
        <f t="shared" si="381"/>
        <v>2.7777777777777779E-3</v>
      </c>
      <c r="BW98" s="8">
        <f t="shared" si="382"/>
        <v>0</v>
      </c>
      <c r="BX98" s="8">
        <f t="shared" si="383"/>
        <v>3.4722222222222224E-4</v>
      </c>
      <c r="CA98" s="8" t="str">
        <f t="shared" si="505"/>
        <v/>
      </c>
      <c r="CB98" s="8" t="str">
        <f t="shared" si="506"/>
        <v/>
      </c>
      <c r="CC98" s="8" t="str">
        <f t="shared" si="507"/>
        <v/>
      </c>
      <c r="CD98" s="8" t="str">
        <f t="shared" si="508"/>
        <v/>
      </c>
      <c r="CE98" s="8" t="str">
        <f t="shared" si="509"/>
        <v/>
      </c>
      <c r="CF98" s="8">
        <f t="shared" si="510"/>
        <v>3.3414351851851855E-2</v>
      </c>
      <c r="CG98" s="8">
        <f t="shared" si="648"/>
        <v>2.605208333333333E-2</v>
      </c>
      <c r="CH98" s="8">
        <f t="shared" si="649"/>
        <v>2.6087962962962962E-2</v>
      </c>
      <c r="CI98" s="8">
        <f t="shared" si="650"/>
        <v>2.5000000000000001E-2</v>
      </c>
      <c r="CJ98" s="8">
        <f t="shared" si="651"/>
        <v>2.9444444444444443E-2</v>
      </c>
      <c r="CK98" s="8">
        <f t="shared" si="652"/>
        <v>2.7534722222222217E-2</v>
      </c>
      <c r="CL98" s="8" t="str">
        <f t="shared" si="653"/>
        <v/>
      </c>
      <c r="CN98" s="13">
        <v>2.732638888888889E-2</v>
      </c>
      <c r="CO98" s="8">
        <f t="shared" si="654"/>
        <v>2.732638888888889E-2</v>
      </c>
      <c r="CP98" s="8">
        <f>IF(COUNT($CA98:CB98)&gt;0,SMALL($CA98:CB98,1),$CN98)</f>
        <v>2.732638888888889E-2</v>
      </c>
      <c r="CQ98" s="8">
        <f>IF(COUNT($CA98:CC98)&gt;0,SMALL($CA98:CC98,1),$CN98)</f>
        <v>2.732638888888889E-2</v>
      </c>
      <c r="CR98" s="8">
        <f>IF(COUNT($CA98:CD98)&gt;0,SMALL($CA98:CD98,1),$CN98)</f>
        <v>2.732638888888889E-2</v>
      </c>
      <c r="CS98" s="8">
        <f>IF(COUNT($CA98:CE98)&gt;0,SMALL($CA98:CE98,1),$CN98)</f>
        <v>2.732638888888889E-2</v>
      </c>
      <c r="CT98" s="3">
        <v>2.225694444444444E-2</v>
      </c>
      <c r="CU98" s="8">
        <f t="shared" si="655"/>
        <v>2.605208333333333E-2</v>
      </c>
      <c r="CV98" s="8">
        <f>IF(COUNT($CG98:CH98)&gt;0,SMALL($CG98:CH98,1),$CU98)</f>
        <v>2.605208333333333E-2</v>
      </c>
      <c r="CW98" s="8">
        <f>IF(COUNT($CG98:CI98)&gt;0,SMALL($CG98:CI98,1),$CU98)</f>
        <v>2.5000000000000001E-2</v>
      </c>
      <c r="CX98" s="8">
        <f>IF(COUNT($CG98:CJ98)&gt;0,SMALL($CG98:CJ98,1),$CU98)</f>
        <v>2.5000000000000001E-2</v>
      </c>
      <c r="CY98" s="8">
        <f>IF(COUNT($CG98:CK98)&gt;0,SMALL($CG98:CK98,1),$CU98)</f>
        <v>2.5000000000000001E-2</v>
      </c>
      <c r="DA98" s="8">
        <f t="shared" si="492"/>
        <v>3.4743981481481479E-3</v>
      </c>
      <c r="DB98" s="8">
        <f t="shared" si="493"/>
        <v>2.7799537037037038E-3</v>
      </c>
      <c r="DC98" s="1">
        <f t="shared" si="462"/>
        <v>94</v>
      </c>
      <c r="DD98" s="8">
        <f t="shared" si="494"/>
        <v>2.1759259259259257E-6</v>
      </c>
      <c r="DE98" s="1" t="str">
        <f t="shared" si="495"/>
        <v>Sarah Cook</v>
      </c>
      <c r="DG98" s="13">
        <f t="shared" si="511"/>
        <v>3.2685222400857444E-2</v>
      </c>
      <c r="DH98" s="13">
        <f>SMALL($DT98:DU98,1)/(60*60*24)</f>
        <v>3.2685222400857444E-2</v>
      </c>
      <c r="DI98" s="13">
        <f>SMALL($DT98:DV98,1)/(60*60*24)</f>
        <v>3.2685222400857444E-2</v>
      </c>
      <c r="DJ98" s="13">
        <f>SMALL($DT98:DW98,1)/(60*60*24)</f>
        <v>3.2685222400857444E-2</v>
      </c>
      <c r="DK98" s="13">
        <f>SMALL($DT98:DX98,1)/(60*60*24)</f>
        <v>3.2685222400857444E-2</v>
      </c>
      <c r="DL98" s="13">
        <f>SMALL($DT98:DY98,1)/(60*60*24)</f>
        <v>3.2685222400857444E-2</v>
      </c>
      <c r="DM98" s="37">
        <f t="shared" si="512"/>
        <v>2.9773101534217108E-2</v>
      </c>
      <c r="DN98" s="13">
        <f>SMALL($DZ98:EA98,1)/(60*60*24)</f>
        <v>2.605208333333333E-2</v>
      </c>
      <c r="DO98" s="13">
        <f>SMALL($DZ98:EB98,1)/(60*60*24)</f>
        <v>2.605208333333333E-2</v>
      </c>
      <c r="DP98" s="13">
        <f>SMALL($DZ98:EC98,1)/(60*60*24)</f>
        <v>2.5000000000000001E-2</v>
      </c>
      <c r="DQ98" s="13">
        <f>SMALL($DZ98:ED98,1)/(60*60*24)</f>
        <v>2.5000000000000001E-2</v>
      </c>
      <c r="DR98" s="13">
        <f>SMALL($DZ98:EE98,1)/(60*60*24)</f>
        <v>2.5000000000000001E-2</v>
      </c>
      <c r="DT98" s="6">
        <f t="shared" si="513"/>
        <v>2824.0032154340829</v>
      </c>
      <c r="DU98" s="1">
        <f t="shared" si="656"/>
        <v>9999</v>
      </c>
      <c r="DV98" s="1">
        <f t="shared" si="657"/>
        <v>9999</v>
      </c>
      <c r="DW98" s="1">
        <f t="shared" si="658"/>
        <v>9999</v>
      </c>
      <c r="DX98" s="1">
        <f t="shared" si="659"/>
        <v>9999</v>
      </c>
      <c r="DY98" s="1">
        <f t="shared" si="660"/>
        <v>9999</v>
      </c>
      <c r="DZ98" s="6">
        <f t="shared" si="514"/>
        <v>2572.3959725563582</v>
      </c>
      <c r="EA98" s="1">
        <f t="shared" si="661"/>
        <v>2250.8999999999996</v>
      </c>
      <c r="EB98" s="46">
        <f t="shared" si="662"/>
        <v>2701.524938</v>
      </c>
      <c r="EC98" s="1">
        <f t="shared" si="663"/>
        <v>2160</v>
      </c>
      <c r="ED98" s="1">
        <f t="shared" si="664"/>
        <v>2544</v>
      </c>
      <c r="EE98" s="1">
        <f t="shared" si="665"/>
        <v>2378.9999999999995</v>
      </c>
    </row>
    <row r="99" spans="1:135" x14ac:dyDescent="0.25">
      <c r="A99" s="1" t="s">
        <v>164</v>
      </c>
      <c r="H99" s="38"/>
      <c r="M99" s="8">
        <v>2.5924963695298484E-2</v>
      </c>
      <c r="N99" s="8">
        <f t="shared" si="474"/>
        <v>2.92E-2</v>
      </c>
      <c r="O99" s="32">
        <f t="shared" si="515"/>
        <v>0</v>
      </c>
      <c r="P99" s="70">
        <f t="shared" si="516"/>
        <v>-3.275036304701516E-3</v>
      </c>
      <c r="Q99" s="32" t="str">
        <f t="shared" ref="Q99" si="714">IF(R99&gt;0,"+",0)</f>
        <v>+</v>
      </c>
      <c r="R99" s="69">
        <f t="shared" si="518"/>
        <v>3.275036304701516E-3</v>
      </c>
      <c r="S99" s="6">
        <f t="shared" si="307"/>
        <v>2522.88</v>
      </c>
      <c r="T99" s="8">
        <f t="shared" si="477"/>
        <v>6.9444444444444441E-3</v>
      </c>
      <c r="V99" s="8">
        <f t="shared" si="308"/>
        <v>0</v>
      </c>
      <c r="W99" s="8">
        <f t="shared" si="309"/>
        <v>0</v>
      </c>
      <c r="X99" s="8">
        <f t="shared" si="310"/>
        <v>6.9444444444444441E-3</v>
      </c>
      <c r="Y99" s="8"/>
      <c r="Z99" s="8">
        <f>IF(A99&lt;&gt;"",IF(VLOOKUP(A99,Apr!A$4:F$209,6)&gt;0,VLOOKUP(A99,Apr!A$4:F$209,6),0),0)</f>
        <v>0</v>
      </c>
      <c r="AA99" s="8">
        <f>IF(A99&lt;&gt;"",IF(VLOOKUP(A99,May!A$3:F$207,6)&gt;0,VLOOKUP(A99,May!A$3:F$207,6),0),0)</f>
        <v>0</v>
      </c>
      <c r="AB99" s="8">
        <f>IF(A99&lt;&gt;"",IF(VLOOKUP(A99,Jun!A$3:F$207,6)&gt;0,VLOOKUP(A99,Jun!A$3:F$207,6),0),0)</f>
        <v>0</v>
      </c>
      <c r="AC99" s="8">
        <f>IF(A99&lt;&gt;"",IF(VLOOKUP(A99,Jul!A$3:F$206,6)&gt;0,VLOOKUP(A99,Jul!A$3:F$206,6),0),0)</f>
        <v>0</v>
      </c>
      <c r="AD99" s="8">
        <f>IF(A99&lt;&gt;"",IF(VLOOKUP(A99,Aug!A$3:F$206,6)&gt;0,VLOOKUP(A99,Aug!A$3:F$206,6),0),0)</f>
        <v>0</v>
      </c>
      <c r="AE99" s="8">
        <f>IF(A99&lt;&gt;"",IF(VLOOKUP(A99,Sep!A$3:F$206,6)&gt;0,VLOOKUP(A99,Sep!A$3:F$206,6),0),0)</f>
        <v>0</v>
      </c>
      <c r="AF99" s="6">
        <f t="shared" si="311"/>
        <v>2247.9550922213316</v>
      </c>
      <c r="AG99" s="8">
        <f t="shared" si="312"/>
        <v>1.736111111111111E-3</v>
      </c>
      <c r="AH99" s="8">
        <f>IF(A99&lt;&gt;"",IF(VLOOKUP(A99,Oct!A$3:F$206,6)&gt;0,VLOOKUP(A99,Oct!A$3:F$206,6),0),0)</f>
        <v>0</v>
      </c>
      <c r="AI99" s="8">
        <f>IF(A99&lt;&gt;"",IF(VLOOKUP(A99,Nov!A$3:F$206,6)&gt;0,VLOOKUP(A99,Nov!A$3:F$206,6),0),0)</f>
        <v>0</v>
      </c>
      <c r="AJ99" s="8">
        <f>IF(A99&lt;&gt;"",IF(VLOOKUP(A99,Dec!A$3:F$207,6)&gt;0,VLOOKUP(A99,Dec!A$3:F$207,6),0),0)</f>
        <v>0</v>
      </c>
      <c r="AK99" s="8">
        <f>IF(A99&lt;&gt;"",IF(VLOOKUP(A99,Jan!A$3:F$206,6)&gt;0,VLOOKUP(A99,Jan!A$3:F$206,6),0),0)</f>
        <v>0</v>
      </c>
      <c r="AL99" s="8">
        <f>IF(A99&lt;&gt;"",IF(VLOOKUP(A99,Feb!A$3:F$206,6)&gt;0,VLOOKUP(A99,Feb!A$3:F$206,6),0),0)</f>
        <v>0</v>
      </c>
      <c r="AM99" s="8">
        <f>IF(A99&lt;&gt;"",IF(VLOOKUP(A99,Mar!A$3:F$206,6)&gt;0,VLOOKUP(A99,Mar!A$3:F$206,6),0),0)</f>
        <v>0</v>
      </c>
      <c r="AO99" s="8">
        <f>LARGE($BM99:BN99,1)</f>
        <v>6.9444444444444441E-3</v>
      </c>
      <c r="AP99" s="8">
        <f>LARGE($BM99:BO99,1)</f>
        <v>6.9444444444444441E-3</v>
      </c>
      <c r="AQ99" s="8">
        <f>LARGE($BM99:BP99,1)</f>
        <v>6.9444444444444441E-3</v>
      </c>
      <c r="AR99" s="8">
        <f>LARGE($BM99:BQ99,1)</f>
        <v>6.9444444444444441E-3</v>
      </c>
      <c r="AS99" s="8">
        <f>LARGE($BM99:BR99,1)</f>
        <v>6.9444444444444441E-3</v>
      </c>
      <c r="AT99" s="8">
        <f>LARGE($BS99:BT99,1)</f>
        <v>1.736111111111111E-3</v>
      </c>
      <c r="AU99" s="8">
        <f>LARGE($BS99:BU99,1)</f>
        <v>1.736111111111111E-3</v>
      </c>
      <c r="AV99" s="8">
        <f>LARGE($BS99:BV99,1)</f>
        <v>1.736111111111111E-3</v>
      </c>
      <c r="AW99" s="8">
        <f>LARGE($BS99:BW99,1)</f>
        <v>1.736111111111111E-3</v>
      </c>
      <c r="AX99" s="8">
        <f>LARGE($BS99:BX99,1)</f>
        <v>1.736111111111111E-3</v>
      </c>
      <c r="BA99" s="6">
        <f t="shared" si="497"/>
        <v>0</v>
      </c>
      <c r="BB99" s="6">
        <f t="shared" si="498"/>
        <v>0</v>
      </c>
      <c r="BC99" s="6">
        <f t="shared" si="499"/>
        <v>0</v>
      </c>
      <c r="BD99" s="6">
        <f t="shared" si="500"/>
        <v>0</v>
      </c>
      <c r="BE99" s="6">
        <f t="shared" si="501"/>
        <v>0</v>
      </c>
      <c r="BF99" s="6">
        <f t="shared" si="502"/>
        <v>0</v>
      </c>
      <c r="BG99" s="6">
        <f t="shared" si="313"/>
        <v>0</v>
      </c>
      <c r="BH99" s="6">
        <f t="shared" si="314"/>
        <v>0</v>
      </c>
      <c r="BI99" s="6">
        <f t="shared" si="315"/>
        <v>0</v>
      </c>
      <c r="BJ99" s="6">
        <f t="shared" si="316"/>
        <v>0</v>
      </c>
      <c r="BK99" s="6">
        <f t="shared" si="317"/>
        <v>0</v>
      </c>
      <c r="BM99" s="8">
        <f t="shared" si="503"/>
        <v>6.9444444444444441E-3</v>
      </c>
      <c r="BN99" s="8">
        <f t="shared" si="318"/>
        <v>0</v>
      </c>
      <c r="BO99" s="8">
        <f t="shared" si="319"/>
        <v>0</v>
      </c>
      <c r="BP99" s="8">
        <f t="shared" si="320"/>
        <v>0</v>
      </c>
      <c r="BQ99" s="8">
        <f t="shared" si="321"/>
        <v>0</v>
      </c>
      <c r="BR99" s="8">
        <f t="shared" si="322"/>
        <v>0</v>
      </c>
      <c r="BS99" s="8">
        <f t="shared" si="504"/>
        <v>1.736111111111111E-3</v>
      </c>
      <c r="BT99" s="8">
        <f t="shared" si="647"/>
        <v>0</v>
      </c>
      <c r="BU99" s="8">
        <f t="shared" si="647"/>
        <v>0</v>
      </c>
      <c r="BV99" s="8">
        <f t="shared" si="381"/>
        <v>0</v>
      </c>
      <c r="BW99" s="8">
        <f t="shared" si="382"/>
        <v>0</v>
      </c>
      <c r="BX99" s="8">
        <f t="shared" si="383"/>
        <v>0</v>
      </c>
      <c r="CA99" s="8" t="str">
        <f t="shared" si="505"/>
        <v/>
      </c>
      <c r="CB99" s="8" t="str">
        <f t="shared" si="506"/>
        <v/>
      </c>
      <c r="CC99" s="8" t="str">
        <f t="shared" si="507"/>
        <v/>
      </c>
      <c r="CD99" s="8" t="str">
        <f t="shared" si="508"/>
        <v/>
      </c>
      <c r="CE99" s="8" t="str">
        <f t="shared" si="509"/>
        <v/>
      </c>
      <c r="CF99" s="8" t="str">
        <f t="shared" si="510"/>
        <v/>
      </c>
      <c r="CG99" s="8" t="str">
        <f t="shared" si="648"/>
        <v/>
      </c>
      <c r="CH99" s="8" t="str">
        <f t="shared" si="649"/>
        <v/>
      </c>
      <c r="CI99" s="8" t="str">
        <f t="shared" si="650"/>
        <v/>
      </c>
      <c r="CJ99" s="8" t="str">
        <f t="shared" si="651"/>
        <v/>
      </c>
      <c r="CK99" s="8" t="str">
        <f t="shared" si="652"/>
        <v/>
      </c>
      <c r="CL99" s="8" t="str">
        <f t="shared" si="653"/>
        <v/>
      </c>
      <c r="CN99" s="13"/>
      <c r="CO99" s="8">
        <f t="shared" si="654"/>
        <v>0</v>
      </c>
      <c r="CP99" s="8">
        <f>IF(COUNT($CA99:CB99)&gt;0,SMALL($CA99:CB99,1),$CN99)</f>
        <v>0</v>
      </c>
      <c r="CQ99" s="8">
        <f>IF(COUNT($CA99:CC99)&gt;0,SMALL($CA99:CC99,1),$CN99)</f>
        <v>0</v>
      </c>
      <c r="CR99" s="8">
        <f>IF(COUNT($CA99:CD99)&gt;0,SMALL($CA99:CD99,1),$CN99)</f>
        <v>0</v>
      </c>
      <c r="CS99" s="8">
        <f>IF(COUNT($CA99:CE99)&gt;0,SMALL($CA99:CE99,1),$CN99)</f>
        <v>0</v>
      </c>
      <c r="CT99" s="3">
        <v>1.9293981481481485E-2</v>
      </c>
      <c r="CU99" s="8">
        <f t="shared" si="655"/>
        <v>1.9293981481481485E-2</v>
      </c>
      <c r="CV99" s="8">
        <f>IF(COUNT($CG99:CH99)&gt;0,SMALL($CG99:CH99,1),$CU99)</f>
        <v>1.9293981481481485E-2</v>
      </c>
      <c r="CW99" s="8">
        <f>IF(COUNT($CG99:CI99)&gt;0,SMALL($CG99:CI99,1),$CU99)</f>
        <v>1.9293981481481485E-2</v>
      </c>
      <c r="CX99" s="8">
        <f>IF(COUNT($CG99:CJ99)&gt;0,SMALL($CG99:CJ99,1),$CU99)</f>
        <v>1.9293981481481485E-2</v>
      </c>
      <c r="CY99" s="8">
        <f>IF(COUNT($CG99:CK99)&gt;0,SMALL($CG99:CK99,1),$CU99)</f>
        <v>1.9293981481481485E-2</v>
      </c>
      <c r="DA99" s="8">
        <f t="shared" si="492"/>
        <v>6.9466435185185178E-3</v>
      </c>
      <c r="DB99" s="8">
        <f t="shared" si="493"/>
        <v>1.7383101851851852E-3</v>
      </c>
      <c r="DC99" s="1">
        <f t="shared" si="462"/>
        <v>95</v>
      </c>
      <c r="DD99" s="8">
        <f t="shared" si="494"/>
        <v>2.1990740740740739E-6</v>
      </c>
      <c r="DE99" s="1" t="str">
        <f t="shared" si="495"/>
        <v>Simon Smith</v>
      </c>
      <c r="DG99" s="13">
        <f t="shared" si="511"/>
        <v>2.92E-2</v>
      </c>
      <c r="DH99" s="13">
        <f>SMALL($DT99:DU99,1)/(60*60*24)</f>
        <v>2.92E-2</v>
      </c>
      <c r="DI99" s="13">
        <f>SMALL($DT99:DV99,1)/(60*60*24)</f>
        <v>2.92E-2</v>
      </c>
      <c r="DJ99" s="13">
        <f>SMALL($DT99:DW99,1)/(60*60*24)</f>
        <v>2.92E-2</v>
      </c>
      <c r="DK99" s="13">
        <f>SMALL($DT99:DX99,1)/(60*60*24)</f>
        <v>2.92E-2</v>
      </c>
      <c r="DL99" s="13">
        <f>SMALL($DT99:DY99,1)/(60*60*24)</f>
        <v>2.92E-2</v>
      </c>
      <c r="DM99" s="37">
        <f t="shared" si="512"/>
        <v>2.6017998752561708E-2</v>
      </c>
      <c r="DN99" s="13">
        <f>SMALL($DZ99:EA99,1)/(60*60*24)</f>
        <v>2.6017998752561708E-2</v>
      </c>
      <c r="DO99" s="13">
        <f>SMALL($DZ99:EB99,1)/(60*60*24)</f>
        <v>2.6017998752561708E-2</v>
      </c>
      <c r="DP99" s="13">
        <f>SMALL($DZ99:EC99,1)/(60*60*24)</f>
        <v>2.6017998752561708E-2</v>
      </c>
      <c r="DQ99" s="13">
        <f>SMALL($DZ99:ED99,1)/(60*60*24)</f>
        <v>2.6017998752561708E-2</v>
      </c>
      <c r="DR99" s="13">
        <f>SMALL($DZ99:EE99,1)/(60*60*24)</f>
        <v>2.6017998752561708E-2</v>
      </c>
      <c r="DT99" s="6">
        <f t="shared" si="513"/>
        <v>2522.88</v>
      </c>
      <c r="DU99" s="1">
        <f t="shared" si="656"/>
        <v>9999</v>
      </c>
      <c r="DV99" s="1">
        <f t="shared" si="657"/>
        <v>9999</v>
      </c>
      <c r="DW99" s="1">
        <f t="shared" si="658"/>
        <v>9999</v>
      </c>
      <c r="DX99" s="1">
        <f t="shared" si="659"/>
        <v>9999</v>
      </c>
      <c r="DY99" s="1">
        <f t="shared" si="660"/>
        <v>9999</v>
      </c>
      <c r="DZ99" s="6">
        <f t="shared" si="514"/>
        <v>2247.9550922213316</v>
      </c>
      <c r="EA99" s="1">
        <f t="shared" si="661"/>
        <v>9999</v>
      </c>
      <c r="EB99" s="46">
        <f t="shared" si="662"/>
        <v>9999</v>
      </c>
      <c r="EC99" s="1">
        <f t="shared" si="663"/>
        <v>9999</v>
      </c>
      <c r="ED99" s="1">
        <f t="shared" si="664"/>
        <v>9999</v>
      </c>
      <c r="EE99" s="1">
        <f t="shared" si="665"/>
        <v>9999</v>
      </c>
    </row>
    <row r="100" spans="1:135" x14ac:dyDescent="0.25">
      <c r="A100" s="1" t="s">
        <v>193</v>
      </c>
      <c r="B100" s="45"/>
      <c r="E100" s="13">
        <v>2.3009259259259257E-2</v>
      </c>
      <c r="F100" s="11">
        <v>44378</v>
      </c>
      <c r="H100" s="38"/>
      <c r="K100" s="8">
        <v>1.5752314814814813E-2</v>
      </c>
      <c r="M100" s="8">
        <v>2.799013687600644E-2</v>
      </c>
      <c r="N100" s="8">
        <f t="shared" si="474"/>
        <v>2.2032980528760269E-2</v>
      </c>
      <c r="O100" s="32" t="str">
        <f t="shared" si="515"/>
        <v>-</v>
      </c>
      <c r="P100" s="69">
        <f t="shared" si="516"/>
        <v>5.957156347246171E-3</v>
      </c>
      <c r="Q100" s="32">
        <f t="shared" ref="Q100" si="715">IF(R100&gt;0,"+",0)</f>
        <v>0</v>
      </c>
      <c r="R100" s="70">
        <f t="shared" si="518"/>
        <v>-5.957156347246171E-3</v>
      </c>
      <c r="S100" s="6">
        <f t="shared" si="307"/>
        <v>1903.6495176848871</v>
      </c>
      <c r="T100" s="8">
        <f t="shared" si="477"/>
        <v>1.4236111111111111E-2</v>
      </c>
      <c r="V100" s="8">
        <f t="shared" si="308"/>
        <v>2.3124999999999996E-2</v>
      </c>
      <c r="W100" s="8">
        <f t="shared" si="309"/>
        <v>0</v>
      </c>
      <c r="X100" s="8">
        <f t="shared" si="310"/>
        <v>1.4236111111111111E-2</v>
      </c>
      <c r="Y100" s="8"/>
      <c r="Z100" s="8">
        <f>IF(A100&lt;&gt;"",IF(VLOOKUP(A100,Apr!A$4:F$209,6)&gt;0,VLOOKUP(A100,Apr!A$4:F$209,6),0),0)</f>
        <v>2.3634259259259258E-2</v>
      </c>
      <c r="AA100" s="8">
        <f>IF(A100&lt;&gt;"",IF(VLOOKUP(A100,May!A$3:F$207,6)&gt;0,VLOOKUP(A100,May!A$3:F$207,6),0),0)</f>
        <v>0</v>
      </c>
      <c r="AB100" s="8">
        <f>IF(A100&lt;&gt;"",IF(VLOOKUP(A100,Jun!A$3:F$207,6)&gt;0,VLOOKUP(A100,Jun!A$3:F$207,6),0),0)</f>
        <v>2.3124999999999996E-2</v>
      </c>
      <c r="AC100" s="8">
        <f>IF(A100&lt;&gt;"",IF(VLOOKUP(A100,Jul!A$3:F$206,6)&gt;0,VLOOKUP(A100,Jul!A$3:F$206,6),0),0)</f>
        <v>0</v>
      </c>
      <c r="AD100" s="8">
        <f>IF(A100&lt;&gt;"",IF(VLOOKUP(A100,Aug!A$3:F$206,6)&gt;0,VLOOKUP(A100,Aug!A$3:F$206,6),0),0)</f>
        <v>0</v>
      </c>
      <c r="AE100" s="8">
        <f>IF(A100&lt;&gt;"",IF(VLOOKUP(A100,Sep!A$3:F$206,6)&gt;0,VLOOKUP(A100,Sep!A$3:F$206,6),0),0)</f>
        <v>0</v>
      </c>
      <c r="AF100" s="6">
        <f t="shared" si="311"/>
        <v>1780.2726543704894</v>
      </c>
      <c r="AG100" s="8">
        <f t="shared" si="312"/>
        <v>7.2916666666666659E-3</v>
      </c>
      <c r="AH100" s="8">
        <f>IF(A100&lt;&gt;"",IF(VLOOKUP(A100,Oct!A$3:F$206,6)&gt;0,VLOOKUP(A100,Oct!A$3:F$206,6),0),0)</f>
        <v>0</v>
      </c>
      <c r="AI100" s="8">
        <f>IF(A100&lt;&gt;"",IF(VLOOKUP(A100,Nov!A$3:F$206,6)&gt;0,VLOOKUP(A100,Nov!A$3:F$206,6),0),0)</f>
        <v>0</v>
      </c>
      <c r="AJ100" s="8">
        <f>IF(A100&lt;&gt;"",IF(VLOOKUP(A100,Dec!A$3:F$207,6)&gt;0,VLOOKUP(A100,Dec!A$3:F$207,6),0),0)</f>
        <v>0</v>
      </c>
      <c r="AK100" s="8">
        <f>IF(A100&lt;&gt;"",IF(VLOOKUP(A100,Jan!A$3:F$206,6)&gt;0,VLOOKUP(A100,Jan!A$3:F$206,6),0),0)</f>
        <v>0</v>
      </c>
      <c r="AL100" s="8">
        <f>IF(A100&lt;&gt;"",IF(VLOOKUP(A100,Feb!A$3:F$206,6)&gt;0,VLOOKUP(A100,Feb!A$3:F$206,6),0),0)</f>
        <v>0</v>
      </c>
      <c r="AM100" s="8">
        <f>IF(A100&lt;&gt;"",IF(VLOOKUP(A100,Mar!A$3:F$206,6)&gt;0,VLOOKUP(A100,Mar!A$3:F$206,6),0),0)</f>
        <v>0</v>
      </c>
      <c r="AO100" s="8">
        <f>LARGE($BM100:BN100,1)</f>
        <v>1.4236111111111111E-2</v>
      </c>
      <c r="AP100" s="8">
        <f>LARGE($BM100:BO100,1)</f>
        <v>1.4236111111111111E-2</v>
      </c>
      <c r="AQ100" s="8">
        <f>LARGE($BM100:BP100,1)</f>
        <v>1.4236111111111111E-2</v>
      </c>
      <c r="AR100" s="8">
        <f>LARGE($BM100:BQ100,1)</f>
        <v>1.4236111111111111E-2</v>
      </c>
      <c r="AS100" s="8">
        <f>LARGE($BM100:BR100,1)</f>
        <v>1.4236111111111111E-2</v>
      </c>
      <c r="AT100" s="8">
        <f>LARGE($BS100:BT100,1)</f>
        <v>7.2916666666666659E-3</v>
      </c>
      <c r="AU100" s="8">
        <f>LARGE($BS100:BU100,1)</f>
        <v>7.2916666666666659E-3</v>
      </c>
      <c r="AV100" s="8">
        <f>LARGE($BS100:BV100,1)</f>
        <v>7.2916666666666659E-3</v>
      </c>
      <c r="AW100" s="8">
        <f>LARGE($BS100:BW100,1)</f>
        <v>7.2916666666666659E-3</v>
      </c>
      <c r="AX100" s="8">
        <f>LARGE($BS100:BX100,1)</f>
        <v>7.2916666666666659E-3</v>
      </c>
      <c r="BA100" s="6">
        <f t="shared" si="497"/>
        <v>2042</v>
      </c>
      <c r="BB100" s="6">
        <f t="shared" si="498"/>
        <v>0</v>
      </c>
      <c r="BC100" s="6">
        <f t="shared" si="499"/>
        <v>1997.9999999999995</v>
      </c>
      <c r="BD100" s="6">
        <f t="shared" si="500"/>
        <v>0</v>
      </c>
      <c r="BE100" s="6">
        <f t="shared" si="501"/>
        <v>0</v>
      </c>
      <c r="BF100" s="6">
        <f t="shared" si="502"/>
        <v>0</v>
      </c>
      <c r="BG100" s="6">
        <f t="shared" si="313"/>
        <v>0</v>
      </c>
      <c r="BH100" s="6">
        <f t="shared" si="314"/>
        <v>0</v>
      </c>
      <c r="BI100" s="6">
        <f t="shared" si="315"/>
        <v>0</v>
      </c>
      <c r="BJ100" s="6">
        <f t="shared" si="316"/>
        <v>0</v>
      </c>
      <c r="BK100" s="6">
        <f t="shared" si="317"/>
        <v>0</v>
      </c>
      <c r="BM100" s="8">
        <f t="shared" si="503"/>
        <v>1.4236111111111111E-2</v>
      </c>
      <c r="BN100" s="8">
        <f t="shared" si="318"/>
        <v>1.2673611111111111E-2</v>
      </c>
      <c r="BO100" s="8">
        <f t="shared" si="319"/>
        <v>0</v>
      </c>
      <c r="BP100" s="8">
        <f t="shared" si="320"/>
        <v>1.3020833333333334E-2</v>
      </c>
      <c r="BQ100" s="8">
        <f t="shared" si="321"/>
        <v>0</v>
      </c>
      <c r="BR100" s="8">
        <f t="shared" si="322"/>
        <v>0</v>
      </c>
      <c r="BS100" s="8">
        <f t="shared" si="504"/>
        <v>7.2916666666666659E-3</v>
      </c>
      <c r="BT100" s="8">
        <f t="shared" si="647"/>
        <v>0</v>
      </c>
      <c r="BU100" s="8">
        <f t="shared" si="647"/>
        <v>0</v>
      </c>
      <c r="BV100" s="8">
        <f t="shared" si="381"/>
        <v>0</v>
      </c>
      <c r="BW100" s="8">
        <f t="shared" si="382"/>
        <v>0</v>
      </c>
      <c r="BX100" s="8">
        <f t="shared" si="383"/>
        <v>0</v>
      </c>
      <c r="CA100" s="8">
        <f t="shared" si="505"/>
        <v>2.3634259259259258E-2</v>
      </c>
      <c r="CB100" s="8" t="str">
        <f t="shared" si="506"/>
        <v/>
      </c>
      <c r="CC100" s="8">
        <f t="shared" si="507"/>
        <v>2.3124999999999996E-2</v>
      </c>
      <c r="CD100" s="8" t="str">
        <f t="shared" si="508"/>
        <v/>
      </c>
      <c r="CE100" s="8" t="str">
        <f t="shared" si="509"/>
        <v/>
      </c>
      <c r="CF100" s="8" t="str">
        <f t="shared" si="510"/>
        <v/>
      </c>
      <c r="CG100" s="8" t="str">
        <f t="shared" si="648"/>
        <v/>
      </c>
      <c r="CH100" s="8" t="str">
        <f t="shared" si="649"/>
        <v/>
      </c>
      <c r="CI100" s="8" t="str">
        <f t="shared" si="650"/>
        <v/>
      </c>
      <c r="CJ100" s="8" t="str">
        <f t="shared" si="651"/>
        <v/>
      </c>
      <c r="CK100" s="8" t="str">
        <f t="shared" si="652"/>
        <v/>
      </c>
      <c r="CL100" s="8" t="str">
        <f t="shared" si="653"/>
        <v/>
      </c>
      <c r="CN100" s="13">
        <v>2.4351851851851857E-2</v>
      </c>
      <c r="CO100" s="8">
        <f t="shared" si="654"/>
        <v>2.3634259259259258E-2</v>
      </c>
      <c r="CP100" s="8">
        <f>IF(COUNT($CA100:CB100)&gt;0,SMALL($CA100:CB100,1),$CN100)</f>
        <v>2.3634259259259258E-2</v>
      </c>
      <c r="CQ100" s="8">
        <f>IF(COUNT($CA100:CC100)&gt;0,SMALL($CA100:CC100,1),$CN100)</f>
        <v>2.3124999999999996E-2</v>
      </c>
      <c r="CR100" s="8">
        <f>IF(COUNT($CA100:CD100)&gt;0,SMALL($CA100:CD100,1),$CN100)</f>
        <v>2.3124999999999996E-2</v>
      </c>
      <c r="CS100" s="8">
        <f>IF(COUNT($CA100:CE100)&gt;0,SMALL($CA100:CE100,1),$CN100)</f>
        <v>2.3124999999999996E-2</v>
      </c>
      <c r="CT100" s="3">
        <v>1.894675925925926E-2</v>
      </c>
      <c r="CU100" s="8">
        <f t="shared" si="655"/>
        <v>1.894675925925926E-2</v>
      </c>
      <c r="CV100" s="8">
        <f>IF(COUNT($CG100:CH100)&gt;0,SMALL($CG100:CH100,1),$CU100)</f>
        <v>1.894675925925926E-2</v>
      </c>
      <c r="CW100" s="8">
        <f>IF(COUNT($CG100:CI100)&gt;0,SMALL($CG100:CI100,1),$CU100)</f>
        <v>1.894675925925926E-2</v>
      </c>
      <c r="CX100" s="8">
        <f>IF(COUNT($CG100:CJ100)&gt;0,SMALL($CG100:CJ100,1),$CU100)</f>
        <v>1.894675925925926E-2</v>
      </c>
      <c r="CY100" s="8">
        <f>IF(COUNT($CG100:CK100)&gt;0,SMALL($CG100:CK100,1),$CU100)</f>
        <v>1.894675925925926E-2</v>
      </c>
      <c r="DA100" s="8">
        <f t="shared" si="492"/>
        <v>1.4238333333333334E-2</v>
      </c>
      <c r="DB100" s="8">
        <f t="shared" si="493"/>
        <v>7.293888888888888E-3</v>
      </c>
      <c r="DC100" s="1">
        <f t="shared" si="462"/>
        <v>96</v>
      </c>
      <c r="DD100" s="8">
        <f t="shared" si="494"/>
        <v>2.2222222222222221E-6</v>
      </c>
      <c r="DE100" s="1" t="str">
        <f t="shared" si="495"/>
        <v>Stephen Wise</v>
      </c>
      <c r="DG100" s="13">
        <f t="shared" si="511"/>
        <v>2.2032980528760269E-2</v>
      </c>
      <c r="DH100" s="13">
        <f>SMALL($DT100:DU100,1)/(60*60*24)</f>
        <v>2.2032980528760269E-2</v>
      </c>
      <c r="DI100" s="13">
        <f>SMALL($DT100:DV100,1)/(60*60*24)</f>
        <v>2.2032980528760269E-2</v>
      </c>
      <c r="DJ100" s="13">
        <f>SMALL($DT100:DW100,1)/(60*60*24)</f>
        <v>2.2032980528760269E-2</v>
      </c>
      <c r="DK100" s="13">
        <f>SMALL($DT100:DX100,1)/(60*60*24)</f>
        <v>2.2032980528760269E-2</v>
      </c>
      <c r="DL100" s="13">
        <f>SMALL($DT100:DY100,1)/(60*60*24)</f>
        <v>2.2032980528760269E-2</v>
      </c>
      <c r="DM100" s="37">
        <f t="shared" si="512"/>
        <v>2.0605007573732514E-2</v>
      </c>
      <c r="DN100" s="13">
        <f>SMALL($DZ100:EA100,1)/(60*60*24)</f>
        <v>2.0605007573732514E-2</v>
      </c>
      <c r="DO100" s="13">
        <f>SMALL($DZ100:EB100,1)/(60*60*24)</f>
        <v>2.0605007573732514E-2</v>
      </c>
      <c r="DP100" s="13">
        <f>SMALL($DZ100:EC100,1)/(60*60*24)</f>
        <v>2.0605007573732514E-2</v>
      </c>
      <c r="DQ100" s="13">
        <f>SMALL($DZ100:ED100,1)/(60*60*24)</f>
        <v>2.0605007573732514E-2</v>
      </c>
      <c r="DR100" s="13">
        <f>SMALL($DZ100:EE100,1)/(60*60*24)</f>
        <v>2.0605007573732514E-2</v>
      </c>
      <c r="DT100" s="6">
        <f t="shared" si="513"/>
        <v>1903.6495176848871</v>
      </c>
      <c r="DU100" s="1">
        <f t="shared" si="656"/>
        <v>2042</v>
      </c>
      <c r="DV100" s="1">
        <f t="shared" si="657"/>
        <v>9999</v>
      </c>
      <c r="DW100" s="1">
        <f t="shared" si="658"/>
        <v>1997.9999999999995</v>
      </c>
      <c r="DX100" s="1">
        <f t="shared" si="659"/>
        <v>9999</v>
      </c>
      <c r="DY100" s="1">
        <f t="shared" si="660"/>
        <v>9999</v>
      </c>
      <c r="DZ100" s="6">
        <f t="shared" si="514"/>
        <v>1780.2726543704894</v>
      </c>
      <c r="EA100" s="1">
        <f t="shared" si="661"/>
        <v>9999</v>
      </c>
      <c r="EB100" s="46">
        <f t="shared" si="662"/>
        <v>9999</v>
      </c>
      <c r="EC100" s="1">
        <f t="shared" si="663"/>
        <v>9999</v>
      </c>
      <c r="ED100" s="1">
        <f t="shared" si="664"/>
        <v>9999</v>
      </c>
      <c r="EE100" s="1">
        <f t="shared" si="665"/>
        <v>9999</v>
      </c>
    </row>
    <row r="101" spans="1:135" x14ac:dyDescent="0.25">
      <c r="A101" s="1" t="s">
        <v>4</v>
      </c>
      <c r="E101" s="13">
        <v>2.3865740740740743E-2</v>
      </c>
      <c r="F101" s="11">
        <v>42917</v>
      </c>
      <c r="H101" s="38"/>
      <c r="K101" s="8">
        <v>1.7025462962962961E-2</v>
      </c>
      <c r="M101" s="8">
        <v>2.6822665056360703E-2</v>
      </c>
      <c r="N101" s="8">
        <f t="shared" si="474"/>
        <v>2.3813750446588063E-2</v>
      </c>
      <c r="O101" s="32" t="str">
        <f t="shared" si="515"/>
        <v>-</v>
      </c>
      <c r="P101" s="69">
        <f t="shared" si="516"/>
        <v>3.0089146097726401E-3</v>
      </c>
      <c r="Q101" s="32">
        <f t="shared" ref="Q101" si="716">IF(R101&gt;0,"+",0)</f>
        <v>0</v>
      </c>
      <c r="R101" s="70">
        <f t="shared" si="518"/>
        <v>-3.0089146097726401E-3</v>
      </c>
      <c r="S101" s="6">
        <f t="shared" si="307"/>
        <v>2057.5080385852089</v>
      </c>
      <c r="T101" s="8">
        <f t="shared" si="477"/>
        <v>1.2326388888888888E-2</v>
      </c>
      <c r="V101" s="8">
        <f t="shared" si="308"/>
        <v>2.509259259259259E-2</v>
      </c>
      <c r="W101" s="8">
        <f t="shared" si="309"/>
        <v>2.0405092592592593E-2</v>
      </c>
      <c r="X101" s="8">
        <f t="shared" si="310"/>
        <v>1.2326388888888888E-2</v>
      </c>
      <c r="Y101" s="8"/>
      <c r="Z101" s="8">
        <f>IF(A101&lt;&gt;"",IF(VLOOKUP(A101,Apr!A$4:F$209,6)&gt;0,VLOOKUP(A101,Apr!A$4:F$209,6),0),0)</f>
        <v>0</v>
      </c>
      <c r="AA101" s="8">
        <f>IF(A101&lt;&gt;"",IF(VLOOKUP(A101,May!A$3:F$207,6)&gt;0,VLOOKUP(A101,May!A$3:F$207,6),0),0)</f>
        <v>0</v>
      </c>
      <c r="AB101" s="8">
        <f>IF(A101&lt;&gt;"",IF(VLOOKUP(A101,Jun!A$3:F$207,6)&gt;0,VLOOKUP(A101,Jun!A$3:F$207,6),0),0)</f>
        <v>0</v>
      </c>
      <c r="AC101" s="8">
        <f>IF(A101&lt;&gt;"",IF(VLOOKUP(A101,Jul!A$3:F$206,6)&gt;0,VLOOKUP(A101,Jul!A$3:F$206,6),0),0)</f>
        <v>2.6736111111111113E-2</v>
      </c>
      <c r="AD101" s="8">
        <f>IF(A101&lt;&gt;"",IF(VLOOKUP(A101,Aug!A$3:F$206,6)&gt;0,VLOOKUP(A101,Aug!A$3:F$206,6),0),0)</f>
        <v>0</v>
      </c>
      <c r="AE101" s="8">
        <f>IF(A101&lt;&gt;"",IF(VLOOKUP(A101,Sep!A$3:F$206,6)&gt;0,VLOOKUP(A101,Sep!A$3:F$206,6),0),0)</f>
        <v>2.509259259259259E-2</v>
      </c>
      <c r="AF101" s="6">
        <f t="shared" si="311"/>
        <v>1931.7473046422524</v>
      </c>
      <c r="AG101" s="8">
        <f t="shared" si="312"/>
        <v>5.5555555555555558E-3</v>
      </c>
      <c r="AH101" s="8">
        <f>IF(A101&lt;&gt;"",IF(VLOOKUP(A101,Oct!A$3:F$206,6)&gt;0,VLOOKUP(A101,Oct!A$3:F$206,6),0),0)</f>
        <v>0</v>
      </c>
      <c r="AI101" s="8">
        <f>IF(A101&lt;&gt;"",IF(VLOOKUP(A101,Nov!A$3:F$206,6)&gt;0,VLOOKUP(A101,Nov!A$3:F$206,6),0),0)</f>
        <v>2.0405092592592593E-2</v>
      </c>
      <c r="AJ101" s="8">
        <f>IF(A101&lt;&gt;"",IF(VLOOKUP(A101,Dec!A$3:F$207,6)&gt;0,VLOOKUP(A101,Dec!A$3:F$207,6),0),0)</f>
        <v>0</v>
      </c>
      <c r="AK101" s="8">
        <f>IF(A101&lt;&gt;"",IF(VLOOKUP(A101,Jan!A$3:F$206,6)&gt;0,VLOOKUP(A101,Jan!A$3:F$206,6),0),0)</f>
        <v>2.1215277777777774E-2</v>
      </c>
      <c r="AL101" s="8">
        <f>IF(A101&lt;&gt;"",IF(VLOOKUP(A101,Feb!A$3:F$206,6)&gt;0,VLOOKUP(A101,Feb!A$3:F$206,6),0),0)</f>
        <v>0</v>
      </c>
      <c r="AM101" s="8">
        <f>IF(A101&lt;&gt;"",IF(VLOOKUP(A101,Mar!A$3:F$206,6)&gt;0,VLOOKUP(A101,Mar!A$3:F$206,6),0),0)</f>
        <v>0</v>
      </c>
      <c r="AO101" s="8">
        <f>LARGE($BM101:BN101,1)</f>
        <v>1.2326388888888888E-2</v>
      </c>
      <c r="AP101" s="8">
        <f>LARGE($BM101:BO101,1)</f>
        <v>1.2326388888888888E-2</v>
      </c>
      <c r="AQ101" s="8">
        <f>LARGE($BM101:BP101,1)</f>
        <v>1.2326388888888888E-2</v>
      </c>
      <c r="AR101" s="8">
        <f>LARGE($BM101:BQ101,1)</f>
        <v>1.2326388888888888E-2</v>
      </c>
      <c r="AS101" s="8">
        <f>LARGE($BM101:BR101,1)</f>
        <v>1.2326388888888888E-2</v>
      </c>
      <c r="AT101" s="8">
        <f>LARGE($BS101:BT101,1)</f>
        <v>5.5555555555555558E-3</v>
      </c>
      <c r="AU101" s="8">
        <f>LARGE($BS101:BU101,1)</f>
        <v>7.4652777777777781E-3</v>
      </c>
      <c r="AV101" s="8">
        <f>LARGE($BS101:BV101,1)</f>
        <v>7.4652777777777781E-3</v>
      </c>
      <c r="AW101" s="8">
        <f>LARGE($BS101:BW101,1)</f>
        <v>7.4652777777777781E-3</v>
      </c>
      <c r="AX101" s="8">
        <f>LARGE($BS101:BX101,1)</f>
        <v>7.4652777777777781E-3</v>
      </c>
      <c r="BA101" s="6">
        <f t="shared" si="497"/>
        <v>0</v>
      </c>
      <c r="BB101" s="6">
        <f t="shared" si="498"/>
        <v>0</v>
      </c>
      <c r="BC101" s="6">
        <f t="shared" si="499"/>
        <v>0</v>
      </c>
      <c r="BD101" s="6">
        <f t="shared" si="500"/>
        <v>2310</v>
      </c>
      <c r="BE101" s="6">
        <f t="shared" si="501"/>
        <v>0</v>
      </c>
      <c r="BF101" s="6">
        <f t="shared" si="502"/>
        <v>2167.9999999999995</v>
      </c>
      <c r="BG101" s="6">
        <f t="shared" si="313"/>
        <v>0</v>
      </c>
      <c r="BH101" s="6">
        <f t="shared" si="314"/>
        <v>1763</v>
      </c>
      <c r="BI101" s="6">
        <f t="shared" si="315"/>
        <v>0</v>
      </c>
      <c r="BJ101" s="6">
        <f t="shared" si="316"/>
        <v>1832.9999999999995</v>
      </c>
      <c r="BK101" s="6">
        <f t="shared" si="317"/>
        <v>0</v>
      </c>
      <c r="BM101" s="8">
        <f t="shared" si="503"/>
        <v>1.2326388888888888E-2</v>
      </c>
      <c r="BN101" s="8">
        <f t="shared" si="318"/>
        <v>0</v>
      </c>
      <c r="BO101" s="8">
        <f t="shared" si="319"/>
        <v>0</v>
      </c>
      <c r="BP101" s="8">
        <f t="shared" si="320"/>
        <v>0</v>
      </c>
      <c r="BQ101" s="8">
        <f t="shared" si="321"/>
        <v>9.5486111111111119E-3</v>
      </c>
      <c r="BR101" s="8">
        <f t="shared" si="322"/>
        <v>0</v>
      </c>
      <c r="BS101" s="8">
        <f t="shared" si="504"/>
        <v>5.5555555555555558E-3</v>
      </c>
      <c r="BT101" s="8">
        <f t="shared" si="647"/>
        <v>0</v>
      </c>
      <c r="BU101" s="8">
        <f t="shared" si="647"/>
        <v>7.4652777777777781E-3</v>
      </c>
      <c r="BV101" s="8">
        <f t="shared" si="381"/>
        <v>0</v>
      </c>
      <c r="BW101" s="8">
        <f t="shared" si="382"/>
        <v>6.5972222222222222E-3</v>
      </c>
      <c r="BX101" s="8">
        <f t="shared" si="383"/>
        <v>0</v>
      </c>
      <c r="CA101" s="8" t="str">
        <f t="shared" si="505"/>
        <v/>
      </c>
      <c r="CB101" s="8" t="str">
        <f t="shared" si="506"/>
        <v/>
      </c>
      <c r="CC101" s="8" t="str">
        <f t="shared" si="507"/>
        <v/>
      </c>
      <c r="CD101" s="8">
        <f t="shared" si="508"/>
        <v>2.6736111111111113E-2</v>
      </c>
      <c r="CE101" s="8" t="str">
        <f t="shared" si="509"/>
        <v/>
      </c>
      <c r="CF101" s="8">
        <f t="shared" si="510"/>
        <v>2.509259259259259E-2</v>
      </c>
      <c r="CG101" s="8" t="str">
        <f t="shared" si="648"/>
        <v/>
      </c>
      <c r="CH101" s="8">
        <f t="shared" si="649"/>
        <v>2.0405092592592593E-2</v>
      </c>
      <c r="CI101" s="8" t="str">
        <f t="shared" si="650"/>
        <v/>
      </c>
      <c r="CJ101" s="8">
        <f t="shared" si="651"/>
        <v>2.1215277777777774E-2</v>
      </c>
      <c r="CK101" s="8" t="str">
        <f t="shared" si="652"/>
        <v/>
      </c>
      <c r="CL101" s="8" t="str">
        <f t="shared" si="653"/>
        <v/>
      </c>
      <c r="CN101" s="13">
        <v>2.3865740740740743E-2</v>
      </c>
      <c r="CO101" s="8">
        <f t="shared" si="654"/>
        <v>2.3865740740740743E-2</v>
      </c>
      <c r="CP101" s="8">
        <f>IF(COUNT($CA101:CB101)&gt;0,SMALL($CA101:CB101,1),$CN101)</f>
        <v>2.3865740740740743E-2</v>
      </c>
      <c r="CQ101" s="8">
        <f>IF(COUNT($CA101:CC101)&gt;0,SMALL($CA101:CC101,1),$CN101)</f>
        <v>2.3865740740740743E-2</v>
      </c>
      <c r="CR101" s="8">
        <f>IF(COUNT($CA101:CD101)&gt;0,SMALL($CA101:CD101,1),$CN101)</f>
        <v>2.6736111111111113E-2</v>
      </c>
      <c r="CS101" s="8">
        <f>IF(COUNT($CA101:CE101)&gt;0,SMALL($CA101:CE101,1),$CN101)</f>
        <v>2.6736111111111113E-2</v>
      </c>
      <c r="CT101" s="3">
        <v>1.9155092592592592E-2</v>
      </c>
      <c r="CU101" s="8">
        <f t="shared" si="655"/>
        <v>1.9155092592592592E-2</v>
      </c>
      <c r="CV101" s="8">
        <f>IF(COUNT($CG101:CH101)&gt;0,SMALL($CG101:CH101,1),$CU101)</f>
        <v>2.0405092592592593E-2</v>
      </c>
      <c r="CW101" s="8">
        <f>IF(COUNT($CG101:CI101)&gt;0,SMALL($CG101:CI101,1),$CU101)</f>
        <v>2.0405092592592593E-2</v>
      </c>
      <c r="CX101" s="8">
        <f>IF(COUNT($CG101:CJ101)&gt;0,SMALL($CG101:CJ101,1),$CU101)</f>
        <v>2.0405092592592593E-2</v>
      </c>
      <c r="CY101" s="8">
        <f>IF(COUNT($CG101:CK101)&gt;0,SMALL($CG101:CK101,1),$CU101)</f>
        <v>2.0405092592592593E-2</v>
      </c>
      <c r="DA101" s="8">
        <f t="shared" si="492"/>
        <v>1.232863425925926E-2</v>
      </c>
      <c r="DB101" s="8">
        <f t="shared" si="493"/>
        <v>7.4675231481481485E-3</v>
      </c>
      <c r="DC101" s="1">
        <f t="shared" si="462"/>
        <v>97</v>
      </c>
      <c r="DD101" s="8">
        <f t="shared" si="494"/>
        <v>2.2453703703703703E-6</v>
      </c>
      <c r="DE101" s="1" t="str">
        <f t="shared" si="495"/>
        <v>Sue Hawitt</v>
      </c>
      <c r="DG101" s="13">
        <f t="shared" si="511"/>
        <v>2.3813750446588063E-2</v>
      </c>
      <c r="DH101" s="13">
        <f>SMALL($DT101:DU101,1)/(60*60*24)</f>
        <v>2.3813750446588067E-2</v>
      </c>
      <c r="DI101" s="13">
        <f>SMALL($DT101:DV101,1)/(60*60*24)</f>
        <v>2.3813750446588067E-2</v>
      </c>
      <c r="DJ101" s="13">
        <f>SMALL($DT101:DW101,1)/(60*60*24)</f>
        <v>2.3813750446588067E-2</v>
      </c>
      <c r="DK101" s="13">
        <f>SMALL($DT101:DX101,1)/(60*60*24)</f>
        <v>2.3813750446588067E-2</v>
      </c>
      <c r="DL101" s="13">
        <f>SMALL($DT101:DY101,1)/(60*60*24)</f>
        <v>2.3813750446588067E-2</v>
      </c>
      <c r="DM101" s="37">
        <f t="shared" si="512"/>
        <v>2.2358186396322366E-2</v>
      </c>
      <c r="DN101" s="13">
        <f>SMALL($DZ101:EA101,1)/(60*60*24)</f>
        <v>2.2358186396322366E-2</v>
      </c>
      <c r="DO101" s="13">
        <f>SMALL($DZ101:EB101,1)/(60*60*24)</f>
        <v>2.2358186396322366E-2</v>
      </c>
      <c r="DP101" s="13">
        <f>SMALL($DZ101:EC101,1)/(60*60*24)</f>
        <v>2.2358186396322366E-2</v>
      </c>
      <c r="DQ101" s="13">
        <f>SMALL($DZ101:ED101,1)/(60*60*24)</f>
        <v>2.1215277777777774E-2</v>
      </c>
      <c r="DR101" s="13">
        <f>SMALL($DZ101:EE101,1)/(60*60*24)</f>
        <v>2.1215277777777774E-2</v>
      </c>
      <c r="DT101" s="6">
        <f t="shared" si="513"/>
        <v>2057.5080385852089</v>
      </c>
      <c r="DU101" s="1">
        <f t="shared" si="656"/>
        <v>9999</v>
      </c>
      <c r="DV101" s="1">
        <f t="shared" si="657"/>
        <v>9999</v>
      </c>
      <c r="DW101" s="1">
        <f t="shared" si="658"/>
        <v>9999</v>
      </c>
      <c r="DX101" s="1">
        <f t="shared" si="659"/>
        <v>2310</v>
      </c>
      <c r="DY101" s="1">
        <f t="shared" si="660"/>
        <v>9999</v>
      </c>
      <c r="DZ101" s="6">
        <f t="shared" si="514"/>
        <v>1931.7473046422524</v>
      </c>
      <c r="EA101" s="1">
        <f t="shared" si="661"/>
        <v>9999</v>
      </c>
      <c r="EB101" s="46">
        <f t="shared" si="662"/>
        <v>2113.0383609999999</v>
      </c>
      <c r="EC101" s="1">
        <f t="shared" si="663"/>
        <v>9999</v>
      </c>
      <c r="ED101" s="1">
        <f t="shared" si="664"/>
        <v>1832.9999999999995</v>
      </c>
      <c r="EE101" s="1">
        <f t="shared" si="665"/>
        <v>9999</v>
      </c>
    </row>
    <row r="102" spans="1:135" x14ac:dyDescent="0.25">
      <c r="A102" s="1" t="s">
        <v>153</v>
      </c>
      <c r="E102" s="13">
        <v>3.0509259259259253E-2</v>
      </c>
      <c r="F102" s="11">
        <v>43556</v>
      </c>
      <c r="H102" s="38"/>
      <c r="K102" s="8">
        <v>2.0057870370370368E-2</v>
      </c>
      <c r="M102" s="8">
        <v>3.1250000000000007E-2</v>
      </c>
      <c r="N102" s="8">
        <f t="shared" si="474"/>
        <v>2.8055220614505175E-2</v>
      </c>
      <c r="O102" s="32" t="str">
        <f t="shared" si="515"/>
        <v>-</v>
      </c>
      <c r="P102" s="69">
        <f t="shared" si="516"/>
        <v>3.1947793854948323E-3</v>
      </c>
      <c r="Q102" s="32">
        <f t="shared" ref="Q102" si="717">IF(R102&gt;0,"+",0)</f>
        <v>0</v>
      </c>
      <c r="R102" s="70">
        <f t="shared" si="518"/>
        <v>-3.1947793854948323E-3</v>
      </c>
      <c r="S102" s="6">
        <f t="shared" si="307"/>
        <v>2423.971061093247</v>
      </c>
      <c r="T102" s="8">
        <f t="shared" si="477"/>
        <v>8.1597222222222227E-3</v>
      </c>
      <c r="V102" s="8">
        <f t="shared" si="308"/>
        <v>3.0509259259259253E-2</v>
      </c>
      <c r="W102" s="8">
        <f t="shared" si="309"/>
        <v>2.474548611111111E-2</v>
      </c>
      <c r="X102" s="8">
        <f t="shared" si="310"/>
        <v>8.1597222222222227E-3</v>
      </c>
      <c r="Y102" s="8"/>
      <c r="Z102" s="8">
        <f>IF(A102&lt;&gt;"",IF(VLOOKUP(A102,Apr!A$4:F$209,6)&gt;0,VLOOKUP(A102,Apr!A$4:F$209,6),0),0)</f>
        <v>0</v>
      </c>
      <c r="AA102" s="8">
        <f>IF(A102&lt;&gt;"",IF(VLOOKUP(A102,May!A$3:F$207,6)&gt;0,VLOOKUP(A102,May!A$3:F$207,6),0),0)</f>
        <v>3.1516203703703699E-2</v>
      </c>
      <c r="AB102" s="8">
        <f>IF(A102&lt;&gt;"",IF(VLOOKUP(A102,Jun!A$3:F$207,6)&gt;0,VLOOKUP(A102,Jun!A$3:F$207,6),0),0)</f>
        <v>3.0509259259259253E-2</v>
      </c>
      <c r="AC102" s="8">
        <f>IF(A102&lt;&gt;"",IF(VLOOKUP(A102,Jul!A$3:F$206,6)&gt;0,VLOOKUP(A102,Jul!A$3:F$206,6),0),0)</f>
        <v>0</v>
      </c>
      <c r="AD102" s="8">
        <f>IF(A102&lt;&gt;"",IF(VLOOKUP(A102,Aug!A$3:F$206,6)&gt;0,VLOOKUP(A102,Aug!A$3:F$206,6),0),0)</f>
        <v>0</v>
      </c>
      <c r="AE102" s="8">
        <f>IF(A102&lt;&gt;"",IF(VLOOKUP(A102,Sep!A$3:F$206,6)&gt;0,VLOOKUP(A102,Sep!A$3:F$206,6),0),0)</f>
        <v>0</v>
      </c>
      <c r="AF102" s="6">
        <f t="shared" si="311"/>
        <v>2348.7481065668712</v>
      </c>
      <c r="AG102" s="8">
        <f t="shared" si="312"/>
        <v>6.9444444444444447E-4</v>
      </c>
      <c r="AH102" s="8">
        <f>IF(A102&lt;&gt;"",IF(VLOOKUP(A102,Oct!A$3:F$206,6)&gt;0,VLOOKUP(A102,Oct!A$3:F$206,6),0),0)</f>
        <v>0</v>
      </c>
      <c r="AI102" s="8">
        <f>IF(A102&lt;&gt;"",IF(VLOOKUP(A102,Nov!A$3:F$206,6)&gt;0,VLOOKUP(A102,Nov!A$3:F$206,6),0),0)</f>
        <v>0</v>
      </c>
      <c r="AJ102" s="8">
        <f>IF(A102&lt;&gt;"",IF(VLOOKUP(A102,Dec!A$3:F$207,6)&gt;0,VLOOKUP(A102,Dec!A$3:F$207,6),0),0)</f>
        <v>0</v>
      </c>
      <c r="AK102" s="8">
        <f>IF(A102&lt;&gt;"",IF(VLOOKUP(A102,Jan!A$3:F$206,6)&gt;0,VLOOKUP(A102,Jan!A$3:F$206,6),0),0)</f>
        <v>2.474548611111111E-2</v>
      </c>
      <c r="AL102" s="8">
        <f>IF(A102&lt;&gt;"",IF(VLOOKUP(A102,Feb!A$3:F$206,6)&gt;0,VLOOKUP(A102,Feb!A$3:F$206,6),0),0)</f>
        <v>2.5925925925925929E-2</v>
      </c>
      <c r="AM102" s="8">
        <f>IF(A102&lt;&gt;"",IF(VLOOKUP(A102,Mar!A$3:F$206,6)&gt;0,VLOOKUP(A102,Mar!A$3:F$206,6),0),0)</f>
        <v>2.6145833333333333E-2</v>
      </c>
      <c r="AO102" s="8">
        <f>LARGE($BM102:BN102,1)</f>
        <v>8.1597222222222227E-3</v>
      </c>
      <c r="AP102" s="8">
        <f>LARGE($BM102:BO102,1)</f>
        <v>8.1597222222222227E-3</v>
      </c>
      <c r="AQ102" s="8">
        <f>LARGE($BM102:BP102,1)</f>
        <v>8.1597222222222227E-3</v>
      </c>
      <c r="AR102" s="8">
        <f>LARGE($BM102:BQ102,1)</f>
        <v>8.1597222222222227E-3</v>
      </c>
      <c r="AS102" s="8">
        <f>LARGE($BM102:BR102,1)</f>
        <v>8.1597222222222227E-3</v>
      </c>
      <c r="AT102" s="8">
        <f>LARGE($BS102:BT102,1)</f>
        <v>6.9444444444444447E-4</v>
      </c>
      <c r="AU102" s="8">
        <f>LARGE($BS102:BU102,1)</f>
        <v>6.9444444444444447E-4</v>
      </c>
      <c r="AV102" s="8">
        <f>LARGE($BS102:BV102,1)</f>
        <v>6.9444444444444447E-4</v>
      </c>
      <c r="AW102" s="8">
        <f>LARGE($BS102:BW102,1)</f>
        <v>3.1250000000000002E-3</v>
      </c>
      <c r="AX102" s="8">
        <f>LARGE($BS102:BX102,1)</f>
        <v>3.1250000000000002E-3</v>
      </c>
      <c r="BA102" s="6">
        <f t="shared" si="497"/>
        <v>0</v>
      </c>
      <c r="BB102" s="6">
        <f t="shared" si="498"/>
        <v>2723</v>
      </c>
      <c r="BC102" s="6">
        <f t="shared" si="499"/>
        <v>2635.9999999999995</v>
      </c>
      <c r="BD102" s="6">
        <f t="shared" si="500"/>
        <v>0</v>
      </c>
      <c r="BE102" s="6">
        <f t="shared" si="501"/>
        <v>0</v>
      </c>
      <c r="BF102" s="6">
        <f t="shared" si="502"/>
        <v>0</v>
      </c>
      <c r="BG102" s="6">
        <f t="shared" si="313"/>
        <v>0</v>
      </c>
      <c r="BH102" s="6">
        <f t="shared" si="314"/>
        <v>0</v>
      </c>
      <c r="BI102" s="6">
        <f t="shared" si="315"/>
        <v>0</v>
      </c>
      <c r="BJ102" s="6">
        <f t="shared" si="316"/>
        <v>2138.0099999999998</v>
      </c>
      <c r="BK102" s="6">
        <f t="shared" si="317"/>
        <v>2240</v>
      </c>
      <c r="BM102" s="8">
        <f t="shared" si="503"/>
        <v>8.1597222222222227E-3</v>
      </c>
      <c r="BN102" s="8">
        <f t="shared" si="318"/>
        <v>0</v>
      </c>
      <c r="BO102" s="8">
        <f t="shared" si="319"/>
        <v>4.6874999999999998E-3</v>
      </c>
      <c r="BP102" s="8">
        <f t="shared" si="320"/>
        <v>5.7291666666666663E-3</v>
      </c>
      <c r="BQ102" s="8">
        <f t="shared" si="321"/>
        <v>0</v>
      </c>
      <c r="BR102" s="8">
        <f t="shared" si="322"/>
        <v>0</v>
      </c>
      <c r="BS102" s="8">
        <f t="shared" si="504"/>
        <v>6.9444444444444447E-4</v>
      </c>
      <c r="BT102" s="8">
        <f t="shared" si="647"/>
        <v>0</v>
      </c>
      <c r="BU102" s="8">
        <f t="shared" si="647"/>
        <v>0</v>
      </c>
      <c r="BV102" s="8">
        <f t="shared" si="381"/>
        <v>0</v>
      </c>
      <c r="BW102" s="8">
        <f t="shared" si="382"/>
        <v>3.1250000000000002E-3</v>
      </c>
      <c r="BX102" s="8">
        <f t="shared" si="383"/>
        <v>1.9097222222222222E-3</v>
      </c>
      <c r="CA102" s="8" t="str">
        <f t="shared" si="505"/>
        <v/>
      </c>
      <c r="CB102" s="8">
        <f t="shared" si="506"/>
        <v>3.1516203703703699E-2</v>
      </c>
      <c r="CC102" s="8">
        <f t="shared" si="507"/>
        <v>3.0509259259259253E-2</v>
      </c>
      <c r="CD102" s="8" t="str">
        <f t="shared" si="508"/>
        <v/>
      </c>
      <c r="CE102" s="8" t="str">
        <f t="shared" si="509"/>
        <v/>
      </c>
      <c r="CF102" s="8" t="str">
        <f t="shared" si="510"/>
        <v/>
      </c>
      <c r="CG102" s="8" t="str">
        <f t="shared" si="648"/>
        <v/>
      </c>
      <c r="CH102" s="8" t="str">
        <f t="shared" si="649"/>
        <v/>
      </c>
      <c r="CI102" s="8" t="str">
        <f t="shared" si="650"/>
        <v/>
      </c>
      <c r="CJ102" s="8">
        <f t="shared" si="651"/>
        <v>2.474548611111111E-2</v>
      </c>
      <c r="CK102" s="8">
        <f t="shared" si="652"/>
        <v>2.5925925925925929E-2</v>
      </c>
      <c r="CL102" s="8">
        <f t="shared" si="653"/>
        <v>2.6145833333333333E-2</v>
      </c>
      <c r="CN102" s="13">
        <v>3.0648148148148147E-2</v>
      </c>
      <c r="CO102" s="8">
        <f t="shared" si="654"/>
        <v>3.0648148148148147E-2</v>
      </c>
      <c r="CP102" s="8">
        <f>IF(COUNT($CA102:CB102)&gt;0,SMALL($CA102:CB102,1),$CN102)</f>
        <v>3.1516203703703699E-2</v>
      </c>
      <c r="CQ102" s="8">
        <f>IF(COUNT($CA102:CC102)&gt;0,SMALL($CA102:CC102,1),$CN102)</f>
        <v>3.0509259259259253E-2</v>
      </c>
      <c r="CR102" s="8">
        <f>IF(COUNT($CA102:CD102)&gt;0,SMALL($CA102:CD102,1),$CN102)</f>
        <v>3.0509259259259253E-2</v>
      </c>
      <c r="CS102" s="8">
        <f>IF(COUNT($CA102:CE102)&gt;0,SMALL($CA102:CE102,1),$CN102)</f>
        <v>3.0509259259259253E-2</v>
      </c>
      <c r="CT102" s="3">
        <v>2.2685185185185183E-2</v>
      </c>
      <c r="CU102" s="8">
        <f t="shared" si="655"/>
        <v>2.2685185185185183E-2</v>
      </c>
      <c r="CV102" s="8">
        <f>IF(COUNT($CG102:CH102)&gt;0,SMALL($CG102:CH102,1),$CU102)</f>
        <v>2.2685185185185183E-2</v>
      </c>
      <c r="CW102" s="8">
        <f>IF(COUNT($CG102:CI102)&gt;0,SMALL($CG102:CI102,1),$CU102)</f>
        <v>2.2685185185185183E-2</v>
      </c>
      <c r="CX102" s="8">
        <f>IF(COUNT($CG102:CJ102)&gt;0,SMALL($CG102:CJ102,1),$CU102)</f>
        <v>2.474548611111111E-2</v>
      </c>
      <c r="CY102" s="8">
        <f>IF(COUNT($CG102:CK102)&gt;0,SMALL($CG102:CK102,1),$CU102)</f>
        <v>2.474548611111111E-2</v>
      </c>
      <c r="DA102" s="8">
        <f t="shared" si="492"/>
        <v>8.1619907407407405E-3</v>
      </c>
      <c r="DB102" s="8">
        <f t="shared" si="493"/>
        <v>3.1272685185185188E-3</v>
      </c>
      <c r="DC102" s="1">
        <f t="shared" si="462"/>
        <v>98</v>
      </c>
      <c r="DD102" s="8">
        <f t="shared" si="494"/>
        <v>2.2685185185185184E-6</v>
      </c>
      <c r="DE102" s="1" t="str">
        <f t="shared" si="495"/>
        <v>Sue Henry</v>
      </c>
      <c r="DG102" s="13">
        <f t="shared" si="511"/>
        <v>2.8055220614505175E-2</v>
      </c>
      <c r="DH102" s="13">
        <f>SMALL($DT102:DU102,1)/(60*60*24)</f>
        <v>2.8055220614505175E-2</v>
      </c>
      <c r="DI102" s="13">
        <f>SMALL($DT102:DV102,1)/(60*60*24)</f>
        <v>2.8055220614505175E-2</v>
      </c>
      <c r="DJ102" s="13">
        <f>SMALL($DT102:DW102,1)/(60*60*24)</f>
        <v>2.8055220614505175E-2</v>
      </c>
      <c r="DK102" s="13">
        <f>SMALL($DT102:DX102,1)/(60*60*24)</f>
        <v>2.8055220614505175E-2</v>
      </c>
      <c r="DL102" s="13">
        <f>SMALL($DT102:DY102,1)/(60*60*24)</f>
        <v>2.8055220614505175E-2</v>
      </c>
      <c r="DM102" s="37">
        <f t="shared" si="512"/>
        <v>2.7184584566746196E-2</v>
      </c>
      <c r="DN102" s="13">
        <f>SMALL($DZ102:EA102,1)/(60*60*24)</f>
        <v>2.7184584566746196E-2</v>
      </c>
      <c r="DO102" s="13">
        <f>SMALL($DZ102:EB102,1)/(60*60*24)</f>
        <v>2.7184584566746196E-2</v>
      </c>
      <c r="DP102" s="13">
        <f>SMALL($DZ102:EC102,1)/(60*60*24)</f>
        <v>2.7184584566746196E-2</v>
      </c>
      <c r="DQ102" s="13">
        <f>SMALL($DZ102:ED102,1)/(60*60*24)</f>
        <v>2.4745486111111107E-2</v>
      </c>
      <c r="DR102" s="13">
        <f>SMALL($DZ102:EE102,1)/(60*60*24)</f>
        <v>2.4745486111111107E-2</v>
      </c>
      <c r="DT102" s="6">
        <f t="shared" si="513"/>
        <v>2423.971061093247</v>
      </c>
      <c r="DU102" s="1">
        <f t="shared" si="656"/>
        <v>9999</v>
      </c>
      <c r="DV102" s="1">
        <f t="shared" si="657"/>
        <v>2723</v>
      </c>
      <c r="DW102" s="1">
        <f t="shared" si="658"/>
        <v>2635.9999999999995</v>
      </c>
      <c r="DX102" s="1">
        <f t="shared" si="659"/>
        <v>9999</v>
      </c>
      <c r="DY102" s="1">
        <f t="shared" si="660"/>
        <v>9999</v>
      </c>
      <c r="DZ102" s="6">
        <f t="shared" si="514"/>
        <v>2348.7481065668712</v>
      </c>
      <c r="EA102" s="1">
        <f t="shared" si="661"/>
        <v>9999</v>
      </c>
      <c r="EB102" s="46">
        <f t="shared" si="662"/>
        <v>9999</v>
      </c>
      <c r="EC102" s="1">
        <f t="shared" si="663"/>
        <v>9999</v>
      </c>
      <c r="ED102" s="1">
        <f t="shared" si="664"/>
        <v>2138.0099999999998</v>
      </c>
      <c r="EE102" s="1">
        <f t="shared" si="665"/>
        <v>2240</v>
      </c>
    </row>
    <row r="103" spans="1:135" x14ac:dyDescent="0.25">
      <c r="A103" s="1" t="s">
        <v>20</v>
      </c>
      <c r="E103" s="13">
        <v>2.6435185185185187E-2</v>
      </c>
      <c r="F103" s="11">
        <v>42095</v>
      </c>
      <c r="H103" s="38"/>
      <c r="K103" s="8">
        <v>2.2824074074074076E-2</v>
      </c>
      <c r="L103" s="8">
        <v>4.7094907407407405E-2</v>
      </c>
      <c r="M103" s="8">
        <v>3.1609299516908211E-2</v>
      </c>
      <c r="N103" s="8">
        <f t="shared" si="474"/>
        <v>3.1924347981421936E-2</v>
      </c>
      <c r="O103" s="32">
        <f t="shared" si="515"/>
        <v>0</v>
      </c>
      <c r="P103" s="69">
        <f t="shared" si="516"/>
        <v>-3.1504846451372442E-4</v>
      </c>
      <c r="Q103" s="32" t="str">
        <f t="shared" ref="Q103" si="718">IF(R103&gt;0,"+",0)</f>
        <v>+</v>
      </c>
      <c r="R103" s="70">
        <f t="shared" si="518"/>
        <v>3.1504846451372442E-4</v>
      </c>
      <c r="S103" s="6">
        <f t="shared" si="307"/>
        <v>2758.263665594855</v>
      </c>
      <c r="T103" s="8">
        <f t="shared" si="477"/>
        <v>4.340277777777778E-3</v>
      </c>
      <c r="V103" s="8">
        <f t="shared" si="308"/>
        <v>3.03587962962963E-2</v>
      </c>
      <c r="W103" s="8">
        <f t="shared" si="309"/>
        <v>0</v>
      </c>
      <c r="X103" s="8">
        <f t="shared" si="310"/>
        <v>4.340277777777778E-3</v>
      </c>
      <c r="Y103" s="8"/>
      <c r="Z103" s="8">
        <f>IF(A103&lt;&gt;"",IF(VLOOKUP(A103,Apr!A$4:F$209,6)&gt;0,VLOOKUP(A103,Apr!A$4:F$209,6),0),0)</f>
        <v>0</v>
      </c>
      <c r="AA103" s="8">
        <f>IF(A103&lt;&gt;"",IF(VLOOKUP(A103,May!A$3:F$207,6)&gt;0,VLOOKUP(A103,May!A$3:F$207,6),0),0)</f>
        <v>3.0486111111111106E-2</v>
      </c>
      <c r="AB103" s="8">
        <f>IF(A103&lt;&gt;"",IF(VLOOKUP(A103,Jun!A$3:F$207,6)&gt;0,VLOOKUP(A103,Jun!A$3:F$207,6),0),0)</f>
        <v>3.03587962962963E-2</v>
      </c>
      <c r="AC103" s="8">
        <f>IF(A103&lt;&gt;"",IF(VLOOKUP(A103,Jul!A$3:F$206,6)&gt;0,VLOOKUP(A103,Jul!A$3:F$206,6),0),0)</f>
        <v>0</v>
      </c>
      <c r="AD103" s="8">
        <f>IF(A103&lt;&gt;"",IF(VLOOKUP(A103,Aug!A$3:F$206,6)&gt;0,VLOOKUP(A103,Aug!A$3:F$206,6),0),0)</f>
        <v>0</v>
      </c>
      <c r="AE103" s="8">
        <f>IF(A103&lt;&gt;"",IF(VLOOKUP(A103,Sep!A$3:F$206,6)&gt;0,VLOOKUP(A103,Sep!A$3:F$206,6),0),0)</f>
        <v>0</v>
      </c>
      <c r="AF103" s="6">
        <f t="shared" si="311"/>
        <v>2337.1647509578552</v>
      </c>
      <c r="AG103" s="8">
        <f t="shared" si="312"/>
        <v>8.6805555555555551E-4</v>
      </c>
      <c r="AH103" s="8">
        <f>IF(A103&lt;&gt;"",IF(VLOOKUP(A103,Oct!A$3:F$206,6)&gt;0,VLOOKUP(A103,Oct!A$3:F$206,6),0),0)</f>
        <v>0</v>
      </c>
      <c r="AI103" s="8">
        <f>IF(A103&lt;&gt;"",IF(VLOOKUP(A103,Nov!A$3:F$206,6)&gt;0,VLOOKUP(A103,Nov!A$3:F$206,6),0),0)</f>
        <v>0</v>
      </c>
      <c r="AJ103" s="8">
        <f>IF(A103&lt;&gt;"",IF(VLOOKUP(A103,Dec!A$3:F$207,6)&gt;0,VLOOKUP(A103,Dec!A$3:F$207,6),0),0)</f>
        <v>0</v>
      </c>
      <c r="AK103" s="8">
        <f>IF(A103&lt;&gt;"",IF(VLOOKUP(A103,Jan!A$3:F$206,6)&gt;0,VLOOKUP(A103,Jan!A$3:F$206,6),0),0)</f>
        <v>0</v>
      </c>
      <c r="AL103" s="8">
        <f>IF(A103&lt;&gt;"",IF(VLOOKUP(A103,Feb!A$3:F$206,6)&gt;0,VLOOKUP(A103,Feb!A$3:F$206,6),0),0)</f>
        <v>0</v>
      </c>
      <c r="AM103" s="8">
        <f>IF(A103&lt;&gt;"",IF(VLOOKUP(A103,Mar!A$3:F$206,6)&gt;0,VLOOKUP(A103,Mar!A$3:F$206,6),0),0)</f>
        <v>0</v>
      </c>
      <c r="AO103" s="8">
        <f>LARGE($BM103:BN103,1)</f>
        <v>4.340277777777778E-3</v>
      </c>
      <c r="AP103" s="8">
        <f>LARGE($BM103:BO103,1)</f>
        <v>5.7291666666666663E-3</v>
      </c>
      <c r="AQ103" s="8">
        <f>LARGE($BM103:BP103,1)</f>
        <v>5.9027777777777776E-3</v>
      </c>
      <c r="AR103" s="8">
        <f>LARGE($BM103:BQ103,1)</f>
        <v>5.9027777777777776E-3</v>
      </c>
      <c r="AS103" s="8">
        <f>LARGE($BM103:BR103,1)</f>
        <v>5.9027777777777776E-3</v>
      </c>
      <c r="AT103" s="8">
        <f>LARGE($BS103:BT103,1)</f>
        <v>8.6805555555555551E-4</v>
      </c>
      <c r="AU103" s="8">
        <f>LARGE($BS103:BU103,1)</f>
        <v>8.6805555555555551E-4</v>
      </c>
      <c r="AV103" s="8">
        <f>LARGE($BS103:BV103,1)</f>
        <v>8.6805555555555551E-4</v>
      </c>
      <c r="AW103" s="8">
        <f>LARGE($BS103:BW103,1)</f>
        <v>8.6805555555555551E-4</v>
      </c>
      <c r="AX103" s="8">
        <f>LARGE($BS103:BX103,1)</f>
        <v>8.6805555555555551E-4</v>
      </c>
      <c r="BA103" s="6">
        <f t="shared" si="497"/>
        <v>0</v>
      </c>
      <c r="BB103" s="6">
        <f t="shared" si="498"/>
        <v>2633.9999999999995</v>
      </c>
      <c r="BC103" s="6">
        <f t="shared" si="499"/>
        <v>2623.0000000000005</v>
      </c>
      <c r="BD103" s="6">
        <f t="shared" si="500"/>
        <v>0</v>
      </c>
      <c r="BE103" s="6">
        <f t="shared" si="501"/>
        <v>0</v>
      </c>
      <c r="BF103" s="6">
        <f t="shared" si="502"/>
        <v>0</v>
      </c>
      <c r="BG103" s="6">
        <f t="shared" si="313"/>
        <v>0</v>
      </c>
      <c r="BH103" s="6">
        <f t="shared" si="314"/>
        <v>0</v>
      </c>
      <c r="BI103" s="6">
        <f t="shared" si="315"/>
        <v>0</v>
      </c>
      <c r="BJ103" s="6">
        <f t="shared" si="316"/>
        <v>0</v>
      </c>
      <c r="BK103" s="6">
        <f t="shared" si="317"/>
        <v>0</v>
      </c>
      <c r="BM103" s="8">
        <f t="shared" si="503"/>
        <v>4.340277777777778E-3</v>
      </c>
      <c r="BN103" s="8">
        <f t="shared" si="318"/>
        <v>0</v>
      </c>
      <c r="BO103" s="8">
        <f t="shared" si="319"/>
        <v>5.7291666666666663E-3</v>
      </c>
      <c r="BP103" s="8">
        <f t="shared" si="320"/>
        <v>5.9027777777777776E-3</v>
      </c>
      <c r="BQ103" s="8">
        <f t="shared" si="321"/>
        <v>0</v>
      </c>
      <c r="BR103" s="8">
        <f t="shared" si="322"/>
        <v>0</v>
      </c>
      <c r="BS103" s="8">
        <f t="shared" si="504"/>
        <v>8.6805555555555551E-4</v>
      </c>
      <c r="BT103" s="8">
        <f t="shared" si="647"/>
        <v>0</v>
      </c>
      <c r="BU103" s="8">
        <f t="shared" si="647"/>
        <v>0</v>
      </c>
      <c r="BV103" s="8">
        <f t="shared" si="381"/>
        <v>0</v>
      </c>
      <c r="BW103" s="8">
        <f t="shared" si="382"/>
        <v>0</v>
      </c>
      <c r="BX103" s="8">
        <f t="shared" si="383"/>
        <v>0</v>
      </c>
      <c r="CA103" s="8" t="str">
        <f t="shared" si="505"/>
        <v/>
      </c>
      <c r="CB103" s="8">
        <f t="shared" si="506"/>
        <v>3.0486111111111106E-2</v>
      </c>
      <c r="CC103" s="8">
        <f t="shared" si="507"/>
        <v>3.03587962962963E-2</v>
      </c>
      <c r="CD103" s="8" t="str">
        <f t="shared" si="508"/>
        <v/>
      </c>
      <c r="CE103" s="8" t="str">
        <f t="shared" si="509"/>
        <v/>
      </c>
      <c r="CF103" s="8" t="str">
        <f t="shared" si="510"/>
        <v/>
      </c>
      <c r="CG103" s="8" t="str">
        <f t="shared" si="648"/>
        <v/>
      </c>
      <c r="CH103" s="8" t="str">
        <f t="shared" si="649"/>
        <v/>
      </c>
      <c r="CI103" s="8" t="str">
        <f t="shared" si="650"/>
        <v/>
      </c>
      <c r="CJ103" s="8" t="str">
        <f t="shared" si="651"/>
        <v/>
      </c>
      <c r="CK103" s="8" t="str">
        <f t="shared" si="652"/>
        <v/>
      </c>
      <c r="CL103" s="8" t="str">
        <f t="shared" si="653"/>
        <v/>
      </c>
      <c r="CN103" s="13">
        <v>2.6435185185185187E-2</v>
      </c>
      <c r="CO103" s="8">
        <f t="shared" si="654"/>
        <v>2.6435185185185187E-2</v>
      </c>
      <c r="CP103" s="8">
        <f>IF(COUNT($CA103:CB103)&gt;0,SMALL($CA103:CB103,1),$CN103)</f>
        <v>3.0486111111111106E-2</v>
      </c>
      <c r="CQ103" s="8">
        <f>IF(COUNT($CA103:CC103)&gt;0,SMALL($CA103:CC103,1),$CN103)</f>
        <v>3.03587962962963E-2</v>
      </c>
      <c r="CR103" s="8">
        <f>IF(COUNT($CA103:CD103)&gt;0,SMALL($CA103:CD103,1),$CN103)</f>
        <v>3.03587962962963E-2</v>
      </c>
      <c r="CS103" s="8">
        <f>IF(COUNT($CA103:CE103)&gt;0,SMALL($CA103:CE103,1),$CN103)</f>
        <v>3.03587962962963E-2</v>
      </c>
      <c r="CT103" s="3">
        <v>2.2222222222222223E-2</v>
      </c>
      <c r="CU103" s="8">
        <f t="shared" si="655"/>
        <v>2.2222222222222223E-2</v>
      </c>
      <c r="CV103" s="8">
        <f>IF(COUNT($CG103:CH103)&gt;0,SMALL($CG103:CH103,1),$CU103)</f>
        <v>2.2222222222222223E-2</v>
      </c>
      <c r="CW103" s="8">
        <f>IF(COUNT($CG103:CI103)&gt;0,SMALL($CG103:CI103,1),$CU103)</f>
        <v>2.2222222222222223E-2</v>
      </c>
      <c r="CX103" s="8">
        <f>IF(COUNT($CG103:CJ103)&gt;0,SMALL($CG103:CJ103,1),$CU103)</f>
        <v>2.2222222222222223E-2</v>
      </c>
      <c r="CY103" s="8">
        <f>IF(COUNT($CG103:CK103)&gt;0,SMALL($CG103:CK103,1),$CU103)</f>
        <v>2.2222222222222223E-2</v>
      </c>
      <c r="DA103" s="8">
        <f t="shared" si="492"/>
        <v>5.9050694444444446E-3</v>
      </c>
      <c r="DB103" s="8">
        <f t="shared" si="493"/>
        <v>8.7034722222222223E-4</v>
      </c>
      <c r="DC103" s="1">
        <f t="shared" si="462"/>
        <v>99</v>
      </c>
      <c r="DD103" s="8">
        <f t="shared" si="494"/>
        <v>2.2916666666666666E-6</v>
      </c>
      <c r="DE103" s="1" t="str">
        <f t="shared" si="495"/>
        <v>Sylvia Gittins</v>
      </c>
      <c r="DG103" s="13">
        <f t="shared" si="511"/>
        <v>3.1924347981421936E-2</v>
      </c>
      <c r="DH103" s="13">
        <f>SMALL($DT103:DU103,1)/(60*60*24)</f>
        <v>3.1924347981421936E-2</v>
      </c>
      <c r="DI103" s="13">
        <f>SMALL($DT103:DV103,1)/(60*60*24)</f>
        <v>3.0486111111111106E-2</v>
      </c>
      <c r="DJ103" s="13">
        <f>SMALL($DT103:DW103,1)/(60*60*24)</f>
        <v>3.03587962962963E-2</v>
      </c>
      <c r="DK103" s="13">
        <f>SMALL($DT103:DX103,1)/(60*60*24)</f>
        <v>3.03587962962963E-2</v>
      </c>
      <c r="DL103" s="13">
        <f>SMALL($DT103:DY103,1)/(60*60*24)</f>
        <v>3.03587962962963E-2</v>
      </c>
      <c r="DM103" s="37">
        <f t="shared" si="512"/>
        <v>2.7050517950901101E-2</v>
      </c>
      <c r="DN103" s="13">
        <f>SMALL($DZ103:EA103,1)/(60*60*24)</f>
        <v>2.7050517950901101E-2</v>
      </c>
      <c r="DO103" s="13">
        <f>SMALL($DZ103:EB103,1)/(60*60*24)</f>
        <v>2.7050517950901101E-2</v>
      </c>
      <c r="DP103" s="13">
        <f>SMALL($DZ103:EC103,1)/(60*60*24)</f>
        <v>2.7050517950901101E-2</v>
      </c>
      <c r="DQ103" s="13">
        <f>SMALL($DZ103:ED103,1)/(60*60*24)</f>
        <v>2.7050517950901101E-2</v>
      </c>
      <c r="DR103" s="13">
        <f>SMALL($DZ103:EE103,1)/(60*60*24)</f>
        <v>2.7050517950901101E-2</v>
      </c>
      <c r="DT103" s="6">
        <f t="shared" si="513"/>
        <v>2758.263665594855</v>
      </c>
      <c r="DU103" s="1">
        <f t="shared" si="656"/>
        <v>9999</v>
      </c>
      <c r="DV103" s="1">
        <f t="shared" si="657"/>
        <v>2633.9999999999995</v>
      </c>
      <c r="DW103" s="1">
        <f t="shared" si="658"/>
        <v>2623.0000000000005</v>
      </c>
      <c r="DX103" s="1">
        <f t="shared" si="659"/>
        <v>9999</v>
      </c>
      <c r="DY103" s="1">
        <f t="shared" si="660"/>
        <v>9999</v>
      </c>
      <c r="DZ103" s="6">
        <f t="shared" si="514"/>
        <v>2337.1647509578552</v>
      </c>
      <c r="EA103" s="1">
        <f t="shared" si="661"/>
        <v>9999</v>
      </c>
      <c r="EB103" s="46">
        <f t="shared" si="662"/>
        <v>9999</v>
      </c>
      <c r="EC103" s="1">
        <f t="shared" si="663"/>
        <v>9999</v>
      </c>
      <c r="ED103" s="1">
        <f t="shared" si="664"/>
        <v>9999</v>
      </c>
      <c r="EE103" s="1">
        <f t="shared" si="665"/>
        <v>9999</v>
      </c>
    </row>
    <row r="104" spans="1:135" x14ac:dyDescent="0.25">
      <c r="A104" s="1" t="s">
        <v>175</v>
      </c>
      <c r="B104" s="45"/>
      <c r="E104" s="13">
        <v>2.4560185185185185E-2</v>
      </c>
      <c r="F104" s="11">
        <v>44287</v>
      </c>
      <c r="H104" s="38"/>
      <c r="J104" s="72">
        <v>2.585648148148148E-2</v>
      </c>
      <c r="K104" s="64">
        <f>J104/7.24205*5/1.032</f>
        <v>1.7298092472238253E-2</v>
      </c>
      <c r="L104" s="8">
        <v>3.9583333333333331E-2</v>
      </c>
      <c r="M104" s="8">
        <v>2.4560185185185185E-2</v>
      </c>
      <c r="N104" s="8">
        <f t="shared" si="474"/>
        <v>2.4195081110686946E-2</v>
      </c>
      <c r="O104" s="32" t="str">
        <f t="shared" si="515"/>
        <v>-</v>
      </c>
      <c r="P104" s="70">
        <f t="shared" si="516"/>
        <v>3.6510407449823895E-4</v>
      </c>
      <c r="Q104" s="32">
        <f t="shared" ref="Q104" si="719">IF(R104&gt;0,"+",0)</f>
        <v>0</v>
      </c>
      <c r="R104" s="69">
        <f t="shared" si="518"/>
        <v>-3.6510407449823895E-4</v>
      </c>
      <c r="S104" s="6">
        <f t="shared" si="307"/>
        <v>2090.4550079633523</v>
      </c>
      <c r="T104" s="8">
        <f t="shared" si="477"/>
        <v>1.1979166666666667E-2</v>
      </c>
      <c r="V104" s="8">
        <f t="shared" si="308"/>
        <v>0</v>
      </c>
      <c r="W104" s="8">
        <f t="shared" si="309"/>
        <v>0</v>
      </c>
      <c r="X104" s="8">
        <f t="shared" si="310"/>
        <v>1.1979166666666667E-2</v>
      </c>
      <c r="Y104" s="8"/>
      <c r="Z104" s="8">
        <f>IF(A104&lt;&gt;"",IF(VLOOKUP(A104,Apr!A$4:F$209,6)&gt;0,VLOOKUP(A104,Apr!A$4:F$209,6),0),0)</f>
        <v>0</v>
      </c>
      <c r="AA104" s="8">
        <f>IF(A104&lt;&gt;"",IF(VLOOKUP(A104,May!A$3:F$207,6)&gt;0,VLOOKUP(A104,May!A$3:F$207,6),0),0)</f>
        <v>0</v>
      </c>
      <c r="AB104" s="8">
        <f>IF(A104&lt;&gt;"",IF(VLOOKUP(A104,Jun!A$3:F$207,6)&gt;0,VLOOKUP(A104,Jun!A$3:F$207,6),0),0)</f>
        <v>0</v>
      </c>
      <c r="AC104" s="8">
        <f>IF(A104&lt;&gt;"",IF(VLOOKUP(A104,Jul!A$3:F$206,6)&gt;0,VLOOKUP(A104,Jul!A$3:F$206,6),0),0)</f>
        <v>0</v>
      </c>
      <c r="AD104" s="8">
        <f>IF(A104&lt;&gt;"",IF(VLOOKUP(A104,Aug!A$3:F$206,6)&gt;0,VLOOKUP(A104,Aug!A$3:F$206,6),0),0)</f>
        <v>0</v>
      </c>
      <c r="AE104" s="8">
        <f>IF(A104&lt;&gt;"",IF(VLOOKUP(A104,Sep!A$3:F$206,6)&gt;0,VLOOKUP(A104,Sep!A$3:F$206,6),0),0)</f>
        <v>0</v>
      </c>
      <c r="AF104" s="6">
        <f t="shared" si="311"/>
        <v>1862.6525955300299</v>
      </c>
      <c r="AG104" s="8">
        <f t="shared" si="312"/>
        <v>6.2499999999999995E-3</v>
      </c>
      <c r="AH104" s="8">
        <f>IF(A104&lt;&gt;"",IF(VLOOKUP(A104,Oct!A$3:F$206,6)&gt;0,VLOOKUP(A104,Oct!A$3:F$206,6),0),0)</f>
        <v>0</v>
      </c>
      <c r="AI104" s="8">
        <f>IF(A104&lt;&gt;"",IF(VLOOKUP(A104,Nov!A$3:F$206,6)&gt;0,VLOOKUP(A104,Nov!A$3:F$206,6),0),0)</f>
        <v>0</v>
      </c>
      <c r="AJ104" s="8">
        <f>IF(A104&lt;&gt;"",IF(VLOOKUP(A104,Dec!A$3:F$207,6)&gt;0,VLOOKUP(A104,Dec!A$3:F$207,6),0),0)</f>
        <v>0</v>
      </c>
      <c r="AK104" s="8">
        <f>IF(A104&lt;&gt;"",IF(VLOOKUP(A104,Jan!A$3:F$206,6)&gt;0,VLOOKUP(A104,Jan!A$3:F$206,6),0),0)</f>
        <v>0</v>
      </c>
      <c r="AL104" s="8">
        <f>IF(A104&lt;&gt;"",IF(VLOOKUP(A104,Feb!A$3:F$206,6)&gt;0,VLOOKUP(A104,Feb!A$3:F$206,6),0),0)</f>
        <v>0</v>
      </c>
      <c r="AM104" s="8">
        <f>IF(A104&lt;&gt;"",IF(VLOOKUP(A104,Mar!A$3:F$206,6)&gt;0,VLOOKUP(A104,Mar!A$3:F$206,6),0),0)</f>
        <v>0</v>
      </c>
      <c r="AO104" s="8">
        <f>LARGE($BM104:BN104,1)</f>
        <v>1.1979166666666667E-2</v>
      </c>
      <c r="AP104" s="8">
        <f>LARGE($BM104:BO104,1)</f>
        <v>1.1979166666666667E-2</v>
      </c>
      <c r="AQ104" s="8">
        <f>LARGE($BM104:BP104,1)</f>
        <v>1.1979166666666667E-2</v>
      </c>
      <c r="AR104" s="8">
        <f>LARGE($BM104:BQ104,1)</f>
        <v>1.1979166666666667E-2</v>
      </c>
      <c r="AS104" s="8">
        <f>LARGE($BM104:BR104,1)</f>
        <v>1.1979166666666667E-2</v>
      </c>
      <c r="AT104" s="8">
        <f>LARGE($BS104:BT104,1)</f>
        <v>6.2499999999999995E-3</v>
      </c>
      <c r="AU104" s="8">
        <f>LARGE($BS104:BU104,1)</f>
        <v>6.2499999999999995E-3</v>
      </c>
      <c r="AV104" s="8">
        <f>LARGE($BS104:BV104,1)</f>
        <v>6.2499999999999995E-3</v>
      </c>
      <c r="AW104" s="8">
        <f>LARGE($BS104:BW104,1)</f>
        <v>6.2499999999999995E-3</v>
      </c>
      <c r="AX104" s="8">
        <f>LARGE($BS104:BX104,1)</f>
        <v>6.2499999999999995E-3</v>
      </c>
      <c r="BA104" s="6">
        <f t="shared" si="497"/>
        <v>0</v>
      </c>
      <c r="BB104" s="6">
        <f t="shared" si="498"/>
        <v>0</v>
      </c>
      <c r="BC104" s="6">
        <f t="shared" si="499"/>
        <v>0</v>
      </c>
      <c r="BD104" s="6">
        <f t="shared" si="500"/>
        <v>0</v>
      </c>
      <c r="BE104" s="6">
        <f t="shared" si="501"/>
        <v>0</v>
      </c>
      <c r="BF104" s="6">
        <f t="shared" si="502"/>
        <v>0</v>
      </c>
      <c r="BG104" s="6">
        <f t="shared" si="313"/>
        <v>0</v>
      </c>
      <c r="BH104" s="6">
        <f t="shared" si="314"/>
        <v>0</v>
      </c>
      <c r="BI104" s="6">
        <f t="shared" si="315"/>
        <v>0</v>
      </c>
      <c r="BJ104" s="6">
        <f t="shared" si="316"/>
        <v>0</v>
      </c>
      <c r="BK104" s="6">
        <f t="shared" si="317"/>
        <v>0</v>
      </c>
      <c r="BM104" s="8">
        <f t="shared" si="503"/>
        <v>1.1979166666666667E-2</v>
      </c>
      <c r="BN104" s="8">
        <f t="shared" si="318"/>
        <v>0</v>
      </c>
      <c r="BO104" s="8">
        <f t="shared" si="319"/>
        <v>0</v>
      </c>
      <c r="BP104" s="8">
        <f t="shared" si="320"/>
        <v>0</v>
      </c>
      <c r="BQ104" s="8">
        <f t="shared" si="321"/>
        <v>0</v>
      </c>
      <c r="BR104" s="8">
        <f t="shared" si="322"/>
        <v>0</v>
      </c>
      <c r="BS104" s="8">
        <f t="shared" si="504"/>
        <v>6.2499999999999995E-3</v>
      </c>
      <c r="BT104" s="8">
        <f t="shared" si="647"/>
        <v>0</v>
      </c>
      <c r="BU104" s="8">
        <f t="shared" si="647"/>
        <v>0</v>
      </c>
      <c r="BV104" s="8">
        <f t="shared" si="381"/>
        <v>0</v>
      </c>
      <c r="BW104" s="8">
        <f t="shared" si="382"/>
        <v>0</v>
      </c>
      <c r="BX104" s="8">
        <f t="shared" si="383"/>
        <v>0</v>
      </c>
      <c r="CA104" s="8" t="str">
        <f t="shared" si="505"/>
        <v/>
      </c>
      <c r="CB104" s="8" t="str">
        <f t="shared" si="506"/>
        <v/>
      </c>
      <c r="CC104" s="8" t="str">
        <f t="shared" si="507"/>
        <v/>
      </c>
      <c r="CD104" s="8" t="str">
        <f t="shared" si="508"/>
        <v/>
      </c>
      <c r="CE104" s="8" t="str">
        <f t="shared" si="509"/>
        <v/>
      </c>
      <c r="CF104" s="8" t="str">
        <f t="shared" si="510"/>
        <v/>
      </c>
      <c r="CG104" s="8" t="str">
        <f t="shared" si="648"/>
        <v/>
      </c>
      <c r="CH104" s="8" t="str">
        <f t="shared" si="649"/>
        <v/>
      </c>
      <c r="CI104" s="8" t="str">
        <f t="shared" si="650"/>
        <v/>
      </c>
      <c r="CJ104" s="8" t="str">
        <f t="shared" si="651"/>
        <v/>
      </c>
      <c r="CK104" s="8" t="str">
        <f t="shared" si="652"/>
        <v/>
      </c>
      <c r="CL104" s="8" t="str">
        <f t="shared" si="653"/>
        <v/>
      </c>
      <c r="CN104" s="13"/>
      <c r="CO104" s="8">
        <f t="shared" si="654"/>
        <v>0</v>
      </c>
      <c r="CP104" s="8">
        <f>IF(COUNT($CA104:CB104)&gt;0,SMALL($CA104:CB104,1),$CN104)</f>
        <v>0</v>
      </c>
      <c r="CQ104" s="8">
        <f>IF(COUNT($CA104:CC104)&gt;0,SMALL($CA104:CC104,1),$CN104)</f>
        <v>0</v>
      </c>
      <c r="CR104" s="8">
        <f>IF(COUNT($CA104:CD104)&gt;0,SMALL($CA104:CD104,1),$CN104)</f>
        <v>0</v>
      </c>
      <c r="CS104" s="8">
        <f>IF(COUNT($CA104:CE104)&gt;0,SMALL($CA104:CE104,1),$CN104)</f>
        <v>0</v>
      </c>
      <c r="CT104" s="3">
        <v>2.1030092592592597E-2</v>
      </c>
      <c r="CU104" s="8">
        <f t="shared" si="655"/>
        <v>2.1030092592592597E-2</v>
      </c>
      <c r="CV104" s="8">
        <f>IF(COUNT($CG104:CH104)&gt;0,SMALL($CG104:CH104,1),$CU104)</f>
        <v>2.1030092592592597E-2</v>
      </c>
      <c r="CW104" s="8">
        <f>IF(COUNT($CG104:CI104)&gt;0,SMALL($CG104:CI104,1),$CU104)</f>
        <v>2.1030092592592597E-2</v>
      </c>
      <c r="CX104" s="8">
        <f>IF(COUNT($CG104:CJ104)&gt;0,SMALL($CG104:CJ104,1),$CU104)</f>
        <v>2.1030092592592597E-2</v>
      </c>
      <c r="CY104" s="8">
        <f>IF(COUNT($CG104:CK104)&gt;0,SMALL($CG104:CK104,1),$CU104)</f>
        <v>2.1030092592592597E-2</v>
      </c>
      <c r="DA104" s="8">
        <f t="shared" si="492"/>
        <v>1.1981481481481482E-2</v>
      </c>
      <c r="DB104" s="8">
        <f t="shared" si="493"/>
        <v>6.2523148148148147E-3</v>
      </c>
      <c r="DC104" s="1">
        <f t="shared" si="462"/>
        <v>100</v>
      </c>
      <c r="DD104" s="8">
        <f t="shared" si="494"/>
        <v>2.3148148148148148E-6</v>
      </c>
      <c r="DE104" s="1" t="str">
        <f t="shared" si="495"/>
        <v>Terri Eccles</v>
      </c>
      <c r="DG104" s="13">
        <f t="shared" si="511"/>
        <v>2.4195081110686946E-2</v>
      </c>
      <c r="DH104" s="13">
        <f>SMALL($DT104:DU104,1)/(60*60*24)</f>
        <v>2.4195081110686946E-2</v>
      </c>
      <c r="DI104" s="13">
        <f>SMALL($DT104:DV104,1)/(60*60*24)</f>
        <v>2.4195081110686946E-2</v>
      </c>
      <c r="DJ104" s="13">
        <f>SMALL($DT104:DW104,1)/(60*60*24)</f>
        <v>2.4195081110686946E-2</v>
      </c>
      <c r="DK104" s="13">
        <f>SMALL($DT104:DX104,1)/(60*60*24)</f>
        <v>2.4195081110686946E-2</v>
      </c>
      <c r="DL104" s="13">
        <f>SMALL($DT104:DY104,1)/(60*60*24)</f>
        <v>2.4195081110686946E-2</v>
      </c>
      <c r="DM104" s="37">
        <f t="shared" si="512"/>
        <v>2.15584791149309E-2</v>
      </c>
      <c r="DN104" s="13">
        <f>SMALL($DZ104:EA104,1)/(60*60*24)</f>
        <v>2.15584791149309E-2</v>
      </c>
      <c r="DO104" s="13">
        <f>SMALL($DZ104:EB104,1)/(60*60*24)</f>
        <v>2.15584791149309E-2</v>
      </c>
      <c r="DP104" s="13">
        <f>SMALL($DZ104:EC104,1)/(60*60*24)</f>
        <v>2.15584791149309E-2</v>
      </c>
      <c r="DQ104" s="13">
        <f>SMALL($DZ104:ED104,1)/(60*60*24)</f>
        <v>2.15584791149309E-2</v>
      </c>
      <c r="DR104" s="13">
        <f>SMALL($DZ104:EE104,1)/(60*60*24)</f>
        <v>2.15584791149309E-2</v>
      </c>
      <c r="DT104" s="6">
        <f t="shared" si="513"/>
        <v>2090.4550079633523</v>
      </c>
      <c r="DU104" s="1">
        <f t="shared" si="656"/>
        <v>9999</v>
      </c>
      <c r="DV104" s="1">
        <f t="shared" si="657"/>
        <v>9999</v>
      </c>
      <c r="DW104" s="1">
        <f t="shared" si="658"/>
        <v>9999</v>
      </c>
      <c r="DX104" s="1">
        <f t="shared" si="659"/>
        <v>9999</v>
      </c>
      <c r="DY104" s="1">
        <f t="shared" si="660"/>
        <v>9999</v>
      </c>
      <c r="DZ104" s="6">
        <f t="shared" si="514"/>
        <v>1862.6525955300299</v>
      </c>
      <c r="EA104" s="1">
        <f t="shared" si="661"/>
        <v>9999</v>
      </c>
      <c r="EB104" s="46">
        <f t="shared" si="662"/>
        <v>9999</v>
      </c>
      <c r="EC104" s="1">
        <f t="shared" si="663"/>
        <v>9999</v>
      </c>
      <c r="ED104" s="1">
        <f t="shared" si="664"/>
        <v>9999</v>
      </c>
      <c r="EE104" s="1">
        <f t="shared" si="665"/>
        <v>9999</v>
      </c>
    </row>
    <row r="105" spans="1:135" x14ac:dyDescent="0.25">
      <c r="A105" s="1" t="s">
        <v>0</v>
      </c>
      <c r="E105" s="13">
        <v>1.7256944444444446E-2</v>
      </c>
      <c r="F105" s="11">
        <v>42186</v>
      </c>
      <c r="H105" s="38"/>
      <c r="J105" s="72">
        <v>2.3310185185185187E-2</v>
      </c>
      <c r="K105" s="64">
        <f>J105/8*5/1.032</f>
        <v>1.4117117965834052E-2</v>
      </c>
      <c r="M105" s="8">
        <v>1.8241747181964571E-2</v>
      </c>
      <c r="N105" s="8">
        <f t="shared" ref="N105:N136" si="720">IF(A105&lt;&gt;"",IF(H105&gt;0,H105/4*4.35,IF(I105&gt;0,I105,IF(K105&gt;0,K105/3.11*4.35,IF(L105&gt;0,L105/6.21*4.35/1.032,IF(E105&gt;0,E105,IF(B105&gt;0,B105/4*4.35,0.0292)))))),0)</f>
        <v>1.9745808087259849E-2</v>
      </c>
      <c r="O105" s="32">
        <f t="shared" si="515"/>
        <v>0</v>
      </c>
      <c r="P105" s="69">
        <f t="shared" si="516"/>
        <v>-1.5040609052952778E-3</v>
      </c>
      <c r="Q105" s="32" t="str">
        <f t="shared" ref="Q105" si="721">IF(R105&gt;0,"+",0)</f>
        <v>+</v>
      </c>
      <c r="R105" s="69">
        <f t="shared" si="518"/>
        <v>1.5040609052952778E-3</v>
      </c>
      <c r="S105" s="6">
        <f t="shared" si="307"/>
        <v>1706.037818739251</v>
      </c>
      <c r="T105" s="8">
        <f t="shared" ref="T105:T136" si="722">IF(A105&lt;&gt;"",(MROUND(S$4-S105,15)/(60*60*24)),"")</f>
        <v>1.6493055555555556E-2</v>
      </c>
      <c r="V105" s="8">
        <f t="shared" si="308"/>
        <v>0</v>
      </c>
      <c r="W105" s="8">
        <f t="shared" si="309"/>
        <v>0</v>
      </c>
      <c r="X105" s="8">
        <f t="shared" si="310"/>
        <v>1.6493055555555556E-2</v>
      </c>
      <c r="Y105" s="8"/>
      <c r="Z105" s="8">
        <f>IF(A105&lt;&gt;"",IF(VLOOKUP(A105,Apr!A$4:F$209,6)&gt;0,VLOOKUP(A105,Apr!A$4:F$209,6),0),0)</f>
        <v>0</v>
      </c>
      <c r="AA105" s="8">
        <f>IF(A105&lt;&gt;"",IF(VLOOKUP(A105,May!A$3:F$207,6)&gt;0,VLOOKUP(A105,May!A$3:F$207,6),0),0)</f>
        <v>0</v>
      </c>
      <c r="AB105" s="8">
        <f>IF(A105&lt;&gt;"",IF(VLOOKUP(A105,Jun!A$3:F$207,6)&gt;0,VLOOKUP(A105,Jun!A$3:F$207,6),0),0)</f>
        <v>0</v>
      </c>
      <c r="AC105" s="8">
        <f>IF(A105&lt;&gt;"",IF(VLOOKUP(A105,Jul!A$3:F$206,6)&gt;0,VLOOKUP(A105,Jul!A$3:F$206,6),0),0)</f>
        <v>0</v>
      </c>
      <c r="AD105" s="8">
        <f>IF(A105&lt;&gt;"",IF(VLOOKUP(A105,Aug!A$3:F$206,6)&gt;0,VLOOKUP(A105,Aug!A$3:F$206,6),0),0)</f>
        <v>0</v>
      </c>
      <c r="AE105" s="8">
        <f>IF(A105&lt;&gt;"",IF(VLOOKUP(A105,Sep!A$3:F$206,6)&gt;0,VLOOKUP(A105,Sep!A$3:F$206,6),0),0)</f>
        <v>0</v>
      </c>
      <c r="AF105" s="6">
        <f t="shared" si="311"/>
        <v>1520.126364376059</v>
      </c>
      <c r="AG105" s="8">
        <f t="shared" si="312"/>
        <v>1.0243055555555556E-2</v>
      </c>
      <c r="AH105" s="8">
        <f>IF(A105&lt;&gt;"",IF(VLOOKUP(A105,Oct!A$3:F$206,6)&gt;0,VLOOKUP(A105,Oct!A$3:F$206,6),0),0)</f>
        <v>0</v>
      </c>
      <c r="AI105" s="8">
        <f>IF(A105&lt;&gt;"",IF(VLOOKUP(A105,Nov!A$3:F$206,6)&gt;0,VLOOKUP(A105,Nov!A$3:F$206,6),0),0)</f>
        <v>0</v>
      </c>
      <c r="AJ105" s="8">
        <f>IF(A105&lt;&gt;"",IF(VLOOKUP(A105,Dec!A$3:F$207,6)&gt;0,VLOOKUP(A105,Dec!A$3:F$207,6),0),0)</f>
        <v>0</v>
      </c>
      <c r="AK105" s="8">
        <f>IF(A105&lt;&gt;"",IF(VLOOKUP(A105,Jan!A$3:F$206,6)&gt;0,VLOOKUP(A105,Jan!A$3:F$206,6),0),0)</f>
        <v>0</v>
      </c>
      <c r="AL105" s="8">
        <f>IF(A105&lt;&gt;"",IF(VLOOKUP(A105,Feb!A$3:F$206,6)&gt;0,VLOOKUP(A105,Feb!A$3:F$206,6),0),0)</f>
        <v>0</v>
      </c>
      <c r="AM105" s="8">
        <f>IF(A105&lt;&gt;"",IF(VLOOKUP(A105,Mar!A$3:F$206,6)&gt;0,VLOOKUP(A105,Mar!A$3:F$206,6),0),0)</f>
        <v>0</v>
      </c>
      <c r="AO105" s="8">
        <f>LARGE($BM105:BN105,1)</f>
        <v>1.6493055555555556E-2</v>
      </c>
      <c r="AP105" s="8">
        <f>LARGE($BM105:BO105,1)</f>
        <v>1.6493055555555556E-2</v>
      </c>
      <c r="AQ105" s="8">
        <f>LARGE($BM105:BP105,1)</f>
        <v>1.6493055555555556E-2</v>
      </c>
      <c r="AR105" s="8">
        <f>LARGE($BM105:BQ105,1)</f>
        <v>1.6493055555555556E-2</v>
      </c>
      <c r="AS105" s="8">
        <f>LARGE($BM105:BR105,1)</f>
        <v>1.6493055555555556E-2</v>
      </c>
      <c r="AT105" s="8">
        <f>LARGE($BS105:BT105,1)</f>
        <v>1.0243055555555556E-2</v>
      </c>
      <c r="AU105" s="8">
        <f>LARGE($BS105:BU105,1)</f>
        <v>1.0243055555555556E-2</v>
      </c>
      <c r="AV105" s="8">
        <f>LARGE($BS105:BV105,1)</f>
        <v>1.0243055555555556E-2</v>
      </c>
      <c r="AW105" s="8">
        <f>LARGE($BS105:BW105,1)</f>
        <v>1.0243055555555556E-2</v>
      </c>
      <c r="AX105" s="8">
        <f>LARGE($BS105:BX105,1)</f>
        <v>1.0243055555555556E-2</v>
      </c>
      <c r="BA105" s="6">
        <f t="shared" si="497"/>
        <v>0</v>
      </c>
      <c r="BB105" s="6">
        <f t="shared" si="498"/>
        <v>0</v>
      </c>
      <c r="BC105" s="6">
        <f t="shared" si="499"/>
        <v>0</v>
      </c>
      <c r="BD105" s="6">
        <f t="shared" si="500"/>
        <v>0</v>
      </c>
      <c r="BE105" s="6">
        <f t="shared" si="501"/>
        <v>0</v>
      </c>
      <c r="BF105" s="6">
        <f t="shared" si="502"/>
        <v>0</v>
      </c>
      <c r="BG105" s="6">
        <f t="shared" si="313"/>
        <v>0</v>
      </c>
      <c r="BH105" s="6">
        <f t="shared" si="314"/>
        <v>0</v>
      </c>
      <c r="BI105" s="6">
        <f t="shared" si="315"/>
        <v>0</v>
      </c>
      <c r="BJ105" s="6">
        <f t="shared" si="316"/>
        <v>0</v>
      </c>
      <c r="BK105" s="6">
        <f t="shared" si="317"/>
        <v>0</v>
      </c>
      <c r="BM105" s="8">
        <f t="shared" si="503"/>
        <v>1.6493055555555556E-2</v>
      </c>
      <c r="BN105" s="8">
        <f t="shared" si="318"/>
        <v>0</v>
      </c>
      <c r="BO105" s="8">
        <f t="shared" si="319"/>
        <v>0</v>
      </c>
      <c r="BP105" s="8">
        <f t="shared" si="320"/>
        <v>0</v>
      </c>
      <c r="BQ105" s="8">
        <f t="shared" si="321"/>
        <v>0</v>
      </c>
      <c r="BR105" s="8">
        <f t="shared" si="322"/>
        <v>0</v>
      </c>
      <c r="BS105" s="8">
        <f t="shared" si="504"/>
        <v>1.0243055555555556E-2</v>
      </c>
      <c r="BT105" s="8">
        <f t="shared" si="647"/>
        <v>0</v>
      </c>
      <c r="BU105" s="8">
        <f t="shared" si="647"/>
        <v>0</v>
      </c>
      <c r="BV105" s="8">
        <f t="shared" si="381"/>
        <v>0</v>
      </c>
      <c r="BW105" s="8">
        <f t="shared" si="382"/>
        <v>0</v>
      </c>
      <c r="BX105" s="8">
        <f t="shared" si="383"/>
        <v>0</v>
      </c>
      <c r="CA105" s="8" t="str">
        <f t="shared" si="505"/>
        <v/>
      </c>
      <c r="CB105" s="8" t="str">
        <f t="shared" si="506"/>
        <v/>
      </c>
      <c r="CC105" s="8" t="str">
        <f t="shared" si="507"/>
        <v/>
      </c>
      <c r="CD105" s="8" t="str">
        <f t="shared" si="508"/>
        <v/>
      </c>
      <c r="CE105" s="8" t="str">
        <f t="shared" si="509"/>
        <v/>
      </c>
      <c r="CF105" s="8" t="str">
        <f t="shared" si="510"/>
        <v/>
      </c>
      <c r="CG105" s="8" t="str">
        <f t="shared" si="648"/>
        <v/>
      </c>
      <c r="CH105" s="8" t="str">
        <f t="shared" si="649"/>
        <v/>
      </c>
      <c r="CI105" s="8" t="str">
        <f t="shared" si="650"/>
        <v/>
      </c>
      <c r="CJ105" s="8" t="str">
        <f t="shared" si="651"/>
        <v/>
      </c>
      <c r="CK105" s="8" t="str">
        <f t="shared" si="652"/>
        <v/>
      </c>
      <c r="CL105" s="8" t="str">
        <f t="shared" si="653"/>
        <v/>
      </c>
      <c r="CN105" s="13">
        <v>1.7256944444444446E-2</v>
      </c>
      <c r="CO105" s="8">
        <f t="shared" si="654"/>
        <v>1.7256944444444446E-2</v>
      </c>
      <c r="CP105" s="8">
        <f>IF(COUNT($CA105:CB105)&gt;0,SMALL($CA105:CB105,1),$CN105)</f>
        <v>1.7256944444444446E-2</v>
      </c>
      <c r="CQ105" s="8">
        <f>IF(COUNT($CA105:CC105)&gt;0,SMALL($CA105:CC105,1),$CN105)</f>
        <v>1.7256944444444446E-2</v>
      </c>
      <c r="CR105" s="8">
        <f>IF(COUNT($CA105:CD105)&gt;0,SMALL($CA105:CD105,1),$CN105)</f>
        <v>1.7256944444444446E-2</v>
      </c>
      <c r="CS105" s="8">
        <f>IF(COUNT($CA105:CE105)&gt;0,SMALL($CA105:CE105,1),$CN105)</f>
        <v>1.7256944444444446E-2</v>
      </c>
      <c r="CT105" s="3">
        <v>1.3900462962962962E-2</v>
      </c>
      <c r="CU105" s="8">
        <f t="shared" si="655"/>
        <v>1.3900462962962962E-2</v>
      </c>
      <c r="CV105" s="8">
        <f>IF(COUNT($CG105:CH105)&gt;0,SMALL($CG105:CH105,1),$CU105)</f>
        <v>1.3900462962962962E-2</v>
      </c>
      <c r="CW105" s="8">
        <f>IF(COUNT($CG105:CI105)&gt;0,SMALL($CG105:CI105,1),$CU105)</f>
        <v>1.3900462962962962E-2</v>
      </c>
      <c r="CX105" s="8">
        <f>IF(COUNT($CG105:CJ105)&gt;0,SMALL($CG105:CJ105,1),$CU105)</f>
        <v>1.3900462962962962E-2</v>
      </c>
      <c r="CY105" s="8">
        <f>IF(COUNT($CG105:CK105)&gt;0,SMALL($CG105:CK105,1),$CU105)</f>
        <v>1.3900462962962962E-2</v>
      </c>
      <c r="DA105" s="8">
        <f t="shared" ref="DA105:DA136" si="723">IF(A105&lt;&gt;"",LARGE(BM105:BR105,1)+DD105,"")</f>
        <v>1.649539351851852E-2</v>
      </c>
      <c r="DB105" s="8">
        <f t="shared" ref="DB105:DB136" si="724">IF(A105&lt;&gt;"",LARGE(BS105:BX105,1)+DD105,"")</f>
        <v>1.0245393518518518E-2</v>
      </c>
      <c r="DC105" s="1">
        <f t="shared" si="462"/>
        <v>101</v>
      </c>
      <c r="DD105" s="8">
        <f t="shared" ref="DD105:DD136" si="725">IF(A105&lt;&gt;"",DC105/(60*60*24*500),"")</f>
        <v>2.337962962962963E-6</v>
      </c>
      <c r="DE105" s="1" t="str">
        <f t="shared" ref="DE105:DE136" si="726">A105</f>
        <v>Tom Howarth</v>
      </c>
      <c r="DG105" s="13">
        <f t="shared" si="511"/>
        <v>1.9745808087259849E-2</v>
      </c>
      <c r="DH105" s="13">
        <f>SMALL($DT105:DU105,1)/(60*60*24)</f>
        <v>1.9745808087259849E-2</v>
      </c>
      <c r="DI105" s="13">
        <f>SMALL($DT105:DV105,1)/(60*60*24)</f>
        <v>1.9745808087259849E-2</v>
      </c>
      <c r="DJ105" s="13">
        <f>SMALL($DT105:DW105,1)/(60*60*24)</f>
        <v>1.9745808087259849E-2</v>
      </c>
      <c r="DK105" s="13">
        <f>SMALL($DT105:DX105,1)/(60*60*24)</f>
        <v>1.9745808087259849E-2</v>
      </c>
      <c r="DL105" s="13">
        <f>SMALL($DT105:DY105,1)/(60*60*24)</f>
        <v>1.9745808087259849E-2</v>
      </c>
      <c r="DM105" s="37">
        <f t="shared" si="512"/>
        <v>1.7594055143241423E-2</v>
      </c>
      <c r="DN105" s="13">
        <f>SMALL($DZ105:EA105,1)/(60*60*24)</f>
        <v>1.7594055143241423E-2</v>
      </c>
      <c r="DO105" s="13">
        <f>SMALL($DZ105:EB105,1)/(60*60*24)</f>
        <v>1.7594055143241423E-2</v>
      </c>
      <c r="DP105" s="13">
        <f>SMALL($DZ105:EC105,1)/(60*60*24)</f>
        <v>1.7594055143241423E-2</v>
      </c>
      <c r="DQ105" s="13">
        <f>SMALL($DZ105:ED105,1)/(60*60*24)</f>
        <v>1.7594055143241423E-2</v>
      </c>
      <c r="DR105" s="13">
        <f>SMALL($DZ105:EE105,1)/(60*60*24)</f>
        <v>1.7594055143241423E-2</v>
      </c>
      <c r="DT105" s="6">
        <f t="shared" si="513"/>
        <v>1706.037818739251</v>
      </c>
      <c r="DU105" s="1">
        <f t="shared" si="656"/>
        <v>9999</v>
      </c>
      <c r="DV105" s="1">
        <f t="shared" si="657"/>
        <v>9999</v>
      </c>
      <c r="DW105" s="1">
        <f t="shared" si="658"/>
        <v>9999</v>
      </c>
      <c r="DX105" s="1">
        <f t="shared" si="659"/>
        <v>9999</v>
      </c>
      <c r="DY105" s="1">
        <f t="shared" si="660"/>
        <v>9999</v>
      </c>
      <c r="DZ105" s="6">
        <f t="shared" si="514"/>
        <v>1520.126364376059</v>
      </c>
      <c r="EA105" s="1">
        <f t="shared" si="661"/>
        <v>9999</v>
      </c>
      <c r="EB105" s="46">
        <f t="shared" si="662"/>
        <v>9999</v>
      </c>
      <c r="EC105" s="1">
        <f t="shared" si="663"/>
        <v>9999</v>
      </c>
      <c r="ED105" s="1">
        <f t="shared" si="664"/>
        <v>9999</v>
      </c>
      <c r="EE105" s="1">
        <f t="shared" si="665"/>
        <v>9999</v>
      </c>
    </row>
    <row r="106" spans="1:135" x14ac:dyDescent="0.25">
      <c r="A106" s="1" t="s">
        <v>149</v>
      </c>
      <c r="E106" s="13">
        <v>2.9942129629629628E-2</v>
      </c>
      <c r="F106" s="11">
        <v>43252</v>
      </c>
      <c r="H106" s="38"/>
      <c r="K106" s="8">
        <v>2.2766203703703702E-2</v>
      </c>
      <c r="M106" s="8">
        <v>2.8281778576689256E-2</v>
      </c>
      <c r="N106" s="8">
        <f t="shared" si="720"/>
        <v>3.1843403894247939E-2</v>
      </c>
      <c r="O106" s="32">
        <f t="shared" si="515"/>
        <v>0</v>
      </c>
      <c r="P106" s="70">
        <f t="shared" si="516"/>
        <v>-3.561625317558683E-3</v>
      </c>
      <c r="Q106" s="32" t="str">
        <f t="shared" ref="Q106" si="727">IF(R106&gt;0,"+",0)</f>
        <v>+</v>
      </c>
      <c r="R106" s="69">
        <f t="shared" si="518"/>
        <v>3.561625317558683E-3</v>
      </c>
      <c r="S106" s="6">
        <f t="shared" si="307"/>
        <v>2751.2700964630221</v>
      </c>
      <c r="T106" s="8">
        <f t="shared" si="722"/>
        <v>4.340277777777778E-3</v>
      </c>
      <c r="V106" s="8">
        <f t="shared" si="308"/>
        <v>0</v>
      </c>
      <c r="W106" s="8">
        <f t="shared" si="309"/>
        <v>0</v>
      </c>
      <c r="X106" s="8">
        <f t="shared" si="310"/>
        <v>4.340277777777778E-3</v>
      </c>
      <c r="Y106" s="8"/>
      <c r="Z106" s="8">
        <f>IF(A106&lt;&gt;"",IF(VLOOKUP(A106,Apr!A$4:F$209,6)&gt;0,VLOOKUP(A106,Apr!A$4:F$209,6),0),0)</f>
        <v>0</v>
      </c>
      <c r="AA106" s="8">
        <f>IF(A106&lt;&gt;"",IF(VLOOKUP(A106,May!A$3:F$207,6)&gt;0,VLOOKUP(A106,May!A$3:F$207,6),0),0)</f>
        <v>0</v>
      </c>
      <c r="AB106" s="8">
        <f>IF(A106&lt;&gt;"",IF(VLOOKUP(A106,Jun!A$3:F$207,6)&gt;0,VLOOKUP(A106,Jun!A$3:F$207,6),0),0)</f>
        <v>0</v>
      </c>
      <c r="AC106" s="8">
        <f>IF(A106&lt;&gt;"",IF(VLOOKUP(A106,Jul!A$3:F$206,6)&gt;0,VLOOKUP(A106,Jul!A$3:F$206,6),0),0)</f>
        <v>0</v>
      </c>
      <c r="AD106" s="8">
        <f>IF(A106&lt;&gt;"",IF(VLOOKUP(A106,Aug!A$3:F$206,6)&gt;0,VLOOKUP(A106,Aug!A$3:F$206,6),0),0)</f>
        <v>0</v>
      </c>
      <c r="AE106" s="8">
        <f>IF(A106&lt;&gt;"",IF(VLOOKUP(A106,Sep!A$3:F$206,6)&gt;0,VLOOKUP(A106,Sep!A$3:F$206,6),0),0)</f>
        <v>0</v>
      </c>
      <c r="AF106" s="6">
        <f t="shared" si="311"/>
        <v>2451.4569156758644</v>
      </c>
      <c r="AG106" s="8">
        <f>IF(AF$4&gt;AF106,(MROUND(AF$4-AF106,15)/60/60/24),0.1/60/60/24)</f>
        <v>1.1574074074074074E-6</v>
      </c>
      <c r="AH106" s="8">
        <f>IF(A106&lt;&gt;"",IF(VLOOKUP(A106,Oct!A$3:F$206,6)&gt;0,VLOOKUP(A106,Oct!A$3:F$206,6),0),0)</f>
        <v>0</v>
      </c>
      <c r="AI106" s="8">
        <f>IF(A106&lt;&gt;"",IF(VLOOKUP(A106,Nov!A$3:F$206,6)&gt;0,VLOOKUP(A106,Nov!A$3:F$206,6),0),0)</f>
        <v>0</v>
      </c>
      <c r="AJ106" s="8">
        <f>IF(A106&lt;&gt;"",IF(VLOOKUP(A106,Dec!A$3:F$207,6)&gt;0,VLOOKUP(A106,Dec!A$3:F$207,6),0),0)</f>
        <v>0</v>
      </c>
      <c r="AK106" s="8">
        <f>IF(A106&lt;&gt;"",IF(VLOOKUP(A106,Jan!A$3:F$206,6)&gt;0,VLOOKUP(A106,Jan!A$3:F$206,6),0),0)</f>
        <v>0</v>
      </c>
      <c r="AL106" s="8">
        <f>IF(A106&lt;&gt;"",IF(VLOOKUP(A106,Feb!A$3:F$206,6)&gt;0,VLOOKUP(A106,Feb!A$3:F$206,6),0),0)</f>
        <v>0</v>
      </c>
      <c r="AM106" s="8">
        <f>IF(A106&lt;&gt;"",IF(VLOOKUP(A106,Mar!A$3:F$206,6)&gt;0,VLOOKUP(A106,Mar!A$3:F$206,6),0),0)</f>
        <v>0</v>
      </c>
      <c r="AO106" s="8">
        <f>LARGE($BM106:BN106,1)</f>
        <v>4.340277777777778E-3</v>
      </c>
      <c r="AP106" s="8">
        <f>LARGE($BM106:BO106,1)</f>
        <v>4.340277777777778E-3</v>
      </c>
      <c r="AQ106" s="8">
        <f>LARGE($BM106:BP106,1)</f>
        <v>4.340277777777778E-3</v>
      </c>
      <c r="AR106" s="8">
        <f>LARGE($BM106:BQ106,1)</f>
        <v>4.340277777777778E-3</v>
      </c>
      <c r="AS106" s="8">
        <f>LARGE($BM106:BR106,1)</f>
        <v>4.340277777777778E-3</v>
      </c>
      <c r="AT106" s="8">
        <f>LARGE($BS106:BT106,1)</f>
        <v>1.1574074074074074E-6</v>
      </c>
      <c r="AU106" s="8">
        <f>LARGE($BS106:BU106,1)</f>
        <v>1.1574074074074074E-6</v>
      </c>
      <c r="AV106" s="8">
        <f>LARGE($BS106:BV106,1)</f>
        <v>1.1574074074074074E-6</v>
      </c>
      <c r="AW106" s="8">
        <f>LARGE($BS106:BW106,1)</f>
        <v>1.1574074074074074E-6</v>
      </c>
      <c r="AX106" s="8">
        <f>LARGE($BS106:BX106,1)</f>
        <v>1.1574074074074074E-6</v>
      </c>
      <c r="BA106" s="6">
        <f t="shared" ref="BA106:BA137" si="728">IF(Z106&gt;0,Z106*60*60*24,0)</f>
        <v>0</v>
      </c>
      <c r="BB106" s="6">
        <f t="shared" ref="BB106:BB137" si="729">IF(AA106&gt;0,AA106*60*60*24,0)</f>
        <v>0</v>
      </c>
      <c r="BC106" s="6">
        <f t="shared" ref="BC106:BC137" si="730">IF(AB106&gt;0,AB106*60*60*24,0)</f>
        <v>0</v>
      </c>
      <c r="BD106" s="6">
        <f t="shared" ref="BD106:BD137" si="731">IF(AC106&gt;0,AC106*60*60*24,0)</f>
        <v>0</v>
      </c>
      <c r="BE106" s="6">
        <f t="shared" ref="BE106:BE137" si="732">IF(AD106&gt;0,AD106*60*60*24,0)</f>
        <v>0</v>
      </c>
      <c r="BF106" s="6">
        <f t="shared" ref="BF106:BF137" si="733">IF(AE106&gt;0,AE106*60*60*24,0)</f>
        <v>0</v>
      </c>
      <c r="BG106" s="6">
        <f t="shared" si="313"/>
        <v>0</v>
      </c>
      <c r="BH106" s="6">
        <f t="shared" si="314"/>
        <v>0</v>
      </c>
      <c r="BI106" s="6">
        <f t="shared" si="315"/>
        <v>0</v>
      </c>
      <c r="BJ106" s="6">
        <f t="shared" si="316"/>
        <v>0</v>
      </c>
      <c r="BK106" s="6">
        <f t="shared" si="317"/>
        <v>0</v>
      </c>
      <c r="BM106" s="8">
        <f t="shared" ref="BM106:BM137" si="734">X106</f>
        <v>4.340277777777778E-3</v>
      </c>
      <c r="BN106" s="8">
        <f t="shared" si="318"/>
        <v>0</v>
      </c>
      <c r="BO106" s="8">
        <f t="shared" si="319"/>
        <v>0</v>
      </c>
      <c r="BP106" s="8">
        <f t="shared" si="320"/>
        <v>0</v>
      </c>
      <c r="BQ106" s="8">
        <f t="shared" si="321"/>
        <v>0</v>
      </c>
      <c r="BR106" s="8">
        <f t="shared" si="322"/>
        <v>0</v>
      </c>
      <c r="BS106" s="8">
        <f t="shared" si="504"/>
        <v>1.1574074074074074E-6</v>
      </c>
      <c r="BT106" s="8">
        <f t="shared" si="647"/>
        <v>0</v>
      </c>
      <c r="BU106" s="8">
        <f t="shared" si="647"/>
        <v>0</v>
      </c>
      <c r="BV106" s="8">
        <f t="shared" si="381"/>
        <v>0</v>
      </c>
      <c r="BW106" s="8">
        <f t="shared" si="382"/>
        <v>0</v>
      </c>
      <c r="BX106" s="8">
        <f t="shared" si="383"/>
        <v>0</v>
      </c>
      <c r="CA106" s="8" t="str">
        <f t="shared" ref="CA106:CA137" si="735">IF(Z106&gt;0,Z106,"")</f>
        <v/>
      </c>
      <c r="CB106" s="8" t="str">
        <f t="shared" ref="CB106:CB137" si="736">IF(AA106&gt;0,AA106,"")</f>
        <v/>
      </c>
      <c r="CC106" s="8" t="str">
        <f t="shared" ref="CC106:CC137" si="737">IF(AB106&gt;0,AB106,"")</f>
        <v/>
      </c>
      <c r="CD106" s="8" t="str">
        <f t="shared" ref="CD106:CD137" si="738">IF(AC106&gt;0,AC106,"")</f>
        <v/>
      </c>
      <c r="CE106" s="8" t="str">
        <f t="shared" ref="CE106:CE137" si="739">IF(AD106&gt;0,AD106,"")</f>
        <v/>
      </c>
      <c r="CF106" s="8" t="str">
        <f t="shared" ref="CF106:CF137" si="740">IF(AE106&gt;0,AE106,"")</f>
        <v/>
      </c>
      <c r="CG106" s="8" t="str">
        <f t="shared" si="648"/>
        <v/>
      </c>
      <c r="CH106" s="8" t="str">
        <f t="shared" si="649"/>
        <v/>
      </c>
      <c r="CI106" s="8" t="str">
        <f t="shared" si="650"/>
        <v/>
      </c>
      <c r="CJ106" s="8" t="str">
        <f t="shared" si="651"/>
        <v/>
      </c>
      <c r="CK106" s="8" t="str">
        <f t="shared" si="652"/>
        <v/>
      </c>
      <c r="CL106" s="8" t="str">
        <f t="shared" si="653"/>
        <v/>
      </c>
      <c r="CN106" s="13">
        <v>2.9942129629629628E-2</v>
      </c>
      <c r="CO106" s="8">
        <f t="shared" si="654"/>
        <v>2.9942129629629628E-2</v>
      </c>
      <c r="CP106" s="8">
        <f>IF(COUNT($CA106:CB106)&gt;0,SMALL($CA106:CB106,1),$CN106)</f>
        <v>2.9942129629629628E-2</v>
      </c>
      <c r="CQ106" s="8">
        <f>IF(COUNT($CA106:CC106)&gt;0,SMALL($CA106:CC106,1),$CN106)</f>
        <v>2.9942129629629628E-2</v>
      </c>
      <c r="CR106" s="8">
        <f>IF(COUNT($CA106:CD106)&gt;0,SMALL($CA106:CD106,1),$CN106)</f>
        <v>2.9942129629629628E-2</v>
      </c>
      <c r="CS106" s="8">
        <f>IF(COUNT($CA106:CE106)&gt;0,SMALL($CA106:CE106,1),$CN106)</f>
        <v>2.9942129629629628E-2</v>
      </c>
      <c r="CT106" s="3">
        <v>2.0821759259259259E-2</v>
      </c>
      <c r="CU106" s="8">
        <f t="shared" si="655"/>
        <v>2.0821759259259259E-2</v>
      </c>
      <c r="CV106" s="8">
        <f>IF(COUNT($CG106:CH106)&gt;0,SMALL($CG106:CH106,1),$CU106)</f>
        <v>2.0821759259259259E-2</v>
      </c>
      <c r="CW106" s="8">
        <f>IF(COUNT($CG106:CI106)&gt;0,SMALL($CG106:CI106,1),$CU106)</f>
        <v>2.0821759259259259E-2</v>
      </c>
      <c r="CX106" s="8">
        <f>IF(COUNT($CG106:CJ106)&gt;0,SMALL($CG106:CJ106,1),$CU106)</f>
        <v>2.0821759259259259E-2</v>
      </c>
      <c r="CY106" s="8">
        <f>IF(COUNT($CG106:CK106)&gt;0,SMALL($CG106:CK106,1),$CU106)</f>
        <v>2.0821759259259259E-2</v>
      </c>
      <c r="DA106" s="8">
        <f t="shared" si="723"/>
        <v>4.3426388888888889E-3</v>
      </c>
      <c r="DB106" s="8">
        <f t="shared" si="724"/>
        <v>3.5185185185185187E-6</v>
      </c>
      <c r="DC106" s="1">
        <f t="shared" si="462"/>
        <v>102</v>
      </c>
      <c r="DD106" s="8">
        <f t="shared" si="725"/>
        <v>2.3611111111111111E-6</v>
      </c>
      <c r="DE106" s="1" t="str">
        <f t="shared" si="726"/>
        <v>Trevor Roberts</v>
      </c>
      <c r="DG106" s="13">
        <f t="shared" ref="DG106:DG137" si="741">N106</f>
        <v>3.1843403894247939E-2</v>
      </c>
      <c r="DH106" s="13">
        <f>SMALL($DT106:DU106,1)/(60*60*24)</f>
        <v>3.1843403894247939E-2</v>
      </c>
      <c r="DI106" s="13">
        <f>SMALL($DT106:DV106,1)/(60*60*24)</f>
        <v>3.1843403894247939E-2</v>
      </c>
      <c r="DJ106" s="13">
        <f>SMALL($DT106:DW106,1)/(60*60*24)</f>
        <v>3.1843403894247939E-2</v>
      </c>
      <c r="DK106" s="13">
        <f>SMALL($DT106:DX106,1)/(60*60*24)</f>
        <v>3.1843403894247939E-2</v>
      </c>
      <c r="DL106" s="13">
        <f>SMALL($DT106:DY106,1)/(60*60*24)</f>
        <v>3.1843403894247939E-2</v>
      </c>
      <c r="DM106" s="37">
        <f t="shared" ref="DM106:DM137" si="742">AF106/(60*60*24)</f>
        <v>2.8373343931433617E-2</v>
      </c>
      <c r="DN106" s="13">
        <f>SMALL($DZ106:EA106,1)/(60*60*24)</f>
        <v>2.8373343931433617E-2</v>
      </c>
      <c r="DO106" s="13">
        <f>SMALL($DZ106:EB106,1)/(60*60*24)</f>
        <v>2.8373343931433617E-2</v>
      </c>
      <c r="DP106" s="13">
        <f>SMALL($DZ106:EC106,1)/(60*60*24)</f>
        <v>2.8373343931433617E-2</v>
      </c>
      <c r="DQ106" s="13">
        <f>SMALL($DZ106:ED106,1)/(60*60*24)</f>
        <v>2.8373343931433617E-2</v>
      </c>
      <c r="DR106" s="13">
        <f>SMALL($DZ106:EE106,1)/(60*60*24)</f>
        <v>2.8373343931433617E-2</v>
      </c>
      <c r="DT106" s="6">
        <f t="shared" ref="DT106:DT137" si="743">N106*60*60*24</f>
        <v>2751.2700964630221</v>
      </c>
      <c r="DU106" s="1">
        <f t="shared" si="656"/>
        <v>9999</v>
      </c>
      <c r="DV106" s="1">
        <f t="shared" si="657"/>
        <v>9999</v>
      </c>
      <c r="DW106" s="1">
        <f t="shared" si="658"/>
        <v>9999</v>
      </c>
      <c r="DX106" s="1">
        <f t="shared" si="659"/>
        <v>9999</v>
      </c>
      <c r="DY106" s="1">
        <f t="shared" si="660"/>
        <v>9999</v>
      </c>
      <c r="DZ106" s="6">
        <f t="shared" ref="DZ106:DZ137" si="744">AF106</f>
        <v>2451.4569156758644</v>
      </c>
      <c r="EA106" s="1">
        <f t="shared" si="661"/>
        <v>9999</v>
      </c>
      <c r="EB106" s="46">
        <f t="shared" si="662"/>
        <v>9999</v>
      </c>
      <c r="EC106" s="1">
        <f t="shared" si="663"/>
        <v>9999</v>
      </c>
      <c r="ED106" s="1">
        <f t="shared" si="664"/>
        <v>9999</v>
      </c>
      <c r="EE106" s="1">
        <f t="shared" si="665"/>
        <v>9999</v>
      </c>
    </row>
    <row r="107" spans="1:135" x14ac:dyDescent="0.25">
      <c r="A107" s="1" t="s">
        <v>194</v>
      </c>
      <c r="E107" s="13">
        <v>2.5798611111111109E-2</v>
      </c>
      <c r="F107" s="11">
        <v>44044</v>
      </c>
      <c r="H107" s="38"/>
      <c r="K107" s="8">
        <v>1.9594907407407405E-2</v>
      </c>
      <c r="M107" s="8">
        <v>2.8281778576689256E-2</v>
      </c>
      <c r="N107" s="8">
        <f t="shared" si="720"/>
        <v>2.740766791711325E-2</v>
      </c>
      <c r="O107" s="32" t="str">
        <f t="shared" si="515"/>
        <v>-</v>
      </c>
      <c r="P107" s="69">
        <f t="shared" si="516"/>
        <v>8.7411065957600578E-4</v>
      </c>
      <c r="Q107" s="32">
        <f t="shared" ref="Q107" si="745">IF(R107&gt;0,"+",0)</f>
        <v>0</v>
      </c>
      <c r="R107" s="70">
        <f t="shared" si="518"/>
        <v>-8.7411065957600578E-4</v>
      </c>
      <c r="S107" s="6">
        <f t="shared" si="307"/>
        <v>2368.0225080385849</v>
      </c>
      <c r="T107" s="8">
        <f t="shared" si="722"/>
        <v>8.8541666666666664E-3</v>
      </c>
      <c r="V107" s="8">
        <f t="shared" si="308"/>
        <v>0</v>
      </c>
      <c r="W107" s="8">
        <f t="shared" si="309"/>
        <v>0</v>
      </c>
      <c r="X107" s="8">
        <f t="shared" si="310"/>
        <v>8.8541666666666664E-3</v>
      </c>
      <c r="Y107" s="8"/>
      <c r="Z107" s="8">
        <f>IF(A107&lt;&gt;"",IF(VLOOKUP(A107,Apr!A$4:F$209,6)&gt;0,VLOOKUP(A107,Apr!A$4:F$209,6),0),0)</f>
        <v>0</v>
      </c>
      <c r="AA107" s="8">
        <f>IF(A107&lt;&gt;"",IF(VLOOKUP(A107,May!A$3:F$207,6)&gt;0,VLOOKUP(A107,May!A$3:F$207,6),0),0)</f>
        <v>0</v>
      </c>
      <c r="AB107" s="8">
        <f>IF(A107&lt;&gt;"",IF(VLOOKUP(A107,Jun!A$3:F$207,6)&gt;0,VLOOKUP(A107,Jun!A$3:F$207,6),0),0)</f>
        <v>0</v>
      </c>
      <c r="AC107" s="8">
        <f>IF(A107&lt;&gt;"",IF(VLOOKUP(A107,Jul!A$3:F$206,6)&gt;0,VLOOKUP(A107,Jul!A$3:F$206,6),0),0)</f>
        <v>0</v>
      </c>
      <c r="AD107" s="8">
        <f>IF(A107&lt;&gt;"",IF(VLOOKUP(A107,Aug!A$3:F$206,6)&gt;0,VLOOKUP(A107,Aug!A$3:F$206,6),0),0)</f>
        <v>0</v>
      </c>
      <c r="AE107" s="8">
        <f>IF(A107&lt;&gt;"",IF(VLOOKUP(A107,Sep!A$3:F$206,6)&gt;0,VLOOKUP(A107,Sep!A$3:F$206,6),0),0)</f>
        <v>0</v>
      </c>
      <c r="AF107" s="6">
        <f t="shared" si="311"/>
        <v>2109.9728308282856</v>
      </c>
      <c r="AG107" s="8">
        <f t="shared" si="312"/>
        <v>3.472222222222222E-3</v>
      </c>
      <c r="AH107" s="8">
        <f>IF(A107&lt;&gt;"",IF(VLOOKUP(A107,Oct!A$3:F$206,6)&gt;0,VLOOKUP(A107,Oct!A$3:F$206,6),0),0)</f>
        <v>0</v>
      </c>
      <c r="AI107" s="8">
        <f>IF(A107&lt;&gt;"",IF(VLOOKUP(A107,Nov!A$3:F$206,6)&gt;0,VLOOKUP(A107,Nov!A$3:F$206,6),0),0)</f>
        <v>0</v>
      </c>
      <c r="AJ107" s="8">
        <f>IF(A107&lt;&gt;"",IF(VLOOKUP(A107,Dec!A$3:F$207,6)&gt;0,VLOOKUP(A107,Dec!A$3:F$207,6),0),0)</f>
        <v>0</v>
      </c>
      <c r="AK107" s="8">
        <f>IF(A107&lt;&gt;"",IF(VLOOKUP(A107,Jan!A$3:F$206,6)&gt;0,VLOOKUP(A107,Jan!A$3:F$206,6),0),0)</f>
        <v>0</v>
      </c>
      <c r="AL107" s="8">
        <f>IF(A107&lt;&gt;"",IF(VLOOKUP(A107,Feb!A$3:F$206,6)&gt;0,VLOOKUP(A107,Feb!A$3:F$206,6),0),0)</f>
        <v>0</v>
      </c>
      <c r="AM107" s="8">
        <f>IF(A107&lt;&gt;"",IF(VLOOKUP(A107,Mar!A$3:F$206,6)&gt;0,VLOOKUP(A107,Mar!A$3:F$206,6),0),0)</f>
        <v>0</v>
      </c>
      <c r="AO107" s="8">
        <f>LARGE($BM107:BN107,1)</f>
        <v>8.8541666666666664E-3</v>
      </c>
      <c r="AP107" s="8">
        <f>LARGE($BM107:BO107,1)</f>
        <v>8.8541666666666664E-3</v>
      </c>
      <c r="AQ107" s="8">
        <f>LARGE($BM107:BP107,1)</f>
        <v>8.8541666666666664E-3</v>
      </c>
      <c r="AR107" s="8">
        <f>LARGE($BM107:BQ107,1)</f>
        <v>8.8541666666666664E-3</v>
      </c>
      <c r="AS107" s="8">
        <f>LARGE($BM107:BR107,1)</f>
        <v>8.8541666666666664E-3</v>
      </c>
      <c r="AT107" s="8">
        <f>LARGE($BS107:BT107,1)</f>
        <v>3.472222222222222E-3</v>
      </c>
      <c r="AU107" s="8">
        <f>LARGE($BS107:BU107,1)</f>
        <v>3.472222222222222E-3</v>
      </c>
      <c r="AV107" s="8">
        <f>LARGE($BS107:BV107,1)</f>
        <v>3.472222222222222E-3</v>
      </c>
      <c r="AW107" s="8">
        <f>LARGE($BS107:BW107,1)</f>
        <v>3.472222222222222E-3</v>
      </c>
      <c r="AX107" s="8">
        <f>LARGE($BS107:BX107,1)</f>
        <v>3.472222222222222E-3</v>
      </c>
      <c r="BA107" s="6">
        <f t="shared" si="728"/>
        <v>0</v>
      </c>
      <c r="BB107" s="6">
        <f t="shared" si="729"/>
        <v>0</v>
      </c>
      <c r="BC107" s="6">
        <f t="shared" si="730"/>
        <v>0</v>
      </c>
      <c r="BD107" s="6">
        <f t="shared" si="731"/>
        <v>0</v>
      </c>
      <c r="BE107" s="6">
        <f t="shared" si="732"/>
        <v>0</v>
      </c>
      <c r="BF107" s="6">
        <f t="shared" si="733"/>
        <v>0</v>
      </c>
      <c r="BG107" s="6">
        <f t="shared" si="313"/>
        <v>0</v>
      </c>
      <c r="BH107" s="6">
        <f t="shared" si="314"/>
        <v>0</v>
      </c>
      <c r="BI107" s="6">
        <f t="shared" si="315"/>
        <v>0</v>
      </c>
      <c r="BJ107" s="6">
        <f t="shared" si="316"/>
        <v>0</v>
      </c>
      <c r="BK107" s="6">
        <f t="shared" si="317"/>
        <v>0</v>
      </c>
      <c r="BM107" s="8">
        <f t="shared" si="734"/>
        <v>8.8541666666666664E-3</v>
      </c>
      <c r="BN107" s="8">
        <f t="shared" si="318"/>
        <v>0</v>
      </c>
      <c r="BO107" s="8">
        <f t="shared" si="319"/>
        <v>0</v>
      </c>
      <c r="BP107" s="8">
        <f t="shared" si="320"/>
        <v>0</v>
      </c>
      <c r="BQ107" s="8">
        <f t="shared" si="321"/>
        <v>0</v>
      </c>
      <c r="BR107" s="8">
        <f t="shared" si="322"/>
        <v>0</v>
      </c>
      <c r="BS107" s="8">
        <f t="shared" si="504"/>
        <v>3.472222222222222E-3</v>
      </c>
      <c r="BT107" s="8">
        <f t="shared" si="647"/>
        <v>0</v>
      </c>
      <c r="BU107" s="8">
        <f t="shared" si="647"/>
        <v>0</v>
      </c>
      <c r="BV107" s="8">
        <f t="shared" si="381"/>
        <v>0</v>
      </c>
      <c r="BW107" s="8">
        <f t="shared" si="382"/>
        <v>0</v>
      </c>
      <c r="BX107" s="8">
        <f t="shared" si="383"/>
        <v>0</v>
      </c>
      <c r="CA107" s="8" t="str">
        <f t="shared" si="735"/>
        <v/>
      </c>
      <c r="CB107" s="8" t="str">
        <f t="shared" si="736"/>
        <v/>
      </c>
      <c r="CC107" s="8" t="str">
        <f t="shared" si="737"/>
        <v/>
      </c>
      <c r="CD107" s="8" t="str">
        <f t="shared" si="738"/>
        <v/>
      </c>
      <c r="CE107" s="8" t="str">
        <f t="shared" si="739"/>
        <v/>
      </c>
      <c r="CF107" s="8" t="str">
        <f t="shared" si="740"/>
        <v/>
      </c>
      <c r="CG107" s="8" t="str">
        <f t="shared" si="648"/>
        <v/>
      </c>
      <c r="CH107" s="8" t="str">
        <f t="shared" si="649"/>
        <v/>
      </c>
      <c r="CI107" s="8" t="str">
        <f t="shared" si="650"/>
        <v/>
      </c>
      <c r="CJ107" s="8" t="str">
        <f t="shared" si="651"/>
        <v/>
      </c>
      <c r="CK107" s="8" t="str">
        <f t="shared" si="652"/>
        <v/>
      </c>
      <c r="CL107" s="8" t="str">
        <f t="shared" si="653"/>
        <v/>
      </c>
      <c r="CN107" s="13">
        <v>2.5798611111111109E-2</v>
      </c>
      <c r="CO107" s="8">
        <f t="shared" si="654"/>
        <v>2.5798611111111109E-2</v>
      </c>
      <c r="CP107" s="8">
        <f>IF(COUNT($CA107:CB107)&gt;0,SMALL($CA107:CB107,1),$CN107)</f>
        <v>2.5798611111111109E-2</v>
      </c>
      <c r="CQ107" s="8">
        <f>IF(COUNT($CA107:CC107)&gt;0,SMALL($CA107:CC107,1),$CN107)</f>
        <v>2.5798611111111109E-2</v>
      </c>
      <c r="CR107" s="8">
        <f>IF(COUNT($CA107:CD107)&gt;0,SMALL($CA107:CD107,1),$CN107)</f>
        <v>2.5798611111111109E-2</v>
      </c>
      <c r="CS107" s="8">
        <f>IF(COUNT($CA107:CE107)&gt;0,SMALL($CA107:CE107,1),$CN107)</f>
        <v>2.5798611111111109E-2</v>
      </c>
      <c r="CU107" s="8">
        <f t="shared" si="655"/>
        <v>0</v>
      </c>
      <c r="CV107" s="8">
        <f>IF(COUNT($CG107:CH107)&gt;0,SMALL($CG107:CH107,1),$CU107)</f>
        <v>0</v>
      </c>
      <c r="CW107" s="8">
        <f>IF(COUNT($CG107:CI107)&gt;0,SMALL($CG107:CI107,1),$CU107)</f>
        <v>0</v>
      </c>
      <c r="CX107" s="8">
        <f>IF(COUNT($CG107:CJ107)&gt;0,SMALL($CG107:CJ107,1),$CU107)</f>
        <v>0</v>
      </c>
      <c r="CY107" s="8">
        <f>IF(COUNT($CG107:CK107)&gt;0,SMALL($CG107:CK107,1),$CU107)</f>
        <v>0</v>
      </c>
      <c r="DA107" s="8">
        <f t="shared" si="723"/>
        <v>8.8565509259259257E-3</v>
      </c>
      <c r="DB107" s="8">
        <f t="shared" si="724"/>
        <v>3.4746064814814813E-3</v>
      </c>
      <c r="DC107" s="1">
        <f t="shared" si="462"/>
        <v>103</v>
      </c>
      <c r="DD107" s="8">
        <f t="shared" si="725"/>
        <v>2.3842592592592593E-6</v>
      </c>
      <c r="DE107" s="1" t="str">
        <f t="shared" si="726"/>
        <v>Vicki Richardson</v>
      </c>
      <c r="DG107" s="13">
        <f t="shared" si="741"/>
        <v>2.740766791711325E-2</v>
      </c>
      <c r="DH107" s="13">
        <f>SMALL($DT107:DU107,1)/(60*60*24)</f>
        <v>2.740766791711325E-2</v>
      </c>
      <c r="DI107" s="13">
        <f>SMALL($DT107:DV107,1)/(60*60*24)</f>
        <v>2.740766791711325E-2</v>
      </c>
      <c r="DJ107" s="13">
        <f>SMALL($DT107:DW107,1)/(60*60*24)</f>
        <v>2.740766791711325E-2</v>
      </c>
      <c r="DK107" s="13">
        <f>SMALL($DT107:DX107,1)/(60*60*24)</f>
        <v>2.740766791711325E-2</v>
      </c>
      <c r="DL107" s="13">
        <f>SMALL($DT107:DY107,1)/(60*60*24)</f>
        <v>2.740766791711325E-2</v>
      </c>
      <c r="DM107" s="37">
        <f t="shared" si="742"/>
        <v>2.4420981838290341E-2</v>
      </c>
      <c r="DN107" s="13">
        <f>SMALL($DZ107:EA107,1)/(60*60*24)</f>
        <v>2.4420981838290341E-2</v>
      </c>
      <c r="DO107" s="13">
        <f>SMALL($DZ107:EB107,1)/(60*60*24)</f>
        <v>2.4420981838290341E-2</v>
      </c>
      <c r="DP107" s="13">
        <f>SMALL($DZ107:EC107,1)/(60*60*24)</f>
        <v>2.4420981838290341E-2</v>
      </c>
      <c r="DQ107" s="13">
        <f>SMALL($DZ107:ED107,1)/(60*60*24)</f>
        <v>2.4420981838290341E-2</v>
      </c>
      <c r="DR107" s="13">
        <f>SMALL($DZ107:EE107,1)/(60*60*24)</f>
        <v>2.4420981838290341E-2</v>
      </c>
      <c r="DT107" s="6">
        <f t="shared" si="743"/>
        <v>2368.0225080385849</v>
      </c>
      <c r="DU107" s="1">
        <f t="shared" si="656"/>
        <v>9999</v>
      </c>
      <c r="DV107" s="1">
        <f t="shared" si="657"/>
        <v>9999</v>
      </c>
      <c r="DW107" s="1">
        <f t="shared" si="658"/>
        <v>9999</v>
      </c>
      <c r="DX107" s="1">
        <f t="shared" si="659"/>
        <v>9999</v>
      </c>
      <c r="DY107" s="1">
        <f t="shared" si="660"/>
        <v>9999</v>
      </c>
      <c r="DZ107" s="6">
        <f t="shared" si="744"/>
        <v>2109.9728308282856</v>
      </c>
      <c r="EA107" s="1">
        <f t="shared" si="661"/>
        <v>9999</v>
      </c>
      <c r="EB107" s="46">
        <f t="shared" si="662"/>
        <v>9999</v>
      </c>
      <c r="EC107" s="1">
        <f t="shared" si="663"/>
        <v>9999</v>
      </c>
      <c r="ED107" s="1">
        <f t="shared" si="664"/>
        <v>9999</v>
      </c>
      <c r="EE107" s="1">
        <f t="shared" si="665"/>
        <v>9999</v>
      </c>
    </row>
    <row r="108" spans="1:135" x14ac:dyDescent="0.25">
      <c r="A108" s="1" t="s">
        <v>205</v>
      </c>
      <c r="H108" s="3"/>
      <c r="I108" s="3"/>
      <c r="K108" s="8">
        <v>1.8229166666666668E-2</v>
      </c>
      <c r="M108" s="8">
        <v>2.8281778576689256E-2</v>
      </c>
      <c r="N108" s="8">
        <f t="shared" si="720"/>
        <v>2.5497387459807078E-2</v>
      </c>
      <c r="O108" s="32" t="str">
        <f t="shared" si="515"/>
        <v>-</v>
      </c>
      <c r="P108" s="69">
        <f t="shared" si="516"/>
        <v>2.7843911168821782E-3</v>
      </c>
      <c r="Q108" s="32">
        <f t="shared" ref="Q108" si="746">IF(R108&gt;0,"+",0)</f>
        <v>0</v>
      </c>
      <c r="R108" s="70">
        <f t="shared" si="518"/>
        <v>-2.7843911168821782E-3</v>
      </c>
      <c r="S108" s="6">
        <f t="shared" si="307"/>
        <v>2202.9742765273318</v>
      </c>
      <c r="T108" s="8">
        <f t="shared" si="722"/>
        <v>1.0763888888888889E-2</v>
      </c>
      <c r="V108" s="8">
        <f t="shared" si="308"/>
        <v>0</v>
      </c>
      <c r="W108" s="8">
        <f t="shared" si="309"/>
        <v>2.045138888888889E-2</v>
      </c>
      <c r="X108" s="8">
        <f t="shared" si="310"/>
        <v>1.0763888888888889E-2</v>
      </c>
      <c r="Y108" s="8"/>
      <c r="Z108" s="8">
        <f>IF(A108&lt;&gt;"",IF(VLOOKUP(A108,Apr!A$4:F$209,6)&gt;0,VLOOKUP(A108,Apr!A$4:F$209,6),0),0)</f>
        <v>0</v>
      </c>
      <c r="AA108" s="8">
        <f>IF(A108&lt;&gt;"",IF(VLOOKUP(A108,May!A$3:F$207,6)&gt;0,VLOOKUP(A108,May!A$3:F$207,6),0),0)</f>
        <v>0</v>
      </c>
      <c r="AB108" s="8">
        <f>IF(A108&lt;&gt;"",IF(VLOOKUP(A108,Jun!A$3:F$207,6)&gt;0,VLOOKUP(A108,Jun!A$3:F$207,6),0),0)</f>
        <v>0</v>
      </c>
      <c r="AC108" s="8">
        <f>IF(A108&lt;&gt;"",IF(VLOOKUP(A108,Jul!A$3:F$206,6)&gt;0,VLOOKUP(A108,Jul!A$3:F$206,6),0),0)</f>
        <v>0</v>
      </c>
      <c r="AD108" s="8">
        <f>IF(A108&lt;&gt;"",IF(VLOOKUP(A108,Aug!A$3:F$206,6)&gt;0,VLOOKUP(A108,Aug!A$3:F$206,6),0),0)</f>
        <v>0</v>
      </c>
      <c r="AE108" s="8">
        <f>IF(A108&lt;&gt;"",IF(VLOOKUP(A108,Sep!A$3:F$206,6)&gt;0,VLOOKUP(A108,Sep!A$3:F$206,6),0),0)</f>
        <v>0</v>
      </c>
      <c r="AF108" s="6">
        <f>IF(V108&gt;0,V108/4.35*4/1.032*60*60*24,S108/4.35*4/1.032)</f>
        <v>1962.9103417333438</v>
      </c>
      <c r="AG108" s="8">
        <f>IF(AF$4&gt;AF108,(MROUND(AF$4-AF108,15)/60/60/24),0.1/60/60/24)</f>
        <v>5.0347222222222225E-3</v>
      </c>
      <c r="AH108" s="8">
        <f>IF(A108&lt;&gt;"",IF(VLOOKUP(A108,Oct!A$3:F$206,6)&gt;0,VLOOKUP(A108,Oct!A$3:F$206,6),0),0)</f>
        <v>0</v>
      </c>
      <c r="AI108" s="8">
        <f>IF(A108&lt;&gt;"",IF(VLOOKUP(A108,Nov!A$3:F$206,6)&gt;0,VLOOKUP(A108,Nov!A$3:F$206,6),0),0)</f>
        <v>0</v>
      </c>
      <c r="AJ108" s="8">
        <f>IF(A108&lt;&gt;"",IF(VLOOKUP(A108,Dec!A$3:F$207,6)&gt;0,VLOOKUP(A108,Dec!A$3:F$207,6),0),0)</f>
        <v>0</v>
      </c>
      <c r="AK108" s="8">
        <f>IF(A108&lt;&gt;"",IF(VLOOKUP(A108,Jan!A$3:F$206,6)&gt;0,VLOOKUP(A108,Jan!A$3:F$206,6),0),0)</f>
        <v>2.045138888888889E-2</v>
      </c>
      <c r="AL108" s="8">
        <f>IF(A108&lt;&gt;"",IF(VLOOKUP(A108,Feb!A$3:F$206,6)&gt;0,VLOOKUP(A108,Feb!A$3:F$206,6),0),0)</f>
        <v>2.056712962962963E-2</v>
      </c>
      <c r="AM108" s="8">
        <f>IF(A108&lt;&gt;"",IF(VLOOKUP(A108,Mar!A$3:F$206,6)&gt;0,VLOOKUP(A108,Mar!A$3:F$206,6),0),0)</f>
        <v>0</v>
      </c>
      <c r="AO108" s="8">
        <f>LARGE($BM108:BN108,1)</f>
        <v>1.0763888888888889E-2</v>
      </c>
      <c r="AP108" s="8">
        <f>LARGE($BM108:BO108,1)</f>
        <v>1.0763888888888889E-2</v>
      </c>
      <c r="AQ108" s="8">
        <f>LARGE($BM108:BP108,1)</f>
        <v>1.0763888888888889E-2</v>
      </c>
      <c r="AR108" s="8">
        <f>LARGE($BM108:BQ108,1)</f>
        <v>1.0763888888888889E-2</v>
      </c>
      <c r="AS108" s="8">
        <f>LARGE($BM108:BR108,1)</f>
        <v>1.0763888888888889E-2</v>
      </c>
      <c r="AT108" s="8">
        <f>LARGE($BS108:BT108,1)</f>
        <v>5.0347222222222225E-3</v>
      </c>
      <c r="AU108" s="8">
        <f>LARGE($BS108:BU108,1)</f>
        <v>5.0347222222222225E-3</v>
      </c>
      <c r="AV108" s="8">
        <f>LARGE($BS108:BV108,1)</f>
        <v>5.0347222222222225E-3</v>
      </c>
      <c r="AW108" s="8">
        <f>LARGE($BS108:BW108,1)</f>
        <v>7.4652777777777781E-3</v>
      </c>
      <c r="AX108" s="8">
        <f>LARGE($BS108:BX108,1)</f>
        <v>7.4652777777777781E-3</v>
      </c>
      <c r="BA108" s="6">
        <f t="shared" si="728"/>
        <v>0</v>
      </c>
      <c r="BB108" s="6">
        <f t="shared" si="729"/>
        <v>0</v>
      </c>
      <c r="BC108" s="6">
        <f t="shared" si="730"/>
        <v>0</v>
      </c>
      <c r="BD108" s="6">
        <f t="shared" si="731"/>
        <v>0</v>
      </c>
      <c r="BE108" s="6">
        <f t="shared" si="732"/>
        <v>0</v>
      </c>
      <c r="BF108" s="6">
        <f t="shared" si="733"/>
        <v>0</v>
      </c>
      <c r="BG108" s="6">
        <f t="shared" si="313"/>
        <v>0</v>
      </c>
      <c r="BH108" s="6">
        <f t="shared" si="314"/>
        <v>0</v>
      </c>
      <c r="BI108" s="6">
        <f t="shared" si="315"/>
        <v>0</v>
      </c>
      <c r="BJ108" s="6">
        <f t="shared" si="316"/>
        <v>1767.0000000000005</v>
      </c>
      <c r="BK108" s="6">
        <f t="shared" si="317"/>
        <v>1776.9999999999998</v>
      </c>
      <c r="BM108" s="8">
        <f t="shared" si="734"/>
        <v>1.0763888888888889E-2</v>
      </c>
      <c r="BN108" s="8">
        <f t="shared" si="318"/>
        <v>0</v>
      </c>
      <c r="BO108" s="8">
        <f t="shared" si="319"/>
        <v>0</v>
      </c>
      <c r="BP108" s="8">
        <f t="shared" si="320"/>
        <v>0</v>
      </c>
      <c r="BQ108" s="8">
        <f t="shared" si="321"/>
        <v>0</v>
      </c>
      <c r="BR108" s="8">
        <f t="shared" si="322"/>
        <v>0</v>
      </c>
      <c r="BS108" s="8">
        <f t="shared" si="504"/>
        <v>5.0347222222222225E-3</v>
      </c>
      <c r="BT108" s="8">
        <f t="shared" ref="BT108:BU163" si="747">IF(BG108&gt;0,IF($AF$4&gt;BG108,(MROUND($AF$4-BG108,15)/(60*60*24)),0),0)</f>
        <v>0</v>
      </c>
      <c r="BU108" s="8">
        <f t="shared" si="747"/>
        <v>0</v>
      </c>
      <c r="BV108" s="8">
        <f t="shared" si="381"/>
        <v>0</v>
      </c>
      <c r="BW108" s="8">
        <f t="shared" si="382"/>
        <v>7.4652777777777781E-3</v>
      </c>
      <c r="BX108" s="8">
        <f t="shared" si="383"/>
        <v>7.2916666666666668E-3</v>
      </c>
      <c r="CA108" s="8" t="str">
        <f t="shared" si="735"/>
        <v/>
      </c>
      <c r="CB108" s="8" t="str">
        <f t="shared" si="736"/>
        <v/>
      </c>
      <c r="CC108" s="8" t="str">
        <f t="shared" si="737"/>
        <v/>
      </c>
      <c r="CD108" s="8" t="str">
        <f t="shared" si="738"/>
        <v/>
      </c>
      <c r="CE108" s="8" t="str">
        <f t="shared" si="739"/>
        <v/>
      </c>
      <c r="CF108" s="8" t="str">
        <f t="shared" si="740"/>
        <v/>
      </c>
      <c r="CG108" s="8" t="str">
        <f t="shared" ref="CG108:CG163" si="748">IF(AH108&gt;0,AH108,"")</f>
        <v/>
      </c>
      <c r="CH108" s="8" t="str">
        <f t="shared" ref="CH108:CH163" si="749">IF(AI108&gt;0,AI108,"")</f>
        <v/>
      </c>
      <c r="CI108" s="8" t="str">
        <f t="shared" ref="CI108:CI163" si="750">IF(AJ108&gt;0,AJ108,"")</f>
        <v/>
      </c>
      <c r="CJ108" s="8">
        <f t="shared" ref="CJ108:CJ163" si="751">IF(AK108&gt;0,AK108,"")</f>
        <v>2.045138888888889E-2</v>
      </c>
      <c r="CK108" s="8">
        <f t="shared" ref="CK108:CK163" si="752">IF(AL108&gt;0,AL108,"")</f>
        <v>2.056712962962963E-2</v>
      </c>
      <c r="CL108" s="8" t="str">
        <f t="shared" ref="CL108:CL163" si="753">IF(AM108&gt;0,AM108,"")</f>
        <v/>
      </c>
      <c r="CN108" s="13">
        <v>0.40079861111111098</v>
      </c>
      <c r="CO108" s="8">
        <f t="shared" ref="CO108:CO163" si="754">IF(CA108&lt;&gt;"",CA108,CN108)</f>
        <v>0.40079861111111098</v>
      </c>
      <c r="CP108" s="8">
        <f>IF(COUNT($CA108:CB108)&gt;0,SMALL($CA108:CB108,1),$CN108)</f>
        <v>0.40079861111111098</v>
      </c>
      <c r="CQ108" s="8">
        <f>IF(COUNT($CA108:CC108)&gt;0,SMALL($CA108:CC108,1),$CN108)</f>
        <v>0.40079861111111098</v>
      </c>
      <c r="CR108" s="8">
        <f>IF(COUNT($CA108:CD108)&gt;0,SMALL($CA108:CD108,1),$CN108)</f>
        <v>0.40079861111111098</v>
      </c>
      <c r="CS108" s="8">
        <f>IF(COUNT($CA108:CE108)&gt;0,SMALL($CA108:CE108,1),$CN108)</f>
        <v>0.40079861111111098</v>
      </c>
      <c r="CU108" s="8">
        <f t="shared" ref="CU108:CU163" si="755">IF(CG108&lt;&gt;"",CG108,CT108)</f>
        <v>0</v>
      </c>
      <c r="CV108" s="8">
        <f>IF(COUNT($CG108:CH108)&gt;0,SMALL($CG108:CH108,1),$CU108)</f>
        <v>0</v>
      </c>
      <c r="CW108" s="8">
        <f>IF(COUNT($CG108:CI108)&gt;0,SMALL($CG108:CI108,1),$CU108)</f>
        <v>0</v>
      </c>
      <c r="CX108" s="8">
        <f>IF(COUNT($CG108:CJ108)&gt;0,SMALL($CG108:CJ108,1),$CU108)</f>
        <v>2.045138888888889E-2</v>
      </c>
      <c r="CY108" s="8">
        <f>IF(COUNT($CG108:CK108)&gt;0,SMALL($CG108:CK108,1),$CU108)</f>
        <v>2.045138888888889E-2</v>
      </c>
      <c r="DA108" s="8">
        <f t="shared" si="723"/>
        <v>1.0766296296296296E-2</v>
      </c>
      <c r="DB108" s="8">
        <f t="shared" si="724"/>
        <v>7.4676851851851857E-3</v>
      </c>
      <c r="DC108" s="1">
        <f t="shared" si="462"/>
        <v>104</v>
      </c>
      <c r="DD108" s="8">
        <f t="shared" si="725"/>
        <v>2.4074074074074075E-6</v>
      </c>
      <c r="DE108" s="1" t="str">
        <f t="shared" si="726"/>
        <v>Xavia Cooper</v>
      </c>
      <c r="DG108" s="13">
        <f t="shared" si="741"/>
        <v>2.5497387459807078E-2</v>
      </c>
      <c r="DH108" s="13">
        <f>SMALL($DT108:DU108,1)/(60*60*24)</f>
        <v>2.5497387459807081E-2</v>
      </c>
      <c r="DI108" s="13">
        <f>SMALL($DT108:DV108,1)/(60*60*24)</f>
        <v>2.5497387459807081E-2</v>
      </c>
      <c r="DJ108" s="13">
        <f>SMALL($DT108:DW108,1)/(60*60*24)</f>
        <v>2.5497387459807081E-2</v>
      </c>
      <c r="DK108" s="13">
        <f>SMALL($DT108:DX108,1)/(60*60*24)</f>
        <v>2.5497387459807081E-2</v>
      </c>
      <c r="DL108" s="13">
        <f>SMALL($DT108:DY108,1)/(60*60*24)</f>
        <v>2.5497387459807081E-2</v>
      </c>
      <c r="DM108" s="37">
        <f t="shared" si="742"/>
        <v>2.2718869695987777E-2</v>
      </c>
      <c r="DN108" s="13">
        <f>SMALL($DZ108:EA108,1)/(60*60*24)</f>
        <v>2.2718869695987777E-2</v>
      </c>
      <c r="DO108" s="13">
        <f>SMALL($DZ108:EB108,1)/(60*60*24)</f>
        <v>2.2718869695987777E-2</v>
      </c>
      <c r="DP108" s="13">
        <f>SMALL($DZ108:EC108,1)/(60*60*24)</f>
        <v>2.2718869695987777E-2</v>
      </c>
      <c r="DQ108" s="13">
        <f>SMALL($DZ108:ED108,1)/(60*60*24)</f>
        <v>2.0451388888888894E-2</v>
      </c>
      <c r="DR108" s="13">
        <f>SMALL($DZ108:EE108,1)/(60*60*24)</f>
        <v>2.0451388888888894E-2</v>
      </c>
      <c r="DT108" s="6">
        <f t="shared" si="743"/>
        <v>2202.9742765273318</v>
      </c>
      <c r="DU108" s="1">
        <f t="shared" ref="DU108:DU163" si="756">IF(BA108&gt;0,BA108,9999)</f>
        <v>9999</v>
      </c>
      <c r="DV108" s="1">
        <f t="shared" ref="DV108:DV163" si="757">IF(BB108&gt;0,BB108,9999)</f>
        <v>9999</v>
      </c>
      <c r="DW108" s="1">
        <f t="shared" ref="DW108:DW163" si="758">IF(BC108&gt;0,BC108,9999)</f>
        <v>9999</v>
      </c>
      <c r="DX108" s="1">
        <f t="shared" ref="DX108:DX163" si="759">IF(BD108&gt;0,BD108,9999)</f>
        <v>9999</v>
      </c>
      <c r="DY108" s="1">
        <f t="shared" ref="DY108:DY163" si="760">IF(BE108&gt;0,BE108,9999)</f>
        <v>9999</v>
      </c>
      <c r="DZ108" s="6">
        <f t="shared" si="744"/>
        <v>1962.9103417333438</v>
      </c>
      <c r="EA108" s="1">
        <f t="shared" ref="EA108:EA163" si="761">IF(BG108&gt;0,BG108,9999)</f>
        <v>9999</v>
      </c>
      <c r="EB108" s="46">
        <f t="shared" ref="EB108:EB114" si="762">IF(BH108&gt;0,BH108*1.198547,9999)</f>
        <v>9999</v>
      </c>
      <c r="EC108" s="1">
        <f t="shared" ref="EC108:EC163" si="763">IF(BI108&gt;0,BI108,9999)</f>
        <v>9999</v>
      </c>
      <c r="ED108" s="1">
        <f t="shared" ref="ED108:ED163" si="764">IF(BJ108&gt;0,BJ108,9999)</f>
        <v>1767.0000000000005</v>
      </c>
      <c r="EE108" s="1">
        <f t="shared" ref="EE108:EE163" si="765">IF(BK108&gt;0,BK108,9999)</f>
        <v>1776.9999999999998</v>
      </c>
    </row>
    <row r="109" spans="1:135" x14ac:dyDescent="0.25">
      <c r="H109" s="3"/>
      <c r="I109" s="3"/>
      <c r="N109" s="8">
        <f t="shared" si="720"/>
        <v>0</v>
      </c>
      <c r="O109" s="32">
        <f t="shared" si="515"/>
        <v>0</v>
      </c>
      <c r="P109" s="70"/>
      <c r="Q109" s="32">
        <f t="shared" ref="Q109" si="766">IF(R109&gt;0,"+",0)</f>
        <v>0</v>
      </c>
      <c r="R109" s="70"/>
      <c r="S109" s="6">
        <f t="shared" si="307"/>
        <v>0</v>
      </c>
      <c r="T109" s="8" t="str">
        <f t="shared" si="722"/>
        <v/>
      </c>
      <c r="V109" s="8">
        <f t="shared" si="308"/>
        <v>0</v>
      </c>
      <c r="W109" s="8">
        <f t="shared" si="309"/>
        <v>0</v>
      </c>
      <c r="X109" s="8" t="str">
        <f t="shared" si="310"/>
        <v/>
      </c>
      <c r="Y109" s="8"/>
      <c r="Z109" s="8">
        <f>IF(A109&lt;&gt;"",IF(VLOOKUP(A109,Apr!A$4:F$209,6)&gt;0,VLOOKUP(A109,Apr!A$4:F$209,6),0),0)</f>
        <v>0</v>
      </c>
      <c r="AA109" s="8">
        <f>IF(A109&lt;&gt;"",IF(VLOOKUP(A109,May!A$3:F$207,6)&gt;0,VLOOKUP(A109,May!A$3:F$207,6),0),0)</f>
        <v>0</v>
      </c>
      <c r="AB109" s="8">
        <f>IF(A109&lt;&gt;"",IF(VLOOKUP(A109,Jun!A$3:F$207,6)&gt;0,VLOOKUP(A109,Jun!A$3:F$207,6),0),0)</f>
        <v>0</v>
      </c>
      <c r="AC109" s="8">
        <f>IF(A109&lt;&gt;"",IF(VLOOKUP(A109,Jul!A$3:F$206,6)&gt;0,VLOOKUP(A109,Jul!A$3:F$206,6),0),0)</f>
        <v>0</v>
      </c>
      <c r="AD109" s="8">
        <f>IF(A109&lt;&gt;"",IF(VLOOKUP(A109,Aug!A$3:F$206,6)&gt;0,VLOOKUP(A109,Aug!A$3:F$206,6),0),0)</f>
        <v>0</v>
      </c>
      <c r="AE109" s="8">
        <f>IF(A109&lt;&gt;"",IF(VLOOKUP(A109,Sep!A$3:F$206,6)&gt;0,VLOOKUP(A109,Sep!A$3:F$206,6),0),0)</f>
        <v>0</v>
      </c>
      <c r="AF109" s="6">
        <f t="shared" si="311"/>
        <v>0</v>
      </c>
      <c r="AG109" s="8">
        <f t="shared" si="312"/>
        <v>2.7777777777777776E-2</v>
      </c>
      <c r="AH109" s="8">
        <f>IF(A109&lt;&gt;"",IF(VLOOKUP(A109,Oct!A$3:F$206,6)&gt;0,VLOOKUP(A109,Oct!A$3:F$206,6),0),0)</f>
        <v>0</v>
      </c>
      <c r="AI109" s="8">
        <f>IF(A109&lt;&gt;"",IF(VLOOKUP(A109,Nov!A$3:F$206,6)&gt;0,VLOOKUP(A109,Nov!A$3:F$206,6),0),0)</f>
        <v>0</v>
      </c>
      <c r="AJ109" s="8">
        <f>IF(A109&lt;&gt;"",IF(VLOOKUP(A109,Dec!A$3:F$207,6)&gt;0,VLOOKUP(A109,Dec!A$3:F$207,6),0),0)</f>
        <v>0</v>
      </c>
      <c r="AK109" s="8">
        <f>IF(A109&lt;&gt;"",IF(VLOOKUP(A109,Jan!A$3:F$206,6)&gt;0,VLOOKUP(A109,Jan!A$3:F$206,6),0),0)</f>
        <v>0</v>
      </c>
      <c r="AL109" s="8">
        <f>IF(A109&lt;&gt;"",IF(VLOOKUP(A109,Feb!A$3:F$206,6)&gt;0,VLOOKUP(A109,Feb!A$3:F$206,6),0),0)</f>
        <v>0</v>
      </c>
      <c r="AM109" s="8">
        <f>IF(A109&lt;&gt;"",IF(VLOOKUP(A109,Mar!A$3:F$206,6)&gt;0,VLOOKUP(A109,Mar!A$3:F$206,6),0),0)</f>
        <v>0</v>
      </c>
      <c r="AO109" s="8">
        <f>LARGE($BM109:BN109,1)</f>
        <v>0</v>
      </c>
      <c r="AP109" s="8">
        <f>LARGE($BM109:BO109,1)</f>
        <v>0</v>
      </c>
      <c r="AQ109" s="8">
        <f>LARGE($BM109:BP109,1)</f>
        <v>0</v>
      </c>
      <c r="AR109" s="8">
        <f>LARGE($BM109:BQ109,1)</f>
        <v>0</v>
      </c>
      <c r="AS109" s="8">
        <f>LARGE($BM109:BR109,1)</f>
        <v>0</v>
      </c>
      <c r="AT109" s="8">
        <f>LARGE($BS109:BT109,1)</f>
        <v>0</v>
      </c>
      <c r="AU109" s="8">
        <f>LARGE($BS109:BU109,1)</f>
        <v>0</v>
      </c>
      <c r="AV109" s="8">
        <f>LARGE($BS109:BV109,1)</f>
        <v>0</v>
      </c>
      <c r="AW109" s="8">
        <f>LARGE($BS109:BW109,1)</f>
        <v>0</v>
      </c>
      <c r="AX109" s="8">
        <f>LARGE($BS109:BX109,1)</f>
        <v>0</v>
      </c>
      <c r="BA109" s="6">
        <f t="shared" si="728"/>
        <v>0</v>
      </c>
      <c r="BB109" s="6">
        <f t="shared" si="729"/>
        <v>0</v>
      </c>
      <c r="BC109" s="6">
        <f t="shared" si="730"/>
        <v>0</v>
      </c>
      <c r="BD109" s="6">
        <f t="shared" si="731"/>
        <v>0</v>
      </c>
      <c r="BE109" s="6">
        <f t="shared" si="732"/>
        <v>0</v>
      </c>
      <c r="BF109" s="6">
        <f t="shared" si="733"/>
        <v>0</v>
      </c>
      <c r="BG109" s="6">
        <f t="shared" si="313"/>
        <v>0</v>
      </c>
      <c r="BH109" s="6">
        <f t="shared" si="314"/>
        <v>0</v>
      </c>
      <c r="BI109" s="6">
        <f t="shared" si="315"/>
        <v>0</v>
      </c>
      <c r="BJ109" s="6">
        <f t="shared" si="316"/>
        <v>0</v>
      </c>
      <c r="BK109" s="6">
        <f t="shared" si="317"/>
        <v>0</v>
      </c>
      <c r="BM109" s="8" t="str">
        <f t="shared" si="734"/>
        <v/>
      </c>
      <c r="BN109" s="8">
        <f t="shared" si="318"/>
        <v>0</v>
      </c>
      <c r="BO109" s="8">
        <f t="shared" si="319"/>
        <v>0</v>
      </c>
      <c r="BP109" s="8">
        <f t="shared" si="320"/>
        <v>0</v>
      </c>
      <c r="BQ109" s="8">
        <f t="shared" si="321"/>
        <v>0</v>
      </c>
      <c r="BR109" s="8">
        <f t="shared" si="322"/>
        <v>0</v>
      </c>
      <c r="BS109" s="8"/>
      <c r="BT109" s="8">
        <f t="shared" si="747"/>
        <v>0</v>
      </c>
      <c r="BU109" s="8">
        <f t="shared" si="747"/>
        <v>0</v>
      </c>
      <c r="BV109" s="8">
        <f t="shared" si="381"/>
        <v>0</v>
      </c>
      <c r="BW109" s="8">
        <f t="shared" si="382"/>
        <v>0</v>
      </c>
      <c r="BX109" s="8">
        <f t="shared" si="383"/>
        <v>0</v>
      </c>
      <c r="CA109" s="8" t="str">
        <f t="shared" si="735"/>
        <v/>
      </c>
      <c r="CB109" s="8" t="str">
        <f t="shared" si="736"/>
        <v/>
      </c>
      <c r="CC109" s="8" t="str">
        <f t="shared" si="737"/>
        <v/>
      </c>
      <c r="CD109" s="8" t="str">
        <f t="shared" si="738"/>
        <v/>
      </c>
      <c r="CE109" s="8" t="str">
        <f t="shared" si="739"/>
        <v/>
      </c>
      <c r="CF109" s="8" t="str">
        <f t="shared" si="740"/>
        <v/>
      </c>
      <c r="CG109" s="8" t="str">
        <f t="shared" si="748"/>
        <v/>
      </c>
      <c r="CH109" s="8" t="str">
        <f t="shared" si="749"/>
        <v/>
      </c>
      <c r="CI109" s="8" t="str">
        <f t="shared" si="750"/>
        <v/>
      </c>
      <c r="CJ109" s="8" t="str">
        <f t="shared" si="751"/>
        <v/>
      </c>
      <c r="CK109" s="8" t="str">
        <f t="shared" si="752"/>
        <v/>
      </c>
      <c r="CL109" s="8" t="str">
        <f t="shared" si="753"/>
        <v/>
      </c>
      <c r="CN109" s="13">
        <v>0.442465277777778</v>
      </c>
      <c r="CO109" s="8">
        <f t="shared" si="754"/>
        <v>0.442465277777778</v>
      </c>
      <c r="CP109" s="8">
        <f>IF(COUNT($CA109:CB109)&gt;0,SMALL($CA109:CB109,1),$CN109)</f>
        <v>0.442465277777778</v>
      </c>
      <c r="CQ109" s="8">
        <f>IF(COUNT($CA109:CC109)&gt;0,SMALL($CA109:CC109,1),$CN109)</f>
        <v>0.442465277777778</v>
      </c>
      <c r="CR109" s="8">
        <f>IF(COUNT($CA109:CD109)&gt;0,SMALL($CA109:CD109,1),$CN109)</f>
        <v>0.442465277777778</v>
      </c>
      <c r="CS109" s="8">
        <f>IF(COUNT($CA109:CE109)&gt;0,SMALL($CA109:CE109,1),$CN109)</f>
        <v>0.442465277777778</v>
      </c>
      <c r="CU109" s="8">
        <f t="shared" si="755"/>
        <v>0</v>
      </c>
      <c r="CV109" s="8">
        <f>IF(COUNT($CG109:CH109)&gt;0,SMALL($CG109:CH109,1),$CU109)</f>
        <v>0</v>
      </c>
      <c r="CW109" s="8">
        <f>IF(COUNT($CG109:CI109)&gt;0,SMALL($CG109:CI109,1),$CU109)</f>
        <v>0</v>
      </c>
      <c r="CX109" s="8">
        <f>IF(COUNT($CG109:CJ109)&gt;0,SMALL($CG109:CJ109,1),$CU109)</f>
        <v>0</v>
      </c>
      <c r="CY109" s="8">
        <f>IF(COUNT($CG109:CK109)&gt;0,SMALL($CG109:CK109,1),$CU109)</f>
        <v>0</v>
      </c>
      <c r="DA109" s="8" t="str">
        <f t="shared" si="723"/>
        <v/>
      </c>
      <c r="DB109" s="8" t="str">
        <f t="shared" si="724"/>
        <v/>
      </c>
      <c r="DC109" s="1">
        <f t="shared" si="462"/>
        <v>0</v>
      </c>
      <c r="DD109" s="8" t="str">
        <f t="shared" si="725"/>
        <v/>
      </c>
      <c r="DE109" s="1">
        <f t="shared" si="726"/>
        <v>0</v>
      </c>
      <c r="DG109" s="13">
        <f t="shared" si="741"/>
        <v>0</v>
      </c>
      <c r="DH109" s="13">
        <f>SMALL($DT109:DU109,1)/(60*60*24)</f>
        <v>0</v>
      </c>
      <c r="DI109" s="13">
        <f>SMALL($DT109:DV109,1)/(60*60*24)</f>
        <v>0</v>
      </c>
      <c r="DJ109" s="13">
        <f>SMALL($DT109:DW109,1)/(60*60*24)</f>
        <v>0</v>
      </c>
      <c r="DK109" s="13">
        <f>SMALL($DT109:DX109,1)/(60*60*24)</f>
        <v>0</v>
      </c>
      <c r="DL109" s="13">
        <f>SMALL($DT109:DY109,1)/(60*60*24)</f>
        <v>0</v>
      </c>
      <c r="DM109" s="37">
        <f t="shared" si="742"/>
        <v>0</v>
      </c>
      <c r="DN109" s="13">
        <f>SMALL($DZ109:EA109,1)/(60*60*24)</f>
        <v>0</v>
      </c>
      <c r="DO109" s="13">
        <f>SMALL($DZ109:EB109,1)/(60*60*24)</f>
        <v>0</v>
      </c>
      <c r="DP109" s="13">
        <f>SMALL($DZ109:EC109,1)/(60*60*24)</f>
        <v>0</v>
      </c>
      <c r="DQ109" s="13">
        <f>SMALL($DZ109:ED109,1)/(60*60*24)</f>
        <v>0</v>
      </c>
      <c r="DR109" s="13">
        <f>SMALL($DZ109:EE109,1)/(60*60*24)</f>
        <v>0</v>
      </c>
      <c r="DT109" s="6">
        <f t="shared" si="743"/>
        <v>0</v>
      </c>
      <c r="DU109" s="1">
        <f t="shared" si="756"/>
        <v>9999</v>
      </c>
      <c r="DV109" s="1">
        <f t="shared" si="757"/>
        <v>9999</v>
      </c>
      <c r="DW109" s="1">
        <f t="shared" si="758"/>
        <v>9999</v>
      </c>
      <c r="DX109" s="1">
        <f t="shared" si="759"/>
        <v>9999</v>
      </c>
      <c r="DY109" s="1">
        <f t="shared" si="760"/>
        <v>9999</v>
      </c>
      <c r="DZ109" s="6">
        <f t="shared" si="744"/>
        <v>0</v>
      </c>
      <c r="EA109" s="1">
        <f t="shared" si="761"/>
        <v>9999</v>
      </c>
      <c r="EB109" s="46">
        <f t="shared" si="762"/>
        <v>9999</v>
      </c>
      <c r="EC109" s="1">
        <f t="shared" si="763"/>
        <v>9999</v>
      </c>
      <c r="ED109" s="1">
        <f t="shared" si="764"/>
        <v>9999</v>
      </c>
      <c r="EE109" s="1">
        <f t="shared" si="765"/>
        <v>9999</v>
      </c>
    </row>
    <row r="110" spans="1:135" x14ac:dyDescent="0.25">
      <c r="N110" s="8">
        <f t="shared" si="720"/>
        <v>0</v>
      </c>
      <c r="O110" s="32">
        <f t="shared" si="515"/>
        <v>0</v>
      </c>
      <c r="P110" s="70"/>
      <c r="Q110" s="32">
        <f t="shared" ref="Q110" si="767">IF(R110&gt;0,"+",0)</f>
        <v>0</v>
      </c>
      <c r="R110" s="70"/>
      <c r="S110" s="6">
        <f t="shared" si="307"/>
        <v>0</v>
      </c>
      <c r="T110" s="8" t="str">
        <f t="shared" si="722"/>
        <v/>
      </c>
      <c r="V110" s="8">
        <f t="shared" si="308"/>
        <v>0</v>
      </c>
      <c r="W110" s="8">
        <f t="shared" si="309"/>
        <v>0</v>
      </c>
      <c r="X110" s="8" t="str">
        <f t="shared" si="310"/>
        <v/>
      </c>
      <c r="Y110" s="8"/>
      <c r="Z110" s="8">
        <f>IF(A110&lt;&gt;"",IF(VLOOKUP(A110,Apr!A$4:F$209,6)&gt;0,VLOOKUP(A110,Apr!A$4:F$209,6),0),0)</f>
        <v>0</v>
      </c>
      <c r="AA110" s="8">
        <f>IF(A110&lt;&gt;"",IF(VLOOKUP(A110,May!A$3:F$207,6)&gt;0,VLOOKUP(A110,May!A$3:F$207,6),0),0)</f>
        <v>0</v>
      </c>
      <c r="AB110" s="8">
        <f>IF(A110&lt;&gt;"",IF(VLOOKUP(A110,Jun!A$3:F$207,6)&gt;0,VLOOKUP(A110,Jun!A$3:F$207,6),0),0)</f>
        <v>0</v>
      </c>
      <c r="AC110" s="8">
        <f>IF(A110&lt;&gt;"",IF(VLOOKUP(A110,Jul!A$3:F$206,6)&gt;0,VLOOKUP(A110,Jul!A$3:F$206,6),0),0)</f>
        <v>0</v>
      </c>
      <c r="AD110" s="8">
        <f>IF(A110&lt;&gt;"",IF(VLOOKUP(A110,Aug!A$3:F$206,6)&gt;0,VLOOKUP(A110,Aug!A$3:F$206,6),0),0)</f>
        <v>0</v>
      </c>
      <c r="AE110" s="8">
        <f>IF(A110&lt;&gt;"",IF(VLOOKUP(A110,Sep!A$3:F$206,6)&gt;0,VLOOKUP(A110,Sep!A$3:F$206,6),0),0)</f>
        <v>0</v>
      </c>
      <c r="AF110" s="6">
        <f t="shared" si="311"/>
        <v>0</v>
      </c>
      <c r="AG110" s="8">
        <f t="shared" si="312"/>
        <v>2.7777777777777776E-2</v>
      </c>
      <c r="AH110" s="8">
        <f>IF(A110&lt;&gt;"",IF(VLOOKUP(A110,Oct!A$3:F$206,6)&gt;0,VLOOKUP(A110,Oct!A$3:F$206,6),0),0)</f>
        <v>0</v>
      </c>
      <c r="AI110" s="8">
        <f>IF(A110&lt;&gt;"",IF(VLOOKUP(A110,Nov!A$3:F$206,6)&gt;0,VLOOKUP(A110,Nov!A$3:F$206,6),0),0)</f>
        <v>0</v>
      </c>
      <c r="AJ110" s="8">
        <f>IF(A110&lt;&gt;"",IF(VLOOKUP(A110,Dec!A$3:F$207,6)&gt;0,VLOOKUP(A110,Dec!A$3:F$207,6),0),0)</f>
        <v>0</v>
      </c>
      <c r="AK110" s="8">
        <f>IF(A110&lt;&gt;"",IF(VLOOKUP(A110,Jan!A$3:F$206,6)&gt;0,VLOOKUP(A110,Jan!A$3:F$206,6),0),0)</f>
        <v>0</v>
      </c>
      <c r="AL110" s="8">
        <f>IF(A110&lt;&gt;"",IF(VLOOKUP(A110,Feb!A$3:F$206,6)&gt;0,VLOOKUP(A110,Feb!A$3:F$206,6),0),0)</f>
        <v>0</v>
      </c>
      <c r="AM110" s="8">
        <f>IF(A110&lt;&gt;"",IF(VLOOKUP(A110,Mar!A$3:F$206,6)&gt;0,VLOOKUP(A110,Mar!A$3:F$206,6),0),0)</f>
        <v>0</v>
      </c>
      <c r="AO110" s="8">
        <f>LARGE($BM110:BN110,1)</f>
        <v>0</v>
      </c>
      <c r="AP110" s="8">
        <f>LARGE($BM110:BO110,1)</f>
        <v>0</v>
      </c>
      <c r="AQ110" s="8">
        <f>LARGE($BM110:BP110,1)</f>
        <v>0</v>
      </c>
      <c r="AR110" s="8">
        <f>LARGE($BM110:BQ110,1)</f>
        <v>0</v>
      </c>
      <c r="AS110" s="8">
        <f>LARGE($BM110:BR110,1)</f>
        <v>0</v>
      </c>
      <c r="AT110" s="8">
        <f>LARGE($BS110:BT110,1)</f>
        <v>0</v>
      </c>
      <c r="AU110" s="8">
        <f>LARGE($BS110:BU110,1)</f>
        <v>0</v>
      </c>
      <c r="AV110" s="8">
        <f>LARGE($BS110:BV110,1)</f>
        <v>0</v>
      </c>
      <c r="AW110" s="8">
        <f>LARGE($BS110:BW110,1)</f>
        <v>0</v>
      </c>
      <c r="AX110" s="8">
        <f>LARGE($BS110:BX110,1)</f>
        <v>0</v>
      </c>
      <c r="BA110" s="6">
        <f t="shared" si="728"/>
        <v>0</v>
      </c>
      <c r="BB110" s="6">
        <f t="shared" si="729"/>
        <v>0</v>
      </c>
      <c r="BC110" s="6">
        <f t="shared" si="730"/>
        <v>0</v>
      </c>
      <c r="BD110" s="6">
        <f t="shared" si="731"/>
        <v>0</v>
      </c>
      <c r="BE110" s="6">
        <f t="shared" si="732"/>
        <v>0</v>
      </c>
      <c r="BF110" s="6">
        <f t="shared" si="733"/>
        <v>0</v>
      </c>
      <c r="BG110" s="6">
        <f t="shared" si="313"/>
        <v>0</v>
      </c>
      <c r="BH110" s="6">
        <f t="shared" si="314"/>
        <v>0</v>
      </c>
      <c r="BI110" s="6">
        <f t="shared" si="315"/>
        <v>0</v>
      </c>
      <c r="BJ110" s="6">
        <f t="shared" si="316"/>
        <v>0</v>
      </c>
      <c r="BK110" s="6">
        <f t="shared" si="317"/>
        <v>0</v>
      </c>
      <c r="BM110" s="8" t="str">
        <f t="shared" si="734"/>
        <v/>
      </c>
      <c r="BN110" s="8">
        <f t="shared" si="318"/>
        <v>0</v>
      </c>
      <c r="BO110" s="8">
        <f t="shared" si="319"/>
        <v>0</v>
      </c>
      <c r="BP110" s="8">
        <f t="shared" si="320"/>
        <v>0</v>
      </c>
      <c r="BQ110" s="8">
        <f t="shared" si="321"/>
        <v>0</v>
      </c>
      <c r="BR110" s="8">
        <f t="shared" si="322"/>
        <v>0</v>
      </c>
      <c r="BS110" s="8"/>
      <c r="BT110" s="8">
        <f t="shared" si="747"/>
        <v>0</v>
      </c>
      <c r="BU110" s="8">
        <f t="shared" si="747"/>
        <v>0</v>
      </c>
      <c r="BV110" s="8">
        <f t="shared" si="381"/>
        <v>0</v>
      </c>
      <c r="BW110" s="8">
        <f t="shared" si="382"/>
        <v>0</v>
      </c>
      <c r="BX110" s="8">
        <f t="shared" si="383"/>
        <v>0</v>
      </c>
      <c r="CA110" s="8" t="str">
        <f t="shared" si="735"/>
        <v/>
      </c>
      <c r="CB110" s="8" t="str">
        <f t="shared" si="736"/>
        <v/>
      </c>
      <c r="CC110" s="8" t="str">
        <f t="shared" si="737"/>
        <v/>
      </c>
      <c r="CD110" s="8" t="str">
        <f t="shared" si="738"/>
        <v/>
      </c>
      <c r="CE110" s="8" t="str">
        <f t="shared" si="739"/>
        <v/>
      </c>
      <c r="CF110" s="8" t="str">
        <f t="shared" si="740"/>
        <v/>
      </c>
      <c r="CG110" s="8" t="str">
        <f t="shared" si="748"/>
        <v/>
      </c>
      <c r="CH110" s="8" t="str">
        <f t="shared" si="749"/>
        <v/>
      </c>
      <c r="CI110" s="8" t="str">
        <f t="shared" si="750"/>
        <v/>
      </c>
      <c r="CJ110" s="8" t="str">
        <f t="shared" si="751"/>
        <v/>
      </c>
      <c r="CK110" s="8" t="str">
        <f t="shared" si="752"/>
        <v/>
      </c>
      <c r="CL110" s="8" t="str">
        <f t="shared" si="753"/>
        <v/>
      </c>
      <c r="CN110" s="13">
        <v>0.48413194444444402</v>
      </c>
      <c r="CO110" s="8">
        <f t="shared" si="754"/>
        <v>0.48413194444444402</v>
      </c>
      <c r="CP110" s="8">
        <f>IF(COUNT($CA110:CB110)&gt;0,SMALL($CA110:CB110,1),$CN110)</f>
        <v>0.48413194444444402</v>
      </c>
      <c r="CQ110" s="8">
        <f>IF(COUNT($CA110:CC110)&gt;0,SMALL($CA110:CC110,1),$CN110)</f>
        <v>0.48413194444444402</v>
      </c>
      <c r="CR110" s="8">
        <f>IF(COUNT($CA110:CD110)&gt;0,SMALL($CA110:CD110,1),$CN110)</f>
        <v>0.48413194444444402</v>
      </c>
      <c r="CS110" s="8">
        <f>IF(COUNT($CA110:CE110)&gt;0,SMALL($CA110:CE110,1),$CN110)</f>
        <v>0.48413194444444402</v>
      </c>
      <c r="CU110" s="8">
        <f t="shared" si="755"/>
        <v>0</v>
      </c>
      <c r="CV110" s="8">
        <f>IF(COUNT($CG110:CH110)&gt;0,SMALL($CG110:CH110,1),$CU110)</f>
        <v>0</v>
      </c>
      <c r="CW110" s="8">
        <f>IF(COUNT($CG110:CI110)&gt;0,SMALL($CG110:CI110,1),$CU110)</f>
        <v>0</v>
      </c>
      <c r="CX110" s="8">
        <f>IF(COUNT($CG110:CJ110)&gt;0,SMALL($CG110:CJ110,1),$CU110)</f>
        <v>0</v>
      </c>
      <c r="CY110" s="8">
        <f>IF(COUNT($CG110:CK110)&gt;0,SMALL($CG110:CK110,1),$CU110)</f>
        <v>0</v>
      </c>
      <c r="DA110" s="8" t="str">
        <f t="shared" si="723"/>
        <v/>
      </c>
      <c r="DB110" s="8" t="str">
        <f t="shared" si="724"/>
        <v/>
      </c>
      <c r="DC110" s="1">
        <f t="shared" si="462"/>
        <v>0</v>
      </c>
      <c r="DD110" s="8" t="str">
        <f t="shared" si="725"/>
        <v/>
      </c>
      <c r="DE110" s="1">
        <f t="shared" si="726"/>
        <v>0</v>
      </c>
      <c r="DG110" s="13">
        <f t="shared" si="741"/>
        <v>0</v>
      </c>
      <c r="DH110" s="13">
        <f>SMALL($DT110:DU110,1)/(60*60*24)</f>
        <v>0</v>
      </c>
      <c r="DI110" s="13">
        <f>SMALL($DT110:DV110,1)/(60*60*24)</f>
        <v>0</v>
      </c>
      <c r="DJ110" s="13">
        <f>SMALL($DT110:DW110,1)/(60*60*24)</f>
        <v>0</v>
      </c>
      <c r="DK110" s="13">
        <f>SMALL($DT110:DX110,1)/(60*60*24)</f>
        <v>0</v>
      </c>
      <c r="DL110" s="13">
        <f>SMALL($DT110:DY110,1)/(60*60*24)</f>
        <v>0</v>
      </c>
      <c r="DM110" s="37">
        <f t="shared" si="742"/>
        <v>0</v>
      </c>
      <c r="DN110" s="13">
        <f>SMALL($DZ110:EA110,1)/(60*60*24)</f>
        <v>0</v>
      </c>
      <c r="DO110" s="13">
        <f>SMALL($DZ110:EB110,1)/(60*60*24)</f>
        <v>0</v>
      </c>
      <c r="DP110" s="13">
        <f>SMALL($DZ110:EC110,1)/(60*60*24)</f>
        <v>0</v>
      </c>
      <c r="DQ110" s="13">
        <f>SMALL($DZ110:ED110,1)/(60*60*24)</f>
        <v>0</v>
      </c>
      <c r="DR110" s="13">
        <f>SMALL($DZ110:EE110,1)/(60*60*24)</f>
        <v>0</v>
      </c>
      <c r="DT110" s="6">
        <f t="shared" si="743"/>
        <v>0</v>
      </c>
      <c r="DU110" s="1">
        <f t="shared" si="756"/>
        <v>9999</v>
      </c>
      <c r="DV110" s="1">
        <f t="shared" si="757"/>
        <v>9999</v>
      </c>
      <c r="DW110" s="1">
        <f t="shared" si="758"/>
        <v>9999</v>
      </c>
      <c r="DX110" s="1">
        <f t="shared" si="759"/>
        <v>9999</v>
      </c>
      <c r="DY110" s="1">
        <f t="shared" si="760"/>
        <v>9999</v>
      </c>
      <c r="DZ110" s="6">
        <f t="shared" si="744"/>
        <v>0</v>
      </c>
      <c r="EA110" s="1">
        <f t="shared" si="761"/>
        <v>9999</v>
      </c>
      <c r="EB110" s="46">
        <f t="shared" si="762"/>
        <v>9999</v>
      </c>
      <c r="EC110" s="1">
        <f t="shared" si="763"/>
        <v>9999</v>
      </c>
      <c r="ED110" s="1">
        <f t="shared" si="764"/>
        <v>9999</v>
      </c>
      <c r="EE110" s="1">
        <f t="shared" si="765"/>
        <v>9999</v>
      </c>
    </row>
    <row r="111" spans="1:135" x14ac:dyDescent="0.25">
      <c r="H111" s="3"/>
      <c r="I111" s="3"/>
      <c r="N111" s="8">
        <f t="shared" si="720"/>
        <v>0</v>
      </c>
      <c r="O111" s="32">
        <f t="shared" si="515"/>
        <v>0</v>
      </c>
      <c r="P111" s="70"/>
      <c r="Q111" s="32">
        <f t="shared" ref="Q111" si="768">IF(R111&gt;0,"+",0)</f>
        <v>0</v>
      </c>
      <c r="R111" s="70"/>
      <c r="S111" s="6">
        <f t="shared" si="307"/>
        <v>0</v>
      </c>
      <c r="T111" s="8" t="str">
        <f t="shared" si="722"/>
        <v/>
      </c>
      <c r="V111" s="8">
        <f t="shared" si="308"/>
        <v>0</v>
      </c>
      <c r="W111" s="8">
        <f t="shared" si="309"/>
        <v>0</v>
      </c>
      <c r="X111" s="8" t="str">
        <f t="shared" si="310"/>
        <v/>
      </c>
      <c r="Y111" s="8"/>
      <c r="Z111" s="8">
        <f>IF(A111&lt;&gt;"",IF(VLOOKUP(A111,Apr!A$4:F$209,6)&gt;0,VLOOKUP(A111,Apr!A$4:F$209,6),0),0)</f>
        <v>0</v>
      </c>
      <c r="AA111" s="8">
        <f>IF(A111&lt;&gt;"",IF(VLOOKUP(A111,May!A$3:F$207,6)&gt;0,VLOOKUP(A111,May!A$3:F$207,6),0),0)</f>
        <v>0</v>
      </c>
      <c r="AB111" s="8">
        <f>IF(A111&lt;&gt;"",IF(VLOOKUP(A111,Jun!A$3:F$207,6)&gt;0,VLOOKUP(A111,Jun!A$3:F$207,6),0),0)</f>
        <v>0</v>
      </c>
      <c r="AC111" s="8">
        <f>IF(A111&lt;&gt;"",IF(VLOOKUP(A111,Jul!A$3:F$206,6)&gt;0,VLOOKUP(A111,Jul!A$3:F$206,6),0),0)</f>
        <v>0</v>
      </c>
      <c r="AD111" s="8">
        <f>IF(A111&lt;&gt;"",IF(VLOOKUP(A111,Aug!A$3:F$206,6)&gt;0,VLOOKUP(A111,Aug!A$3:F$206,6),0),0)</f>
        <v>0</v>
      </c>
      <c r="AE111" s="8">
        <f>IF(A111&lt;&gt;"",IF(VLOOKUP(A111,Sep!A$3:F$206,6)&gt;0,VLOOKUP(A111,Sep!A$3:F$206,6),0),0)</f>
        <v>0</v>
      </c>
      <c r="AF111" s="6">
        <f t="shared" si="311"/>
        <v>0</v>
      </c>
      <c r="AG111" s="8">
        <f t="shared" si="312"/>
        <v>2.7777777777777776E-2</v>
      </c>
      <c r="AH111" s="8">
        <f>IF(A111&lt;&gt;"",IF(VLOOKUP(A111,Oct!A$3:F$206,6)&gt;0,VLOOKUP(A111,Oct!A$3:F$206,6),0),0)</f>
        <v>0</v>
      </c>
      <c r="AI111" s="8">
        <f>IF(A111&lt;&gt;"",IF(VLOOKUP(A111,Nov!A$3:F$206,6)&gt;0,VLOOKUP(A111,Nov!A$3:F$206,6),0),0)</f>
        <v>0</v>
      </c>
      <c r="AJ111" s="8">
        <f>IF(A111&lt;&gt;"",IF(VLOOKUP(A111,Dec!A$3:F$207,6)&gt;0,VLOOKUP(A111,Dec!A$3:F$207,6),0),0)</f>
        <v>0</v>
      </c>
      <c r="AK111" s="8">
        <f>IF(A111&lt;&gt;"",IF(VLOOKUP(A111,Jan!A$3:F$206,6)&gt;0,VLOOKUP(A111,Jan!A$3:F$206,6),0),0)</f>
        <v>0</v>
      </c>
      <c r="AL111" s="8">
        <f>IF(A111&lt;&gt;"",IF(VLOOKUP(A111,Feb!A$3:F$206,6)&gt;0,VLOOKUP(A111,Feb!A$3:F$206,6),0),0)</f>
        <v>0</v>
      </c>
      <c r="AM111" s="8">
        <f>IF(A111&lt;&gt;"",IF(VLOOKUP(A111,Mar!A$3:F$206,6)&gt;0,VLOOKUP(A111,Mar!A$3:F$206,6),0),0)</f>
        <v>0</v>
      </c>
      <c r="AO111" s="8">
        <f>LARGE($BM111:BN111,1)</f>
        <v>0</v>
      </c>
      <c r="AP111" s="8">
        <f>LARGE($BM111:BO111,1)</f>
        <v>0</v>
      </c>
      <c r="AQ111" s="8">
        <f>LARGE($BM111:BP111,1)</f>
        <v>0</v>
      </c>
      <c r="AR111" s="8">
        <f>LARGE($BM111:BQ111,1)</f>
        <v>0</v>
      </c>
      <c r="AS111" s="8">
        <f>LARGE($BM111:BR111,1)</f>
        <v>0</v>
      </c>
      <c r="AT111" s="8">
        <f>LARGE($BS111:BT111,1)</f>
        <v>0</v>
      </c>
      <c r="AU111" s="8">
        <f>LARGE($BS111:BU111,1)</f>
        <v>0</v>
      </c>
      <c r="AV111" s="8">
        <f>LARGE($BS111:BV111,1)</f>
        <v>0</v>
      </c>
      <c r="AW111" s="8">
        <f>LARGE($BS111:BW111,1)</f>
        <v>0</v>
      </c>
      <c r="AX111" s="8">
        <f>LARGE($BS111:BX111,1)</f>
        <v>0</v>
      </c>
      <c r="BA111" s="6">
        <f t="shared" si="728"/>
        <v>0</v>
      </c>
      <c r="BB111" s="6">
        <f t="shared" si="729"/>
        <v>0</v>
      </c>
      <c r="BC111" s="6">
        <f t="shared" si="730"/>
        <v>0</v>
      </c>
      <c r="BD111" s="6">
        <f t="shared" si="731"/>
        <v>0</v>
      </c>
      <c r="BE111" s="6">
        <f t="shared" si="732"/>
        <v>0</v>
      </c>
      <c r="BF111" s="6">
        <f t="shared" si="733"/>
        <v>0</v>
      </c>
      <c r="BG111" s="6">
        <f t="shared" si="313"/>
        <v>0</v>
      </c>
      <c r="BH111" s="6">
        <f t="shared" si="314"/>
        <v>0</v>
      </c>
      <c r="BI111" s="6">
        <f t="shared" si="315"/>
        <v>0</v>
      </c>
      <c r="BJ111" s="6">
        <f t="shared" si="316"/>
        <v>0</v>
      </c>
      <c r="BK111" s="6">
        <f t="shared" si="317"/>
        <v>0</v>
      </c>
      <c r="BM111" s="8" t="str">
        <f t="shared" si="734"/>
        <v/>
      </c>
      <c r="BN111" s="8">
        <f t="shared" si="318"/>
        <v>0</v>
      </c>
      <c r="BO111" s="8">
        <f t="shared" si="319"/>
        <v>0</v>
      </c>
      <c r="BP111" s="8">
        <f t="shared" si="320"/>
        <v>0</v>
      </c>
      <c r="BQ111" s="8">
        <f t="shared" si="321"/>
        <v>0</v>
      </c>
      <c r="BR111" s="8">
        <f t="shared" si="322"/>
        <v>0</v>
      </c>
      <c r="BS111" s="8"/>
      <c r="BT111" s="8">
        <f t="shared" si="747"/>
        <v>0</v>
      </c>
      <c r="BU111" s="8">
        <f t="shared" si="747"/>
        <v>0</v>
      </c>
      <c r="BV111" s="8">
        <f t="shared" si="381"/>
        <v>0</v>
      </c>
      <c r="BW111" s="8">
        <f t="shared" si="382"/>
        <v>0</v>
      </c>
      <c r="BX111" s="8">
        <f t="shared" si="383"/>
        <v>0</v>
      </c>
      <c r="CA111" s="8" t="str">
        <f t="shared" si="735"/>
        <v/>
      </c>
      <c r="CB111" s="8" t="str">
        <f t="shared" si="736"/>
        <v/>
      </c>
      <c r="CC111" s="8" t="str">
        <f t="shared" si="737"/>
        <v/>
      </c>
      <c r="CD111" s="8" t="str">
        <f t="shared" si="738"/>
        <v/>
      </c>
      <c r="CE111" s="8" t="str">
        <f t="shared" si="739"/>
        <v/>
      </c>
      <c r="CF111" s="8" t="str">
        <f t="shared" si="740"/>
        <v/>
      </c>
      <c r="CG111" s="8" t="str">
        <f t="shared" si="748"/>
        <v/>
      </c>
      <c r="CH111" s="8" t="str">
        <f t="shared" si="749"/>
        <v/>
      </c>
      <c r="CI111" s="8" t="str">
        <f t="shared" si="750"/>
        <v/>
      </c>
      <c r="CJ111" s="8" t="str">
        <f t="shared" si="751"/>
        <v/>
      </c>
      <c r="CK111" s="8" t="str">
        <f t="shared" si="752"/>
        <v/>
      </c>
      <c r="CL111" s="8" t="str">
        <f t="shared" si="753"/>
        <v/>
      </c>
      <c r="CN111" s="13">
        <v>0.52579861111111104</v>
      </c>
      <c r="CO111" s="8">
        <f t="shared" si="754"/>
        <v>0.52579861111111104</v>
      </c>
      <c r="CP111" s="8">
        <f>IF(COUNT($CA111:CB111)&gt;0,SMALL($CA111:CB111,1),$CN111)</f>
        <v>0.52579861111111104</v>
      </c>
      <c r="CQ111" s="8">
        <f>IF(COUNT($CA111:CC111)&gt;0,SMALL($CA111:CC111,1),$CN111)</f>
        <v>0.52579861111111104</v>
      </c>
      <c r="CR111" s="8">
        <f>IF(COUNT($CA111:CD111)&gt;0,SMALL($CA111:CD111,1),$CN111)</f>
        <v>0.52579861111111104</v>
      </c>
      <c r="CS111" s="8">
        <f>IF(COUNT($CA111:CE111)&gt;0,SMALL($CA111:CE111,1),$CN111)</f>
        <v>0.52579861111111104</v>
      </c>
      <c r="CU111" s="8">
        <f t="shared" si="755"/>
        <v>0</v>
      </c>
      <c r="CV111" s="8">
        <f>IF(COUNT($CG111:CH111)&gt;0,SMALL($CG111:CH111,1),$CU111)</f>
        <v>0</v>
      </c>
      <c r="CW111" s="8">
        <f>IF(COUNT($CG111:CI111)&gt;0,SMALL($CG111:CI111,1),$CU111)</f>
        <v>0</v>
      </c>
      <c r="CX111" s="8">
        <f>IF(COUNT($CG111:CJ111)&gt;0,SMALL($CG111:CJ111,1),$CU111)</f>
        <v>0</v>
      </c>
      <c r="CY111" s="8">
        <f>IF(COUNT($CG111:CK111)&gt;0,SMALL($CG111:CK111,1),$CU111)</f>
        <v>0</v>
      </c>
      <c r="DA111" s="8" t="str">
        <f t="shared" si="723"/>
        <v/>
      </c>
      <c r="DB111" s="8" t="str">
        <f t="shared" si="724"/>
        <v/>
      </c>
      <c r="DC111" s="1">
        <f t="shared" si="462"/>
        <v>0</v>
      </c>
      <c r="DD111" s="8" t="str">
        <f t="shared" si="725"/>
        <v/>
      </c>
      <c r="DE111" s="1">
        <f t="shared" si="726"/>
        <v>0</v>
      </c>
      <c r="DG111" s="13">
        <f t="shared" si="741"/>
        <v>0</v>
      </c>
      <c r="DH111" s="13">
        <f>SMALL($DT111:DU111,1)/(60*60*24)</f>
        <v>0</v>
      </c>
      <c r="DI111" s="13">
        <f>SMALL($DT111:DV111,1)/(60*60*24)</f>
        <v>0</v>
      </c>
      <c r="DJ111" s="13">
        <f>SMALL($DT111:DW111,1)/(60*60*24)</f>
        <v>0</v>
      </c>
      <c r="DK111" s="13">
        <f>SMALL($DT111:DX111,1)/(60*60*24)</f>
        <v>0</v>
      </c>
      <c r="DL111" s="13">
        <f>SMALL($DT111:DY111,1)/(60*60*24)</f>
        <v>0</v>
      </c>
      <c r="DM111" s="37">
        <f t="shared" si="742"/>
        <v>0</v>
      </c>
      <c r="DN111" s="13">
        <f>SMALL($DZ111:EA111,1)/(60*60*24)</f>
        <v>0</v>
      </c>
      <c r="DO111" s="13">
        <f>SMALL($DZ111:EB111,1)/(60*60*24)</f>
        <v>0</v>
      </c>
      <c r="DP111" s="13">
        <f>SMALL($DZ111:EC111,1)/(60*60*24)</f>
        <v>0</v>
      </c>
      <c r="DQ111" s="13">
        <f>SMALL($DZ111:ED111,1)/(60*60*24)</f>
        <v>0</v>
      </c>
      <c r="DR111" s="13">
        <f>SMALL($DZ111:EE111,1)/(60*60*24)</f>
        <v>0</v>
      </c>
      <c r="DT111" s="6">
        <f t="shared" si="743"/>
        <v>0</v>
      </c>
      <c r="DU111" s="1">
        <f t="shared" si="756"/>
        <v>9999</v>
      </c>
      <c r="DV111" s="1">
        <f t="shared" si="757"/>
        <v>9999</v>
      </c>
      <c r="DW111" s="1">
        <f t="shared" si="758"/>
        <v>9999</v>
      </c>
      <c r="DX111" s="1">
        <f t="shared" si="759"/>
        <v>9999</v>
      </c>
      <c r="DY111" s="1">
        <f t="shared" si="760"/>
        <v>9999</v>
      </c>
      <c r="DZ111" s="6">
        <f t="shared" si="744"/>
        <v>0</v>
      </c>
      <c r="EA111" s="1">
        <f t="shared" si="761"/>
        <v>9999</v>
      </c>
      <c r="EB111" s="46">
        <f t="shared" si="762"/>
        <v>9999</v>
      </c>
      <c r="EC111" s="1">
        <f t="shared" si="763"/>
        <v>9999</v>
      </c>
      <c r="ED111" s="1">
        <f t="shared" si="764"/>
        <v>9999</v>
      </c>
      <c r="EE111" s="1">
        <f t="shared" si="765"/>
        <v>9999</v>
      </c>
    </row>
    <row r="112" spans="1:135" x14ac:dyDescent="0.25">
      <c r="N112" s="8">
        <f t="shared" si="720"/>
        <v>0</v>
      </c>
      <c r="O112" s="32">
        <f t="shared" si="515"/>
        <v>0</v>
      </c>
      <c r="P112" s="70"/>
      <c r="Q112" s="32">
        <f t="shared" ref="Q112" si="769">IF(R112&gt;0,"+",0)</f>
        <v>0</v>
      </c>
      <c r="R112" s="70"/>
      <c r="S112" s="6">
        <f t="shared" si="307"/>
        <v>0</v>
      </c>
      <c r="T112" s="8" t="str">
        <f t="shared" si="722"/>
        <v/>
      </c>
      <c r="V112" s="8">
        <f t="shared" si="308"/>
        <v>0</v>
      </c>
      <c r="W112" s="8">
        <f t="shared" si="309"/>
        <v>0</v>
      </c>
      <c r="X112" s="8" t="str">
        <f t="shared" si="310"/>
        <v/>
      </c>
      <c r="Y112" s="8"/>
      <c r="Z112" s="8">
        <f>IF(A112&lt;&gt;"",IF(VLOOKUP(A112,Apr!A$4:F$209,6)&gt;0,VLOOKUP(A112,Apr!A$4:F$209,6),0),0)</f>
        <v>0</v>
      </c>
      <c r="AA112" s="8">
        <f>IF(A112&lt;&gt;"",IF(VLOOKUP(A112,May!A$3:F$207,6)&gt;0,VLOOKUP(A112,May!A$3:F$207,6),0),0)</f>
        <v>0</v>
      </c>
      <c r="AB112" s="8">
        <f>IF(A112&lt;&gt;"",IF(VLOOKUP(A112,Jun!A$3:F$207,6)&gt;0,VLOOKUP(A112,Jun!A$3:F$207,6),0),0)</f>
        <v>0</v>
      </c>
      <c r="AC112" s="8">
        <f>IF(A112&lt;&gt;"",IF(VLOOKUP(A112,Jul!A$3:F$206,6)&gt;0,VLOOKUP(A112,Jul!A$3:F$206,6),0),0)</f>
        <v>0</v>
      </c>
      <c r="AD112" s="8">
        <f>IF(A112&lt;&gt;"",IF(VLOOKUP(A112,Aug!A$3:F$206,6)&gt;0,VLOOKUP(A112,Aug!A$3:F$206,6),0),0)</f>
        <v>0</v>
      </c>
      <c r="AE112" s="8">
        <f>IF(A112&lt;&gt;"",IF(VLOOKUP(A112,Sep!A$3:F$206,6)&gt;0,VLOOKUP(A112,Sep!A$3:F$206,6),0),0)</f>
        <v>0</v>
      </c>
      <c r="AF112" s="6">
        <f t="shared" si="311"/>
        <v>0</v>
      </c>
      <c r="AG112" s="8">
        <f t="shared" si="312"/>
        <v>2.7777777777777776E-2</v>
      </c>
      <c r="AH112" s="8">
        <f>IF(A112&lt;&gt;"",IF(VLOOKUP(A112,Oct!A$3:F$206,6)&gt;0,VLOOKUP(A112,Oct!A$3:F$206,6),0),0)</f>
        <v>0</v>
      </c>
      <c r="AI112" s="8">
        <f>IF(A112&lt;&gt;"",IF(VLOOKUP(A112,Nov!A$3:F$206,6)&gt;0,VLOOKUP(A112,Nov!A$3:F$206,6),0),0)</f>
        <v>0</v>
      </c>
      <c r="AJ112" s="8">
        <f>IF(A112&lt;&gt;"",IF(VLOOKUP(A112,Dec!A$3:F$207,6)&gt;0,VLOOKUP(A112,Dec!A$3:F$207,6),0),0)</f>
        <v>0</v>
      </c>
      <c r="AK112" s="8">
        <f>IF(A112&lt;&gt;"",IF(VLOOKUP(A112,Jan!A$3:F$206,6)&gt;0,VLOOKUP(A112,Jan!A$3:F$206,6),0),0)</f>
        <v>0</v>
      </c>
      <c r="AL112" s="8">
        <f>IF(A112&lt;&gt;"",IF(VLOOKUP(A112,Feb!A$3:F$206,6)&gt;0,VLOOKUP(A112,Feb!A$3:F$206,6),0),0)</f>
        <v>0</v>
      </c>
      <c r="AM112" s="8">
        <f>IF(A112&lt;&gt;"",IF(VLOOKUP(A112,Mar!A$3:F$206,6)&gt;0,VLOOKUP(A112,Mar!A$3:F$206,6),0),0)</f>
        <v>0</v>
      </c>
      <c r="AO112" s="8">
        <f>LARGE($BM112:BN112,1)</f>
        <v>0</v>
      </c>
      <c r="AP112" s="8">
        <f>LARGE($BM112:BO112,1)</f>
        <v>0</v>
      </c>
      <c r="AQ112" s="8">
        <f>LARGE($BM112:BP112,1)</f>
        <v>0</v>
      </c>
      <c r="AR112" s="8">
        <f>LARGE($BM112:BQ112,1)</f>
        <v>0</v>
      </c>
      <c r="AS112" s="8">
        <f>LARGE($BM112:BR112,1)</f>
        <v>0</v>
      </c>
      <c r="AT112" s="8">
        <f>LARGE($BS112:BT112,1)</f>
        <v>0</v>
      </c>
      <c r="AU112" s="8">
        <f>LARGE($BS112:BU112,1)</f>
        <v>0</v>
      </c>
      <c r="AV112" s="8">
        <f>LARGE($BS112:BV112,1)</f>
        <v>0</v>
      </c>
      <c r="AW112" s="8">
        <f>LARGE($BS112:BW112,1)</f>
        <v>0</v>
      </c>
      <c r="AX112" s="8">
        <f>LARGE($BS112:BX112,1)</f>
        <v>0</v>
      </c>
      <c r="BA112" s="6">
        <f t="shared" si="728"/>
        <v>0</v>
      </c>
      <c r="BB112" s="6">
        <f t="shared" si="729"/>
        <v>0</v>
      </c>
      <c r="BC112" s="6">
        <f t="shared" si="730"/>
        <v>0</v>
      </c>
      <c r="BD112" s="6">
        <f t="shared" si="731"/>
        <v>0</v>
      </c>
      <c r="BE112" s="6">
        <f t="shared" si="732"/>
        <v>0</v>
      </c>
      <c r="BF112" s="6">
        <f t="shared" si="733"/>
        <v>0</v>
      </c>
      <c r="BG112" s="6">
        <f t="shared" si="313"/>
        <v>0</v>
      </c>
      <c r="BH112" s="6">
        <f t="shared" si="314"/>
        <v>0</v>
      </c>
      <c r="BI112" s="6">
        <f t="shared" si="315"/>
        <v>0</v>
      </c>
      <c r="BJ112" s="6">
        <f t="shared" si="316"/>
        <v>0</v>
      </c>
      <c r="BK112" s="6">
        <f t="shared" si="317"/>
        <v>0</v>
      </c>
      <c r="BM112" s="8" t="str">
        <f t="shared" si="734"/>
        <v/>
      </c>
      <c r="BN112" s="8">
        <f t="shared" si="318"/>
        <v>0</v>
      </c>
      <c r="BO112" s="8">
        <f t="shared" si="319"/>
        <v>0</v>
      </c>
      <c r="BP112" s="8">
        <f t="shared" si="320"/>
        <v>0</v>
      </c>
      <c r="BQ112" s="8">
        <f t="shared" si="321"/>
        <v>0</v>
      </c>
      <c r="BR112" s="8">
        <f t="shared" si="322"/>
        <v>0</v>
      </c>
      <c r="BS112" s="8"/>
      <c r="BT112" s="8">
        <f t="shared" si="747"/>
        <v>0</v>
      </c>
      <c r="BU112" s="8">
        <f t="shared" si="747"/>
        <v>0</v>
      </c>
      <c r="BV112" s="8">
        <f t="shared" si="381"/>
        <v>0</v>
      </c>
      <c r="BW112" s="8">
        <f t="shared" si="382"/>
        <v>0</v>
      </c>
      <c r="BX112" s="8">
        <f t="shared" si="383"/>
        <v>0</v>
      </c>
      <c r="CA112" s="8" t="str">
        <f t="shared" si="735"/>
        <v/>
      </c>
      <c r="CB112" s="8" t="str">
        <f t="shared" si="736"/>
        <v/>
      </c>
      <c r="CC112" s="8" t="str">
        <f t="shared" si="737"/>
        <v/>
      </c>
      <c r="CD112" s="8" t="str">
        <f t="shared" si="738"/>
        <v/>
      </c>
      <c r="CE112" s="8" t="str">
        <f t="shared" si="739"/>
        <v/>
      </c>
      <c r="CF112" s="8" t="str">
        <f t="shared" si="740"/>
        <v/>
      </c>
      <c r="CG112" s="8" t="str">
        <f t="shared" si="748"/>
        <v/>
      </c>
      <c r="CH112" s="8" t="str">
        <f t="shared" si="749"/>
        <v/>
      </c>
      <c r="CI112" s="8" t="str">
        <f t="shared" si="750"/>
        <v/>
      </c>
      <c r="CJ112" s="8" t="str">
        <f t="shared" si="751"/>
        <v/>
      </c>
      <c r="CK112" s="8" t="str">
        <f t="shared" si="752"/>
        <v/>
      </c>
      <c r="CL112" s="8" t="str">
        <f t="shared" si="753"/>
        <v/>
      </c>
      <c r="CN112" s="13">
        <v>0.567465277777778</v>
      </c>
      <c r="CO112" s="8">
        <f t="shared" si="754"/>
        <v>0.567465277777778</v>
      </c>
      <c r="CP112" s="8">
        <f>IF(COUNT($CA112:CB112)&gt;0,SMALL($CA112:CB112,1),$CN112)</f>
        <v>0.567465277777778</v>
      </c>
      <c r="CQ112" s="8">
        <f>IF(COUNT($CA112:CC112)&gt;0,SMALL($CA112:CC112,1),$CN112)</f>
        <v>0.567465277777778</v>
      </c>
      <c r="CR112" s="8">
        <f>IF(COUNT($CA112:CD112)&gt;0,SMALL($CA112:CD112,1),$CN112)</f>
        <v>0.567465277777778</v>
      </c>
      <c r="CS112" s="8">
        <f>IF(COUNT($CA112:CE112)&gt;0,SMALL($CA112:CE112,1),$CN112)</f>
        <v>0.567465277777778</v>
      </c>
      <c r="CU112" s="8">
        <f t="shared" si="755"/>
        <v>0</v>
      </c>
      <c r="CV112" s="8">
        <f>IF(COUNT($CG112:CH112)&gt;0,SMALL($CG112:CH112,1),$CU112)</f>
        <v>0</v>
      </c>
      <c r="CW112" s="8">
        <f>IF(COUNT($CG112:CI112)&gt;0,SMALL($CG112:CI112,1),$CU112)</f>
        <v>0</v>
      </c>
      <c r="CX112" s="8">
        <f>IF(COUNT($CG112:CJ112)&gt;0,SMALL($CG112:CJ112,1),$CU112)</f>
        <v>0</v>
      </c>
      <c r="CY112" s="8">
        <f>IF(COUNT($CG112:CK112)&gt;0,SMALL($CG112:CK112,1),$CU112)</f>
        <v>0</v>
      </c>
      <c r="DA112" s="8" t="str">
        <f t="shared" si="723"/>
        <v/>
      </c>
      <c r="DB112" s="8" t="str">
        <f t="shared" si="724"/>
        <v/>
      </c>
      <c r="DC112" s="1">
        <f t="shared" si="462"/>
        <v>0</v>
      </c>
      <c r="DD112" s="8" t="str">
        <f t="shared" si="725"/>
        <v/>
      </c>
      <c r="DE112" s="1">
        <f t="shared" si="726"/>
        <v>0</v>
      </c>
      <c r="DG112" s="13">
        <f t="shared" si="741"/>
        <v>0</v>
      </c>
      <c r="DH112" s="13">
        <f>SMALL($DT112:DU112,1)/(60*60*24)</f>
        <v>0</v>
      </c>
      <c r="DI112" s="13">
        <f>SMALL($DT112:DV112,1)/(60*60*24)</f>
        <v>0</v>
      </c>
      <c r="DJ112" s="13">
        <f>SMALL($DT112:DW112,1)/(60*60*24)</f>
        <v>0</v>
      </c>
      <c r="DK112" s="13">
        <f>SMALL($DT112:DX112,1)/(60*60*24)</f>
        <v>0</v>
      </c>
      <c r="DL112" s="13">
        <f>SMALL($DT112:DY112,1)/(60*60*24)</f>
        <v>0</v>
      </c>
      <c r="DM112" s="37">
        <f t="shared" si="742"/>
        <v>0</v>
      </c>
      <c r="DN112" s="13">
        <f>SMALL($DZ112:EA112,1)/(60*60*24)</f>
        <v>0</v>
      </c>
      <c r="DO112" s="13">
        <f>SMALL($DZ112:EB112,1)/(60*60*24)</f>
        <v>0</v>
      </c>
      <c r="DP112" s="13">
        <f>SMALL($DZ112:EC112,1)/(60*60*24)</f>
        <v>0</v>
      </c>
      <c r="DQ112" s="13">
        <f>SMALL($DZ112:ED112,1)/(60*60*24)</f>
        <v>0</v>
      </c>
      <c r="DR112" s="13">
        <f>SMALL($DZ112:EE112,1)/(60*60*24)</f>
        <v>0</v>
      </c>
      <c r="DT112" s="6">
        <f t="shared" si="743"/>
        <v>0</v>
      </c>
      <c r="DU112" s="1">
        <f t="shared" si="756"/>
        <v>9999</v>
      </c>
      <c r="DV112" s="1">
        <f t="shared" si="757"/>
        <v>9999</v>
      </c>
      <c r="DW112" s="1">
        <f t="shared" si="758"/>
        <v>9999</v>
      </c>
      <c r="DX112" s="1">
        <f t="shared" si="759"/>
        <v>9999</v>
      </c>
      <c r="DY112" s="1">
        <f t="shared" si="760"/>
        <v>9999</v>
      </c>
      <c r="DZ112" s="6">
        <f t="shared" si="744"/>
        <v>0</v>
      </c>
      <c r="EA112" s="1">
        <f t="shared" si="761"/>
        <v>9999</v>
      </c>
      <c r="EB112" s="46">
        <f t="shared" si="762"/>
        <v>9999</v>
      </c>
      <c r="EC112" s="1">
        <f t="shared" si="763"/>
        <v>9999</v>
      </c>
      <c r="ED112" s="1">
        <f t="shared" si="764"/>
        <v>9999</v>
      </c>
      <c r="EE112" s="1">
        <f t="shared" si="765"/>
        <v>9999</v>
      </c>
    </row>
    <row r="113" spans="1:135" x14ac:dyDescent="0.25">
      <c r="H113" s="3"/>
      <c r="I113" s="3"/>
      <c r="N113" s="8">
        <f t="shared" si="720"/>
        <v>0</v>
      </c>
      <c r="O113" s="32">
        <f t="shared" si="515"/>
        <v>0</v>
      </c>
      <c r="P113" s="70"/>
      <c r="Q113" s="32">
        <f t="shared" ref="Q113" si="770">IF(R113&gt;0,"+",0)</f>
        <v>0</v>
      </c>
      <c r="R113" s="70"/>
      <c r="S113" s="6">
        <f t="shared" si="307"/>
        <v>0</v>
      </c>
      <c r="T113" s="8" t="str">
        <f t="shared" si="722"/>
        <v/>
      </c>
      <c r="V113" s="8">
        <f t="shared" si="308"/>
        <v>0</v>
      </c>
      <c r="W113" s="8">
        <f t="shared" si="309"/>
        <v>0</v>
      </c>
      <c r="X113" s="8" t="str">
        <f t="shared" si="310"/>
        <v/>
      </c>
      <c r="Y113" s="8"/>
      <c r="Z113" s="8">
        <f>IF(A113&lt;&gt;"",IF(VLOOKUP(A113,Apr!A$4:F$209,6)&gt;0,VLOOKUP(A113,Apr!A$4:F$209,6),0),0)</f>
        <v>0</v>
      </c>
      <c r="AA113" s="8">
        <f>IF(A113&lt;&gt;"",IF(VLOOKUP(A113,May!A$3:F$207,6)&gt;0,VLOOKUP(A113,May!A$3:F$207,6),0),0)</f>
        <v>0</v>
      </c>
      <c r="AB113" s="8">
        <f>IF(A113&lt;&gt;"",IF(VLOOKUP(A113,Jun!A$3:F$207,6)&gt;0,VLOOKUP(A113,Jun!A$3:F$207,6),0),0)</f>
        <v>0</v>
      </c>
      <c r="AC113" s="8">
        <f>IF(A113&lt;&gt;"",IF(VLOOKUP(A113,Jul!A$3:F$206,6)&gt;0,VLOOKUP(A113,Jul!A$3:F$206,6),0),0)</f>
        <v>0</v>
      </c>
      <c r="AD113" s="8">
        <f>IF(A113&lt;&gt;"",IF(VLOOKUP(A113,Aug!A$3:F$206,6)&gt;0,VLOOKUP(A113,Aug!A$3:F$206,6),0),0)</f>
        <v>0</v>
      </c>
      <c r="AE113" s="8">
        <f>IF(A113&lt;&gt;"",IF(VLOOKUP(A113,Sep!A$3:F$206,6)&gt;0,VLOOKUP(A113,Sep!A$3:F$206,6),0),0)</f>
        <v>0</v>
      </c>
      <c r="AF113" s="6">
        <f t="shared" si="311"/>
        <v>0</v>
      </c>
      <c r="AG113" s="8">
        <f t="shared" si="312"/>
        <v>2.7777777777777776E-2</v>
      </c>
      <c r="AH113" s="8">
        <f>IF(A113&lt;&gt;"",IF(VLOOKUP(A113,Oct!A$3:F$206,6)&gt;0,VLOOKUP(A113,Oct!A$3:F$206,6),0),0)</f>
        <v>0</v>
      </c>
      <c r="AI113" s="8">
        <f>IF(A113&lt;&gt;"",IF(VLOOKUP(A113,Nov!A$3:F$206,6)&gt;0,VLOOKUP(A113,Nov!A$3:F$206,6),0),0)</f>
        <v>0</v>
      </c>
      <c r="AJ113" s="8">
        <f>IF(A113&lt;&gt;"",IF(VLOOKUP(A113,Dec!A$3:F$207,6)&gt;0,VLOOKUP(A113,Dec!A$3:F$207,6),0),0)</f>
        <v>0</v>
      </c>
      <c r="AK113" s="8">
        <f>IF(A113&lt;&gt;"",IF(VLOOKUP(A113,Jan!A$3:F$206,6)&gt;0,VLOOKUP(A113,Jan!A$3:F$206,6),0),0)</f>
        <v>0</v>
      </c>
      <c r="AL113" s="8">
        <f>IF(A113&lt;&gt;"",IF(VLOOKUP(A113,Feb!A$3:F$206,6)&gt;0,VLOOKUP(A113,Feb!A$3:F$206,6),0),0)</f>
        <v>0</v>
      </c>
      <c r="AM113" s="8">
        <f>IF(A113&lt;&gt;"",IF(VLOOKUP(A113,Mar!A$3:F$206,6)&gt;0,VLOOKUP(A113,Mar!A$3:F$206,6),0),0)</f>
        <v>0</v>
      </c>
      <c r="AO113" s="8">
        <f>LARGE($BM113:BN113,1)</f>
        <v>0</v>
      </c>
      <c r="AP113" s="8">
        <f>LARGE($BM113:BO113,1)</f>
        <v>0</v>
      </c>
      <c r="AQ113" s="8">
        <f>LARGE($BM113:BP113,1)</f>
        <v>0</v>
      </c>
      <c r="AR113" s="8">
        <f>LARGE($BM113:BQ113,1)</f>
        <v>0</v>
      </c>
      <c r="AS113" s="8">
        <f>LARGE($BM113:BR113,1)</f>
        <v>0</v>
      </c>
      <c r="AT113" s="8">
        <f>LARGE($BS113:BT113,1)</f>
        <v>0</v>
      </c>
      <c r="AU113" s="8">
        <f>LARGE($BS113:BU113,1)</f>
        <v>0</v>
      </c>
      <c r="AV113" s="8">
        <f>LARGE($BS113:BV113,1)</f>
        <v>0</v>
      </c>
      <c r="AW113" s="8">
        <f>LARGE($BS113:BW113,1)</f>
        <v>0</v>
      </c>
      <c r="AX113" s="8">
        <f>LARGE($BS113:BX113,1)</f>
        <v>0</v>
      </c>
      <c r="BA113" s="6">
        <f t="shared" si="728"/>
        <v>0</v>
      </c>
      <c r="BB113" s="6">
        <f t="shared" si="729"/>
        <v>0</v>
      </c>
      <c r="BC113" s="6">
        <f t="shared" si="730"/>
        <v>0</v>
      </c>
      <c r="BD113" s="6">
        <f t="shared" si="731"/>
        <v>0</v>
      </c>
      <c r="BE113" s="6">
        <f t="shared" si="732"/>
        <v>0</v>
      </c>
      <c r="BF113" s="6">
        <f t="shared" si="733"/>
        <v>0</v>
      </c>
      <c r="BG113" s="6">
        <f t="shared" si="313"/>
        <v>0</v>
      </c>
      <c r="BH113" s="6">
        <f t="shared" si="314"/>
        <v>0</v>
      </c>
      <c r="BI113" s="6">
        <f t="shared" si="315"/>
        <v>0</v>
      </c>
      <c r="BJ113" s="6">
        <f t="shared" si="316"/>
        <v>0</v>
      </c>
      <c r="BK113" s="6">
        <f t="shared" si="317"/>
        <v>0</v>
      </c>
      <c r="BM113" s="8" t="str">
        <f t="shared" si="734"/>
        <v/>
      </c>
      <c r="BN113" s="8">
        <f t="shared" si="318"/>
        <v>0</v>
      </c>
      <c r="BO113" s="8">
        <f t="shared" si="319"/>
        <v>0</v>
      </c>
      <c r="BP113" s="8">
        <f t="shared" si="320"/>
        <v>0</v>
      </c>
      <c r="BQ113" s="8">
        <f t="shared" si="321"/>
        <v>0</v>
      </c>
      <c r="BR113" s="8">
        <f t="shared" si="322"/>
        <v>0</v>
      </c>
      <c r="BS113" s="8"/>
      <c r="BT113" s="8">
        <f t="shared" si="747"/>
        <v>0</v>
      </c>
      <c r="BU113" s="8">
        <f t="shared" si="747"/>
        <v>0</v>
      </c>
      <c r="BV113" s="8">
        <f t="shared" si="381"/>
        <v>0</v>
      </c>
      <c r="BW113" s="8">
        <f t="shared" si="382"/>
        <v>0</v>
      </c>
      <c r="BX113" s="8">
        <f t="shared" si="383"/>
        <v>0</v>
      </c>
      <c r="CA113" s="8" t="str">
        <f t="shared" si="735"/>
        <v/>
      </c>
      <c r="CB113" s="8" t="str">
        <f t="shared" si="736"/>
        <v/>
      </c>
      <c r="CC113" s="8" t="str">
        <f t="shared" si="737"/>
        <v/>
      </c>
      <c r="CD113" s="8" t="str">
        <f t="shared" si="738"/>
        <v/>
      </c>
      <c r="CE113" s="8" t="str">
        <f t="shared" si="739"/>
        <v/>
      </c>
      <c r="CF113" s="8" t="str">
        <f t="shared" si="740"/>
        <v/>
      </c>
      <c r="CG113" s="8" t="str">
        <f t="shared" si="748"/>
        <v/>
      </c>
      <c r="CH113" s="8" t="str">
        <f t="shared" si="749"/>
        <v/>
      </c>
      <c r="CI113" s="8" t="str">
        <f t="shared" si="750"/>
        <v/>
      </c>
      <c r="CJ113" s="8" t="str">
        <f t="shared" si="751"/>
        <v/>
      </c>
      <c r="CK113" s="8" t="str">
        <f t="shared" si="752"/>
        <v/>
      </c>
      <c r="CL113" s="8" t="str">
        <f t="shared" si="753"/>
        <v/>
      </c>
      <c r="CN113" s="13">
        <v>0.60913194444444496</v>
      </c>
      <c r="CO113" s="8">
        <f t="shared" si="754"/>
        <v>0.60913194444444496</v>
      </c>
      <c r="CP113" s="8">
        <f>IF(COUNT($CA113:CB113)&gt;0,SMALL($CA113:CB113,1),$CN113)</f>
        <v>0.60913194444444496</v>
      </c>
      <c r="CQ113" s="8">
        <f>IF(COUNT($CA113:CC113)&gt;0,SMALL($CA113:CC113,1),$CN113)</f>
        <v>0.60913194444444496</v>
      </c>
      <c r="CR113" s="8">
        <f>IF(COUNT($CA113:CD113)&gt;0,SMALL($CA113:CD113,1),$CN113)</f>
        <v>0.60913194444444496</v>
      </c>
      <c r="CS113" s="8">
        <f>IF(COUNT($CA113:CE113)&gt;0,SMALL($CA113:CE113,1),$CN113)</f>
        <v>0.60913194444444496</v>
      </c>
      <c r="CU113" s="8">
        <f t="shared" si="755"/>
        <v>0</v>
      </c>
      <c r="CV113" s="8">
        <f>IF(COUNT($CG113:CH113)&gt;0,SMALL($CG113:CH113,1),$CU113)</f>
        <v>0</v>
      </c>
      <c r="CW113" s="8">
        <f>IF(COUNT($CG113:CI113)&gt;0,SMALL($CG113:CI113,1),$CU113)</f>
        <v>0</v>
      </c>
      <c r="CX113" s="8">
        <f>IF(COUNT($CG113:CJ113)&gt;0,SMALL($CG113:CJ113,1),$CU113)</f>
        <v>0</v>
      </c>
      <c r="CY113" s="8">
        <f>IF(COUNT($CG113:CK113)&gt;0,SMALL($CG113:CK113,1),$CU113)</f>
        <v>0</v>
      </c>
      <c r="DA113" s="8" t="str">
        <f t="shared" si="723"/>
        <v/>
      </c>
      <c r="DB113" s="8" t="str">
        <f t="shared" si="724"/>
        <v/>
      </c>
      <c r="DC113" s="1">
        <f t="shared" si="462"/>
        <v>0</v>
      </c>
      <c r="DD113" s="8" t="str">
        <f t="shared" si="725"/>
        <v/>
      </c>
      <c r="DE113" s="1">
        <f t="shared" si="726"/>
        <v>0</v>
      </c>
      <c r="DG113" s="13">
        <f t="shared" si="741"/>
        <v>0</v>
      </c>
      <c r="DH113" s="13">
        <f>SMALL($DT113:DU113,1)/(60*60*24)</f>
        <v>0</v>
      </c>
      <c r="DI113" s="13">
        <f>SMALL($DT113:DV113,1)/(60*60*24)</f>
        <v>0</v>
      </c>
      <c r="DJ113" s="13">
        <f>SMALL($DT113:DW113,1)/(60*60*24)</f>
        <v>0</v>
      </c>
      <c r="DK113" s="13">
        <f>SMALL($DT113:DX113,1)/(60*60*24)</f>
        <v>0</v>
      </c>
      <c r="DL113" s="13">
        <f>SMALL($DT113:DY113,1)/(60*60*24)</f>
        <v>0</v>
      </c>
      <c r="DM113" s="37">
        <f t="shared" si="742"/>
        <v>0</v>
      </c>
      <c r="DN113" s="13">
        <f>SMALL($DZ113:EA113,1)/(60*60*24)</f>
        <v>0</v>
      </c>
      <c r="DO113" s="13">
        <f>SMALL($DZ113:EB113,1)/(60*60*24)</f>
        <v>0</v>
      </c>
      <c r="DP113" s="13">
        <f>SMALL($DZ113:EC113,1)/(60*60*24)</f>
        <v>0</v>
      </c>
      <c r="DQ113" s="13">
        <f>SMALL($DZ113:ED113,1)/(60*60*24)</f>
        <v>0</v>
      </c>
      <c r="DR113" s="13">
        <f>SMALL($DZ113:EE113,1)/(60*60*24)</f>
        <v>0</v>
      </c>
      <c r="DT113" s="6">
        <f t="shared" si="743"/>
        <v>0</v>
      </c>
      <c r="DU113" s="1">
        <f t="shared" si="756"/>
        <v>9999</v>
      </c>
      <c r="DV113" s="1">
        <f t="shared" si="757"/>
        <v>9999</v>
      </c>
      <c r="DW113" s="1">
        <f t="shared" si="758"/>
        <v>9999</v>
      </c>
      <c r="DX113" s="1">
        <f t="shared" si="759"/>
        <v>9999</v>
      </c>
      <c r="DY113" s="1">
        <f t="shared" si="760"/>
        <v>9999</v>
      </c>
      <c r="DZ113" s="6">
        <f t="shared" si="744"/>
        <v>0</v>
      </c>
      <c r="EA113" s="1">
        <f t="shared" si="761"/>
        <v>9999</v>
      </c>
      <c r="EB113" s="46">
        <f t="shared" si="762"/>
        <v>9999</v>
      </c>
      <c r="EC113" s="1">
        <f t="shared" si="763"/>
        <v>9999</v>
      </c>
      <c r="ED113" s="1">
        <f t="shared" si="764"/>
        <v>9999</v>
      </c>
      <c r="EE113" s="1">
        <f t="shared" si="765"/>
        <v>9999</v>
      </c>
    </row>
    <row r="114" spans="1:135" x14ac:dyDescent="0.25">
      <c r="H114" s="3"/>
      <c r="I114" s="3"/>
      <c r="N114" s="8">
        <f t="shared" si="720"/>
        <v>0</v>
      </c>
      <c r="O114" s="32">
        <f t="shared" si="515"/>
        <v>0</v>
      </c>
      <c r="P114" s="70"/>
      <c r="Q114" s="32">
        <f t="shared" ref="Q114" si="771">IF(R114&gt;0,"+",0)</f>
        <v>0</v>
      </c>
      <c r="R114" s="70"/>
      <c r="S114" s="6">
        <f t="shared" ref="S114:S177" si="772">N114*60*60*24</f>
        <v>0</v>
      </c>
      <c r="T114" s="8" t="str">
        <f t="shared" si="722"/>
        <v/>
      </c>
      <c r="V114" s="8">
        <f t="shared" ref="V114:V177" si="773">IF(COUNT(CA114:CF114)&gt;0,SMALL(CA114:CF114,1),0)</f>
        <v>0</v>
      </c>
      <c r="W114" s="8">
        <f t="shared" ref="W114:W177" si="774">IF(COUNT(CG114:CL114)&gt;0,SMALL(CG114:CL114,1),0)</f>
        <v>0</v>
      </c>
      <c r="X114" s="8" t="str">
        <f t="shared" ref="X114:X177" si="775">T114</f>
        <v/>
      </c>
      <c r="Y114" s="8"/>
      <c r="Z114" s="8">
        <f>IF(A114&lt;&gt;"",IF(VLOOKUP(A114,Apr!A$4:F$209,6)&gt;0,VLOOKUP(A114,Apr!A$4:F$209,6),0),0)</f>
        <v>0</v>
      </c>
      <c r="AA114" s="8">
        <f>IF(A114&lt;&gt;"",IF(VLOOKUP(A114,May!A$3:F$207,6)&gt;0,VLOOKUP(A114,May!A$3:F$207,6),0),0)</f>
        <v>0</v>
      </c>
      <c r="AB114" s="8">
        <f>IF(A114&lt;&gt;"",IF(VLOOKUP(A114,Jun!A$3:F$207,6)&gt;0,VLOOKUP(A114,Jun!A$3:F$207,6),0),0)</f>
        <v>0</v>
      </c>
      <c r="AC114" s="8">
        <f>IF(A114&lt;&gt;"",IF(VLOOKUP(A114,Jul!A$3:F$206,6)&gt;0,VLOOKUP(A114,Jul!A$3:F$206,6),0),0)</f>
        <v>0</v>
      </c>
      <c r="AD114" s="8">
        <f>IF(A114&lt;&gt;"",IF(VLOOKUP(A114,Aug!A$3:F$206,6)&gt;0,VLOOKUP(A114,Aug!A$3:F$206,6),0),0)</f>
        <v>0</v>
      </c>
      <c r="AE114" s="8">
        <f>IF(A114&lt;&gt;"",IF(VLOOKUP(A114,Sep!A$3:F$206,6)&gt;0,VLOOKUP(A114,Sep!A$3:F$206,6),0),0)</f>
        <v>0</v>
      </c>
      <c r="AF114" s="6">
        <f t="shared" ref="AF114:AF177" si="776">IF(V114&gt;0,V114/4.35*4/1.032*60*60*24,S114/4.35*4/1.032)</f>
        <v>0</v>
      </c>
      <c r="AG114" s="8">
        <f t="shared" ref="AG114:AG177" si="777">IF(AF$4&gt;AF114,(MROUND(AF$4-AF114,15)/60/60/24),0.1/60/60/24)</f>
        <v>2.7777777777777776E-2</v>
      </c>
      <c r="AH114" s="8">
        <f>IF(A114&lt;&gt;"",IF(VLOOKUP(A114,Oct!A$3:F$206,6)&gt;0,VLOOKUP(A114,Oct!A$3:F$206,6),0),0)</f>
        <v>0</v>
      </c>
      <c r="AI114" s="8">
        <f>IF(A114&lt;&gt;"",IF(VLOOKUP(A114,Nov!A$3:F$206,6)&gt;0,VLOOKUP(A114,Nov!A$3:F$206,6),0),0)</f>
        <v>0</v>
      </c>
      <c r="AJ114" s="8">
        <f>IF(A114&lt;&gt;"",IF(VLOOKUP(A114,Dec!A$3:F$207,6)&gt;0,VLOOKUP(A114,Dec!A$3:F$207,6),0),0)</f>
        <v>0</v>
      </c>
      <c r="AK114" s="8">
        <f>IF(A114&lt;&gt;"",IF(VLOOKUP(A114,Jan!A$3:F$206,6)&gt;0,VLOOKUP(A114,Jan!A$3:F$206,6),0),0)</f>
        <v>0</v>
      </c>
      <c r="AL114" s="8">
        <f>IF(A114&lt;&gt;"",IF(VLOOKUP(A114,Feb!A$3:F$206,6)&gt;0,VLOOKUP(A114,Feb!A$3:F$206,6),0),0)</f>
        <v>0</v>
      </c>
      <c r="AM114" s="8">
        <f>IF(A114&lt;&gt;"",IF(VLOOKUP(A114,Mar!A$3:F$206,6)&gt;0,VLOOKUP(A114,Mar!A$3:F$206,6),0),0)</f>
        <v>0</v>
      </c>
      <c r="AO114" s="8">
        <f>LARGE($BM114:BN114,1)</f>
        <v>0</v>
      </c>
      <c r="AP114" s="8">
        <f>LARGE($BM114:BO114,1)</f>
        <v>0</v>
      </c>
      <c r="AQ114" s="8">
        <f>LARGE($BM114:BP114,1)</f>
        <v>0</v>
      </c>
      <c r="AR114" s="8">
        <f>LARGE($BM114:BQ114,1)</f>
        <v>0</v>
      </c>
      <c r="AS114" s="8">
        <f>LARGE($BM114:BR114,1)</f>
        <v>0</v>
      </c>
      <c r="AT114" s="8">
        <f>LARGE($BS114:BT114,1)</f>
        <v>0</v>
      </c>
      <c r="AU114" s="8">
        <f>LARGE($BS114:BU114,1)</f>
        <v>0</v>
      </c>
      <c r="AV114" s="8">
        <f>LARGE($BS114:BV114,1)</f>
        <v>0</v>
      </c>
      <c r="AW114" s="8">
        <f>LARGE($BS114:BW114,1)</f>
        <v>0</v>
      </c>
      <c r="AX114" s="8">
        <f>LARGE($BS114:BX114,1)</f>
        <v>0</v>
      </c>
      <c r="BA114" s="6">
        <f t="shared" si="728"/>
        <v>0</v>
      </c>
      <c r="BB114" s="6">
        <f t="shared" si="729"/>
        <v>0</v>
      </c>
      <c r="BC114" s="6">
        <f t="shared" si="730"/>
        <v>0</v>
      </c>
      <c r="BD114" s="6">
        <f t="shared" si="731"/>
        <v>0</v>
      </c>
      <c r="BE114" s="6">
        <f t="shared" si="732"/>
        <v>0</v>
      </c>
      <c r="BF114" s="6">
        <f t="shared" si="733"/>
        <v>0</v>
      </c>
      <c r="BG114" s="6">
        <f t="shared" ref="BG114:BG177" si="778">IF(AH114&gt;0,AH114*60*60*24,0)</f>
        <v>0</v>
      </c>
      <c r="BH114" s="6">
        <f t="shared" ref="BH114:BH177" si="779">IF(AI114&gt;0,AI114*60*60*24,0)</f>
        <v>0</v>
      </c>
      <c r="BI114" s="6">
        <f t="shared" ref="BI114:BI177" si="780">IF(AJ114&gt;0,AJ114*60*60*24,0)</f>
        <v>0</v>
      </c>
      <c r="BJ114" s="6">
        <f t="shared" ref="BJ114:BJ177" si="781">IF(AK114&gt;0,AK114*60*60*24,0)</f>
        <v>0</v>
      </c>
      <c r="BK114" s="6">
        <f t="shared" ref="BK114:BK177" si="782">IF(AL114&gt;0,AL114*60*60*24,0)</f>
        <v>0</v>
      </c>
      <c r="BM114" s="8" t="str">
        <f t="shared" si="734"/>
        <v/>
      </c>
      <c r="BN114" s="8">
        <f t="shared" ref="BN114:BN177" si="783">IF(BA114&gt;0,IF($S$4&gt;BA114,(MROUND($S$4-BA114,15)/(60*60*24)),0),0)</f>
        <v>0</v>
      </c>
      <c r="BO114" s="8">
        <f t="shared" ref="BO114:BO177" si="784">IF(BB114&gt;0,IF($S$4&gt;BB114,(MROUND($S$4-BB114,15)/(60*60*24)),0),0)</f>
        <v>0</v>
      </c>
      <c r="BP114" s="8">
        <f t="shared" ref="BP114:BP177" si="785">IF(BC114&gt;0,IF($S$4&gt;BC114,(MROUND($S$4-BC114,15)/(60*60*24)),0),0)</f>
        <v>0</v>
      </c>
      <c r="BQ114" s="8">
        <f t="shared" ref="BQ114:BQ177" si="786">IF(BD114&gt;0,IF($S$4&gt;BD114,(MROUND($S$4-BD114,15)/(60*60*24)),0),0)</f>
        <v>0</v>
      </c>
      <c r="BR114" s="8">
        <f t="shared" ref="BR114:BR177" si="787">IF(BE114&gt;0,IF($S$4&gt;BE114,(MROUND($S$4-BE114,15)/(60*60*24)),0),0)</f>
        <v>0</v>
      </c>
      <c r="BS114" s="8"/>
      <c r="BT114" s="8">
        <f t="shared" si="747"/>
        <v>0</v>
      </c>
      <c r="BU114" s="8">
        <f t="shared" si="747"/>
        <v>0</v>
      </c>
      <c r="BV114" s="8">
        <f t="shared" si="381"/>
        <v>0</v>
      </c>
      <c r="BW114" s="8">
        <f t="shared" si="382"/>
        <v>0</v>
      </c>
      <c r="BX114" s="8">
        <f t="shared" si="383"/>
        <v>0</v>
      </c>
      <c r="CA114" s="8" t="str">
        <f t="shared" si="735"/>
        <v/>
      </c>
      <c r="CB114" s="8" t="str">
        <f t="shared" si="736"/>
        <v/>
      </c>
      <c r="CC114" s="8" t="str">
        <f t="shared" si="737"/>
        <v/>
      </c>
      <c r="CD114" s="8" t="str">
        <f t="shared" si="738"/>
        <v/>
      </c>
      <c r="CE114" s="8" t="str">
        <f t="shared" si="739"/>
        <v/>
      </c>
      <c r="CF114" s="8" t="str">
        <f t="shared" si="740"/>
        <v/>
      </c>
      <c r="CG114" s="8" t="str">
        <f t="shared" si="748"/>
        <v/>
      </c>
      <c r="CH114" s="8" t="str">
        <f t="shared" si="749"/>
        <v/>
      </c>
      <c r="CI114" s="8" t="str">
        <f t="shared" si="750"/>
        <v/>
      </c>
      <c r="CJ114" s="8" t="str">
        <f t="shared" si="751"/>
        <v/>
      </c>
      <c r="CK114" s="8" t="str">
        <f t="shared" si="752"/>
        <v/>
      </c>
      <c r="CL114" s="8" t="str">
        <f t="shared" si="753"/>
        <v/>
      </c>
      <c r="CN114" s="13">
        <v>0.65079861111111104</v>
      </c>
      <c r="CO114" s="8">
        <f t="shared" si="754"/>
        <v>0.65079861111111104</v>
      </c>
      <c r="CP114" s="8">
        <f>IF(COUNT($CA114:CB114)&gt;0,SMALL($CA114:CB114,1),$CN114)</f>
        <v>0.65079861111111104</v>
      </c>
      <c r="CQ114" s="8">
        <f>IF(COUNT($CA114:CC114)&gt;0,SMALL($CA114:CC114,1),$CN114)</f>
        <v>0.65079861111111104</v>
      </c>
      <c r="CR114" s="8">
        <f>IF(COUNT($CA114:CD114)&gt;0,SMALL($CA114:CD114,1),$CN114)</f>
        <v>0.65079861111111104</v>
      </c>
      <c r="CS114" s="8">
        <f>IF(COUNT($CA114:CE114)&gt;0,SMALL($CA114:CE114,1),$CN114)</f>
        <v>0.65079861111111104</v>
      </c>
      <c r="CU114" s="8">
        <f t="shared" si="755"/>
        <v>0</v>
      </c>
      <c r="CV114" s="8">
        <f>IF(COUNT($CG114:CH114)&gt;0,SMALL($CG114:CH114,1),$CU114)</f>
        <v>0</v>
      </c>
      <c r="CW114" s="8">
        <f>IF(COUNT($CG114:CI114)&gt;0,SMALL($CG114:CI114,1),$CU114)</f>
        <v>0</v>
      </c>
      <c r="CX114" s="8">
        <f>IF(COUNT($CG114:CJ114)&gt;0,SMALL($CG114:CJ114,1),$CU114)</f>
        <v>0</v>
      </c>
      <c r="CY114" s="8">
        <f>IF(COUNT($CG114:CK114)&gt;0,SMALL($CG114:CK114,1),$CU114)</f>
        <v>0</v>
      </c>
      <c r="DA114" s="8" t="str">
        <f t="shared" si="723"/>
        <v/>
      </c>
      <c r="DB114" s="8" t="str">
        <f t="shared" si="724"/>
        <v/>
      </c>
      <c r="DC114" s="1">
        <f t="shared" si="462"/>
        <v>0</v>
      </c>
      <c r="DD114" s="8" t="str">
        <f t="shared" si="725"/>
        <v/>
      </c>
      <c r="DE114" s="1">
        <f t="shared" si="726"/>
        <v>0</v>
      </c>
      <c r="DG114" s="13">
        <f t="shared" si="741"/>
        <v>0</v>
      </c>
      <c r="DH114" s="13">
        <f>SMALL($DT114:DU114,1)/(60*60*24)</f>
        <v>0</v>
      </c>
      <c r="DI114" s="13">
        <f>SMALL($DT114:DV114,1)/(60*60*24)</f>
        <v>0</v>
      </c>
      <c r="DJ114" s="13">
        <f>SMALL($DT114:DW114,1)/(60*60*24)</f>
        <v>0</v>
      </c>
      <c r="DK114" s="13">
        <f>SMALL($DT114:DX114,1)/(60*60*24)</f>
        <v>0</v>
      </c>
      <c r="DL114" s="13">
        <f>SMALL($DT114:DY114,1)/(60*60*24)</f>
        <v>0</v>
      </c>
      <c r="DM114" s="37">
        <f t="shared" si="742"/>
        <v>0</v>
      </c>
      <c r="DN114" s="13">
        <f>SMALL($DZ114:EA114,1)/(60*60*24)</f>
        <v>0</v>
      </c>
      <c r="DO114" s="13">
        <f>SMALL($DZ114:EB114,1)/(60*60*24)</f>
        <v>0</v>
      </c>
      <c r="DP114" s="13">
        <f>SMALL($DZ114:EC114,1)/(60*60*24)</f>
        <v>0</v>
      </c>
      <c r="DQ114" s="13">
        <f>SMALL($DZ114:ED114,1)/(60*60*24)</f>
        <v>0</v>
      </c>
      <c r="DR114" s="13">
        <f>SMALL($DZ114:EE114,1)/(60*60*24)</f>
        <v>0</v>
      </c>
      <c r="DT114" s="6">
        <f t="shared" si="743"/>
        <v>0</v>
      </c>
      <c r="DU114" s="1">
        <f t="shared" si="756"/>
        <v>9999</v>
      </c>
      <c r="DV114" s="1">
        <f t="shared" si="757"/>
        <v>9999</v>
      </c>
      <c r="DW114" s="1">
        <f t="shared" si="758"/>
        <v>9999</v>
      </c>
      <c r="DX114" s="1">
        <f t="shared" si="759"/>
        <v>9999</v>
      </c>
      <c r="DY114" s="1">
        <f t="shared" si="760"/>
        <v>9999</v>
      </c>
      <c r="DZ114" s="6">
        <f t="shared" si="744"/>
        <v>0</v>
      </c>
      <c r="EA114" s="1">
        <f t="shared" si="761"/>
        <v>9999</v>
      </c>
      <c r="EB114" s="46">
        <f t="shared" si="762"/>
        <v>9999</v>
      </c>
      <c r="EC114" s="1">
        <f t="shared" si="763"/>
        <v>9999</v>
      </c>
      <c r="ED114" s="1">
        <f t="shared" si="764"/>
        <v>9999</v>
      </c>
      <c r="EE114" s="1">
        <f t="shared" si="765"/>
        <v>9999</v>
      </c>
    </row>
    <row r="115" spans="1:135" x14ac:dyDescent="0.25">
      <c r="A115" s="36"/>
      <c r="H115" s="3"/>
      <c r="I115" s="3"/>
      <c r="N115" s="8">
        <f t="shared" si="720"/>
        <v>0</v>
      </c>
      <c r="O115" s="32">
        <f t="shared" si="515"/>
        <v>0</v>
      </c>
      <c r="P115" s="70"/>
      <c r="Q115" s="32">
        <f t="shared" ref="Q115" si="788">IF(R115&gt;0,"+",0)</f>
        <v>0</v>
      </c>
      <c r="R115" s="70"/>
      <c r="S115" s="6">
        <f t="shared" si="772"/>
        <v>0</v>
      </c>
      <c r="T115" s="8" t="str">
        <f t="shared" si="722"/>
        <v/>
      </c>
      <c r="V115" s="8">
        <f t="shared" si="773"/>
        <v>0</v>
      </c>
      <c r="W115" s="8">
        <f t="shared" si="774"/>
        <v>0</v>
      </c>
      <c r="X115" s="8" t="str">
        <f t="shared" si="775"/>
        <v/>
      </c>
      <c r="Y115" s="8"/>
      <c r="Z115" s="8">
        <f>IF(A115&lt;&gt;"",IF(VLOOKUP(A115,Apr!A$4:F$209,6)&gt;0,VLOOKUP(A115,Apr!A$4:F$209,6),0),0)</f>
        <v>0</v>
      </c>
      <c r="AA115" s="8">
        <f>IF(A115&lt;&gt;"",IF(VLOOKUP(A115,May!A$3:F$207,6)&gt;0,VLOOKUP(A115,May!A$3:F$207,6),0),0)</f>
        <v>0</v>
      </c>
      <c r="AB115" s="8">
        <f>IF(A115&lt;&gt;"",IF(VLOOKUP(A115,Jun!A$3:F$207,6)&gt;0,VLOOKUP(A115,Jun!A$3:F$207,6),0),0)</f>
        <v>0</v>
      </c>
      <c r="AC115" s="8">
        <f>IF(A115&lt;&gt;"",IF(VLOOKUP(A115,Jul!A$3:F$206,6)&gt;0,VLOOKUP(A115,Jul!A$3:F$206,6),0),0)</f>
        <v>0</v>
      </c>
      <c r="AD115" s="8">
        <f>IF(A115&lt;&gt;"",IF(VLOOKUP(A115,Aug!A$3:F$206,6)&gt;0,VLOOKUP(A115,Aug!A$3:F$206,6),0),0)</f>
        <v>0</v>
      </c>
      <c r="AE115" s="8">
        <f>IF(A115&lt;&gt;"",IF(VLOOKUP(A115,Sep!A$3:F$206,6)&gt;0,VLOOKUP(A115,Sep!A$3:F$206,6),0),0)</f>
        <v>0</v>
      </c>
      <c r="AF115" s="6">
        <f t="shared" si="776"/>
        <v>0</v>
      </c>
      <c r="AG115" s="8">
        <f t="shared" si="777"/>
        <v>2.7777777777777776E-2</v>
      </c>
      <c r="AH115" s="8">
        <f>IF(A115&lt;&gt;"",IF(VLOOKUP(A115,Oct!A$3:F$206,6)&gt;0,VLOOKUP(A115,Oct!A$3:F$206,6),0),0)</f>
        <v>0</v>
      </c>
      <c r="AI115" s="8">
        <f>IF(A115&lt;&gt;"",IF(VLOOKUP(A115,Nov!A$3:F$206,6)&gt;0,VLOOKUP(A115,Nov!A$3:F$206,6),0),0)</f>
        <v>0</v>
      </c>
      <c r="AJ115" s="8">
        <f>IF(A115&lt;&gt;"",IF(VLOOKUP(A115,Dec!A$3:F$207,6)&gt;0,VLOOKUP(A115,Dec!A$3:F$207,6),0),0)</f>
        <v>0</v>
      </c>
      <c r="AK115" s="8">
        <f>IF(A115&lt;&gt;"",IF(VLOOKUP(A115,Jan!A$3:F$206,6)&gt;0,VLOOKUP(A115,Jan!A$3:F$206,6),0),0)</f>
        <v>0</v>
      </c>
      <c r="AL115" s="8">
        <f>IF(A115&lt;&gt;"",IF(VLOOKUP(A115,Feb!A$3:F$206,6)&gt;0,VLOOKUP(A115,Feb!A$3:F$206,6),0),0)</f>
        <v>0</v>
      </c>
      <c r="AM115" s="8">
        <f>IF(A115&lt;&gt;"",IF(VLOOKUP(A115,Mar!A$3:F$206,6)&gt;0,VLOOKUP(A115,Mar!A$3:F$206,6),0),0)</f>
        <v>0</v>
      </c>
      <c r="AO115" s="8">
        <f>LARGE($BM115:BN115,1)</f>
        <v>0</v>
      </c>
      <c r="AP115" s="8">
        <f>LARGE($BM115:BO115,1)</f>
        <v>0</v>
      </c>
      <c r="AQ115" s="8">
        <f>LARGE($BM115:BP115,1)</f>
        <v>0</v>
      </c>
      <c r="AR115" s="8">
        <f>LARGE($BM115:BQ115,1)</f>
        <v>0</v>
      </c>
      <c r="AS115" s="8">
        <f>LARGE($BM115:BR115,1)</f>
        <v>0</v>
      </c>
      <c r="AT115" s="8">
        <f>LARGE($BS115:BT115,1)</f>
        <v>0</v>
      </c>
      <c r="AU115" s="8">
        <f>LARGE($BS115:BU115,1)</f>
        <v>0</v>
      </c>
      <c r="AV115" s="8">
        <f>LARGE($BS115:BV115,1)</f>
        <v>0</v>
      </c>
      <c r="AW115" s="8">
        <f>LARGE($BS115:BW115,1)</f>
        <v>0</v>
      </c>
      <c r="AX115" s="8">
        <f>LARGE($BS115:BX115,1)</f>
        <v>0</v>
      </c>
      <c r="BA115" s="6">
        <f t="shared" si="728"/>
        <v>0</v>
      </c>
      <c r="BB115" s="6">
        <f t="shared" si="729"/>
        <v>0</v>
      </c>
      <c r="BC115" s="6">
        <f t="shared" si="730"/>
        <v>0</v>
      </c>
      <c r="BD115" s="6">
        <f t="shared" si="731"/>
        <v>0</v>
      </c>
      <c r="BE115" s="6">
        <f t="shared" si="732"/>
        <v>0</v>
      </c>
      <c r="BF115" s="6">
        <f t="shared" si="733"/>
        <v>0</v>
      </c>
      <c r="BG115" s="6">
        <f t="shared" si="778"/>
        <v>0</v>
      </c>
      <c r="BH115" s="6">
        <f t="shared" si="779"/>
        <v>0</v>
      </c>
      <c r="BI115" s="6">
        <f t="shared" si="780"/>
        <v>0</v>
      </c>
      <c r="BJ115" s="6">
        <f t="shared" si="781"/>
        <v>0</v>
      </c>
      <c r="BK115" s="6">
        <f t="shared" si="782"/>
        <v>0</v>
      </c>
      <c r="BM115" s="8" t="str">
        <f t="shared" si="734"/>
        <v/>
      </c>
      <c r="BN115" s="8">
        <f t="shared" si="783"/>
        <v>0</v>
      </c>
      <c r="BO115" s="8">
        <f t="shared" si="784"/>
        <v>0</v>
      </c>
      <c r="BP115" s="8">
        <f t="shared" si="785"/>
        <v>0</v>
      </c>
      <c r="BQ115" s="8">
        <f t="shared" si="786"/>
        <v>0</v>
      </c>
      <c r="BR115" s="8">
        <f t="shared" si="787"/>
        <v>0</v>
      </c>
      <c r="BS115" s="8"/>
      <c r="BT115" s="8">
        <f t="shared" si="747"/>
        <v>0</v>
      </c>
      <c r="BU115" s="8">
        <f t="shared" si="747"/>
        <v>0</v>
      </c>
      <c r="BV115" s="8">
        <f t="shared" ref="BV115:BV178" si="789">IF(BI115&gt;0,IF($AF$4&gt;BI115,(MROUND($AF$4-BI115,15)/(60*60*24)),0),0)</f>
        <v>0</v>
      </c>
      <c r="BW115" s="8">
        <f t="shared" ref="BW115:BW178" si="790">IF(BJ115&gt;0,IF($AF$4&gt;BJ115,(MROUND($AF$4-BJ115,15)/(60*60*24)),0),0)</f>
        <v>0</v>
      </c>
      <c r="BX115" s="8">
        <f t="shared" ref="BX115:BX178" si="791">IF(BK115&gt;0,IF($AF$4&gt;BK115,(MROUND($AF$4-BK115,15)/(60*60*24)),0),0)</f>
        <v>0</v>
      </c>
      <c r="CA115" s="8" t="str">
        <f t="shared" si="735"/>
        <v/>
      </c>
      <c r="CB115" s="8" t="str">
        <f t="shared" si="736"/>
        <v/>
      </c>
      <c r="CC115" s="8" t="str">
        <f t="shared" si="737"/>
        <v/>
      </c>
      <c r="CD115" s="8" t="str">
        <f t="shared" si="738"/>
        <v/>
      </c>
      <c r="CE115" s="8" t="str">
        <f t="shared" si="739"/>
        <v/>
      </c>
      <c r="CF115" s="8" t="str">
        <f t="shared" si="740"/>
        <v/>
      </c>
      <c r="CG115" s="8" t="str">
        <f t="shared" si="748"/>
        <v/>
      </c>
      <c r="CH115" s="8" t="str">
        <f t="shared" si="749"/>
        <v/>
      </c>
      <c r="CI115" s="8" t="str">
        <f t="shared" si="750"/>
        <v/>
      </c>
      <c r="CJ115" s="8" t="str">
        <f t="shared" si="751"/>
        <v/>
      </c>
      <c r="CK115" s="8" t="str">
        <f t="shared" si="752"/>
        <v/>
      </c>
      <c r="CL115" s="8" t="str">
        <f t="shared" si="753"/>
        <v/>
      </c>
      <c r="CN115" s="13">
        <v>0.692465277777778</v>
      </c>
      <c r="CO115" s="8">
        <f t="shared" si="754"/>
        <v>0.692465277777778</v>
      </c>
      <c r="CP115" s="8">
        <f>IF(COUNT($CA115:CB115)&gt;0,SMALL($CA115:CB115,1),$CN115)</f>
        <v>0.692465277777778</v>
      </c>
      <c r="CQ115" s="8">
        <f>IF(COUNT($CA115:CC115)&gt;0,SMALL($CA115:CC115,1),$CN115)</f>
        <v>0.692465277777778</v>
      </c>
      <c r="CR115" s="8">
        <f>IF(COUNT($CA115:CD115)&gt;0,SMALL($CA115:CD115,1),$CN115)</f>
        <v>0.692465277777778</v>
      </c>
      <c r="CS115" s="8">
        <f>IF(COUNT($CA115:CE115)&gt;0,SMALL($CA115:CE115,1),$CN115)</f>
        <v>0.692465277777778</v>
      </c>
      <c r="CU115" s="8">
        <f t="shared" si="755"/>
        <v>0</v>
      </c>
      <c r="CV115" s="8">
        <f>IF(COUNT($CG115:CH115)&gt;0,SMALL($CG115:CH115,1),$CU115)</f>
        <v>0</v>
      </c>
      <c r="CW115" s="8">
        <f>IF(COUNT($CG115:CI115)&gt;0,SMALL($CG115:CI115,1),$CU115)</f>
        <v>0</v>
      </c>
      <c r="CX115" s="8">
        <f>IF(COUNT($CG115:CJ115)&gt;0,SMALL($CG115:CJ115,1),$CU115)</f>
        <v>0</v>
      </c>
      <c r="CY115" s="8">
        <f>IF(COUNT($CG115:CK115)&gt;0,SMALL($CG115:CK115,1),$CU115)</f>
        <v>0</v>
      </c>
      <c r="DA115" s="8" t="str">
        <f t="shared" si="723"/>
        <v/>
      </c>
      <c r="DB115" s="8" t="str">
        <f t="shared" si="724"/>
        <v/>
      </c>
      <c r="DC115" s="1">
        <f t="shared" si="462"/>
        <v>0</v>
      </c>
      <c r="DD115" s="8" t="str">
        <f t="shared" si="725"/>
        <v/>
      </c>
      <c r="DE115" s="1">
        <f t="shared" si="726"/>
        <v>0</v>
      </c>
      <c r="DG115" s="13">
        <f t="shared" si="741"/>
        <v>0</v>
      </c>
      <c r="DH115" s="13">
        <f>SMALL($DT115:DU115,1)/(60*60*24)</f>
        <v>0</v>
      </c>
      <c r="DI115" s="13">
        <f>SMALL($DT115:DV115,1)/(60*60*24)</f>
        <v>0</v>
      </c>
      <c r="DJ115" s="13">
        <f>SMALL($DT115:DW115,1)/(60*60*24)</f>
        <v>0</v>
      </c>
      <c r="DK115" s="13">
        <f>SMALL($DT115:DX115,1)/(60*60*24)</f>
        <v>0</v>
      </c>
      <c r="DL115" s="13">
        <f>SMALL($DT115:DY115,1)/(60*60*24)</f>
        <v>0</v>
      </c>
      <c r="DM115" s="37">
        <f t="shared" si="742"/>
        <v>0</v>
      </c>
      <c r="DN115" s="13">
        <f>SMALL($DZ115:EA115,1)/(60*60*24)</f>
        <v>0</v>
      </c>
      <c r="DO115" s="13">
        <f>SMALL($DZ115:EB115,1)/(60*60*24)</f>
        <v>0</v>
      </c>
      <c r="DP115" s="13">
        <f>SMALL($DZ115:EC115,1)/(60*60*24)</f>
        <v>0</v>
      </c>
      <c r="DQ115" s="13">
        <f>SMALL($DZ115:ED115,1)/(60*60*24)</f>
        <v>0</v>
      </c>
      <c r="DR115" s="13">
        <f>SMALL($DZ115:EE115,1)/(60*60*24)</f>
        <v>0</v>
      </c>
      <c r="DT115" s="6">
        <f t="shared" si="743"/>
        <v>0</v>
      </c>
      <c r="DU115" s="1">
        <f t="shared" si="756"/>
        <v>9999</v>
      </c>
      <c r="DV115" s="1">
        <f t="shared" si="757"/>
        <v>9999</v>
      </c>
      <c r="DW115" s="1">
        <f t="shared" si="758"/>
        <v>9999</v>
      </c>
      <c r="DX115" s="1">
        <f t="shared" si="759"/>
        <v>9999</v>
      </c>
      <c r="DY115" s="1">
        <f t="shared" si="760"/>
        <v>9999</v>
      </c>
      <c r="DZ115" s="6">
        <f t="shared" si="744"/>
        <v>0</v>
      </c>
      <c r="EA115" s="1">
        <f t="shared" si="761"/>
        <v>9999</v>
      </c>
      <c r="EB115" s="46">
        <f t="shared" ref="EB115:EB178" si="792">IF(BH115&gt;0,BH115*1.198547,9999)</f>
        <v>9999</v>
      </c>
      <c r="EC115" s="1">
        <f t="shared" si="763"/>
        <v>9999</v>
      </c>
      <c r="ED115" s="1">
        <f t="shared" si="764"/>
        <v>9999</v>
      </c>
      <c r="EE115" s="1">
        <f t="shared" si="765"/>
        <v>9999</v>
      </c>
    </row>
    <row r="116" spans="1:135" x14ac:dyDescent="0.25">
      <c r="H116" s="3"/>
      <c r="I116" s="3"/>
      <c r="N116" s="8">
        <f t="shared" si="720"/>
        <v>0</v>
      </c>
      <c r="O116" s="32">
        <f t="shared" si="515"/>
        <v>0</v>
      </c>
      <c r="P116" s="70"/>
      <c r="Q116" s="32">
        <f t="shared" ref="Q116" si="793">IF(R116&gt;0,"+",0)</f>
        <v>0</v>
      </c>
      <c r="R116" s="70"/>
      <c r="S116" s="6">
        <f t="shared" si="772"/>
        <v>0</v>
      </c>
      <c r="T116" s="8" t="str">
        <f t="shared" si="722"/>
        <v/>
      </c>
      <c r="V116" s="8">
        <f t="shared" si="773"/>
        <v>0</v>
      </c>
      <c r="W116" s="8">
        <f t="shared" si="774"/>
        <v>0</v>
      </c>
      <c r="X116" s="8" t="str">
        <f t="shared" si="775"/>
        <v/>
      </c>
      <c r="Y116" s="8"/>
      <c r="Z116" s="8">
        <f>IF(A116&lt;&gt;"",IF(VLOOKUP(A116,Apr!A$4:F$209,6)&gt;0,VLOOKUP(A116,Apr!A$4:F$209,6),0),0)</f>
        <v>0</v>
      </c>
      <c r="AA116" s="8">
        <f>IF(A116&lt;&gt;"",IF(VLOOKUP(A116,May!A$3:F$207,6)&gt;0,VLOOKUP(A116,May!A$3:F$207,6),0),0)</f>
        <v>0</v>
      </c>
      <c r="AB116" s="8">
        <f>IF(A116&lt;&gt;"",IF(VLOOKUP(A116,Jun!A$3:F$207,6)&gt;0,VLOOKUP(A116,Jun!A$3:F$207,6),0),0)</f>
        <v>0</v>
      </c>
      <c r="AC116" s="8">
        <f>IF(A116&lt;&gt;"",IF(VLOOKUP(A116,Jul!A$3:F$206,6)&gt;0,VLOOKUP(A116,Jul!A$3:F$206,6),0),0)</f>
        <v>0</v>
      </c>
      <c r="AD116" s="8">
        <f>IF(A116&lt;&gt;"",IF(VLOOKUP(A116,Aug!A$3:F$206,6)&gt;0,VLOOKUP(A116,Aug!A$3:F$206,6),0),0)</f>
        <v>0</v>
      </c>
      <c r="AE116" s="8">
        <f>IF(A116&lt;&gt;"",IF(VLOOKUP(A116,Sep!A$3:F$206,6)&gt;0,VLOOKUP(A116,Sep!A$3:F$206,6),0),0)</f>
        <v>0</v>
      </c>
      <c r="AF116" s="6">
        <f t="shared" si="776"/>
        <v>0</v>
      </c>
      <c r="AG116" s="8">
        <f t="shared" si="777"/>
        <v>2.7777777777777776E-2</v>
      </c>
      <c r="AH116" s="8">
        <f>IF(A116&lt;&gt;"",IF(VLOOKUP(A116,Oct!A$3:F$206,6)&gt;0,VLOOKUP(A116,Oct!A$3:F$206,6),0),0)</f>
        <v>0</v>
      </c>
      <c r="AI116" s="8">
        <f>IF(A116&lt;&gt;"",IF(VLOOKUP(A116,Nov!A$3:F$206,6)&gt;0,VLOOKUP(A116,Nov!A$3:F$206,6),0),0)</f>
        <v>0</v>
      </c>
      <c r="AJ116" s="8">
        <f>IF(A116&lt;&gt;"",IF(VLOOKUP(A116,Dec!A$3:F$207,6)&gt;0,VLOOKUP(A116,Dec!A$3:F$207,6),0),0)</f>
        <v>0</v>
      </c>
      <c r="AK116" s="8">
        <f>IF(A116&lt;&gt;"",IF(VLOOKUP(A116,Jan!A$3:F$206,6)&gt;0,VLOOKUP(A116,Jan!A$3:F$206,6),0),0)</f>
        <v>0</v>
      </c>
      <c r="AL116" s="8">
        <f>IF(A116&lt;&gt;"",IF(VLOOKUP(A116,Feb!A$3:F$206,6)&gt;0,VLOOKUP(A116,Feb!A$3:F$206,6),0),0)</f>
        <v>0</v>
      </c>
      <c r="AM116" s="8">
        <f>IF(A116&lt;&gt;"",IF(VLOOKUP(A116,Mar!A$3:F$206,6)&gt;0,VLOOKUP(A116,Mar!A$3:F$206,6),0),0)</f>
        <v>0</v>
      </c>
      <c r="AO116" s="8">
        <f>LARGE($BM116:BN116,1)</f>
        <v>0</v>
      </c>
      <c r="AP116" s="8">
        <f>LARGE($BM116:BO116,1)</f>
        <v>0</v>
      </c>
      <c r="AQ116" s="8">
        <f>LARGE($BM116:BP116,1)</f>
        <v>0</v>
      </c>
      <c r="AR116" s="8">
        <f>LARGE($BM116:BQ116,1)</f>
        <v>0</v>
      </c>
      <c r="AS116" s="8">
        <f>LARGE($BM116:BR116,1)</f>
        <v>0</v>
      </c>
      <c r="AT116" s="8">
        <f>LARGE($BS116:BT116,1)</f>
        <v>0</v>
      </c>
      <c r="AU116" s="8">
        <f>LARGE($BS116:BU116,1)</f>
        <v>0</v>
      </c>
      <c r="AV116" s="8">
        <f>LARGE($BS116:BV116,1)</f>
        <v>0</v>
      </c>
      <c r="AW116" s="8">
        <f>LARGE($BS116:BW116,1)</f>
        <v>0</v>
      </c>
      <c r="AX116" s="8">
        <f>LARGE($BS116:BX116,1)</f>
        <v>0</v>
      </c>
      <c r="BA116" s="6">
        <f t="shared" si="728"/>
        <v>0</v>
      </c>
      <c r="BB116" s="6">
        <f t="shared" si="729"/>
        <v>0</v>
      </c>
      <c r="BC116" s="6">
        <f t="shared" si="730"/>
        <v>0</v>
      </c>
      <c r="BD116" s="6">
        <f t="shared" si="731"/>
        <v>0</v>
      </c>
      <c r="BE116" s="6">
        <f t="shared" si="732"/>
        <v>0</v>
      </c>
      <c r="BF116" s="6">
        <f t="shared" si="733"/>
        <v>0</v>
      </c>
      <c r="BG116" s="6">
        <f t="shared" si="778"/>
        <v>0</v>
      </c>
      <c r="BH116" s="6">
        <f t="shared" si="779"/>
        <v>0</v>
      </c>
      <c r="BI116" s="6">
        <f t="shared" si="780"/>
        <v>0</v>
      </c>
      <c r="BJ116" s="6">
        <f t="shared" si="781"/>
        <v>0</v>
      </c>
      <c r="BK116" s="6">
        <f t="shared" si="782"/>
        <v>0</v>
      </c>
      <c r="BM116" s="8" t="str">
        <f t="shared" si="734"/>
        <v/>
      </c>
      <c r="BN116" s="8">
        <f t="shared" si="783"/>
        <v>0</v>
      </c>
      <c r="BO116" s="8">
        <f t="shared" si="784"/>
        <v>0</v>
      </c>
      <c r="BP116" s="8">
        <f t="shared" si="785"/>
        <v>0</v>
      </c>
      <c r="BQ116" s="8">
        <f t="shared" si="786"/>
        <v>0</v>
      </c>
      <c r="BR116" s="8">
        <f t="shared" si="787"/>
        <v>0</v>
      </c>
      <c r="BS116" s="8"/>
      <c r="BT116" s="8">
        <f t="shared" si="747"/>
        <v>0</v>
      </c>
      <c r="BU116" s="8">
        <f t="shared" si="747"/>
        <v>0</v>
      </c>
      <c r="BV116" s="8">
        <f t="shared" si="789"/>
        <v>0</v>
      </c>
      <c r="BW116" s="8">
        <f t="shared" si="790"/>
        <v>0</v>
      </c>
      <c r="BX116" s="8">
        <f t="shared" si="791"/>
        <v>0</v>
      </c>
      <c r="CA116" s="8" t="str">
        <f t="shared" si="735"/>
        <v/>
      </c>
      <c r="CB116" s="8" t="str">
        <f t="shared" si="736"/>
        <v/>
      </c>
      <c r="CC116" s="8" t="str">
        <f t="shared" si="737"/>
        <v/>
      </c>
      <c r="CD116" s="8" t="str">
        <f t="shared" si="738"/>
        <v/>
      </c>
      <c r="CE116" s="8" t="str">
        <f t="shared" si="739"/>
        <v/>
      </c>
      <c r="CF116" s="8" t="str">
        <f t="shared" si="740"/>
        <v/>
      </c>
      <c r="CG116" s="8" t="str">
        <f t="shared" si="748"/>
        <v/>
      </c>
      <c r="CH116" s="8" t="str">
        <f t="shared" si="749"/>
        <v/>
      </c>
      <c r="CI116" s="8" t="str">
        <f t="shared" si="750"/>
        <v/>
      </c>
      <c r="CJ116" s="8" t="str">
        <f t="shared" si="751"/>
        <v/>
      </c>
      <c r="CK116" s="8" t="str">
        <f t="shared" si="752"/>
        <v/>
      </c>
      <c r="CL116" s="8" t="str">
        <f t="shared" si="753"/>
        <v/>
      </c>
      <c r="CN116" s="13">
        <v>0.73413194444444496</v>
      </c>
      <c r="CO116" s="8">
        <f t="shared" si="754"/>
        <v>0.73413194444444496</v>
      </c>
      <c r="CP116" s="8">
        <f>IF(COUNT($CA116:CB116)&gt;0,SMALL($CA116:CB116,1),$CN116)</f>
        <v>0.73413194444444496</v>
      </c>
      <c r="CQ116" s="8">
        <f>IF(COUNT($CA116:CC116)&gt;0,SMALL($CA116:CC116,1),$CN116)</f>
        <v>0.73413194444444496</v>
      </c>
      <c r="CR116" s="8">
        <f>IF(COUNT($CA116:CD116)&gt;0,SMALL($CA116:CD116,1),$CN116)</f>
        <v>0.73413194444444496</v>
      </c>
      <c r="CS116" s="8">
        <f>IF(COUNT($CA116:CE116)&gt;0,SMALL($CA116:CE116,1),$CN116)</f>
        <v>0.73413194444444496</v>
      </c>
      <c r="CU116" s="8">
        <f t="shared" si="755"/>
        <v>0</v>
      </c>
      <c r="CV116" s="8">
        <f>IF(COUNT($CG116:CH116)&gt;0,SMALL($CG116:CH116,1),$CU116)</f>
        <v>0</v>
      </c>
      <c r="CW116" s="8">
        <f>IF(COUNT($CG116:CI116)&gt;0,SMALL($CG116:CI116,1),$CU116)</f>
        <v>0</v>
      </c>
      <c r="CX116" s="8">
        <f>IF(COUNT($CG116:CJ116)&gt;0,SMALL($CG116:CJ116,1),$CU116)</f>
        <v>0</v>
      </c>
      <c r="CY116" s="8">
        <f>IF(COUNT($CG116:CK116)&gt;0,SMALL($CG116:CK116,1),$CU116)</f>
        <v>0</v>
      </c>
      <c r="DA116" s="8" t="str">
        <f t="shared" si="723"/>
        <v/>
      </c>
      <c r="DB116" s="8" t="str">
        <f t="shared" si="724"/>
        <v/>
      </c>
      <c r="DC116" s="1">
        <f t="shared" si="462"/>
        <v>0</v>
      </c>
      <c r="DD116" s="8" t="str">
        <f t="shared" si="725"/>
        <v/>
      </c>
      <c r="DE116" s="1">
        <f t="shared" si="726"/>
        <v>0</v>
      </c>
      <c r="DG116" s="13">
        <f t="shared" si="741"/>
        <v>0</v>
      </c>
      <c r="DH116" s="13">
        <f>SMALL($DT116:DU116,1)/(60*60*24)</f>
        <v>0</v>
      </c>
      <c r="DI116" s="13">
        <f>SMALL($DT116:DV116,1)/(60*60*24)</f>
        <v>0</v>
      </c>
      <c r="DJ116" s="13">
        <f>SMALL($DT116:DW116,1)/(60*60*24)</f>
        <v>0</v>
      </c>
      <c r="DK116" s="13">
        <f>SMALL($DT116:DX116,1)/(60*60*24)</f>
        <v>0</v>
      </c>
      <c r="DL116" s="13">
        <f>SMALL($DT116:DY116,1)/(60*60*24)</f>
        <v>0</v>
      </c>
      <c r="DM116" s="37">
        <f t="shared" si="742"/>
        <v>0</v>
      </c>
      <c r="DN116" s="13">
        <f>SMALL($DZ116:EA116,1)/(60*60*24)</f>
        <v>0</v>
      </c>
      <c r="DO116" s="13">
        <f>SMALL($DZ116:EB116,1)/(60*60*24)</f>
        <v>0</v>
      </c>
      <c r="DP116" s="13">
        <f>SMALL($DZ116:EC116,1)/(60*60*24)</f>
        <v>0</v>
      </c>
      <c r="DQ116" s="13">
        <f>SMALL($DZ116:ED116,1)/(60*60*24)</f>
        <v>0</v>
      </c>
      <c r="DR116" s="13">
        <f>SMALL($DZ116:EE116,1)/(60*60*24)</f>
        <v>0</v>
      </c>
      <c r="DT116" s="6">
        <f t="shared" si="743"/>
        <v>0</v>
      </c>
      <c r="DU116" s="1">
        <f t="shared" si="756"/>
        <v>9999</v>
      </c>
      <c r="DV116" s="1">
        <f t="shared" si="757"/>
        <v>9999</v>
      </c>
      <c r="DW116" s="1">
        <f t="shared" si="758"/>
        <v>9999</v>
      </c>
      <c r="DX116" s="1">
        <f t="shared" si="759"/>
        <v>9999</v>
      </c>
      <c r="DY116" s="1">
        <f t="shared" si="760"/>
        <v>9999</v>
      </c>
      <c r="DZ116" s="6">
        <f t="shared" si="744"/>
        <v>0</v>
      </c>
      <c r="EA116" s="1">
        <f t="shared" si="761"/>
        <v>9999</v>
      </c>
      <c r="EB116" s="46">
        <f t="shared" si="792"/>
        <v>9999</v>
      </c>
      <c r="EC116" s="1">
        <f t="shared" si="763"/>
        <v>9999</v>
      </c>
      <c r="ED116" s="1">
        <f t="shared" si="764"/>
        <v>9999</v>
      </c>
      <c r="EE116" s="1">
        <f t="shared" si="765"/>
        <v>9999</v>
      </c>
    </row>
    <row r="117" spans="1:135" x14ac:dyDescent="0.25">
      <c r="H117" s="3"/>
      <c r="I117" s="3"/>
      <c r="N117" s="8">
        <f t="shared" si="720"/>
        <v>0</v>
      </c>
      <c r="O117" s="32">
        <f t="shared" si="515"/>
        <v>0</v>
      </c>
      <c r="P117" s="70"/>
      <c r="Q117" s="32">
        <f t="shared" ref="Q117" si="794">IF(R117&gt;0,"+",0)</f>
        <v>0</v>
      </c>
      <c r="R117" s="70"/>
      <c r="S117" s="6">
        <f t="shared" si="772"/>
        <v>0</v>
      </c>
      <c r="T117" s="8" t="str">
        <f t="shared" si="722"/>
        <v/>
      </c>
      <c r="V117" s="8">
        <f t="shared" si="773"/>
        <v>0</v>
      </c>
      <c r="W117" s="8">
        <f t="shared" si="774"/>
        <v>0</v>
      </c>
      <c r="X117" s="8" t="str">
        <f t="shared" si="775"/>
        <v/>
      </c>
      <c r="Y117" s="8"/>
      <c r="Z117" s="8">
        <f>IF(A117&lt;&gt;"",IF(VLOOKUP(A117,Apr!A$4:F$209,6)&gt;0,VLOOKUP(A117,Apr!A$4:F$209,6),0),0)</f>
        <v>0</v>
      </c>
      <c r="AA117" s="8">
        <f>IF(A117&lt;&gt;"",IF(VLOOKUP(A117,May!A$3:F$207,6)&gt;0,VLOOKUP(A117,May!A$3:F$207,6),0),0)</f>
        <v>0</v>
      </c>
      <c r="AB117" s="8">
        <f>IF(A117&lt;&gt;"",IF(VLOOKUP(A117,Jun!A$3:F$207,6)&gt;0,VLOOKUP(A117,Jun!A$3:F$207,6),0),0)</f>
        <v>0</v>
      </c>
      <c r="AC117" s="8">
        <f>IF(A117&lt;&gt;"",IF(VLOOKUP(A117,Jul!A$3:F$206,6)&gt;0,VLOOKUP(A117,Jul!A$3:F$206,6),0),0)</f>
        <v>0</v>
      </c>
      <c r="AD117" s="8">
        <f>IF(A117&lt;&gt;"",IF(VLOOKUP(A117,Aug!A$3:F$206,6)&gt;0,VLOOKUP(A117,Aug!A$3:F$206,6),0),0)</f>
        <v>0</v>
      </c>
      <c r="AE117" s="8">
        <f>IF(A117&lt;&gt;"",IF(VLOOKUP(A117,Sep!A$3:F$206,6)&gt;0,VLOOKUP(A117,Sep!A$3:F$206,6),0),0)</f>
        <v>0</v>
      </c>
      <c r="AF117" s="6">
        <f t="shared" si="776"/>
        <v>0</v>
      </c>
      <c r="AG117" s="8">
        <f t="shared" si="777"/>
        <v>2.7777777777777776E-2</v>
      </c>
      <c r="AH117" s="8">
        <f>IF(A117&lt;&gt;"",IF(VLOOKUP(A117,Oct!A$3:F$206,6)&gt;0,VLOOKUP(A117,Oct!A$3:F$206,6),0),0)</f>
        <v>0</v>
      </c>
      <c r="AI117" s="8">
        <f>IF(A117&lt;&gt;"",IF(VLOOKUP(A117,Nov!A$3:F$206,6)&gt;0,VLOOKUP(A117,Nov!A$3:F$206,6),0),0)</f>
        <v>0</v>
      </c>
      <c r="AJ117" s="8">
        <f>IF(A117&lt;&gt;"",IF(VLOOKUP(A117,Dec!A$3:F$207,6)&gt;0,VLOOKUP(A117,Dec!A$3:F$207,6),0),0)</f>
        <v>0</v>
      </c>
      <c r="AK117" s="8">
        <f>IF(A117&lt;&gt;"",IF(VLOOKUP(A117,Jan!A$3:F$206,6)&gt;0,VLOOKUP(A117,Jan!A$3:F$206,6),0),0)</f>
        <v>0</v>
      </c>
      <c r="AL117" s="8">
        <f>IF(A117&lt;&gt;"",IF(VLOOKUP(A117,Feb!A$3:F$206,6)&gt;0,VLOOKUP(A117,Feb!A$3:F$206,6),0),0)</f>
        <v>0</v>
      </c>
      <c r="AM117" s="8">
        <f>IF(A117&lt;&gt;"",IF(VLOOKUP(A117,Mar!A$3:F$206,6)&gt;0,VLOOKUP(A117,Mar!A$3:F$206,6),0),0)</f>
        <v>0</v>
      </c>
      <c r="AO117" s="8">
        <f>LARGE($BM117:BN117,1)</f>
        <v>0</v>
      </c>
      <c r="AP117" s="8">
        <f>LARGE($BM117:BO117,1)</f>
        <v>0</v>
      </c>
      <c r="AQ117" s="8">
        <f>LARGE($BM117:BP117,1)</f>
        <v>0</v>
      </c>
      <c r="AR117" s="8">
        <f>LARGE($BM117:BQ117,1)</f>
        <v>0</v>
      </c>
      <c r="AS117" s="8">
        <f>LARGE($BM117:BR117,1)</f>
        <v>0</v>
      </c>
      <c r="AT117" s="8">
        <f>LARGE($BS117:BT117,1)</f>
        <v>0</v>
      </c>
      <c r="AU117" s="8">
        <f>LARGE($BS117:BU117,1)</f>
        <v>0</v>
      </c>
      <c r="AV117" s="8">
        <f>LARGE($BS117:BV117,1)</f>
        <v>0</v>
      </c>
      <c r="AW117" s="8">
        <f>LARGE($BS117:BW117,1)</f>
        <v>0</v>
      </c>
      <c r="AX117" s="8">
        <f>LARGE($BS117:BX117,1)</f>
        <v>0</v>
      </c>
      <c r="BA117" s="6">
        <f t="shared" si="728"/>
        <v>0</v>
      </c>
      <c r="BB117" s="6">
        <f t="shared" si="729"/>
        <v>0</v>
      </c>
      <c r="BC117" s="6">
        <f t="shared" si="730"/>
        <v>0</v>
      </c>
      <c r="BD117" s="6">
        <f t="shared" si="731"/>
        <v>0</v>
      </c>
      <c r="BE117" s="6">
        <f t="shared" si="732"/>
        <v>0</v>
      </c>
      <c r="BF117" s="6">
        <f t="shared" si="733"/>
        <v>0</v>
      </c>
      <c r="BG117" s="6">
        <f t="shared" si="778"/>
        <v>0</v>
      </c>
      <c r="BH117" s="6">
        <f t="shared" si="779"/>
        <v>0</v>
      </c>
      <c r="BI117" s="6">
        <f t="shared" si="780"/>
        <v>0</v>
      </c>
      <c r="BJ117" s="6">
        <f t="shared" si="781"/>
        <v>0</v>
      </c>
      <c r="BK117" s="6">
        <f t="shared" si="782"/>
        <v>0</v>
      </c>
      <c r="BM117" s="8" t="str">
        <f t="shared" si="734"/>
        <v/>
      </c>
      <c r="BN117" s="8">
        <f t="shared" si="783"/>
        <v>0</v>
      </c>
      <c r="BO117" s="8">
        <f t="shared" si="784"/>
        <v>0</v>
      </c>
      <c r="BP117" s="8">
        <f t="shared" si="785"/>
        <v>0</v>
      </c>
      <c r="BQ117" s="8">
        <f t="shared" si="786"/>
        <v>0</v>
      </c>
      <c r="BR117" s="8">
        <f t="shared" si="787"/>
        <v>0</v>
      </c>
      <c r="BS117" s="8"/>
      <c r="BT117" s="8">
        <f t="shared" si="747"/>
        <v>0</v>
      </c>
      <c r="BU117" s="8">
        <f t="shared" si="747"/>
        <v>0</v>
      </c>
      <c r="BV117" s="8">
        <f t="shared" si="789"/>
        <v>0</v>
      </c>
      <c r="BW117" s="8">
        <f t="shared" si="790"/>
        <v>0</v>
      </c>
      <c r="BX117" s="8">
        <f t="shared" si="791"/>
        <v>0</v>
      </c>
      <c r="CA117" s="8" t="str">
        <f t="shared" si="735"/>
        <v/>
      </c>
      <c r="CB117" s="8" t="str">
        <f t="shared" si="736"/>
        <v/>
      </c>
      <c r="CC117" s="8" t="str">
        <f t="shared" si="737"/>
        <v/>
      </c>
      <c r="CD117" s="8" t="str">
        <f t="shared" si="738"/>
        <v/>
      </c>
      <c r="CE117" s="8" t="str">
        <f t="shared" si="739"/>
        <v/>
      </c>
      <c r="CF117" s="8" t="str">
        <f t="shared" si="740"/>
        <v/>
      </c>
      <c r="CG117" s="8" t="str">
        <f t="shared" si="748"/>
        <v/>
      </c>
      <c r="CH117" s="8" t="str">
        <f t="shared" si="749"/>
        <v/>
      </c>
      <c r="CI117" s="8" t="str">
        <f t="shared" si="750"/>
        <v/>
      </c>
      <c r="CJ117" s="8" t="str">
        <f t="shared" si="751"/>
        <v/>
      </c>
      <c r="CK117" s="8" t="str">
        <f t="shared" si="752"/>
        <v/>
      </c>
      <c r="CL117" s="8" t="str">
        <f t="shared" si="753"/>
        <v/>
      </c>
      <c r="CN117" s="13">
        <v>0.77579861111111104</v>
      </c>
      <c r="CO117" s="8">
        <f t="shared" si="754"/>
        <v>0.77579861111111104</v>
      </c>
      <c r="CP117" s="8">
        <f>IF(COUNT($CA117:CB117)&gt;0,SMALL($CA117:CB117,1),$CN117)</f>
        <v>0.77579861111111104</v>
      </c>
      <c r="CQ117" s="8">
        <f>IF(COUNT($CA117:CC117)&gt;0,SMALL($CA117:CC117,1),$CN117)</f>
        <v>0.77579861111111104</v>
      </c>
      <c r="CR117" s="8">
        <f>IF(COUNT($CA117:CD117)&gt;0,SMALL($CA117:CD117,1),$CN117)</f>
        <v>0.77579861111111104</v>
      </c>
      <c r="CS117" s="8">
        <f>IF(COUNT($CA117:CE117)&gt;0,SMALL($CA117:CE117,1),$CN117)</f>
        <v>0.77579861111111104</v>
      </c>
      <c r="CU117" s="8">
        <f t="shared" si="755"/>
        <v>0</v>
      </c>
      <c r="CV117" s="8">
        <f>IF(COUNT($CG117:CH117)&gt;0,SMALL($CG117:CH117,1),$CU117)</f>
        <v>0</v>
      </c>
      <c r="CW117" s="8">
        <f>IF(COUNT($CG117:CI117)&gt;0,SMALL($CG117:CI117,1),$CU117)</f>
        <v>0</v>
      </c>
      <c r="CX117" s="8">
        <f>IF(COUNT($CG117:CJ117)&gt;0,SMALL($CG117:CJ117,1),$CU117)</f>
        <v>0</v>
      </c>
      <c r="CY117" s="8">
        <f>IF(COUNT($CG117:CK117)&gt;0,SMALL($CG117:CK117,1),$CU117)</f>
        <v>0</v>
      </c>
      <c r="DA117" s="8" t="str">
        <f t="shared" si="723"/>
        <v/>
      </c>
      <c r="DB117" s="8" t="str">
        <f t="shared" si="724"/>
        <v/>
      </c>
      <c r="DC117" s="1">
        <f t="shared" si="462"/>
        <v>0</v>
      </c>
      <c r="DD117" s="8" t="str">
        <f t="shared" si="725"/>
        <v/>
      </c>
      <c r="DE117" s="1">
        <f t="shared" si="726"/>
        <v>0</v>
      </c>
      <c r="DG117" s="13">
        <f t="shared" si="741"/>
        <v>0</v>
      </c>
      <c r="DH117" s="13">
        <f>SMALL($DT117:DU117,1)/(60*60*24)</f>
        <v>0</v>
      </c>
      <c r="DI117" s="13">
        <f>SMALL($DT117:DV117,1)/(60*60*24)</f>
        <v>0</v>
      </c>
      <c r="DJ117" s="13">
        <f>SMALL($DT117:DW117,1)/(60*60*24)</f>
        <v>0</v>
      </c>
      <c r="DK117" s="13">
        <f>SMALL($DT117:DX117,1)/(60*60*24)</f>
        <v>0</v>
      </c>
      <c r="DL117" s="13">
        <f>SMALL($DT117:DY117,1)/(60*60*24)</f>
        <v>0</v>
      </c>
      <c r="DM117" s="37">
        <f t="shared" si="742"/>
        <v>0</v>
      </c>
      <c r="DN117" s="13">
        <f>SMALL($DZ117:EA117,1)/(60*60*24)</f>
        <v>0</v>
      </c>
      <c r="DO117" s="13">
        <f>SMALL($DZ117:EB117,1)/(60*60*24)</f>
        <v>0</v>
      </c>
      <c r="DP117" s="13">
        <f>SMALL($DZ117:EC117,1)/(60*60*24)</f>
        <v>0</v>
      </c>
      <c r="DQ117" s="13">
        <f>SMALL($DZ117:ED117,1)/(60*60*24)</f>
        <v>0</v>
      </c>
      <c r="DR117" s="13">
        <f>SMALL($DZ117:EE117,1)/(60*60*24)</f>
        <v>0</v>
      </c>
      <c r="DT117" s="6">
        <f t="shared" si="743"/>
        <v>0</v>
      </c>
      <c r="DU117" s="1">
        <f t="shared" si="756"/>
        <v>9999</v>
      </c>
      <c r="DV117" s="1">
        <f t="shared" si="757"/>
        <v>9999</v>
      </c>
      <c r="DW117" s="1">
        <f t="shared" si="758"/>
        <v>9999</v>
      </c>
      <c r="DX117" s="1">
        <f t="shared" si="759"/>
        <v>9999</v>
      </c>
      <c r="DY117" s="1">
        <f t="shared" si="760"/>
        <v>9999</v>
      </c>
      <c r="DZ117" s="6">
        <f t="shared" si="744"/>
        <v>0</v>
      </c>
      <c r="EA117" s="1">
        <f t="shared" si="761"/>
        <v>9999</v>
      </c>
      <c r="EB117" s="46">
        <f t="shared" si="792"/>
        <v>9999</v>
      </c>
      <c r="EC117" s="1">
        <f t="shared" si="763"/>
        <v>9999</v>
      </c>
      <c r="ED117" s="1">
        <f t="shared" si="764"/>
        <v>9999</v>
      </c>
      <c r="EE117" s="1">
        <f t="shared" si="765"/>
        <v>9999</v>
      </c>
    </row>
    <row r="118" spans="1:135" x14ac:dyDescent="0.25">
      <c r="H118" s="3"/>
      <c r="I118" s="3"/>
      <c r="N118" s="8">
        <f t="shared" si="720"/>
        <v>0</v>
      </c>
      <c r="O118" s="32">
        <f t="shared" si="515"/>
        <v>0</v>
      </c>
      <c r="P118" s="70"/>
      <c r="Q118" s="32">
        <f t="shared" ref="Q118" si="795">IF(R118&gt;0,"+",0)</f>
        <v>0</v>
      </c>
      <c r="R118" s="70"/>
      <c r="S118" s="6">
        <f t="shared" si="772"/>
        <v>0</v>
      </c>
      <c r="T118" s="8" t="str">
        <f t="shared" si="722"/>
        <v/>
      </c>
      <c r="V118" s="8">
        <f t="shared" si="773"/>
        <v>0</v>
      </c>
      <c r="W118" s="8">
        <f t="shared" si="774"/>
        <v>0</v>
      </c>
      <c r="X118" s="8" t="str">
        <f t="shared" si="775"/>
        <v/>
      </c>
      <c r="Y118" s="8"/>
      <c r="Z118" s="8">
        <f>IF(A118&lt;&gt;"",IF(VLOOKUP(A118,Apr!A$4:F$209,6)&gt;0,VLOOKUP(A118,Apr!A$4:F$209,6),0),0)</f>
        <v>0</v>
      </c>
      <c r="AA118" s="8">
        <f>IF(A118&lt;&gt;"",IF(VLOOKUP(A118,May!A$3:F$207,6)&gt;0,VLOOKUP(A118,May!A$3:F$207,6),0),0)</f>
        <v>0</v>
      </c>
      <c r="AB118" s="8">
        <f>IF(A118&lt;&gt;"",IF(VLOOKUP(A118,Jun!A$3:F$207,6)&gt;0,VLOOKUP(A118,Jun!A$3:F$207,6),0),0)</f>
        <v>0</v>
      </c>
      <c r="AC118" s="8">
        <f>IF(A118&lt;&gt;"",IF(VLOOKUP(A118,Jul!A$3:F$206,6)&gt;0,VLOOKUP(A118,Jul!A$3:F$206,6),0),0)</f>
        <v>0</v>
      </c>
      <c r="AD118" s="8">
        <f>IF(A118&lt;&gt;"",IF(VLOOKUP(A118,Aug!A$3:F$206,6)&gt;0,VLOOKUP(A118,Aug!A$3:F$206,6),0),0)</f>
        <v>0</v>
      </c>
      <c r="AE118" s="8">
        <f>IF(A118&lt;&gt;"",IF(VLOOKUP(A118,Sep!A$3:F$206,6)&gt;0,VLOOKUP(A118,Sep!A$3:F$206,6),0),0)</f>
        <v>0</v>
      </c>
      <c r="AF118" s="6">
        <f t="shared" si="776"/>
        <v>0</v>
      </c>
      <c r="AG118" s="8">
        <f t="shared" si="777"/>
        <v>2.7777777777777776E-2</v>
      </c>
      <c r="AH118" s="8">
        <f>IF(A118&lt;&gt;"",IF(VLOOKUP(A118,Oct!A$3:F$206,6)&gt;0,VLOOKUP(A118,Oct!A$3:F$206,6),0),0)</f>
        <v>0</v>
      </c>
      <c r="AI118" s="8">
        <f>IF(A118&lt;&gt;"",IF(VLOOKUP(A118,Nov!A$3:F$206,6)&gt;0,VLOOKUP(A118,Nov!A$3:F$206,6),0),0)</f>
        <v>0</v>
      </c>
      <c r="AJ118" s="8">
        <f>IF(A118&lt;&gt;"",IF(VLOOKUP(A118,Dec!A$3:F$207,6)&gt;0,VLOOKUP(A118,Dec!A$3:F$207,6),0),0)</f>
        <v>0</v>
      </c>
      <c r="AK118" s="8">
        <f>IF(A118&lt;&gt;"",IF(VLOOKUP(A118,Jan!A$3:F$206,6)&gt;0,VLOOKUP(A118,Jan!A$3:F$206,6),0),0)</f>
        <v>0</v>
      </c>
      <c r="AL118" s="8">
        <f>IF(A118&lt;&gt;"",IF(VLOOKUP(A118,Feb!A$3:F$206,6)&gt;0,VLOOKUP(A118,Feb!A$3:F$206,6),0),0)</f>
        <v>0</v>
      </c>
      <c r="AM118" s="8">
        <f>IF(A118&lt;&gt;"",IF(VLOOKUP(A118,Mar!A$3:F$206,6)&gt;0,VLOOKUP(A118,Mar!A$3:F$206,6),0),0)</f>
        <v>0</v>
      </c>
      <c r="AO118" s="8">
        <f>LARGE($BM118:BN118,1)</f>
        <v>0</v>
      </c>
      <c r="AP118" s="8">
        <f>LARGE($BM118:BO118,1)</f>
        <v>0</v>
      </c>
      <c r="AQ118" s="8">
        <f>LARGE($BM118:BP118,1)</f>
        <v>0</v>
      </c>
      <c r="AR118" s="8">
        <f>LARGE($BM118:BQ118,1)</f>
        <v>0</v>
      </c>
      <c r="AS118" s="8">
        <f>LARGE($BM118:BR118,1)</f>
        <v>0</v>
      </c>
      <c r="AT118" s="8">
        <f>LARGE($BS118:BT118,1)</f>
        <v>0</v>
      </c>
      <c r="AU118" s="8">
        <f>LARGE($BS118:BU118,1)</f>
        <v>0</v>
      </c>
      <c r="AV118" s="8">
        <f>LARGE($BS118:BV118,1)</f>
        <v>0</v>
      </c>
      <c r="AW118" s="8">
        <f>LARGE($BS118:BW118,1)</f>
        <v>0</v>
      </c>
      <c r="AX118" s="8">
        <f>LARGE($BS118:BX118,1)</f>
        <v>0</v>
      </c>
      <c r="BA118" s="6">
        <f t="shared" si="728"/>
        <v>0</v>
      </c>
      <c r="BB118" s="6">
        <f t="shared" si="729"/>
        <v>0</v>
      </c>
      <c r="BC118" s="6">
        <f t="shared" si="730"/>
        <v>0</v>
      </c>
      <c r="BD118" s="6">
        <f t="shared" si="731"/>
        <v>0</v>
      </c>
      <c r="BE118" s="6">
        <f t="shared" si="732"/>
        <v>0</v>
      </c>
      <c r="BF118" s="6">
        <f t="shared" si="733"/>
        <v>0</v>
      </c>
      <c r="BG118" s="6">
        <f t="shared" si="778"/>
        <v>0</v>
      </c>
      <c r="BH118" s="6">
        <f t="shared" si="779"/>
        <v>0</v>
      </c>
      <c r="BI118" s="6">
        <f t="shared" si="780"/>
        <v>0</v>
      </c>
      <c r="BJ118" s="6">
        <f t="shared" si="781"/>
        <v>0</v>
      </c>
      <c r="BK118" s="6">
        <f t="shared" si="782"/>
        <v>0</v>
      </c>
      <c r="BM118" s="8" t="str">
        <f t="shared" si="734"/>
        <v/>
      </c>
      <c r="BN118" s="8">
        <f t="shared" si="783"/>
        <v>0</v>
      </c>
      <c r="BO118" s="8">
        <f t="shared" si="784"/>
        <v>0</v>
      </c>
      <c r="BP118" s="8">
        <f t="shared" si="785"/>
        <v>0</v>
      </c>
      <c r="BQ118" s="8">
        <f t="shared" si="786"/>
        <v>0</v>
      </c>
      <c r="BR118" s="8">
        <f t="shared" si="787"/>
        <v>0</v>
      </c>
      <c r="BS118" s="8"/>
      <c r="BT118" s="8">
        <f t="shared" si="747"/>
        <v>0</v>
      </c>
      <c r="BU118" s="8">
        <f t="shared" si="747"/>
        <v>0</v>
      </c>
      <c r="BV118" s="8">
        <f t="shared" si="789"/>
        <v>0</v>
      </c>
      <c r="BW118" s="8">
        <f t="shared" si="790"/>
        <v>0</v>
      </c>
      <c r="BX118" s="8">
        <f t="shared" si="791"/>
        <v>0</v>
      </c>
      <c r="CA118" s="8" t="str">
        <f t="shared" si="735"/>
        <v/>
      </c>
      <c r="CB118" s="8" t="str">
        <f t="shared" si="736"/>
        <v/>
      </c>
      <c r="CC118" s="8" t="str">
        <f t="shared" si="737"/>
        <v/>
      </c>
      <c r="CD118" s="8" t="str">
        <f t="shared" si="738"/>
        <v/>
      </c>
      <c r="CE118" s="8" t="str">
        <f t="shared" si="739"/>
        <v/>
      </c>
      <c r="CF118" s="8" t="str">
        <f t="shared" si="740"/>
        <v/>
      </c>
      <c r="CG118" s="8" t="str">
        <f t="shared" si="748"/>
        <v/>
      </c>
      <c r="CH118" s="8" t="str">
        <f t="shared" si="749"/>
        <v/>
      </c>
      <c r="CI118" s="8" t="str">
        <f t="shared" si="750"/>
        <v/>
      </c>
      <c r="CJ118" s="8" t="str">
        <f t="shared" si="751"/>
        <v/>
      </c>
      <c r="CK118" s="8" t="str">
        <f t="shared" si="752"/>
        <v/>
      </c>
      <c r="CL118" s="8" t="str">
        <f t="shared" si="753"/>
        <v/>
      </c>
      <c r="CN118" s="13">
        <v>0.817465277777778</v>
      </c>
      <c r="CO118" s="8">
        <f t="shared" si="754"/>
        <v>0.817465277777778</v>
      </c>
      <c r="CP118" s="8">
        <f>IF(COUNT($CA118:CB118)&gt;0,SMALL($CA118:CB118,1),$CN118)</f>
        <v>0.817465277777778</v>
      </c>
      <c r="CQ118" s="8">
        <f>IF(COUNT($CA118:CC118)&gt;0,SMALL($CA118:CC118,1),$CN118)</f>
        <v>0.817465277777778</v>
      </c>
      <c r="CR118" s="8">
        <f>IF(COUNT($CA118:CD118)&gt;0,SMALL($CA118:CD118,1),$CN118)</f>
        <v>0.817465277777778</v>
      </c>
      <c r="CS118" s="8">
        <f>IF(COUNT($CA118:CE118)&gt;0,SMALL($CA118:CE118,1),$CN118)</f>
        <v>0.817465277777778</v>
      </c>
      <c r="CU118" s="8">
        <f t="shared" si="755"/>
        <v>0</v>
      </c>
      <c r="CV118" s="8">
        <f>IF(COUNT($CG118:CH118)&gt;0,SMALL($CG118:CH118,1),$CU118)</f>
        <v>0</v>
      </c>
      <c r="CW118" s="8">
        <f>IF(COUNT($CG118:CI118)&gt;0,SMALL($CG118:CI118,1),$CU118)</f>
        <v>0</v>
      </c>
      <c r="CX118" s="8">
        <f>IF(COUNT($CG118:CJ118)&gt;0,SMALL($CG118:CJ118,1),$CU118)</f>
        <v>0</v>
      </c>
      <c r="CY118" s="8">
        <f>IF(COUNT($CG118:CK118)&gt;0,SMALL($CG118:CK118,1),$CU118)</f>
        <v>0</v>
      </c>
      <c r="DA118" s="8" t="str">
        <f t="shared" si="723"/>
        <v/>
      </c>
      <c r="DB118" s="8" t="str">
        <f t="shared" si="724"/>
        <v/>
      </c>
      <c r="DC118" s="1">
        <f t="shared" si="462"/>
        <v>0</v>
      </c>
      <c r="DD118" s="8" t="str">
        <f t="shared" si="725"/>
        <v/>
      </c>
      <c r="DE118" s="1">
        <f t="shared" si="726"/>
        <v>0</v>
      </c>
      <c r="DG118" s="13">
        <f t="shared" si="741"/>
        <v>0</v>
      </c>
      <c r="DH118" s="13">
        <f>SMALL($DT118:DU118,1)/(60*60*24)</f>
        <v>0</v>
      </c>
      <c r="DI118" s="13">
        <f>SMALL($DT118:DV118,1)/(60*60*24)</f>
        <v>0</v>
      </c>
      <c r="DJ118" s="13">
        <f>SMALL($DT118:DW118,1)/(60*60*24)</f>
        <v>0</v>
      </c>
      <c r="DK118" s="13">
        <f>SMALL($DT118:DX118,1)/(60*60*24)</f>
        <v>0</v>
      </c>
      <c r="DL118" s="13">
        <f>SMALL($DT118:DY118,1)/(60*60*24)</f>
        <v>0</v>
      </c>
      <c r="DM118" s="37">
        <f t="shared" si="742"/>
        <v>0</v>
      </c>
      <c r="DN118" s="13">
        <f>SMALL($DZ118:EA118,1)/(60*60*24)</f>
        <v>0</v>
      </c>
      <c r="DO118" s="13">
        <f>SMALL($DZ118:EB118,1)/(60*60*24)</f>
        <v>0</v>
      </c>
      <c r="DP118" s="13">
        <f>SMALL($DZ118:EC118,1)/(60*60*24)</f>
        <v>0</v>
      </c>
      <c r="DQ118" s="13">
        <f>SMALL($DZ118:ED118,1)/(60*60*24)</f>
        <v>0</v>
      </c>
      <c r="DR118" s="13">
        <f>SMALL($DZ118:EE118,1)/(60*60*24)</f>
        <v>0</v>
      </c>
      <c r="DT118" s="6">
        <f t="shared" si="743"/>
        <v>0</v>
      </c>
      <c r="DU118" s="1">
        <f t="shared" si="756"/>
        <v>9999</v>
      </c>
      <c r="DV118" s="1">
        <f t="shared" si="757"/>
        <v>9999</v>
      </c>
      <c r="DW118" s="1">
        <f t="shared" si="758"/>
        <v>9999</v>
      </c>
      <c r="DX118" s="1">
        <f t="shared" si="759"/>
        <v>9999</v>
      </c>
      <c r="DY118" s="1">
        <f t="shared" si="760"/>
        <v>9999</v>
      </c>
      <c r="DZ118" s="6">
        <f t="shared" si="744"/>
        <v>0</v>
      </c>
      <c r="EA118" s="1">
        <f t="shared" si="761"/>
        <v>9999</v>
      </c>
      <c r="EB118" s="46">
        <f t="shared" si="792"/>
        <v>9999</v>
      </c>
      <c r="EC118" s="1">
        <f t="shared" si="763"/>
        <v>9999</v>
      </c>
      <c r="ED118" s="1">
        <f t="shared" si="764"/>
        <v>9999</v>
      </c>
      <c r="EE118" s="1">
        <f t="shared" si="765"/>
        <v>9999</v>
      </c>
    </row>
    <row r="119" spans="1:135" x14ac:dyDescent="0.25">
      <c r="N119" s="8">
        <f t="shared" si="720"/>
        <v>0</v>
      </c>
      <c r="O119" s="32">
        <f t="shared" si="515"/>
        <v>0</v>
      </c>
      <c r="P119" s="70"/>
      <c r="Q119" s="32">
        <f t="shared" ref="Q119" si="796">IF(R119&gt;0,"+",0)</f>
        <v>0</v>
      </c>
      <c r="R119" s="70"/>
      <c r="S119" s="6">
        <f t="shared" si="772"/>
        <v>0</v>
      </c>
      <c r="T119" s="8" t="str">
        <f t="shared" si="722"/>
        <v/>
      </c>
      <c r="V119" s="8">
        <f t="shared" si="773"/>
        <v>0</v>
      </c>
      <c r="W119" s="8">
        <f t="shared" si="774"/>
        <v>0</v>
      </c>
      <c r="X119" s="8" t="str">
        <f t="shared" si="775"/>
        <v/>
      </c>
      <c r="Y119" s="8"/>
      <c r="Z119" s="8">
        <f>IF(A119&lt;&gt;"",IF(VLOOKUP(A119,Apr!A$4:F$209,6)&gt;0,VLOOKUP(A119,Apr!A$4:F$209,6),0),0)</f>
        <v>0</v>
      </c>
      <c r="AA119" s="8">
        <f>IF(A119&lt;&gt;"",IF(VLOOKUP(A119,May!A$3:F$207,6)&gt;0,VLOOKUP(A119,May!A$3:F$207,6),0),0)</f>
        <v>0</v>
      </c>
      <c r="AB119" s="8">
        <f>IF(A119&lt;&gt;"",IF(VLOOKUP(A119,Jun!A$3:F$207,6)&gt;0,VLOOKUP(A119,Jun!A$3:F$207,6),0),0)</f>
        <v>0</v>
      </c>
      <c r="AC119" s="8">
        <f>IF(A119&lt;&gt;"",IF(VLOOKUP(A119,Jul!A$3:F$206,6)&gt;0,VLOOKUP(A119,Jul!A$3:F$206,6),0),0)</f>
        <v>0</v>
      </c>
      <c r="AD119" s="8">
        <f>IF(A119&lt;&gt;"",IF(VLOOKUP(A119,Aug!A$3:F$206,6)&gt;0,VLOOKUP(A119,Aug!A$3:F$206,6),0),0)</f>
        <v>0</v>
      </c>
      <c r="AE119" s="8">
        <f>IF(A119&lt;&gt;"",IF(VLOOKUP(A119,Sep!A$3:F$206,6)&gt;0,VLOOKUP(A119,Sep!A$3:F$206,6),0),0)</f>
        <v>0</v>
      </c>
      <c r="AF119" s="6">
        <f t="shared" si="776"/>
        <v>0</v>
      </c>
      <c r="AG119" s="8">
        <f t="shared" si="777"/>
        <v>2.7777777777777776E-2</v>
      </c>
      <c r="AH119" s="8">
        <f>IF(A119&lt;&gt;"",IF(VLOOKUP(A119,Oct!A$3:F$206,6)&gt;0,VLOOKUP(A119,Oct!A$3:F$206,6),0),0)</f>
        <v>0</v>
      </c>
      <c r="AI119" s="8">
        <f>IF(A119&lt;&gt;"",IF(VLOOKUP(A119,Nov!A$3:F$206,6)&gt;0,VLOOKUP(A119,Nov!A$3:F$206,6),0),0)</f>
        <v>0</v>
      </c>
      <c r="AJ119" s="8">
        <f>IF(A119&lt;&gt;"",IF(VLOOKUP(A119,Dec!A$3:F$207,6)&gt;0,VLOOKUP(A119,Dec!A$3:F$207,6),0),0)</f>
        <v>0</v>
      </c>
      <c r="AK119" s="8">
        <f>IF(A119&lt;&gt;"",IF(VLOOKUP(A119,Jan!A$3:F$206,6)&gt;0,VLOOKUP(A119,Jan!A$3:F$206,6),0),0)</f>
        <v>0</v>
      </c>
      <c r="AL119" s="8">
        <f>IF(A119&lt;&gt;"",IF(VLOOKUP(A119,Feb!A$3:F$206,6)&gt;0,VLOOKUP(A119,Feb!A$3:F$206,6),0),0)</f>
        <v>0</v>
      </c>
      <c r="AM119" s="8">
        <f>IF(A119&lt;&gt;"",IF(VLOOKUP(A119,Mar!A$3:F$206,6)&gt;0,VLOOKUP(A119,Mar!A$3:F$206,6),0),0)</f>
        <v>0</v>
      </c>
      <c r="AO119" s="8">
        <f>LARGE($BM119:BN119,1)</f>
        <v>0</v>
      </c>
      <c r="AP119" s="8">
        <f>LARGE($BM119:BO119,1)</f>
        <v>0</v>
      </c>
      <c r="AQ119" s="8">
        <f>LARGE($BM119:BP119,1)</f>
        <v>0</v>
      </c>
      <c r="AR119" s="8">
        <f>LARGE($BM119:BQ119,1)</f>
        <v>0</v>
      </c>
      <c r="AS119" s="8">
        <f>LARGE($BM119:BR119,1)</f>
        <v>0</v>
      </c>
      <c r="AT119" s="8">
        <f>LARGE($BS119:BT119,1)</f>
        <v>0</v>
      </c>
      <c r="AU119" s="8">
        <f>LARGE($BS119:BU119,1)</f>
        <v>0</v>
      </c>
      <c r="AV119" s="8">
        <f>LARGE($BS119:BV119,1)</f>
        <v>0</v>
      </c>
      <c r="AW119" s="8">
        <f>LARGE($BS119:BW119,1)</f>
        <v>0</v>
      </c>
      <c r="AX119" s="8">
        <f>LARGE($BS119:BX119,1)</f>
        <v>0</v>
      </c>
      <c r="BA119" s="6">
        <f t="shared" si="728"/>
        <v>0</v>
      </c>
      <c r="BB119" s="6">
        <f t="shared" si="729"/>
        <v>0</v>
      </c>
      <c r="BC119" s="6">
        <f t="shared" si="730"/>
        <v>0</v>
      </c>
      <c r="BD119" s="6">
        <f t="shared" si="731"/>
        <v>0</v>
      </c>
      <c r="BE119" s="6">
        <f t="shared" si="732"/>
        <v>0</v>
      </c>
      <c r="BF119" s="6">
        <f t="shared" si="733"/>
        <v>0</v>
      </c>
      <c r="BG119" s="6">
        <f t="shared" si="778"/>
        <v>0</v>
      </c>
      <c r="BH119" s="6">
        <f t="shared" si="779"/>
        <v>0</v>
      </c>
      <c r="BI119" s="6">
        <f t="shared" si="780"/>
        <v>0</v>
      </c>
      <c r="BJ119" s="6">
        <f t="shared" si="781"/>
        <v>0</v>
      </c>
      <c r="BK119" s="6">
        <f t="shared" si="782"/>
        <v>0</v>
      </c>
      <c r="BM119" s="8" t="str">
        <f t="shared" si="734"/>
        <v/>
      </c>
      <c r="BN119" s="8">
        <f t="shared" si="783"/>
        <v>0</v>
      </c>
      <c r="BO119" s="8">
        <f t="shared" si="784"/>
        <v>0</v>
      </c>
      <c r="BP119" s="8">
        <f t="shared" si="785"/>
        <v>0</v>
      </c>
      <c r="BQ119" s="8">
        <f t="shared" si="786"/>
        <v>0</v>
      </c>
      <c r="BR119" s="8">
        <f t="shared" si="787"/>
        <v>0</v>
      </c>
      <c r="BS119" s="8"/>
      <c r="BT119" s="8">
        <f t="shared" si="747"/>
        <v>0</v>
      </c>
      <c r="BU119" s="8">
        <f t="shared" si="747"/>
        <v>0</v>
      </c>
      <c r="BV119" s="8">
        <f t="shared" si="789"/>
        <v>0</v>
      </c>
      <c r="BW119" s="8">
        <f t="shared" si="790"/>
        <v>0</v>
      </c>
      <c r="BX119" s="8">
        <f t="shared" si="791"/>
        <v>0</v>
      </c>
      <c r="CA119" s="8" t="str">
        <f t="shared" si="735"/>
        <v/>
      </c>
      <c r="CB119" s="8" t="str">
        <f t="shared" si="736"/>
        <v/>
      </c>
      <c r="CC119" s="8" t="str">
        <f t="shared" si="737"/>
        <v/>
      </c>
      <c r="CD119" s="8" t="str">
        <f t="shared" si="738"/>
        <v/>
      </c>
      <c r="CE119" s="8" t="str">
        <f t="shared" si="739"/>
        <v/>
      </c>
      <c r="CF119" s="8" t="str">
        <f t="shared" si="740"/>
        <v/>
      </c>
      <c r="CG119" s="8" t="str">
        <f t="shared" si="748"/>
        <v/>
      </c>
      <c r="CH119" s="8" t="str">
        <f t="shared" si="749"/>
        <v/>
      </c>
      <c r="CI119" s="8" t="str">
        <f t="shared" si="750"/>
        <v/>
      </c>
      <c r="CJ119" s="8" t="str">
        <f t="shared" si="751"/>
        <v/>
      </c>
      <c r="CK119" s="8" t="str">
        <f t="shared" si="752"/>
        <v/>
      </c>
      <c r="CL119" s="8" t="str">
        <f t="shared" si="753"/>
        <v/>
      </c>
      <c r="CN119" s="13">
        <v>0.85913194444444496</v>
      </c>
      <c r="CO119" s="8">
        <f t="shared" si="754"/>
        <v>0.85913194444444496</v>
      </c>
      <c r="CP119" s="8">
        <f>IF(COUNT($CA119:CB119)&gt;0,SMALL($CA119:CB119,1),$CN119)</f>
        <v>0.85913194444444496</v>
      </c>
      <c r="CQ119" s="8">
        <f>IF(COUNT($CA119:CC119)&gt;0,SMALL($CA119:CC119,1),$CN119)</f>
        <v>0.85913194444444496</v>
      </c>
      <c r="CR119" s="8">
        <f>IF(COUNT($CA119:CD119)&gt;0,SMALL($CA119:CD119,1),$CN119)</f>
        <v>0.85913194444444496</v>
      </c>
      <c r="CS119" s="8">
        <f>IF(COUNT($CA119:CE119)&gt;0,SMALL($CA119:CE119,1),$CN119)</f>
        <v>0.85913194444444496</v>
      </c>
      <c r="CU119" s="8">
        <f t="shared" si="755"/>
        <v>0</v>
      </c>
      <c r="CV119" s="8">
        <f>IF(COUNT($CG119:CH119)&gt;0,SMALL($CG119:CH119,1),$CU119)</f>
        <v>0</v>
      </c>
      <c r="CW119" s="8">
        <f>IF(COUNT($CG119:CI119)&gt;0,SMALL($CG119:CI119,1),$CU119)</f>
        <v>0</v>
      </c>
      <c r="CX119" s="8">
        <f>IF(COUNT($CG119:CJ119)&gt;0,SMALL($CG119:CJ119,1),$CU119)</f>
        <v>0</v>
      </c>
      <c r="CY119" s="8">
        <f>IF(COUNT($CG119:CK119)&gt;0,SMALL($CG119:CK119,1),$CU119)</f>
        <v>0</v>
      </c>
      <c r="DA119" s="8" t="str">
        <f t="shared" si="723"/>
        <v/>
      </c>
      <c r="DB119" s="8" t="str">
        <f t="shared" si="724"/>
        <v/>
      </c>
      <c r="DC119" s="1">
        <f t="shared" si="462"/>
        <v>0</v>
      </c>
      <c r="DD119" s="8" t="str">
        <f t="shared" si="725"/>
        <v/>
      </c>
      <c r="DE119" s="1">
        <f t="shared" si="726"/>
        <v>0</v>
      </c>
      <c r="DG119" s="13">
        <f t="shared" si="741"/>
        <v>0</v>
      </c>
      <c r="DH119" s="13">
        <f>SMALL($DT119:DU119,1)/(60*60*24)</f>
        <v>0</v>
      </c>
      <c r="DI119" s="13">
        <f>SMALL($DT119:DV119,1)/(60*60*24)</f>
        <v>0</v>
      </c>
      <c r="DJ119" s="13">
        <f>SMALL($DT119:DW119,1)/(60*60*24)</f>
        <v>0</v>
      </c>
      <c r="DK119" s="13">
        <f>SMALL($DT119:DX119,1)/(60*60*24)</f>
        <v>0</v>
      </c>
      <c r="DL119" s="13">
        <f>SMALL($DT119:DY119,1)/(60*60*24)</f>
        <v>0</v>
      </c>
      <c r="DM119" s="37">
        <f t="shared" si="742"/>
        <v>0</v>
      </c>
      <c r="DN119" s="13">
        <f>SMALL($DZ119:EA119,1)/(60*60*24)</f>
        <v>0</v>
      </c>
      <c r="DO119" s="13">
        <f>SMALL($DZ119:EB119,1)/(60*60*24)</f>
        <v>0</v>
      </c>
      <c r="DP119" s="13">
        <f>SMALL($DZ119:EC119,1)/(60*60*24)</f>
        <v>0</v>
      </c>
      <c r="DQ119" s="13">
        <f>SMALL($DZ119:ED119,1)/(60*60*24)</f>
        <v>0</v>
      </c>
      <c r="DR119" s="13">
        <f>SMALL($DZ119:EE119,1)/(60*60*24)</f>
        <v>0</v>
      </c>
      <c r="DT119" s="6">
        <f t="shared" si="743"/>
        <v>0</v>
      </c>
      <c r="DU119" s="1">
        <f t="shared" si="756"/>
        <v>9999</v>
      </c>
      <c r="DV119" s="1">
        <f t="shared" si="757"/>
        <v>9999</v>
      </c>
      <c r="DW119" s="1">
        <f t="shared" si="758"/>
        <v>9999</v>
      </c>
      <c r="DX119" s="1">
        <f t="shared" si="759"/>
        <v>9999</v>
      </c>
      <c r="DY119" s="1">
        <f t="shared" si="760"/>
        <v>9999</v>
      </c>
      <c r="DZ119" s="6">
        <f t="shared" si="744"/>
        <v>0</v>
      </c>
      <c r="EA119" s="1">
        <f t="shared" si="761"/>
        <v>9999</v>
      </c>
      <c r="EB119" s="46">
        <f t="shared" si="792"/>
        <v>9999</v>
      </c>
      <c r="EC119" s="1">
        <f t="shared" si="763"/>
        <v>9999</v>
      </c>
      <c r="ED119" s="1">
        <f t="shared" si="764"/>
        <v>9999</v>
      </c>
      <c r="EE119" s="1">
        <f t="shared" si="765"/>
        <v>9999</v>
      </c>
    </row>
    <row r="120" spans="1:135" x14ac:dyDescent="0.25">
      <c r="N120" s="8">
        <f t="shared" si="720"/>
        <v>0</v>
      </c>
      <c r="O120" s="32">
        <f t="shared" si="515"/>
        <v>0</v>
      </c>
      <c r="P120" s="70"/>
      <c r="Q120" s="32">
        <f t="shared" ref="Q120" si="797">IF(R120&gt;0,"+",0)</f>
        <v>0</v>
      </c>
      <c r="R120" s="70"/>
      <c r="S120" s="6">
        <f t="shared" si="772"/>
        <v>0</v>
      </c>
      <c r="T120" s="8" t="str">
        <f t="shared" si="722"/>
        <v/>
      </c>
      <c r="V120" s="8">
        <f t="shared" si="773"/>
        <v>0</v>
      </c>
      <c r="W120" s="8">
        <f t="shared" si="774"/>
        <v>0</v>
      </c>
      <c r="X120" s="8" t="str">
        <f t="shared" si="775"/>
        <v/>
      </c>
      <c r="Y120" s="8"/>
      <c r="Z120" s="8">
        <f>IF(A120&lt;&gt;"",IF(VLOOKUP(A120,Apr!A$4:F$209,6)&gt;0,VLOOKUP(A120,Apr!A$4:F$209,6),0),0)</f>
        <v>0</v>
      </c>
      <c r="AA120" s="8">
        <f>IF(A120&lt;&gt;"",IF(VLOOKUP(A120,May!A$3:F$207,6)&gt;0,VLOOKUP(A120,May!A$3:F$207,6),0),0)</f>
        <v>0</v>
      </c>
      <c r="AB120" s="8">
        <f>IF(A120&lt;&gt;"",IF(VLOOKUP(A120,Jun!A$3:F$207,6)&gt;0,VLOOKUP(A120,Jun!A$3:F$207,6),0),0)</f>
        <v>0</v>
      </c>
      <c r="AC120" s="8">
        <f>IF(A120&lt;&gt;"",IF(VLOOKUP(A120,Jul!A$3:F$206,6)&gt;0,VLOOKUP(A120,Jul!A$3:F$206,6),0),0)</f>
        <v>0</v>
      </c>
      <c r="AD120" s="8">
        <f>IF(A120&lt;&gt;"",IF(VLOOKUP(A120,Aug!A$3:F$206,6)&gt;0,VLOOKUP(A120,Aug!A$3:F$206,6),0),0)</f>
        <v>0</v>
      </c>
      <c r="AE120" s="8">
        <f>IF(A120&lt;&gt;"",IF(VLOOKUP(A120,Sep!A$3:F$206,6)&gt;0,VLOOKUP(A120,Sep!A$3:F$206,6),0),0)</f>
        <v>0</v>
      </c>
      <c r="AF120" s="6">
        <f t="shared" si="776"/>
        <v>0</v>
      </c>
      <c r="AG120" s="8">
        <f t="shared" si="777"/>
        <v>2.7777777777777776E-2</v>
      </c>
      <c r="AH120" s="8">
        <f>IF(A120&lt;&gt;"",IF(VLOOKUP(A120,Oct!A$3:F$206,6)&gt;0,VLOOKUP(A120,Oct!A$3:F$206,6),0),0)</f>
        <v>0</v>
      </c>
      <c r="AI120" s="8">
        <f>IF(A120&lt;&gt;"",IF(VLOOKUP(A120,Nov!A$3:F$206,6)&gt;0,VLOOKUP(A120,Nov!A$3:F$206,6),0),0)</f>
        <v>0</v>
      </c>
      <c r="AJ120" s="8">
        <f>IF(A120&lt;&gt;"",IF(VLOOKUP(A120,Dec!A$3:F$207,6)&gt;0,VLOOKUP(A120,Dec!A$3:F$207,6),0),0)</f>
        <v>0</v>
      </c>
      <c r="AK120" s="8">
        <f>IF(A120&lt;&gt;"",IF(VLOOKUP(A120,Jan!A$3:F$206,6)&gt;0,VLOOKUP(A120,Jan!A$3:F$206,6),0),0)</f>
        <v>0</v>
      </c>
      <c r="AL120" s="8">
        <f>IF(A120&lt;&gt;"",IF(VLOOKUP(A120,Feb!A$3:F$206,6)&gt;0,VLOOKUP(A120,Feb!A$3:F$206,6),0),0)</f>
        <v>0</v>
      </c>
      <c r="AM120" s="8">
        <f>IF(A120&lt;&gt;"",IF(VLOOKUP(A120,Mar!A$3:F$206,6)&gt;0,VLOOKUP(A120,Mar!A$3:F$206,6),0),0)</f>
        <v>0</v>
      </c>
      <c r="AO120" s="8">
        <f>LARGE($BM120:BN120,1)</f>
        <v>0</v>
      </c>
      <c r="AP120" s="8">
        <f>LARGE($BM120:BO120,1)</f>
        <v>0</v>
      </c>
      <c r="AQ120" s="8">
        <f>LARGE($BM120:BP120,1)</f>
        <v>0</v>
      </c>
      <c r="AR120" s="8">
        <f>LARGE($BM120:BQ120,1)</f>
        <v>0</v>
      </c>
      <c r="AS120" s="8">
        <f>LARGE($BM120:BR120,1)</f>
        <v>0</v>
      </c>
      <c r="AT120" s="8">
        <f>LARGE($BS120:BT120,1)</f>
        <v>0</v>
      </c>
      <c r="AU120" s="8">
        <f>LARGE($BS120:BU120,1)</f>
        <v>0</v>
      </c>
      <c r="AV120" s="8">
        <f>LARGE($BS120:BV120,1)</f>
        <v>0</v>
      </c>
      <c r="AW120" s="8">
        <f>LARGE($BS120:BW120,1)</f>
        <v>0</v>
      </c>
      <c r="AX120" s="8">
        <f>LARGE($BS120:BX120,1)</f>
        <v>0</v>
      </c>
      <c r="BA120" s="6">
        <f t="shared" si="728"/>
        <v>0</v>
      </c>
      <c r="BB120" s="6">
        <f t="shared" si="729"/>
        <v>0</v>
      </c>
      <c r="BC120" s="6">
        <f t="shared" si="730"/>
        <v>0</v>
      </c>
      <c r="BD120" s="6">
        <f t="shared" si="731"/>
        <v>0</v>
      </c>
      <c r="BE120" s="6">
        <f t="shared" si="732"/>
        <v>0</v>
      </c>
      <c r="BF120" s="6">
        <f t="shared" si="733"/>
        <v>0</v>
      </c>
      <c r="BG120" s="6">
        <f t="shared" si="778"/>
        <v>0</v>
      </c>
      <c r="BH120" s="6">
        <f t="shared" si="779"/>
        <v>0</v>
      </c>
      <c r="BI120" s="6">
        <f t="shared" si="780"/>
        <v>0</v>
      </c>
      <c r="BJ120" s="6">
        <f t="shared" si="781"/>
        <v>0</v>
      </c>
      <c r="BK120" s="6">
        <f t="shared" si="782"/>
        <v>0</v>
      </c>
      <c r="BM120" s="8" t="str">
        <f t="shared" si="734"/>
        <v/>
      </c>
      <c r="BN120" s="8">
        <f t="shared" si="783"/>
        <v>0</v>
      </c>
      <c r="BO120" s="8">
        <f t="shared" si="784"/>
        <v>0</v>
      </c>
      <c r="BP120" s="8">
        <f t="shared" si="785"/>
        <v>0</v>
      </c>
      <c r="BQ120" s="8">
        <f t="shared" si="786"/>
        <v>0</v>
      </c>
      <c r="BR120" s="8">
        <f t="shared" si="787"/>
        <v>0</v>
      </c>
      <c r="BS120" s="8"/>
      <c r="BT120" s="8">
        <f t="shared" si="747"/>
        <v>0</v>
      </c>
      <c r="BU120" s="8">
        <f t="shared" si="747"/>
        <v>0</v>
      </c>
      <c r="BV120" s="8">
        <f t="shared" si="789"/>
        <v>0</v>
      </c>
      <c r="BW120" s="8">
        <f t="shared" si="790"/>
        <v>0</v>
      </c>
      <c r="BX120" s="8">
        <f t="shared" si="791"/>
        <v>0</v>
      </c>
      <c r="CA120" s="8" t="str">
        <f t="shared" si="735"/>
        <v/>
      </c>
      <c r="CB120" s="8" t="str">
        <f t="shared" si="736"/>
        <v/>
      </c>
      <c r="CC120" s="8" t="str">
        <f t="shared" si="737"/>
        <v/>
      </c>
      <c r="CD120" s="8" t="str">
        <f t="shared" si="738"/>
        <v/>
      </c>
      <c r="CE120" s="8" t="str">
        <f t="shared" si="739"/>
        <v/>
      </c>
      <c r="CF120" s="8" t="str">
        <f t="shared" si="740"/>
        <v/>
      </c>
      <c r="CG120" s="8" t="str">
        <f t="shared" si="748"/>
        <v/>
      </c>
      <c r="CH120" s="8" t="str">
        <f t="shared" si="749"/>
        <v/>
      </c>
      <c r="CI120" s="8" t="str">
        <f t="shared" si="750"/>
        <v/>
      </c>
      <c r="CJ120" s="8" t="str">
        <f t="shared" si="751"/>
        <v/>
      </c>
      <c r="CK120" s="8" t="str">
        <f t="shared" si="752"/>
        <v/>
      </c>
      <c r="CL120" s="8" t="str">
        <f t="shared" si="753"/>
        <v/>
      </c>
      <c r="CN120" s="13">
        <v>0.90079861111111104</v>
      </c>
      <c r="CO120" s="8">
        <f t="shared" si="754"/>
        <v>0.90079861111111104</v>
      </c>
      <c r="CP120" s="8">
        <f>IF(COUNT($CA120:CB120)&gt;0,SMALL($CA120:CB120,1),$CN120)</f>
        <v>0.90079861111111104</v>
      </c>
      <c r="CQ120" s="8">
        <f>IF(COUNT($CA120:CC120)&gt;0,SMALL($CA120:CC120,1),$CN120)</f>
        <v>0.90079861111111104</v>
      </c>
      <c r="CR120" s="8">
        <f>IF(COUNT($CA120:CD120)&gt;0,SMALL($CA120:CD120,1),$CN120)</f>
        <v>0.90079861111111104</v>
      </c>
      <c r="CS120" s="8">
        <f>IF(COUNT($CA120:CE120)&gt;0,SMALL($CA120:CE120,1),$CN120)</f>
        <v>0.90079861111111104</v>
      </c>
      <c r="CU120" s="8">
        <f t="shared" si="755"/>
        <v>0</v>
      </c>
      <c r="CV120" s="8">
        <f>IF(COUNT($CG120:CH120)&gt;0,SMALL($CG120:CH120,1),$CU120)</f>
        <v>0</v>
      </c>
      <c r="CW120" s="8">
        <f>IF(COUNT($CG120:CI120)&gt;0,SMALL($CG120:CI120,1),$CU120)</f>
        <v>0</v>
      </c>
      <c r="CX120" s="8">
        <f>IF(COUNT($CG120:CJ120)&gt;0,SMALL($CG120:CJ120,1),$CU120)</f>
        <v>0</v>
      </c>
      <c r="CY120" s="8">
        <f>IF(COUNT($CG120:CK120)&gt;0,SMALL($CG120:CK120,1),$CU120)</f>
        <v>0</v>
      </c>
      <c r="DA120" s="8" t="str">
        <f t="shared" si="723"/>
        <v/>
      </c>
      <c r="DB120" s="8" t="str">
        <f t="shared" si="724"/>
        <v/>
      </c>
      <c r="DC120" s="1">
        <f t="shared" si="462"/>
        <v>0</v>
      </c>
      <c r="DD120" s="8" t="str">
        <f t="shared" si="725"/>
        <v/>
      </c>
      <c r="DE120" s="1">
        <f t="shared" si="726"/>
        <v>0</v>
      </c>
      <c r="DG120" s="13">
        <f t="shared" si="741"/>
        <v>0</v>
      </c>
      <c r="DH120" s="13">
        <f>SMALL($DT120:DU120,1)/(60*60*24)</f>
        <v>0</v>
      </c>
      <c r="DI120" s="13">
        <f>SMALL($DT120:DV120,1)/(60*60*24)</f>
        <v>0</v>
      </c>
      <c r="DJ120" s="13">
        <f>SMALL($DT120:DW120,1)/(60*60*24)</f>
        <v>0</v>
      </c>
      <c r="DK120" s="13">
        <f>SMALL($DT120:DX120,1)/(60*60*24)</f>
        <v>0</v>
      </c>
      <c r="DL120" s="13">
        <f>SMALL($DT120:DY120,1)/(60*60*24)</f>
        <v>0</v>
      </c>
      <c r="DM120" s="37">
        <f t="shared" si="742"/>
        <v>0</v>
      </c>
      <c r="DN120" s="13">
        <f>SMALL($DZ120:EA120,1)/(60*60*24)</f>
        <v>0</v>
      </c>
      <c r="DO120" s="13">
        <f>SMALL($DZ120:EB120,1)/(60*60*24)</f>
        <v>0</v>
      </c>
      <c r="DP120" s="13">
        <f>SMALL($DZ120:EC120,1)/(60*60*24)</f>
        <v>0</v>
      </c>
      <c r="DQ120" s="13">
        <f>SMALL($DZ120:ED120,1)/(60*60*24)</f>
        <v>0</v>
      </c>
      <c r="DR120" s="13">
        <f>SMALL($DZ120:EE120,1)/(60*60*24)</f>
        <v>0</v>
      </c>
      <c r="DT120" s="6">
        <f t="shared" si="743"/>
        <v>0</v>
      </c>
      <c r="DU120" s="1">
        <f t="shared" si="756"/>
        <v>9999</v>
      </c>
      <c r="DV120" s="1">
        <f t="shared" si="757"/>
        <v>9999</v>
      </c>
      <c r="DW120" s="1">
        <f t="shared" si="758"/>
        <v>9999</v>
      </c>
      <c r="DX120" s="1">
        <f t="shared" si="759"/>
        <v>9999</v>
      </c>
      <c r="DY120" s="1">
        <f t="shared" si="760"/>
        <v>9999</v>
      </c>
      <c r="DZ120" s="6">
        <f t="shared" si="744"/>
        <v>0</v>
      </c>
      <c r="EA120" s="1">
        <f t="shared" si="761"/>
        <v>9999</v>
      </c>
      <c r="EB120" s="46">
        <f t="shared" si="792"/>
        <v>9999</v>
      </c>
      <c r="EC120" s="1">
        <f t="shared" si="763"/>
        <v>9999</v>
      </c>
      <c r="ED120" s="1">
        <f t="shared" si="764"/>
        <v>9999</v>
      </c>
      <c r="EE120" s="1">
        <f t="shared" si="765"/>
        <v>9999</v>
      </c>
    </row>
    <row r="121" spans="1:135" x14ac:dyDescent="0.25">
      <c r="H121" s="3"/>
      <c r="I121" s="3"/>
      <c r="N121" s="8">
        <f t="shared" si="720"/>
        <v>0</v>
      </c>
      <c r="O121" s="32">
        <f t="shared" si="515"/>
        <v>0</v>
      </c>
      <c r="P121" s="70"/>
      <c r="Q121" s="32">
        <f t="shared" ref="Q121" si="798">IF(R121&gt;0,"+",0)</f>
        <v>0</v>
      </c>
      <c r="R121" s="70"/>
      <c r="S121" s="6">
        <f t="shared" si="772"/>
        <v>0</v>
      </c>
      <c r="T121" s="8" t="str">
        <f t="shared" si="722"/>
        <v/>
      </c>
      <c r="V121" s="8">
        <f t="shared" si="773"/>
        <v>0</v>
      </c>
      <c r="W121" s="8">
        <f t="shared" si="774"/>
        <v>0</v>
      </c>
      <c r="X121" s="8" t="str">
        <f t="shared" si="775"/>
        <v/>
      </c>
      <c r="Y121" s="8"/>
      <c r="Z121" s="8">
        <f>IF(A121&lt;&gt;"",IF(VLOOKUP(A121,Apr!A$4:F$209,6)&gt;0,VLOOKUP(A121,Apr!A$4:F$209,6),0),0)</f>
        <v>0</v>
      </c>
      <c r="AA121" s="8">
        <f>IF(A121&lt;&gt;"",IF(VLOOKUP(A121,May!A$3:F$207,6)&gt;0,VLOOKUP(A121,May!A$3:F$207,6),0),0)</f>
        <v>0</v>
      </c>
      <c r="AB121" s="8">
        <f>IF(A121&lt;&gt;"",IF(VLOOKUP(A121,Jun!A$3:F$207,6)&gt;0,VLOOKUP(A121,Jun!A$3:F$207,6),0),0)</f>
        <v>0</v>
      </c>
      <c r="AC121" s="8">
        <f>IF(A121&lt;&gt;"",IF(VLOOKUP(A121,Jul!A$3:F$206,6)&gt;0,VLOOKUP(A121,Jul!A$3:F$206,6),0),0)</f>
        <v>0</v>
      </c>
      <c r="AD121" s="8">
        <f>IF(A121&lt;&gt;"",IF(VLOOKUP(A121,Aug!A$3:F$206,6)&gt;0,VLOOKUP(A121,Aug!A$3:F$206,6),0),0)</f>
        <v>0</v>
      </c>
      <c r="AE121" s="8">
        <f>IF(A121&lt;&gt;"",IF(VLOOKUP(A121,Sep!A$3:F$206,6)&gt;0,VLOOKUP(A121,Sep!A$3:F$206,6),0),0)</f>
        <v>0</v>
      </c>
      <c r="AF121" s="6">
        <f t="shared" si="776"/>
        <v>0</v>
      </c>
      <c r="AG121" s="8">
        <f t="shared" si="777"/>
        <v>2.7777777777777776E-2</v>
      </c>
      <c r="AH121" s="8">
        <f>IF(A121&lt;&gt;"",IF(VLOOKUP(A121,Oct!A$3:F$206,6)&gt;0,VLOOKUP(A121,Oct!A$3:F$206,6),0),0)</f>
        <v>0</v>
      </c>
      <c r="AI121" s="8">
        <f>IF(A121&lt;&gt;"",IF(VLOOKUP(A121,Nov!A$3:F$206,6)&gt;0,VLOOKUP(A121,Nov!A$3:F$206,6),0),0)</f>
        <v>0</v>
      </c>
      <c r="AJ121" s="8">
        <f>IF(A121&lt;&gt;"",IF(VLOOKUP(A121,Dec!A$3:F$207,6)&gt;0,VLOOKUP(A121,Dec!A$3:F$207,6),0),0)</f>
        <v>0</v>
      </c>
      <c r="AK121" s="8">
        <f>IF(A121&lt;&gt;"",IF(VLOOKUP(A121,Jan!A$3:F$206,6)&gt;0,VLOOKUP(A121,Jan!A$3:F$206,6),0),0)</f>
        <v>0</v>
      </c>
      <c r="AL121" s="8">
        <f>IF(A121&lt;&gt;"",IF(VLOOKUP(A121,Feb!A$3:F$206,6)&gt;0,VLOOKUP(A121,Feb!A$3:F$206,6),0),0)</f>
        <v>0</v>
      </c>
      <c r="AM121" s="8">
        <f>IF(A121&lt;&gt;"",IF(VLOOKUP(A121,Mar!A$3:F$206,6)&gt;0,VLOOKUP(A121,Mar!A$3:F$206,6),0),0)</f>
        <v>0</v>
      </c>
      <c r="AO121" s="8">
        <f>LARGE($BM121:BN121,1)</f>
        <v>0</v>
      </c>
      <c r="AP121" s="8">
        <f>LARGE($BM121:BO121,1)</f>
        <v>0</v>
      </c>
      <c r="AQ121" s="8">
        <f>LARGE($BM121:BP121,1)</f>
        <v>0</v>
      </c>
      <c r="AR121" s="8">
        <f>LARGE($BM121:BQ121,1)</f>
        <v>0</v>
      </c>
      <c r="AS121" s="8">
        <f>LARGE($BM121:BR121,1)</f>
        <v>0</v>
      </c>
      <c r="AT121" s="8">
        <f>LARGE($BS121:BT121,1)</f>
        <v>0</v>
      </c>
      <c r="AU121" s="8">
        <f>LARGE($BS121:BU121,1)</f>
        <v>0</v>
      </c>
      <c r="AV121" s="8">
        <f>LARGE($BS121:BV121,1)</f>
        <v>0</v>
      </c>
      <c r="AW121" s="8">
        <f>LARGE($BS121:BW121,1)</f>
        <v>0</v>
      </c>
      <c r="AX121" s="8">
        <f>LARGE($BS121:BX121,1)</f>
        <v>0</v>
      </c>
      <c r="BA121" s="6">
        <f t="shared" si="728"/>
        <v>0</v>
      </c>
      <c r="BB121" s="6">
        <f t="shared" si="729"/>
        <v>0</v>
      </c>
      <c r="BC121" s="6">
        <f t="shared" si="730"/>
        <v>0</v>
      </c>
      <c r="BD121" s="6">
        <f t="shared" si="731"/>
        <v>0</v>
      </c>
      <c r="BE121" s="6">
        <f t="shared" si="732"/>
        <v>0</v>
      </c>
      <c r="BF121" s="6">
        <f t="shared" si="733"/>
        <v>0</v>
      </c>
      <c r="BG121" s="6">
        <f t="shared" si="778"/>
        <v>0</v>
      </c>
      <c r="BH121" s="6">
        <f t="shared" si="779"/>
        <v>0</v>
      </c>
      <c r="BI121" s="6">
        <f t="shared" si="780"/>
        <v>0</v>
      </c>
      <c r="BJ121" s="6">
        <f t="shared" si="781"/>
        <v>0</v>
      </c>
      <c r="BK121" s="6">
        <f t="shared" si="782"/>
        <v>0</v>
      </c>
      <c r="BM121" s="8" t="str">
        <f t="shared" si="734"/>
        <v/>
      </c>
      <c r="BN121" s="8">
        <f t="shared" si="783"/>
        <v>0</v>
      </c>
      <c r="BO121" s="8">
        <f t="shared" si="784"/>
        <v>0</v>
      </c>
      <c r="BP121" s="8">
        <f t="shared" si="785"/>
        <v>0</v>
      </c>
      <c r="BQ121" s="8">
        <f t="shared" si="786"/>
        <v>0</v>
      </c>
      <c r="BR121" s="8">
        <f t="shared" si="787"/>
        <v>0</v>
      </c>
      <c r="BS121" s="8"/>
      <c r="BT121" s="8">
        <f t="shared" si="747"/>
        <v>0</v>
      </c>
      <c r="BU121" s="8">
        <f t="shared" si="747"/>
        <v>0</v>
      </c>
      <c r="BV121" s="8">
        <f t="shared" si="789"/>
        <v>0</v>
      </c>
      <c r="BW121" s="8">
        <f t="shared" si="790"/>
        <v>0</v>
      </c>
      <c r="BX121" s="8">
        <f t="shared" si="791"/>
        <v>0</v>
      </c>
      <c r="CA121" s="8" t="str">
        <f t="shared" si="735"/>
        <v/>
      </c>
      <c r="CB121" s="8" t="str">
        <f t="shared" si="736"/>
        <v/>
      </c>
      <c r="CC121" s="8" t="str">
        <f t="shared" si="737"/>
        <v/>
      </c>
      <c r="CD121" s="8" t="str">
        <f t="shared" si="738"/>
        <v/>
      </c>
      <c r="CE121" s="8" t="str">
        <f t="shared" si="739"/>
        <v/>
      </c>
      <c r="CF121" s="8" t="str">
        <f t="shared" si="740"/>
        <v/>
      </c>
      <c r="CG121" s="8" t="str">
        <f t="shared" si="748"/>
        <v/>
      </c>
      <c r="CH121" s="8" t="str">
        <f t="shared" si="749"/>
        <v/>
      </c>
      <c r="CI121" s="8" t="str">
        <f t="shared" si="750"/>
        <v/>
      </c>
      <c r="CJ121" s="8" t="str">
        <f t="shared" si="751"/>
        <v/>
      </c>
      <c r="CK121" s="8" t="str">
        <f t="shared" si="752"/>
        <v/>
      </c>
      <c r="CL121" s="8" t="str">
        <f t="shared" si="753"/>
        <v/>
      </c>
      <c r="CN121" s="13">
        <v>0.942465277777778</v>
      </c>
      <c r="CO121" s="8">
        <f t="shared" si="754"/>
        <v>0.942465277777778</v>
      </c>
      <c r="CP121" s="8">
        <f>IF(COUNT($CA121:CB121)&gt;0,SMALL($CA121:CB121,1),$CN121)</f>
        <v>0.942465277777778</v>
      </c>
      <c r="CQ121" s="8">
        <f>IF(COUNT($CA121:CC121)&gt;0,SMALL($CA121:CC121,1),$CN121)</f>
        <v>0.942465277777778</v>
      </c>
      <c r="CR121" s="8">
        <f>IF(COUNT($CA121:CD121)&gt;0,SMALL($CA121:CD121,1),$CN121)</f>
        <v>0.942465277777778</v>
      </c>
      <c r="CS121" s="8">
        <f>IF(COUNT($CA121:CE121)&gt;0,SMALL($CA121:CE121,1),$CN121)</f>
        <v>0.942465277777778</v>
      </c>
      <c r="CU121" s="8">
        <f t="shared" si="755"/>
        <v>0</v>
      </c>
      <c r="CV121" s="8">
        <f>IF(COUNT($CG121:CH121)&gt;0,SMALL($CG121:CH121,1),$CU121)</f>
        <v>0</v>
      </c>
      <c r="CW121" s="8">
        <f>IF(COUNT($CG121:CI121)&gt;0,SMALL($CG121:CI121,1),$CU121)</f>
        <v>0</v>
      </c>
      <c r="CX121" s="8">
        <f>IF(COUNT($CG121:CJ121)&gt;0,SMALL($CG121:CJ121,1),$CU121)</f>
        <v>0</v>
      </c>
      <c r="CY121" s="8">
        <f>IF(COUNT($CG121:CK121)&gt;0,SMALL($CG121:CK121,1),$CU121)</f>
        <v>0</v>
      </c>
      <c r="DA121" s="8" t="str">
        <f t="shared" si="723"/>
        <v/>
      </c>
      <c r="DB121" s="8" t="str">
        <f t="shared" si="724"/>
        <v/>
      </c>
      <c r="DC121" s="1">
        <f t="shared" si="462"/>
        <v>0</v>
      </c>
      <c r="DD121" s="8" t="str">
        <f t="shared" si="725"/>
        <v/>
      </c>
      <c r="DE121" s="1">
        <f t="shared" si="726"/>
        <v>0</v>
      </c>
      <c r="DG121" s="13">
        <f t="shared" si="741"/>
        <v>0</v>
      </c>
      <c r="DH121" s="13">
        <f>SMALL($DT121:DU121,1)/(60*60*24)</f>
        <v>0</v>
      </c>
      <c r="DI121" s="13">
        <f>SMALL($DT121:DV121,1)/(60*60*24)</f>
        <v>0</v>
      </c>
      <c r="DJ121" s="13">
        <f>SMALL($DT121:DW121,1)/(60*60*24)</f>
        <v>0</v>
      </c>
      <c r="DK121" s="13">
        <f>SMALL($DT121:DX121,1)/(60*60*24)</f>
        <v>0</v>
      </c>
      <c r="DL121" s="13">
        <f>SMALL($DT121:DY121,1)/(60*60*24)</f>
        <v>0</v>
      </c>
      <c r="DM121" s="37">
        <f t="shared" si="742"/>
        <v>0</v>
      </c>
      <c r="DN121" s="13">
        <f>SMALL($DZ121:EA121,1)/(60*60*24)</f>
        <v>0</v>
      </c>
      <c r="DO121" s="13">
        <f>SMALL($DZ121:EB121,1)/(60*60*24)</f>
        <v>0</v>
      </c>
      <c r="DP121" s="13">
        <f>SMALL($DZ121:EC121,1)/(60*60*24)</f>
        <v>0</v>
      </c>
      <c r="DQ121" s="13">
        <f>SMALL($DZ121:ED121,1)/(60*60*24)</f>
        <v>0</v>
      </c>
      <c r="DR121" s="13">
        <f>SMALL($DZ121:EE121,1)/(60*60*24)</f>
        <v>0</v>
      </c>
      <c r="DT121" s="6">
        <f t="shared" si="743"/>
        <v>0</v>
      </c>
      <c r="DU121" s="1">
        <f t="shared" si="756"/>
        <v>9999</v>
      </c>
      <c r="DV121" s="1">
        <f t="shared" si="757"/>
        <v>9999</v>
      </c>
      <c r="DW121" s="1">
        <f t="shared" si="758"/>
        <v>9999</v>
      </c>
      <c r="DX121" s="1">
        <f t="shared" si="759"/>
        <v>9999</v>
      </c>
      <c r="DY121" s="1">
        <f t="shared" si="760"/>
        <v>9999</v>
      </c>
      <c r="DZ121" s="6">
        <f t="shared" si="744"/>
        <v>0</v>
      </c>
      <c r="EA121" s="1">
        <f t="shared" si="761"/>
        <v>9999</v>
      </c>
      <c r="EB121" s="46">
        <f t="shared" si="792"/>
        <v>9999</v>
      </c>
      <c r="EC121" s="1">
        <f t="shared" si="763"/>
        <v>9999</v>
      </c>
      <c r="ED121" s="1">
        <f t="shared" si="764"/>
        <v>9999</v>
      </c>
      <c r="EE121" s="1">
        <f t="shared" si="765"/>
        <v>9999</v>
      </c>
    </row>
    <row r="122" spans="1:135" x14ac:dyDescent="0.25">
      <c r="N122" s="8">
        <f t="shared" si="720"/>
        <v>0</v>
      </c>
      <c r="O122" s="32">
        <f t="shared" si="515"/>
        <v>0</v>
      </c>
      <c r="P122" s="70"/>
      <c r="Q122" s="32">
        <f t="shared" ref="Q122" si="799">IF(R122&gt;0,"+",0)</f>
        <v>0</v>
      </c>
      <c r="R122" s="70"/>
      <c r="S122" s="6">
        <f t="shared" si="772"/>
        <v>0</v>
      </c>
      <c r="T122" s="8" t="str">
        <f t="shared" si="722"/>
        <v/>
      </c>
      <c r="V122" s="8">
        <f t="shared" si="773"/>
        <v>0</v>
      </c>
      <c r="W122" s="8">
        <f t="shared" si="774"/>
        <v>0</v>
      </c>
      <c r="X122" s="8" t="str">
        <f t="shared" si="775"/>
        <v/>
      </c>
      <c r="Y122" s="8"/>
      <c r="Z122" s="8">
        <f>IF(A122&lt;&gt;"",IF(VLOOKUP(A122,Apr!A$4:F$209,6)&gt;0,VLOOKUP(A122,Apr!A$4:F$209,6),0),0)</f>
        <v>0</v>
      </c>
      <c r="AA122" s="8">
        <f>IF(A122&lt;&gt;"",IF(VLOOKUP(A122,May!A$3:F$207,6)&gt;0,VLOOKUP(A122,May!A$3:F$207,6),0),0)</f>
        <v>0</v>
      </c>
      <c r="AB122" s="8">
        <f>IF(A122&lt;&gt;"",IF(VLOOKUP(A122,Jun!A$3:F$207,6)&gt;0,VLOOKUP(A122,Jun!A$3:F$207,6),0),0)</f>
        <v>0</v>
      </c>
      <c r="AC122" s="8">
        <f>IF(A122&lt;&gt;"",IF(VLOOKUP(A122,Jul!A$3:F$206,6)&gt;0,VLOOKUP(A122,Jul!A$3:F$206,6),0),0)</f>
        <v>0</v>
      </c>
      <c r="AD122" s="8">
        <f>IF(A122&lt;&gt;"",IF(VLOOKUP(A122,Aug!A$3:F$206,6)&gt;0,VLOOKUP(A122,Aug!A$3:F$206,6),0),0)</f>
        <v>0</v>
      </c>
      <c r="AE122" s="8">
        <f>IF(A122&lt;&gt;"",IF(VLOOKUP(A122,Sep!A$3:F$206,6)&gt;0,VLOOKUP(A122,Sep!A$3:F$206,6),0),0)</f>
        <v>0</v>
      </c>
      <c r="AF122" s="6">
        <f t="shared" si="776"/>
        <v>0</v>
      </c>
      <c r="AG122" s="8">
        <f t="shared" si="777"/>
        <v>2.7777777777777776E-2</v>
      </c>
      <c r="AH122" s="8">
        <f>IF(A122&lt;&gt;"",IF(VLOOKUP(A122,Oct!A$3:F$206,6)&gt;0,VLOOKUP(A122,Oct!A$3:F$206,6),0),0)</f>
        <v>0</v>
      </c>
      <c r="AI122" s="8">
        <f>IF(A122&lt;&gt;"",IF(VLOOKUP(A122,Nov!A$3:F$206,6)&gt;0,VLOOKUP(A122,Nov!A$3:F$206,6),0),0)</f>
        <v>0</v>
      </c>
      <c r="AJ122" s="8">
        <f>IF(A122&lt;&gt;"",IF(VLOOKUP(A122,Dec!A$3:F$207,6)&gt;0,VLOOKUP(A122,Dec!A$3:F$207,6),0),0)</f>
        <v>0</v>
      </c>
      <c r="AK122" s="8">
        <f>IF(A122&lt;&gt;"",IF(VLOOKUP(A122,Jan!A$3:F$206,6)&gt;0,VLOOKUP(A122,Jan!A$3:F$206,6),0),0)</f>
        <v>0</v>
      </c>
      <c r="AL122" s="8">
        <f>IF(A122&lt;&gt;"",IF(VLOOKUP(A122,Feb!A$3:F$206,6)&gt;0,VLOOKUP(A122,Feb!A$3:F$206,6),0),0)</f>
        <v>0</v>
      </c>
      <c r="AM122" s="8">
        <f>IF(A122&lt;&gt;"",IF(VLOOKUP(A122,Mar!A$3:F$206,6)&gt;0,VLOOKUP(A122,Mar!A$3:F$206,6),0),0)</f>
        <v>0</v>
      </c>
      <c r="AO122" s="8">
        <f>LARGE($BM122:BN122,1)</f>
        <v>0</v>
      </c>
      <c r="AP122" s="8">
        <f>LARGE($BM122:BO122,1)</f>
        <v>0</v>
      </c>
      <c r="AQ122" s="8">
        <f>LARGE($BM122:BP122,1)</f>
        <v>0</v>
      </c>
      <c r="AR122" s="8">
        <f>LARGE($BM122:BQ122,1)</f>
        <v>0</v>
      </c>
      <c r="AS122" s="8">
        <f>LARGE($BM122:BR122,1)</f>
        <v>0</v>
      </c>
      <c r="AT122" s="8">
        <f>LARGE($BS122:BT122,1)</f>
        <v>0</v>
      </c>
      <c r="AU122" s="8">
        <f>LARGE($BS122:BU122,1)</f>
        <v>0</v>
      </c>
      <c r="AV122" s="8">
        <f>LARGE($BS122:BV122,1)</f>
        <v>0</v>
      </c>
      <c r="AW122" s="8">
        <f>LARGE($BS122:BW122,1)</f>
        <v>0</v>
      </c>
      <c r="AX122" s="8">
        <f>LARGE($BS122:BX122,1)</f>
        <v>0</v>
      </c>
      <c r="BA122" s="6">
        <f t="shared" si="728"/>
        <v>0</v>
      </c>
      <c r="BB122" s="6">
        <f t="shared" si="729"/>
        <v>0</v>
      </c>
      <c r="BC122" s="6">
        <f t="shared" si="730"/>
        <v>0</v>
      </c>
      <c r="BD122" s="6">
        <f t="shared" si="731"/>
        <v>0</v>
      </c>
      <c r="BE122" s="6">
        <f t="shared" si="732"/>
        <v>0</v>
      </c>
      <c r="BF122" s="6">
        <f t="shared" si="733"/>
        <v>0</v>
      </c>
      <c r="BG122" s="6">
        <f t="shared" si="778"/>
        <v>0</v>
      </c>
      <c r="BH122" s="6">
        <f t="shared" si="779"/>
        <v>0</v>
      </c>
      <c r="BI122" s="6">
        <f t="shared" si="780"/>
        <v>0</v>
      </c>
      <c r="BJ122" s="6">
        <f t="shared" si="781"/>
        <v>0</v>
      </c>
      <c r="BK122" s="6">
        <f t="shared" si="782"/>
        <v>0</v>
      </c>
      <c r="BM122" s="8" t="str">
        <f t="shared" si="734"/>
        <v/>
      </c>
      <c r="BN122" s="8">
        <f t="shared" si="783"/>
        <v>0</v>
      </c>
      <c r="BO122" s="8">
        <f t="shared" si="784"/>
        <v>0</v>
      </c>
      <c r="BP122" s="8">
        <f t="shared" si="785"/>
        <v>0</v>
      </c>
      <c r="BQ122" s="8">
        <f t="shared" si="786"/>
        <v>0</v>
      </c>
      <c r="BR122" s="8">
        <f t="shared" si="787"/>
        <v>0</v>
      </c>
      <c r="BS122" s="8"/>
      <c r="BT122" s="8">
        <f t="shared" si="747"/>
        <v>0</v>
      </c>
      <c r="BU122" s="8">
        <f t="shared" si="747"/>
        <v>0</v>
      </c>
      <c r="BV122" s="8">
        <f t="shared" si="789"/>
        <v>0</v>
      </c>
      <c r="BW122" s="8">
        <f t="shared" si="790"/>
        <v>0</v>
      </c>
      <c r="BX122" s="8">
        <f t="shared" si="791"/>
        <v>0</v>
      </c>
      <c r="CA122" s="8" t="str">
        <f t="shared" si="735"/>
        <v/>
      </c>
      <c r="CB122" s="8" t="str">
        <f t="shared" si="736"/>
        <v/>
      </c>
      <c r="CC122" s="8" t="str">
        <f t="shared" si="737"/>
        <v/>
      </c>
      <c r="CD122" s="8" t="str">
        <f t="shared" si="738"/>
        <v/>
      </c>
      <c r="CE122" s="8" t="str">
        <f t="shared" si="739"/>
        <v/>
      </c>
      <c r="CF122" s="8" t="str">
        <f t="shared" si="740"/>
        <v/>
      </c>
      <c r="CG122" s="8" t="str">
        <f t="shared" si="748"/>
        <v/>
      </c>
      <c r="CH122" s="8" t="str">
        <f t="shared" si="749"/>
        <v/>
      </c>
      <c r="CI122" s="8" t="str">
        <f t="shared" si="750"/>
        <v/>
      </c>
      <c r="CJ122" s="8" t="str">
        <f t="shared" si="751"/>
        <v/>
      </c>
      <c r="CK122" s="8" t="str">
        <f t="shared" si="752"/>
        <v/>
      </c>
      <c r="CL122" s="8" t="str">
        <f t="shared" si="753"/>
        <v/>
      </c>
      <c r="CN122" s="13">
        <v>0.98413194444444496</v>
      </c>
      <c r="CO122" s="8">
        <f t="shared" si="754"/>
        <v>0.98413194444444496</v>
      </c>
      <c r="CP122" s="8">
        <f>IF(COUNT($CA122:CB122)&gt;0,SMALL($CA122:CB122,1),$CN122)</f>
        <v>0.98413194444444496</v>
      </c>
      <c r="CQ122" s="8">
        <f>IF(COUNT($CA122:CC122)&gt;0,SMALL($CA122:CC122,1),$CN122)</f>
        <v>0.98413194444444496</v>
      </c>
      <c r="CR122" s="8">
        <f>IF(COUNT($CA122:CD122)&gt;0,SMALL($CA122:CD122,1),$CN122)</f>
        <v>0.98413194444444496</v>
      </c>
      <c r="CS122" s="8">
        <f>IF(COUNT($CA122:CE122)&gt;0,SMALL($CA122:CE122,1),$CN122)</f>
        <v>0.98413194444444496</v>
      </c>
      <c r="CU122" s="8">
        <f t="shared" si="755"/>
        <v>0</v>
      </c>
      <c r="CV122" s="8">
        <f>IF(COUNT($CG122:CH122)&gt;0,SMALL($CG122:CH122,1),$CU122)</f>
        <v>0</v>
      </c>
      <c r="CW122" s="8">
        <f>IF(COUNT($CG122:CI122)&gt;0,SMALL($CG122:CI122,1),$CU122)</f>
        <v>0</v>
      </c>
      <c r="CX122" s="8">
        <f>IF(COUNT($CG122:CJ122)&gt;0,SMALL($CG122:CJ122,1),$CU122)</f>
        <v>0</v>
      </c>
      <c r="CY122" s="8">
        <f>IF(COUNT($CG122:CK122)&gt;0,SMALL($CG122:CK122,1),$CU122)</f>
        <v>0</v>
      </c>
      <c r="DA122" s="8" t="str">
        <f t="shared" si="723"/>
        <v/>
      </c>
      <c r="DB122" s="8" t="str">
        <f t="shared" si="724"/>
        <v/>
      </c>
      <c r="DC122" s="1">
        <f t="shared" si="462"/>
        <v>0</v>
      </c>
      <c r="DD122" s="8" t="str">
        <f t="shared" si="725"/>
        <v/>
      </c>
      <c r="DE122" s="1">
        <f t="shared" si="726"/>
        <v>0</v>
      </c>
      <c r="DG122" s="13">
        <f t="shared" si="741"/>
        <v>0</v>
      </c>
      <c r="DH122" s="13">
        <f>SMALL($DT122:DU122,1)/(60*60*24)</f>
        <v>0</v>
      </c>
      <c r="DI122" s="13">
        <f>SMALL($DT122:DV122,1)/(60*60*24)</f>
        <v>0</v>
      </c>
      <c r="DJ122" s="13">
        <f>SMALL($DT122:DW122,1)/(60*60*24)</f>
        <v>0</v>
      </c>
      <c r="DK122" s="13">
        <f>SMALL($DT122:DX122,1)/(60*60*24)</f>
        <v>0</v>
      </c>
      <c r="DL122" s="13">
        <f>SMALL($DT122:DY122,1)/(60*60*24)</f>
        <v>0</v>
      </c>
      <c r="DM122" s="37">
        <f t="shared" si="742"/>
        <v>0</v>
      </c>
      <c r="DN122" s="13">
        <f>SMALL($DZ122:EA122,1)/(60*60*24)</f>
        <v>0</v>
      </c>
      <c r="DO122" s="13">
        <f>SMALL($DZ122:EB122,1)/(60*60*24)</f>
        <v>0</v>
      </c>
      <c r="DP122" s="13">
        <f>SMALL($DZ122:EC122,1)/(60*60*24)</f>
        <v>0</v>
      </c>
      <c r="DQ122" s="13">
        <f>SMALL($DZ122:ED122,1)/(60*60*24)</f>
        <v>0</v>
      </c>
      <c r="DR122" s="13">
        <f>SMALL($DZ122:EE122,1)/(60*60*24)</f>
        <v>0</v>
      </c>
      <c r="DT122" s="6">
        <f t="shared" si="743"/>
        <v>0</v>
      </c>
      <c r="DU122" s="1">
        <f t="shared" si="756"/>
        <v>9999</v>
      </c>
      <c r="DV122" s="1">
        <f t="shared" si="757"/>
        <v>9999</v>
      </c>
      <c r="DW122" s="1">
        <f t="shared" si="758"/>
        <v>9999</v>
      </c>
      <c r="DX122" s="1">
        <f t="shared" si="759"/>
        <v>9999</v>
      </c>
      <c r="DY122" s="1">
        <f t="shared" si="760"/>
        <v>9999</v>
      </c>
      <c r="DZ122" s="6">
        <f t="shared" si="744"/>
        <v>0</v>
      </c>
      <c r="EA122" s="1">
        <f t="shared" si="761"/>
        <v>9999</v>
      </c>
      <c r="EB122" s="46">
        <f t="shared" si="792"/>
        <v>9999</v>
      </c>
      <c r="EC122" s="1">
        <f t="shared" si="763"/>
        <v>9999</v>
      </c>
      <c r="ED122" s="1">
        <f t="shared" si="764"/>
        <v>9999</v>
      </c>
      <c r="EE122" s="1">
        <f t="shared" si="765"/>
        <v>9999</v>
      </c>
    </row>
    <row r="123" spans="1:135" x14ac:dyDescent="0.25">
      <c r="H123" s="3"/>
      <c r="I123" s="3"/>
      <c r="N123" s="8">
        <f t="shared" si="720"/>
        <v>0</v>
      </c>
      <c r="O123" s="32">
        <f t="shared" si="515"/>
        <v>0</v>
      </c>
      <c r="P123" s="70"/>
      <c r="Q123" s="32">
        <f t="shared" ref="Q123" si="800">IF(R123&gt;0,"+",0)</f>
        <v>0</v>
      </c>
      <c r="R123" s="70"/>
      <c r="S123" s="6">
        <f t="shared" si="772"/>
        <v>0</v>
      </c>
      <c r="T123" s="8" t="str">
        <f t="shared" si="722"/>
        <v/>
      </c>
      <c r="V123" s="8">
        <f t="shared" si="773"/>
        <v>0</v>
      </c>
      <c r="W123" s="8">
        <f t="shared" si="774"/>
        <v>0</v>
      </c>
      <c r="X123" s="8" t="str">
        <f t="shared" si="775"/>
        <v/>
      </c>
      <c r="Y123" s="8"/>
      <c r="Z123" s="8">
        <f>IF(A123&lt;&gt;"",IF(VLOOKUP(A123,Apr!A$4:F$209,6)&gt;0,VLOOKUP(A123,Apr!A$4:F$209,6),0),0)</f>
        <v>0</v>
      </c>
      <c r="AA123" s="8">
        <f>IF(A123&lt;&gt;"",IF(VLOOKUP(A123,May!A$3:F$207,6)&gt;0,VLOOKUP(A123,May!A$3:F$207,6),0),0)</f>
        <v>0</v>
      </c>
      <c r="AB123" s="8">
        <f>IF(A123&lt;&gt;"",IF(VLOOKUP(A123,Jun!A$3:F$207,6)&gt;0,VLOOKUP(A123,Jun!A$3:F$207,6),0),0)</f>
        <v>0</v>
      </c>
      <c r="AC123" s="8">
        <f>IF(A123&lt;&gt;"",IF(VLOOKUP(A123,Jul!A$3:F$206,6)&gt;0,VLOOKUP(A123,Jul!A$3:F$206,6),0),0)</f>
        <v>0</v>
      </c>
      <c r="AD123" s="8">
        <f>IF(A123&lt;&gt;"",IF(VLOOKUP(A123,Aug!A$3:F$206,6)&gt;0,VLOOKUP(A123,Aug!A$3:F$206,6),0),0)</f>
        <v>0</v>
      </c>
      <c r="AE123" s="8">
        <f>IF(A123&lt;&gt;"",IF(VLOOKUP(A123,Sep!A$3:F$206,6)&gt;0,VLOOKUP(A123,Sep!A$3:F$206,6),0),0)</f>
        <v>0</v>
      </c>
      <c r="AF123" s="6">
        <f t="shared" si="776"/>
        <v>0</v>
      </c>
      <c r="AG123" s="8">
        <f t="shared" si="777"/>
        <v>2.7777777777777776E-2</v>
      </c>
      <c r="AH123" s="8">
        <f>IF(A123&lt;&gt;"",IF(VLOOKUP(A123,Oct!A$3:F$206,6)&gt;0,VLOOKUP(A123,Oct!A$3:F$206,6),0),0)</f>
        <v>0</v>
      </c>
      <c r="AI123" s="8">
        <f>IF(A123&lt;&gt;"",IF(VLOOKUP(A123,Nov!A$3:F$206,6)&gt;0,VLOOKUP(A123,Nov!A$3:F$206,6),0),0)</f>
        <v>0</v>
      </c>
      <c r="AJ123" s="8">
        <f>IF(A123&lt;&gt;"",IF(VLOOKUP(A123,Dec!A$3:F$207,6)&gt;0,VLOOKUP(A123,Dec!A$3:F$207,6),0),0)</f>
        <v>0</v>
      </c>
      <c r="AK123" s="8">
        <f>IF(A123&lt;&gt;"",IF(VLOOKUP(A123,Jan!A$3:F$206,6)&gt;0,VLOOKUP(A123,Jan!A$3:F$206,6),0),0)</f>
        <v>0</v>
      </c>
      <c r="AL123" s="8">
        <f>IF(A123&lt;&gt;"",IF(VLOOKUP(A123,Feb!A$3:F$206,6)&gt;0,VLOOKUP(A123,Feb!A$3:F$206,6),0),0)</f>
        <v>0</v>
      </c>
      <c r="AM123" s="8">
        <f>IF(A123&lt;&gt;"",IF(VLOOKUP(A123,Mar!A$3:F$206,6)&gt;0,VLOOKUP(A123,Mar!A$3:F$206,6),0),0)</f>
        <v>0</v>
      </c>
      <c r="AO123" s="8">
        <f>LARGE($BM123:BN123,1)</f>
        <v>0</v>
      </c>
      <c r="AP123" s="8">
        <f>LARGE($BM123:BO123,1)</f>
        <v>0</v>
      </c>
      <c r="AQ123" s="8">
        <f>LARGE($BM123:BP123,1)</f>
        <v>0</v>
      </c>
      <c r="AR123" s="8">
        <f>LARGE($BM123:BQ123,1)</f>
        <v>0</v>
      </c>
      <c r="AS123" s="8">
        <f>LARGE($BM123:BR123,1)</f>
        <v>0</v>
      </c>
      <c r="AT123" s="8">
        <f>LARGE($BS123:BT123,1)</f>
        <v>0</v>
      </c>
      <c r="AU123" s="8">
        <f>LARGE($BS123:BU123,1)</f>
        <v>0</v>
      </c>
      <c r="AV123" s="8">
        <f>LARGE($BS123:BV123,1)</f>
        <v>0</v>
      </c>
      <c r="AW123" s="8">
        <f>LARGE($BS123:BW123,1)</f>
        <v>0</v>
      </c>
      <c r="AX123" s="8">
        <f>LARGE($BS123:BX123,1)</f>
        <v>0</v>
      </c>
      <c r="BA123" s="6">
        <f t="shared" si="728"/>
        <v>0</v>
      </c>
      <c r="BB123" s="6">
        <f t="shared" si="729"/>
        <v>0</v>
      </c>
      <c r="BC123" s="6">
        <f t="shared" si="730"/>
        <v>0</v>
      </c>
      <c r="BD123" s="6">
        <f t="shared" si="731"/>
        <v>0</v>
      </c>
      <c r="BE123" s="6">
        <f t="shared" si="732"/>
        <v>0</v>
      </c>
      <c r="BF123" s="6">
        <f t="shared" si="733"/>
        <v>0</v>
      </c>
      <c r="BG123" s="6">
        <f t="shared" si="778"/>
        <v>0</v>
      </c>
      <c r="BH123" s="6">
        <f t="shared" si="779"/>
        <v>0</v>
      </c>
      <c r="BI123" s="6">
        <f t="shared" si="780"/>
        <v>0</v>
      </c>
      <c r="BJ123" s="6">
        <f t="shared" si="781"/>
        <v>0</v>
      </c>
      <c r="BK123" s="6">
        <f t="shared" si="782"/>
        <v>0</v>
      </c>
      <c r="BM123" s="8" t="str">
        <f t="shared" si="734"/>
        <v/>
      </c>
      <c r="BN123" s="8">
        <f t="shared" si="783"/>
        <v>0</v>
      </c>
      <c r="BO123" s="8">
        <f t="shared" si="784"/>
        <v>0</v>
      </c>
      <c r="BP123" s="8">
        <f t="shared" si="785"/>
        <v>0</v>
      </c>
      <c r="BQ123" s="8">
        <f t="shared" si="786"/>
        <v>0</v>
      </c>
      <c r="BR123" s="8">
        <f t="shared" si="787"/>
        <v>0</v>
      </c>
      <c r="BS123" s="8"/>
      <c r="BT123" s="8">
        <f t="shared" si="747"/>
        <v>0</v>
      </c>
      <c r="BU123" s="8">
        <f t="shared" si="747"/>
        <v>0</v>
      </c>
      <c r="BV123" s="8">
        <f t="shared" si="789"/>
        <v>0</v>
      </c>
      <c r="BW123" s="8">
        <f t="shared" si="790"/>
        <v>0</v>
      </c>
      <c r="BX123" s="8">
        <f t="shared" si="791"/>
        <v>0</v>
      </c>
      <c r="CA123" s="8" t="str">
        <f t="shared" si="735"/>
        <v/>
      </c>
      <c r="CB123" s="8" t="str">
        <f t="shared" si="736"/>
        <v/>
      </c>
      <c r="CC123" s="8" t="str">
        <f t="shared" si="737"/>
        <v/>
      </c>
      <c r="CD123" s="8" t="str">
        <f t="shared" si="738"/>
        <v/>
      </c>
      <c r="CE123" s="8" t="str">
        <f t="shared" si="739"/>
        <v/>
      </c>
      <c r="CF123" s="8" t="str">
        <f t="shared" si="740"/>
        <v/>
      </c>
      <c r="CG123" s="8" t="str">
        <f t="shared" si="748"/>
        <v/>
      </c>
      <c r="CH123" s="8" t="str">
        <f t="shared" si="749"/>
        <v/>
      </c>
      <c r="CI123" s="8" t="str">
        <f t="shared" si="750"/>
        <v/>
      </c>
      <c r="CJ123" s="8" t="str">
        <f t="shared" si="751"/>
        <v/>
      </c>
      <c r="CK123" s="8" t="str">
        <f t="shared" si="752"/>
        <v/>
      </c>
      <c r="CL123" s="8" t="str">
        <f t="shared" si="753"/>
        <v/>
      </c>
      <c r="CN123" s="13">
        <v>1.0257986111111099</v>
      </c>
      <c r="CO123" s="8">
        <f t="shared" si="754"/>
        <v>1.0257986111111099</v>
      </c>
      <c r="CP123" s="8">
        <f>IF(COUNT($CA123:CB123)&gt;0,SMALL($CA123:CB123,1),$CN123)</f>
        <v>1.0257986111111099</v>
      </c>
      <c r="CQ123" s="8">
        <f>IF(COUNT($CA123:CC123)&gt;0,SMALL($CA123:CC123,1),$CN123)</f>
        <v>1.0257986111111099</v>
      </c>
      <c r="CR123" s="8">
        <f>IF(COUNT($CA123:CD123)&gt;0,SMALL($CA123:CD123,1),$CN123)</f>
        <v>1.0257986111111099</v>
      </c>
      <c r="CS123" s="8">
        <f>IF(COUNT($CA123:CE123)&gt;0,SMALL($CA123:CE123,1),$CN123)</f>
        <v>1.0257986111111099</v>
      </c>
      <c r="CU123" s="8">
        <f t="shared" si="755"/>
        <v>0</v>
      </c>
      <c r="CV123" s="8">
        <f>IF(COUNT($CG123:CH123)&gt;0,SMALL($CG123:CH123,1),$CU123)</f>
        <v>0</v>
      </c>
      <c r="CW123" s="8">
        <f>IF(COUNT($CG123:CI123)&gt;0,SMALL($CG123:CI123,1),$CU123)</f>
        <v>0</v>
      </c>
      <c r="CX123" s="8">
        <f>IF(COUNT($CG123:CJ123)&gt;0,SMALL($CG123:CJ123,1),$CU123)</f>
        <v>0</v>
      </c>
      <c r="CY123" s="8">
        <f>IF(COUNT($CG123:CK123)&gt;0,SMALL($CG123:CK123,1),$CU123)</f>
        <v>0</v>
      </c>
      <c r="DA123" s="8" t="str">
        <f t="shared" si="723"/>
        <v/>
      </c>
      <c r="DB123" s="8" t="str">
        <f t="shared" si="724"/>
        <v/>
      </c>
      <c r="DC123" s="1">
        <f t="shared" si="462"/>
        <v>0</v>
      </c>
      <c r="DD123" s="8" t="str">
        <f t="shared" si="725"/>
        <v/>
      </c>
      <c r="DE123" s="1">
        <f t="shared" si="726"/>
        <v>0</v>
      </c>
      <c r="DG123" s="13">
        <f t="shared" si="741"/>
        <v>0</v>
      </c>
      <c r="DH123" s="13">
        <f>SMALL($DT123:DU123,1)/(60*60*24)</f>
        <v>0</v>
      </c>
      <c r="DI123" s="13">
        <f>SMALL($DT123:DV123,1)/(60*60*24)</f>
        <v>0</v>
      </c>
      <c r="DJ123" s="13">
        <f>SMALL($DT123:DW123,1)/(60*60*24)</f>
        <v>0</v>
      </c>
      <c r="DK123" s="13">
        <f>SMALL($DT123:DX123,1)/(60*60*24)</f>
        <v>0</v>
      </c>
      <c r="DL123" s="13">
        <f>SMALL($DT123:DY123,1)/(60*60*24)</f>
        <v>0</v>
      </c>
      <c r="DM123" s="37">
        <f t="shared" si="742"/>
        <v>0</v>
      </c>
      <c r="DN123" s="13">
        <f>SMALL($DZ123:EA123,1)/(60*60*24)</f>
        <v>0</v>
      </c>
      <c r="DO123" s="13">
        <f>SMALL($DZ123:EB123,1)/(60*60*24)</f>
        <v>0</v>
      </c>
      <c r="DP123" s="13">
        <f>SMALL($DZ123:EC123,1)/(60*60*24)</f>
        <v>0</v>
      </c>
      <c r="DQ123" s="13">
        <f>SMALL($DZ123:ED123,1)/(60*60*24)</f>
        <v>0</v>
      </c>
      <c r="DR123" s="13">
        <f>SMALL($DZ123:EE123,1)/(60*60*24)</f>
        <v>0</v>
      </c>
      <c r="DT123" s="6">
        <f t="shared" si="743"/>
        <v>0</v>
      </c>
      <c r="DU123" s="1">
        <f t="shared" si="756"/>
        <v>9999</v>
      </c>
      <c r="DV123" s="1">
        <f t="shared" si="757"/>
        <v>9999</v>
      </c>
      <c r="DW123" s="1">
        <f t="shared" si="758"/>
        <v>9999</v>
      </c>
      <c r="DX123" s="1">
        <f t="shared" si="759"/>
        <v>9999</v>
      </c>
      <c r="DY123" s="1">
        <f t="shared" si="760"/>
        <v>9999</v>
      </c>
      <c r="DZ123" s="6">
        <f t="shared" si="744"/>
        <v>0</v>
      </c>
      <c r="EA123" s="1">
        <f t="shared" si="761"/>
        <v>9999</v>
      </c>
      <c r="EB123" s="46">
        <f t="shared" si="792"/>
        <v>9999</v>
      </c>
      <c r="EC123" s="1">
        <f t="shared" si="763"/>
        <v>9999</v>
      </c>
      <c r="ED123" s="1">
        <f t="shared" si="764"/>
        <v>9999</v>
      </c>
      <c r="EE123" s="1">
        <f t="shared" si="765"/>
        <v>9999</v>
      </c>
    </row>
    <row r="124" spans="1:135" x14ac:dyDescent="0.25">
      <c r="N124" s="8">
        <f t="shared" si="720"/>
        <v>0</v>
      </c>
      <c r="O124" s="32">
        <f t="shared" si="515"/>
        <v>0</v>
      </c>
      <c r="P124" s="70"/>
      <c r="Q124" s="32">
        <f t="shared" ref="Q124" si="801">IF(R124&gt;0,"+",0)</f>
        <v>0</v>
      </c>
      <c r="R124" s="70"/>
      <c r="S124" s="6">
        <f t="shared" si="772"/>
        <v>0</v>
      </c>
      <c r="T124" s="8" t="str">
        <f t="shared" si="722"/>
        <v/>
      </c>
      <c r="V124" s="8">
        <f t="shared" si="773"/>
        <v>0</v>
      </c>
      <c r="W124" s="8">
        <f t="shared" si="774"/>
        <v>0</v>
      </c>
      <c r="X124" s="8" t="str">
        <f t="shared" si="775"/>
        <v/>
      </c>
      <c r="Y124" s="8"/>
      <c r="Z124" s="8">
        <f>IF(A124&lt;&gt;"",IF(VLOOKUP(A124,Apr!A$4:F$209,6)&gt;0,VLOOKUP(A124,Apr!A$4:F$209,6),0),0)</f>
        <v>0</v>
      </c>
      <c r="AA124" s="8">
        <f>IF(A124&lt;&gt;"",IF(VLOOKUP(A124,May!A$3:F$207,6)&gt;0,VLOOKUP(A124,May!A$3:F$207,6),0),0)</f>
        <v>0</v>
      </c>
      <c r="AB124" s="8">
        <f>IF(A124&lt;&gt;"",IF(VLOOKUP(A124,Jun!A$3:F$207,6)&gt;0,VLOOKUP(A124,Jun!A$3:F$207,6),0),0)</f>
        <v>0</v>
      </c>
      <c r="AC124" s="8">
        <f>IF(A124&lt;&gt;"",IF(VLOOKUP(A124,Jul!A$3:F$206,6)&gt;0,VLOOKUP(A124,Jul!A$3:F$206,6),0),0)</f>
        <v>0</v>
      </c>
      <c r="AD124" s="8">
        <f>IF(A124&lt;&gt;"",IF(VLOOKUP(A124,Aug!A$3:F$206,6)&gt;0,VLOOKUP(A124,Aug!A$3:F$206,6),0),0)</f>
        <v>0</v>
      </c>
      <c r="AE124" s="8">
        <f>IF(A124&lt;&gt;"",IF(VLOOKUP(A124,Sep!A$3:F$206,6)&gt;0,VLOOKUP(A124,Sep!A$3:F$206,6),0),0)</f>
        <v>0</v>
      </c>
      <c r="AF124" s="6">
        <f t="shared" si="776"/>
        <v>0</v>
      </c>
      <c r="AG124" s="8">
        <f t="shared" si="777"/>
        <v>2.7777777777777776E-2</v>
      </c>
      <c r="AH124" s="8">
        <f>IF(A124&lt;&gt;"",IF(VLOOKUP(A124,Oct!A$3:F$206,6)&gt;0,VLOOKUP(A124,Oct!A$3:F$206,6),0),0)</f>
        <v>0</v>
      </c>
      <c r="AI124" s="8">
        <f>IF(A124&lt;&gt;"",IF(VLOOKUP(A124,Nov!A$3:F$206,6)&gt;0,VLOOKUP(A124,Nov!A$3:F$206,6),0),0)</f>
        <v>0</v>
      </c>
      <c r="AJ124" s="8">
        <f>IF(A124&lt;&gt;"",IF(VLOOKUP(A124,Dec!A$3:F$207,6)&gt;0,VLOOKUP(A124,Dec!A$3:F$207,6),0),0)</f>
        <v>0</v>
      </c>
      <c r="AK124" s="8">
        <f>IF(A124&lt;&gt;"",IF(VLOOKUP(A124,Jan!A$3:F$206,6)&gt;0,VLOOKUP(A124,Jan!A$3:F$206,6),0),0)</f>
        <v>0</v>
      </c>
      <c r="AL124" s="8">
        <f>IF(A124&lt;&gt;"",IF(VLOOKUP(A124,Feb!A$3:F$206,6)&gt;0,VLOOKUP(A124,Feb!A$3:F$206,6),0),0)</f>
        <v>0</v>
      </c>
      <c r="AM124" s="8">
        <f>IF(A124&lt;&gt;"",IF(VLOOKUP(A124,Mar!A$3:F$206,6)&gt;0,VLOOKUP(A124,Mar!A$3:F$206,6),0),0)</f>
        <v>0</v>
      </c>
      <c r="AO124" s="8">
        <f>LARGE($BM124:BN124,1)</f>
        <v>0</v>
      </c>
      <c r="AP124" s="8">
        <f>LARGE($BM124:BO124,1)</f>
        <v>0</v>
      </c>
      <c r="AQ124" s="8">
        <f>LARGE($BM124:BP124,1)</f>
        <v>0</v>
      </c>
      <c r="AR124" s="8">
        <f>LARGE($BM124:BQ124,1)</f>
        <v>0</v>
      </c>
      <c r="AS124" s="8">
        <f>LARGE($BM124:BR124,1)</f>
        <v>0</v>
      </c>
      <c r="AT124" s="8">
        <f>LARGE($BS124:BT124,1)</f>
        <v>0</v>
      </c>
      <c r="AU124" s="8">
        <f>LARGE($BS124:BU124,1)</f>
        <v>0</v>
      </c>
      <c r="AV124" s="8">
        <f>LARGE($BS124:BV124,1)</f>
        <v>0</v>
      </c>
      <c r="AW124" s="8">
        <f>LARGE($BS124:BW124,1)</f>
        <v>0</v>
      </c>
      <c r="AX124" s="8">
        <f>LARGE($BS124:BX124,1)</f>
        <v>0</v>
      </c>
      <c r="BA124" s="6">
        <f t="shared" si="728"/>
        <v>0</v>
      </c>
      <c r="BB124" s="6">
        <f t="shared" si="729"/>
        <v>0</v>
      </c>
      <c r="BC124" s="6">
        <f t="shared" si="730"/>
        <v>0</v>
      </c>
      <c r="BD124" s="6">
        <f t="shared" si="731"/>
        <v>0</v>
      </c>
      <c r="BE124" s="6">
        <f t="shared" si="732"/>
        <v>0</v>
      </c>
      <c r="BF124" s="6">
        <f t="shared" si="733"/>
        <v>0</v>
      </c>
      <c r="BG124" s="6">
        <f t="shared" si="778"/>
        <v>0</v>
      </c>
      <c r="BH124" s="6">
        <f t="shared" si="779"/>
        <v>0</v>
      </c>
      <c r="BI124" s="6">
        <f t="shared" si="780"/>
        <v>0</v>
      </c>
      <c r="BJ124" s="6">
        <f t="shared" si="781"/>
        <v>0</v>
      </c>
      <c r="BK124" s="6">
        <f t="shared" si="782"/>
        <v>0</v>
      </c>
      <c r="BM124" s="8" t="str">
        <f t="shared" si="734"/>
        <v/>
      </c>
      <c r="BN124" s="8">
        <f t="shared" si="783"/>
        <v>0</v>
      </c>
      <c r="BO124" s="8">
        <f t="shared" si="784"/>
        <v>0</v>
      </c>
      <c r="BP124" s="8">
        <f t="shared" si="785"/>
        <v>0</v>
      </c>
      <c r="BQ124" s="8">
        <f t="shared" si="786"/>
        <v>0</v>
      </c>
      <c r="BR124" s="8">
        <f t="shared" si="787"/>
        <v>0</v>
      </c>
      <c r="BS124" s="8"/>
      <c r="BT124" s="8">
        <f t="shared" si="747"/>
        <v>0</v>
      </c>
      <c r="BU124" s="8">
        <f t="shared" si="747"/>
        <v>0</v>
      </c>
      <c r="BV124" s="8">
        <f t="shared" si="789"/>
        <v>0</v>
      </c>
      <c r="BW124" s="8">
        <f t="shared" si="790"/>
        <v>0</v>
      </c>
      <c r="BX124" s="8">
        <f t="shared" si="791"/>
        <v>0</v>
      </c>
      <c r="CA124" s="8" t="str">
        <f t="shared" si="735"/>
        <v/>
      </c>
      <c r="CB124" s="8" t="str">
        <f t="shared" si="736"/>
        <v/>
      </c>
      <c r="CC124" s="8" t="str">
        <f t="shared" si="737"/>
        <v/>
      </c>
      <c r="CD124" s="8" t="str">
        <f t="shared" si="738"/>
        <v/>
      </c>
      <c r="CE124" s="8" t="str">
        <f t="shared" si="739"/>
        <v/>
      </c>
      <c r="CF124" s="8" t="str">
        <f t="shared" si="740"/>
        <v/>
      </c>
      <c r="CG124" s="8" t="str">
        <f t="shared" si="748"/>
        <v/>
      </c>
      <c r="CH124" s="8" t="str">
        <f t="shared" si="749"/>
        <v/>
      </c>
      <c r="CI124" s="8" t="str">
        <f t="shared" si="750"/>
        <v/>
      </c>
      <c r="CJ124" s="8" t="str">
        <f t="shared" si="751"/>
        <v/>
      </c>
      <c r="CK124" s="8" t="str">
        <f t="shared" si="752"/>
        <v/>
      </c>
      <c r="CL124" s="8" t="str">
        <f t="shared" si="753"/>
        <v/>
      </c>
      <c r="CN124" s="13">
        <v>1.06746527777778</v>
      </c>
      <c r="CO124" s="8">
        <f t="shared" si="754"/>
        <v>1.06746527777778</v>
      </c>
      <c r="CP124" s="8">
        <f>IF(COUNT($CA124:CB124)&gt;0,SMALL($CA124:CB124,1),$CN124)</f>
        <v>1.06746527777778</v>
      </c>
      <c r="CQ124" s="8">
        <f>IF(COUNT($CA124:CC124)&gt;0,SMALL($CA124:CC124,1),$CN124)</f>
        <v>1.06746527777778</v>
      </c>
      <c r="CR124" s="8">
        <f>IF(COUNT($CA124:CD124)&gt;0,SMALL($CA124:CD124,1),$CN124)</f>
        <v>1.06746527777778</v>
      </c>
      <c r="CS124" s="8">
        <f>IF(COUNT($CA124:CE124)&gt;0,SMALL($CA124:CE124,1),$CN124)</f>
        <v>1.06746527777778</v>
      </c>
      <c r="CU124" s="8">
        <f t="shared" si="755"/>
        <v>0</v>
      </c>
      <c r="CV124" s="8">
        <f>IF(COUNT($CG124:CH124)&gt;0,SMALL($CG124:CH124,1),$CU124)</f>
        <v>0</v>
      </c>
      <c r="CW124" s="8">
        <f>IF(COUNT($CG124:CI124)&gt;0,SMALL($CG124:CI124,1),$CU124)</f>
        <v>0</v>
      </c>
      <c r="CX124" s="8">
        <f>IF(COUNT($CG124:CJ124)&gt;0,SMALL($CG124:CJ124,1),$CU124)</f>
        <v>0</v>
      </c>
      <c r="CY124" s="8">
        <f>IF(COUNT($CG124:CK124)&gt;0,SMALL($CG124:CK124,1),$CU124)</f>
        <v>0</v>
      </c>
      <c r="DA124" s="8" t="str">
        <f t="shared" si="723"/>
        <v/>
      </c>
      <c r="DB124" s="8" t="str">
        <f t="shared" si="724"/>
        <v/>
      </c>
      <c r="DC124" s="1">
        <f t="shared" si="462"/>
        <v>0</v>
      </c>
      <c r="DD124" s="8" t="str">
        <f t="shared" si="725"/>
        <v/>
      </c>
      <c r="DE124" s="1">
        <f t="shared" si="726"/>
        <v>0</v>
      </c>
      <c r="DG124" s="13">
        <f t="shared" si="741"/>
        <v>0</v>
      </c>
      <c r="DH124" s="13">
        <f>SMALL($DT124:DU124,1)/(60*60*24)</f>
        <v>0</v>
      </c>
      <c r="DI124" s="13">
        <f>SMALL($DT124:DV124,1)/(60*60*24)</f>
        <v>0</v>
      </c>
      <c r="DJ124" s="13">
        <f>SMALL($DT124:DW124,1)/(60*60*24)</f>
        <v>0</v>
      </c>
      <c r="DK124" s="13">
        <f>SMALL($DT124:DX124,1)/(60*60*24)</f>
        <v>0</v>
      </c>
      <c r="DL124" s="13">
        <f>SMALL($DT124:DY124,1)/(60*60*24)</f>
        <v>0</v>
      </c>
      <c r="DM124" s="37">
        <f t="shared" si="742"/>
        <v>0</v>
      </c>
      <c r="DN124" s="13">
        <f>SMALL($DZ124:EA124,1)/(60*60*24)</f>
        <v>0</v>
      </c>
      <c r="DO124" s="13">
        <f>SMALL($DZ124:EB124,1)/(60*60*24)</f>
        <v>0</v>
      </c>
      <c r="DP124" s="13">
        <f>SMALL($DZ124:EC124,1)/(60*60*24)</f>
        <v>0</v>
      </c>
      <c r="DQ124" s="13">
        <f>SMALL($DZ124:ED124,1)/(60*60*24)</f>
        <v>0</v>
      </c>
      <c r="DR124" s="13">
        <f>SMALL($DZ124:EE124,1)/(60*60*24)</f>
        <v>0</v>
      </c>
      <c r="DT124" s="6">
        <f t="shared" si="743"/>
        <v>0</v>
      </c>
      <c r="DU124" s="1">
        <f t="shared" si="756"/>
        <v>9999</v>
      </c>
      <c r="DV124" s="1">
        <f t="shared" si="757"/>
        <v>9999</v>
      </c>
      <c r="DW124" s="1">
        <f t="shared" si="758"/>
        <v>9999</v>
      </c>
      <c r="DX124" s="1">
        <f t="shared" si="759"/>
        <v>9999</v>
      </c>
      <c r="DY124" s="1">
        <f t="shared" si="760"/>
        <v>9999</v>
      </c>
      <c r="DZ124" s="6">
        <f t="shared" si="744"/>
        <v>0</v>
      </c>
      <c r="EA124" s="1">
        <f t="shared" si="761"/>
        <v>9999</v>
      </c>
      <c r="EB124" s="46">
        <f t="shared" si="792"/>
        <v>9999</v>
      </c>
      <c r="EC124" s="1">
        <f t="shared" si="763"/>
        <v>9999</v>
      </c>
      <c r="ED124" s="1">
        <f t="shared" si="764"/>
        <v>9999</v>
      </c>
      <c r="EE124" s="1">
        <f t="shared" si="765"/>
        <v>9999</v>
      </c>
    </row>
    <row r="125" spans="1:135" x14ac:dyDescent="0.25">
      <c r="H125" s="3"/>
      <c r="I125" s="3"/>
      <c r="N125" s="8">
        <f t="shared" si="720"/>
        <v>0</v>
      </c>
      <c r="O125" s="32">
        <f t="shared" si="515"/>
        <v>0</v>
      </c>
      <c r="P125" s="70"/>
      <c r="Q125" s="32">
        <f t="shared" ref="Q125" si="802">IF(R125&gt;0,"+",0)</f>
        <v>0</v>
      </c>
      <c r="R125" s="70"/>
      <c r="S125" s="6">
        <f t="shared" si="772"/>
        <v>0</v>
      </c>
      <c r="T125" s="8" t="str">
        <f t="shared" si="722"/>
        <v/>
      </c>
      <c r="V125" s="8">
        <f t="shared" si="773"/>
        <v>0</v>
      </c>
      <c r="W125" s="8">
        <f t="shared" si="774"/>
        <v>0</v>
      </c>
      <c r="X125" s="8" t="str">
        <f t="shared" si="775"/>
        <v/>
      </c>
      <c r="Y125" s="8"/>
      <c r="Z125" s="8">
        <f>IF(A125&lt;&gt;"",IF(VLOOKUP(A125,Apr!A$4:F$209,6)&gt;0,VLOOKUP(A125,Apr!A$4:F$209,6),0),0)</f>
        <v>0</v>
      </c>
      <c r="AA125" s="8">
        <f>IF(A125&lt;&gt;"",IF(VLOOKUP(A125,May!A$3:F$207,6)&gt;0,VLOOKUP(A125,May!A$3:F$207,6),0),0)</f>
        <v>0</v>
      </c>
      <c r="AB125" s="8">
        <f>IF(A125&lt;&gt;"",IF(VLOOKUP(A125,Jun!A$3:F$207,6)&gt;0,VLOOKUP(A125,Jun!A$3:F$207,6),0),0)</f>
        <v>0</v>
      </c>
      <c r="AC125" s="8">
        <f>IF(A125&lt;&gt;"",IF(VLOOKUP(A125,Jul!A$3:F$206,6)&gt;0,VLOOKUP(A125,Jul!A$3:F$206,6),0),0)</f>
        <v>0</v>
      </c>
      <c r="AD125" s="8">
        <f>IF(A125&lt;&gt;"",IF(VLOOKUP(A125,Aug!A$3:F$206,6)&gt;0,VLOOKUP(A125,Aug!A$3:F$206,6),0),0)</f>
        <v>0</v>
      </c>
      <c r="AE125" s="8">
        <f>IF(A125&lt;&gt;"",IF(VLOOKUP(A125,Sep!A$3:F$206,6)&gt;0,VLOOKUP(A125,Sep!A$3:F$206,6),0),0)</f>
        <v>0</v>
      </c>
      <c r="AF125" s="6">
        <f t="shared" si="776"/>
        <v>0</v>
      </c>
      <c r="AG125" s="8">
        <f t="shared" si="777"/>
        <v>2.7777777777777776E-2</v>
      </c>
      <c r="AH125" s="8">
        <f>IF(A125&lt;&gt;"",IF(VLOOKUP(A125,Oct!A$3:F$206,6)&gt;0,VLOOKUP(A125,Oct!A$3:F$206,6),0),0)</f>
        <v>0</v>
      </c>
      <c r="AI125" s="8">
        <f>IF(A125&lt;&gt;"",IF(VLOOKUP(A125,Nov!A$3:F$206,6)&gt;0,VLOOKUP(A125,Nov!A$3:F$206,6),0),0)</f>
        <v>0</v>
      </c>
      <c r="AJ125" s="8">
        <f>IF(A125&lt;&gt;"",IF(VLOOKUP(A125,Dec!A$3:F$207,6)&gt;0,VLOOKUP(A125,Dec!A$3:F$207,6),0),0)</f>
        <v>0</v>
      </c>
      <c r="AK125" s="8">
        <f>IF(A125&lt;&gt;"",IF(VLOOKUP(A125,Jan!A$3:F$206,6)&gt;0,VLOOKUP(A125,Jan!A$3:F$206,6),0),0)</f>
        <v>0</v>
      </c>
      <c r="AL125" s="8">
        <f>IF(A125&lt;&gt;"",IF(VLOOKUP(A125,Feb!A$3:F$206,6)&gt;0,VLOOKUP(A125,Feb!A$3:F$206,6),0),0)</f>
        <v>0</v>
      </c>
      <c r="AM125" s="8">
        <f>IF(A125&lt;&gt;"",IF(VLOOKUP(A125,Mar!A$3:F$206,6)&gt;0,VLOOKUP(A125,Mar!A$3:F$206,6),0),0)</f>
        <v>0</v>
      </c>
      <c r="AO125" s="8">
        <f>LARGE($BM125:BN125,1)</f>
        <v>0</v>
      </c>
      <c r="AP125" s="8">
        <f>LARGE($BM125:BO125,1)</f>
        <v>0</v>
      </c>
      <c r="AQ125" s="8">
        <f>LARGE($BM125:BP125,1)</f>
        <v>0</v>
      </c>
      <c r="AR125" s="8">
        <f>LARGE($BM125:BQ125,1)</f>
        <v>0</v>
      </c>
      <c r="AS125" s="8">
        <f>LARGE($BM125:BR125,1)</f>
        <v>0</v>
      </c>
      <c r="AT125" s="8">
        <f>LARGE($BS125:BT125,1)</f>
        <v>0</v>
      </c>
      <c r="AU125" s="8">
        <f>LARGE($BS125:BU125,1)</f>
        <v>0</v>
      </c>
      <c r="AV125" s="8">
        <f>LARGE($BS125:BV125,1)</f>
        <v>0</v>
      </c>
      <c r="AW125" s="8">
        <f>LARGE($BS125:BW125,1)</f>
        <v>0</v>
      </c>
      <c r="AX125" s="8">
        <f>LARGE($BS125:BX125,1)</f>
        <v>0</v>
      </c>
      <c r="BA125" s="6">
        <f t="shared" si="728"/>
        <v>0</v>
      </c>
      <c r="BB125" s="6">
        <f t="shared" si="729"/>
        <v>0</v>
      </c>
      <c r="BC125" s="6">
        <f t="shared" si="730"/>
        <v>0</v>
      </c>
      <c r="BD125" s="6">
        <f t="shared" si="731"/>
        <v>0</v>
      </c>
      <c r="BE125" s="6">
        <f t="shared" si="732"/>
        <v>0</v>
      </c>
      <c r="BF125" s="6">
        <f t="shared" si="733"/>
        <v>0</v>
      </c>
      <c r="BG125" s="6">
        <f t="shared" si="778"/>
        <v>0</v>
      </c>
      <c r="BH125" s="6">
        <f t="shared" si="779"/>
        <v>0</v>
      </c>
      <c r="BI125" s="6">
        <f t="shared" si="780"/>
        <v>0</v>
      </c>
      <c r="BJ125" s="6">
        <f t="shared" si="781"/>
        <v>0</v>
      </c>
      <c r="BK125" s="6">
        <f t="shared" si="782"/>
        <v>0</v>
      </c>
      <c r="BM125" s="8" t="str">
        <f t="shared" si="734"/>
        <v/>
      </c>
      <c r="BN125" s="8">
        <f t="shared" si="783"/>
        <v>0</v>
      </c>
      <c r="BO125" s="8">
        <f t="shared" si="784"/>
        <v>0</v>
      </c>
      <c r="BP125" s="8">
        <f t="shared" si="785"/>
        <v>0</v>
      </c>
      <c r="BQ125" s="8">
        <f t="shared" si="786"/>
        <v>0</v>
      </c>
      <c r="BR125" s="8">
        <f t="shared" si="787"/>
        <v>0</v>
      </c>
      <c r="BS125" s="8"/>
      <c r="BT125" s="8">
        <f t="shared" si="747"/>
        <v>0</v>
      </c>
      <c r="BU125" s="8">
        <f t="shared" si="747"/>
        <v>0</v>
      </c>
      <c r="BV125" s="8">
        <f t="shared" si="789"/>
        <v>0</v>
      </c>
      <c r="BW125" s="8">
        <f t="shared" si="790"/>
        <v>0</v>
      </c>
      <c r="BX125" s="8">
        <f t="shared" si="791"/>
        <v>0</v>
      </c>
      <c r="CA125" s="8" t="str">
        <f t="shared" si="735"/>
        <v/>
      </c>
      <c r="CB125" s="8" t="str">
        <f t="shared" si="736"/>
        <v/>
      </c>
      <c r="CC125" s="8" t="str">
        <f t="shared" si="737"/>
        <v/>
      </c>
      <c r="CD125" s="8" t="str">
        <f t="shared" si="738"/>
        <v/>
      </c>
      <c r="CE125" s="8" t="str">
        <f t="shared" si="739"/>
        <v/>
      </c>
      <c r="CF125" s="8" t="str">
        <f t="shared" si="740"/>
        <v/>
      </c>
      <c r="CG125" s="8" t="str">
        <f t="shared" si="748"/>
        <v/>
      </c>
      <c r="CH125" s="8" t="str">
        <f t="shared" si="749"/>
        <v/>
      </c>
      <c r="CI125" s="8" t="str">
        <f t="shared" si="750"/>
        <v/>
      </c>
      <c r="CJ125" s="8" t="str">
        <f t="shared" si="751"/>
        <v/>
      </c>
      <c r="CK125" s="8" t="str">
        <f t="shared" si="752"/>
        <v/>
      </c>
      <c r="CL125" s="8" t="str">
        <f t="shared" si="753"/>
        <v/>
      </c>
      <c r="CN125" s="13">
        <v>1.1091319444444401</v>
      </c>
      <c r="CO125" s="8">
        <f t="shared" si="754"/>
        <v>1.1091319444444401</v>
      </c>
      <c r="CP125" s="8">
        <f>IF(COUNT($CA125:CB125)&gt;0,SMALL($CA125:CB125,1),$CN125)</f>
        <v>1.1091319444444401</v>
      </c>
      <c r="CQ125" s="8">
        <f>IF(COUNT($CA125:CC125)&gt;0,SMALL($CA125:CC125,1),$CN125)</f>
        <v>1.1091319444444401</v>
      </c>
      <c r="CR125" s="8">
        <f>IF(COUNT($CA125:CD125)&gt;0,SMALL($CA125:CD125,1),$CN125)</f>
        <v>1.1091319444444401</v>
      </c>
      <c r="CS125" s="8">
        <f>IF(COUNT($CA125:CE125)&gt;0,SMALL($CA125:CE125,1),$CN125)</f>
        <v>1.1091319444444401</v>
      </c>
      <c r="CU125" s="8">
        <f t="shared" si="755"/>
        <v>0</v>
      </c>
      <c r="CV125" s="8">
        <f>IF(COUNT($CG125:CH125)&gt;0,SMALL($CG125:CH125,1),$CU125)</f>
        <v>0</v>
      </c>
      <c r="CW125" s="8">
        <f>IF(COUNT($CG125:CI125)&gt;0,SMALL($CG125:CI125,1),$CU125)</f>
        <v>0</v>
      </c>
      <c r="CX125" s="8">
        <f>IF(COUNT($CG125:CJ125)&gt;0,SMALL($CG125:CJ125,1),$CU125)</f>
        <v>0</v>
      </c>
      <c r="CY125" s="8">
        <f>IF(COUNT($CG125:CK125)&gt;0,SMALL($CG125:CK125,1),$CU125)</f>
        <v>0</v>
      </c>
      <c r="DA125" s="8" t="str">
        <f t="shared" si="723"/>
        <v/>
      </c>
      <c r="DB125" s="8" t="str">
        <f t="shared" si="724"/>
        <v/>
      </c>
      <c r="DC125" s="1">
        <f t="shared" si="462"/>
        <v>0</v>
      </c>
      <c r="DD125" s="8" t="str">
        <f t="shared" si="725"/>
        <v/>
      </c>
      <c r="DE125" s="1">
        <f t="shared" si="726"/>
        <v>0</v>
      </c>
      <c r="DG125" s="13">
        <f t="shared" si="741"/>
        <v>0</v>
      </c>
      <c r="DH125" s="13">
        <f>SMALL($DT125:DU125,1)/(60*60*24)</f>
        <v>0</v>
      </c>
      <c r="DI125" s="13">
        <f>SMALL($DT125:DV125,1)/(60*60*24)</f>
        <v>0</v>
      </c>
      <c r="DJ125" s="13">
        <f>SMALL($DT125:DW125,1)/(60*60*24)</f>
        <v>0</v>
      </c>
      <c r="DK125" s="13">
        <f>SMALL($DT125:DX125,1)/(60*60*24)</f>
        <v>0</v>
      </c>
      <c r="DL125" s="13">
        <f>SMALL($DT125:DY125,1)/(60*60*24)</f>
        <v>0</v>
      </c>
      <c r="DM125" s="37">
        <f t="shared" si="742"/>
        <v>0</v>
      </c>
      <c r="DN125" s="13">
        <f>SMALL($DZ125:EA125,1)/(60*60*24)</f>
        <v>0</v>
      </c>
      <c r="DO125" s="13">
        <f>SMALL($DZ125:EB125,1)/(60*60*24)</f>
        <v>0</v>
      </c>
      <c r="DP125" s="13">
        <f>SMALL($DZ125:EC125,1)/(60*60*24)</f>
        <v>0</v>
      </c>
      <c r="DQ125" s="13">
        <f>SMALL($DZ125:ED125,1)/(60*60*24)</f>
        <v>0</v>
      </c>
      <c r="DR125" s="13">
        <f>SMALL($DZ125:EE125,1)/(60*60*24)</f>
        <v>0</v>
      </c>
      <c r="DT125" s="6">
        <f t="shared" si="743"/>
        <v>0</v>
      </c>
      <c r="DU125" s="1">
        <f t="shared" si="756"/>
        <v>9999</v>
      </c>
      <c r="DV125" s="1">
        <f t="shared" si="757"/>
        <v>9999</v>
      </c>
      <c r="DW125" s="1">
        <f t="shared" si="758"/>
        <v>9999</v>
      </c>
      <c r="DX125" s="1">
        <f t="shared" si="759"/>
        <v>9999</v>
      </c>
      <c r="DY125" s="1">
        <f t="shared" si="760"/>
        <v>9999</v>
      </c>
      <c r="DZ125" s="6">
        <f t="shared" si="744"/>
        <v>0</v>
      </c>
      <c r="EA125" s="1">
        <f t="shared" si="761"/>
        <v>9999</v>
      </c>
      <c r="EB125" s="46">
        <f t="shared" si="792"/>
        <v>9999</v>
      </c>
      <c r="EC125" s="1">
        <f t="shared" si="763"/>
        <v>9999</v>
      </c>
      <c r="ED125" s="1">
        <f t="shared" si="764"/>
        <v>9999</v>
      </c>
      <c r="EE125" s="1">
        <f t="shared" si="765"/>
        <v>9999</v>
      </c>
    </row>
    <row r="126" spans="1:135" x14ac:dyDescent="0.25">
      <c r="H126" s="3"/>
      <c r="I126" s="3"/>
      <c r="N126" s="8">
        <f t="shared" si="720"/>
        <v>0</v>
      </c>
      <c r="O126" s="32">
        <f t="shared" si="515"/>
        <v>0</v>
      </c>
      <c r="P126" s="70"/>
      <c r="Q126" s="32">
        <f t="shared" ref="Q126" si="803">IF(R126&gt;0,"+",0)</f>
        <v>0</v>
      </c>
      <c r="R126" s="70"/>
      <c r="S126" s="6">
        <f t="shared" si="772"/>
        <v>0</v>
      </c>
      <c r="T126" s="8" t="str">
        <f t="shared" si="722"/>
        <v/>
      </c>
      <c r="V126" s="8">
        <f t="shared" si="773"/>
        <v>0</v>
      </c>
      <c r="W126" s="8">
        <f t="shared" si="774"/>
        <v>0</v>
      </c>
      <c r="X126" s="8" t="str">
        <f t="shared" si="775"/>
        <v/>
      </c>
      <c r="Y126" s="8"/>
      <c r="Z126" s="8">
        <f>IF(A126&lt;&gt;"",IF(VLOOKUP(A126,Apr!A$4:F$209,6)&gt;0,VLOOKUP(A126,Apr!A$4:F$209,6),0),0)</f>
        <v>0</v>
      </c>
      <c r="AA126" s="8">
        <f>IF(A126&lt;&gt;"",IF(VLOOKUP(A126,May!A$3:F$207,6)&gt;0,VLOOKUP(A126,May!A$3:F$207,6),0),0)</f>
        <v>0</v>
      </c>
      <c r="AB126" s="8">
        <f>IF(A126&lt;&gt;"",IF(VLOOKUP(A126,Jun!A$3:F$207,6)&gt;0,VLOOKUP(A126,Jun!A$3:F$207,6),0),0)</f>
        <v>0</v>
      </c>
      <c r="AC126" s="8">
        <f>IF(A126&lt;&gt;"",IF(VLOOKUP(A126,Jul!A$3:F$206,6)&gt;0,VLOOKUP(A126,Jul!A$3:F$206,6),0),0)</f>
        <v>0</v>
      </c>
      <c r="AD126" s="8">
        <f>IF(A126&lt;&gt;"",IF(VLOOKUP(A126,Aug!A$3:F$206,6)&gt;0,VLOOKUP(A126,Aug!A$3:F$206,6),0),0)</f>
        <v>0</v>
      </c>
      <c r="AE126" s="8">
        <f>IF(A126&lt;&gt;"",IF(VLOOKUP(A126,Sep!A$3:F$206,6)&gt;0,VLOOKUP(A126,Sep!A$3:F$206,6),0),0)</f>
        <v>0</v>
      </c>
      <c r="AF126" s="6">
        <f t="shared" si="776"/>
        <v>0</v>
      </c>
      <c r="AG126" s="8">
        <f t="shared" si="777"/>
        <v>2.7777777777777776E-2</v>
      </c>
      <c r="AH126" s="8">
        <f>IF(A126&lt;&gt;"",IF(VLOOKUP(A126,Oct!A$3:F$206,6)&gt;0,VLOOKUP(A126,Oct!A$3:F$206,6),0),0)</f>
        <v>0</v>
      </c>
      <c r="AI126" s="8">
        <f>IF(A126&lt;&gt;"",IF(VLOOKUP(A126,Nov!A$3:F$206,6)&gt;0,VLOOKUP(A126,Nov!A$3:F$206,6),0),0)</f>
        <v>0</v>
      </c>
      <c r="AJ126" s="8">
        <f>IF(A126&lt;&gt;"",IF(VLOOKUP(A126,Dec!A$3:F$207,6)&gt;0,VLOOKUP(A126,Dec!A$3:F$207,6),0),0)</f>
        <v>0</v>
      </c>
      <c r="AK126" s="8">
        <f>IF(A126&lt;&gt;"",IF(VLOOKUP(A126,Jan!A$3:F$206,6)&gt;0,VLOOKUP(A126,Jan!A$3:F$206,6),0),0)</f>
        <v>0</v>
      </c>
      <c r="AL126" s="8">
        <f>IF(A126&lt;&gt;"",IF(VLOOKUP(A126,Feb!A$3:F$206,6)&gt;0,VLOOKUP(A126,Feb!A$3:F$206,6),0),0)</f>
        <v>0</v>
      </c>
      <c r="AM126" s="8">
        <f>IF(A126&lt;&gt;"",IF(VLOOKUP(A126,Mar!A$3:F$206,6)&gt;0,VLOOKUP(A126,Mar!A$3:F$206,6),0),0)</f>
        <v>0</v>
      </c>
      <c r="AO126" s="8">
        <f>LARGE($BM126:BN126,1)</f>
        <v>0</v>
      </c>
      <c r="AP126" s="8">
        <f>LARGE($BM126:BO126,1)</f>
        <v>0</v>
      </c>
      <c r="AQ126" s="8">
        <f>LARGE($BM126:BP126,1)</f>
        <v>0</v>
      </c>
      <c r="AR126" s="8">
        <f>LARGE($BM126:BQ126,1)</f>
        <v>0</v>
      </c>
      <c r="AS126" s="8">
        <f>LARGE($BM126:BR126,1)</f>
        <v>0</v>
      </c>
      <c r="AT126" s="8">
        <f>LARGE($BS126:BT126,1)</f>
        <v>0</v>
      </c>
      <c r="AU126" s="8">
        <f>LARGE($BS126:BU126,1)</f>
        <v>0</v>
      </c>
      <c r="AV126" s="8">
        <f>LARGE($BS126:BV126,1)</f>
        <v>0</v>
      </c>
      <c r="AW126" s="8">
        <f>LARGE($BS126:BW126,1)</f>
        <v>0</v>
      </c>
      <c r="AX126" s="8">
        <f>LARGE($BS126:BX126,1)</f>
        <v>0</v>
      </c>
      <c r="BA126" s="6">
        <f t="shared" si="728"/>
        <v>0</v>
      </c>
      <c r="BB126" s="6">
        <f t="shared" si="729"/>
        <v>0</v>
      </c>
      <c r="BC126" s="6">
        <f t="shared" si="730"/>
        <v>0</v>
      </c>
      <c r="BD126" s="6">
        <f t="shared" si="731"/>
        <v>0</v>
      </c>
      <c r="BE126" s="6">
        <f t="shared" si="732"/>
        <v>0</v>
      </c>
      <c r="BF126" s="6">
        <f t="shared" si="733"/>
        <v>0</v>
      </c>
      <c r="BG126" s="6">
        <f t="shared" si="778"/>
        <v>0</v>
      </c>
      <c r="BH126" s="6">
        <f t="shared" si="779"/>
        <v>0</v>
      </c>
      <c r="BI126" s="6">
        <f t="shared" si="780"/>
        <v>0</v>
      </c>
      <c r="BJ126" s="6">
        <f t="shared" si="781"/>
        <v>0</v>
      </c>
      <c r="BK126" s="6">
        <f t="shared" si="782"/>
        <v>0</v>
      </c>
      <c r="BM126" s="8" t="str">
        <f t="shared" si="734"/>
        <v/>
      </c>
      <c r="BN126" s="8">
        <f t="shared" si="783"/>
        <v>0</v>
      </c>
      <c r="BO126" s="8">
        <f t="shared" si="784"/>
        <v>0</v>
      </c>
      <c r="BP126" s="8">
        <f t="shared" si="785"/>
        <v>0</v>
      </c>
      <c r="BQ126" s="8">
        <f t="shared" si="786"/>
        <v>0</v>
      </c>
      <c r="BR126" s="8">
        <f t="shared" si="787"/>
        <v>0</v>
      </c>
      <c r="BS126" s="8"/>
      <c r="BT126" s="8">
        <f t="shared" si="747"/>
        <v>0</v>
      </c>
      <c r="BU126" s="8">
        <f t="shared" si="747"/>
        <v>0</v>
      </c>
      <c r="BV126" s="8">
        <f t="shared" si="789"/>
        <v>0</v>
      </c>
      <c r="BW126" s="8">
        <f t="shared" si="790"/>
        <v>0</v>
      </c>
      <c r="BX126" s="8">
        <f t="shared" si="791"/>
        <v>0</v>
      </c>
      <c r="CA126" s="8" t="str">
        <f t="shared" si="735"/>
        <v/>
      </c>
      <c r="CB126" s="8" t="str">
        <f t="shared" si="736"/>
        <v/>
      </c>
      <c r="CC126" s="8" t="str">
        <f t="shared" si="737"/>
        <v/>
      </c>
      <c r="CD126" s="8" t="str">
        <f t="shared" si="738"/>
        <v/>
      </c>
      <c r="CE126" s="8" t="str">
        <f t="shared" si="739"/>
        <v/>
      </c>
      <c r="CF126" s="8" t="str">
        <f t="shared" si="740"/>
        <v/>
      </c>
      <c r="CG126" s="8" t="str">
        <f t="shared" si="748"/>
        <v/>
      </c>
      <c r="CH126" s="8" t="str">
        <f t="shared" si="749"/>
        <v/>
      </c>
      <c r="CI126" s="8" t="str">
        <f t="shared" si="750"/>
        <v/>
      </c>
      <c r="CJ126" s="8" t="str">
        <f t="shared" si="751"/>
        <v/>
      </c>
      <c r="CK126" s="8" t="str">
        <f t="shared" si="752"/>
        <v/>
      </c>
      <c r="CL126" s="8" t="str">
        <f t="shared" si="753"/>
        <v/>
      </c>
      <c r="CN126" s="13">
        <v>1.1507986111111099</v>
      </c>
      <c r="CO126" s="8">
        <f t="shared" si="754"/>
        <v>1.1507986111111099</v>
      </c>
      <c r="CP126" s="8">
        <f>IF(COUNT($CA126:CB126)&gt;0,SMALL($CA126:CB126,1),$CN126)</f>
        <v>1.1507986111111099</v>
      </c>
      <c r="CQ126" s="8">
        <f>IF(COUNT($CA126:CC126)&gt;0,SMALL($CA126:CC126,1),$CN126)</f>
        <v>1.1507986111111099</v>
      </c>
      <c r="CR126" s="8">
        <f>IF(COUNT($CA126:CD126)&gt;0,SMALL($CA126:CD126,1),$CN126)</f>
        <v>1.1507986111111099</v>
      </c>
      <c r="CS126" s="8">
        <f>IF(COUNT($CA126:CE126)&gt;0,SMALL($CA126:CE126,1),$CN126)</f>
        <v>1.1507986111111099</v>
      </c>
      <c r="CU126" s="8">
        <f t="shared" si="755"/>
        <v>0</v>
      </c>
      <c r="CV126" s="8">
        <f>IF(COUNT($CG126:CH126)&gt;0,SMALL($CG126:CH126,1),$CU126)</f>
        <v>0</v>
      </c>
      <c r="CW126" s="8">
        <f>IF(COUNT($CG126:CI126)&gt;0,SMALL($CG126:CI126,1),$CU126)</f>
        <v>0</v>
      </c>
      <c r="CX126" s="8">
        <f>IF(COUNT($CG126:CJ126)&gt;0,SMALL($CG126:CJ126,1),$CU126)</f>
        <v>0</v>
      </c>
      <c r="CY126" s="8">
        <f>IF(COUNT($CG126:CK126)&gt;0,SMALL($CG126:CK126,1),$CU126)</f>
        <v>0</v>
      </c>
      <c r="DA126" s="8" t="str">
        <f t="shared" si="723"/>
        <v/>
      </c>
      <c r="DB126" s="8" t="str">
        <f t="shared" si="724"/>
        <v/>
      </c>
      <c r="DC126" s="1">
        <f t="shared" si="462"/>
        <v>0</v>
      </c>
      <c r="DD126" s="8" t="str">
        <f t="shared" si="725"/>
        <v/>
      </c>
      <c r="DE126" s="1">
        <f t="shared" si="726"/>
        <v>0</v>
      </c>
      <c r="DG126" s="13">
        <f t="shared" si="741"/>
        <v>0</v>
      </c>
      <c r="DH126" s="13">
        <f>SMALL($DT126:DU126,1)/(60*60*24)</f>
        <v>0</v>
      </c>
      <c r="DI126" s="13">
        <f>SMALL($DT126:DV126,1)/(60*60*24)</f>
        <v>0</v>
      </c>
      <c r="DJ126" s="13">
        <f>SMALL($DT126:DW126,1)/(60*60*24)</f>
        <v>0</v>
      </c>
      <c r="DK126" s="13">
        <f>SMALL($DT126:DX126,1)/(60*60*24)</f>
        <v>0</v>
      </c>
      <c r="DL126" s="13">
        <f>SMALL($DT126:DY126,1)/(60*60*24)</f>
        <v>0</v>
      </c>
      <c r="DM126" s="37">
        <f t="shared" si="742"/>
        <v>0</v>
      </c>
      <c r="DN126" s="13">
        <f>SMALL($DZ126:EA126,1)/(60*60*24)</f>
        <v>0</v>
      </c>
      <c r="DO126" s="13">
        <f>SMALL($DZ126:EB126,1)/(60*60*24)</f>
        <v>0</v>
      </c>
      <c r="DP126" s="13">
        <f>SMALL($DZ126:EC126,1)/(60*60*24)</f>
        <v>0</v>
      </c>
      <c r="DQ126" s="13">
        <f>SMALL($DZ126:ED126,1)/(60*60*24)</f>
        <v>0</v>
      </c>
      <c r="DR126" s="13">
        <f>SMALL($DZ126:EE126,1)/(60*60*24)</f>
        <v>0</v>
      </c>
      <c r="DT126" s="6">
        <f t="shared" si="743"/>
        <v>0</v>
      </c>
      <c r="DU126" s="1">
        <f t="shared" si="756"/>
        <v>9999</v>
      </c>
      <c r="DV126" s="1">
        <f t="shared" si="757"/>
        <v>9999</v>
      </c>
      <c r="DW126" s="1">
        <f t="shared" si="758"/>
        <v>9999</v>
      </c>
      <c r="DX126" s="1">
        <f t="shared" si="759"/>
        <v>9999</v>
      </c>
      <c r="DY126" s="1">
        <f t="shared" si="760"/>
        <v>9999</v>
      </c>
      <c r="DZ126" s="6">
        <f t="shared" si="744"/>
        <v>0</v>
      </c>
      <c r="EA126" s="1">
        <f t="shared" si="761"/>
        <v>9999</v>
      </c>
      <c r="EB126" s="46">
        <f t="shared" si="792"/>
        <v>9999</v>
      </c>
      <c r="EC126" s="1">
        <f t="shared" si="763"/>
        <v>9999</v>
      </c>
      <c r="ED126" s="1">
        <f t="shared" si="764"/>
        <v>9999</v>
      </c>
      <c r="EE126" s="1">
        <f t="shared" si="765"/>
        <v>9999</v>
      </c>
    </row>
    <row r="127" spans="1:135" x14ac:dyDescent="0.25">
      <c r="H127" s="8">
        <v>0</v>
      </c>
      <c r="I127" s="8">
        <v>0</v>
      </c>
      <c r="N127" s="8">
        <f t="shared" si="720"/>
        <v>0</v>
      </c>
      <c r="O127" s="32">
        <f t="shared" si="515"/>
        <v>0</v>
      </c>
      <c r="P127" s="70"/>
      <c r="Q127" s="32">
        <f t="shared" ref="Q127" si="804">IF(R127&gt;0,"+",0)</f>
        <v>0</v>
      </c>
      <c r="R127" s="70"/>
      <c r="S127" s="6">
        <f t="shared" si="772"/>
        <v>0</v>
      </c>
      <c r="T127" s="8" t="str">
        <f t="shared" si="722"/>
        <v/>
      </c>
      <c r="V127" s="8">
        <f t="shared" si="773"/>
        <v>0</v>
      </c>
      <c r="W127" s="8">
        <f t="shared" si="774"/>
        <v>0</v>
      </c>
      <c r="X127" s="8" t="str">
        <f t="shared" si="775"/>
        <v/>
      </c>
      <c r="Y127" s="8"/>
      <c r="Z127" s="8">
        <f>IF(A127&lt;&gt;"",IF(VLOOKUP(A127,Apr!A$4:F$209,6)&gt;0,VLOOKUP(A127,Apr!A$4:F$209,6),0),0)</f>
        <v>0</v>
      </c>
      <c r="AA127" s="8">
        <f>IF(A127&lt;&gt;"",IF(VLOOKUP(A127,May!A$3:F$207,6)&gt;0,VLOOKUP(A127,May!A$3:F$207,6),0),0)</f>
        <v>0</v>
      </c>
      <c r="AB127" s="8">
        <f>IF(A127&lt;&gt;"",IF(VLOOKUP(A127,Jun!A$3:F$207,6)&gt;0,VLOOKUP(A127,Jun!A$3:F$207,6),0),0)</f>
        <v>0</v>
      </c>
      <c r="AC127" s="8">
        <f>IF(A127&lt;&gt;"",IF(VLOOKUP(A127,Jul!A$3:F$206,6)&gt;0,VLOOKUP(A127,Jul!A$3:F$206,6),0),0)</f>
        <v>0</v>
      </c>
      <c r="AD127" s="8">
        <f>IF(A127&lt;&gt;"",IF(VLOOKUP(A127,Aug!A$3:F$206,6)&gt;0,VLOOKUP(A127,Aug!A$3:F$206,6),0),0)</f>
        <v>0</v>
      </c>
      <c r="AE127" s="8">
        <f>IF(A127&lt;&gt;"",IF(VLOOKUP(A127,Sep!A$3:F$206,6)&gt;0,VLOOKUP(A127,Sep!A$3:F$206,6),0),0)</f>
        <v>0</v>
      </c>
      <c r="AF127" s="6">
        <f t="shared" si="776"/>
        <v>0</v>
      </c>
      <c r="AG127" s="8">
        <f t="shared" si="777"/>
        <v>2.7777777777777776E-2</v>
      </c>
      <c r="AH127" s="8">
        <f>IF(A127&lt;&gt;"",IF(VLOOKUP(A127,Oct!A$3:F$206,6)&gt;0,VLOOKUP(A127,Oct!A$3:F$206,6),0),0)</f>
        <v>0</v>
      </c>
      <c r="AI127" s="8">
        <f>IF(A127&lt;&gt;"",IF(VLOOKUP(A127,Nov!A$3:F$206,6)&gt;0,VLOOKUP(A127,Nov!A$3:F$206,6),0),0)</f>
        <v>0</v>
      </c>
      <c r="AJ127" s="8">
        <f>IF(A127&lt;&gt;"",IF(VLOOKUP(A127,Dec!A$3:F$207,6)&gt;0,VLOOKUP(A127,Dec!A$3:F$207,6),0),0)</f>
        <v>0</v>
      </c>
      <c r="AK127" s="8">
        <f>IF(A127&lt;&gt;"",IF(VLOOKUP(A127,Jan!A$3:F$206,6)&gt;0,VLOOKUP(A127,Jan!A$3:F$206,6),0),0)</f>
        <v>0</v>
      </c>
      <c r="AL127" s="8">
        <f>IF(A127&lt;&gt;"",IF(VLOOKUP(A127,Feb!A$3:F$206,6)&gt;0,VLOOKUP(A127,Feb!A$3:F$206,6),0),0)</f>
        <v>0</v>
      </c>
      <c r="AM127" s="8">
        <f>IF(A127&lt;&gt;"",IF(VLOOKUP(A127,Mar!A$3:F$206,6)&gt;0,VLOOKUP(A127,Mar!A$3:F$206,6),0),0)</f>
        <v>0</v>
      </c>
      <c r="AO127" s="8">
        <f>LARGE($BM127:BN127,1)</f>
        <v>0</v>
      </c>
      <c r="AP127" s="8">
        <f>LARGE($BM127:BO127,1)</f>
        <v>0</v>
      </c>
      <c r="AQ127" s="8">
        <f>LARGE($BM127:BP127,1)</f>
        <v>0</v>
      </c>
      <c r="AR127" s="8">
        <f>LARGE($BM127:BQ127,1)</f>
        <v>0</v>
      </c>
      <c r="AS127" s="8">
        <f>LARGE($BM127:BR127,1)</f>
        <v>0</v>
      </c>
      <c r="AT127" s="8">
        <f>LARGE($BS127:BT127,1)</f>
        <v>0</v>
      </c>
      <c r="AU127" s="8">
        <f>LARGE($BS127:BU127,1)</f>
        <v>0</v>
      </c>
      <c r="AV127" s="8">
        <f>LARGE($BS127:BV127,1)</f>
        <v>0</v>
      </c>
      <c r="AW127" s="8">
        <f>LARGE($BS127:BW127,1)</f>
        <v>0</v>
      </c>
      <c r="AX127" s="8">
        <f>LARGE($BS127:BX127,1)</f>
        <v>0</v>
      </c>
      <c r="BA127" s="6">
        <f t="shared" si="728"/>
        <v>0</v>
      </c>
      <c r="BB127" s="6">
        <f t="shared" si="729"/>
        <v>0</v>
      </c>
      <c r="BC127" s="6">
        <f t="shared" si="730"/>
        <v>0</v>
      </c>
      <c r="BD127" s="6">
        <f t="shared" si="731"/>
        <v>0</v>
      </c>
      <c r="BE127" s="6">
        <f t="shared" si="732"/>
        <v>0</v>
      </c>
      <c r="BF127" s="6">
        <f t="shared" si="733"/>
        <v>0</v>
      </c>
      <c r="BG127" s="6">
        <f t="shared" si="778"/>
        <v>0</v>
      </c>
      <c r="BH127" s="6">
        <f t="shared" si="779"/>
        <v>0</v>
      </c>
      <c r="BI127" s="6">
        <f t="shared" si="780"/>
        <v>0</v>
      </c>
      <c r="BJ127" s="6">
        <f t="shared" si="781"/>
        <v>0</v>
      </c>
      <c r="BK127" s="6">
        <f t="shared" si="782"/>
        <v>0</v>
      </c>
      <c r="BM127" s="8" t="str">
        <f t="shared" si="734"/>
        <v/>
      </c>
      <c r="BN127" s="8">
        <f t="shared" si="783"/>
        <v>0</v>
      </c>
      <c r="BO127" s="8">
        <f t="shared" si="784"/>
        <v>0</v>
      </c>
      <c r="BP127" s="8">
        <f t="shared" si="785"/>
        <v>0</v>
      </c>
      <c r="BQ127" s="8">
        <f t="shared" si="786"/>
        <v>0</v>
      </c>
      <c r="BR127" s="8">
        <f t="shared" si="787"/>
        <v>0</v>
      </c>
      <c r="BS127" s="8"/>
      <c r="BT127" s="8">
        <f t="shared" si="747"/>
        <v>0</v>
      </c>
      <c r="BU127" s="8">
        <f t="shared" si="747"/>
        <v>0</v>
      </c>
      <c r="BV127" s="8">
        <f t="shared" si="789"/>
        <v>0</v>
      </c>
      <c r="BW127" s="8">
        <f t="shared" si="790"/>
        <v>0</v>
      </c>
      <c r="BX127" s="8">
        <f t="shared" si="791"/>
        <v>0</v>
      </c>
      <c r="CA127" s="8" t="str">
        <f t="shared" si="735"/>
        <v/>
      </c>
      <c r="CB127" s="8" t="str">
        <f t="shared" si="736"/>
        <v/>
      </c>
      <c r="CC127" s="8" t="str">
        <f t="shared" si="737"/>
        <v/>
      </c>
      <c r="CD127" s="8" t="str">
        <f t="shared" si="738"/>
        <v/>
      </c>
      <c r="CE127" s="8" t="str">
        <f t="shared" si="739"/>
        <v/>
      </c>
      <c r="CF127" s="8" t="str">
        <f t="shared" si="740"/>
        <v/>
      </c>
      <c r="CG127" s="8" t="str">
        <f t="shared" si="748"/>
        <v/>
      </c>
      <c r="CH127" s="8" t="str">
        <f t="shared" si="749"/>
        <v/>
      </c>
      <c r="CI127" s="8" t="str">
        <f t="shared" si="750"/>
        <v/>
      </c>
      <c r="CJ127" s="8" t="str">
        <f t="shared" si="751"/>
        <v/>
      </c>
      <c r="CK127" s="8" t="str">
        <f t="shared" si="752"/>
        <v/>
      </c>
      <c r="CL127" s="8" t="str">
        <f t="shared" si="753"/>
        <v/>
      </c>
      <c r="CN127" s="13">
        <v>1.19246527777778</v>
      </c>
      <c r="CO127" s="8">
        <f t="shared" si="754"/>
        <v>1.19246527777778</v>
      </c>
      <c r="CP127" s="8">
        <f>IF(COUNT($CA127:CB127)&gt;0,SMALL($CA127:CB127,1),$CN127)</f>
        <v>1.19246527777778</v>
      </c>
      <c r="CQ127" s="8">
        <f>IF(COUNT($CA127:CC127)&gt;0,SMALL($CA127:CC127,1),$CN127)</f>
        <v>1.19246527777778</v>
      </c>
      <c r="CR127" s="8">
        <f>IF(COUNT($CA127:CD127)&gt;0,SMALL($CA127:CD127,1),$CN127)</f>
        <v>1.19246527777778</v>
      </c>
      <c r="CS127" s="8">
        <f>IF(COUNT($CA127:CE127)&gt;0,SMALL($CA127:CE127,1),$CN127)</f>
        <v>1.19246527777778</v>
      </c>
      <c r="CU127" s="8">
        <f t="shared" si="755"/>
        <v>0</v>
      </c>
      <c r="CV127" s="8">
        <f>IF(COUNT($CG127:CH127)&gt;0,SMALL($CG127:CH127,1),$CU127)</f>
        <v>0</v>
      </c>
      <c r="CW127" s="8">
        <f>IF(COUNT($CG127:CI127)&gt;0,SMALL($CG127:CI127,1),$CU127)</f>
        <v>0</v>
      </c>
      <c r="CX127" s="8">
        <f>IF(COUNT($CG127:CJ127)&gt;0,SMALL($CG127:CJ127,1),$CU127)</f>
        <v>0</v>
      </c>
      <c r="CY127" s="8">
        <f>IF(COUNT($CG127:CK127)&gt;0,SMALL($CG127:CK127,1),$CU127)</f>
        <v>0</v>
      </c>
      <c r="DA127" s="8" t="str">
        <f t="shared" si="723"/>
        <v/>
      </c>
      <c r="DB127" s="8" t="str">
        <f t="shared" si="724"/>
        <v/>
      </c>
      <c r="DC127" s="1">
        <f t="shared" si="462"/>
        <v>0</v>
      </c>
      <c r="DD127" s="8" t="str">
        <f t="shared" si="725"/>
        <v/>
      </c>
      <c r="DE127" s="1">
        <f t="shared" si="726"/>
        <v>0</v>
      </c>
      <c r="DG127" s="13">
        <f t="shared" si="741"/>
        <v>0</v>
      </c>
      <c r="DH127" s="13">
        <f>SMALL($DT127:DU127,1)/(60*60*24)</f>
        <v>0</v>
      </c>
      <c r="DI127" s="13">
        <f>SMALL($DT127:DV127,1)/(60*60*24)</f>
        <v>0</v>
      </c>
      <c r="DJ127" s="13">
        <f>SMALL($DT127:DW127,1)/(60*60*24)</f>
        <v>0</v>
      </c>
      <c r="DK127" s="13">
        <f>SMALL($DT127:DX127,1)/(60*60*24)</f>
        <v>0</v>
      </c>
      <c r="DL127" s="13">
        <f>SMALL($DT127:DY127,1)/(60*60*24)</f>
        <v>0</v>
      </c>
      <c r="DM127" s="37">
        <f t="shared" si="742"/>
        <v>0</v>
      </c>
      <c r="DN127" s="13">
        <f>SMALL($DZ127:EA127,1)/(60*60*24)</f>
        <v>0</v>
      </c>
      <c r="DO127" s="13">
        <f>SMALL($DZ127:EB127,1)/(60*60*24)</f>
        <v>0</v>
      </c>
      <c r="DP127" s="13">
        <f>SMALL($DZ127:EC127,1)/(60*60*24)</f>
        <v>0</v>
      </c>
      <c r="DQ127" s="13">
        <f>SMALL($DZ127:ED127,1)/(60*60*24)</f>
        <v>0</v>
      </c>
      <c r="DR127" s="13">
        <f>SMALL($DZ127:EE127,1)/(60*60*24)</f>
        <v>0</v>
      </c>
      <c r="DT127" s="6">
        <f t="shared" si="743"/>
        <v>0</v>
      </c>
      <c r="DU127" s="1">
        <f t="shared" si="756"/>
        <v>9999</v>
      </c>
      <c r="DV127" s="1">
        <f t="shared" si="757"/>
        <v>9999</v>
      </c>
      <c r="DW127" s="1">
        <f t="shared" si="758"/>
        <v>9999</v>
      </c>
      <c r="DX127" s="1">
        <f t="shared" si="759"/>
        <v>9999</v>
      </c>
      <c r="DY127" s="1">
        <f t="shared" si="760"/>
        <v>9999</v>
      </c>
      <c r="DZ127" s="6">
        <f t="shared" si="744"/>
        <v>0</v>
      </c>
      <c r="EA127" s="1">
        <f t="shared" si="761"/>
        <v>9999</v>
      </c>
      <c r="EB127" s="46">
        <f t="shared" si="792"/>
        <v>9999</v>
      </c>
      <c r="EC127" s="1">
        <f t="shared" si="763"/>
        <v>9999</v>
      </c>
      <c r="ED127" s="1">
        <f t="shared" si="764"/>
        <v>9999</v>
      </c>
      <c r="EE127" s="1">
        <f t="shared" si="765"/>
        <v>9999</v>
      </c>
    </row>
    <row r="128" spans="1:135" x14ac:dyDescent="0.25">
      <c r="H128" s="8">
        <v>0</v>
      </c>
      <c r="I128" s="8">
        <v>0</v>
      </c>
      <c r="N128" s="8">
        <f t="shared" si="720"/>
        <v>0</v>
      </c>
      <c r="O128" s="32">
        <f t="shared" si="515"/>
        <v>0</v>
      </c>
      <c r="P128" s="70"/>
      <c r="Q128" s="32">
        <f t="shared" ref="Q128" si="805">IF(R128&gt;0,"+",0)</f>
        <v>0</v>
      </c>
      <c r="R128" s="70"/>
      <c r="S128" s="6">
        <f t="shared" si="772"/>
        <v>0</v>
      </c>
      <c r="T128" s="8" t="str">
        <f t="shared" si="722"/>
        <v/>
      </c>
      <c r="V128" s="8">
        <f t="shared" si="773"/>
        <v>0</v>
      </c>
      <c r="W128" s="8">
        <f t="shared" si="774"/>
        <v>0</v>
      </c>
      <c r="X128" s="8" t="str">
        <f t="shared" si="775"/>
        <v/>
      </c>
      <c r="Y128" s="8"/>
      <c r="Z128" s="8">
        <f>IF(A128&lt;&gt;"",IF(VLOOKUP(A128,Apr!A$4:F$209,6)&gt;0,VLOOKUP(A128,Apr!A$4:F$209,6),0),0)</f>
        <v>0</v>
      </c>
      <c r="AA128" s="8">
        <f>IF(A128&lt;&gt;"",IF(VLOOKUP(A128,May!A$3:F$207,6)&gt;0,VLOOKUP(A128,May!A$3:F$207,6),0),0)</f>
        <v>0</v>
      </c>
      <c r="AB128" s="8">
        <f>IF(A128&lt;&gt;"",IF(VLOOKUP(A128,Jun!A$3:F$207,6)&gt;0,VLOOKUP(A128,Jun!A$3:F$207,6),0),0)</f>
        <v>0</v>
      </c>
      <c r="AC128" s="8">
        <f>IF(A128&lt;&gt;"",IF(VLOOKUP(A128,Jul!A$3:F$206,6)&gt;0,VLOOKUP(A128,Jul!A$3:F$206,6),0),0)</f>
        <v>0</v>
      </c>
      <c r="AD128" s="8">
        <f>IF(A128&lt;&gt;"",IF(VLOOKUP(A128,Aug!A$3:F$206,6)&gt;0,VLOOKUP(A128,Aug!A$3:F$206,6),0),0)</f>
        <v>0</v>
      </c>
      <c r="AE128" s="8">
        <f>IF(A128&lt;&gt;"",IF(VLOOKUP(A128,Sep!A$3:F$206,6)&gt;0,VLOOKUP(A128,Sep!A$3:F$206,6),0),0)</f>
        <v>0</v>
      </c>
      <c r="AF128" s="6">
        <f t="shared" si="776"/>
        <v>0</v>
      </c>
      <c r="AG128" s="8">
        <f t="shared" si="777"/>
        <v>2.7777777777777776E-2</v>
      </c>
      <c r="AH128" s="8">
        <f>IF(A128&lt;&gt;"",IF(VLOOKUP(A128,Oct!A$3:F$206,6)&gt;0,VLOOKUP(A128,Oct!A$3:F$206,6),0),0)</f>
        <v>0</v>
      </c>
      <c r="AI128" s="8">
        <f>IF(A128&lt;&gt;"",IF(VLOOKUP(A128,Nov!A$3:F$206,6)&gt;0,VLOOKUP(A128,Nov!A$3:F$206,6),0),0)</f>
        <v>0</v>
      </c>
      <c r="AJ128" s="8">
        <f>IF(A128&lt;&gt;"",IF(VLOOKUP(A128,Dec!A$3:F$207,6)&gt;0,VLOOKUP(A128,Dec!A$3:F$207,6),0),0)</f>
        <v>0</v>
      </c>
      <c r="AK128" s="8">
        <f>IF(A128&lt;&gt;"",IF(VLOOKUP(A128,Jan!A$3:F$206,6)&gt;0,VLOOKUP(A128,Jan!A$3:F$206,6),0),0)</f>
        <v>0</v>
      </c>
      <c r="AL128" s="8">
        <f>IF(A128&lt;&gt;"",IF(VLOOKUP(A128,Feb!A$3:F$206,6)&gt;0,VLOOKUP(A128,Feb!A$3:F$206,6),0),0)</f>
        <v>0</v>
      </c>
      <c r="AM128" s="8">
        <f>IF(A128&lt;&gt;"",IF(VLOOKUP(A128,Mar!A$3:F$206,6)&gt;0,VLOOKUP(A128,Mar!A$3:F$206,6),0),0)</f>
        <v>0</v>
      </c>
      <c r="AO128" s="8">
        <f>LARGE($BM128:BN128,1)</f>
        <v>0</v>
      </c>
      <c r="AP128" s="8">
        <f>LARGE($BM128:BO128,1)</f>
        <v>0</v>
      </c>
      <c r="AQ128" s="8">
        <f>LARGE($BM128:BP128,1)</f>
        <v>0</v>
      </c>
      <c r="AR128" s="8">
        <f>LARGE($BM128:BQ128,1)</f>
        <v>0</v>
      </c>
      <c r="AS128" s="8">
        <f>LARGE($BM128:BR128,1)</f>
        <v>0</v>
      </c>
      <c r="AT128" s="8">
        <f>LARGE($BS128:BT128,1)</f>
        <v>0</v>
      </c>
      <c r="AU128" s="8">
        <f>LARGE($BS128:BU128,1)</f>
        <v>0</v>
      </c>
      <c r="AV128" s="8">
        <f>LARGE($BS128:BV128,1)</f>
        <v>0</v>
      </c>
      <c r="AW128" s="8">
        <f>LARGE($BS128:BW128,1)</f>
        <v>0</v>
      </c>
      <c r="AX128" s="8">
        <f>LARGE($BS128:BX128,1)</f>
        <v>0</v>
      </c>
      <c r="BA128" s="6">
        <f t="shared" si="728"/>
        <v>0</v>
      </c>
      <c r="BB128" s="6">
        <f t="shared" si="729"/>
        <v>0</v>
      </c>
      <c r="BC128" s="6">
        <f t="shared" si="730"/>
        <v>0</v>
      </c>
      <c r="BD128" s="6">
        <f t="shared" si="731"/>
        <v>0</v>
      </c>
      <c r="BE128" s="6">
        <f t="shared" si="732"/>
        <v>0</v>
      </c>
      <c r="BF128" s="6">
        <f t="shared" si="733"/>
        <v>0</v>
      </c>
      <c r="BG128" s="6">
        <f t="shared" si="778"/>
        <v>0</v>
      </c>
      <c r="BH128" s="6">
        <f t="shared" si="779"/>
        <v>0</v>
      </c>
      <c r="BI128" s="6">
        <f t="shared" si="780"/>
        <v>0</v>
      </c>
      <c r="BJ128" s="6">
        <f t="shared" si="781"/>
        <v>0</v>
      </c>
      <c r="BK128" s="6">
        <f t="shared" si="782"/>
        <v>0</v>
      </c>
      <c r="BM128" s="8" t="str">
        <f t="shared" si="734"/>
        <v/>
      </c>
      <c r="BN128" s="8">
        <f t="shared" si="783"/>
        <v>0</v>
      </c>
      <c r="BO128" s="8">
        <f t="shared" si="784"/>
        <v>0</v>
      </c>
      <c r="BP128" s="8">
        <f t="shared" si="785"/>
        <v>0</v>
      </c>
      <c r="BQ128" s="8">
        <f t="shared" si="786"/>
        <v>0</v>
      </c>
      <c r="BR128" s="8">
        <f t="shared" si="787"/>
        <v>0</v>
      </c>
      <c r="BS128" s="8"/>
      <c r="BT128" s="8">
        <f t="shared" si="747"/>
        <v>0</v>
      </c>
      <c r="BU128" s="8">
        <f t="shared" si="747"/>
        <v>0</v>
      </c>
      <c r="BV128" s="8">
        <f t="shared" si="789"/>
        <v>0</v>
      </c>
      <c r="BW128" s="8">
        <f t="shared" si="790"/>
        <v>0</v>
      </c>
      <c r="BX128" s="8">
        <f t="shared" si="791"/>
        <v>0</v>
      </c>
      <c r="CA128" s="8" t="str">
        <f t="shared" si="735"/>
        <v/>
      </c>
      <c r="CB128" s="8" t="str">
        <f t="shared" si="736"/>
        <v/>
      </c>
      <c r="CC128" s="8" t="str">
        <f t="shared" si="737"/>
        <v/>
      </c>
      <c r="CD128" s="8" t="str">
        <f t="shared" si="738"/>
        <v/>
      </c>
      <c r="CE128" s="8" t="str">
        <f t="shared" si="739"/>
        <v/>
      </c>
      <c r="CF128" s="8" t="str">
        <f t="shared" si="740"/>
        <v/>
      </c>
      <c r="CG128" s="8" t="str">
        <f t="shared" si="748"/>
        <v/>
      </c>
      <c r="CH128" s="8" t="str">
        <f t="shared" si="749"/>
        <v/>
      </c>
      <c r="CI128" s="8" t="str">
        <f t="shared" si="750"/>
        <v/>
      </c>
      <c r="CJ128" s="8" t="str">
        <f t="shared" si="751"/>
        <v/>
      </c>
      <c r="CK128" s="8" t="str">
        <f t="shared" si="752"/>
        <v/>
      </c>
      <c r="CL128" s="8" t="str">
        <f t="shared" si="753"/>
        <v/>
      </c>
      <c r="CN128" s="13">
        <v>1.2341319444444401</v>
      </c>
      <c r="CO128" s="8">
        <f t="shared" si="754"/>
        <v>1.2341319444444401</v>
      </c>
      <c r="CP128" s="8">
        <f>IF(COUNT($CA128:CB128)&gt;0,SMALL($CA128:CB128,1),$CN128)</f>
        <v>1.2341319444444401</v>
      </c>
      <c r="CQ128" s="8">
        <f>IF(COUNT($CA128:CC128)&gt;0,SMALL($CA128:CC128,1),$CN128)</f>
        <v>1.2341319444444401</v>
      </c>
      <c r="CR128" s="8">
        <f>IF(COUNT($CA128:CD128)&gt;0,SMALL($CA128:CD128,1),$CN128)</f>
        <v>1.2341319444444401</v>
      </c>
      <c r="CS128" s="8">
        <f>IF(COUNT($CA128:CE128)&gt;0,SMALL($CA128:CE128,1),$CN128)</f>
        <v>1.2341319444444401</v>
      </c>
      <c r="CU128" s="8">
        <f t="shared" si="755"/>
        <v>0</v>
      </c>
      <c r="CV128" s="8">
        <f>IF(COUNT($CG128:CH128)&gt;0,SMALL($CG128:CH128,1),$CU128)</f>
        <v>0</v>
      </c>
      <c r="CW128" s="8">
        <f>IF(COUNT($CG128:CI128)&gt;0,SMALL($CG128:CI128,1),$CU128)</f>
        <v>0</v>
      </c>
      <c r="CX128" s="8">
        <f>IF(COUNT($CG128:CJ128)&gt;0,SMALL($CG128:CJ128,1),$CU128)</f>
        <v>0</v>
      </c>
      <c r="CY128" s="8">
        <f>IF(COUNT($CG128:CK128)&gt;0,SMALL($CG128:CK128,1),$CU128)</f>
        <v>0</v>
      </c>
      <c r="DA128" s="8" t="str">
        <f t="shared" si="723"/>
        <v/>
      </c>
      <c r="DB128" s="8" t="str">
        <f t="shared" si="724"/>
        <v/>
      </c>
      <c r="DC128" s="1">
        <f t="shared" si="462"/>
        <v>0</v>
      </c>
      <c r="DD128" s="8" t="str">
        <f t="shared" si="725"/>
        <v/>
      </c>
      <c r="DE128" s="1">
        <f t="shared" si="726"/>
        <v>0</v>
      </c>
      <c r="DG128" s="13">
        <f t="shared" si="741"/>
        <v>0</v>
      </c>
      <c r="DH128" s="13">
        <f>SMALL($DT128:DU128,1)/(60*60*24)</f>
        <v>0</v>
      </c>
      <c r="DI128" s="13">
        <f>SMALL($DT128:DV128,1)/(60*60*24)</f>
        <v>0</v>
      </c>
      <c r="DJ128" s="13">
        <f>SMALL($DT128:DW128,1)/(60*60*24)</f>
        <v>0</v>
      </c>
      <c r="DK128" s="13">
        <f>SMALL($DT128:DX128,1)/(60*60*24)</f>
        <v>0</v>
      </c>
      <c r="DL128" s="13">
        <f>SMALL($DT128:DY128,1)/(60*60*24)</f>
        <v>0</v>
      </c>
      <c r="DM128" s="37">
        <f t="shared" si="742"/>
        <v>0</v>
      </c>
      <c r="DN128" s="13">
        <f>SMALL($DZ128:EA128,1)/(60*60*24)</f>
        <v>0</v>
      </c>
      <c r="DO128" s="13">
        <f>SMALL($DZ128:EB128,1)/(60*60*24)</f>
        <v>0</v>
      </c>
      <c r="DP128" s="13">
        <f>SMALL($DZ128:EC128,1)/(60*60*24)</f>
        <v>0</v>
      </c>
      <c r="DQ128" s="13">
        <f>SMALL($DZ128:ED128,1)/(60*60*24)</f>
        <v>0</v>
      </c>
      <c r="DR128" s="13">
        <f>SMALL($DZ128:EE128,1)/(60*60*24)</f>
        <v>0</v>
      </c>
      <c r="DT128" s="6">
        <f t="shared" si="743"/>
        <v>0</v>
      </c>
      <c r="DU128" s="1">
        <f t="shared" si="756"/>
        <v>9999</v>
      </c>
      <c r="DV128" s="1">
        <f t="shared" si="757"/>
        <v>9999</v>
      </c>
      <c r="DW128" s="1">
        <f t="shared" si="758"/>
        <v>9999</v>
      </c>
      <c r="DX128" s="1">
        <f t="shared" si="759"/>
        <v>9999</v>
      </c>
      <c r="DY128" s="1">
        <f t="shared" si="760"/>
        <v>9999</v>
      </c>
      <c r="DZ128" s="6">
        <f t="shared" si="744"/>
        <v>0</v>
      </c>
      <c r="EA128" s="1">
        <f t="shared" si="761"/>
        <v>9999</v>
      </c>
      <c r="EB128" s="46">
        <f t="shared" si="792"/>
        <v>9999</v>
      </c>
      <c r="EC128" s="1">
        <f t="shared" si="763"/>
        <v>9999</v>
      </c>
      <c r="ED128" s="1">
        <f t="shared" si="764"/>
        <v>9999</v>
      </c>
      <c r="EE128" s="1">
        <f t="shared" si="765"/>
        <v>9999</v>
      </c>
    </row>
    <row r="129" spans="8:135" x14ac:dyDescent="0.25">
      <c r="H129" s="8">
        <v>0</v>
      </c>
      <c r="I129" s="8">
        <v>0</v>
      </c>
      <c r="N129" s="8">
        <f t="shared" si="720"/>
        <v>0</v>
      </c>
      <c r="O129" s="32">
        <f t="shared" si="515"/>
        <v>0</v>
      </c>
      <c r="P129" s="70"/>
      <c r="Q129" s="32">
        <f t="shared" ref="Q129" si="806">IF(R129&gt;0,"+",0)</f>
        <v>0</v>
      </c>
      <c r="R129" s="70"/>
      <c r="S129" s="6">
        <f t="shared" si="772"/>
        <v>0</v>
      </c>
      <c r="T129" s="8" t="str">
        <f t="shared" si="722"/>
        <v/>
      </c>
      <c r="V129" s="8">
        <f t="shared" si="773"/>
        <v>0</v>
      </c>
      <c r="W129" s="8">
        <f t="shared" si="774"/>
        <v>0</v>
      </c>
      <c r="X129" s="8" t="str">
        <f t="shared" si="775"/>
        <v/>
      </c>
      <c r="Y129" s="8"/>
      <c r="Z129" s="8">
        <f>IF(A129&lt;&gt;"",IF(VLOOKUP(A129,Apr!A$4:F$209,6)&gt;0,VLOOKUP(A129,Apr!A$4:F$209,6),0),0)</f>
        <v>0</v>
      </c>
      <c r="AA129" s="8">
        <f>IF(A129&lt;&gt;"",IF(VLOOKUP(A129,May!A$3:F$207,6)&gt;0,VLOOKUP(A129,May!A$3:F$207,6),0),0)</f>
        <v>0</v>
      </c>
      <c r="AB129" s="8">
        <f>IF(A129&lt;&gt;"",IF(VLOOKUP(A129,Jun!A$3:F$207,6)&gt;0,VLOOKUP(A129,Jun!A$3:F$207,6),0),0)</f>
        <v>0</v>
      </c>
      <c r="AC129" s="8">
        <f>IF(A129&lt;&gt;"",IF(VLOOKUP(A129,Jul!A$3:F$206,6)&gt;0,VLOOKUP(A129,Jul!A$3:F$206,6),0),0)</f>
        <v>0</v>
      </c>
      <c r="AD129" s="8">
        <f>IF(A129&lt;&gt;"",IF(VLOOKUP(A129,Aug!A$3:F$206,6)&gt;0,VLOOKUP(A129,Aug!A$3:F$206,6),0),0)</f>
        <v>0</v>
      </c>
      <c r="AE129" s="8">
        <f>IF(A129&lt;&gt;"",IF(VLOOKUP(A129,Sep!A$3:F$206,6)&gt;0,VLOOKUP(A129,Sep!A$3:F$206,6),0),0)</f>
        <v>0</v>
      </c>
      <c r="AF129" s="6">
        <f t="shared" si="776"/>
        <v>0</v>
      </c>
      <c r="AG129" s="8">
        <f t="shared" si="777"/>
        <v>2.7777777777777776E-2</v>
      </c>
      <c r="AH129" s="8">
        <f>IF(A129&lt;&gt;"",IF(VLOOKUP(A129,Oct!A$3:F$206,6)&gt;0,VLOOKUP(A129,Oct!A$3:F$206,6),0),0)</f>
        <v>0</v>
      </c>
      <c r="AI129" s="8">
        <f>IF(A129&lt;&gt;"",IF(VLOOKUP(A129,Nov!A$3:F$206,6)&gt;0,VLOOKUP(A129,Nov!A$3:F$206,6),0),0)</f>
        <v>0</v>
      </c>
      <c r="AJ129" s="8">
        <f>IF(A129&lt;&gt;"",IF(VLOOKUP(A129,Dec!A$3:F$207,6)&gt;0,VLOOKUP(A129,Dec!A$3:F$207,6),0),0)</f>
        <v>0</v>
      </c>
      <c r="AK129" s="8">
        <f>IF(A129&lt;&gt;"",IF(VLOOKUP(A129,Jan!A$3:F$206,6)&gt;0,VLOOKUP(A129,Jan!A$3:F$206,6),0),0)</f>
        <v>0</v>
      </c>
      <c r="AL129" s="8">
        <f>IF(A129&lt;&gt;"",IF(VLOOKUP(A129,Feb!A$3:F$206,6)&gt;0,VLOOKUP(A129,Feb!A$3:F$206,6),0),0)</f>
        <v>0</v>
      </c>
      <c r="AM129" s="8">
        <f>IF(A129&lt;&gt;"",IF(VLOOKUP(A129,Mar!A$3:F$206,6)&gt;0,VLOOKUP(A129,Mar!A$3:F$206,6),0),0)</f>
        <v>0</v>
      </c>
      <c r="AO129" s="8">
        <f>LARGE($BM129:BN129,1)</f>
        <v>0</v>
      </c>
      <c r="AP129" s="8">
        <f>LARGE($BM129:BO129,1)</f>
        <v>0</v>
      </c>
      <c r="AQ129" s="8">
        <f>LARGE($BM129:BP129,1)</f>
        <v>0</v>
      </c>
      <c r="AR129" s="8">
        <f>LARGE($BM129:BQ129,1)</f>
        <v>0</v>
      </c>
      <c r="AS129" s="8">
        <f>LARGE($BM129:BR129,1)</f>
        <v>0</v>
      </c>
      <c r="AT129" s="8">
        <f>LARGE($BS129:BT129,1)</f>
        <v>0</v>
      </c>
      <c r="AU129" s="8">
        <f>LARGE($BS129:BU129,1)</f>
        <v>0</v>
      </c>
      <c r="AV129" s="8">
        <f>LARGE($BS129:BV129,1)</f>
        <v>0</v>
      </c>
      <c r="AW129" s="8">
        <f>LARGE($BS129:BW129,1)</f>
        <v>0</v>
      </c>
      <c r="AX129" s="8">
        <f>LARGE($BS129:BX129,1)</f>
        <v>0</v>
      </c>
      <c r="BA129" s="6">
        <f t="shared" si="728"/>
        <v>0</v>
      </c>
      <c r="BB129" s="6">
        <f t="shared" si="729"/>
        <v>0</v>
      </c>
      <c r="BC129" s="6">
        <f t="shared" si="730"/>
        <v>0</v>
      </c>
      <c r="BD129" s="6">
        <f t="shared" si="731"/>
        <v>0</v>
      </c>
      <c r="BE129" s="6">
        <f t="shared" si="732"/>
        <v>0</v>
      </c>
      <c r="BF129" s="6">
        <f t="shared" si="733"/>
        <v>0</v>
      </c>
      <c r="BG129" s="6">
        <f t="shared" si="778"/>
        <v>0</v>
      </c>
      <c r="BH129" s="6">
        <f t="shared" si="779"/>
        <v>0</v>
      </c>
      <c r="BI129" s="6">
        <f t="shared" si="780"/>
        <v>0</v>
      </c>
      <c r="BJ129" s="6">
        <f t="shared" si="781"/>
        <v>0</v>
      </c>
      <c r="BK129" s="6">
        <f t="shared" si="782"/>
        <v>0</v>
      </c>
      <c r="BM129" s="8" t="str">
        <f t="shared" si="734"/>
        <v/>
      </c>
      <c r="BN129" s="8">
        <f t="shared" si="783"/>
        <v>0</v>
      </c>
      <c r="BO129" s="8">
        <f t="shared" si="784"/>
        <v>0</v>
      </c>
      <c r="BP129" s="8">
        <f t="shared" si="785"/>
        <v>0</v>
      </c>
      <c r="BQ129" s="8">
        <f t="shared" si="786"/>
        <v>0</v>
      </c>
      <c r="BR129" s="8">
        <f t="shared" si="787"/>
        <v>0</v>
      </c>
      <c r="BS129" s="8"/>
      <c r="BT129" s="8">
        <f t="shared" si="747"/>
        <v>0</v>
      </c>
      <c r="BU129" s="8">
        <f t="shared" si="747"/>
        <v>0</v>
      </c>
      <c r="BV129" s="8">
        <f t="shared" si="789"/>
        <v>0</v>
      </c>
      <c r="BW129" s="8">
        <f t="shared" si="790"/>
        <v>0</v>
      </c>
      <c r="BX129" s="8">
        <f t="shared" si="791"/>
        <v>0</v>
      </c>
      <c r="CA129" s="8" t="str">
        <f t="shared" si="735"/>
        <v/>
      </c>
      <c r="CB129" s="8" t="str">
        <f t="shared" si="736"/>
        <v/>
      </c>
      <c r="CC129" s="8" t="str">
        <f t="shared" si="737"/>
        <v/>
      </c>
      <c r="CD129" s="8" t="str">
        <f t="shared" si="738"/>
        <v/>
      </c>
      <c r="CE129" s="8" t="str">
        <f t="shared" si="739"/>
        <v/>
      </c>
      <c r="CF129" s="8" t="str">
        <f t="shared" si="740"/>
        <v/>
      </c>
      <c r="CG129" s="8" t="str">
        <f t="shared" si="748"/>
        <v/>
      </c>
      <c r="CH129" s="8" t="str">
        <f t="shared" si="749"/>
        <v/>
      </c>
      <c r="CI129" s="8" t="str">
        <f t="shared" si="750"/>
        <v/>
      </c>
      <c r="CJ129" s="8" t="str">
        <f t="shared" si="751"/>
        <v/>
      </c>
      <c r="CK129" s="8" t="str">
        <f t="shared" si="752"/>
        <v/>
      </c>
      <c r="CL129" s="8" t="str">
        <f t="shared" si="753"/>
        <v/>
      </c>
      <c r="CN129" s="13">
        <v>1.2757986111111099</v>
      </c>
      <c r="CO129" s="8">
        <f t="shared" si="754"/>
        <v>1.2757986111111099</v>
      </c>
      <c r="CP129" s="8">
        <f>IF(COUNT($CA129:CB129)&gt;0,SMALL($CA129:CB129,1),$CN129)</f>
        <v>1.2757986111111099</v>
      </c>
      <c r="CQ129" s="8">
        <f>IF(COUNT($CA129:CC129)&gt;0,SMALL($CA129:CC129,1),$CN129)</f>
        <v>1.2757986111111099</v>
      </c>
      <c r="CR129" s="8">
        <f>IF(COUNT($CA129:CD129)&gt;0,SMALL($CA129:CD129,1),$CN129)</f>
        <v>1.2757986111111099</v>
      </c>
      <c r="CS129" s="8">
        <f>IF(COUNT($CA129:CE129)&gt;0,SMALL($CA129:CE129,1),$CN129)</f>
        <v>1.2757986111111099</v>
      </c>
      <c r="CU129" s="8">
        <f t="shared" si="755"/>
        <v>0</v>
      </c>
      <c r="CV129" s="8">
        <f>IF(COUNT($CG129:CH129)&gt;0,SMALL($CG129:CH129,1),$CU129)</f>
        <v>0</v>
      </c>
      <c r="CW129" s="8">
        <f>IF(COUNT($CG129:CI129)&gt;0,SMALL($CG129:CI129,1),$CU129)</f>
        <v>0</v>
      </c>
      <c r="CX129" s="8">
        <f>IF(COUNT($CG129:CJ129)&gt;0,SMALL($CG129:CJ129,1),$CU129)</f>
        <v>0</v>
      </c>
      <c r="CY129" s="8">
        <f>IF(COUNT($CG129:CK129)&gt;0,SMALL($CG129:CK129,1),$CU129)</f>
        <v>0</v>
      </c>
      <c r="DA129" s="8" t="str">
        <f t="shared" si="723"/>
        <v/>
      </c>
      <c r="DB129" s="8" t="str">
        <f t="shared" si="724"/>
        <v/>
      </c>
      <c r="DC129" s="1">
        <f t="shared" si="462"/>
        <v>0</v>
      </c>
      <c r="DD129" s="8" t="str">
        <f t="shared" si="725"/>
        <v/>
      </c>
      <c r="DE129" s="1">
        <f t="shared" si="726"/>
        <v>0</v>
      </c>
      <c r="DG129" s="13">
        <f t="shared" si="741"/>
        <v>0</v>
      </c>
      <c r="DH129" s="13">
        <f>SMALL($DT129:DU129,1)/(60*60*24)</f>
        <v>0</v>
      </c>
      <c r="DI129" s="13">
        <f>SMALL($DT129:DV129,1)/(60*60*24)</f>
        <v>0</v>
      </c>
      <c r="DJ129" s="13">
        <f>SMALL($DT129:DW129,1)/(60*60*24)</f>
        <v>0</v>
      </c>
      <c r="DK129" s="13">
        <f>SMALL($DT129:DX129,1)/(60*60*24)</f>
        <v>0</v>
      </c>
      <c r="DL129" s="13">
        <f>SMALL($DT129:DY129,1)/(60*60*24)</f>
        <v>0</v>
      </c>
      <c r="DM129" s="37">
        <f t="shared" si="742"/>
        <v>0</v>
      </c>
      <c r="DN129" s="13">
        <f>SMALL($DZ129:EA129,1)/(60*60*24)</f>
        <v>0</v>
      </c>
      <c r="DO129" s="13">
        <f>SMALL($DZ129:EB129,1)/(60*60*24)</f>
        <v>0</v>
      </c>
      <c r="DP129" s="13">
        <f>SMALL($DZ129:EC129,1)/(60*60*24)</f>
        <v>0</v>
      </c>
      <c r="DQ129" s="13">
        <f>SMALL($DZ129:ED129,1)/(60*60*24)</f>
        <v>0</v>
      </c>
      <c r="DR129" s="13">
        <f>SMALL($DZ129:EE129,1)/(60*60*24)</f>
        <v>0</v>
      </c>
      <c r="DT129" s="6">
        <f t="shared" si="743"/>
        <v>0</v>
      </c>
      <c r="DU129" s="1">
        <f t="shared" si="756"/>
        <v>9999</v>
      </c>
      <c r="DV129" s="1">
        <f t="shared" si="757"/>
        <v>9999</v>
      </c>
      <c r="DW129" s="1">
        <f t="shared" si="758"/>
        <v>9999</v>
      </c>
      <c r="DX129" s="1">
        <f t="shared" si="759"/>
        <v>9999</v>
      </c>
      <c r="DY129" s="1">
        <f t="shared" si="760"/>
        <v>9999</v>
      </c>
      <c r="DZ129" s="6">
        <f t="shared" si="744"/>
        <v>0</v>
      </c>
      <c r="EA129" s="1">
        <f t="shared" si="761"/>
        <v>9999</v>
      </c>
      <c r="EB129" s="46">
        <f t="shared" si="792"/>
        <v>9999</v>
      </c>
      <c r="EC129" s="1">
        <f t="shared" si="763"/>
        <v>9999</v>
      </c>
      <c r="ED129" s="1">
        <f t="shared" si="764"/>
        <v>9999</v>
      </c>
      <c r="EE129" s="1">
        <f t="shared" si="765"/>
        <v>9999</v>
      </c>
    </row>
    <row r="130" spans="8:135" x14ac:dyDescent="0.25">
      <c r="H130" s="8">
        <v>0</v>
      </c>
      <c r="I130" s="8">
        <v>0</v>
      </c>
      <c r="N130" s="8">
        <f t="shared" si="720"/>
        <v>0</v>
      </c>
      <c r="O130" s="32">
        <f t="shared" si="515"/>
        <v>0</v>
      </c>
      <c r="P130" s="70"/>
      <c r="Q130" s="32">
        <f t="shared" ref="Q130" si="807">IF(R130&gt;0,"+",0)</f>
        <v>0</v>
      </c>
      <c r="R130" s="70"/>
      <c r="S130" s="6">
        <f t="shared" si="772"/>
        <v>0</v>
      </c>
      <c r="T130" s="8" t="str">
        <f t="shared" si="722"/>
        <v/>
      </c>
      <c r="V130" s="8">
        <f t="shared" si="773"/>
        <v>0</v>
      </c>
      <c r="W130" s="8">
        <f t="shared" si="774"/>
        <v>0</v>
      </c>
      <c r="X130" s="8" t="str">
        <f t="shared" si="775"/>
        <v/>
      </c>
      <c r="Y130" s="8"/>
      <c r="Z130" s="8">
        <f>IF(A130&lt;&gt;"",IF(VLOOKUP(A130,Apr!A$4:F$209,6)&gt;0,VLOOKUP(A130,Apr!A$4:F$209,6),0),0)</f>
        <v>0</v>
      </c>
      <c r="AA130" s="8">
        <f>IF(A130&lt;&gt;"",IF(VLOOKUP(A130,May!A$3:F$207,6)&gt;0,VLOOKUP(A130,May!A$3:F$207,6),0),0)</f>
        <v>0</v>
      </c>
      <c r="AB130" s="8">
        <f>IF(A130&lt;&gt;"",IF(VLOOKUP(A130,Jun!A$3:F$207,6)&gt;0,VLOOKUP(A130,Jun!A$3:F$207,6),0),0)</f>
        <v>0</v>
      </c>
      <c r="AC130" s="8">
        <f>IF(A130&lt;&gt;"",IF(VLOOKUP(A130,Jul!A$3:F$206,6)&gt;0,VLOOKUP(A130,Jul!A$3:F$206,6),0),0)</f>
        <v>0</v>
      </c>
      <c r="AD130" s="8">
        <f>IF(A130&lt;&gt;"",IF(VLOOKUP(A130,Aug!A$3:F$206,6)&gt;0,VLOOKUP(A130,Aug!A$3:F$206,6),0),0)</f>
        <v>0</v>
      </c>
      <c r="AE130" s="8">
        <f>IF(A130&lt;&gt;"",IF(VLOOKUP(A130,Sep!A$3:F$206,6)&gt;0,VLOOKUP(A130,Sep!A$3:F$206,6),0),0)</f>
        <v>0</v>
      </c>
      <c r="AF130" s="6">
        <f t="shared" si="776"/>
        <v>0</v>
      </c>
      <c r="AG130" s="8">
        <f t="shared" si="777"/>
        <v>2.7777777777777776E-2</v>
      </c>
      <c r="AH130" s="8">
        <f>IF(A130&lt;&gt;"",IF(VLOOKUP(A130,Oct!A$3:F$206,6)&gt;0,VLOOKUP(A130,Oct!A$3:F$206,6),0),0)</f>
        <v>0</v>
      </c>
      <c r="AI130" s="8">
        <f>IF(A130&lt;&gt;"",IF(VLOOKUP(A130,Nov!A$3:F$206,6)&gt;0,VLOOKUP(A130,Nov!A$3:F$206,6),0),0)</f>
        <v>0</v>
      </c>
      <c r="AJ130" s="8">
        <f>IF(A130&lt;&gt;"",IF(VLOOKUP(A130,Dec!A$3:F$207,6)&gt;0,VLOOKUP(A130,Dec!A$3:F$207,6),0),0)</f>
        <v>0</v>
      </c>
      <c r="AK130" s="8">
        <f>IF(A130&lt;&gt;"",IF(VLOOKUP(A130,Jan!A$3:F$206,6)&gt;0,VLOOKUP(A130,Jan!A$3:F$206,6),0),0)</f>
        <v>0</v>
      </c>
      <c r="AL130" s="8">
        <f>IF(A130&lt;&gt;"",IF(VLOOKUP(A130,Feb!A$3:F$206,6)&gt;0,VLOOKUP(A130,Feb!A$3:F$206,6),0),0)</f>
        <v>0</v>
      </c>
      <c r="AM130" s="8">
        <f>IF(A130&lt;&gt;"",IF(VLOOKUP(A130,Mar!A$3:F$206,6)&gt;0,VLOOKUP(A130,Mar!A$3:F$206,6),0),0)</f>
        <v>0</v>
      </c>
      <c r="AO130" s="8">
        <f>LARGE($BM130:BN130,1)</f>
        <v>0</v>
      </c>
      <c r="AP130" s="8">
        <f>LARGE($BM130:BO130,1)</f>
        <v>0</v>
      </c>
      <c r="AQ130" s="8">
        <f>LARGE($BM130:BP130,1)</f>
        <v>0</v>
      </c>
      <c r="AR130" s="8">
        <f>LARGE($BM130:BQ130,1)</f>
        <v>0</v>
      </c>
      <c r="AS130" s="8">
        <f>LARGE($BM130:BR130,1)</f>
        <v>0</v>
      </c>
      <c r="AT130" s="8">
        <f>LARGE($BS130:BT130,1)</f>
        <v>0</v>
      </c>
      <c r="AU130" s="8">
        <f>LARGE($BS130:BU130,1)</f>
        <v>0</v>
      </c>
      <c r="AV130" s="8">
        <f>LARGE($BS130:BV130,1)</f>
        <v>0</v>
      </c>
      <c r="AW130" s="8">
        <f>LARGE($BS130:BW130,1)</f>
        <v>0</v>
      </c>
      <c r="AX130" s="8">
        <f>LARGE($BS130:BX130,1)</f>
        <v>0</v>
      </c>
      <c r="BA130" s="6">
        <f t="shared" si="728"/>
        <v>0</v>
      </c>
      <c r="BB130" s="6">
        <f t="shared" si="729"/>
        <v>0</v>
      </c>
      <c r="BC130" s="6">
        <f t="shared" si="730"/>
        <v>0</v>
      </c>
      <c r="BD130" s="6">
        <f t="shared" si="731"/>
        <v>0</v>
      </c>
      <c r="BE130" s="6">
        <f t="shared" si="732"/>
        <v>0</v>
      </c>
      <c r="BF130" s="6">
        <f t="shared" si="733"/>
        <v>0</v>
      </c>
      <c r="BG130" s="6">
        <f t="shared" si="778"/>
        <v>0</v>
      </c>
      <c r="BH130" s="6">
        <f t="shared" si="779"/>
        <v>0</v>
      </c>
      <c r="BI130" s="6">
        <f t="shared" si="780"/>
        <v>0</v>
      </c>
      <c r="BJ130" s="6">
        <f t="shared" si="781"/>
        <v>0</v>
      </c>
      <c r="BK130" s="6">
        <f t="shared" si="782"/>
        <v>0</v>
      </c>
      <c r="BM130" s="8" t="str">
        <f t="shared" si="734"/>
        <v/>
      </c>
      <c r="BN130" s="8">
        <f t="shared" si="783"/>
        <v>0</v>
      </c>
      <c r="BO130" s="8">
        <f t="shared" si="784"/>
        <v>0</v>
      </c>
      <c r="BP130" s="8">
        <f t="shared" si="785"/>
        <v>0</v>
      </c>
      <c r="BQ130" s="8">
        <f t="shared" si="786"/>
        <v>0</v>
      </c>
      <c r="BR130" s="8">
        <f t="shared" si="787"/>
        <v>0</v>
      </c>
      <c r="BS130" s="8"/>
      <c r="BT130" s="8">
        <f t="shared" si="747"/>
        <v>0</v>
      </c>
      <c r="BU130" s="8">
        <f t="shared" si="747"/>
        <v>0</v>
      </c>
      <c r="BV130" s="8">
        <f t="shared" si="789"/>
        <v>0</v>
      </c>
      <c r="BW130" s="8">
        <f t="shared" si="790"/>
        <v>0</v>
      </c>
      <c r="BX130" s="8">
        <f t="shared" si="791"/>
        <v>0</v>
      </c>
      <c r="CA130" s="8" t="str">
        <f t="shared" si="735"/>
        <v/>
      </c>
      <c r="CB130" s="8" t="str">
        <f t="shared" si="736"/>
        <v/>
      </c>
      <c r="CC130" s="8" t="str">
        <f t="shared" si="737"/>
        <v/>
      </c>
      <c r="CD130" s="8" t="str">
        <f t="shared" si="738"/>
        <v/>
      </c>
      <c r="CE130" s="8" t="str">
        <f t="shared" si="739"/>
        <v/>
      </c>
      <c r="CF130" s="8" t="str">
        <f t="shared" si="740"/>
        <v/>
      </c>
      <c r="CG130" s="8" t="str">
        <f t="shared" si="748"/>
        <v/>
      </c>
      <c r="CH130" s="8" t="str">
        <f t="shared" si="749"/>
        <v/>
      </c>
      <c r="CI130" s="8" t="str">
        <f t="shared" si="750"/>
        <v/>
      </c>
      <c r="CJ130" s="8" t="str">
        <f t="shared" si="751"/>
        <v/>
      </c>
      <c r="CK130" s="8" t="str">
        <f t="shared" si="752"/>
        <v/>
      </c>
      <c r="CL130" s="8" t="str">
        <f t="shared" si="753"/>
        <v/>
      </c>
      <c r="CN130" s="13">
        <v>1.31746527777778</v>
      </c>
      <c r="CO130" s="8">
        <f t="shared" si="754"/>
        <v>1.31746527777778</v>
      </c>
      <c r="CP130" s="8">
        <f>IF(COUNT($CA130:CB130)&gt;0,SMALL($CA130:CB130,1),$CN130)</f>
        <v>1.31746527777778</v>
      </c>
      <c r="CQ130" s="8">
        <f>IF(COUNT($CA130:CC130)&gt;0,SMALL($CA130:CC130,1),$CN130)</f>
        <v>1.31746527777778</v>
      </c>
      <c r="CR130" s="8">
        <f>IF(COUNT($CA130:CD130)&gt;0,SMALL($CA130:CD130,1),$CN130)</f>
        <v>1.31746527777778</v>
      </c>
      <c r="CS130" s="8">
        <f>IF(COUNT($CA130:CE130)&gt;0,SMALL($CA130:CE130,1),$CN130)</f>
        <v>1.31746527777778</v>
      </c>
      <c r="CU130" s="8">
        <f t="shared" si="755"/>
        <v>0</v>
      </c>
      <c r="CV130" s="8">
        <f>IF(COUNT($CG130:CH130)&gt;0,SMALL($CG130:CH130,1),$CU130)</f>
        <v>0</v>
      </c>
      <c r="CW130" s="8">
        <f>IF(COUNT($CG130:CI130)&gt;0,SMALL($CG130:CI130,1),$CU130)</f>
        <v>0</v>
      </c>
      <c r="CX130" s="8">
        <f>IF(COUNT($CG130:CJ130)&gt;0,SMALL($CG130:CJ130,1),$CU130)</f>
        <v>0</v>
      </c>
      <c r="CY130" s="8">
        <f>IF(COUNT($CG130:CK130)&gt;0,SMALL($CG130:CK130,1),$CU130)</f>
        <v>0</v>
      </c>
      <c r="DA130" s="8" t="str">
        <f t="shared" si="723"/>
        <v/>
      </c>
      <c r="DB130" s="8" t="str">
        <f t="shared" si="724"/>
        <v/>
      </c>
      <c r="DC130" s="1">
        <f t="shared" si="462"/>
        <v>0</v>
      </c>
      <c r="DD130" s="8" t="str">
        <f t="shared" si="725"/>
        <v/>
      </c>
      <c r="DE130" s="1">
        <f t="shared" si="726"/>
        <v>0</v>
      </c>
      <c r="DG130" s="13">
        <f t="shared" si="741"/>
        <v>0</v>
      </c>
      <c r="DH130" s="13">
        <f>SMALL($DT130:DU130,1)/(60*60*24)</f>
        <v>0</v>
      </c>
      <c r="DI130" s="13">
        <f>SMALL($DT130:DV130,1)/(60*60*24)</f>
        <v>0</v>
      </c>
      <c r="DJ130" s="13">
        <f>SMALL($DT130:DW130,1)/(60*60*24)</f>
        <v>0</v>
      </c>
      <c r="DK130" s="13">
        <f>SMALL($DT130:DX130,1)/(60*60*24)</f>
        <v>0</v>
      </c>
      <c r="DL130" s="13">
        <f>SMALL($DT130:DY130,1)/(60*60*24)</f>
        <v>0</v>
      </c>
      <c r="DM130" s="37">
        <f t="shared" si="742"/>
        <v>0</v>
      </c>
      <c r="DN130" s="13">
        <f>SMALL($DZ130:EA130,1)/(60*60*24)</f>
        <v>0</v>
      </c>
      <c r="DO130" s="13">
        <f>SMALL($DZ130:EB130,1)/(60*60*24)</f>
        <v>0</v>
      </c>
      <c r="DP130" s="13">
        <f>SMALL($DZ130:EC130,1)/(60*60*24)</f>
        <v>0</v>
      </c>
      <c r="DQ130" s="13">
        <f>SMALL($DZ130:ED130,1)/(60*60*24)</f>
        <v>0</v>
      </c>
      <c r="DR130" s="13">
        <f>SMALL($DZ130:EE130,1)/(60*60*24)</f>
        <v>0</v>
      </c>
      <c r="DT130" s="6">
        <f t="shared" si="743"/>
        <v>0</v>
      </c>
      <c r="DU130" s="1">
        <f t="shared" si="756"/>
        <v>9999</v>
      </c>
      <c r="DV130" s="1">
        <f t="shared" si="757"/>
        <v>9999</v>
      </c>
      <c r="DW130" s="1">
        <f t="shared" si="758"/>
        <v>9999</v>
      </c>
      <c r="DX130" s="1">
        <f t="shared" si="759"/>
        <v>9999</v>
      </c>
      <c r="DY130" s="1">
        <f t="shared" si="760"/>
        <v>9999</v>
      </c>
      <c r="DZ130" s="6">
        <f t="shared" si="744"/>
        <v>0</v>
      </c>
      <c r="EA130" s="1">
        <f t="shared" si="761"/>
        <v>9999</v>
      </c>
      <c r="EB130" s="46">
        <f t="shared" si="792"/>
        <v>9999</v>
      </c>
      <c r="EC130" s="1">
        <f t="shared" si="763"/>
        <v>9999</v>
      </c>
      <c r="ED130" s="1">
        <f t="shared" si="764"/>
        <v>9999</v>
      </c>
      <c r="EE130" s="1">
        <f t="shared" si="765"/>
        <v>9999</v>
      </c>
    </row>
    <row r="131" spans="8:135" x14ac:dyDescent="0.25">
      <c r="H131" s="8">
        <v>0</v>
      </c>
      <c r="I131" s="8">
        <v>0</v>
      </c>
      <c r="N131" s="8">
        <f t="shared" si="720"/>
        <v>0</v>
      </c>
      <c r="O131" s="32">
        <f t="shared" si="515"/>
        <v>0</v>
      </c>
      <c r="P131" s="70"/>
      <c r="Q131" s="32">
        <f t="shared" ref="Q131" si="808">IF(R131&gt;0,"+",0)</f>
        <v>0</v>
      </c>
      <c r="R131" s="70"/>
      <c r="S131" s="6">
        <f t="shared" si="772"/>
        <v>0</v>
      </c>
      <c r="T131" s="8" t="str">
        <f t="shared" si="722"/>
        <v/>
      </c>
      <c r="V131" s="8">
        <f t="shared" si="773"/>
        <v>0</v>
      </c>
      <c r="W131" s="8">
        <f t="shared" si="774"/>
        <v>0</v>
      </c>
      <c r="X131" s="8" t="str">
        <f t="shared" si="775"/>
        <v/>
      </c>
      <c r="Y131" s="8"/>
      <c r="Z131" s="8">
        <f>IF(A131&lt;&gt;"",IF(VLOOKUP(A131,Apr!A$4:F$209,6)&gt;0,VLOOKUP(A131,Apr!A$4:F$209,6),0),0)</f>
        <v>0</v>
      </c>
      <c r="AA131" s="8">
        <f>IF(A131&lt;&gt;"",IF(VLOOKUP(A131,May!A$3:F$207,6)&gt;0,VLOOKUP(A131,May!A$3:F$207,6),0),0)</f>
        <v>0</v>
      </c>
      <c r="AB131" s="8">
        <f>IF(A131&lt;&gt;"",IF(VLOOKUP(A131,Jun!A$3:F$207,6)&gt;0,VLOOKUP(A131,Jun!A$3:F$207,6),0),0)</f>
        <v>0</v>
      </c>
      <c r="AC131" s="8">
        <f>IF(A131&lt;&gt;"",IF(VLOOKUP(A131,Jul!A$3:F$206,6)&gt;0,VLOOKUP(A131,Jul!A$3:F$206,6),0),0)</f>
        <v>0</v>
      </c>
      <c r="AD131" s="8">
        <f>IF(A131&lt;&gt;"",IF(VLOOKUP(A131,Aug!A$3:F$206,6)&gt;0,VLOOKUP(A131,Aug!A$3:F$206,6),0),0)</f>
        <v>0</v>
      </c>
      <c r="AE131" s="8">
        <f>IF(A131&lt;&gt;"",IF(VLOOKUP(A131,Sep!A$3:F$206,6)&gt;0,VLOOKUP(A131,Sep!A$3:F$206,6),0),0)</f>
        <v>0</v>
      </c>
      <c r="AF131" s="6">
        <f t="shared" si="776"/>
        <v>0</v>
      </c>
      <c r="AG131" s="8">
        <f t="shared" si="777"/>
        <v>2.7777777777777776E-2</v>
      </c>
      <c r="AH131" s="8">
        <f>IF(A131&lt;&gt;"",IF(VLOOKUP(A131,Oct!A$3:F$206,6)&gt;0,VLOOKUP(A131,Oct!A$3:F$206,6),0),0)</f>
        <v>0</v>
      </c>
      <c r="AI131" s="8">
        <f>IF(A131&lt;&gt;"",IF(VLOOKUP(A131,Nov!A$3:F$206,6)&gt;0,VLOOKUP(A131,Nov!A$3:F$206,6),0),0)</f>
        <v>0</v>
      </c>
      <c r="AJ131" s="8">
        <f>IF(A131&lt;&gt;"",IF(VLOOKUP(A131,Dec!A$3:F$207,6)&gt;0,VLOOKUP(A131,Dec!A$3:F$207,6),0),0)</f>
        <v>0</v>
      </c>
      <c r="AK131" s="8">
        <f>IF(A131&lt;&gt;"",IF(VLOOKUP(A131,Jan!A$3:F$206,6)&gt;0,VLOOKUP(A131,Jan!A$3:F$206,6),0),0)</f>
        <v>0</v>
      </c>
      <c r="AL131" s="8">
        <f>IF(A131&lt;&gt;"",IF(VLOOKUP(A131,Feb!A$3:F$206,6)&gt;0,VLOOKUP(A131,Feb!A$3:F$206,6),0),0)</f>
        <v>0</v>
      </c>
      <c r="AM131" s="8">
        <f>IF(A131&lt;&gt;"",IF(VLOOKUP(A131,Mar!A$3:F$206,6)&gt;0,VLOOKUP(A131,Mar!A$3:F$206,6),0),0)</f>
        <v>0</v>
      </c>
      <c r="AO131" s="8">
        <f>LARGE($BM131:BN131,1)</f>
        <v>0</v>
      </c>
      <c r="AP131" s="8">
        <f>LARGE($BM131:BO131,1)</f>
        <v>0</v>
      </c>
      <c r="AQ131" s="8">
        <f>LARGE($BM131:BP131,1)</f>
        <v>0</v>
      </c>
      <c r="AR131" s="8">
        <f>LARGE($BM131:BQ131,1)</f>
        <v>0</v>
      </c>
      <c r="AS131" s="8">
        <f>LARGE($BM131:BR131,1)</f>
        <v>0</v>
      </c>
      <c r="AT131" s="8">
        <f>LARGE($BS131:BT131,1)</f>
        <v>0</v>
      </c>
      <c r="AU131" s="8">
        <f>LARGE($BS131:BU131,1)</f>
        <v>0</v>
      </c>
      <c r="AV131" s="8">
        <f>LARGE($BS131:BV131,1)</f>
        <v>0</v>
      </c>
      <c r="AW131" s="8">
        <f>LARGE($BS131:BW131,1)</f>
        <v>0</v>
      </c>
      <c r="AX131" s="8">
        <f>LARGE($BS131:BX131,1)</f>
        <v>0</v>
      </c>
      <c r="BA131" s="6">
        <f t="shared" si="728"/>
        <v>0</v>
      </c>
      <c r="BB131" s="6">
        <f t="shared" si="729"/>
        <v>0</v>
      </c>
      <c r="BC131" s="6">
        <f t="shared" si="730"/>
        <v>0</v>
      </c>
      <c r="BD131" s="6">
        <f t="shared" si="731"/>
        <v>0</v>
      </c>
      <c r="BE131" s="6">
        <f t="shared" si="732"/>
        <v>0</v>
      </c>
      <c r="BF131" s="6">
        <f t="shared" si="733"/>
        <v>0</v>
      </c>
      <c r="BG131" s="6">
        <f t="shared" si="778"/>
        <v>0</v>
      </c>
      <c r="BH131" s="6">
        <f t="shared" si="779"/>
        <v>0</v>
      </c>
      <c r="BI131" s="6">
        <f t="shared" si="780"/>
        <v>0</v>
      </c>
      <c r="BJ131" s="6">
        <f t="shared" si="781"/>
        <v>0</v>
      </c>
      <c r="BK131" s="6">
        <f t="shared" si="782"/>
        <v>0</v>
      </c>
      <c r="BM131" s="8" t="str">
        <f t="shared" si="734"/>
        <v/>
      </c>
      <c r="BN131" s="8">
        <f t="shared" si="783"/>
        <v>0</v>
      </c>
      <c r="BO131" s="8">
        <f t="shared" si="784"/>
        <v>0</v>
      </c>
      <c r="BP131" s="8">
        <f t="shared" si="785"/>
        <v>0</v>
      </c>
      <c r="BQ131" s="8">
        <f t="shared" si="786"/>
        <v>0</v>
      </c>
      <c r="BR131" s="8">
        <f t="shared" si="787"/>
        <v>0</v>
      </c>
      <c r="BS131" s="8"/>
      <c r="BT131" s="8">
        <f t="shared" si="747"/>
        <v>0</v>
      </c>
      <c r="BU131" s="8">
        <f t="shared" si="747"/>
        <v>0</v>
      </c>
      <c r="BV131" s="8">
        <f t="shared" si="789"/>
        <v>0</v>
      </c>
      <c r="BW131" s="8">
        <f t="shared" si="790"/>
        <v>0</v>
      </c>
      <c r="BX131" s="8">
        <f t="shared" si="791"/>
        <v>0</v>
      </c>
      <c r="CA131" s="8" t="str">
        <f t="shared" si="735"/>
        <v/>
      </c>
      <c r="CB131" s="8" t="str">
        <f t="shared" si="736"/>
        <v/>
      </c>
      <c r="CC131" s="8" t="str">
        <f t="shared" si="737"/>
        <v/>
      </c>
      <c r="CD131" s="8" t="str">
        <f t="shared" si="738"/>
        <v/>
      </c>
      <c r="CE131" s="8" t="str">
        <f t="shared" si="739"/>
        <v/>
      </c>
      <c r="CF131" s="8" t="str">
        <f t="shared" si="740"/>
        <v/>
      </c>
      <c r="CG131" s="8" t="str">
        <f t="shared" si="748"/>
        <v/>
      </c>
      <c r="CH131" s="8" t="str">
        <f t="shared" si="749"/>
        <v/>
      </c>
      <c r="CI131" s="8" t="str">
        <f t="shared" si="750"/>
        <v/>
      </c>
      <c r="CJ131" s="8" t="str">
        <f t="shared" si="751"/>
        <v/>
      </c>
      <c r="CK131" s="8" t="str">
        <f t="shared" si="752"/>
        <v/>
      </c>
      <c r="CL131" s="8" t="str">
        <f t="shared" si="753"/>
        <v/>
      </c>
      <c r="CN131" s="13">
        <v>1.3591319444444401</v>
      </c>
      <c r="CO131" s="8">
        <f t="shared" si="754"/>
        <v>1.3591319444444401</v>
      </c>
      <c r="CP131" s="8">
        <f>IF(COUNT($CA131:CB131)&gt;0,SMALL($CA131:CB131,1),$CN131)</f>
        <v>1.3591319444444401</v>
      </c>
      <c r="CQ131" s="8">
        <f>IF(COUNT($CA131:CC131)&gt;0,SMALL($CA131:CC131,1),$CN131)</f>
        <v>1.3591319444444401</v>
      </c>
      <c r="CR131" s="8">
        <f>IF(COUNT($CA131:CD131)&gt;0,SMALL($CA131:CD131,1),$CN131)</f>
        <v>1.3591319444444401</v>
      </c>
      <c r="CS131" s="8">
        <f>IF(COUNT($CA131:CE131)&gt;0,SMALL($CA131:CE131,1),$CN131)</f>
        <v>1.3591319444444401</v>
      </c>
      <c r="CU131" s="8">
        <f t="shared" si="755"/>
        <v>0</v>
      </c>
      <c r="CV131" s="8">
        <f>IF(COUNT($CG131:CH131)&gt;0,SMALL($CG131:CH131,1),$CU131)</f>
        <v>0</v>
      </c>
      <c r="CW131" s="8">
        <f>IF(COUNT($CG131:CI131)&gt;0,SMALL($CG131:CI131,1),$CU131)</f>
        <v>0</v>
      </c>
      <c r="CX131" s="8">
        <f>IF(COUNT($CG131:CJ131)&gt;0,SMALL($CG131:CJ131,1),$CU131)</f>
        <v>0</v>
      </c>
      <c r="CY131" s="8">
        <f>IF(COUNT($CG131:CK131)&gt;0,SMALL($CG131:CK131,1),$CU131)</f>
        <v>0</v>
      </c>
      <c r="DA131" s="8" t="str">
        <f t="shared" si="723"/>
        <v/>
      </c>
      <c r="DB131" s="8" t="str">
        <f t="shared" si="724"/>
        <v/>
      </c>
      <c r="DC131" s="1">
        <f t="shared" si="462"/>
        <v>0</v>
      </c>
      <c r="DD131" s="8" t="str">
        <f t="shared" si="725"/>
        <v/>
      </c>
      <c r="DE131" s="1">
        <f t="shared" si="726"/>
        <v>0</v>
      </c>
      <c r="DG131" s="13">
        <f t="shared" si="741"/>
        <v>0</v>
      </c>
      <c r="DH131" s="13">
        <f>SMALL($DT131:DU131,1)/(60*60*24)</f>
        <v>0</v>
      </c>
      <c r="DI131" s="13">
        <f>SMALL($DT131:DV131,1)/(60*60*24)</f>
        <v>0</v>
      </c>
      <c r="DJ131" s="13">
        <f>SMALL($DT131:DW131,1)/(60*60*24)</f>
        <v>0</v>
      </c>
      <c r="DK131" s="13">
        <f>SMALL($DT131:DX131,1)/(60*60*24)</f>
        <v>0</v>
      </c>
      <c r="DL131" s="13">
        <f>SMALL($DT131:DY131,1)/(60*60*24)</f>
        <v>0</v>
      </c>
      <c r="DM131" s="37">
        <f t="shared" si="742"/>
        <v>0</v>
      </c>
      <c r="DN131" s="13">
        <f>SMALL($DZ131:EA131,1)/(60*60*24)</f>
        <v>0</v>
      </c>
      <c r="DO131" s="13">
        <f>SMALL($DZ131:EB131,1)/(60*60*24)</f>
        <v>0</v>
      </c>
      <c r="DP131" s="13">
        <f>SMALL($DZ131:EC131,1)/(60*60*24)</f>
        <v>0</v>
      </c>
      <c r="DQ131" s="13">
        <f>SMALL($DZ131:ED131,1)/(60*60*24)</f>
        <v>0</v>
      </c>
      <c r="DR131" s="13">
        <f>SMALL($DZ131:EE131,1)/(60*60*24)</f>
        <v>0</v>
      </c>
      <c r="DT131" s="6">
        <f t="shared" si="743"/>
        <v>0</v>
      </c>
      <c r="DU131" s="1">
        <f t="shared" si="756"/>
        <v>9999</v>
      </c>
      <c r="DV131" s="1">
        <f t="shared" si="757"/>
        <v>9999</v>
      </c>
      <c r="DW131" s="1">
        <f t="shared" si="758"/>
        <v>9999</v>
      </c>
      <c r="DX131" s="1">
        <f t="shared" si="759"/>
        <v>9999</v>
      </c>
      <c r="DY131" s="1">
        <f t="shared" si="760"/>
        <v>9999</v>
      </c>
      <c r="DZ131" s="6">
        <f t="shared" si="744"/>
        <v>0</v>
      </c>
      <c r="EA131" s="1">
        <f t="shared" si="761"/>
        <v>9999</v>
      </c>
      <c r="EB131" s="46">
        <f t="shared" si="792"/>
        <v>9999</v>
      </c>
      <c r="EC131" s="1">
        <f t="shared" si="763"/>
        <v>9999</v>
      </c>
      <c r="ED131" s="1">
        <f t="shared" si="764"/>
        <v>9999</v>
      </c>
      <c r="EE131" s="1">
        <f t="shared" si="765"/>
        <v>9999</v>
      </c>
    </row>
    <row r="132" spans="8:135" x14ac:dyDescent="0.25">
      <c r="H132" s="8">
        <v>0</v>
      </c>
      <c r="I132" s="8">
        <v>0</v>
      </c>
      <c r="N132" s="8">
        <f t="shared" si="720"/>
        <v>0</v>
      </c>
      <c r="O132" s="32">
        <f t="shared" si="515"/>
        <v>0</v>
      </c>
      <c r="P132" s="70"/>
      <c r="Q132" s="32">
        <f t="shared" ref="Q132" si="809">IF(R132&gt;0,"+",0)</f>
        <v>0</v>
      </c>
      <c r="R132" s="70"/>
      <c r="S132" s="6">
        <f t="shared" si="772"/>
        <v>0</v>
      </c>
      <c r="T132" s="8" t="str">
        <f t="shared" si="722"/>
        <v/>
      </c>
      <c r="V132" s="8">
        <f t="shared" si="773"/>
        <v>0</v>
      </c>
      <c r="W132" s="8">
        <f t="shared" si="774"/>
        <v>0</v>
      </c>
      <c r="X132" s="8" t="str">
        <f t="shared" si="775"/>
        <v/>
      </c>
      <c r="Y132" s="8"/>
      <c r="Z132" s="8">
        <f>IF(A132&lt;&gt;"",IF(VLOOKUP(A132,Apr!A$4:F$209,6)&gt;0,VLOOKUP(A132,Apr!A$4:F$209,6),0),0)</f>
        <v>0</v>
      </c>
      <c r="AA132" s="8">
        <f>IF(A132&lt;&gt;"",IF(VLOOKUP(A132,May!A$3:F$207,6)&gt;0,VLOOKUP(A132,May!A$3:F$207,6),0),0)</f>
        <v>0</v>
      </c>
      <c r="AB132" s="8">
        <f>IF(A132&lt;&gt;"",IF(VLOOKUP(A132,Jun!A$3:F$207,6)&gt;0,VLOOKUP(A132,Jun!A$3:F$207,6),0),0)</f>
        <v>0</v>
      </c>
      <c r="AC132" s="8">
        <f>IF(A132&lt;&gt;"",IF(VLOOKUP(A132,Jul!A$3:F$206,6)&gt;0,VLOOKUP(A132,Jul!A$3:F$206,6),0),0)</f>
        <v>0</v>
      </c>
      <c r="AD132" s="8">
        <f>IF(A132&lt;&gt;"",IF(VLOOKUP(A132,Aug!A$3:F$206,6)&gt;0,VLOOKUP(A132,Aug!A$3:F$206,6),0),0)</f>
        <v>0</v>
      </c>
      <c r="AE132" s="8">
        <f>IF(A132&lt;&gt;"",IF(VLOOKUP(A132,Sep!A$3:F$206,6)&gt;0,VLOOKUP(A132,Sep!A$3:F$206,6),0),0)</f>
        <v>0</v>
      </c>
      <c r="AF132" s="6">
        <f t="shared" si="776"/>
        <v>0</v>
      </c>
      <c r="AG132" s="8">
        <f t="shared" si="777"/>
        <v>2.7777777777777776E-2</v>
      </c>
      <c r="AH132" s="8">
        <f>IF(A132&lt;&gt;"",IF(VLOOKUP(A132,Oct!A$3:F$206,6)&gt;0,VLOOKUP(A132,Oct!A$3:F$206,6),0),0)</f>
        <v>0</v>
      </c>
      <c r="AI132" s="8">
        <f>IF(A132&lt;&gt;"",IF(VLOOKUP(A132,Nov!A$3:F$206,6)&gt;0,VLOOKUP(A132,Nov!A$3:F$206,6),0),0)</f>
        <v>0</v>
      </c>
      <c r="AJ132" s="8">
        <f>IF(A132&lt;&gt;"",IF(VLOOKUP(A132,Dec!A$3:F$207,6)&gt;0,VLOOKUP(A132,Dec!A$3:F$207,6),0),0)</f>
        <v>0</v>
      </c>
      <c r="AK132" s="8">
        <f>IF(A132&lt;&gt;"",IF(VLOOKUP(A132,Jan!A$3:F$206,6)&gt;0,VLOOKUP(A132,Jan!A$3:F$206,6),0),0)</f>
        <v>0</v>
      </c>
      <c r="AL132" s="8">
        <f>IF(A132&lt;&gt;"",IF(VLOOKUP(A132,Feb!A$3:F$206,6)&gt;0,VLOOKUP(A132,Feb!A$3:F$206,6),0),0)</f>
        <v>0</v>
      </c>
      <c r="AM132" s="8">
        <f>IF(A132&lt;&gt;"",IF(VLOOKUP(A132,Mar!A$3:F$206,6)&gt;0,VLOOKUP(A132,Mar!A$3:F$206,6),0),0)</f>
        <v>0</v>
      </c>
      <c r="AO132" s="8">
        <f>LARGE($BM132:BN132,1)</f>
        <v>0</v>
      </c>
      <c r="AP132" s="8">
        <f>LARGE($BM132:BO132,1)</f>
        <v>0</v>
      </c>
      <c r="AQ132" s="8">
        <f>LARGE($BM132:BP132,1)</f>
        <v>0</v>
      </c>
      <c r="AR132" s="8">
        <f>LARGE($BM132:BQ132,1)</f>
        <v>0</v>
      </c>
      <c r="AS132" s="8">
        <f>LARGE($BM132:BR132,1)</f>
        <v>0</v>
      </c>
      <c r="AT132" s="8">
        <f>LARGE($BS132:BT132,1)</f>
        <v>0</v>
      </c>
      <c r="AU132" s="8">
        <f>LARGE($BS132:BU132,1)</f>
        <v>0</v>
      </c>
      <c r="AV132" s="8">
        <f>LARGE($BS132:BV132,1)</f>
        <v>0</v>
      </c>
      <c r="AW132" s="8">
        <f>LARGE($BS132:BW132,1)</f>
        <v>0</v>
      </c>
      <c r="AX132" s="8">
        <f>LARGE($BS132:BX132,1)</f>
        <v>0</v>
      </c>
      <c r="BA132" s="6">
        <f t="shared" si="728"/>
        <v>0</v>
      </c>
      <c r="BB132" s="6">
        <f t="shared" si="729"/>
        <v>0</v>
      </c>
      <c r="BC132" s="6">
        <f t="shared" si="730"/>
        <v>0</v>
      </c>
      <c r="BD132" s="6">
        <f t="shared" si="731"/>
        <v>0</v>
      </c>
      <c r="BE132" s="6">
        <f t="shared" si="732"/>
        <v>0</v>
      </c>
      <c r="BF132" s="6">
        <f t="shared" si="733"/>
        <v>0</v>
      </c>
      <c r="BG132" s="6">
        <f t="shared" si="778"/>
        <v>0</v>
      </c>
      <c r="BH132" s="6">
        <f t="shared" si="779"/>
        <v>0</v>
      </c>
      <c r="BI132" s="6">
        <f t="shared" si="780"/>
        <v>0</v>
      </c>
      <c r="BJ132" s="6">
        <f t="shared" si="781"/>
        <v>0</v>
      </c>
      <c r="BK132" s="6">
        <f t="shared" si="782"/>
        <v>0</v>
      </c>
      <c r="BM132" s="8" t="str">
        <f t="shared" si="734"/>
        <v/>
      </c>
      <c r="BN132" s="8">
        <f t="shared" si="783"/>
        <v>0</v>
      </c>
      <c r="BO132" s="8">
        <f t="shared" si="784"/>
        <v>0</v>
      </c>
      <c r="BP132" s="8">
        <f t="shared" si="785"/>
        <v>0</v>
      </c>
      <c r="BQ132" s="8">
        <f t="shared" si="786"/>
        <v>0</v>
      </c>
      <c r="BR132" s="8">
        <f t="shared" si="787"/>
        <v>0</v>
      </c>
      <c r="BS132" s="8"/>
      <c r="BT132" s="8">
        <f t="shared" si="747"/>
        <v>0</v>
      </c>
      <c r="BU132" s="8">
        <f t="shared" si="747"/>
        <v>0</v>
      </c>
      <c r="BV132" s="8">
        <f t="shared" si="789"/>
        <v>0</v>
      </c>
      <c r="BW132" s="8">
        <f t="shared" si="790"/>
        <v>0</v>
      </c>
      <c r="BX132" s="8">
        <f t="shared" si="791"/>
        <v>0</v>
      </c>
      <c r="CA132" s="8" t="str">
        <f t="shared" si="735"/>
        <v/>
      </c>
      <c r="CB132" s="8" t="str">
        <f t="shared" si="736"/>
        <v/>
      </c>
      <c r="CC132" s="8" t="str">
        <f t="shared" si="737"/>
        <v/>
      </c>
      <c r="CD132" s="8" t="str">
        <f t="shared" si="738"/>
        <v/>
      </c>
      <c r="CE132" s="8" t="str">
        <f t="shared" si="739"/>
        <v/>
      </c>
      <c r="CF132" s="8" t="str">
        <f t="shared" si="740"/>
        <v/>
      </c>
      <c r="CG132" s="8" t="str">
        <f t="shared" si="748"/>
        <v/>
      </c>
      <c r="CH132" s="8" t="str">
        <f t="shared" si="749"/>
        <v/>
      </c>
      <c r="CI132" s="8" t="str">
        <f t="shared" si="750"/>
        <v/>
      </c>
      <c r="CJ132" s="8" t="str">
        <f t="shared" si="751"/>
        <v/>
      </c>
      <c r="CK132" s="8" t="str">
        <f t="shared" si="752"/>
        <v/>
      </c>
      <c r="CL132" s="8" t="str">
        <f t="shared" si="753"/>
        <v/>
      </c>
      <c r="CN132" s="13">
        <v>1.4007986111111099</v>
      </c>
      <c r="CO132" s="8">
        <f t="shared" si="754"/>
        <v>1.4007986111111099</v>
      </c>
      <c r="CP132" s="8">
        <f>IF(COUNT($CA132:CB132)&gt;0,SMALL($CA132:CB132,1),$CN132)</f>
        <v>1.4007986111111099</v>
      </c>
      <c r="CQ132" s="8">
        <f>IF(COUNT($CA132:CC132)&gt;0,SMALL($CA132:CC132,1),$CN132)</f>
        <v>1.4007986111111099</v>
      </c>
      <c r="CR132" s="8">
        <f>IF(COUNT($CA132:CD132)&gt;0,SMALL($CA132:CD132,1),$CN132)</f>
        <v>1.4007986111111099</v>
      </c>
      <c r="CS132" s="8">
        <f>IF(COUNT($CA132:CE132)&gt;0,SMALL($CA132:CE132,1),$CN132)</f>
        <v>1.4007986111111099</v>
      </c>
      <c r="CU132" s="8">
        <f t="shared" si="755"/>
        <v>0</v>
      </c>
      <c r="CV132" s="8">
        <f>IF(COUNT($CG132:CH132)&gt;0,SMALL($CG132:CH132,1),$CU132)</f>
        <v>0</v>
      </c>
      <c r="CW132" s="8">
        <f>IF(COUNT($CG132:CI132)&gt;0,SMALL($CG132:CI132,1),$CU132)</f>
        <v>0</v>
      </c>
      <c r="CX132" s="8">
        <f>IF(COUNT($CG132:CJ132)&gt;0,SMALL($CG132:CJ132,1),$CU132)</f>
        <v>0</v>
      </c>
      <c r="CY132" s="8">
        <f>IF(COUNT($CG132:CK132)&gt;0,SMALL($CG132:CK132,1),$CU132)</f>
        <v>0</v>
      </c>
      <c r="DA132" s="8" t="str">
        <f t="shared" si="723"/>
        <v/>
      </c>
      <c r="DB132" s="8" t="str">
        <f t="shared" si="724"/>
        <v/>
      </c>
      <c r="DC132" s="1">
        <f t="shared" si="462"/>
        <v>0</v>
      </c>
      <c r="DD132" s="8" t="str">
        <f t="shared" si="725"/>
        <v/>
      </c>
      <c r="DE132" s="1">
        <f t="shared" si="726"/>
        <v>0</v>
      </c>
      <c r="DG132" s="13">
        <f t="shared" si="741"/>
        <v>0</v>
      </c>
      <c r="DH132" s="13">
        <f>SMALL($DT132:DU132,1)/(60*60*24)</f>
        <v>0</v>
      </c>
      <c r="DI132" s="13">
        <f>SMALL($DT132:DV132,1)/(60*60*24)</f>
        <v>0</v>
      </c>
      <c r="DJ132" s="13">
        <f>SMALL($DT132:DW132,1)/(60*60*24)</f>
        <v>0</v>
      </c>
      <c r="DK132" s="13">
        <f>SMALL($DT132:DX132,1)/(60*60*24)</f>
        <v>0</v>
      </c>
      <c r="DL132" s="13">
        <f>SMALL($DT132:DY132,1)/(60*60*24)</f>
        <v>0</v>
      </c>
      <c r="DM132" s="37">
        <f t="shared" si="742"/>
        <v>0</v>
      </c>
      <c r="DN132" s="13">
        <f>SMALL($DZ132:EA132,1)/(60*60*24)</f>
        <v>0</v>
      </c>
      <c r="DO132" s="13">
        <f>SMALL($DZ132:EB132,1)/(60*60*24)</f>
        <v>0</v>
      </c>
      <c r="DP132" s="13">
        <f>SMALL($DZ132:EC132,1)/(60*60*24)</f>
        <v>0</v>
      </c>
      <c r="DQ132" s="13">
        <f>SMALL($DZ132:ED132,1)/(60*60*24)</f>
        <v>0</v>
      </c>
      <c r="DR132" s="13">
        <f>SMALL($DZ132:EE132,1)/(60*60*24)</f>
        <v>0</v>
      </c>
      <c r="DT132" s="6">
        <f t="shared" si="743"/>
        <v>0</v>
      </c>
      <c r="DU132" s="1">
        <f t="shared" si="756"/>
        <v>9999</v>
      </c>
      <c r="DV132" s="1">
        <f t="shared" si="757"/>
        <v>9999</v>
      </c>
      <c r="DW132" s="1">
        <f t="shared" si="758"/>
        <v>9999</v>
      </c>
      <c r="DX132" s="1">
        <f t="shared" si="759"/>
        <v>9999</v>
      </c>
      <c r="DY132" s="1">
        <f t="shared" si="760"/>
        <v>9999</v>
      </c>
      <c r="DZ132" s="6">
        <f t="shared" si="744"/>
        <v>0</v>
      </c>
      <c r="EA132" s="1">
        <f t="shared" si="761"/>
        <v>9999</v>
      </c>
      <c r="EB132" s="46">
        <f t="shared" si="792"/>
        <v>9999</v>
      </c>
      <c r="EC132" s="1">
        <f t="shared" si="763"/>
        <v>9999</v>
      </c>
      <c r="ED132" s="1">
        <f t="shared" si="764"/>
        <v>9999</v>
      </c>
      <c r="EE132" s="1">
        <f t="shared" si="765"/>
        <v>9999</v>
      </c>
    </row>
    <row r="133" spans="8:135" x14ac:dyDescent="0.25">
      <c r="H133" s="8">
        <v>0</v>
      </c>
      <c r="I133" s="8">
        <v>0</v>
      </c>
      <c r="N133" s="8">
        <f t="shared" si="720"/>
        <v>0</v>
      </c>
      <c r="O133" s="32">
        <f t="shared" si="515"/>
        <v>0</v>
      </c>
      <c r="P133" s="70"/>
      <c r="Q133" s="32">
        <f t="shared" ref="Q133" si="810">IF(R133&gt;0,"+",0)</f>
        <v>0</v>
      </c>
      <c r="R133" s="70"/>
      <c r="S133" s="6">
        <f t="shared" si="772"/>
        <v>0</v>
      </c>
      <c r="T133" s="8" t="str">
        <f t="shared" si="722"/>
        <v/>
      </c>
      <c r="V133" s="8">
        <f t="shared" si="773"/>
        <v>0</v>
      </c>
      <c r="W133" s="8">
        <f t="shared" si="774"/>
        <v>0</v>
      </c>
      <c r="X133" s="8" t="str">
        <f t="shared" si="775"/>
        <v/>
      </c>
      <c r="Y133" s="8"/>
      <c r="Z133" s="8">
        <f>IF(A133&lt;&gt;"",IF(VLOOKUP(A133,Apr!A$4:F$209,6)&gt;0,VLOOKUP(A133,Apr!A$4:F$209,6),0),0)</f>
        <v>0</v>
      </c>
      <c r="AA133" s="8">
        <f>IF(A133&lt;&gt;"",IF(VLOOKUP(A133,May!A$3:F$207,6)&gt;0,VLOOKUP(A133,May!A$3:F$207,6),0),0)</f>
        <v>0</v>
      </c>
      <c r="AB133" s="8">
        <f>IF(A133&lt;&gt;"",IF(VLOOKUP(A133,Jun!A$3:F$207,6)&gt;0,VLOOKUP(A133,Jun!A$3:F$207,6),0),0)</f>
        <v>0</v>
      </c>
      <c r="AC133" s="8">
        <f>IF(A133&lt;&gt;"",IF(VLOOKUP(A133,Jul!A$3:F$206,6)&gt;0,VLOOKUP(A133,Jul!A$3:F$206,6),0),0)</f>
        <v>0</v>
      </c>
      <c r="AD133" s="8">
        <f>IF(A133&lt;&gt;"",IF(VLOOKUP(A133,Aug!A$3:F$206,6)&gt;0,VLOOKUP(A133,Aug!A$3:F$206,6),0),0)</f>
        <v>0</v>
      </c>
      <c r="AE133" s="8">
        <f>IF(A133&lt;&gt;"",IF(VLOOKUP(A133,Sep!A$3:F$206,6)&gt;0,VLOOKUP(A133,Sep!A$3:F$206,6),0),0)</f>
        <v>0</v>
      </c>
      <c r="AF133" s="6">
        <f t="shared" si="776"/>
        <v>0</v>
      </c>
      <c r="AG133" s="8">
        <f t="shared" si="777"/>
        <v>2.7777777777777776E-2</v>
      </c>
      <c r="AH133" s="8">
        <f>IF(A133&lt;&gt;"",IF(VLOOKUP(A133,Oct!A$3:F$206,6)&gt;0,VLOOKUP(A133,Oct!A$3:F$206,6),0),0)</f>
        <v>0</v>
      </c>
      <c r="AI133" s="8">
        <f>IF(A133&lt;&gt;"",IF(VLOOKUP(A133,Nov!A$3:F$206,6)&gt;0,VLOOKUP(A133,Nov!A$3:F$206,6),0),0)</f>
        <v>0</v>
      </c>
      <c r="AJ133" s="8">
        <f>IF(A133&lt;&gt;"",IF(VLOOKUP(A133,Dec!A$3:F$207,6)&gt;0,VLOOKUP(A133,Dec!A$3:F$207,6),0),0)</f>
        <v>0</v>
      </c>
      <c r="AK133" s="8">
        <f>IF(A133&lt;&gt;"",IF(VLOOKUP(A133,Jan!A$3:F$206,6)&gt;0,VLOOKUP(A133,Jan!A$3:F$206,6),0),0)</f>
        <v>0</v>
      </c>
      <c r="AL133" s="8">
        <f>IF(A133&lt;&gt;"",IF(VLOOKUP(A133,Feb!A$3:F$206,6)&gt;0,VLOOKUP(A133,Feb!A$3:F$206,6),0),0)</f>
        <v>0</v>
      </c>
      <c r="AM133" s="8">
        <f>IF(A133&lt;&gt;"",IF(VLOOKUP(A133,Mar!A$3:F$206,6)&gt;0,VLOOKUP(A133,Mar!A$3:F$206,6),0),0)</f>
        <v>0</v>
      </c>
      <c r="AO133" s="8">
        <f>LARGE($BM133:BN133,1)</f>
        <v>0</v>
      </c>
      <c r="AP133" s="8">
        <f>LARGE($BM133:BO133,1)</f>
        <v>0</v>
      </c>
      <c r="AQ133" s="8">
        <f>LARGE($BM133:BP133,1)</f>
        <v>0</v>
      </c>
      <c r="AR133" s="8">
        <f>LARGE($BM133:BQ133,1)</f>
        <v>0</v>
      </c>
      <c r="AS133" s="8">
        <f>LARGE($BM133:BR133,1)</f>
        <v>0</v>
      </c>
      <c r="AT133" s="8">
        <f>LARGE($BS133:BT133,1)</f>
        <v>0</v>
      </c>
      <c r="AU133" s="8">
        <f>LARGE($BS133:BU133,1)</f>
        <v>0</v>
      </c>
      <c r="AV133" s="8">
        <f>LARGE($BS133:BV133,1)</f>
        <v>0</v>
      </c>
      <c r="AW133" s="8">
        <f>LARGE($BS133:BW133,1)</f>
        <v>0</v>
      </c>
      <c r="AX133" s="8">
        <f>LARGE($BS133:BX133,1)</f>
        <v>0</v>
      </c>
      <c r="BA133" s="6">
        <f t="shared" si="728"/>
        <v>0</v>
      </c>
      <c r="BB133" s="6">
        <f t="shared" si="729"/>
        <v>0</v>
      </c>
      <c r="BC133" s="6">
        <f t="shared" si="730"/>
        <v>0</v>
      </c>
      <c r="BD133" s="6">
        <f t="shared" si="731"/>
        <v>0</v>
      </c>
      <c r="BE133" s="6">
        <f t="shared" si="732"/>
        <v>0</v>
      </c>
      <c r="BF133" s="6">
        <f t="shared" si="733"/>
        <v>0</v>
      </c>
      <c r="BG133" s="6">
        <f t="shared" si="778"/>
        <v>0</v>
      </c>
      <c r="BH133" s="6">
        <f t="shared" si="779"/>
        <v>0</v>
      </c>
      <c r="BI133" s="6">
        <f t="shared" si="780"/>
        <v>0</v>
      </c>
      <c r="BJ133" s="6">
        <f t="shared" si="781"/>
        <v>0</v>
      </c>
      <c r="BK133" s="6">
        <f t="shared" si="782"/>
        <v>0</v>
      </c>
      <c r="BM133" s="8" t="str">
        <f t="shared" si="734"/>
        <v/>
      </c>
      <c r="BN133" s="8">
        <f t="shared" si="783"/>
        <v>0</v>
      </c>
      <c r="BO133" s="8">
        <f t="shared" si="784"/>
        <v>0</v>
      </c>
      <c r="BP133" s="8">
        <f t="shared" si="785"/>
        <v>0</v>
      </c>
      <c r="BQ133" s="8">
        <f t="shared" si="786"/>
        <v>0</v>
      </c>
      <c r="BR133" s="8">
        <f t="shared" si="787"/>
        <v>0</v>
      </c>
      <c r="BS133" s="8"/>
      <c r="BT133" s="8">
        <f t="shared" si="747"/>
        <v>0</v>
      </c>
      <c r="BU133" s="8">
        <f t="shared" si="747"/>
        <v>0</v>
      </c>
      <c r="BV133" s="8">
        <f t="shared" si="789"/>
        <v>0</v>
      </c>
      <c r="BW133" s="8">
        <f t="shared" si="790"/>
        <v>0</v>
      </c>
      <c r="BX133" s="8">
        <f t="shared" si="791"/>
        <v>0</v>
      </c>
      <c r="CA133" s="8" t="str">
        <f t="shared" si="735"/>
        <v/>
      </c>
      <c r="CB133" s="8" t="str">
        <f t="shared" si="736"/>
        <v/>
      </c>
      <c r="CC133" s="8" t="str">
        <f t="shared" si="737"/>
        <v/>
      </c>
      <c r="CD133" s="8" t="str">
        <f t="shared" si="738"/>
        <v/>
      </c>
      <c r="CE133" s="8" t="str">
        <f t="shared" si="739"/>
        <v/>
      </c>
      <c r="CF133" s="8" t="str">
        <f t="shared" si="740"/>
        <v/>
      </c>
      <c r="CG133" s="8" t="str">
        <f t="shared" si="748"/>
        <v/>
      </c>
      <c r="CH133" s="8" t="str">
        <f t="shared" si="749"/>
        <v/>
      </c>
      <c r="CI133" s="8" t="str">
        <f t="shared" si="750"/>
        <v/>
      </c>
      <c r="CJ133" s="8" t="str">
        <f t="shared" si="751"/>
        <v/>
      </c>
      <c r="CK133" s="8" t="str">
        <f t="shared" si="752"/>
        <v/>
      </c>
      <c r="CL133" s="8" t="str">
        <f t="shared" si="753"/>
        <v/>
      </c>
      <c r="CN133" s="13">
        <v>1.44246527777778</v>
      </c>
      <c r="CO133" s="8">
        <f t="shared" si="754"/>
        <v>1.44246527777778</v>
      </c>
      <c r="CP133" s="8">
        <f>IF(COUNT($CA133:CB133)&gt;0,SMALL($CA133:CB133,1),$CN133)</f>
        <v>1.44246527777778</v>
      </c>
      <c r="CQ133" s="8">
        <f>IF(COUNT($CA133:CC133)&gt;0,SMALL($CA133:CC133,1),$CN133)</f>
        <v>1.44246527777778</v>
      </c>
      <c r="CR133" s="8">
        <f>IF(COUNT($CA133:CD133)&gt;0,SMALL($CA133:CD133,1),$CN133)</f>
        <v>1.44246527777778</v>
      </c>
      <c r="CS133" s="8">
        <f>IF(COUNT($CA133:CE133)&gt;0,SMALL($CA133:CE133,1),$CN133)</f>
        <v>1.44246527777778</v>
      </c>
      <c r="CU133" s="8">
        <f t="shared" si="755"/>
        <v>0</v>
      </c>
      <c r="CV133" s="8">
        <f>IF(COUNT($CG133:CH133)&gt;0,SMALL($CG133:CH133,1),$CU133)</f>
        <v>0</v>
      </c>
      <c r="CW133" s="8">
        <f>IF(COUNT($CG133:CI133)&gt;0,SMALL($CG133:CI133,1),$CU133)</f>
        <v>0</v>
      </c>
      <c r="CX133" s="8">
        <f>IF(COUNT($CG133:CJ133)&gt;0,SMALL($CG133:CJ133,1),$CU133)</f>
        <v>0</v>
      </c>
      <c r="CY133" s="8">
        <f>IF(COUNT($CG133:CK133)&gt;0,SMALL($CG133:CK133,1),$CU133)</f>
        <v>0</v>
      </c>
      <c r="DA133" s="8" t="str">
        <f t="shared" si="723"/>
        <v/>
      </c>
      <c r="DB133" s="8" t="str">
        <f t="shared" si="724"/>
        <v/>
      </c>
      <c r="DC133" s="1">
        <f t="shared" ref="DC133:DC183" si="811">IF(A133&lt;&gt;"",DC132+1,0)</f>
        <v>0</v>
      </c>
      <c r="DD133" s="8" t="str">
        <f t="shared" si="725"/>
        <v/>
      </c>
      <c r="DE133" s="1">
        <f t="shared" si="726"/>
        <v>0</v>
      </c>
      <c r="DG133" s="13">
        <f t="shared" si="741"/>
        <v>0</v>
      </c>
      <c r="DH133" s="13">
        <f>SMALL($DT133:DU133,1)/(60*60*24)</f>
        <v>0</v>
      </c>
      <c r="DI133" s="13">
        <f>SMALL($DT133:DV133,1)/(60*60*24)</f>
        <v>0</v>
      </c>
      <c r="DJ133" s="13">
        <f>SMALL($DT133:DW133,1)/(60*60*24)</f>
        <v>0</v>
      </c>
      <c r="DK133" s="13">
        <f>SMALL($DT133:DX133,1)/(60*60*24)</f>
        <v>0</v>
      </c>
      <c r="DL133" s="13">
        <f>SMALL($DT133:DY133,1)/(60*60*24)</f>
        <v>0</v>
      </c>
      <c r="DM133" s="37">
        <f t="shared" si="742"/>
        <v>0</v>
      </c>
      <c r="DN133" s="13">
        <f>SMALL($DZ133:EA133,1)/(60*60*24)</f>
        <v>0</v>
      </c>
      <c r="DO133" s="13">
        <f>SMALL($DZ133:EB133,1)/(60*60*24)</f>
        <v>0</v>
      </c>
      <c r="DP133" s="13">
        <f>SMALL($DZ133:EC133,1)/(60*60*24)</f>
        <v>0</v>
      </c>
      <c r="DQ133" s="13">
        <f>SMALL($DZ133:ED133,1)/(60*60*24)</f>
        <v>0</v>
      </c>
      <c r="DR133" s="13">
        <f>SMALL($DZ133:EE133,1)/(60*60*24)</f>
        <v>0</v>
      </c>
      <c r="DT133" s="6">
        <f t="shared" si="743"/>
        <v>0</v>
      </c>
      <c r="DU133" s="1">
        <f t="shared" si="756"/>
        <v>9999</v>
      </c>
      <c r="DV133" s="1">
        <f t="shared" si="757"/>
        <v>9999</v>
      </c>
      <c r="DW133" s="1">
        <f t="shared" si="758"/>
        <v>9999</v>
      </c>
      <c r="DX133" s="1">
        <f t="shared" si="759"/>
        <v>9999</v>
      </c>
      <c r="DY133" s="1">
        <f t="shared" si="760"/>
        <v>9999</v>
      </c>
      <c r="DZ133" s="6">
        <f t="shared" si="744"/>
        <v>0</v>
      </c>
      <c r="EA133" s="1">
        <f t="shared" si="761"/>
        <v>9999</v>
      </c>
      <c r="EB133" s="46">
        <f t="shared" si="792"/>
        <v>9999</v>
      </c>
      <c r="EC133" s="1">
        <f t="shared" si="763"/>
        <v>9999</v>
      </c>
      <c r="ED133" s="1">
        <f t="shared" si="764"/>
        <v>9999</v>
      </c>
      <c r="EE133" s="1">
        <f t="shared" si="765"/>
        <v>9999</v>
      </c>
    </row>
    <row r="134" spans="8:135" x14ac:dyDescent="0.25">
      <c r="H134" s="8">
        <v>0</v>
      </c>
      <c r="I134" s="8">
        <v>0</v>
      </c>
      <c r="N134" s="8">
        <f t="shared" si="720"/>
        <v>0</v>
      </c>
      <c r="O134" s="32">
        <f t="shared" si="515"/>
        <v>0</v>
      </c>
      <c r="P134" s="70"/>
      <c r="Q134" s="32">
        <f t="shared" ref="Q134" si="812">IF(R134&gt;0,"+",0)</f>
        <v>0</v>
      </c>
      <c r="R134" s="70"/>
      <c r="S134" s="6">
        <f t="shared" si="772"/>
        <v>0</v>
      </c>
      <c r="T134" s="8" t="str">
        <f t="shared" si="722"/>
        <v/>
      </c>
      <c r="V134" s="8">
        <f t="shared" si="773"/>
        <v>0</v>
      </c>
      <c r="W134" s="8">
        <f t="shared" si="774"/>
        <v>0</v>
      </c>
      <c r="X134" s="8" t="str">
        <f t="shared" si="775"/>
        <v/>
      </c>
      <c r="Y134" s="8"/>
      <c r="Z134" s="8">
        <f>IF(A134&lt;&gt;"",IF(VLOOKUP(A134,Apr!A$4:F$209,6)&gt;0,VLOOKUP(A134,Apr!A$4:F$209,6),0),0)</f>
        <v>0</v>
      </c>
      <c r="AA134" s="8">
        <f>IF(A134&lt;&gt;"",IF(VLOOKUP(A134,May!A$3:F$207,6)&gt;0,VLOOKUP(A134,May!A$3:F$207,6),0),0)</f>
        <v>0</v>
      </c>
      <c r="AB134" s="8">
        <f>IF(A134&lt;&gt;"",IF(VLOOKUP(A134,Jun!A$3:F$207,6)&gt;0,VLOOKUP(A134,Jun!A$3:F$207,6),0),0)</f>
        <v>0</v>
      </c>
      <c r="AC134" s="8">
        <f>IF(A134&lt;&gt;"",IF(VLOOKUP(A134,Jul!A$3:F$206,6)&gt;0,VLOOKUP(A134,Jul!A$3:F$206,6),0),0)</f>
        <v>0</v>
      </c>
      <c r="AD134" s="8">
        <f>IF(A134&lt;&gt;"",IF(VLOOKUP(A134,Aug!A$3:F$206,6)&gt;0,VLOOKUP(A134,Aug!A$3:F$206,6),0),0)</f>
        <v>0</v>
      </c>
      <c r="AE134" s="8">
        <f>IF(A134&lt;&gt;"",IF(VLOOKUP(A134,Sep!A$3:F$206,6)&gt;0,VLOOKUP(A134,Sep!A$3:F$206,6),0),0)</f>
        <v>0</v>
      </c>
      <c r="AF134" s="6">
        <f t="shared" si="776"/>
        <v>0</v>
      </c>
      <c r="AG134" s="8">
        <f t="shared" si="777"/>
        <v>2.7777777777777776E-2</v>
      </c>
      <c r="AH134" s="8">
        <f>IF(A134&lt;&gt;"",IF(VLOOKUP(A134,Oct!A$3:F$206,6)&gt;0,VLOOKUP(A134,Oct!A$3:F$206,6),0),0)</f>
        <v>0</v>
      </c>
      <c r="AI134" s="8">
        <f>IF(A134&lt;&gt;"",IF(VLOOKUP(A134,Nov!A$3:F$206,6)&gt;0,VLOOKUP(A134,Nov!A$3:F$206,6),0),0)</f>
        <v>0</v>
      </c>
      <c r="AJ134" s="8">
        <f>IF(A134&lt;&gt;"",IF(VLOOKUP(A134,Dec!A$3:F$207,6)&gt;0,VLOOKUP(A134,Dec!A$3:F$207,6),0),0)</f>
        <v>0</v>
      </c>
      <c r="AK134" s="8">
        <f>IF(A134&lt;&gt;"",IF(VLOOKUP(A134,Jan!A$3:F$206,6)&gt;0,VLOOKUP(A134,Jan!A$3:F$206,6),0),0)</f>
        <v>0</v>
      </c>
      <c r="AL134" s="8">
        <f>IF(A134&lt;&gt;"",IF(VLOOKUP(A134,Feb!A$3:F$206,6)&gt;0,VLOOKUP(A134,Feb!A$3:F$206,6),0),0)</f>
        <v>0</v>
      </c>
      <c r="AM134" s="8">
        <f>IF(A134&lt;&gt;"",IF(VLOOKUP(A134,Mar!A$3:F$206,6)&gt;0,VLOOKUP(A134,Mar!A$3:F$206,6),0),0)</f>
        <v>0</v>
      </c>
      <c r="AO134" s="8">
        <f>LARGE($BM134:BN134,1)</f>
        <v>0</v>
      </c>
      <c r="AP134" s="8">
        <f>LARGE($BM134:BO134,1)</f>
        <v>0</v>
      </c>
      <c r="AQ134" s="8">
        <f>LARGE($BM134:BP134,1)</f>
        <v>0</v>
      </c>
      <c r="AR134" s="8">
        <f>LARGE($BM134:BQ134,1)</f>
        <v>0</v>
      </c>
      <c r="AS134" s="8">
        <f>LARGE($BM134:BR134,1)</f>
        <v>0</v>
      </c>
      <c r="AT134" s="8">
        <f>LARGE($BS134:BT134,1)</f>
        <v>0</v>
      </c>
      <c r="AU134" s="8">
        <f>LARGE($BS134:BU134,1)</f>
        <v>0</v>
      </c>
      <c r="AV134" s="8">
        <f>LARGE($BS134:BV134,1)</f>
        <v>0</v>
      </c>
      <c r="AW134" s="8">
        <f>LARGE($BS134:BW134,1)</f>
        <v>0</v>
      </c>
      <c r="AX134" s="8">
        <f>LARGE($BS134:BX134,1)</f>
        <v>0</v>
      </c>
      <c r="BA134" s="6">
        <f t="shared" si="728"/>
        <v>0</v>
      </c>
      <c r="BB134" s="6">
        <f t="shared" si="729"/>
        <v>0</v>
      </c>
      <c r="BC134" s="6">
        <f t="shared" si="730"/>
        <v>0</v>
      </c>
      <c r="BD134" s="6">
        <f t="shared" si="731"/>
        <v>0</v>
      </c>
      <c r="BE134" s="6">
        <f t="shared" si="732"/>
        <v>0</v>
      </c>
      <c r="BF134" s="6">
        <f t="shared" si="733"/>
        <v>0</v>
      </c>
      <c r="BG134" s="6">
        <f t="shared" si="778"/>
        <v>0</v>
      </c>
      <c r="BH134" s="6">
        <f t="shared" si="779"/>
        <v>0</v>
      </c>
      <c r="BI134" s="6">
        <f t="shared" si="780"/>
        <v>0</v>
      </c>
      <c r="BJ134" s="6">
        <f t="shared" si="781"/>
        <v>0</v>
      </c>
      <c r="BK134" s="6">
        <f t="shared" si="782"/>
        <v>0</v>
      </c>
      <c r="BM134" s="8" t="str">
        <f t="shared" si="734"/>
        <v/>
      </c>
      <c r="BN134" s="8">
        <f t="shared" si="783"/>
        <v>0</v>
      </c>
      <c r="BO134" s="8">
        <f t="shared" si="784"/>
        <v>0</v>
      </c>
      <c r="BP134" s="8">
        <f t="shared" si="785"/>
        <v>0</v>
      </c>
      <c r="BQ134" s="8">
        <f t="shared" si="786"/>
        <v>0</v>
      </c>
      <c r="BR134" s="8">
        <f t="shared" si="787"/>
        <v>0</v>
      </c>
      <c r="BS134" s="8"/>
      <c r="BT134" s="8">
        <f t="shared" si="747"/>
        <v>0</v>
      </c>
      <c r="BU134" s="8">
        <f t="shared" si="747"/>
        <v>0</v>
      </c>
      <c r="BV134" s="8">
        <f t="shared" si="789"/>
        <v>0</v>
      </c>
      <c r="BW134" s="8">
        <f t="shared" si="790"/>
        <v>0</v>
      </c>
      <c r="BX134" s="8">
        <f t="shared" si="791"/>
        <v>0</v>
      </c>
      <c r="CA134" s="8" t="str">
        <f t="shared" si="735"/>
        <v/>
      </c>
      <c r="CB134" s="8" t="str">
        <f t="shared" si="736"/>
        <v/>
      </c>
      <c r="CC134" s="8" t="str">
        <f t="shared" si="737"/>
        <v/>
      </c>
      <c r="CD134" s="8" t="str">
        <f t="shared" si="738"/>
        <v/>
      </c>
      <c r="CE134" s="8" t="str">
        <f t="shared" si="739"/>
        <v/>
      </c>
      <c r="CF134" s="8" t="str">
        <f t="shared" si="740"/>
        <v/>
      </c>
      <c r="CG134" s="8" t="str">
        <f t="shared" si="748"/>
        <v/>
      </c>
      <c r="CH134" s="8" t="str">
        <f t="shared" si="749"/>
        <v/>
      </c>
      <c r="CI134" s="8" t="str">
        <f t="shared" si="750"/>
        <v/>
      </c>
      <c r="CJ134" s="8" t="str">
        <f t="shared" si="751"/>
        <v/>
      </c>
      <c r="CK134" s="8" t="str">
        <f t="shared" si="752"/>
        <v/>
      </c>
      <c r="CL134" s="8" t="str">
        <f t="shared" si="753"/>
        <v/>
      </c>
      <c r="CN134" s="13">
        <v>1.4841319444444401</v>
      </c>
      <c r="CO134" s="8">
        <f t="shared" si="754"/>
        <v>1.4841319444444401</v>
      </c>
      <c r="CP134" s="8">
        <f>IF(COUNT($CA134:CB134)&gt;0,SMALL($CA134:CB134,1),$CN134)</f>
        <v>1.4841319444444401</v>
      </c>
      <c r="CQ134" s="8">
        <f>IF(COUNT($CA134:CC134)&gt;0,SMALL($CA134:CC134,1),$CN134)</f>
        <v>1.4841319444444401</v>
      </c>
      <c r="CR134" s="8">
        <f>IF(COUNT($CA134:CD134)&gt;0,SMALL($CA134:CD134,1),$CN134)</f>
        <v>1.4841319444444401</v>
      </c>
      <c r="CS134" s="8">
        <f>IF(COUNT($CA134:CE134)&gt;0,SMALL($CA134:CE134,1),$CN134)</f>
        <v>1.4841319444444401</v>
      </c>
      <c r="CU134" s="8">
        <f t="shared" si="755"/>
        <v>0</v>
      </c>
      <c r="CV134" s="8">
        <f>IF(COUNT($CG134:CH134)&gt;0,SMALL($CG134:CH134,1),$CU134)</f>
        <v>0</v>
      </c>
      <c r="CW134" s="8">
        <f>IF(COUNT($CG134:CI134)&gt;0,SMALL($CG134:CI134,1),$CU134)</f>
        <v>0</v>
      </c>
      <c r="CX134" s="8">
        <f>IF(COUNT($CG134:CJ134)&gt;0,SMALL($CG134:CJ134,1),$CU134)</f>
        <v>0</v>
      </c>
      <c r="CY134" s="8">
        <f>IF(COUNT($CG134:CK134)&gt;0,SMALL($CG134:CK134,1),$CU134)</f>
        <v>0</v>
      </c>
      <c r="DA134" s="8" t="str">
        <f t="shared" si="723"/>
        <v/>
      </c>
      <c r="DB134" s="8" t="str">
        <f t="shared" si="724"/>
        <v/>
      </c>
      <c r="DC134" s="1">
        <f t="shared" si="811"/>
        <v>0</v>
      </c>
      <c r="DD134" s="8" t="str">
        <f t="shared" si="725"/>
        <v/>
      </c>
      <c r="DE134" s="1">
        <f t="shared" si="726"/>
        <v>0</v>
      </c>
      <c r="DG134" s="13">
        <f t="shared" si="741"/>
        <v>0</v>
      </c>
      <c r="DH134" s="13">
        <f>SMALL($DT134:DU134,1)/(60*60*24)</f>
        <v>0</v>
      </c>
      <c r="DI134" s="13">
        <f>SMALL($DT134:DV134,1)/(60*60*24)</f>
        <v>0</v>
      </c>
      <c r="DJ134" s="13">
        <f>SMALL($DT134:DW134,1)/(60*60*24)</f>
        <v>0</v>
      </c>
      <c r="DK134" s="13">
        <f>SMALL($DT134:DX134,1)/(60*60*24)</f>
        <v>0</v>
      </c>
      <c r="DL134" s="13">
        <f>SMALL($DT134:DY134,1)/(60*60*24)</f>
        <v>0</v>
      </c>
      <c r="DM134" s="37">
        <f t="shared" si="742"/>
        <v>0</v>
      </c>
      <c r="DN134" s="13">
        <f>SMALL($DZ134:EA134,1)/(60*60*24)</f>
        <v>0</v>
      </c>
      <c r="DO134" s="13">
        <f>SMALL($DZ134:EB134,1)/(60*60*24)</f>
        <v>0</v>
      </c>
      <c r="DP134" s="13">
        <f>SMALL($DZ134:EC134,1)/(60*60*24)</f>
        <v>0</v>
      </c>
      <c r="DQ134" s="13">
        <f>SMALL($DZ134:ED134,1)/(60*60*24)</f>
        <v>0</v>
      </c>
      <c r="DR134" s="13">
        <f>SMALL($DZ134:EE134,1)/(60*60*24)</f>
        <v>0</v>
      </c>
      <c r="DT134" s="6">
        <f t="shared" si="743"/>
        <v>0</v>
      </c>
      <c r="DU134" s="1">
        <f t="shared" si="756"/>
        <v>9999</v>
      </c>
      <c r="DV134" s="1">
        <f t="shared" si="757"/>
        <v>9999</v>
      </c>
      <c r="DW134" s="1">
        <f t="shared" si="758"/>
        <v>9999</v>
      </c>
      <c r="DX134" s="1">
        <f t="shared" si="759"/>
        <v>9999</v>
      </c>
      <c r="DY134" s="1">
        <f t="shared" si="760"/>
        <v>9999</v>
      </c>
      <c r="DZ134" s="6">
        <f t="shared" si="744"/>
        <v>0</v>
      </c>
      <c r="EA134" s="1">
        <f t="shared" si="761"/>
        <v>9999</v>
      </c>
      <c r="EB134" s="46">
        <f t="shared" si="792"/>
        <v>9999</v>
      </c>
      <c r="EC134" s="1">
        <f t="shared" si="763"/>
        <v>9999</v>
      </c>
      <c r="ED134" s="1">
        <f t="shared" si="764"/>
        <v>9999</v>
      </c>
      <c r="EE134" s="1">
        <f t="shared" si="765"/>
        <v>9999</v>
      </c>
    </row>
    <row r="135" spans="8:135" x14ac:dyDescent="0.25">
      <c r="H135" s="8">
        <v>0</v>
      </c>
      <c r="I135" s="8">
        <v>0</v>
      </c>
      <c r="N135" s="8">
        <f t="shared" si="720"/>
        <v>0</v>
      </c>
      <c r="O135" s="32">
        <f t="shared" si="515"/>
        <v>0</v>
      </c>
      <c r="P135" s="70"/>
      <c r="Q135" s="32">
        <f t="shared" ref="Q135" si="813">IF(R135&gt;0,"+",0)</f>
        <v>0</v>
      </c>
      <c r="R135" s="70"/>
      <c r="S135" s="6">
        <f t="shared" si="772"/>
        <v>0</v>
      </c>
      <c r="T135" s="8" t="str">
        <f t="shared" si="722"/>
        <v/>
      </c>
      <c r="V135" s="8">
        <f t="shared" si="773"/>
        <v>0</v>
      </c>
      <c r="W135" s="8">
        <f t="shared" si="774"/>
        <v>0</v>
      </c>
      <c r="X135" s="8" t="str">
        <f t="shared" si="775"/>
        <v/>
      </c>
      <c r="Y135" s="8"/>
      <c r="Z135" s="8">
        <f>IF(A135&lt;&gt;"",IF(VLOOKUP(A135,Apr!A$4:F$209,6)&gt;0,VLOOKUP(A135,Apr!A$4:F$209,6),0),0)</f>
        <v>0</v>
      </c>
      <c r="AA135" s="8">
        <f>IF(A135&lt;&gt;"",IF(VLOOKUP(A135,May!A$3:F$207,6)&gt;0,VLOOKUP(A135,May!A$3:F$207,6),0),0)</f>
        <v>0</v>
      </c>
      <c r="AB135" s="8">
        <f>IF(A135&lt;&gt;"",IF(VLOOKUP(A135,Jun!A$3:F$207,6)&gt;0,VLOOKUP(A135,Jun!A$3:F$207,6),0),0)</f>
        <v>0</v>
      </c>
      <c r="AC135" s="8">
        <f>IF(A135&lt;&gt;"",IF(VLOOKUP(A135,Jul!A$3:F$206,6)&gt;0,VLOOKUP(A135,Jul!A$3:F$206,6),0),0)</f>
        <v>0</v>
      </c>
      <c r="AD135" s="8">
        <f>IF(A135&lt;&gt;"",IF(VLOOKUP(A135,Aug!A$3:F$206,6)&gt;0,VLOOKUP(A135,Aug!A$3:F$206,6),0),0)</f>
        <v>0</v>
      </c>
      <c r="AE135" s="8">
        <f>IF(A135&lt;&gt;"",IF(VLOOKUP(A135,Sep!A$3:F$206,6)&gt;0,VLOOKUP(A135,Sep!A$3:F$206,6),0),0)</f>
        <v>0</v>
      </c>
      <c r="AF135" s="6">
        <f t="shared" si="776"/>
        <v>0</v>
      </c>
      <c r="AG135" s="8">
        <f t="shared" si="777"/>
        <v>2.7777777777777776E-2</v>
      </c>
      <c r="AH135" s="8">
        <f>IF(A135&lt;&gt;"",IF(VLOOKUP(A135,Oct!A$3:F$206,6)&gt;0,VLOOKUP(A135,Oct!A$3:F$206,6),0),0)</f>
        <v>0</v>
      </c>
      <c r="AI135" s="8">
        <f>IF(A135&lt;&gt;"",IF(VLOOKUP(A135,Nov!A$3:F$206,6)&gt;0,VLOOKUP(A135,Nov!A$3:F$206,6),0),0)</f>
        <v>0</v>
      </c>
      <c r="AJ135" s="8">
        <f>IF(A135&lt;&gt;"",IF(VLOOKUP(A135,Dec!A$3:F$207,6)&gt;0,VLOOKUP(A135,Dec!A$3:F$207,6),0),0)</f>
        <v>0</v>
      </c>
      <c r="AK135" s="8">
        <f>IF(A135&lt;&gt;"",IF(VLOOKUP(A135,Jan!A$3:F$206,6)&gt;0,VLOOKUP(A135,Jan!A$3:F$206,6),0),0)</f>
        <v>0</v>
      </c>
      <c r="AL135" s="8">
        <f>IF(A135&lt;&gt;"",IF(VLOOKUP(A135,Feb!A$3:F$206,6)&gt;0,VLOOKUP(A135,Feb!A$3:F$206,6),0),0)</f>
        <v>0</v>
      </c>
      <c r="AM135" s="8">
        <f>IF(A135&lt;&gt;"",IF(VLOOKUP(A135,Mar!A$3:F$206,6)&gt;0,VLOOKUP(A135,Mar!A$3:F$206,6),0),0)</f>
        <v>0</v>
      </c>
      <c r="AO135" s="8">
        <f>LARGE($BM135:BN135,1)</f>
        <v>0</v>
      </c>
      <c r="AP135" s="8">
        <f>LARGE($BM135:BO135,1)</f>
        <v>0</v>
      </c>
      <c r="AQ135" s="8">
        <f>LARGE($BM135:BP135,1)</f>
        <v>0</v>
      </c>
      <c r="AR135" s="8">
        <f>LARGE($BM135:BQ135,1)</f>
        <v>0</v>
      </c>
      <c r="AS135" s="8">
        <f>LARGE($BM135:BR135,1)</f>
        <v>0</v>
      </c>
      <c r="AT135" s="8">
        <f>LARGE($BS135:BT135,1)</f>
        <v>0</v>
      </c>
      <c r="AU135" s="8">
        <f>LARGE($BS135:BU135,1)</f>
        <v>0</v>
      </c>
      <c r="AV135" s="8">
        <f>LARGE($BS135:BV135,1)</f>
        <v>0</v>
      </c>
      <c r="AW135" s="8">
        <f>LARGE($BS135:BW135,1)</f>
        <v>0</v>
      </c>
      <c r="AX135" s="8">
        <f>LARGE($BS135:BX135,1)</f>
        <v>0</v>
      </c>
      <c r="BA135" s="6">
        <f t="shared" si="728"/>
        <v>0</v>
      </c>
      <c r="BB135" s="6">
        <f t="shared" si="729"/>
        <v>0</v>
      </c>
      <c r="BC135" s="6">
        <f t="shared" si="730"/>
        <v>0</v>
      </c>
      <c r="BD135" s="6">
        <f t="shared" si="731"/>
        <v>0</v>
      </c>
      <c r="BE135" s="6">
        <f t="shared" si="732"/>
        <v>0</v>
      </c>
      <c r="BF135" s="6">
        <f t="shared" si="733"/>
        <v>0</v>
      </c>
      <c r="BG135" s="6">
        <f t="shared" si="778"/>
        <v>0</v>
      </c>
      <c r="BH135" s="6">
        <f t="shared" si="779"/>
        <v>0</v>
      </c>
      <c r="BI135" s="6">
        <f t="shared" si="780"/>
        <v>0</v>
      </c>
      <c r="BJ135" s="6">
        <f t="shared" si="781"/>
        <v>0</v>
      </c>
      <c r="BK135" s="6">
        <f t="shared" si="782"/>
        <v>0</v>
      </c>
      <c r="BM135" s="8" t="str">
        <f t="shared" si="734"/>
        <v/>
      </c>
      <c r="BN135" s="8">
        <f t="shared" si="783"/>
        <v>0</v>
      </c>
      <c r="BO135" s="8">
        <f t="shared" si="784"/>
        <v>0</v>
      </c>
      <c r="BP135" s="8">
        <f t="shared" si="785"/>
        <v>0</v>
      </c>
      <c r="BQ135" s="8">
        <f t="shared" si="786"/>
        <v>0</v>
      </c>
      <c r="BR135" s="8">
        <f t="shared" si="787"/>
        <v>0</v>
      </c>
      <c r="BS135" s="8"/>
      <c r="BT135" s="8">
        <f t="shared" si="747"/>
        <v>0</v>
      </c>
      <c r="BU135" s="8">
        <f t="shared" si="747"/>
        <v>0</v>
      </c>
      <c r="BV135" s="8">
        <f t="shared" si="789"/>
        <v>0</v>
      </c>
      <c r="BW135" s="8">
        <f t="shared" si="790"/>
        <v>0</v>
      </c>
      <c r="BX135" s="8">
        <f t="shared" si="791"/>
        <v>0</v>
      </c>
      <c r="CA135" s="8" t="str">
        <f t="shared" si="735"/>
        <v/>
      </c>
      <c r="CB135" s="8" t="str">
        <f t="shared" si="736"/>
        <v/>
      </c>
      <c r="CC135" s="8" t="str">
        <f t="shared" si="737"/>
        <v/>
      </c>
      <c r="CD135" s="8" t="str">
        <f t="shared" si="738"/>
        <v/>
      </c>
      <c r="CE135" s="8" t="str">
        <f t="shared" si="739"/>
        <v/>
      </c>
      <c r="CF135" s="8" t="str">
        <f t="shared" si="740"/>
        <v/>
      </c>
      <c r="CG135" s="8" t="str">
        <f t="shared" si="748"/>
        <v/>
      </c>
      <c r="CH135" s="8" t="str">
        <f t="shared" si="749"/>
        <v/>
      </c>
      <c r="CI135" s="8" t="str">
        <f t="shared" si="750"/>
        <v/>
      </c>
      <c r="CJ135" s="8" t="str">
        <f t="shared" si="751"/>
        <v/>
      </c>
      <c r="CK135" s="8" t="str">
        <f t="shared" si="752"/>
        <v/>
      </c>
      <c r="CL135" s="8" t="str">
        <f t="shared" si="753"/>
        <v/>
      </c>
      <c r="CN135" s="13">
        <v>1.5257986111111099</v>
      </c>
      <c r="CO135" s="8">
        <f t="shared" si="754"/>
        <v>1.5257986111111099</v>
      </c>
      <c r="CP135" s="8">
        <f>IF(COUNT($CA135:CB135)&gt;0,SMALL($CA135:CB135,1),$CN135)</f>
        <v>1.5257986111111099</v>
      </c>
      <c r="CQ135" s="8">
        <f>IF(COUNT($CA135:CC135)&gt;0,SMALL($CA135:CC135,1),$CN135)</f>
        <v>1.5257986111111099</v>
      </c>
      <c r="CR135" s="8">
        <f>IF(COUNT($CA135:CD135)&gt;0,SMALL($CA135:CD135,1),$CN135)</f>
        <v>1.5257986111111099</v>
      </c>
      <c r="CS135" s="8">
        <f>IF(COUNT($CA135:CE135)&gt;0,SMALL($CA135:CE135,1),$CN135)</f>
        <v>1.5257986111111099</v>
      </c>
      <c r="CU135" s="8">
        <f t="shared" si="755"/>
        <v>0</v>
      </c>
      <c r="CV135" s="8">
        <f>IF(COUNT($CG135:CH135)&gt;0,SMALL($CG135:CH135,1),$CU135)</f>
        <v>0</v>
      </c>
      <c r="CW135" s="8">
        <f>IF(COUNT($CG135:CI135)&gt;0,SMALL($CG135:CI135,1),$CU135)</f>
        <v>0</v>
      </c>
      <c r="CX135" s="8">
        <f>IF(COUNT($CG135:CJ135)&gt;0,SMALL($CG135:CJ135,1),$CU135)</f>
        <v>0</v>
      </c>
      <c r="CY135" s="8">
        <f>IF(COUNT($CG135:CK135)&gt;0,SMALL($CG135:CK135,1),$CU135)</f>
        <v>0</v>
      </c>
      <c r="DA135" s="8" t="str">
        <f t="shared" si="723"/>
        <v/>
      </c>
      <c r="DB135" s="8" t="str">
        <f t="shared" si="724"/>
        <v/>
      </c>
      <c r="DC135" s="1">
        <f t="shared" si="811"/>
        <v>0</v>
      </c>
      <c r="DD135" s="8" t="str">
        <f t="shared" si="725"/>
        <v/>
      </c>
      <c r="DE135" s="1">
        <f t="shared" si="726"/>
        <v>0</v>
      </c>
      <c r="DG135" s="13">
        <f t="shared" si="741"/>
        <v>0</v>
      </c>
      <c r="DH135" s="13">
        <f>SMALL($DT135:DU135,1)/(60*60*24)</f>
        <v>0</v>
      </c>
      <c r="DI135" s="13">
        <f>SMALL($DT135:DV135,1)/(60*60*24)</f>
        <v>0</v>
      </c>
      <c r="DJ135" s="13">
        <f>SMALL($DT135:DW135,1)/(60*60*24)</f>
        <v>0</v>
      </c>
      <c r="DK135" s="13">
        <f>SMALL($DT135:DX135,1)/(60*60*24)</f>
        <v>0</v>
      </c>
      <c r="DL135" s="13">
        <f>SMALL($DT135:DY135,1)/(60*60*24)</f>
        <v>0</v>
      </c>
      <c r="DM135" s="37">
        <f t="shared" si="742"/>
        <v>0</v>
      </c>
      <c r="DN135" s="13">
        <f>SMALL($DZ135:EA135,1)/(60*60*24)</f>
        <v>0</v>
      </c>
      <c r="DO135" s="13">
        <f>SMALL($DZ135:EB135,1)/(60*60*24)</f>
        <v>0</v>
      </c>
      <c r="DP135" s="13">
        <f>SMALL($DZ135:EC135,1)/(60*60*24)</f>
        <v>0</v>
      </c>
      <c r="DQ135" s="13">
        <f>SMALL($DZ135:ED135,1)/(60*60*24)</f>
        <v>0</v>
      </c>
      <c r="DR135" s="13">
        <f>SMALL($DZ135:EE135,1)/(60*60*24)</f>
        <v>0</v>
      </c>
      <c r="DT135" s="6">
        <f t="shared" si="743"/>
        <v>0</v>
      </c>
      <c r="DU135" s="1">
        <f t="shared" si="756"/>
        <v>9999</v>
      </c>
      <c r="DV135" s="1">
        <f t="shared" si="757"/>
        <v>9999</v>
      </c>
      <c r="DW135" s="1">
        <f t="shared" si="758"/>
        <v>9999</v>
      </c>
      <c r="DX135" s="1">
        <f t="shared" si="759"/>
        <v>9999</v>
      </c>
      <c r="DY135" s="1">
        <f t="shared" si="760"/>
        <v>9999</v>
      </c>
      <c r="DZ135" s="6">
        <f t="shared" si="744"/>
        <v>0</v>
      </c>
      <c r="EA135" s="1">
        <f t="shared" si="761"/>
        <v>9999</v>
      </c>
      <c r="EB135" s="46">
        <f t="shared" si="792"/>
        <v>9999</v>
      </c>
      <c r="EC135" s="1">
        <f t="shared" si="763"/>
        <v>9999</v>
      </c>
      <c r="ED135" s="1">
        <f t="shared" si="764"/>
        <v>9999</v>
      </c>
      <c r="EE135" s="1">
        <f t="shared" si="765"/>
        <v>9999</v>
      </c>
    </row>
    <row r="136" spans="8:135" x14ac:dyDescent="0.25">
      <c r="H136" s="8">
        <v>0</v>
      </c>
      <c r="I136" s="8">
        <v>0</v>
      </c>
      <c r="N136" s="8">
        <f t="shared" si="720"/>
        <v>0</v>
      </c>
      <c r="O136" s="32">
        <f t="shared" si="515"/>
        <v>0</v>
      </c>
      <c r="P136" s="70"/>
      <c r="Q136" s="32">
        <f t="shared" ref="Q136" si="814">IF(R136&gt;0,"+",0)</f>
        <v>0</v>
      </c>
      <c r="R136" s="70"/>
      <c r="S136" s="6">
        <f t="shared" si="772"/>
        <v>0</v>
      </c>
      <c r="T136" s="8" t="str">
        <f t="shared" si="722"/>
        <v/>
      </c>
      <c r="V136" s="8">
        <f t="shared" si="773"/>
        <v>0</v>
      </c>
      <c r="W136" s="8">
        <f t="shared" si="774"/>
        <v>0</v>
      </c>
      <c r="X136" s="8" t="str">
        <f t="shared" si="775"/>
        <v/>
      </c>
      <c r="Y136" s="8"/>
      <c r="Z136" s="8">
        <f>IF(A136&lt;&gt;"",IF(VLOOKUP(A136,Apr!A$4:F$209,6)&gt;0,VLOOKUP(A136,Apr!A$4:F$209,6),0),0)</f>
        <v>0</v>
      </c>
      <c r="AA136" s="8">
        <f>IF(A136&lt;&gt;"",IF(VLOOKUP(A136,May!A$3:F$207,6)&gt;0,VLOOKUP(A136,May!A$3:F$207,6),0),0)</f>
        <v>0</v>
      </c>
      <c r="AB136" s="8">
        <f>IF(A136&lt;&gt;"",IF(VLOOKUP(A136,Jun!A$3:F$207,6)&gt;0,VLOOKUP(A136,Jun!A$3:F$207,6),0),0)</f>
        <v>0</v>
      </c>
      <c r="AC136" s="8">
        <f>IF(A136&lt;&gt;"",IF(VLOOKUP(A136,Jul!A$3:F$206,6)&gt;0,VLOOKUP(A136,Jul!A$3:F$206,6),0),0)</f>
        <v>0</v>
      </c>
      <c r="AD136" s="8">
        <f>IF(A136&lt;&gt;"",IF(VLOOKUP(A136,Aug!A$3:F$206,6)&gt;0,VLOOKUP(A136,Aug!A$3:F$206,6),0),0)</f>
        <v>0</v>
      </c>
      <c r="AE136" s="8">
        <f>IF(A136&lt;&gt;"",IF(VLOOKUP(A136,Sep!A$3:F$206,6)&gt;0,VLOOKUP(A136,Sep!A$3:F$206,6),0),0)</f>
        <v>0</v>
      </c>
      <c r="AF136" s="6">
        <f t="shared" si="776"/>
        <v>0</v>
      </c>
      <c r="AG136" s="8">
        <f t="shared" si="777"/>
        <v>2.7777777777777776E-2</v>
      </c>
      <c r="AH136" s="8">
        <f>IF(A136&lt;&gt;"",IF(VLOOKUP(A136,Oct!A$3:F$206,6)&gt;0,VLOOKUP(A136,Oct!A$3:F$206,6),0),0)</f>
        <v>0</v>
      </c>
      <c r="AI136" s="8">
        <f>IF(A136&lt;&gt;"",IF(VLOOKUP(A136,Nov!A$3:F$206,6)&gt;0,VLOOKUP(A136,Nov!A$3:F$206,6),0),0)</f>
        <v>0</v>
      </c>
      <c r="AJ136" s="8">
        <f>IF(A136&lt;&gt;"",IF(VLOOKUP(A136,Dec!A$3:F$207,6)&gt;0,VLOOKUP(A136,Dec!A$3:F$207,6),0),0)</f>
        <v>0</v>
      </c>
      <c r="AK136" s="8">
        <f>IF(A136&lt;&gt;"",IF(VLOOKUP(A136,Jan!A$3:F$206,6)&gt;0,VLOOKUP(A136,Jan!A$3:F$206,6),0),0)</f>
        <v>0</v>
      </c>
      <c r="AL136" s="8">
        <f>IF(A136&lt;&gt;"",IF(VLOOKUP(A136,Feb!A$3:F$206,6)&gt;0,VLOOKUP(A136,Feb!A$3:F$206,6),0),0)</f>
        <v>0</v>
      </c>
      <c r="AM136" s="8">
        <f>IF(A136&lt;&gt;"",IF(VLOOKUP(A136,Mar!A$3:F$206,6)&gt;0,VLOOKUP(A136,Mar!A$3:F$206,6),0),0)</f>
        <v>0</v>
      </c>
      <c r="AO136" s="8">
        <f>LARGE($BM136:BN136,1)</f>
        <v>0</v>
      </c>
      <c r="AP136" s="8">
        <f>LARGE($BM136:BO136,1)</f>
        <v>0</v>
      </c>
      <c r="AQ136" s="8">
        <f>LARGE($BM136:BP136,1)</f>
        <v>0</v>
      </c>
      <c r="AR136" s="8">
        <f>LARGE($BM136:BQ136,1)</f>
        <v>0</v>
      </c>
      <c r="AS136" s="8">
        <f>LARGE($BM136:BR136,1)</f>
        <v>0</v>
      </c>
      <c r="AT136" s="8">
        <f>LARGE($BS136:BT136,1)</f>
        <v>0</v>
      </c>
      <c r="AU136" s="8">
        <f>LARGE($BS136:BU136,1)</f>
        <v>0</v>
      </c>
      <c r="AV136" s="8">
        <f>LARGE($BS136:BV136,1)</f>
        <v>0</v>
      </c>
      <c r="AW136" s="8">
        <f>LARGE($BS136:BW136,1)</f>
        <v>0</v>
      </c>
      <c r="AX136" s="8">
        <f>LARGE($BS136:BX136,1)</f>
        <v>0</v>
      </c>
      <c r="BA136" s="6">
        <f t="shared" si="728"/>
        <v>0</v>
      </c>
      <c r="BB136" s="6">
        <f t="shared" si="729"/>
        <v>0</v>
      </c>
      <c r="BC136" s="6">
        <f t="shared" si="730"/>
        <v>0</v>
      </c>
      <c r="BD136" s="6">
        <f t="shared" si="731"/>
        <v>0</v>
      </c>
      <c r="BE136" s="6">
        <f t="shared" si="732"/>
        <v>0</v>
      </c>
      <c r="BF136" s="6">
        <f t="shared" si="733"/>
        <v>0</v>
      </c>
      <c r="BG136" s="6">
        <f t="shared" si="778"/>
        <v>0</v>
      </c>
      <c r="BH136" s="6">
        <f t="shared" si="779"/>
        <v>0</v>
      </c>
      <c r="BI136" s="6">
        <f t="shared" si="780"/>
        <v>0</v>
      </c>
      <c r="BJ136" s="6">
        <f t="shared" si="781"/>
        <v>0</v>
      </c>
      <c r="BK136" s="6">
        <f t="shared" si="782"/>
        <v>0</v>
      </c>
      <c r="BM136" s="8" t="str">
        <f t="shared" si="734"/>
        <v/>
      </c>
      <c r="BN136" s="8">
        <f t="shared" si="783"/>
        <v>0</v>
      </c>
      <c r="BO136" s="8">
        <f t="shared" si="784"/>
        <v>0</v>
      </c>
      <c r="BP136" s="8">
        <f t="shared" si="785"/>
        <v>0</v>
      </c>
      <c r="BQ136" s="8">
        <f t="shared" si="786"/>
        <v>0</v>
      </c>
      <c r="BR136" s="8">
        <f t="shared" si="787"/>
        <v>0</v>
      </c>
      <c r="BS136" s="8"/>
      <c r="BT136" s="8">
        <f t="shared" si="747"/>
        <v>0</v>
      </c>
      <c r="BU136" s="8">
        <f t="shared" si="747"/>
        <v>0</v>
      </c>
      <c r="BV136" s="8">
        <f t="shared" si="789"/>
        <v>0</v>
      </c>
      <c r="BW136" s="8">
        <f t="shared" si="790"/>
        <v>0</v>
      </c>
      <c r="BX136" s="8">
        <f t="shared" si="791"/>
        <v>0</v>
      </c>
      <c r="CA136" s="8" t="str">
        <f t="shared" si="735"/>
        <v/>
      </c>
      <c r="CB136" s="8" t="str">
        <f t="shared" si="736"/>
        <v/>
      </c>
      <c r="CC136" s="8" t="str">
        <f t="shared" si="737"/>
        <v/>
      </c>
      <c r="CD136" s="8" t="str">
        <f t="shared" si="738"/>
        <v/>
      </c>
      <c r="CE136" s="8" t="str">
        <f t="shared" si="739"/>
        <v/>
      </c>
      <c r="CF136" s="8" t="str">
        <f t="shared" si="740"/>
        <v/>
      </c>
      <c r="CG136" s="8" t="str">
        <f t="shared" si="748"/>
        <v/>
      </c>
      <c r="CH136" s="8" t="str">
        <f t="shared" si="749"/>
        <v/>
      </c>
      <c r="CI136" s="8" t="str">
        <f t="shared" si="750"/>
        <v/>
      </c>
      <c r="CJ136" s="8" t="str">
        <f t="shared" si="751"/>
        <v/>
      </c>
      <c r="CK136" s="8" t="str">
        <f t="shared" si="752"/>
        <v/>
      </c>
      <c r="CL136" s="8" t="str">
        <f t="shared" si="753"/>
        <v/>
      </c>
      <c r="CN136" s="13">
        <v>1.56746527777778</v>
      </c>
      <c r="CO136" s="8">
        <f t="shared" si="754"/>
        <v>1.56746527777778</v>
      </c>
      <c r="CP136" s="8">
        <f>IF(COUNT($CA136:CB136)&gt;0,SMALL($CA136:CB136,1),$CN136)</f>
        <v>1.56746527777778</v>
      </c>
      <c r="CQ136" s="8">
        <f>IF(COUNT($CA136:CC136)&gt;0,SMALL($CA136:CC136,1),$CN136)</f>
        <v>1.56746527777778</v>
      </c>
      <c r="CR136" s="8">
        <f>IF(COUNT($CA136:CD136)&gt;0,SMALL($CA136:CD136,1),$CN136)</f>
        <v>1.56746527777778</v>
      </c>
      <c r="CS136" s="8">
        <f>IF(COUNT($CA136:CE136)&gt;0,SMALL($CA136:CE136,1),$CN136)</f>
        <v>1.56746527777778</v>
      </c>
      <c r="CU136" s="8">
        <f t="shared" si="755"/>
        <v>0</v>
      </c>
      <c r="CV136" s="8">
        <f>IF(COUNT($CG136:CH136)&gt;0,SMALL($CG136:CH136,1),$CU136)</f>
        <v>0</v>
      </c>
      <c r="CW136" s="8">
        <f>IF(COUNT($CG136:CI136)&gt;0,SMALL($CG136:CI136,1),$CU136)</f>
        <v>0</v>
      </c>
      <c r="CX136" s="8">
        <f>IF(COUNT($CG136:CJ136)&gt;0,SMALL($CG136:CJ136,1),$CU136)</f>
        <v>0</v>
      </c>
      <c r="CY136" s="8">
        <f>IF(COUNT($CG136:CK136)&gt;0,SMALL($CG136:CK136,1),$CU136)</f>
        <v>0</v>
      </c>
      <c r="DA136" s="8" t="str">
        <f t="shared" si="723"/>
        <v/>
      </c>
      <c r="DB136" s="8" t="str">
        <f t="shared" si="724"/>
        <v/>
      </c>
      <c r="DC136" s="1">
        <f t="shared" si="811"/>
        <v>0</v>
      </c>
      <c r="DD136" s="8" t="str">
        <f t="shared" si="725"/>
        <v/>
      </c>
      <c r="DE136" s="1">
        <f t="shared" si="726"/>
        <v>0</v>
      </c>
      <c r="DG136" s="13">
        <f t="shared" si="741"/>
        <v>0</v>
      </c>
      <c r="DH136" s="13">
        <f>SMALL($DT136:DU136,1)/(60*60*24)</f>
        <v>0</v>
      </c>
      <c r="DI136" s="13">
        <f>SMALL($DT136:DV136,1)/(60*60*24)</f>
        <v>0</v>
      </c>
      <c r="DJ136" s="13">
        <f>SMALL($DT136:DW136,1)/(60*60*24)</f>
        <v>0</v>
      </c>
      <c r="DK136" s="13">
        <f>SMALL($DT136:DX136,1)/(60*60*24)</f>
        <v>0</v>
      </c>
      <c r="DL136" s="13">
        <f>SMALL($DT136:DY136,1)/(60*60*24)</f>
        <v>0</v>
      </c>
      <c r="DM136" s="37">
        <f t="shared" si="742"/>
        <v>0</v>
      </c>
      <c r="DN136" s="13">
        <f>SMALL($DZ136:EA136,1)/(60*60*24)</f>
        <v>0</v>
      </c>
      <c r="DO136" s="13">
        <f>SMALL($DZ136:EB136,1)/(60*60*24)</f>
        <v>0</v>
      </c>
      <c r="DP136" s="13">
        <f>SMALL($DZ136:EC136,1)/(60*60*24)</f>
        <v>0</v>
      </c>
      <c r="DQ136" s="13">
        <f>SMALL($DZ136:ED136,1)/(60*60*24)</f>
        <v>0</v>
      </c>
      <c r="DR136" s="13">
        <f>SMALL($DZ136:EE136,1)/(60*60*24)</f>
        <v>0</v>
      </c>
      <c r="DT136" s="6">
        <f t="shared" si="743"/>
        <v>0</v>
      </c>
      <c r="DU136" s="1">
        <f t="shared" si="756"/>
        <v>9999</v>
      </c>
      <c r="DV136" s="1">
        <f t="shared" si="757"/>
        <v>9999</v>
      </c>
      <c r="DW136" s="1">
        <f t="shared" si="758"/>
        <v>9999</v>
      </c>
      <c r="DX136" s="1">
        <f t="shared" si="759"/>
        <v>9999</v>
      </c>
      <c r="DY136" s="1">
        <f t="shared" si="760"/>
        <v>9999</v>
      </c>
      <c r="DZ136" s="6">
        <f t="shared" si="744"/>
        <v>0</v>
      </c>
      <c r="EA136" s="1">
        <f t="shared" si="761"/>
        <v>9999</v>
      </c>
      <c r="EB136" s="46">
        <f t="shared" si="792"/>
        <v>9999</v>
      </c>
      <c r="EC136" s="1">
        <f t="shared" si="763"/>
        <v>9999</v>
      </c>
      <c r="ED136" s="1">
        <f t="shared" si="764"/>
        <v>9999</v>
      </c>
      <c r="EE136" s="1">
        <f t="shared" si="765"/>
        <v>9999</v>
      </c>
    </row>
    <row r="137" spans="8:135" x14ac:dyDescent="0.25">
      <c r="H137" s="8">
        <v>0</v>
      </c>
      <c r="I137" s="8">
        <v>0</v>
      </c>
      <c r="N137" s="8">
        <f t="shared" ref="N137:N168" si="815">IF(A137&lt;&gt;"",IF(H137&gt;0,H137/4*4.35,IF(I137&gt;0,I137,IF(K137&gt;0,K137/3.11*4.35,IF(L137&gt;0,L137/6.21*4.35/1.032,IF(E137&gt;0,E137,IF(B137&gt;0,B137/4*4.35,0.0292)))))),0)</f>
        <v>0</v>
      </c>
      <c r="O137" s="32">
        <f t="shared" si="515"/>
        <v>0</v>
      </c>
      <c r="P137" s="70"/>
      <c r="Q137" s="32">
        <f t="shared" ref="Q137" si="816">IF(R137&gt;0,"+",0)</f>
        <v>0</v>
      </c>
      <c r="R137" s="70"/>
      <c r="S137" s="6">
        <f t="shared" si="772"/>
        <v>0</v>
      </c>
      <c r="T137" s="8" t="str">
        <f t="shared" ref="T137:T168" si="817">IF(A137&lt;&gt;"",(MROUND(S$4-S137,15)/(60*60*24)),"")</f>
        <v/>
      </c>
      <c r="V137" s="8">
        <f t="shared" si="773"/>
        <v>0</v>
      </c>
      <c r="W137" s="8">
        <f t="shared" si="774"/>
        <v>0</v>
      </c>
      <c r="X137" s="8" t="str">
        <f t="shared" si="775"/>
        <v/>
      </c>
      <c r="Y137" s="8"/>
      <c r="Z137" s="8">
        <f>IF(A137&lt;&gt;"",IF(VLOOKUP(A137,Apr!A$4:F$209,6)&gt;0,VLOOKUP(A137,Apr!A$4:F$209,6),0),0)</f>
        <v>0</v>
      </c>
      <c r="AA137" s="8">
        <f>IF(A137&lt;&gt;"",IF(VLOOKUP(A137,May!A$3:F$207,6)&gt;0,VLOOKUP(A137,May!A$3:F$207,6),0),0)</f>
        <v>0</v>
      </c>
      <c r="AB137" s="8">
        <f>IF(A137&lt;&gt;"",IF(VLOOKUP(A137,Jun!A$3:F$207,6)&gt;0,VLOOKUP(A137,Jun!A$3:F$207,6),0),0)</f>
        <v>0</v>
      </c>
      <c r="AC137" s="8">
        <f>IF(A137&lt;&gt;"",IF(VLOOKUP(A137,Jul!A$3:F$206,6)&gt;0,VLOOKUP(A137,Jul!A$3:F$206,6),0),0)</f>
        <v>0</v>
      </c>
      <c r="AD137" s="8">
        <f>IF(A137&lt;&gt;"",IF(VLOOKUP(A137,Aug!A$3:F$206,6)&gt;0,VLOOKUP(A137,Aug!A$3:F$206,6),0),0)</f>
        <v>0</v>
      </c>
      <c r="AE137" s="8">
        <f>IF(A137&lt;&gt;"",IF(VLOOKUP(A137,Sep!A$3:F$206,6)&gt;0,VLOOKUP(A137,Sep!A$3:F$206,6),0),0)</f>
        <v>0</v>
      </c>
      <c r="AF137" s="6">
        <f t="shared" si="776"/>
        <v>0</v>
      </c>
      <c r="AG137" s="8">
        <f t="shared" si="777"/>
        <v>2.7777777777777776E-2</v>
      </c>
      <c r="AH137" s="8">
        <f>IF(A137&lt;&gt;"",IF(VLOOKUP(A137,Oct!A$3:F$206,6)&gt;0,VLOOKUP(A137,Oct!A$3:F$206,6),0),0)</f>
        <v>0</v>
      </c>
      <c r="AI137" s="8">
        <f>IF(A137&lt;&gt;"",IF(VLOOKUP(A137,Nov!A$3:F$206,6)&gt;0,VLOOKUP(A137,Nov!A$3:F$206,6),0),0)</f>
        <v>0</v>
      </c>
      <c r="AJ137" s="8">
        <f>IF(A137&lt;&gt;"",IF(VLOOKUP(A137,Dec!A$3:F$207,6)&gt;0,VLOOKUP(A137,Dec!A$3:F$207,6),0),0)</f>
        <v>0</v>
      </c>
      <c r="AK137" s="8">
        <f>IF(A137&lt;&gt;"",IF(VLOOKUP(A137,Jan!A$3:F$206,6)&gt;0,VLOOKUP(A137,Jan!A$3:F$206,6),0),0)</f>
        <v>0</v>
      </c>
      <c r="AL137" s="8">
        <f>IF(A137&lt;&gt;"",IF(VLOOKUP(A137,Feb!A$3:F$206,6)&gt;0,VLOOKUP(A137,Feb!A$3:F$206,6),0),0)</f>
        <v>0</v>
      </c>
      <c r="AM137" s="8">
        <f>IF(A137&lt;&gt;"",IF(VLOOKUP(A137,Mar!A$3:F$206,6)&gt;0,VLOOKUP(A137,Mar!A$3:F$206,6),0),0)</f>
        <v>0</v>
      </c>
      <c r="AO137" s="8">
        <f>LARGE($BM137:BN137,1)</f>
        <v>0</v>
      </c>
      <c r="AP137" s="8">
        <f>LARGE($BM137:BO137,1)</f>
        <v>0</v>
      </c>
      <c r="AQ137" s="8">
        <f>LARGE($BM137:BP137,1)</f>
        <v>0</v>
      </c>
      <c r="AR137" s="8">
        <f>LARGE($BM137:BQ137,1)</f>
        <v>0</v>
      </c>
      <c r="AS137" s="8">
        <f>LARGE($BM137:BR137,1)</f>
        <v>0</v>
      </c>
      <c r="AT137" s="8">
        <f>LARGE($BS137:BT137,1)</f>
        <v>0</v>
      </c>
      <c r="AU137" s="8">
        <f>LARGE($BS137:BU137,1)</f>
        <v>0</v>
      </c>
      <c r="AV137" s="8">
        <f>LARGE($BS137:BV137,1)</f>
        <v>0</v>
      </c>
      <c r="AW137" s="8">
        <f>LARGE($BS137:BW137,1)</f>
        <v>0</v>
      </c>
      <c r="AX137" s="8">
        <f>LARGE($BS137:BX137,1)</f>
        <v>0</v>
      </c>
      <c r="BA137" s="6">
        <f t="shared" si="728"/>
        <v>0</v>
      </c>
      <c r="BB137" s="6">
        <f t="shared" si="729"/>
        <v>0</v>
      </c>
      <c r="BC137" s="6">
        <f t="shared" si="730"/>
        <v>0</v>
      </c>
      <c r="BD137" s="6">
        <f t="shared" si="731"/>
        <v>0</v>
      </c>
      <c r="BE137" s="6">
        <f t="shared" si="732"/>
        <v>0</v>
      </c>
      <c r="BF137" s="6">
        <f t="shared" si="733"/>
        <v>0</v>
      </c>
      <c r="BG137" s="6">
        <f t="shared" si="778"/>
        <v>0</v>
      </c>
      <c r="BH137" s="6">
        <f t="shared" si="779"/>
        <v>0</v>
      </c>
      <c r="BI137" s="6">
        <f t="shared" si="780"/>
        <v>0</v>
      </c>
      <c r="BJ137" s="6">
        <f t="shared" si="781"/>
        <v>0</v>
      </c>
      <c r="BK137" s="6">
        <f t="shared" si="782"/>
        <v>0</v>
      </c>
      <c r="BM137" s="8" t="str">
        <f t="shared" si="734"/>
        <v/>
      </c>
      <c r="BN137" s="8">
        <f t="shared" si="783"/>
        <v>0</v>
      </c>
      <c r="BO137" s="8">
        <f t="shared" si="784"/>
        <v>0</v>
      </c>
      <c r="BP137" s="8">
        <f t="shared" si="785"/>
        <v>0</v>
      </c>
      <c r="BQ137" s="8">
        <f t="shared" si="786"/>
        <v>0</v>
      </c>
      <c r="BR137" s="8">
        <f t="shared" si="787"/>
        <v>0</v>
      </c>
      <c r="BS137" s="8"/>
      <c r="BT137" s="8">
        <f t="shared" si="747"/>
        <v>0</v>
      </c>
      <c r="BU137" s="8">
        <f t="shared" si="747"/>
        <v>0</v>
      </c>
      <c r="BV137" s="8">
        <f t="shared" si="789"/>
        <v>0</v>
      </c>
      <c r="BW137" s="8">
        <f t="shared" si="790"/>
        <v>0</v>
      </c>
      <c r="BX137" s="8">
        <f t="shared" si="791"/>
        <v>0</v>
      </c>
      <c r="CA137" s="8" t="str">
        <f t="shared" si="735"/>
        <v/>
      </c>
      <c r="CB137" s="8" t="str">
        <f t="shared" si="736"/>
        <v/>
      </c>
      <c r="CC137" s="8" t="str">
        <f t="shared" si="737"/>
        <v/>
      </c>
      <c r="CD137" s="8" t="str">
        <f t="shared" si="738"/>
        <v/>
      </c>
      <c r="CE137" s="8" t="str">
        <f t="shared" si="739"/>
        <v/>
      </c>
      <c r="CF137" s="8" t="str">
        <f t="shared" si="740"/>
        <v/>
      </c>
      <c r="CG137" s="8" t="str">
        <f t="shared" si="748"/>
        <v/>
      </c>
      <c r="CH137" s="8" t="str">
        <f t="shared" si="749"/>
        <v/>
      </c>
      <c r="CI137" s="8" t="str">
        <f t="shared" si="750"/>
        <v/>
      </c>
      <c r="CJ137" s="8" t="str">
        <f t="shared" si="751"/>
        <v/>
      </c>
      <c r="CK137" s="8" t="str">
        <f t="shared" si="752"/>
        <v/>
      </c>
      <c r="CL137" s="8" t="str">
        <f t="shared" si="753"/>
        <v/>
      </c>
      <c r="CN137" s="13">
        <v>1.6091319444444401</v>
      </c>
      <c r="CO137" s="8">
        <f t="shared" si="754"/>
        <v>1.6091319444444401</v>
      </c>
      <c r="CP137" s="8">
        <f>IF(COUNT($CA137:CB137)&gt;0,SMALL($CA137:CB137,1),$CN137)</f>
        <v>1.6091319444444401</v>
      </c>
      <c r="CQ137" s="8">
        <f>IF(COUNT($CA137:CC137)&gt;0,SMALL($CA137:CC137,1),$CN137)</f>
        <v>1.6091319444444401</v>
      </c>
      <c r="CR137" s="8">
        <f>IF(COUNT($CA137:CD137)&gt;0,SMALL($CA137:CD137,1),$CN137)</f>
        <v>1.6091319444444401</v>
      </c>
      <c r="CS137" s="8">
        <f>IF(COUNT($CA137:CE137)&gt;0,SMALL($CA137:CE137,1),$CN137)</f>
        <v>1.6091319444444401</v>
      </c>
      <c r="CU137" s="8">
        <f t="shared" si="755"/>
        <v>0</v>
      </c>
      <c r="CV137" s="8">
        <f>IF(COUNT($CG137:CH137)&gt;0,SMALL($CG137:CH137,1),$CU137)</f>
        <v>0</v>
      </c>
      <c r="CW137" s="8">
        <f>IF(COUNT($CG137:CI137)&gt;0,SMALL($CG137:CI137,1),$CU137)</f>
        <v>0</v>
      </c>
      <c r="CX137" s="8">
        <f>IF(COUNT($CG137:CJ137)&gt;0,SMALL($CG137:CJ137,1),$CU137)</f>
        <v>0</v>
      </c>
      <c r="CY137" s="8">
        <f>IF(COUNT($CG137:CK137)&gt;0,SMALL($CG137:CK137,1),$CU137)</f>
        <v>0</v>
      </c>
      <c r="DA137" s="8" t="str">
        <f t="shared" ref="DA137:DA168" si="818">IF(A137&lt;&gt;"",LARGE(BM137:BR137,1)+DD137,"")</f>
        <v/>
      </c>
      <c r="DB137" s="8" t="str">
        <f t="shared" ref="DB137:DB168" si="819">IF(A137&lt;&gt;"",LARGE(BS137:BX137,1)+DD137,"")</f>
        <v/>
      </c>
      <c r="DC137" s="1">
        <f t="shared" si="811"/>
        <v>0</v>
      </c>
      <c r="DD137" s="8" t="str">
        <f t="shared" ref="DD137:DD168" si="820">IF(A137&lt;&gt;"",DC137/(60*60*24*500),"")</f>
        <v/>
      </c>
      <c r="DE137" s="1">
        <f t="shared" ref="DE137:DE168" si="821">A137</f>
        <v>0</v>
      </c>
      <c r="DG137" s="13">
        <f t="shared" si="741"/>
        <v>0</v>
      </c>
      <c r="DH137" s="13">
        <f>SMALL($DT137:DU137,1)/(60*60*24)</f>
        <v>0</v>
      </c>
      <c r="DI137" s="13">
        <f>SMALL($DT137:DV137,1)/(60*60*24)</f>
        <v>0</v>
      </c>
      <c r="DJ137" s="13">
        <f>SMALL($DT137:DW137,1)/(60*60*24)</f>
        <v>0</v>
      </c>
      <c r="DK137" s="13">
        <f>SMALL($DT137:DX137,1)/(60*60*24)</f>
        <v>0</v>
      </c>
      <c r="DL137" s="13">
        <f>SMALL($DT137:DY137,1)/(60*60*24)</f>
        <v>0</v>
      </c>
      <c r="DM137" s="37">
        <f t="shared" si="742"/>
        <v>0</v>
      </c>
      <c r="DN137" s="13">
        <f>SMALL($DZ137:EA137,1)/(60*60*24)</f>
        <v>0</v>
      </c>
      <c r="DO137" s="13">
        <f>SMALL($DZ137:EB137,1)/(60*60*24)</f>
        <v>0</v>
      </c>
      <c r="DP137" s="13">
        <f>SMALL($DZ137:EC137,1)/(60*60*24)</f>
        <v>0</v>
      </c>
      <c r="DQ137" s="13">
        <f>SMALL($DZ137:ED137,1)/(60*60*24)</f>
        <v>0</v>
      </c>
      <c r="DR137" s="13">
        <f>SMALL($DZ137:EE137,1)/(60*60*24)</f>
        <v>0</v>
      </c>
      <c r="DT137" s="6">
        <f t="shared" si="743"/>
        <v>0</v>
      </c>
      <c r="DU137" s="1">
        <f t="shared" si="756"/>
        <v>9999</v>
      </c>
      <c r="DV137" s="1">
        <f t="shared" si="757"/>
        <v>9999</v>
      </c>
      <c r="DW137" s="1">
        <f t="shared" si="758"/>
        <v>9999</v>
      </c>
      <c r="DX137" s="1">
        <f t="shared" si="759"/>
        <v>9999</v>
      </c>
      <c r="DY137" s="1">
        <f t="shared" si="760"/>
        <v>9999</v>
      </c>
      <c r="DZ137" s="6">
        <f t="shared" si="744"/>
        <v>0</v>
      </c>
      <c r="EA137" s="1">
        <f t="shared" si="761"/>
        <v>9999</v>
      </c>
      <c r="EB137" s="46">
        <f t="shared" si="792"/>
        <v>9999</v>
      </c>
      <c r="EC137" s="1">
        <f t="shared" si="763"/>
        <v>9999</v>
      </c>
      <c r="ED137" s="1">
        <f t="shared" si="764"/>
        <v>9999</v>
      </c>
      <c r="EE137" s="1">
        <f t="shared" si="765"/>
        <v>9999</v>
      </c>
    </row>
    <row r="138" spans="8:135" x14ac:dyDescent="0.25">
      <c r="H138" s="8">
        <v>0</v>
      </c>
      <c r="I138" s="8">
        <v>0</v>
      </c>
      <c r="N138" s="8">
        <f t="shared" si="815"/>
        <v>0</v>
      </c>
      <c r="O138" s="32">
        <f t="shared" si="515"/>
        <v>0</v>
      </c>
      <c r="P138" s="70"/>
      <c r="Q138" s="32">
        <f t="shared" ref="Q138" si="822">IF(R138&gt;0,"+",0)</f>
        <v>0</v>
      </c>
      <c r="R138" s="70"/>
      <c r="S138" s="6">
        <f t="shared" si="772"/>
        <v>0</v>
      </c>
      <c r="T138" s="8" t="str">
        <f t="shared" si="817"/>
        <v/>
      </c>
      <c r="V138" s="8">
        <f t="shared" si="773"/>
        <v>0</v>
      </c>
      <c r="W138" s="8">
        <f t="shared" si="774"/>
        <v>0</v>
      </c>
      <c r="X138" s="8" t="str">
        <f t="shared" si="775"/>
        <v/>
      </c>
      <c r="Y138" s="8"/>
      <c r="Z138" s="8">
        <f>IF(A138&lt;&gt;"",IF(VLOOKUP(A138,Apr!A$4:F$209,6)&gt;0,VLOOKUP(A138,Apr!A$4:F$209,6),0),0)</f>
        <v>0</v>
      </c>
      <c r="AA138" s="8">
        <f>IF(A138&lt;&gt;"",IF(VLOOKUP(A138,May!A$3:F$207,6)&gt;0,VLOOKUP(A138,May!A$3:F$207,6),0),0)</f>
        <v>0</v>
      </c>
      <c r="AB138" s="8">
        <f>IF(A138&lt;&gt;"",IF(VLOOKUP(A138,Jun!A$3:F$207,6)&gt;0,VLOOKUP(A138,Jun!A$3:F$207,6),0),0)</f>
        <v>0</v>
      </c>
      <c r="AC138" s="8">
        <f>IF(A138&lt;&gt;"",IF(VLOOKUP(A138,Jul!A$3:F$206,6)&gt;0,VLOOKUP(A138,Jul!A$3:F$206,6),0),0)</f>
        <v>0</v>
      </c>
      <c r="AD138" s="8">
        <f>IF(A138&lt;&gt;"",IF(VLOOKUP(A138,Aug!A$3:F$206,6)&gt;0,VLOOKUP(A138,Aug!A$3:F$206,6),0),0)</f>
        <v>0</v>
      </c>
      <c r="AE138" s="8">
        <f>IF(A138&lt;&gt;"",IF(VLOOKUP(A138,Sep!A$3:F$206,6)&gt;0,VLOOKUP(A138,Sep!A$3:F$206,6),0),0)</f>
        <v>0</v>
      </c>
      <c r="AF138" s="6">
        <f t="shared" si="776"/>
        <v>0</v>
      </c>
      <c r="AG138" s="8">
        <f t="shared" si="777"/>
        <v>2.7777777777777776E-2</v>
      </c>
      <c r="AH138" s="8">
        <f>IF(A138&lt;&gt;"",IF(VLOOKUP(A138,Oct!A$3:F$206,6)&gt;0,VLOOKUP(A138,Oct!A$3:F$206,6),0),0)</f>
        <v>0</v>
      </c>
      <c r="AI138" s="8">
        <f>IF(A138&lt;&gt;"",IF(VLOOKUP(A138,Nov!A$3:F$206,6)&gt;0,VLOOKUP(A138,Nov!A$3:F$206,6),0),0)</f>
        <v>0</v>
      </c>
      <c r="AJ138" s="8">
        <f>IF(A138&lt;&gt;"",IF(VLOOKUP(A138,Dec!A$3:F$207,6)&gt;0,VLOOKUP(A138,Dec!A$3:F$207,6),0),0)</f>
        <v>0</v>
      </c>
      <c r="AK138" s="8">
        <f>IF(A138&lt;&gt;"",IF(VLOOKUP(A138,Jan!A$3:F$206,6)&gt;0,VLOOKUP(A138,Jan!A$3:F$206,6),0),0)</f>
        <v>0</v>
      </c>
      <c r="AL138" s="8">
        <f>IF(A138&lt;&gt;"",IF(VLOOKUP(A138,Feb!A$3:F$206,6)&gt;0,VLOOKUP(A138,Feb!A$3:F$206,6),0),0)</f>
        <v>0</v>
      </c>
      <c r="AM138" s="8">
        <f>IF(A138&lt;&gt;"",IF(VLOOKUP(A138,Mar!A$3:F$206,6)&gt;0,VLOOKUP(A138,Mar!A$3:F$206,6),0),0)</f>
        <v>0</v>
      </c>
      <c r="AO138" s="8">
        <f>LARGE($BM138:BN138,1)</f>
        <v>0</v>
      </c>
      <c r="AP138" s="8">
        <f>LARGE($BM138:BO138,1)</f>
        <v>0</v>
      </c>
      <c r="AQ138" s="8">
        <f>LARGE($BM138:BP138,1)</f>
        <v>0</v>
      </c>
      <c r="AR138" s="8">
        <f>LARGE($BM138:BQ138,1)</f>
        <v>0</v>
      </c>
      <c r="AS138" s="8">
        <f>LARGE($BM138:BR138,1)</f>
        <v>0</v>
      </c>
      <c r="AT138" s="8">
        <f>LARGE($BS138:BT138,1)</f>
        <v>0</v>
      </c>
      <c r="AU138" s="8">
        <f>LARGE($BS138:BU138,1)</f>
        <v>0</v>
      </c>
      <c r="AV138" s="8">
        <f>LARGE($BS138:BV138,1)</f>
        <v>0</v>
      </c>
      <c r="AW138" s="8">
        <f>LARGE($BS138:BW138,1)</f>
        <v>0</v>
      </c>
      <c r="AX138" s="8">
        <f>LARGE($BS138:BX138,1)</f>
        <v>0</v>
      </c>
      <c r="BA138" s="6">
        <f t="shared" ref="BA138:BA169" si="823">IF(Z138&gt;0,Z138*60*60*24,0)</f>
        <v>0</v>
      </c>
      <c r="BB138" s="6">
        <f t="shared" ref="BB138:BB169" si="824">IF(AA138&gt;0,AA138*60*60*24,0)</f>
        <v>0</v>
      </c>
      <c r="BC138" s="6">
        <f t="shared" ref="BC138:BC169" si="825">IF(AB138&gt;0,AB138*60*60*24,0)</f>
        <v>0</v>
      </c>
      <c r="BD138" s="6">
        <f t="shared" ref="BD138:BD169" si="826">IF(AC138&gt;0,AC138*60*60*24,0)</f>
        <v>0</v>
      </c>
      <c r="BE138" s="6">
        <f t="shared" ref="BE138:BE169" si="827">IF(AD138&gt;0,AD138*60*60*24,0)</f>
        <v>0</v>
      </c>
      <c r="BF138" s="6">
        <f t="shared" ref="BF138:BF169" si="828">IF(AE138&gt;0,AE138*60*60*24,0)</f>
        <v>0</v>
      </c>
      <c r="BG138" s="6">
        <f t="shared" si="778"/>
        <v>0</v>
      </c>
      <c r="BH138" s="6">
        <f t="shared" si="779"/>
        <v>0</v>
      </c>
      <c r="BI138" s="6">
        <f t="shared" si="780"/>
        <v>0</v>
      </c>
      <c r="BJ138" s="6">
        <f t="shared" si="781"/>
        <v>0</v>
      </c>
      <c r="BK138" s="6">
        <f t="shared" si="782"/>
        <v>0</v>
      </c>
      <c r="BM138" s="8" t="str">
        <f t="shared" ref="BM138:BM169" si="829">X138</f>
        <v/>
      </c>
      <c r="BN138" s="8">
        <f t="shared" si="783"/>
        <v>0</v>
      </c>
      <c r="BO138" s="8">
        <f t="shared" si="784"/>
        <v>0</v>
      </c>
      <c r="BP138" s="8">
        <f t="shared" si="785"/>
        <v>0</v>
      </c>
      <c r="BQ138" s="8">
        <f t="shared" si="786"/>
        <v>0</v>
      </c>
      <c r="BR138" s="8">
        <f t="shared" si="787"/>
        <v>0</v>
      </c>
      <c r="BS138" s="8"/>
      <c r="BT138" s="8">
        <f t="shared" si="747"/>
        <v>0</v>
      </c>
      <c r="BU138" s="8">
        <f t="shared" si="747"/>
        <v>0</v>
      </c>
      <c r="BV138" s="8">
        <f t="shared" si="789"/>
        <v>0</v>
      </c>
      <c r="BW138" s="8">
        <f t="shared" si="790"/>
        <v>0</v>
      </c>
      <c r="BX138" s="8">
        <f t="shared" si="791"/>
        <v>0</v>
      </c>
      <c r="CA138" s="8" t="str">
        <f t="shared" ref="CA138:CA169" si="830">IF(Z138&gt;0,Z138,"")</f>
        <v/>
      </c>
      <c r="CB138" s="8" t="str">
        <f t="shared" ref="CB138:CB169" si="831">IF(AA138&gt;0,AA138,"")</f>
        <v/>
      </c>
      <c r="CC138" s="8" t="str">
        <f t="shared" ref="CC138:CC169" si="832">IF(AB138&gt;0,AB138,"")</f>
        <v/>
      </c>
      <c r="CD138" s="8" t="str">
        <f t="shared" ref="CD138:CD169" si="833">IF(AC138&gt;0,AC138,"")</f>
        <v/>
      </c>
      <c r="CE138" s="8" t="str">
        <f t="shared" ref="CE138:CE169" si="834">IF(AD138&gt;0,AD138,"")</f>
        <v/>
      </c>
      <c r="CF138" s="8" t="str">
        <f t="shared" ref="CF138:CF169" si="835">IF(AE138&gt;0,AE138,"")</f>
        <v/>
      </c>
      <c r="CG138" s="8" t="str">
        <f t="shared" si="748"/>
        <v/>
      </c>
      <c r="CH138" s="8" t="str">
        <f t="shared" si="749"/>
        <v/>
      </c>
      <c r="CI138" s="8" t="str">
        <f t="shared" si="750"/>
        <v/>
      </c>
      <c r="CJ138" s="8" t="str">
        <f t="shared" si="751"/>
        <v/>
      </c>
      <c r="CK138" s="8" t="str">
        <f t="shared" si="752"/>
        <v/>
      </c>
      <c r="CL138" s="8" t="str">
        <f t="shared" si="753"/>
        <v/>
      </c>
      <c r="CN138" s="13">
        <v>1.6507986111111099</v>
      </c>
      <c r="CO138" s="8">
        <f t="shared" si="754"/>
        <v>1.6507986111111099</v>
      </c>
      <c r="CP138" s="8">
        <f>IF(COUNT($CA138:CB138)&gt;0,SMALL($CA138:CB138,1),$CN138)</f>
        <v>1.6507986111111099</v>
      </c>
      <c r="CQ138" s="8">
        <f>IF(COUNT($CA138:CC138)&gt;0,SMALL($CA138:CC138,1),$CN138)</f>
        <v>1.6507986111111099</v>
      </c>
      <c r="CR138" s="8">
        <f>IF(COUNT($CA138:CD138)&gt;0,SMALL($CA138:CD138,1),$CN138)</f>
        <v>1.6507986111111099</v>
      </c>
      <c r="CS138" s="8">
        <f>IF(COUNT($CA138:CE138)&gt;0,SMALL($CA138:CE138,1),$CN138)</f>
        <v>1.6507986111111099</v>
      </c>
      <c r="CU138" s="8">
        <f t="shared" si="755"/>
        <v>0</v>
      </c>
      <c r="CV138" s="8">
        <f>IF(COUNT($CG138:CH138)&gt;0,SMALL($CG138:CH138,1),$CU138)</f>
        <v>0</v>
      </c>
      <c r="CW138" s="8">
        <f>IF(COUNT($CG138:CI138)&gt;0,SMALL($CG138:CI138,1),$CU138)</f>
        <v>0</v>
      </c>
      <c r="CX138" s="8">
        <f>IF(COUNT($CG138:CJ138)&gt;0,SMALL($CG138:CJ138,1),$CU138)</f>
        <v>0</v>
      </c>
      <c r="CY138" s="8">
        <f>IF(COUNT($CG138:CK138)&gt;0,SMALL($CG138:CK138,1),$CU138)</f>
        <v>0</v>
      </c>
      <c r="DA138" s="8" t="str">
        <f t="shared" si="818"/>
        <v/>
      </c>
      <c r="DB138" s="8" t="str">
        <f t="shared" si="819"/>
        <v/>
      </c>
      <c r="DC138" s="1">
        <f t="shared" si="811"/>
        <v>0</v>
      </c>
      <c r="DD138" s="8" t="str">
        <f t="shared" si="820"/>
        <v/>
      </c>
      <c r="DE138" s="1">
        <f t="shared" si="821"/>
        <v>0</v>
      </c>
      <c r="DG138" s="13">
        <f t="shared" ref="DG138:DG169" si="836">N138</f>
        <v>0</v>
      </c>
      <c r="DH138" s="13">
        <f>SMALL($DT138:DU138,1)/(60*60*24)</f>
        <v>0</v>
      </c>
      <c r="DI138" s="13">
        <f>SMALL($DT138:DV138,1)/(60*60*24)</f>
        <v>0</v>
      </c>
      <c r="DJ138" s="13">
        <f>SMALL($DT138:DW138,1)/(60*60*24)</f>
        <v>0</v>
      </c>
      <c r="DK138" s="13">
        <f>SMALL($DT138:DX138,1)/(60*60*24)</f>
        <v>0</v>
      </c>
      <c r="DL138" s="13">
        <f>SMALL($DT138:DY138,1)/(60*60*24)</f>
        <v>0</v>
      </c>
      <c r="DM138" s="37">
        <f t="shared" ref="DM138:DM169" si="837">AF138/(60*60*24)</f>
        <v>0</v>
      </c>
      <c r="DN138" s="13">
        <f>SMALL($DZ138:EA138,1)/(60*60*24)</f>
        <v>0</v>
      </c>
      <c r="DO138" s="13">
        <f>SMALL($DZ138:EB138,1)/(60*60*24)</f>
        <v>0</v>
      </c>
      <c r="DP138" s="13">
        <f>SMALL($DZ138:EC138,1)/(60*60*24)</f>
        <v>0</v>
      </c>
      <c r="DQ138" s="13">
        <f>SMALL($DZ138:ED138,1)/(60*60*24)</f>
        <v>0</v>
      </c>
      <c r="DR138" s="13">
        <f>SMALL($DZ138:EE138,1)/(60*60*24)</f>
        <v>0</v>
      </c>
      <c r="DT138" s="6">
        <f t="shared" ref="DT138:DT169" si="838">N138*60*60*24</f>
        <v>0</v>
      </c>
      <c r="DU138" s="1">
        <f t="shared" si="756"/>
        <v>9999</v>
      </c>
      <c r="DV138" s="1">
        <f t="shared" si="757"/>
        <v>9999</v>
      </c>
      <c r="DW138" s="1">
        <f t="shared" si="758"/>
        <v>9999</v>
      </c>
      <c r="DX138" s="1">
        <f t="shared" si="759"/>
        <v>9999</v>
      </c>
      <c r="DY138" s="1">
        <f t="shared" si="760"/>
        <v>9999</v>
      </c>
      <c r="DZ138" s="6">
        <f t="shared" ref="DZ138:DZ169" si="839">AF138</f>
        <v>0</v>
      </c>
      <c r="EA138" s="1">
        <f t="shared" si="761"/>
        <v>9999</v>
      </c>
      <c r="EB138" s="46">
        <f t="shared" si="792"/>
        <v>9999</v>
      </c>
      <c r="EC138" s="1">
        <f t="shared" si="763"/>
        <v>9999</v>
      </c>
      <c r="ED138" s="1">
        <f t="shared" si="764"/>
        <v>9999</v>
      </c>
      <c r="EE138" s="1">
        <f t="shared" si="765"/>
        <v>9999</v>
      </c>
    </row>
    <row r="139" spans="8:135" x14ac:dyDescent="0.25">
      <c r="H139" s="8">
        <v>0</v>
      </c>
      <c r="I139" s="8">
        <v>0</v>
      </c>
      <c r="N139" s="8">
        <f t="shared" si="815"/>
        <v>0</v>
      </c>
      <c r="O139" s="32">
        <f t="shared" ref="O139:O173" si="840">IF(P139&gt;0,"-",0)</f>
        <v>0</v>
      </c>
      <c r="P139" s="70"/>
      <c r="Q139" s="32">
        <f t="shared" ref="Q139" si="841">IF(R139&gt;0,"+",0)</f>
        <v>0</v>
      </c>
      <c r="R139" s="70"/>
      <c r="S139" s="6">
        <f t="shared" si="772"/>
        <v>0</v>
      </c>
      <c r="T139" s="8" t="str">
        <f t="shared" si="817"/>
        <v/>
      </c>
      <c r="V139" s="8">
        <f t="shared" si="773"/>
        <v>0</v>
      </c>
      <c r="W139" s="8">
        <f t="shared" si="774"/>
        <v>0</v>
      </c>
      <c r="X139" s="8" t="str">
        <f t="shared" si="775"/>
        <v/>
      </c>
      <c r="Y139" s="8"/>
      <c r="Z139" s="8">
        <f>IF(A139&lt;&gt;"",IF(VLOOKUP(A139,Apr!A$4:F$209,6)&gt;0,VLOOKUP(A139,Apr!A$4:F$209,6),0),0)</f>
        <v>0</v>
      </c>
      <c r="AA139" s="8">
        <f>IF(A139&lt;&gt;"",IF(VLOOKUP(A139,May!A$3:F$207,6)&gt;0,VLOOKUP(A139,May!A$3:F$207,6),0),0)</f>
        <v>0</v>
      </c>
      <c r="AB139" s="8">
        <f>IF(A139&lt;&gt;"",IF(VLOOKUP(A139,Jun!A$3:F$207,6)&gt;0,VLOOKUP(A139,Jun!A$3:F$207,6),0),0)</f>
        <v>0</v>
      </c>
      <c r="AC139" s="8">
        <f>IF(A139&lt;&gt;"",IF(VLOOKUP(A139,Jul!A$3:F$206,6)&gt;0,VLOOKUP(A139,Jul!A$3:F$206,6),0),0)</f>
        <v>0</v>
      </c>
      <c r="AD139" s="8">
        <f>IF(A139&lt;&gt;"",IF(VLOOKUP(A139,Aug!A$3:F$206,6)&gt;0,VLOOKUP(A139,Aug!A$3:F$206,6),0),0)</f>
        <v>0</v>
      </c>
      <c r="AE139" s="8">
        <f>IF(A139&lt;&gt;"",IF(VLOOKUP(A139,Sep!A$3:F$206,6)&gt;0,VLOOKUP(A139,Sep!A$3:F$206,6),0),0)</f>
        <v>0</v>
      </c>
      <c r="AF139" s="6">
        <f t="shared" si="776"/>
        <v>0</v>
      </c>
      <c r="AG139" s="8">
        <f t="shared" si="777"/>
        <v>2.7777777777777776E-2</v>
      </c>
      <c r="AH139" s="8">
        <f>IF(A139&lt;&gt;"",IF(VLOOKUP(A139,Oct!A$3:F$206,6)&gt;0,VLOOKUP(A139,Oct!A$3:F$206,6),0),0)</f>
        <v>0</v>
      </c>
      <c r="AI139" s="8">
        <f>IF(A139&lt;&gt;"",IF(VLOOKUP(A139,Nov!A$3:F$206,6)&gt;0,VLOOKUP(A139,Nov!A$3:F$206,6),0),0)</f>
        <v>0</v>
      </c>
      <c r="AJ139" s="8">
        <f>IF(A139&lt;&gt;"",IF(VLOOKUP(A139,Dec!A$3:F$207,6)&gt;0,VLOOKUP(A139,Dec!A$3:F$207,6),0),0)</f>
        <v>0</v>
      </c>
      <c r="AK139" s="8">
        <f>IF(A139&lt;&gt;"",IF(VLOOKUP(A139,Jan!A$3:F$206,6)&gt;0,VLOOKUP(A139,Jan!A$3:F$206,6),0),0)</f>
        <v>0</v>
      </c>
      <c r="AL139" s="8">
        <f>IF(A139&lt;&gt;"",IF(VLOOKUP(A139,Feb!A$3:F$206,6)&gt;0,VLOOKUP(A139,Feb!A$3:F$206,6),0),0)</f>
        <v>0</v>
      </c>
      <c r="AM139" s="8">
        <f>IF(A139&lt;&gt;"",IF(VLOOKUP(A139,Mar!A$3:F$206,6)&gt;0,VLOOKUP(A139,Mar!A$3:F$206,6),0),0)</f>
        <v>0</v>
      </c>
      <c r="AO139" s="8">
        <f>LARGE($BM139:BN139,1)</f>
        <v>0</v>
      </c>
      <c r="AP139" s="8">
        <f>LARGE($BM139:BO139,1)</f>
        <v>0</v>
      </c>
      <c r="AQ139" s="8">
        <f>LARGE($BM139:BP139,1)</f>
        <v>0</v>
      </c>
      <c r="AR139" s="8">
        <f>LARGE($BM139:BQ139,1)</f>
        <v>0</v>
      </c>
      <c r="AS139" s="8">
        <f>LARGE($BM139:BR139,1)</f>
        <v>0</v>
      </c>
      <c r="AT139" s="8">
        <f>LARGE($BS139:BT139,1)</f>
        <v>0</v>
      </c>
      <c r="AU139" s="8">
        <f>LARGE($BS139:BU139,1)</f>
        <v>0</v>
      </c>
      <c r="AV139" s="8">
        <f>LARGE($BS139:BV139,1)</f>
        <v>0</v>
      </c>
      <c r="AW139" s="8">
        <f>LARGE($BS139:BW139,1)</f>
        <v>0</v>
      </c>
      <c r="AX139" s="8">
        <f>LARGE($BS139:BX139,1)</f>
        <v>0</v>
      </c>
      <c r="BA139" s="6">
        <f t="shared" si="823"/>
        <v>0</v>
      </c>
      <c r="BB139" s="6">
        <f t="shared" si="824"/>
        <v>0</v>
      </c>
      <c r="BC139" s="6">
        <f t="shared" si="825"/>
        <v>0</v>
      </c>
      <c r="BD139" s="6">
        <f t="shared" si="826"/>
        <v>0</v>
      </c>
      <c r="BE139" s="6">
        <f t="shared" si="827"/>
        <v>0</v>
      </c>
      <c r="BF139" s="6">
        <f t="shared" si="828"/>
        <v>0</v>
      </c>
      <c r="BG139" s="6">
        <f t="shared" si="778"/>
        <v>0</v>
      </c>
      <c r="BH139" s="6">
        <f t="shared" si="779"/>
        <v>0</v>
      </c>
      <c r="BI139" s="6">
        <f t="shared" si="780"/>
        <v>0</v>
      </c>
      <c r="BJ139" s="6">
        <f t="shared" si="781"/>
        <v>0</v>
      </c>
      <c r="BK139" s="6">
        <f t="shared" si="782"/>
        <v>0</v>
      </c>
      <c r="BM139" s="8" t="str">
        <f t="shared" si="829"/>
        <v/>
      </c>
      <c r="BN139" s="8">
        <f t="shared" si="783"/>
        <v>0</v>
      </c>
      <c r="BO139" s="8">
        <f t="shared" si="784"/>
        <v>0</v>
      </c>
      <c r="BP139" s="8">
        <f t="shared" si="785"/>
        <v>0</v>
      </c>
      <c r="BQ139" s="8">
        <f t="shared" si="786"/>
        <v>0</v>
      </c>
      <c r="BR139" s="8">
        <f t="shared" si="787"/>
        <v>0</v>
      </c>
      <c r="BS139" s="8"/>
      <c r="BT139" s="8">
        <f t="shared" si="747"/>
        <v>0</v>
      </c>
      <c r="BU139" s="8">
        <f t="shared" si="747"/>
        <v>0</v>
      </c>
      <c r="BV139" s="8">
        <f t="shared" si="789"/>
        <v>0</v>
      </c>
      <c r="BW139" s="8">
        <f t="shared" si="790"/>
        <v>0</v>
      </c>
      <c r="BX139" s="8">
        <f t="shared" si="791"/>
        <v>0</v>
      </c>
      <c r="CA139" s="8" t="str">
        <f t="shared" si="830"/>
        <v/>
      </c>
      <c r="CB139" s="8" t="str">
        <f t="shared" si="831"/>
        <v/>
      </c>
      <c r="CC139" s="8" t="str">
        <f t="shared" si="832"/>
        <v/>
      </c>
      <c r="CD139" s="8" t="str">
        <f t="shared" si="833"/>
        <v/>
      </c>
      <c r="CE139" s="8" t="str">
        <f t="shared" si="834"/>
        <v/>
      </c>
      <c r="CF139" s="8" t="str">
        <f t="shared" si="835"/>
        <v/>
      </c>
      <c r="CG139" s="8" t="str">
        <f t="shared" si="748"/>
        <v/>
      </c>
      <c r="CH139" s="8" t="str">
        <f t="shared" si="749"/>
        <v/>
      </c>
      <c r="CI139" s="8" t="str">
        <f t="shared" si="750"/>
        <v/>
      </c>
      <c r="CJ139" s="8" t="str">
        <f t="shared" si="751"/>
        <v/>
      </c>
      <c r="CK139" s="8" t="str">
        <f t="shared" si="752"/>
        <v/>
      </c>
      <c r="CL139" s="8" t="str">
        <f t="shared" si="753"/>
        <v/>
      </c>
      <c r="CN139" s="13">
        <v>1.69246527777778</v>
      </c>
      <c r="CO139" s="8">
        <f t="shared" si="754"/>
        <v>1.69246527777778</v>
      </c>
      <c r="CP139" s="8">
        <f>IF(COUNT($CA139:CB139)&gt;0,SMALL($CA139:CB139,1),$CN139)</f>
        <v>1.69246527777778</v>
      </c>
      <c r="CQ139" s="8">
        <f>IF(COUNT($CA139:CC139)&gt;0,SMALL($CA139:CC139,1),$CN139)</f>
        <v>1.69246527777778</v>
      </c>
      <c r="CR139" s="8">
        <f>IF(COUNT($CA139:CD139)&gt;0,SMALL($CA139:CD139,1),$CN139)</f>
        <v>1.69246527777778</v>
      </c>
      <c r="CS139" s="8">
        <f>IF(COUNT($CA139:CE139)&gt;0,SMALL($CA139:CE139,1),$CN139)</f>
        <v>1.69246527777778</v>
      </c>
      <c r="CU139" s="8">
        <f t="shared" si="755"/>
        <v>0</v>
      </c>
      <c r="CV139" s="8">
        <f>IF(COUNT($CG139:CH139)&gt;0,SMALL($CG139:CH139,1),$CU139)</f>
        <v>0</v>
      </c>
      <c r="CW139" s="8">
        <f>IF(COUNT($CG139:CI139)&gt;0,SMALL($CG139:CI139,1),$CU139)</f>
        <v>0</v>
      </c>
      <c r="CX139" s="8">
        <f>IF(COUNT($CG139:CJ139)&gt;0,SMALL($CG139:CJ139,1),$CU139)</f>
        <v>0</v>
      </c>
      <c r="CY139" s="8">
        <f>IF(COUNT($CG139:CK139)&gt;0,SMALL($CG139:CK139,1),$CU139)</f>
        <v>0</v>
      </c>
      <c r="DA139" s="8" t="str">
        <f t="shared" si="818"/>
        <v/>
      </c>
      <c r="DB139" s="8" t="str">
        <f t="shared" si="819"/>
        <v/>
      </c>
      <c r="DC139" s="1">
        <f t="shared" si="811"/>
        <v>0</v>
      </c>
      <c r="DD139" s="8" t="str">
        <f t="shared" si="820"/>
        <v/>
      </c>
      <c r="DE139" s="1">
        <f t="shared" si="821"/>
        <v>0</v>
      </c>
      <c r="DG139" s="13">
        <f t="shared" si="836"/>
        <v>0</v>
      </c>
      <c r="DH139" s="13">
        <f>SMALL($DT139:DU139,1)/(60*60*24)</f>
        <v>0</v>
      </c>
      <c r="DI139" s="13">
        <f>SMALL($DT139:DV139,1)/(60*60*24)</f>
        <v>0</v>
      </c>
      <c r="DJ139" s="13">
        <f>SMALL($DT139:DW139,1)/(60*60*24)</f>
        <v>0</v>
      </c>
      <c r="DK139" s="13">
        <f>SMALL($DT139:DX139,1)/(60*60*24)</f>
        <v>0</v>
      </c>
      <c r="DL139" s="13">
        <f>SMALL($DT139:DY139,1)/(60*60*24)</f>
        <v>0</v>
      </c>
      <c r="DM139" s="37">
        <f t="shared" si="837"/>
        <v>0</v>
      </c>
      <c r="DN139" s="13">
        <f>SMALL($DZ139:EA139,1)/(60*60*24)</f>
        <v>0</v>
      </c>
      <c r="DO139" s="13">
        <f>SMALL($DZ139:EB139,1)/(60*60*24)</f>
        <v>0</v>
      </c>
      <c r="DP139" s="13">
        <f>SMALL($DZ139:EC139,1)/(60*60*24)</f>
        <v>0</v>
      </c>
      <c r="DQ139" s="13">
        <f>SMALL($DZ139:ED139,1)/(60*60*24)</f>
        <v>0</v>
      </c>
      <c r="DR139" s="13">
        <f>SMALL($DZ139:EE139,1)/(60*60*24)</f>
        <v>0</v>
      </c>
      <c r="DT139" s="6">
        <f t="shared" si="838"/>
        <v>0</v>
      </c>
      <c r="DU139" s="1">
        <f t="shared" si="756"/>
        <v>9999</v>
      </c>
      <c r="DV139" s="1">
        <f t="shared" si="757"/>
        <v>9999</v>
      </c>
      <c r="DW139" s="1">
        <f t="shared" si="758"/>
        <v>9999</v>
      </c>
      <c r="DX139" s="1">
        <f t="shared" si="759"/>
        <v>9999</v>
      </c>
      <c r="DY139" s="1">
        <f t="shared" si="760"/>
        <v>9999</v>
      </c>
      <c r="DZ139" s="6">
        <f t="shared" si="839"/>
        <v>0</v>
      </c>
      <c r="EA139" s="1">
        <f t="shared" si="761"/>
        <v>9999</v>
      </c>
      <c r="EB139" s="46">
        <f t="shared" si="792"/>
        <v>9999</v>
      </c>
      <c r="EC139" s="1">
        <f t="shared" si="763"/>
        <v>9999</v>
      </c>
      <c r="ED139" s="1">
        <f t="shared" si="764"/>
        <v>9999</v>
      </c>
      <c r="EE139" s="1">
        <f t="shared" si="765"/>
        <v>9999</v>
      </c>
    </row>
    <row r="140" spans="8:135" x14ac:dyDescent="0.25">
      <c r="H140" s="8">
        <v>0</v>
      </c>
      <c r="I140" s="8">
        <v>0</v>
      </c>
      <c r="N140" s="8">
        <f t="shared" si="815"/>
        <v>0</v>
      </c>
      <c r="O140" s="32">
        <f t="shared" si="840"/>
        <v>0</v>
      </c>
      <c r="P140" s="70"/>
      <c r="Q140" s="32">
        <f t="shared" ref="Q140" si="842">IF(R140&gt;0,"+",0)</f>
        <v>0</v>
      </c>
      <c r="R140" s="70"/>
      <c r="S140" s="6">
        <f t="shared" si="772"/>
        <v>0</v>
      </c>
      <c r="T140" s="8" t="str">
        <f t="shared" si="817"/>
        <v/>
      </c>
      <c r="V140" s="8">
        <f t="shared" si="773"/>
        <v>0</v>
      </c>
      <c r="W140" s="8">
        <f t="shared" si="774"/>
        <v>0</v>
      </c>
      <c r="X140" s="8" t="str">
        <f t="shared" si="775"/>
        <v/>
      </c>
      <c r="Y140" s="8"/>
      <c r="Z140" s="8">
        <f>IF(A140&lt;&gt;"",IF(VLOOKUP(A140,Apr!A$4:F$209,6)&gt;0,VLOOKUP(A140,Apr!A$4:F$209,6),0),0)</f>
        <v>0</v>
      </c>
      <c r="AA140" s="8">
        <f>IF(A140&lt;&gt;"",IF(VLOOKUP(A140,May!A$3:F$207,6)&gt;0,VLOOKUP(A140,May!A$3:F$207,6),0),0)</f>
        <v>0</v>
      </c>
      <c r="AB140" s="8">
        <f>IF(A140&lt;&gt;"",IF(VLOOKUP(A140,Jun!A$3:F$207,6)&gt;0,VLOOKUP(A140,Jun!A$3:F$207,6),0),0)</f>
        <v>0</v>
      </c>
      <c r="AC140" s="8">
        <f>IF(A140&lt;&gt;"",IF(VLOOKUP(A140,Jul!A$3:F$206,6)&gt;0,VLOOKUP(A140,Jul!A$3:F$206,6),0),0)</f>
        <v>0</v>
      </c>
      <c r="AD140" s="8">
        <f>IF(A140&lt;&gt;"",IF(VLOOKUP(A140,Aug!A$3:F$206,6)&gt;0,VLOOKUP(A140,Aug!A$3:F$206,6),0),0)</f>
        <v>0</v>
      </c>
      <c r="AE140" s="8">
        <f>IF(A140&lt;&gt;"",IF(VLOOKUP(A140,Sep!A$3:F$206,6)&gt;0,VLOOKUP(A140,Sep!A$3:F$206,6),0),0)</f>
        <v>0</v>
      </c>
      <c r="AF140" s="6">
        <f t="shared" si="776"/>
        <v>0</v>
      </c>
      <c r="AG140" s="8">
        <f t="shared" si="777"/>
        <v>2.7777777777777776E-2</v>
      </c>
      <c r="AH140" s="8">
        <f>IF(A140&lt;&gt;"",IF(VLOOKUP(A140,Oct!A$3:F$206,6)&gt;0,VLOOKUP(A140,Oct!A$3:F$206,6),0),0)</f>
        <v>0</v>
      </c>
      <c r="AI140" s="8">
        <f>IF(A140&lt;&gt;"",IF(VLOOKUP(A140,Nov!A$3:F$206,6)&gt;0,VLOOKUP(A140,Nov!A$3:F$206,6),0),0)</f>
        <v>0</v>
      </c>
      <c r="AJ140" s="8">
        <f>IF(A140&lt;&gt;"",IF(VLOOKUP(A140,Dec!A$3:F$207,6)&gt;0,VLOOKUP(A140,Dec!A$3:F$207,6),0),0)</f>
        <v>0</v>
      </c>
      <c r="AK140" s="8">
        <f>IF(A140&lt;&gt;"",IF(VLOOKUP(A140,Jan!A$3:F$206,6)&gt;0,VLOOKUP(A140,Jan!A$3:F$206,6),0),0)</f>
        <v>0</v>
      </c>
      <c r="AL140" s="8">
        <f>IF(A140&lt;&gt;"",IF(VLOOKUP(A140,Feb!A$3:F$206,6)&gt;0,VLOOKUP(A140,Feb!A$3:F$206,6),0),0)</f>
        <v>0</v>
      </c>
      <c r="AM140" s="8">
        <f>IF(A140&lt;&gt;"",IF(VLOOKUP(A140,Mar!A$3:F$206,6)&gt;0,VLOOKUP(A140,Mar!A$3:F$206,6),0),0)</f>
        <v>0</v>
      </c>
      <c r="AO140" s="8">
        <f>LARGE($BM140:BN140,1)</f>
        <v>0</v>
      </c>
      <c r="AP140" s="8">
        <f>LARGE($BM140:BO140,1)</f>
        <v>0</v>
      </c>
      <c r="AQ140" s="8">
        <f>LARGE($BM140:BP140,1)</f>
        <v>0</v>
      </c>
      <c r="AR140" s="8">
        <f>LARGE($BM140:BQ140,1)</f>
        <v>0</v>
      </c>
      <c r="AS140" s="8">
        <f>LARGE($BM140:BR140,1)</f>
        <v>0</v>
      </c>
      <c r="AT140" s="8">
        <f>LARGE($BS140:BT140,1)</f>
        <v>0</v>
      </c>
      <c r="AU140" s="8">
        <f>LARGE($BS140:BU140,1)</f>
        <v>0</v>
      </c>
      <c r="AV140" s="8">
        <f>LARGE($BS140:BV140,1)</f>
        <v>0</v>
      </c>
      <c r="AW140" s="8">
        <f>LARGE($BS140:BW140,1)</f>
        <v>0</v>
      </c>
      <c r="AX140" s="8">
        <f>LARGE($BS140:BX140,1)</f>
        <v>0</v>
      </c>
      <c r="BA140" s="6">
        <f t="shared" si="823"/>
        <v>0</v>
      </c>
      <c r="BB140" s="6">
        <f t="shared" si="824"/>
        <v>0</v>
      </c>
      <c r="BC140" s="6">
        <f t="shared" si="825"/>
        <v>0</v>
      </c>
      <c r="BD140" s="6">
        <f t="shared" si="826"/>
        <v>0</v>
      </c>
      <c r="BE140" s="6">
        <f t="shared" si="827"/>
        <v>0</v>
      </c>
      <c r="BF140" s="6">
        <f t="shared" si="828"/>
        <v>0</v>
      </c>
      <c r="BG140" s="6">
        <f t="shared" si="778"/>
        <v>0</v>
      </c>
      <c r="BH140" s="6">
        <f t="shared" si="779"/>
        <v>0</v>
      </c>
      <c r="BI140" s="6">
        <f t="shared" si="780"/>
        <v>0</v>
      </c>
      <c r="BJ140" s="6">
        <f t="shared" si="781"/>
        <v>0</v>
      </c>
      <c r="BK140" s="6">
        <f t="shared" si="782"/>
        <v>0</v>
      </c>
      <c r="BM140" s="8" t="str">
        <f t="shared" si="829"/>
        <v/>
      </c>
      <c r="BN140" s="8">
        <f t="shared" si="783"/>
        <v>0</v>
      </c>
      <c r="BO140" s="8">
        <f t="shared" si="784"/>
        <v>0</v>
      </c>
      <c r="BP140" s="8">
        <f t="shared" si="785"/>
        <v>0</v>
      </c>
      <c r="BQ140" s="8">
        <f t="shared" si="786"/>
        <v>0</v>
      </c>
      <c r="BR140" s="8">
        <f t="shared" si="787"/>
        <v>0</v>
      </c>
      <c r="BS140" s="8"/>
      <c r="BT140" s="8">
        <f t="shared" si="747"/>
        <v>0</v>
      </c>
      <c r="BU140" s="8">
        <f t="shared" si="747"/>
        <v>0</v>
      </c>
      <c r="BV140" s="8">
        <f t="shared" si="789"/>
        <v>0</v>
      </c>
      <c r="BW140" s="8">
        <f t="shared" si="790"/>
        <v>0</v>
      </c>
      <c r="BX140" s="8">
        <f t="shared" si="791"/>
        <v>0</v>
      </c>
      <c r="CA140" s="8" t="str">
        <f t="shared" si="830"/>
        <v/>
      </c>
      <c r="CB140" s="8" t="str">
        <f t="shared" si="831"/>
        <v/>
      </c>
      <c r="CC140" s="8" t="str">
        <f t="shared" si="832"/>
        <v/>
      </c>
      <c r="CD140" s="8" t="str">
        <f t="shared" si="833"/>
        <v/>
      </c>
      <c r="CE140" s="8" t="str">
        <f t="shared" si="834"/>
        <v/>
      </c>
      <c r="CF140" s="8" t="str">
        <f t="shared" si="835"/>
        <v/>
      </c>
      <c r="CG140" s="8" t="str">
        <f t="shared" si="748"/>
        <v/>
      </c>
      <c r="CH140" s="8" t="str">
        <f t="shared" si="749"/>
        <v/>
      </c>
      <c r="CI140" s="8" t="str">
        <f t="shared" si="750"/>
        <v/>
      </c>
      <c r="CJ140" s="8" t="str">
        <f t="shared" si="751"/>
        <v/>
      </c>
      <c r="CK140" s="8" t="str">
        <f t="shared" si="752"/>
        <v/>
      </c>
      <c r="CL140" s="8" t="str">
        <f t="shared" si="753"/>
        <v/>
      </c>
      <c r="CN140" s="13">
        <v>1.7341319444444401</v>
      </c>
      <c r="CO140" s="8">
        <f t="shared" si="754"/>
        <v>1.7341319444444401</v>
      </c>
      <c r="CP140" s="8">
        <f>IF(COUNT($CA140:CB140)&gt;0,SMALL($CA140:CB140,1),$CN140)</f>
        <v>1.7341319444444401</v>
      </c>
      <c r="CQ140" s="8">
        <f>IF(COUNT($CA140:CC140)&gt;0,SMALL($CA140:CC140,1),$CN140)</f>
        <v>1.7341319444444401</v>
      </c>
      <c r="CR140" s="8">
        <f>IF(COUNT($CA140:CD140)&gt;0,SMALL($CA140:CD140,1),$CN140)</f>
        <v>1.7341319444444401</v>
      </c>
      <c r="CS140" s="8">
        <f>IF(COUNT($CA140:CE140)&gt;0,SMALL($CA140:CE140,1),$CN140)</f>
        <v>1.7341319444444401</v>
      </c>
      <c r="CU140" s="8">
        <f t="shared" si="755"/>
        <v>0</v>
      </c>
      <c r="CV140" s="8">
        <f>IF(COUNT($CG140:CH140)&gt;0,SMALL($CG140:CH140,1),$CU140)</f>
        <v>0</v>
      </c>
      <c r="CW140" s="8">
        <f>IF(COUNT($CG140:CI140)&gt;0,SMALL($CG140:CI140,1),$CU140)</f>
        <v>0</v>
      </c>
      <c r="CX140" s="8">
        <f>IF(COUNT($CG140:CJ140)&gt;0,SMALL($CG140:CJ140,1),$CU140)</f>
        <v>0</v>
      </c>
      <c r="CY140" s="8">
        <f>IF(COUNT($CG140:CK140)&gt;0,SMALL($CG140:CK140,1),$CU140)</f>
        <v>0</v>
      </c>
      <c r="DA140" s="8" t="str">
        <f t="shared" si="818"/>
        <v/>
      </c>
      <c r="DB140" s="8" t="str">
        <f t="shared" si="819"/>
        <v/>
      </c>
      <c r="DC140" s="1">
        <f t="shared" si="811"/>
        <v>0</v>
      </c>
      <c r="DD140" s="8" t="str">
        <f t="shared" si="820"/>
        <v/>
      </c>
      <c r="DE140" s="1">
        <f t="shared" si="821"/>
        <v>0</v>
      </c>
      <c r="DG140" s="13">
        <f t="shared" si="836"/>
        <v>0</v>
      </c>
      <c r="DH140" s="13">
        <f>SMALL($DT140:DU140,1)/(60*60*24)</f>
        <v>0</v>
      </c>
      <c r="DI140" s="13">
        <f>SMALL($DT140:DV140,1)/(60*60*24)</f>
        <v>0</v>
      </c>
      <c r="DJ140" s="13">
        <f>SMALL($DT140:DW140,1)/(60*60*24)</f>
        <v>0</v>
      </c>
      <c r="DK140" s="13">
        <f>SMALL($DT140:DX140,1)/(60*60*24)</f>
        <v>0</v>
      </c>
      <c r="DL140" s="13">
        <f>SMALL($DT140:DY140,1)/(60*60*24)</f>
        <v>0</v>
      </c>
      <c r="DM140" s="37">
        <f t="shared" si="837"/>
        <v>0</v>
      </c>
      <c r="DN140" s="13">
        <f>SMALL($DZ140:EA140,1)/(60*60*24)</f>
        <v>0</v>
      </c>
      <c r="DO140" s="13">
        <f>SMALL($DZ140:EB140,1)/(60*60*24)</f>
        <v>0</v>
      </c>
      <c r="DP140" s="13">
        <f>SMALL($DZ140:EC140,1)/(60*60*24)</f>
        <v>0</v>
      </c>
      <c r="DQ140" s="13">
        <f>SMALL($DZ140:ED140,1)/(60*60*24)</f>
        <v>0</v>
      </c>
      <c r="DR140" s="13">
        <f>SMALL($DZ140:EE140,1)/(60*60*24)</f>
        <v>0</v>
      </c>
      <c r="DT140" s="6">
        <f t="shared" si="838"/>
        <v>0</v>
      </c>
      <c r="DU140" s="1">
        <f t="shared" si="756"/>
        <v>9999</v>
      </c>
      <c r="DV140" s="1">
        <f t="shared" si="757"/>
        <v>9999</v>
      </c>
      <c r="DW140" s="1">
        <f t="shared" si="758"/>
        <v>9999</v>
      </c>
      <c r="DX140" s="1">
        <f t="shared" si="759"/>
        <v>9999</v>
      </c>
      <c r="DY140" s="1">
        <f t="shared" si="760"/>
        <v>9999</v>
      </c>
      <c r="DZ140" s="6">
        <f t="shared" si="839"/>
        <v>0</v>
      </c>
      <c r="EA140" s="1">
        <f t="shared" si="761"/>
        <v>9999</v>
      </c>
      <c r="EB140" s="46">
        <f t="shared" si="792"/>
        <v>9999</v>
      </c>
      <c r="EC140" s="1">
        <f t="shared" si="763"/>
        <v>9999</v>
      </c>
      <c r="ED140" s="1">
        <f t="shared" si="764"/>
        <v>9999</v>
      </c>
      <c r="EE140" s="1">
        <f t="shared" si="765"/>
        <v>9999</v>
      </c>
    </row>
    <row r="141" spans="8:135" x14ac:dyDescent="0.25">
      <c r="H141" s="8">
        <v>0</v>
      </c>
      <c r="I141" s="8">
        <v>0</v>
      </c>
      <c r="N141" s="8">
        <f t="shared" si="815"/>
        <v>0</v>
      </c>
      <c r="O141" s="32">
        <f t="shared" si="840"/>
        <v>0</v>
      </c>
      <c r="P141" s="70"/>
      <c r="Q141" s="32">
        <f t="shared" ref="Q141" si="843">IF(R141&gt;0,"+",0)</f>
        <v>0</v>
      </c>
      <c r="R141" s="70"/>
      <c r="S141" s="6">
        <f t="shared" si="772"/>
        <v>0</v>
      </c>
      <c r="T141" s="8" t="str">
        <f t="shared" si="817"/>
        <v/>
      </c>
      <c r="V141" s="8">
        <f t="shared" si="773"/>
        <v>0</v>
      </c>
      <c r="W141" s="8">
        <f t="shared" si="774"/>
        <v>0</v>
      </c>
      <c r="X141" s="8" t="str">
        <f t="shared" si="775"/>
        <v/>
      </c>
      <c r="Y141" s="8"/>
      <c r="Z141" s="8">
        <f>IF(A141&lt;&gt;"",IF(VLOOKUP(A141,Apr!A$4:F$209,6)&gt;0,VLOOKUP(A141,Apr!A$4:F$209,6),0),0)</f>
        <v>0</v>
      </c>
      <c r="AA141" s="8">
        <f>IF(A141&lt;&gt;"",IF(VLOOKUP(A141,May!A$3:F$207,6)&gt;0,VLOOKUP(A141,May!A$3:F$207,6),0),0)</f>
        <v>0</v>
      </c>
      <c r="AB141" s="8">
        <f>IF(A141&lt;&gt;"",IF(VLOOKUP(A141,Jun!A$3:F$207,6)&gt;0,VLOOKUP(A141,Jun!A$3:F$207,6),0),0)</f>
        <v>0</v>
      </c>
      <c r="AC141" s="8">
        <f>IF(A141&lt;&gt;"",IF(VLOOKUP(A141,Jul!A$3:F$206,6)&gt;0,VLOOKUP(A141,Jul!A$3:F$206,6),0),0)</f>
        <v>0</v>
      </c>
      <c r="AD141" s="8">
        <f>IF(A141&lt;&gt;"",IF(VLOOKUP(A141,Aug!A$3:F$206,6)&gt;0,VLOOKUP(A141,Aug!A$3:F$206,6),0),0)</f>
        <v>0</v>
      </c>
      <c r="AE141" s="8">
        <f>IF(A141&lt;&gt;"",IF(VLOOKUP(A141,Sep!A$3:F$206,6)&gt;0,VLOOKUP(A141,Sep!A$3:F$206,6),0),0)</f>
        <v>0</v>
      </c>
      <c r="AF141" s="6">
        <f t="shared" si="776"/>
        <v>0</v>
      </c>
      <c r="AG141" s="8">
        <f t="shared" si="777"/>
        <v>2.7777777777777776E-2</v>
      </c>
      <c r="AH141" s="8">
        <f>IF(A141&lt;&gt;"",IF(VLOOKUP(A141,Oct!A$3:F$206,6)&gt;0,VLOOKUP(A141,Oct!A$3:F$206,6),0),0)</f>
        <v>0</v>
      </c>
      <c r="AI141" s="8">
        <f>IF(A141&lt;&gt;"",IF(VLOOKUP(A141,Nov!A$3:F$206,6)&gt;0,VLOOKUP(A141,Nov!A$3:F$206,6),0),0)</f>
        <v>0</v>
      </c>
      <c r="AJ141" s="8">
        <f>IF(A141&lt;&gt;"",IF(VLOOKUP(A141,Dec!A$3:F$207,6)&gt;0,VLOOKUP(A141,Dec!A$3:F$207,6),0),0)</f>
        <v>0</v>
      </c>
      <c r="AK141" s="8">
        <f>IF(A141&lt;&gt;"",IF(VLOOKUP(A141,Jan!A$3:F$206,6)&gt;0,VLOOKUP(A141,Jan!A$3:F$206,6),0),0)</f>
        <v>0</v>
      </c>
      <c r="AL141" s="8">
        <f>IF(A141&lt;&gt;"",IF(VLOOKUP(A141,Feb!A$3:F$206,6)&gt;0,VLOOKUP(A141,Feb!A$3:F$206,6),0),0)</f>
        <v>0</v>
      </c>
      <c r="AM141" s="8">
        <f>IF(A141&lt;&gt;"",IF(VLOOKUP(A141,Mar!A$3:F$206,6)&gt;0,VLOOKUP(A141,Mar!A$3:F$206,6),0),0)</f>
        <v>0</v>
      </c>
      <c r="AO141" s="8">
        <f>LARGE($BM141:BN141,1)</f>
        <v>0</v>
      </c>
      <c r="AP141" s="8">
        <f>LARGE($BM141:BO141,1)</f>
        <v>0</v>
      </c>
      <c r="AQ141" s="8">
        <f>LARGE($BM141:BP141,1)</f>
        <v>0</v>
      </c>
      <c r="AR141" s="8">
        <f>LARGE($BM141:BQ141,1)</f>
        <v>0</v>
      </c>
      <c r="AS141" s="8">
        <f>LARGE($BM141:BR141,1)</f>
        <v>0</v>
      </c>
      <c r="AT141" s="8">
        <f>LARGE($BS141:BT141,1)</f>
        <v>0</v>
      </c>
      <c r="AU141" s="8">
        <f>LARGE($BS141:BU141,1)</f>
        <v>0</v>
      </c>
      <c r="AV141" s="8">
        <f>LARGE($BS141:BV141,1)</f>
        <v>0</v>
      </c>
      <c r="AW141" s="8">
        <f>LARGE($BS141:BW141,1)</f>
        <v>0</v>
      </c>
      <c r="AX141" s="8">
        <f>LARGE($BS141:BX141,1)</f>
        <v>0</v>
      </c>
      <c r="BA141" s="6">
        <f t="shared" si="823"/>
        <v>0</v>
      </c>
      <c r="BB141" s="6">
        <f t="shared" si="824"/>
        <v>0</v>
      </c>
      <c r="BC141" s="6">
        <f t="shared" si="825"/>
        <v>0</v>
      </c>
      <c r="BD141" s="6">
        <f t="shared" si="826"/>
        <v>0</v>
      </c>
      <c r="BE141" s="6">
        <f t="shared" si="827"/>
        <v>0</v>
      </c>
      <c r="BF141" s="6">
        <f t="shared" si="828"/>
        <v>0</v>
      </c>
      <c r="BG141" s="6">
        <f t="shared" si="778"/>
        <v>0</v>
      </c>
      <c r="BH141" s="6">
        <f t="shared" si="779"/>
        <v>0</v>
      </c>
      <c r="BI141" s="6">
        <f t="shared" si="780"/>
        <v>0</v>
      </c>
      <c r="BJ141" s="6">
        <f t="shared" si="781"/>
        <v>0</v>
      </c>
      <c r="BK141" s="6">
        <f t="shared" si="782"/>
        <v>0</v>
      </c>
      <c r="BM141" s="8" t="str">
        <f t="shared" si="829"/>
        <v/>
      </c>
      <c r="BN141" s="8">
        <f t="shared" si="783"/>
        <v>0</v>
      </c>
      <c r="BO141" s="8">
        <f t="shared" si="784"/>
        <v>0</v>
      </c>
      <c r="BP141" s="8">
        <f t="shared" si="785"/>
        <v>0</v>
      </c>
      <c r="BQ141" s="8">
        <f t="shared" si="786"/>
        <v>0</v>
      </c>
      <c r="BR141" s="8">
        <f t="shared" si="787"/>
        <v>0</v>
      </c>
      <c r="BS141" s="8"/>
      <c r="BT141" s="8">
        <f t="shared" si="747"/>
        <v>0</v>
      </c>
      <c r="BU141" s="8">
        <f t="shared" si="747"/>
        <v>0</v>
      </c>
      <c r="BV141" s="8">
        <f t="shared" si="789"/>
        <v>0</v>
      </c>
      <c r="BW141" s="8">
        <f t="shared" si="790"/>
        <v>0</v>
      </c>
      <c r="BX141" s="8">
        <f t="shared" si="791"/>
        <v>0</v>
      </c>
      <c r="CA141" s="8" t="str">
        <f t="shared" si="830"/>
        <v/>
      </c>
      <c r="CB141" s="8" t="str">
        <f t="shared" si="831"/>
        <v/>
      </c>
      <c r="CC141" s="8" t="str">
        <f t="shared" si="832"/>
        <v/>
      </c>
      <c r="CD141" s="8" t="str">
        <f t="shared" si="833"/>
        <v/>
      </c>
      <c r="CE141" s="8" t="str">
        <f t="shared" si="834"/>
        <v/>
      </c>
      <c r="CF141" s="8" t="str">
        <f t="shared" si="835"/>
        <v/>
      </c>
      <c r="CG141" s="8" t="str">
        <f t="shared" si="748"/>
        <v/>
      </c>
      <c r="CH141" s="8" t="str">
        <f t="shared" si="749"/>
        <v/>
      </c>
      <c r="CI141" s="8" t="str">
        <f t="shared" si="750"/>
        <v/>
      </c>
      <c r="CJ141" s="8" t="str">
        <f t="shared" si="751"/>
        <v/>
      </c>
      <c r="CK141" s="8" t="str">
        <f t="shared" si="752"/>
        <v/>
      </c>
      <c r="CL141" s="8" t="str">
        <f t="shared" si="753"/>
        <v/>
      </c>
      <c r="CN141" s="13">
        <v>1.7757986111111099</v>
      </c>
      <c r="CO141" s="8">
        <f t="shared" si="754"/>
        <v>1.7757986111111099</v>
      </c>
      <c r="CP141" s="8">
        <f>IF(COUNT($CA141:CB141)&gt;0,SMALL($CA141:CB141,1),$CN141)</f>
        <v>1.7757986111111099</v>
      </c>
      <c r="CQ141" s="8">
        <f>IF(COUNT($CA141:CC141)&gt;0,SMALL($CA141:CC141,1),$CN141)</f>
        <v>1.7757986111111099</v>
      </c>
      <c r="CR141" s="8">
        <f>IF(COUNT($CA141:CD141)&gt;0,SMALL($CA141:CD141,1),$CN141)</f>
        <v>1.7757986111111099</v>
      </c>
      <c r="CS141" s="8">
        <f>IF(COUNT($CA141:CE141)&gt;0,SMALL($CA141:CE141,1),$CN141)</f>
        <v>1.7757986111111099</v>
      </c>
      <c r="CU141" s="8">
        <f t="shared" si="755"/>
        <v>0</v>
      </c>
      <c r="CV141" s="8">
        <f>IF(COUNT($CG141:CH141)&gt;0,SMALL($CG141:CH141,1),$CU141)</f>
        <v>0</v>
      </c>
      <c r="CW141" s="8">
        <f>IF(COUNT($CG141:CI141)&gt;0,SMALL($CG141:CI141,1),$CU141)</f>
        <v>0</v>
      </c>
      <c r="CX141" s="8">
        <f>IF(COUNT($CG141:CJ141)&gt;0,SMALL($CG141:CJ141,1),$CU141)</f>
        <v>0</v>
      </c>
      <c r="CY141" s="8">
        <f>IF(COUNT($CG141:CK141)&gt;0,SMALL($CG141:CK141,1),$CU141)</f>
        <v>0</v>
      </c>
      <c r="DA141" s="8" t="str">
        <f t="shared" si="818"/>
        <v/>
      </c>
      <c r="DB141" s="8" t="str">
        <f t="shared" si="819"/>
        <v/>
      </c>
      <c r="DC141" s="1">
        <f t="shared" si="811"/>
        <v>0</v>
      </c>
      <c r="DD141" s="8" t="str">
        <f t="shared" si="820"/>
        <v/>
      </c>
      <c r="DE141" s="1">
        <f t="shared" si="821"/>
        <v>0</v>
      </c>
      <c r="DG141" s="13">
        <f t="shared" si="836"/>
        <v>0</v>
      </c>
      <c r="DH141" s="13">
        <f>SMALL($DT141:DU141,1)/(60*60*24)</f>
        <v>0</v>
      </c>
      <c r="DI141" s="13">
        <f>SMALL($DT141:DV141,1)/(60*60*24)</f>
        <v>0</v>
      </c>
      <c r="DJ141" s="13">
        <f>SMALL($DT141:DW141,1)/(60*60*24)</f>
        <v>0</v>
      </c>
      <c r="DK141" s="13">
        <f>SMALL($DT141:DX141,1)/(60*60*24)</f>
        <v>0</v>
      </c>
      <c r="DL141" s="13">
        <f>SMALL($DT141:DY141,1)/(60*60*24)</f>
        <v>0</v>
      </c>
      <c r="DM141" s="37">
        <f t="shared" si="837"/>
        <v>0</v>
      </c>
      <c r="DN141" s="13">
        <f>SMALL($DZ141:EA141,1)/(60*60*24)</f>
        <v>0</v>
      </c>
      <c r="DO141" s="13">
        <f>SMALL($DZ141:EB141,1)/(60*60*24)</f>
        <v>0</v>
      </c>
      <c r="DP141" s="13">
        <f>SMALL($DZ141:EC141,1)/(60*60*24)</f>
        <v>0</v>
      </c>
      <c r="DQ141" s="13">
        <f>SMALL($DZ141:ED141,1)/(60*60*24)</f>
        <v>0</v>
      </c>
      <c r="DR141" s="13">
        <f>SMALL($DZ141:EE141,1)/(60*60*24)</f>
        <v>0</v>
      </c>
      <c r="DT141" s="6">
        <f t="shared" si="838"/>
        <v>0</v>
      </c>
      <c r="DU141" s="1">
        <f t="shared" si="756"/>
        <v>9999</v>
      </c>
      <c r="DV141" s="1">
        <f t="shared" si="757"/>
        <v>9999</v>
      </c>
      <c r="DW141" s="1">
        <f t="shared" si="758"/>
        <v>9999</v>
      </c>
      <c r="DX141" s="1">
        <f t="shared" si="759"/>
        <v>9999</v>
      </c>
      <c r="DY141" s="1">
        <f t="shared" si="760"/>
        <v>9999</v>
      </c>
      <c r="DZ141" s="6">
        <f t="shared" si="839"/>
        <v>0</v>
      </c>
      <c r="EA141" s="1">
        <f t="shared" si="761"/>
        <v>9999</v>
      </c>
      <c r="EB141" s="46">
        <f t="shared" si="792"/>
        <v>9999</v>
      </c>
      <c r="EC141" s="1">
        <f t="shared" si="763"/>
        <v>9999</v>
      </c>
      <c r="ED141" s="1">
        <f t="shared" si="764"/>
        <v>9999</v>
      </c>
      <c r="EE141" s="1">
        <f t="shared" si="765"/>
        <v>9999</v>
      </c>
    </row>
    <row r="142" spans="8:135" x14ac:dyDescent="0.25">
      <c r="H142" s="8">
        <v>0</v>
      </c>
      <c r="I142" s="8">
        <v>0</v>
      </c>
      <c r="N142" s="8">
        <f t="shared" si="815"/>
        <v>0</v>
      </c>
      <c r="O142" s="32">
        <f t="shared" si="840"/>
        <v>0</v>
      </c>
      <c r="P142" s="70"/>
      <c r="Q142" s="32">
        <f t="shared" ref="Q142" si="844">IF(R142&gt;0,"+",0)</f>
        <v>0</v>
      </c>
      <c r="R142" s="70"/>
      <c r="S142" s="6">
        <f t="shared" si="772"/>
        <v>0</v>
      </c>
      <c r="T142" s="8" t="str">
        <f t="shared" si="817"/>
        <v/>
      </c>
      <c r="V142" s="8">
        <f t="shared" si="773"/>
        <v>0</v>
      </c>
      <c r="W142" s="8">
        <f t="shared" si="774"/>
        <v>0</v>
      </c>
      <c r="X142" s="8" t="str">
        <f t="shared" si="775"/>
        <v/>
      </c>
      <c r="Y142" s="8"/>
      <c r="Z142" s="8">
        <f>IF(A142&lt;&gt;"",IF(VLOOKUP(A142,Apr!A$4:F$209,6)&gt;0,VLOOKUP(A142,Apr!A$4:F$209,6),0),0)</f>
        <v>0</v>
      </c>
      <c r="AA142" s="8">
        <f>IF(A142&lt;&gt;"",IF(VLOOKUP(A142,May!A$3:F$207,6)&gt;0,VLOOKUP(A142,May!A$3:F$207,6),0),0)</f>
        <v>0</v>
      </c>
      <c r="AB142" s="8">
        <f>IF(A142&lt;&gt;"",IF(VLOOKUP(A142,Jun!A$3:F$207,6)&gt;0,VLOOKUP(A142,Jun!A$3:F$207,6),0),0)</f>
        <v>0</v>
      </c>
      <c r="AC142" s="8">
        <f>IF(A142&lt;&gt;"",IF(VLOOKUP(A142,Jul!A$3:F$206,6)&gt;0,VLOOKUP(A142,Jul!A$3:F$206,6),0),0)</f>
        <v>0</v>
      </c>
      <c r="AD142" s="8">
        <f>IF(A142&lt;&gt;"",IF(VLOOKUP(A142,Aug!A$3:F$206,6)&gt;0,VLOOKUP(A142,Aug!A$3:F$206,6),0),0)</f>
        <v>0</v>
      </c>
      <c r="AE142" s="8">
        <f>IF(A142&lt;&gt;"",IF(VLOOKUP(A142,Sep!A$3:F$206,6)&gt;0,VLOOKUP(A142,Sep!A$3:F$206,6),0),0)</f>
        <v>0</v>
      </c>
      <c r="AF142" s="6">
        <f t="shared" si="776"/>
        <v>0</v>
      </c>
      <c r="AG142" s="8">
        <f t="shared" si="777"/>
        <v>2.7777777777777776E-2</v>
      </c>
      <c r="AH142" s="8">
        <f>IF(A142&lt;&gt;"",IF(VLOOKUP(A142,Oct!A$3:F$206,6)&gt;0,VLOOKUP(A142,Oct!A$3:F$206,6),0),0)</f>
        <v>0</v>
      </c>
      <c r="AI142" s="8">
        <f>IF(A142&lt;&gt;"",IF(VLOOKUP(A142,Nov!A$3:F$206,6)&gt;0,VLOOKUP(A142,Nov!A$3:F$206,6),0),0)</f>
        <v>0</v>
      </c>
      <c r="AJ142" s="8">
        <f>IF(A142&lt;&gt;"",IF(VLOOKUP(A142,Dec!A$3:F$207,6)&gt;0,VLOOKUP(A142,Dec!A$3:F$207,6),0),0)</f>
        <v>0</v>
      </c>
      <c r="AK142" s="8">
        <f>IF(A142&lt;&gt;"",IF(VLOOKUP(A142,Jan!A$3:F$206,6)&gt;0,VLOOKUP(A142,Jan!A$3:F$206,6),0),0)</f>
        <v>0</v>
      </c>
      <c r="AL142" s="8">
        <f>IF(A142&lt;&gt;"",IF(VLOOKUP(A142,Feb!A$3:F$206,6)&gt;0,VLOOKUP(A142,Feb!A$3:F$206,6),0),0)</f>
        <v>0</v>
      </c>
      <c r="AM142" s="8">
        <f>IF(A142&lt;&gt;"",IF(VLOOKUP(A142,Mar!A$3:F$206,6)&gt;0,VLOOKUP(A142,Mar!A$3:F$206,6),0),0)</f>
        <v>0</v>
      </c>
      <c r="AO142" s="8">
        <f>LARGE($BM142:BN142,1)</f>
        <v>0</v>
      </c>
      <c r="AP142" s="8">
        <f>LARGE($BM142:BO142,1)</f>
        <v>0</v>
      </c>
      <c r="AQ142" s="8">
        <f>LARGE($BM142:BP142,1)</f>
        <v>0</v>
      </c>
      <c r="AR142" s="8">
        <f>LARGE($BM142:BQ142,1)</f>
        <v>0</v>
      </c>
      <c r="AS142" s="8">
        <f>LARGE($BM142:BR142,1)</f>
        <v>0</v>
      </c>
      <c r="AT142" s="8">
        <f>LARGE($BS142:BT142,1)</f>
        <v>0</v>
      </c>
      <c r="AU142" s="8">
        <f>LARGE($BS142:BU142,1)</f>
        <v>0</v>
      </c>
      <c r="AV142" s="8">
        <f>LARGE($BS142:BV142,1)</f>
        <v>0</v>
      </c>
      <c r="AW142" s="8">
        <f>LARGE($BS142:BW142,1)</f>
        <v>0</v>
      </c>
      <c r="AX142" s="8">
        <f>LARGE($BS142:BX142,1)</f>
        <v>0</v>
      </c>
      <c r="BA142" s="6">
        <f t="shared" si="823"/>
        <v>0</v>
      </c>
      <c r="BB142" s="6">
        <f t="shared" si="824"/>
        <v>0</v>
      </c>
      <c r="BC142" s="6">
        <f t="shared" si="825"/>
        <v>0</v>
      </c>
      <c r="BD142" s="6">
        <f t="shared" si="826"/>
        <v>0</v>
      </c>
      <c r="BE142" s="6">
        <f t="shared" si="827"/>
        <v>0</v>
      </c>
      <c r="BF142" s="6">
        <f t="shared" si="828"/>
        <v>0</v>
      </c>
      <c r="BG142" s="6">
        <f t="shared" si="778"/>
        <v>0</v>
      </c>
      <c r="BH142" s="6">
        <f t="shared" si="779"/>
        <v>0</v>
      </c>
      <c r="BI142" s="6">
        <f t="shared" si="780"/>
        <v>0</v>
      </c>
      <c r="BJ142" s="6">
        <f t="shared" si="781"/>
        <v>0</v>
      </c>
      <c r="BK142" s="6">
        <f t="shared" si="782"/>
        <v>0</v>
      </c>
      <c r="BM142" s="8" t="str">
        <f t="shared" si="829"/>
        <v/>
      </c>
      <c r="BN142" s="8">
        <f t="shared" si="783"/>
        <v>0</v>
      </c>
      <c r="BO142" s="8">
        <f t="shared" si="784"/>
        <v>0</v>
      </c>
      <c r="BP142" s="8">
        <f t="shared" si="785"/>
        <v>0</v>
      </c>
      <c r="BQ142" s="8">
        <f t="shared" si="786"/>
        <v>0</v>
      </c>
      <c r="BR142" s="8">
        <f t="shared" si="787"/>
        <v>0</v>
      </c>
      <c r="BS142" s="8"/>
      <c r="BT142" s="8">
        <f t="shared" si="747"/>
        <v>0</v>
      </c>
      <c r="BU142" s="8">
        <f t="shared" si="747"/>
        <v>0</v>
      </c>
      <c r="BV142" s="8">
        <f t="shared" si="789"/>
        <v>0</v>
      </c>
      <c r="BW142" s="8">
        <f t="shared" si="790"/>
        <v>0</v>
      </c>
      <c r="BX142" s="8">
        <f t="shared" si="791"/>
        <v>0</v>
      </c>
      <c r="CA142" s="8" t="str">
        <f t="shared" si="830"/>
        <v/>
      </c>
      <c r="CB142" s="8" t="str">
        <f t="shared" si="831"/>
        <v/>
      </c>
      <c r="CC142" s="8" t="str">
        <f t="shared" si="832"/>
        <v/>
      </c>
      <c r="CD142" s="8" t="str">
        <f t="shared" si="833"/>
        <v/>
      </c>
      <c r="CE142" s="8" t="str">
        <f t="shared" si="834"/>
        <v/>
      </c>
      <c r="CF142" s="8" t="str">
        <f t="shared" si="835"/>
        <v/>
      </c>
      <c r="CG142" s="8" t="str">
        <f t="shared" si="748"/>
        <v/>
      </c>
      <c r="CH142" s="8" t="str">
        <f t="shared" si="749"/>
        <v/>
      </c>
      <c r="CI142" s="8" t="str">
        <f t="shared" si="750"/>
        <v/>
      </c>
      <c r="CJ142" s="8" t="str">
        <f t="shared" si="751"/>
        <v/>
      </c>
      <c r="CK142" s="8" t="str">
        <f t="shared" si="752"/>
        <v/>
      </c>
      <c r="CL142" s="8" t="str">
        <f t="shared" si="753"/>
        <v/>
      </c>
      <c r="CN142" s="13">
        <v>1.81746527777778</v>
      </c>
      <c r="CO142" s="8">
        <f t="shared" si="754"/>
        <v>1.81746527777778</v>
      </c>
      <c r="CP142" s="8">
        <f>IF(COUNT($CA142:CB142)&gt;0,SMALL($CA142:CB142,1),$CN142)</f>
        <v>1.81746527777778</v>
      </c>
      <c r="CQ142" s="8">
        <f>IF(COUNT($CA142:CC142)&gt;0,SMALL($CA142:CC142,1),$CN142)</f>
        <v>1.81746527777778</v>
      </c>
      <c r="CR142" s="8">
        <f>IF(COUNT($CA142:CD142)&gt;0,SMALL($CA142:CD142,1),$CN142)</f>
        <v>1.81746527777778</v>
      </c>
      <c r="CS142" s="8">
        <f>IF(COUNT($CA142:CE142)&gt;0,SMALL($CA142:CE142,1),$CN142)</f>
        <v>1.81746527777778</v>
      </c>
      <c r="CU142" s="8">
        <f t="shared" si="755"/>
        <v>0</v>
      </c>
      <c r="CV142" s="8">
        <f>IF(COUNT($CG142:CH142)&gt;0,SMALL($CG142:CH142,1),$CU142)</f>
        <v>0</v>
      </c>
      <c r="CW142" s="8">
        <f>IF(COUNT($CG142:CI142)&gt;0,SMALL($CG142:CI142,1),$CU142)</f>
        <v>0</v>
      </c>
      <c r="CX142" s="8">
        <f>IF(COUNT($CG142:CJ142)&gt;0,SMALL($CG142:CJ142,1),$CU142)</f>
        <v>0</v>
      </c>
      <c r="CY142" s="8">
        <f>IF(COUNT($CG142:CK142)&gt;0,SMALL($CG142:CK142,1),$CU142)</f>
        <v>0</v>
      </c>
      <c r="DA142" s="8" t="str">
        <f t="shared" si="818"/>
        <v/>
      </c>
      <c r="DB142" s="8" t="str">
        <f t="shared" si="819"/>
        <v/>
      </c>
      <c r="DC142" s="1">
        <f t="shared" si="811"/>
        <v>0</v>
      </c>
      <c r="DD142" s="8" t="str">
        <f t="shared" si="820"/>
        <v/>
      </c>
      <c r="DE142" s="1">
        <f t="shared" si="821"/>
        <v>0</v>
      </c>
      <c r="DG142" s="13">
        <f t="shared" si="836"/>
        <v>0</v>
      </c>
      <c r="DH142" s="13">
        <f>SMALL($DT142:DU142,1)/(60*60*24)</f>
        <v>0</v>
      </c>
      <c r="DI142" s="13">
        <f>SMALL($DT142:DV142,1)/(60*60*24)</f>
        <v>0</v>
      </c>
      <c r="DJ142" s="13">
        <f>SMALL($DT142:DW142,1)/(60*60*24)</f>
        <v>0</v>
      </c>
      <c r="DK142" s="13">
        <f>SMALL($DT142:DX142,1)/(60*60*24)</f>
        <v>0</v>
      </c>
      <c r="DL142" s="13">
        <f>SMALL($DT142:DY142,1)/(60*60*24)</f>
        <v>0</v>
      </c>
      <c r="DM142" s="37">
        <f t="shared" si="837"/>
        <v>0</v>
      </c>
      <c r="DN142" s="13">
        <f>SMALL($DZ142:EA142,1)/(60*60*24)</f>
        <v>0</v>
      </c>
      <c r="DO142" s="13">
        <f>SMALL($DZ142:EB142,1)/(60*60*24)</f>
        <v>0</v>
      </c>
      <c r="DP142" s="13">
        <f>SMALL($DZ142:EC142,1)/(60*60*24)</f>
        <v>0</v>
      </c>
      <c r="DQ142" s="13">
        <f>SMALL($DZ142:ED142,1)/(60*60*24)</f>
        <v>0</v>
      </c>
      <c r="DR142" s="13">
        <f>SMALL($DZ142:EE142,1)/(60*60*24)</f>
        <v>0</v>
      </c>
      <c r="DT142" s="6">
        <f t="shared" si="838"/>
        <v>0</v>
      </c>
      <c r="DU142" s="1">
        <f t="shared" si="756"/>
        <v>9999</v>
      </c>
      <c r="DV142" s="1">
        <f t="shared" si="757"/>
        <v>9999</v>
      </c>
      <c r="DW142" s="1">
        <f t="shared" si="758"/>
        <v>9999</v>
      </c>
      <c r="DX142" s="1">
        <f t="shared" si="759"/>
        <v>9999</v>
      </c>
      <c r="DY142" s="1">
        <f t="shared" si="760"/>
        <v>9999</v>
      </c>
      <c r="DZ142" s="6">
        <f t="shared" si="839"/>
        <v>0</v>
      </c>
      <c r="EA142" s="1">
        <f t="shared" si="761"/>
        <v>9999</v>
      </c>
      <c r="EB142" s="46">
        <f t="shared" si="792"/>
        <v>9999</v>
      </c>
      <c r="EC142" s="1">
        <f t="shared" si="763"/>
        <v>9999</v>
      </c>
      <c r="ED142" s="1">
        <f t="shared" si="764"/>
        <v>9999</v>
      </c>
      <c r="EE142" s="1">
        <f t="shared" si="765"/>
        <v>9999</v>
      </c>
    </row>
    <row r="143" spans="8:135" x14ac:dyDescent="0.25">
      <c r="H143" s="8">
        <v>0</v>
      </c>
      <c r="I143" s="8">
        <v>0</v>
      </c>
      <c r="N143" s="8">
        <f t="shared" si="815"/>
        <v>0</v>
      </c>
      <c r="O143" s="32">
        <f t="shared" si="840"/>
        <v>0</v>
      </c>
      <c r="P143" s="70"/>
      <c r="Q143" s="32">
        <f t="shared" ref="Q143" si="845">IF(R143&gt;0,"+",0)</f>
        <v>0</v>
      </c>
      <c r="R143" s="70"/>
      <c r="S143" s="6">
        <f t="shared" si="772"/>
        <v>0</v>
      </c>
      <c r="T143" s="8" t="str">
        <f t="shared" si="817"/>
        <v/>
      </c>
      <c r="V143" s="8">
        <f t="shared" si="773"/>
        <v>0</v>
      </c>
      <c r="W143" s="8">
        <f t="shared" si="774"/>
        <v>0</v>
      </c>
      <c r="X143" s="8" t="str">
        <f t="shared" si="775"/>
        <v/>
      </c>
      <c r="Y143" s="8"/>
      <c r="Z143" s="8">
        <f>IF(A143&lt;&gt;"",IF(VLOOKUP(A143,Apr!A$4:F$209,6)&gt;0,VLOOKUP(A143,Apr!A$4:F$209,6),0),0)</f>
        <v>0</v>
      </c>
      <c r="AA143" s="8">
        <f>IF(A143&lt;&gt;"",IF(VLOOKUP(A143,May!A$3:F$207,6)&gt;0,VLOOKUP(A143,May!A$3:F$207,6),0),0)</f>
        <v>0</v>
      </c>
      <c r="AB143" s="8">
        <f>IF(A143&lt;&gt;"",IF(VLOOKUP(A143,Jun!A$3:F$207,6)&gt;0,VLOOKUP(A143,Jun!A$3:F$207,6),0),0)</f>
        <v>0</v>
      </c>
      <c r="AC143" s="8">
        <f>IF(A143&lt;&gt;"",IF(VLOOKUP(A143,Jul!A$3:F$206,6)&gt;0,VLOOKUP(A143,Jul!A$3:F$206,6),0),0)</f>
        <v>0</v>
      </c>
      <c r="AD143" s="8">
        <f>IF(A143&lt;&gt;"",IF(VLOOKUP(A143,Aug!A$3:F$206,6)&gt;0,VLOOKUP(A143,Aug!A$3:F$206,6),0),0)</f>
        <v>0</v>
      </c>
      <c r="AE143" s="8">
        <f>IF(A143&lt;&gt;"",IF(VLOOKUP(A143,Sep!A$3:F$206,6)&gt;0,VLOOKUP(A143,Sep!A$3:F$206,6),0),0)</f>
        <v>0</v>
      </c>
      <c r="AF143" s="6">
        <f t="shared" si="776"/>
        <v>0</v>
      </c>
      <c r="AG143" s="8">
        <f t="shared" si="777"/>
        <v>2.7777777777777776E-2</v>
      </c>
      <c r="AH143" s="8">
        <f>IF(A143&lt;&gt;"",IF(VLOOKUP(A143,Oct!A$3:F$206,6)&gt;0,VLOOKUP(A143,Oct!A$3:F$206,6),0),0)</f>
        <v>0</v>
      </c>
      <c r="AI143" s="8">
        <f>IF(A143&lt;&gt;"",IF(VLOOKUP(A143,Nov!A$3:F$206,6)&gt;0,VLOOKUP(A143,Nov!A$3:F$206,6),0),0)</f>
        <v>0</v>
      </c>
      <c r="AJ143" s="8">
        <f>IF(A143&lt;&gt;"",IF(VLOOKUP(A143,Dec!A$3:F$207,6)&gt;0,VLOOKUP(A143,Dec!A$3:F$207,6),0),0)</f>
        <v>0</v>
      </c>
      <c r="AK143" s="8">
        <f>IF(A143&lt;&gt;"",IF(VLOOKUP(A143,Jan!A$3:F$206,6)&gt;0,VLOOKUP(A143,Jan!A$3:F$206,6),0),0)</f>
        <v>0</v>
      </c>
      <c r="AL143" s="8">
        <f>IF(A143&lt;&gt;"",IF(VLOOKUP(A143,Feb!A$3:F$206,6)&gt;0,VLOOKUP(A143,Feb!A$3:F$206,6),0),0)</f>
        <v>0</v>
      </c>
      <c r="AM143" s="8">
        <f>IF(A143&lt;&gt;"",IF(VLOOKUP(A143,Mar!A$3:F$206,6)&gt;0,VLOOKUP(A143,Mar!A$3:F$206,6),0),0)</f>
        <v>0</v>
      </c>
      <c r="AO143" s="8">
        <f>LARGE($BM143:BN143,1)</f>
        <v>0</v>
      </c>
      <c r="AP143" s="8">
        <f>LARGE($BM143:BO143,1)</f>
        <v>0</v>
      </c>
      <c r="AQ143" s="8">
        <f>LARGE($BM143:BP143,1)</f>
        <v>0</v>
      </c>
      <c r="AR143" s="8">
        <f>LARGE($BM143:BQ143,1)</f>
        <v>0</v>
      </c>
      <c r="AS143" s="8">
        <f>LARGE($BM143:BR143,1)</f>
        <v>0</v>
      </c>
      <c r="AT143" s="8">
        <f>LARGE($BS143:BT143,1)</f>
        <v>0</v>
      </c>
      <c r="AU143" s="8">
        <f>LARGE($BS143:BU143,1)</f>
        <v>0</v>
      </c>
      <c r="AV143" s="8">
        <f>LARGE($BS143:BV143,1)</f>
        <v>0</v>
      </c>
      <c r="AW143" s="8">
        <f>LARGE($BS143:BW143,1)</f>
        <v>0</v>
      </c>
      <c r="AX143" s="8">
        <f>LARGE($BS143:BX143,1)</f>
        <v>0</v>
      </c>
      <c r="BA143" s="6">
        <f t="shared" si="823"/>
        <v>0</v>
      </c>
      <c r="BB143" s="6">
        <f t="shared" si="824"/>
        <v>0</v>
      </c>
      <c r="BC143" s="6">
        <f t="shared" si="825"/>
        <v>0</v>
      </c>
      <c r="BD143" s="6">
        <f t="shared" si="826"/>
        <v>0</v>
      </c>
      <c r="BE143" s="6">
        <f t="shared" si="827"/>
        <v>0</v>
      </c>
      <c r="BF143" s="6">
        <f t="shared" si="828"/>
        <v>0</v>
      </c>
      <c r="BG143" s="6">
        <f t="shared" si="778"/>
        <v>0</v>
      </c>
      <c r="BH143" s="6">
        <f t="shared" si="779"/>
        <v>0</v>
      </c>
      <c r="BI143" s="6">
        <f t="shared" si="780"/>
        <v>0</v>
      </c>
      <c r="BJ143" s="6">
        <f t="shared" si="781"/>
        <v>0</v>
      </c>
      <c r="BK143" s="6">
        <f t="shared" si="782"/>
        <v>0</v>
      </c>
      <c r="BM143" s="8" t="str">
        <f t="shared" si="829"/>
        <v/>
      </c>
      <c r="BN143" s="8">
        <f t="shared" si="783"/>
        <v>0</v>
      </c>
      <c r="BO143" s="8">
        <f t="shared" si="784"/>
        <v>0</v>
      </c>
      <c r="BP143" s="8">
        <f t="shared" si="785"/>
        <v>0</v>
      </c>
      <c r="BQ143" s="8">
        <f t="shared" si="786"/>
        <v>0</v>
      </c>
      <c r="BR143" s="8">
        <f t="shared" si="787"/>
        <v>0</v>
      </c>
      <c r="BS143" s="8"/>
      <c r="BT143" s="8">
        <f t="shared" si="747"/>
        <v>0</v>
      </c>
      <c r="BU143" s="8">
        <f t="shared" si="747"/>
        <v>0</v>
      </c>
      <c r="BV143" s="8">
        <f t="shared" si="789"/>
        <v>0</v>
      </c>
      <c r="BW143" s="8">
        <f t="shared" si="790"/>
        <v>0</v>
      </c>
      <c r="BX143" s="8">
        <f t="shared" si="791"/>
        <v>0</v>
      </c>
      <c r="CA143" s="8" t="str">
        <f t="shared" si="830"/>
        <v/>
      </c>
      <c r="CB143" s="8" t="str">
        <f t="shared" si="831"/>
        <v/>
      </c>
      <c r="CC143" s="8" t="str">
        <f t="shared" si="832"/>
        <v/>
      </c>
      <c r="CD143" s="8" t="str">
        <f t="shared" si="833"/>
        <v/>
      </c>
      <c r="CE143" s="8" t="str">
        <f t="shared" si="834"/>
        <v/>
      </c>
      <c r="CF143" s="8" t="str">
        <f t="shared" si="835"/>
        <v/>
      </c>
      <c r="CG143" s="8" t="str">
        <f t="shared" si="748"/>
        <v/>
      </c>
      <c r="CH143" s="8" t="str">
        <f t="shared" si="749"/>
        <v/>
      </c>
      <c r="CI143" s="8" t="str">
        <f t="shared" si="750"/>
        <v/>
      </c>
      <c r="CJ143" s="8" t="str">
        <f t="shared" si="751"/>
        <v/>
      </c>
      <c r="CK143" s="8" t="str">
        <f t="shared" si="752"/>
        <v/>
      </c>
      <c r="CL143" s="8" t="str">
        <f t="shared" si="753"/>
        <v/>
      </c>
      <c r="CN143" s="13">
        <v>1.8591319444444401</v>
      </c>
      <c r="CO143" s="8">
        <f t="shared" si="754"/>
        <v>1.8591319444444401</v>
      </c>
      <c r="CP143" s="8">
        <f>IF(COUNT($CA143:CB143)&gt;0,SMALL($CA143:CB143,1),$CN143)</f>
        <v>1.8591319444444401</v>
      </c>
      <c r="CQ143" s="8">
        <f>IF(COUNT($CA143:CC143)&gt;0,SMALL($CA143:CC143,1),$CN143)</f>
        <v>1.8591319444444401</v>
      </c>
      <c r="CR143" s="8">
        <f>IF(COUNT($CA143:CD143)&gt;0,SMALL($CA143:CD143,1),$CN143)</f>
        <v>1.8591319444444401</v>
      </c>
      <c r="CS143" s="8">
        <f>IF(COUNT($CA143:CE143)&gt;0,SMALL($CA143:CE143,1),$CN143)</f>
        <v>1.8591319444444401</v>
      </c>
      <c r="CU143" s="8">
        <f t="shared" si="755"/>
        <v>0</v>
      </c>
      <c r="CV143" s="8">
        <f>IF(COUNT($CG143:CH143)&gt;0,SMALL($CG143:CH143,1),$CU143)</f>
        <v>0</v>
      </c>
      <c r="CW143" s="8">
        <f>IF(COUNT($CG143:CI143)&gt;0,SMALL($CG143:CI143,1),$CU143)</f>
        <v>0</v>
      </c>
      <c r="CX143" s="8">
        <f>IF(COUNT($CG143:CJ143)&gt;0,SMALL($CG143:CJ143,1),$CU143)</f>
        <v>0</v>
      </c>
      <c r="CY143" s="8">
        <f>IF(COUNT($CG143:CK143)&gt;0,SMALL($CG143:CK143,1),$CU143)</f>
        <v>0</v>
      </c>
      <c r="DA143" s="8" t="str">
        <f t="shared" si="818"/>
        <v/>
      </c>
      <c r="DB143" s="8" t="str">
        <f t="shared" si="819"/>
        <v/>
      </c>
      <c r="DC143" s="1">
        <f t="shared" si="811"/>
        <v>0</v>
      </c>
      <c r="DD143" s="8" t="str">
        <f t="shared" si="820"/>
        <v/>
      </c>
      <c r="DE143" s="1">
        <f t="shared" si="821"/>
        <v>0</v>
      </c>
      <c r="DG143" s="13">
        <f t="shared" si="836"/>
        <v>0</v>
      </c>
      <c r="DH143" s="13">
        <f>SMALL($DT143:DU143,1)/(60*60*24)</f>
        <v>0</v>
      </c>
      <c r="DI143" s="13">
        <f>SMALL($DT143:DV143,1)/(60*60*24)</f>
        <v>0</v>
      </c>
      <c r="DJ143" s="13">
        <f>SMALL($DT143:DW143,1)/(60*60*24)</f>
        <v>0</v>
      </c>
      <c r="DK143" s="13">
        <f>SMALL($DT143:DX143,1)/(60*60*24)</f>
        <v>0</v>
      </c>
      <c r="DL143" s="13">
        <f>SMALL($DT143:DY143,1)/(60*60*24)</f>
        <v>0</v>
      </c>
      <c r="DM143" s="37">
        <f t="shared" si="837"/>
        <v>0</v>
      </c>
      <c r="DN143" s="13">
        <f>SMALL($DZ143:EA143,1)/(60*60*24)</f>
        <v>0</v>
      </c>
      <c r="DO143" s="13">
        <f>SMALL($DZ143:EB143,1)/(60*60*24)</f>
        <v>0</v>
      </c>
      <c r="DP143" s="13">
        <f>SMALL($DZ143:EC143,1)/(60*60*24)</f>
        <v>0</v>
      </c>
      <c r="DQ143" s="13">
        <f>SMALL($DZ143:ED143,1)/(60*60*24)</f>
        <v>0</v>
      </c>
      <c r="DR143" s="13">
        <f>SMALL($DZ143:EE143,1)/(60*60*24)</f>
        <v>0</v>
      </c>
      <c r="DT143" s="6">
        <f t="shared" si="838"/>
        <v>0</v>
      </c>
      <c r="DU143" s="1">
        <f t="shared" si="756"/>
        <v>9999</v>
      </c>
      <c r="DV143" s="1">
        <f t="shared" si="757"/>
        <v>9999</v>
      </c>
      <c r="DW143" s="1">
        <f t="shared" si="758"/>
        <v>9999</v>
      </c>
      <c r="DX143" s="1">
        <f t="shared" si="759"/>
        <v>9999</v>
      </c>
      <c r="DY143" s="1">
        <f t="shared" si="760"/>
        <v>9999</v>
      </c>
      <c r="DZ143" s="6">
        <f t="shared" si="839"/>
        <v>0</v>
      </c>
      <c r="EA143" s="1">
        <f t="shared" si="761"/>
        <v>9999</v>
      </c>
      <c r="EB143" s="46">
        <f t="shared" si="792"/>
        <v>9999</v>
      </c>
      <c r="EC143" s="1">
        <f t="shared" si="763"/>
        <v>9999</v>
      </c>
      <c r="ED143" s="1">
        <f t="shared" si="764"/>
        <v>9999</v>
      </c>
      <c r="EE143" s="1">
        <f t="shared" si="765"/>
        <v>9999</v>
      </c>
    </row>
    <row r="144" spans="8:135" x14ac:dyDescent="0.25">
      <c r="H144" s="8">
        <v>0</v>
      </c>
      <c r="I144" s="8">
        <v>0</v>
      </c>
      <c r="N144" s="8">
        <f t="shared" si="815"/>
        <v>0</v>
      </c>
      <c r="O144" s="32">
        <f t="shared" si="840"/>
        <v>0</v>
      </c>
      <c r="P144" s="70"/>
      <c r="Q144" s="32">
        <f t="shared" ref="Q144" si="846">IF(R144&gt;0,"+",0)</f>
        <v>0</v>
      </c>
      <c r="R144" s="70"/>
      <c r="S144" s="6">
        <f t="shared" si="772"/>
        <v>0</v>
      </c>
      <c r="T144" s="8" t="str">
        <f t="shared" si="817"/>
        <v/>
      </c>
      <c r="V144" s="8">
        <f t="shared" si="773"/>
        <v>0</v>
      </c>
      <c r="W144" s="8">
        <f t="shared" si="774"/>
        <v>0</v>
      </c>
      <c r="X144" s="8" t="str">
        <f t="shared" si="775"/>
        <v/>
      </c>
      <c r="Y144" s="8"/>
      <c r="Z144" s="8">
        <f>IF(A144&lt;&gt;"",IF(VLOOKUP(A144,Apr!A$4:F$209,6)&gt;0,VLOOKUP(A144,Apr!A$4:F$209,6),0),0)</f>
        <v>0</v>
      </c>
      <c r="AA144" s="8">
        <f>IF(A144&lt;&gt;"",IF(VLOOKUP(A144,May!A$3:F$207,6)&gt;0,VLOOKUP(A144,May!A$3:F$207,6),0),0)</f>
        <v>0</v>
      </c>
      <c r="AB144" s="8">
        <f>IF(A144&lt;&gt;"",IF(VLOOKUP(A144,Jun!A$3:F$207,6)&gt;0,VLOOKUP(A144,Jun!A$3:F$207,6),0),0)</f>
        <v>0</v>
      </c>
      <c r="AC144" s="8">
        <f>IF(A144&lt;&gt;"",IF(VLOOKUP(A144,Jul!A$3:F$206,6)&gt;0,VLOOKUP(A144,Jul!A$3:F$206,6),0),0)</f>
        <v>0</v>
      </c>
      <c r="AD144" s="8">
        <f>IF(A144&lt;&gt;"",IF(VLOOKUP(A144,Aug!A$3:F$206,6)&gt;0,VLOOKUP(A144,Aug!A$3:F$206,6),0),0)</f>
        <v>0</v>
      </c>
      <c r="AE144" s="8">
        <f>IF(A144&lt;&gt;"",IF(VLOOKUP(A144,Sep!A$3:F$206,6)&gt;0,VLOOKUP(A144,Sep!A$3:F$206,6),0),0)</f>
        <v>0</v>
      </c>
      <c r="AF144" s="6">
        <f t="shared" si="776"/>
        <v>0</v>
      </c>
      <c r="AG144" s="8">
        <f t="shared" si="777"/>
        <v>2.7777777777777776E-2</v>
      </c>
      <c r="AH144" s="8">
        <f>IF(A144&lt;&gt;"",IF(VLOOKUP(A144,Oct!A$3:F$206,6)&gt;0,VLOOKUP(A144,Oct!A$3:F$206,6),0),0)</f>
        <v>0</v>
      </c>
      <c r="AI144" s="8">
        <f>IF(A144&lt;&gt;"",IF(VLOOKUP(A144,Nov!A$3:F$206,6)&gt;0,VLOOKUP(A144,Nov!A$3:F$206,6),0),0)</f>
        <v>0</v>
      </c>
      <c r="AJ144" s="8">
        <f>IF(A144&lt;&gt;"",IF(VLOOKUP(A144,Dec!A$3:F$207,6)&gt;0,VLOOKUP(A144,Dec!A$3:F$207,6),0),0)</f>
        <v>0</v>
      </c>
      <c r="AK144" s="8">
        <f>IF(A144&lt;&gt;"",IF(VLOOKUP(A144,Jan!A$3:F$206,6)&gt;0,VLOOKUP(A144,Jan!A$3:F$206,6),0),0)</f>
        <v>0</v>
      </c>
      <c r="AL144" s="8">
        <f>IF(A144&lt;&gt;"",IF(VLOOKUP(A144,Feb!A$3:F$206,6)&gt;0,VLOOKUP(A144,Feb!A$3:F$206,6),0),0)</f>
        <v>0</v>
      </c>
      <c r="AM144" s="8">
        <f>IF(A144&lt;&gt;"",IF(VLOOKUP(A144,Mar!A$3:F$206,6)&gt;0,VLOOKUP(A144,Mar!A$3:F$206,6),0),0)</f>
        <v>0</v>
      </c>
      <c r="AO144" s="8">
        <f>LARGE($BM144:BN144,1)</f>
        <v>0</v>
      </c>
      <c r="AP144" s="8">
        <f>LARGE($BM144:BO144,1)</f>
        <v>0</v>
      </c>
      <c r="AQ144" s="8">
        <f>LARGE($BM144:BP144,1)</f>
        <v>0</v>
      </c>
      <c r="AR144" s="8">
        <f>LARGE($BM144:BQ144,1)</f>
        <v>0</v>
      </c>
      <c r="AS144" s="8">
        <f>LARGE($BM144:BR144,1)</f>
        <v>0</v>
      </c>
      <c r="AT144" s="8">
        <f>LARGE($BS144:BT144,1)</f>
        <v>0</v>
      </c>
      <c r="AU144" s="8">
        <f>LARGE($BS144:BU144,1)</f>
        <v>0</v>
      </c>
      <c r="AV144" s="8">
        <f>LARGE($BS144:BV144,1)</f>
        <v>0</v>
      </c>
      <c r="AW144" s="8">
        <f>LARGE($BS144:BW144,1)</f>
        <v>0</v>
      </c>
      <c r="AX144" s="8">
        <f>LARGE($BS144:BX144,1)</f>
        <v>0</v>
      </c>
      <c r="BA144" s="6">
        <f t="shared" si="823"/>
        <v>0</v>
      </c>
      <c r="BB144" s="6">
        <f t="shared" si="824"/>
        <v>0</v>
      </c>
      <c r="BC144" s="6">
        <f t="shared" si="825"/>
        <v>0</v>
      </c>
      <c r="BD144" s="6">
        <f t="shared" si="826"/>
        <v>0</v>
      </c>
      <c r="BE144" s="6">
        <f t="shared" si="827"/>
        <v>0</v>
      </c>
      <c r="BF144" s="6">
        <f t="shared" si="828"/>
        <v>0</v>
      </c>
      <c r="BG144" s="6">
        <f t="shared" si="778"/>
        <v>0</v>
      </c>
      <c r="BH144" s="6">
        <f t="shared" si="779"/>
        <v>0</v>
      </c>
      <c r="BI144" s="6">
        <f t="shared" si="780"/>
        <v>0</v>
      </c>
      <c r="BJ144" s="6">
        <f t="shared" si="781"/>
        <v>0</v>
      </c>
      <c r="BK144" s="6">
        <f t="shared" si="782"/>
        <v>0</v>
      </c>
      <c r="BM144" s="8" t="str">
        <f t="shared" si="829"/>
        <v/>
      </c>
      <c r="BN144" s="8">
        <f t="shared" si="783"/>
        <v>0</v>
      </c>
      <c r="BO144" s="8">
        <f t="shared" si="784"/>
        <v>0</v>
      </c>
      <c r="BP144" s="8">
        <f t="shared" si="785"/>
        <v>0</v>
      </c>
      <c r="BQ144" s="8">
        <f t="shared" si="786"/>
        <v>0</v>
      </c>
      <c r="BR144" s="8">
        <f t="shared" si="787"/>
        <v>0</v>
      </c>
      <c r="BS144" s="8"/>
      <c r="BT144" s="8">
        <f t="shared" si="747"/>
        <v>0</v>
      </c>
      <c r="BU144" s="8">
        <f t="shared" si="747"/>
        <v>0</v>
      </c>
      <c r="BV144" s="8">
        <f t="shared" si="789"/>
        <v>0</v>
      </c>
      <c r="BW144" s="8">
        <f t="shared" si="790"/>
        <v>0</v>
      </c>
      <c r="BX144" s="8">
        <f t="shared" si="791"/>
        <v>0</v>
      </c>
      <c r="CA144" s="8" t="str">
        <f t="shared" si="830"/>
        <v/>
      </c>
      <c r="CB144" s="8" t="str">
        <f t="shared" si="831"/>
        <v/>
      </c>
      <c r="CC144" s="8" t="str">
        <f t="shared" si="832"/>
        <v/>
      </c>
      <c r="CD144" s="8" t="str">
        <f t="shared" si="833"/>
        <v/>
      </c>
      <c r="CE144" s="8" t="str">
        <f t="shared" si="834"/>
        <v/>
      </c>
      <c r="CF144" s="8" t="str">
        <f t="shared" si="835"/>
        <v/>
      </c>
      <c r="CG144" s="8" t="str">
        <f t="shared" si="748"/>
        <v/>
      </c>
      <c r="CH144" s="8" t="str">
        <f t="shared" si="749"/>
        <v/>
      </c>
      <c r="CI144" s="8" t="str">
        <f t="shared" si="750"/>
        <v/>
      </c>
      <c r="CJ144" s="8" t="str">
        <f t="shared" si="751"/>
        <v/>
      </c>
      <c r="CK144" s="8" t="str">
        <f t="shared" si="752"/>
        <v/>
      </c>
      <c r="CL144" s="8" t="str">
        <f t="shared" si="753"/>
        <v/>
      </c>
      <c r="CN144" s="13">
        <v>1.9007986111111099</v>
      </c>
      <c r="CO144" s="8">
        <f t="shared" si="754"/>
        <v>1.9007986111111099</v>
      </c>
      <c r="CP144" s="8">
        <f>IF(COUNT($CA144:CB144)&gt;0,SMALL($CA144:CB144,1),$CN144)</f>
        <v>1.9007986111111099</v>
      </c>
      <c r="CQ144" s="8">
        <f>IF(COUNT($CA144:CC144)&gt;0,SMALL($CA144:CC144,1),$CN144)</f>
        <v>1.9007986111111099</v>
      </c>
      <c r="CR144" s="8">
        <f>IF(COUNT($CA144:CD144)&gt;0,SMALL($CA144:CD144,1),$CN144)</f>
        <v>1.9007986111111099</v>
      </c>
      <c r="CS144" s="8">
        <f>IF(COUNT($CA144:CE144)&gt;0,SMALL($CA144:CE144,1),$CN144)</f>
        <v>1.9007986111111099</v>
      </c>
      <c r="CU144" s="8">
        <f t="shared" si="755"/>
        <v>0</v>
      </c>
      <c r="CV144" s="8">
        <f>IF(COUNT($CG144:CH144)&gt;0,SMALL($CG144:CH144,1),$CU144)</f>
        <v>0</v>
      </c>
      <c r="CW144" s="8">
        <f>IF(COUNT($CG144:CI144)&gt;0,SMALL($CG144:CI144,1),$CU144)</f>
        <v>0</v>
      </c>
      <c r="CX144" s="8">
        <f>IF(COUNT($CG144:CJ144)&gt;0,SMALL($CG144:CJ144,1),$CU144)</f>
        <v>0</v>
      </c>
      <c r="CY144" s="8">
        <f>IF(COUNT($CG144:CK144)&gt;0,SMALL($CG144:CK144,1),$CU144)</f>
        <v>0</v>
      </c>
      <c r="DA144" s="8" t="str">
        <f t="shared" si="818"/>
        <v/>
      </c>
      <c r="DB144" s="8" t="str">
        <f t="shared" si="819"/>
        <v/>
      </c>
      <c r="DC144" s="1">
        <f t="shared" si="811"/>
        <v>0</v>
      </c>
      <c r="DD144" s="8" t="str">
        <f t="shared" si="820"/>
        <v/>
      </c>
      <c r="DE144" s="1">
        <f t="shared" si="821"/>
        <v>0</v>
      </c>
      <c r="DG144" s="13">
        <f t="shared" si="836"/>
        <v>0</v>
      </c>
      <c r="DH144" s="13">
        <f>SMALL($DT144:DU144,1)/(60*60*24)</f>
        <v>0</v>
      </c>
      <c r="DI144" s="13">
        <f>SMALL($DT144:DV144,1)/(60*60*24)</f>
        <v>0</v>
      </c>
      <c r="DJ144" s="13">
        <f>SMALL($DT144:DW144,1)/(60*60*24)</f>
        <v>0</v>
      </c>
      <c r="DK144" s="13">
        <f>SMALL($DT144:DX144,1)/(60*60*24)</f>
        <v>0</v>
      </c>
      <c r="DL144" s="13">
        <f>SMALL($DT144:DY144,1)/(60*60*24)</f>
        <v>0</v>
      </c>
      <c r="DM144" s="37">
        <f t="shared" si="837"/>
        <v>0</v>
      </c>
      <c r="DN144" s="13">
        <f>SMALL($DZ144:EA144,1)/(60*60*24)</f>
        <v>0</v>
      </c>
      <c r="DO144" s="13">
        <f>SMALL($DZ144:EB144,1)/(60*60*24)</f>
        <v>0</v>
      </c>
      <c r="DP144" s="13">
        <f>SMALL($DZ144:EC144,1)/(60*60*24)</f>
        <v>0</v>
      </c>
      <c r="DQ144" s="13">
        <f>SMALL($DZ144:ED144,1)/(60*60*24)</f>
        <v>0</v>
      </c>
      <c r="DR144" s="13">
        <f>SMALL($DZ144:EE144,1)/(60*60*24)</f>
        <v>0</v>
      </c>
      <c r="DT144" s="6">
        <f t="shared" si="838"/>
        <v>0</v>
      </c>
      <c r="DU144" s="1">
        <f t="shared" si="756"/>
        <v>9999</v>
      </c>
      <c r="DV144" s="1">
        <f t="shared" si="757"/>
        <v>9999</v>
      </c>
      <c r="DW144" s="1">
        <f t="shared" si="758"/>
        <v>9999</v>
      </c>
      <c r="DX144" s="1">
        <f t="shared" si="759"/>
        <v>9999</v>
      </c>
      <c r="DY144" s="1">
        <f t="shared" si="760"/>
        <v>9999</v>
      </c>
      <c r="DZ144" s="6">
        <f t="shared" si="839"/>
        <v>0</v>
      </c>
      <c r="EA144" s="1">
        <f t="shared" si="761"/>
        <v>9999</v>
      </c>
      <c r="EB144" s="46">
        <f t="shared" si="792"/>
        <v>9999</v>
      </c>
      <c r="EC144" s="1">
        <f t="shared" si="763"/>
        <v>9999</v>
      </c>
      <c r="ED144" s="1">
        <f t="shared" si="764"/>
        <v>9999</v>
      </c>
      <c r="EE144" s="1">
        <f t="shared" si="765"/>
        <v>9999</v>
      </c>
    </row>
    <row r="145" spans="8:135" x14ac:dyDescent="0.25">
      <c r="H145" s="8">
        <v>0</v>
      </c>
      <c r="I145" s="8">
        <v>0</v>
      </c>
      <c r="N145" s="8">
        <f t="shared" si="815"/>
        <v>0</v>
      </c>
      <c r="O145" s="32">
        <f t="shared" si="840"/>
        <v>0</v>
      </c>
      <c r="P145" s="70"/>
      <c r="Q145" s="32">
        <f t="shared" ref="Q145" si="847">IF(R145&gt;0,"+",0)</f>
        <v>0</v>
      </c>
      <c r="R145" s="70"/>
      <c r="S145" s="6">
        <f t="shared" si="772"/>
        <v>0</v>
      </c>
      <c r="T145" s="8" t="str">
        <f t="shared" si="817"/>
        <v/>
      </c>
      <c r="V145" s="8">
        <f t="shared" si="773"/>
        <v>0</v>
      </c>
      <c r="W145" s="8">
        <f t="shared" si="774"/>
        <v>0</v>
      </c>
      <c r="X145" s="8" t="str">
        <f t="shared" si="775"/>
        <v/>
      </c>
      <c r="Y145" s="8"/>
      <c r="Z145" s="8">
        <f>IF(A145&lt;&gt;"",IF(VLOOKUP(A145,Apr!A$4:F$209,6)&gt;0,VLOOKUP(A145,Apr!A$4:F$209,6),0),0)</f>
        <v>0</v>
      </c>
      <c r="AA145" s="8">
        <f>IF(A145&lt;&gt;"",IF(VLOOKUP(A145,May!A$3:F$207,6)&gt;0,VLOOKUP(A145,May!A$3:F$207,6),0),0)</f>
        <v>0</v>
      </c>
      <c r="AB145" s="8">
        <f>IF(A145&lt;&gt;"",IF(VLOOKUP(A145,Jun!A$3:F$207,6)&gt;0,VLOOKUP(A145,Jun!A$3:F$207,6),0),0)</f>
        <v>0</v>
      </c>
      <c r="AC145" s="8">
        <f>IF(A145&lt;&gt;"",IF(VLOOKUP(A145,Jul!A$3:F$206,6)&gt;0,VLOOKUP(A145,Jul!A$3:F$206,6),0),0)</f>
        <v>0</v>
      </c>
      <c r="AD145" s="8">
        <f>IF(A145&lt;&gt;"",IF(VLOOKUP(A145,Aug!A$3:F$206,6)&gt;0,VLOOKUP(A145,Aug!A$3:F$206,6),0),0)</f>
        <v>0</v>
      </c>
      <c r="AE145" s="8">
        <f>IF(A145&lt;&gt;"",IF(VLOOKUP(A145,Sep!A$3:F$206,6)&gt;0,VLOOKUP(A145,Sep!A$3:F$206,6),0),0)</f>
        <v>0</v>
      </c>
      <c r="AF145" s="6">
        <f t="shared" si="776"/>
        <v>0</v>
      </c>
      <c r="AG145" s="8">
        <f t="shared" si="777"/>
        <v>2.7777777777777776E-2</v>
      </c>
      <c r="AH145" s="8">
        <f>IF(A145&lt;&gt;"",IF(VLOOKUP(A145,Oct!A$3:F$206,6)&gt;0,VLOOKUP(A145,Oct!A$3:F$206,6),0),0)</f>
        <v>0</v>
      </c>
      <c r="AI145" s="8">
        <f>IF(A145&lt;&gt;"",IF(VLOOKUP(A145,Nov!A$3:F$206,6)&gt;0,VLOOKUP(A145,Nov!A$3:F$206,6),0),0)</f>
        <v>0</v>
      </c>
      <c r="AJ145" s="8">
        <f>IF(A145&lt;&gt;"",IF(VLOOKUP(A145,Dec!A$3:F$207,6)&gt;0,VLOOKUP(A145,Dec!A$3:F$207,6),0),0)</f>
        <v>0</v>
      </c>
      <c r="AK145" s="8">
        <f>IF(A145&lt;&gt;"",IF(VLOOKUP(A145,Jan!A$3:F$206,6)&gt;0,VLOOKUP(A145,Jan!A$3:F$206,6),0),0)</f>
        <v>0</v>
      </c>
      <c r="AL145" s="8">
        <f>IF(A145&lt;&gt;"",IF(VLOOKUP(A145,Feb!A$3:F$206,6)&gt;0,VLOOKUP(A145,Feb!A$3:F$206,6),0),0)</f>
        <v>0</v>
      </c>
      <c r="AM145" s="8">
        <f>IF(A145&lt;&gt;"",IF(VLOOKUP(A145,Mar!A$3:F$206,6)&gt;0,VLOOKUP(A145,Mar!A$3:F$206,6),0),0)</f>
        <v>0</v>
      </c>
      <c r="AO145" s="8">
        <f>LARGE($BM145:BN145,1)</f>
        <v>0</v>
      </c>
      <c r="AP145" s="8">
        <f>LARGE($BM145:BO145,1)</f>
        <v>0</v>
      </c>
      <c r="AQ145" s="8">
        <f>LARGE($BM145:BP145,1)</f>
        <v>0</v>
      </c>
      <c r="AR145" s="8">
        <f>LARGE($BM145:BQ145,1)</f>
        <v>0</v>
      </c>
      <c r="AS145" s="8">
        <f>LARGE($BM145:BR145,1)</f>
        <v>0</v>
      </c>
      <c r="AT145" s="8">
        <f>LARGE($BS145:BT145,1)</f>
        <v>0</v>
      </c>
      <c r="AU145" s="8">
        <f>LARGE($BS145:BU145,1)</f>
        <v>0</v>
      </c>
      <c r="AV145" s="8">
        <f>LARGE($BS145:BV145,1)</f>
        <v>0</v>
      </c>
      <c r="AW145" s="8">
        <f>LARGE($BS145:BW145,1)</f>
        <v>0</v>
      </c>
      <c r="AX145" s="8">
        <f>LARGE($BS145:BX145,1)</f>
        <v>0</v>
      </c>
      <c r="BA145" s="6">
        <f t="shared" si="823"/>
        <v>0</v>
      </c>
      <c r="BB145" s="6">
        <f t="shared" si="824"/>
        <v>0</v>
      </c>
      <c r="BC145" s="6">
        <f t="shared" si="825"/>
        <v>0</v>
      </c>
      <c r="BD145" s="6">
        <f t="shared" si="826"/>
        <v>0</v>
      </c>
      <c r="BE145" s="6">
        <f t="shared" si="827"/>
        <v>0</v>
      </c>
      <c r="BF145" s="6">
        <f t="shared" si="828"/>
        <v>0</v>
      </c>
      <c r="BG145" s="6">
        <f t="shared" si="778"/>
        <v>0</v>
      </c>
      <c r="BH145" s="6">
        <f t="shared" si="779"/>
        <v>0</v>
      </c>
      <c r="BI145" s="6">
        <f t="shared" si="780"/>
        <v>0</v>
      </c>
      <c r="BJ145" s="6">
        <f t="shared" si="781"/>
        <v>0</v>
      </c>
      <c r="BK145" s="6">
        <f t="shared" si="782"/>
        <v>0</v>
      </c>
      <c r="BM145" s="8" t="str">
        <f t="shared" si="829"/>
        <v/>
      </c>
      <c r="BN145" s="8">
        <f t="shared" si="783"/>
        <v>0</v>
      </c>
      <c r="BO145" s="8">
        <f t="shared" si="784"/>
        <v>0</v>
      </c>
      <c r="BP145" s="8">
        <f t="shared" si="785"/>
        <v>0</v>
      </c>
      <c r="BQ145" s="8">
        <f t="shared" si="786"/>
        <v>0</v>
      </c>
      <c r="BR145" s="8">
        <f t="shared" si="787"/>
        <v>0</v>
      </c>
      <c r="BS145" s="8"/>
      <c r="BT145" s="8">
        <f t="shared" si="747"/>
        <v>0</v>
      </c>
      <c r="BU145" s="8">
        <f t="shared" si="747"/>
        <v>0</v>
      </c>
      <c r="BV145" s="8">
        <f t="shared" si="789"/>
        <v>0</v>
      </c>
      <c r="BW145" s="8">
        <f t="shared" si="790"/>
        <v>0</v>
      </c>
      <c r="BX145" s="8">
        <f t="shared" si="791"/>
        <v>0</v>
      </c>
      <c r="CA145" s="8" t="str">
        <f t="shared" si="830"/>
        <v/>
      </c>
      <c r="CB145" s="8" t="str">
        <f t="shared" si="831"/>
        <v/>
      </c>
      <c r="CC145" s="8" t="str">
        <f t="shared" si="832"/>
        <v/>
      </c>
      <c r="CD145" s="8" t="str">
        <f t="shared" si="833"/>
        <v/>
      </c>
      <c r="CE145" s="8" t="str">
        <f t="shared" si="834"/>
        <v/>
      </c>
      <c r="CF145" s="8" t="str">
        <f t="shared" si="835"/>
        <v/>
      </c>
      <c r="CG145" s="8" t="str">
        <f t="shared" si="748"/>
        <v/>
      </c>
      <c r="CH145" s="8" t="str">
        <f t="shared" si="749"/>
        <v/>
      </c>
      <c r="CI145" s="8" t="str">
        <f t="shared" si="750"/>
        <v/>
      </c>
      <c r="CJ145" s="8" t="str">
        <f t="shared" si="751"/>
        <v/>
      </c>
      <c r="CK145" s="8" t="str">
        <f t="shared" si="752"/>
        <v/>
      </c>
      <c r="CL145" s="8" t="str">
        <f t="shared" si="753"/>
        <v/>
      </c>
      <c r="CN145" s="13">
        <v>1.94246527777778</v>
      </c>
      <c r="CO145" s="8">
        <f t="shared" si="754"/>
        <v>1.94246527777778</v>
      </c>
      <c r="CP145" s="8">
        <f>IF(COUNT($CA145:CB145)&gt;0,SMALL($CA145:CB145,1),$CN145)</f>
        <v>1.94246527777778</v>
      </c>
      <c r="CQ145" s="8">
        <f>IF(COUNT($CA145:CC145)&gt;0,SMALL($CA145:CC145,1),$CN145)</f>
        <v>1.94246527777778</v>
      </c>
      <c r="CR145" s="8">
        <f>IF(COUNT($CA145:CD145)&gt;0,SMALL($CA145:CD145,1),$CN145)</f>
        <v>1.94246527777778</v>
      </c>
      <c r="CS145" s="8">
        <f>IF(COUNT($CA145:CE145)&gt;0,SMALL($CA145:CE145,1),$CN145)</f>
        <v>1.94246527777778</v>
      </c>
      <c r="CU145" s="8">
        <f t="shared" si="755"/>
        <v>0</v>
      </c>
      <c r="CV145" s="8">
        <f>IF(COUNT($CG145:CH145)&gt;0,SMALL($CG145:CH145,1),$CU145)</f>
        <v>0</v>
      </c>
      <c r="CW145" s="8">
        <f>IF(COUNT($CG145:CI145)&gt;0,SMALL($CG145:CI145,1),$CU145)</f>
        <v>0</v>
      </c>
      <c r="CX145" s="8">
        <f>IF(COUNT($CG145:CJ145)&gt;0,SMALL($CG145:CJ145,1),$CU145)</f>
        <v>0</v>
      </c>
      <c r="CY145" s="8">
        <f>IF(COUNT($CG145:CK145)&gt;0,SMALL($CG145:CK145,1),$CU145)</f>
        <v>0</v>
      </c>
      <c r="DA145" s="8" t="str">
        <f t="shared" si="818"/>
        <v/>
      </c>
      <c r="DB145" s="8" t="str">
        <f t="shared" si="819"/>
        <v/>
      </c>
      <c r="DC145" s="1">
        <f t="shared" si="811"/>
        <v>0</v>
      </c>
      <c r="DD145" s="8" t="str">
        <f t="shared" si="820"/>
        <v/>
      </c>
      <c r="DE145" s="1">
        <f t="shared" si="821"/>
        <v>0</v>
      </c>
      <c r="DG145" s="13">
        <f t="shared" si="836"/>
        <v>0</v>
      </c>
      <c r="DH145" s="13">
        <f>SMALL($DT145:DU145,1)/(60*60*24)</f>
        <v>0</v>
      </c>
      <c r="DI145" s="13">
        <f>SMALL($DT145:DV145,1)/(60*60*24)</f>
        <v>0</v>
      </c>
      <c r="DJ145" s="13">
        <f>SMALL($DT145:DW145,1)/(60*60*24)</f>
        <v>0</v>
      </c>
      <c r="DK145" s="13">
        <f>SMALL($DT145:DX145,1)/(60*60*24)</f>
        <v>0</v>
      </c>
      <c r="DL145" s="13">
        <f>SMALL($DT145:DY145,1)/(60*60*24)</f>
        <v>0</v>
      </c>
      <c r="DM145" s="37">
        <f t="shared" si="837"/>
        <v>0</v>
      </c>
      <c r="DN145" s="13">
        <f>SMALL($DZ145:EA145,1)/(60*60*24)</f>
        <v>0</v>
      </c>
      <c r="DO145" s="13">
        <f>SMALL($DZ145:EB145,1)/(60*60*24)</f>
        <v>0</v>
      </c>
      <c r="DP145" s="13">
        <f>SMALL($DZ145:EC145,1)/(60*60*24)</f>
        <v>0</v>
      </c>
      <c r="DQ145" s="13">
        <f>SMALL($DZ145:ED145,1)/(60*60*24)</f>
        <v>0</v>
      </c>
      <c r="DR145" s="13">
        <f>SMALL($DZ145:EE145,1)/(60*60*24)</f>
        <v>0</v>
      </c>
      <c r="DT145" s="6">
        <f t="shared" si="838"/>
        <v>0</v>
      </c>
      <c r="DU145" s="1">
        <f t="shared" si="756"/>
        <v>9999</v>
      </c>
      <c r="DV145" s="1">
        <f t="shared" si="757"/>
        <v>9999</v>
      </c>
      <c r="DW145" s="1">
        <f t="shared" si="758"/>
        <v>9999</v>
      </c>
      <c r="DX145" s="1">
        <f t="shared" si="759"/>
        <v>9999</v>
      </c>
      <c r="DY145" s="1">
        <f t="shared" si="760"/>
        <v>9999</v>
      </c>
      <c r="DZ145" s="6">
        <f t="shared" si="839"/>
        <v>0</v>
      </c>
      <c r="EA145" s="1">
        <f t="shared" si="761"/>
        <v>9999</v>
      </c>
      <c r="EB145" s="46">
        <f t="shared" si="792"/>
        <v>9999</v>
      </c>
      <c r="EC145" s="1">
        <f t="shared" si="763"/>
        <v>9999</v>
      </c>
      <c r="ED145" s="1">
        <f t="shared" si="764"/>
        <v>9999</v>
      </c>
      <c r="EE145" s="1">
        <f t="shared" si="765"/>
        <v>9999</v>
      </c>
    </row>
    <row r="146" spans="8:135" x14ac:dyDescent="0.25">
      <c r="H146" s="8">
        <v>0</v>
      </c>
      <c r="I146" s="8">
        <v>0</v>
      </c>
      <c r="N146" s="8">
        <f t="shared" si="815"/>
        <v>0</v>
      </c>
      <c r="O146" s="32">
        <f t="shared" si="840"/>
        <v>0</v>
      </c>
      <c r="P146" s="70"/>
      <c r="Q146" s="32">
        <f t="shared" ref="Q146" si="848">IF(R146&gt;0,"+",0)</f>
        <v>0</v>
      </c>
      <c r="R146" s="70"/>
      <c r="S146" s="6">
        <f t="shared" si="772"/>
        <v>0</v>
      </c>
      <c r="T146" s="8" t="str">
        <f t="shared" si="817"/>
        <v/>
      </c>
      <c r="V146" s="8">
        <f t="shared" si="773"/>
        <v>0</v>
      </c>
      <c r="W146" s="8">
        <f t="shared" si="774"/>
        <v>0</v>
      </c>
      <c r="X146" s="8" t="str">
        <f t="shared" si="775"/>
        <v/>
      </c>
      <c r="Y146" s="8"/>
      <c r="Z146" s="8">
        <f>IF(A146&lt;&gt;"",IF(VLOOKUP(A146,Apr!A$4:F$209,6)&gt;0,VLOOKUP(A146,Apr!A$4:F$209,6),0),0)</f>
        <v>0</v>
      </c>
      <c r="AA146" s="8">
        <f>IF(A146&lt;&gt;"",IF(VLOOKUP(A146,May!A$3:F$207,6)&gt;0,VLOOKUP(A146,May!A$3:F$207,6),0),0)</f>
        <v>0</v>
      </c>
      <c r="AB146" s="8">
        <f>IF(A146&lt;&gt;"",IF(VLOOKUP(A146,Jun!A$3:F$207,6)&gt;0,VLOOKUP(A146,Jun!A$3:F$207,6),0),0)</f>
        <v>0</v>
      </c>
      <c r="AC146" s="8">
        <f>IF(A146&lt;&gt;"",IF(VLOOKUP(A146,Jul!A$3:F$206,6)&gt;0,VLOOKUP(A146,Jul!A$3:F$206,6),0),0)</f>
        <v>0</v>
      </c>
      <c r="AD146" s="8">
        <f>IF(A146&lt;&gt;"",IF(VLOOKUP(A146,Aug!A$3:F$206,6)&gt;0,VLOOKUP(A146,Aug!A$3:F$206,6),0),0)</f>
        <v>0</v>
      </c>
      <c r="AE146" s="8">
        <f>IF(A146&lt;&gt;"",IF(VLOOKUP(A146,Sep!A$3:F$206,6)&gt;0,VLOOKUP(A146,Sep!A$3:F$206,6),0),0)</f>
        <v>0</v>
      </c>
      <c r="AF146" s="6">
        <f t="shared" si="776"/>
        <v>0</v>
      </c>
      <c r="AG146" s="8">
        <f t="shared" si="777"/>
        <v>2.7777777777777776E-2</v>
      </c>
      <c r="AH146" s="8">
        <f>IF(A146&lt;&gt;"",IF(VLOOKUP(A146,Oct!A$3:F$206,6)&gt;0,VLOOKUP(A146,Oct!A$3:F$206,6),0),0)</f>
        <v>0</v>
      </c>
      <c r="AI146" s="8">
        <f>IF(A146&lt;&gt;"",IF(VLOOKUP(A146,Nov!A$3:F$206,6)&gt;0,VLOOKUP(A146,Nov!A$3:F$206,6),0),0)</f>
        <v>0</v>
      </c>
      <c r="AJ146" s="8">
        <f>IF(A146&lt;&gt;"",IF(VLOOKUP(A146,Dec!A$3:F$207,6)&gt;0,VLOOKUP(A146,Dec!A$3:F$207,6),0),0)</f>
        <v>0</v>
      </c>
      <c r="AK146" s="8">
        <f>IF(A146&lt;&gt;"",IF(VLOOKUP(A146,Jan!A$3:F$206,6)&gt;0,VLOOKUP(A146,Jan!A$3:F$206,6),0),0)</f>
        <v>0</v>
      </c>
      <c r="AL146" s="8">
        <f>IF(A146&lt;&gt;"",IF(VLOOKUP(A146,Feb!A$3:F$206,6)&gt;0,VLOOKUP(A146,Feb!A$3:F$206,6),0),0)</f>
        <v>0</v>
      </c>
      <c r="AM146" s="8">
        <f>IF(A146&lt;&gt;"",IF(VLOOKUP(A146,Mar!A$3:F$206,6)&gt;0,VLOOKUP(A146,Mar!A$3:F$206,6),0),0)</f>
        <v>0</v>
      </c>
      <c r="AO146" s="8">
        <f>LARGE($BM146:BN146,1)</f>
        <v>0</v>
      </c>
      <c r="AP146" s="8">
        <f>LARGE($BM146:BO146,1)</f>
        <v>0</v>
      </c>
      <c r="AQ146" s="8">
        <f>LARGE($BM146:BP146,1)</f>
        <v>0</v>
      </c>
      <c r="AR146" s="8">
        <f>LARGE($BM146:BQ146,1)</f>
        <v>0</v>
      </c>
      <c r="AS146" s="8">
        <f>LARGE($BM146:BR146,1)</f>
        <v>0</v>
      </c>
      <c r="AT146" s="8">
        <f>LARGE($BS146:BT146,1)</f>
        <v>0</v>
      </c>
      <c r="AU146" s="8">
        <f>LARGE($BS146:BU146,1)</f>
        <v>0</v>
      </c>
      <c r="AV146" s="8">
        <f>LARGE($BS146:BV146,1)</f>
        <v>0</v>
      </c>
      <c r="AW146" s="8">
        <f>LARGE($BS146:BW146,1)</f>
        <v>0</v>
      </c>
      <c r="AX146" s="8">
        <f>LARGE($BS146:BX146,1)</f>
        <v>0</v>
      </c>
      <c r="BA146" s="6">
        <f t="shared" si="823"/>
        <v>0</v>
      </c>
      <c r="BB146" s="6">
        <f t="shared" si="824"/>
        <v>0</v>
      </c>
      <c r="BC146" s="6">
        <f t="shared" si="825"/>
        <v>0</v>
      </c>
      <c r="BD146" s="6">
        <f t="shared" si="826"/>
        <v>0</v>
      </c>
      <c r="BE146" s="6">
        <f t="shared" si="827"/>
        <v>0</v>
      </c>
      <c r="BF146" s="6">
        <f t="shared" si="828"/>
        <v>0</v>
      </c>
      <c r="BG146" s="6">
        <f t="shared" si="778"/>
        <v>0</v>
      </c>
      <c r="BH146" s="6">
        <f t="shared" si="779"/>
        <v>0</v>
      </c>
      <c r="BI146" s="6">
        <f t="shared" si="780"/>
        <v>0</v>
      </c>
      <c r="BJ146" s="6">
        <f t="shared" si="781"/>
        <v>0</v>
      </c>
      <c r="BK146" s="6">
        <f t="shared" si="782"/>
        <v>0</v>
      </c>
      <c r="BM146" s="8" t="str">
        <f t="shared" si="829"/>
        <v/>
      </c>
      <c r="BN146" s="8">
        <f t="shared" si="783"/>
        <v>0</v>
      </c>
      <c r="BO146" s="8">
        <f t="shared" si="784"/>
        <v>0</v>
      </c>
      <c r="BP146" s="8">
        <f t="shared" si="785"/>
        <v>0</v>
      </c>
      <c r="BQ146" s="8">
        <f t="shared" si="786"/>
        <v>0</v>
      </c>
      <c r="BR146" s="8">
        <f t="shared" si="787"/>
        <v>0</v>
      </c>
      <c r="BS146" s="8"/>
      <c r="BT146" s="8">
        <f t="shared" si="747"/>
        <v>0</v>
      </c>
      <c r="BU146" s="8">
        <f t="shared" si="747"/>
        <v>0</v>
      </c>
      <c r="BV146" s="8">
        <f t="shared" si="789"/>
        <v>0</v>
      </c>
      <c r="BW146" s="8">
        <f t="shared" si="790"/>
        <v>0</v>
      </c>
      <c r="BX146" s="8">
        <f t="shared" si="791"/>
        <v>0</v>
      </c>
      <c r="CA146" s="8" t="str">
        <f t="shared" si="830"/>
        <v/>
      </c>
      <c r="CB146" s="8" t="str">
        <f t="shared" si="831"/>
        <v/>
      </c>
      <c r="CC146" s="8" t="str">
        <f t="shared" si="832"/>
        <v/>
      </c>
      <c r="CD146" s="8" t="str">
        <f t="shared" si="833"/>
        <v/>
      </c>
      <c r="CE146" s="8" t="str">
        <f t="shared" si="834"/>
        <v/>
      </c>
      <c r="CF146" s="8" t="str">
        <f t="shared" si="835"/>
        <v/>
      </c>
      <c r="CG146" s="8" t="str">
        <f t="shared" si="748"/>
        <v/>
      </c>
      <c r="CH146" s="8" t="str">
        <f t="shared" si="749"/>
        <v/>
      </c>
      <c r="CI146" s="8" t="str">
        <f t="shared" si="750"/>
        <v/>
      </c>
      <c r="CJ146" s="8" t="str">
        <f t="shared" si="751"/>
        <v/>
      </c>
      <c r="CK146" s="8" t="str">
        <f t="shared" si="752"/>
        <v/>
      </c>
      <c r="CL146" s="8" t="str">
        <f t="shared" si="753"/>
        <v/>
      </c>
      <c r="CN146" s="13">
        <v>1.9841319444444401</v>
      </c>
      <c r="CO146" s="8">
        <f t="shared" si="754"/>
        <v>1.9841319444444401</v>
      </c>
      <c r="CP146" s="8">
        <f>IF(COUNT($CA146:CB146)&gt;0,SMALL($CA146:CB146,1),$CN146)</f>
        <v>1.9841319444444401</v>
      </c>
      <c r="CQ146" s="8">
        <f>IF(COUNT($CA146:CC146)&gt;0,SMALL($CA146:CC146,1),$CN146)</f>
        <v>1.9841319444444401</v>
      </c>
      <c r="CR146" s="8">
        <f>IF(COUNT($CA146:CD146)&gt;0,SMALL($CA146:CD146,1),$CN146)</f>
        <v>1.9841319444444401</v>
      </c>
      <c r="CS146" s="8">
        <f>IF(COUNT($CA146:CE146)&gt;0,SMALL($CA146:CE146,1),$CN146)</f>
        <v>1.9841319444444401</v>
      </c>
      <c r="CU146" s="8">
        <f t="shared" si="755"/>
        <v>0</v>
      </c>
      <c r="CV146" s="8">
        <f>IF(COUNT($CG146:CH146)&gt;0,SMALL($CG146:CH146,1),$CU146)</f>
        <v>0</v>
      </c>
      <c r="CW146" s="8">
        <f>IF(COUNT($CG146:CI146)&gt;0,SMALL($CG146:CI146,1),$CU146)</f>
        <v>0</v>
      </c>
      <c r="CX146" s="8">
        <f>IF(COUNT($CG146:CJ146)&gt;0,SMALL($CG146:CJ146,1),$CU146)</f>
        <v>0</v>
      </c>
      <c r="CY146" s="8">
        <f>IF(COUNT($CG146:CK146)&gt;0,SMALL($CG146:CK146,1),$CU146)</f>
        <v>0</v>
      </c>
      <c r="DA146" s="8" t="str">
        <f t="shared" si="818"/>
        <v/>
      </c>
      <c r="DB146" s="8" t="str">
        <f t="shared" si="819"/>
        <v/>
      </c>
      <c r="DC146" s="1">
        <f t="shared" si="811"/>
        <v>0</v>
      </c>
      <c r="DD146" s="8" t="str">
        <f t="shared" si="820"/>
        <v/>
      </c>
      <c r="DE146" s="1">
        <f t="shared" si="821"/>
        <v>0</v>
      </c>
      <c r="DG146" s="13">
        <f t="shared" si="836"/>
        <v>0</v>
      </c>
      <c r="DH146" s="13">
        <f>SMALL($DT146:DU146,1)/(60*60*24)</f>
        <v>0</v>
      </c>
      <c r="DI146" s="13">
        <f>SMALL($DT146:DV146,1)/(60*60*24)</f>
        <v>0</v>
      </c>
      <c r="DJ146" s="13">
        <f>SMALL($DT146:DW146,1)/(60*60*24)</f>
        <v>0</v>
      </c>
      <c r="DK146" s="13">
        <f>SMALL($DT146:DX146,1)/(60*60*24)</f>
        <v>0</v>
      </c>
      <c r="DL146" s="13">
        <f>SMALL($DT146:DY146,1)/(60*60*24)</f>
        <v>0</v>
      </c>
      <c r="DM146" s="37">
        <f t="shared" si="837"/>
        <v>0</v>
      </c>
      <c r="DN146" s="13">
        <f>SMALL($DZ146:EA146,1)/(60*60*24)</f>
        <v>0</v>
      </c>
      <c r="DO146" s="13">
        <f>SMALL($DZ146:EB146,1)/(60*60*24)</f>
        <v>0</v>
      </c>
      <c r="DP146" s="13">
        <f>SMALL($DZ146:EC146,1)/(60*60*24)</f>
        <v>0</v>
      </c>
      <c r="DQ146" s="13">
        <f>SMALL($DZ146:ED146,1)/(60*60*24)</f>
        <v>0</v>
      </c>
      <c r="DR146" s="13">
        <f>SMALL($DZ146:EE146,1)/(60*60*24)</f>
        <v>0</v>
      </c>
      <c r="DT146" s="6">
        <f t="shared" si="838"/>
        <v>0</v>
      </c>
      <c r="DU146" s="1">
        <f t="shared" si="756"/>
        <v>9999</v>
      </c>
      <c r="DV146" s="1">
        <f t="shared" si="757"/>
        <v>9999</v>
      </c>
      <c r="DW146" s="1">
        <f t="shared" si="758"/>
        <v>9999</v>
      </c>
      <c r="DX146" s="1">
        <f t="shared" si="759"/>
        <v>9999</v>
      </c>
      <c r="DY146" s="1">
        <f t="shared" si="760"/>
        <v>9999</v>
      </c>
      <c r="DZ146" s="6">
        <f t="shared" si="839"/>
        <v>0</v>
      </c>
      <c r="EA146" s="1">
        <f t="shared" si="761"/>
        <v>9999</v>
      </c>
      <c r="EB146" s="46">
        <f t="shared" si="792"/>
        <v>9999</v>
      </c>
      <c r="EC146" s="1">
        <f t="shared" si="763"/>
        <v>9999</v>
      </c>
      <c r="ED146" s="1">
        <f t="shared" si="764"/>
        <v>9999</v>
      </c>
      <c r="EE146" s="1">
        <f t="shared" si="765"/>
        <v>9999</v>
      </c>
    </row>
    <row r="147" spans="8:135" x14ac:dyDescent="0.25">
      <c r="H147" s="8">
        <v>0</v>
      </c>
      <c r="I147" s="8">
        <v>0</v>
      </c>
      <c r="N147" s="8">
        <f t="shared" si="815"/>
        <v>0</v>
      </c>
      <c r="O147" s="32">
        <f t="shared" si="840"/>
        <v>0</v>
      </c>
      <c r="P147" s="70"/>
      <c r="Q147" s="32">
        <f t="shared" ref="Q147" si="849">IF(R147&gt;0,"+",0)</f>
        <v>0</v>
      </c>
      <c r="R147" s="70"/>
      <c r="S147" s="6">
        <f t="shared" si="772"/>
        <v>0</v>
      </c>
      <c r="T147" s="8" t="str">
        <f t="shared" si="817"/>
        <v/>
      </c>
      <c r="V147" s="8">
        <f t="shared" si="773"/>
        <v>0</v>
      </c>
      <c r="W147" s="8">
        <f t="shared" si="774"/>
        <v>0</v>
      </c>
      <c r="X147" s="8" t="str">
        <f t="shared" si="775"/>
        <v/>
      </c>
      <c r="Y147" s="8"/>
      <c r="Z147" s="8">
        <f>IF(A147&lt;&gt;"",IF(VLOOKUP(A147,Apr!A$4:F$209,6)&gt;0,VLOOKUP(A147,Apr!A$4:F$209,6),0),0)</f>
        <v>0</v>
      </c>
      <c r="AA147" s="8">
        <f>IF(A147&lt;&gt;"",IF(VLOOKUP(A147,May!A$3:F$207,6)&gt;0,VLOOKUP(A147,May!A$3:F$207,6),0),0)</f>
        <v>0</v>
      </c>
      <c r="AB147" s="8">
        <f>IF(A147&lt;&gt;"",IF(VLOOKUP(A147,Jun!A$3:F$207,6)&gt;0,VLOOKUP(A147,Jun!A$3:F$207,6),0),0)</f>
        <v>0</v>
      </c>
      <c r="AC147" s="8">
        <f>IF(A147&lt;&gt;"",IF(VLOOKUP(A147,Jul!A$3:F$206,6)&gt;0,VLOOKUP(A147,Jul!A$3:F$206,6),0),0)</f>
        <v>0</v>
      </c>
      <c r="AD147" s="8">
        <f>IF(A147&lt;&gt;"",IF(VLOOKUP(A147,Aug!A$3:F$206,6)&gt;0,VLOOKUP(A147,Aug!A$3:F$206,6),0),0)</f>
        <v>0</v>
      </c>
      <c r="AE147" s="8">
        <f>IF(A147&lt;&gt;"",IF(VLOOKUP(A147,Sep!A$3:F$206,6)&gt;0,VLOOKUP(A147,Sep!A$3:F$206,6),0),0)</f>
        <v>0</v>
      </c>
      <c r="AF147" s="6">
        <f t="shared" si="776"/>
        <v>0</v>
      </c>
      <c r="AG147" s="8">
        <f t="shared" si="777"/>
        <v>2.7777777777777776E-2</v>
      </c>
      <c r="AH147" s="8">
        <f>IF(A147&lt;&gt;"",IF(VLOOKUP(A147,Oct!A$3:F$206,6)&gt;0,VLOOKUP(A147,Oct!A$3:F$206,6),0),0)</f>
        <v>0</v>
      </c>
      <c r="AI147" s="8">
        <f>IF(A147&lt;&gt;"",IF(VLOOKUP(A147,Nov!A$3:F$206,6)&gt;0,VLOOKUP(A147,Nov!A$3:F$206,6),0),0)</f>
        <v>0</v>
      </c>
      <c r="AJ147" s="8">
        <f>IF(A147&lt;&gt;"",IF(VLOOKUP(A147,Dec!A$3:F$207,6)&gt;0,VLOOKUP(A147,Dec!A$3:F$207,6),0),0)</f>
        <v>0</v>
      </c>
      <c r="AK147" s="8">
        <f>IF(A147&lt;&gt;"",IF(VLOOKUP(A147,Jan!A$3:F$206,6)&gt;0,VLOOKUP(A147,Jan!A$3:F$206,6),0),0)</f>
        <v>0</v>
      </c>
      <c r="AL147" s="8">
        <f>IF(A147&lt;&gt;"",IF(VLOOKUP(A147,Feb!A$3:F$206,6)&gt;0,VLOOKUP(A147,Feb!A$3:F$206,6),0),0)</f>
        <v>0</v>
      </c>
      <c r="AM147" s="8">
        <f>IF(A147&lt;&gt;"",IF(VLOOKUP(A147,Mar!A$3:F$206,6)&gt;0,VLOOKUP(A147,Mar!A$3:F$206,6),0),0)</f>
        <v>0</v>
      </c>
      <c r="AO147" s="8">
        <f>LARGE($BM147:BN147,1)</f>
        <v>0</v>
      </c>
      <c r="AP147" s="8">
        <f>LARGE($BM147:BO147,1)</f>
        <v>0</v>
      </c>
      <c r="AQ147" s="8">
        <f>LARGE($BM147:BP147,1)</f>
        <v>0</v>
      </c>
      <c r="AR147" s="8">
        <f>LARGE($BM147:BQ147,1)</f>
        <v>0</v>
      </c>
      <c r="AS147" s="8">
        <f>LARGE($BM147:BR147,1)</f>
        <v>0</v>
      </c>
      <c r="AT147" s="8">
        <f>LARGE($BS147:BT147,1)</f>
        <v>0</v>
      </c>
      <c r="AU147" s="8">
        <f>LARGE($BS147:BU147,1)</f>
        <v>0</v>
      </c>
      <c r="AV147" s="8">
        <f>LARGE($BS147:BV147,1)</f>
        <v>0</v>
      </c>
      <c r="AW147" s="8">
        <f>LARGE($BS147:BW147,1)</f>
        <v>0</v>
      </c>
      <c r="AX147" s="8">
        <f>LARGE($BS147:BX147,1)</f>
        <v>0</v>
      </c>
      <c r="BA147" s="6">
        <f t="shared" si="823"/>
        <v>0</v>
      </c>
      <c r="BB147" s="6">
        <f t="shared" si="824"/>
        <v>0</v>
      </c>
      <c r="BC147" s="6">
        <f t="shared" si="825"/>
        <v>0</v>
      </c>
      <c r="BD147" s="6">
        <f t="shared" si="826"/>
        <v>0</v>
      </c>
      <c r="BE147" s="6">
        <f t="shared" si="827"/>
        <v>0</v>
      </c>
      <c r="BF147" s="6">
        <f t="shared" si="828"/>
        <v>0</v>
      </c>
      <c r="BG147" s="6">
        <f t="shared" si="778"/>
        <v>0</v>
      </c>
      <c r="BH147" s="6">
        <f t="shared" si="779"/>
        <v>0</v>
      </c>
      <c r="BI147" s="6">
        <f t="shared" si="780"/>
        <v>0</v>
      </c>
      <c r="BJ147" s="6">
        <f t="shared" si="781"/>
        <v>0</v>
      </c>
      <c r="BK147" s="6">
        <f t="shared" si="782"/>
        <v>0</v>
      </c>
      <c r="BM147" s="8" t="str">
        <f t="shared" si="829"/>
        <v/>
      </c>
      <c r="BN147" s="8">
        <f t="shared" si="783"/>
        <v>0</v>
      </c>
      <c r="BO147" s="8">
        <f t="shared" si="784"/>
        <v>0</v>
      </c>
      <c r="BP147" s="8">
        <f t="shared" si="785"/>
        <v>0</v>
      </c>
      <c r="BQ147" s="8">
        <f t="shared" si="786"/>
        <v>0</v>
      </c>
      <c r="BR147" s="8">
        <f t="shared" si="787"/>
        <v>0</v>
      </c>
      <c r="BS147" s="8"/>
      <c r="BT147" s="8">
        <f t="shared" si="747"/>
        <v>0</v>
      </c>
      <c r="BU147" s="8">
        <f t="shared" si="747"/>
        <v>0</v>
      </c>
      <c r="BV147" s="8">
        <f t="shared" si="789"/>
        <v>0</v>
      </c>
      <c r="BW147" s="8">
        <f t="shared" si="790"/>
        <v>0</v>
      </c>
      <c r="BX147" s="8">
        <f t="shared" si="791"/>
        <v>0</v>
      </c>
      <c r="CA147" s="8" t="str">
        <f t="shared" si="830"/>
        <v/>
      </c>
      <c r="CB147" s="8" t="str">
        <f t="shared" si="831"/>
        <v/>
      </c>
      <c r="CC147" s="8" t="str">
        <f t="shared" si="832"/>
        <v/>
      </c>
      <c r="CD147" s="8" t="str">
        <f t="shared" si="833"/>
        <v/>
      </c>
      <c r="CE147" s="8" t="str">
        <f t="shared" si="834"/>
        <v/>
      </c>
      <c r="CF147" s="8" t="str">
        <f t="shared" si="835"/>
        <v/>
      </c>
      <c r="CG147" s="8" t="str">
        <f t="shared" si="748"/>
        <v/>
      </c>
      <c r="CH147" s="8" t="str">
        <f t="shared" si="749"/>
        <v/>
      </c>
      <c r="CI147" s="8" t="str">
        <f t="shared" si="750"/>
        <v/>
      </c>
      <c r="CJ147" s="8" t="str">
        <f t="shared" si="751"/>
        <v/>
      </c>
      <c r="CK147" s="8" t="str">
        <f t="shared" si="752"/>
        <v/>
      </c>
      <c r="CL147" s="8" t="str">
        <f t="shared" si="753"/>
        <v/>
      </c>
      <c r="CN147" s="13">
        <v>2.0257986111111101</v>
      </c>
      <c r="CO147" s="8">
        <f t="shared" si="754"/>
        <v>2.0257986111111101</v>
      </c>
      <c r="CP147" s="8">
        <f>IF(COUNT($CA147:CB147)&gt;0,SMALL($CA147:CB147,1),$CN147)</f>
        <v>2.0257986111111101</v>
      </c>
      <c r="CQ147" s="8">
        <f>IF(COUNT($CA147:CC147)&gt;0,SMALL($CA147:CC147,1),$CN147)</f>
        <v>2.0257986111111101</v>
      </c>
      <c r="CR147" s="8">
        <f>IF(COUNT($CA147:CD147)&gt;0,SMALL($CA147:CD147,1),$CN147)</f>
        <v>2.0257986111111101</v>
      </c>
      <c r="CS147" s="8">
        <f>IF(COUNT($CA147:CE147)&gt;0,SMALL($CA147:CE147,1),$CN147)</f>
        <v>2.0257986111111101</v>
      </c>
      <c r="CU147" s="8">
        <f t="shared" si="755"/>
        <v>0</v>
      </c>
      <c r="CV147" s="8">
        <f>IF(COUNT($CG147:CH147)&gt;0,SMALL($CG147:CH147,1),$CU147)</f>
        <v>0</v>
      </c>
      <c r="CW147" s="8">
        <f>IF(COUNT($CG147:CI147)&gt;0,SMALL($CG147:CI147,1),$CU147)</f>
        <v>0</v>
      </c>
      <c r="CX147" s="8">
        <f>IF(COUNT($CG147:CJ147)&gt;0,SMALL($CG147:CJ147,1),$CU147)</f>
        <v>0</v>
      </c>
      <c r="CY147" s="8">
        <f>IF(COUNT($CG147:CK147)&gt;0,SMALL($CG147:CK147,1),$CU147)</f>
        <v>0</v>
      </c>
      <c r="DA147" s="8" t="str">
        <f t="shared" si="818"/>
        <v/>
      </c>
      <c r="DB147" s="8" t="str">
        <f t="shared" si="819"/>
        <v/>
      </c>
      <c r="DC147" s="1">
        <f t="shared" si="811"/>
        <v>0</v>
      </c>
      <c r="DD147" s="8" t="str">
        <f t="shared" si="820"/>
        <v/>
      </c>
      <c r="DE147" s="1">
        <f t="shared" si="821"/>
        <v>0</v>
      </c>
      <c r="DG147" s="13">
        <f t="shared" si="836"/>
        <v>0</v>
      </c>
      <c r="DH147" s="13">
        <f>SMALL($DT147:DU147,1)/(60*60*24)</f>
        <v>0</v>
      </c>
      <c r="DI147" s="13">
        <f>SMALL($DT147:DV147,1)/(60*60*24)</f>
        <v>0</v>
      </c>
      <c r="DJ147" s="13">
        <f>SMALL($DT147:DW147,1)/(60*60*24)</f>
        <v>0</v>
      </c>
      <c r="DK147" s="13">
        <f>SMALL($DT147:DX147,1)/(60*60*24)</f>
        <v>0</v>
      </c>
      <c r="DL147" s="13">
        <f>SMALL($DT147:DY147,1)/(60*60*24)</f>
        <v>0</v>
      </c>
      <c r="DM147" s="37">
        <f t="shared" si="837"/>
        <v>0</v>
      </c>
      <c r="DN147" s="13">
        <f>SMALL($DZ147:EA147,1)/(60*60*24)</f>
        <v>0</v>
      </c>
      <c r="DO147" s="13">
        <f>SMALL($DZ147:EB147,1)/(60*60*24)</f>
        <v>0</v>
      </c>
      <c r="DP147" s="13">
        <f>SMALL($DZ147:EC147,1)/(60*60*24)</f>
        <v>0</v>
      </c>
      <c r="DQ147" s="13">
        <f>SMALL($DZ147:ED147,1)/(60*60*24)</f>
        <v>0</v>
      </c>
      <c r="DR147" s="13">
        <f>SMALL($DZ147:EE147,1)/(60*60*24)</f>
        <v>0</v>
      </c>
      <c r="DT147" s="6">
        <f t="shared" si="838"/>
        <v>0</v>
      </c>
      <c r="DU147" s="1">
        <f t="shared" si="756"/>
        <v>9999</v>
      </c>
      <c r="DV147" s="1">
        <f t="shared" si="757"/>
        <v>9999</v>
      </c>
      <c r="DW147" s="1">
        <f t="shared" si="758"/>
        <v>9999</v>
      </c>
      <c r="DX147" s="1">
        <f t="shared" si="759"/>
        <v>9999</v>
      </c>
      <c r="DY147" s="1">
        <f t="shared" si="760"/>
        <v>9999</v>
      </c>
      <c r="DZ147" s="6">
        <f t="shared" si="839"/>
        <v>0</v>
      </c>
      <c r="EA147" s="1">
        <f t="shared" si="761"/>
        <v>9999</v>
      </c>
      <c r="EB147" s="46">
        <f t="shared" si="792"/>
        <v>9999</v>
      </c>
      <c r="EC147" s="1">
        <f t="shared" si="763"/>
        <v>9999</v>
      </c>
      <c r="ED147" s="1">
        <f t="shared" si="764"/>
        <v>9999</v>
      </c>
      <c r="EE147" s="1">
        <f t="shared" si="765"/>
        <v>9999</v>
      </c>
    </row>
    <row r="148" spans="8:135" x14ac:dyDescent="0.25">
      <c r="H148" s="8">
        <v>0</v>
      </c>
      <c r="I148" s="8">
        <v>0</v>
      </c>
      <c r="N148" s="8">
        <f t="shared" si="815"/>
        <v>0</v>
      </c>
      <c r="O148" s="32">
        <f t="shared" si="840"/>
        <v>0</v>
      </c>
      <c r="P148" s="70"/>
      <c r="Q148" s="32">
        <f t="shared" ref="Q148" si="850">IF(R148&gt;0,"+",0)</f>
        <v>0</v>
      </c>
      <c r="R148" s="70"/>
      <c r="S148" s="6">
        <f t="shared" si="772"/>
        <v>0</v>
      </c>
      <c r="T148" s="8" t="str">
        <f t="shared" si="817"/>
        <v/>
      </c>
      <c r="V148" s="8">
        <f t="shared" si="773"/>
        <v>0</v>
      </c>
      <c r="W148" s="8">
        <f t="shared" si="774"/>
        <v>0</v>
      </c>
      <c r="X148" s="8" t="str">
        <f t="shared" si="775"/>
        <v/>
      </c>
      <c r="Y148" s="8"/>
      <c r="Z148" s="8">
        <f>IF(A148&lt;&gt;"",IF(VLOOKUP(A148,Apr!A$4:F$209,6)&gt;0,VLOOKUP(A148,Apr!A$4:F$209,6),0),0)</f>
        <v>0</v>
      </c>
      <c r="AA148" s="8">
        <f>IF(A148&lt;&gt;"",IF(VLOOKUP(A148,May!A$3:F$207,6)&gt;0,VLOOKUP(A148,May!A$3:F$207,6),0),0)</f>
        <v>0</v>
      </c>
      <c r="AB148" s="8">
        <f>IF(A148&lt;&gt;"",IF(VLOOKUP(A148,Jun!A$3:F$207,6)&gt;0,VLOOKUP(A148,Jun!A$3:F$207,6),0),0)</f>
        <v>0</v>
      </c>
      <c r="AC148" s="8">
        <f>IF(A148&lt;&gt;"",IF(VLOOKUP(A148,Jul!A$3:F$206,6)&gt;0,VLOOKUP(A148,Jul!A$3:F$206,6),0),0)</f>
        <v>0</v>
      </c>
      <c r="AD148" s="8">
        <f>IF(A148&lt;&gt;"",IF(VLOOKUP(A148,Aug!A$3:F$206,6)&gt;0,VLOOKUP(A148,Aug!A$3:F$206,6),0),0)</f>
        <v>0</v>
      </c>
      <c r="AE148" s="8">
        <f>IF(A148&lt;&gt;"",IF(VLOOKUP(A148,Sep!A$3:F$206,6)&gt;0,VLOOKUP(A148,Sep!A$3:F$206,6),0),0)</f>
        <v>0</v>
      </c>
      <c r="AF148" s="6">
        <f t="shared" si="776"/>
        <v>0</v>
      </c>
      <c r="AG148" s="8">
        <f t="shared" si="777"/>
        <v>2.7777777777777776E-2</v>
      </c>
      <c r="AH148" s="8">
        <f>IF(A148&lt;&gt;"",IF(VLOOKUP(A148,Oct!A$3:F$206,6)&gt;0,VLOOKUP(A148,Oct!A$3:F$206,6),0),0)</f>
        <v>0</v>
      </c>
      <c r="AI148" s="8">
        <f>IF(A148&lt;&gt;"",IF(VLOOKUP(A148,Nov!A$3:F$206,6)&gt;0,VLOOKUP(A148,Nov!A$3:F$206,6),0),0)</f>
        <v>0</v>
      </c>
      <c r="AJ148" s="8">
        <f>IF(A148&lt;&gt;"",IF(VLOOKUP(A148,Dec!A$3:F$207,6)&gt;0,VLOOKUP(A148,Dec!A$3:F$207,6),0),0)</f>
        <v>0</v>
      </c>
      <c r="AK148" s="8">
        <f>IF(A148&lt;&gt;"",IF(VLOOKUP(A148,Jan!A$3:F$206,6)&gt;0,VLOOKUP(A148,Jan!A$3:F$206,6),0),0)</f>
        <v>0</v>
      </c>
      <c r="AL148" s="8">
        <f>IF(A148&lt;&gt;"",IF(VLOOKUP(A148,Feb!A$3:F$206,6)&gt;0,VLOOKUP(A148,Feb!A$3:F$206,6),0),0)</f>
        <v>0</v>
      </c>
      <c r="AM148" s="8">
        <f>IF(A148&lt;&gt;"",IF(VLOOKUP(A148,Mar!A$3:F$206,6)&gt;0,VLOOKUP(A148,Mar!A$3:F$206,6),0),0)</f>
        <v>0</v>
      </c>
      <c r="AO148" s="8">
        <f>LARGE($BM148:BN148,1)</f>
        <v>0</v>
      </c>
      <c r="AP148" s="8">
        <f>LARGE($BM148:BO148,1)</f>
        <v>0</v>
      </c>
      <c r="AQ148" s="8">
        <f>LARGE($BM148:BP148,1)</f>
        <v>0</v>
      </c>
      <c r="AR148" s="8">
        <f>LARGE($BM148:BQ148,1)</f>
        <v>0</v>
      </c>
      <c r="AS148" s="8">
        <f>LARGE($BM148:BR148,1)</f>
        <v>0</v>
      </c>
      <c r="AT148" s="8">
        <f>LARGE($BS148:BT148,1)</f>
        <v>0</v>
      </c>
      <c r="AU148" s="8">
        <f>LARGE($BS148:BU148,1)</f>
        <v>0</v>
      </c>
      <c r="AV148" s="8">
        <f>LARGE($BS148:BV148,1)</f>
        <v>0</v>
      </c>
      <c r="AW148" s="8">
        <f>LARGE($BS148:BW148,1)</f>
        <v>0</v>
      </c>
      <c r="AX148" s="8">
        <f>LARGE($BS148:BX148,1)</f>
        <v>0</v>
      </c>
      <c r="BA148" s="6">
        <f t="shared" si="823"/>
        <v>0</v>
      </c>
      <c r="BB148" s="6">
        <f t="shared" si="824"/>
        <v>0</v>
      </c>
      <c r="BC148" s="6">
        <f t="shared" si="825"/>
        <v>0</v>
      </c>
      <c r="BD148" s="6">
        <f t="shared" si="826"/>
        <v>0</v>
      </c>
      <c r="BE148" s="6">
        <f t="shared" si="827"/>
        <v>0</v>
      </c>
      <c r="BF148" s="6">
        <f t="shared" si="828"/>
        <v>0</v>
      </c>
      <c r="BG148" s="6">
        <f t="shared" si="778"/>
        <v>0</v>
      </c>
      <c r="BH148" s="6">
        <f t="shared" si="779"/>
        <v>0</v>
      </c>
      <c r="BI148" s="6">
        <f t="shared" si="780"/>
        <v>0</v>
      </c>
      <c r="BJ148" s="6">
        <f t="shared" si="781"/>
        <v>0</v>
      </c>
      <c r="BK148" s="6">
        <f t="shared" si="782"/>
        <v>0</v>
      </c>
      <c r="BM148" s="8" t="str">
        <f t="shared" si="829"/>
        <v/>
      </c>
      <c r="BN148" s="8">
        <f t="shared" si="783"/>
        <v>0</v>
      </c>
      <c r="BO148" s="8">
        <f t="shared" si="784"/>
        <v>0</v>
      </c>
      <c r="BP148" s="8">
        <f t="shared" si="785"/>
        <v>0</v>
      </c>
      <c r="BQ148" s="8">
        <f t="shared" si="786"/>
        <v>0</v>
      </c>
      <c r="BR148" s="8">
        <f t="shared" si="787"/>
        <v>0</v>
      </c>
      <c r="BS148" s="8"/>
      <c r="BT148" s="8">
        <f t="shared" si="747"/>
        <v>0</v>
      </c>
      <c r="BU148" s="8">
        <f t="shared" si="747"/>
        <v>0</v>
      </c>
      <c r="BV148" s="8">
        <f t="shared" si="789"/>
        <v>0</v>
      </c>
      <c r="BW148" s="8">
        <f t="shared" si="790"/>
        <v>0</v>
      </c>
      <c r="BX148" s="8">
        <f t="shared" si="791"/>
        <v>0</v>
      </c>
      <c r="CA148" s="8" t="str">
        <f t="shared" si="830"/>
        <v/>
      </c>
      <c r="CB148" s="8" t="str">
        <f t="shared" si="831"/>
        <v/>
      </c>
      <c r="CC148" s="8" t="str">
        <f t="shared" si="832"/>
        <v/>
      </c>
      <c r="CD148" s="8" t="str">
        <f t="shared" si="833"/>
        <v/>
      </c>
      <c r="CE148" s="8" t="str">
        <f t="shared" si="834"/>
        <v/>
      </c>
      <c r="CF148" s="8" t="str">
        <f t="shared" si="835"/>
        <v/>
      </c>
      <c r="CG148" s="8" t="str">
        <f t="shared" si="748"/>
        <v/>
      </c>
      <c r="CH148" s="8" t="str">
        <f t="shared" si="749"/>
        <v/>
      </c>
      <c r="CI148" s="8" t="str">
        <f t="shared" si="750"/>
        <v/>
      </c>
      <c r="CJ148" s="8" t="str">
        <f t="shared" si="751"/>
        <v/>
      </c>
      <c r="CK148" s="8" t="str">
        <f t="shared" si="752"/>
        <v/>
      </c>
      <c r="CL148" s="8" t="str">
        <f t="shared" si="753"/>
        <v/>
      </c>
      <c r="CN148" s="13">
        <v>2.0674652777777802</v>
      </c>
      <c r="CO148" s="8">
        <f t="shared" si="754"/>
        <v>2.0674652777777802</v>
      </c>
      <c r="CP148" s="8">
        <f>IF(COUNT($CA148:CB148)&gt;0,SMALL($CA148:CB148,1),$CN148)</f>
        <v>2.0674652777777802</v>
      </c>
      <c r="CQ148" s="8">
        <f>IF(COUNT($CA148:CC148)&gt;0,SMALL($CA148:CC148,1),$CN148)</f>
        <v>2.0674652777777802</v>
      </c>
      <c r="CR148" s="8">
        <f>IF(COUNT($CA148:CD148)&gt;0,SMALL($CA148:CD148,1),$CN148)</f>
        <v>2.0674652777777802</v>
      </c>
      <c r="CS148" s="8">
        <f>IF(COUNT($CA148:CE148)&gt;0,SMALL($CA148:CE148,1),$CN148)</f>
        <v>2.0674652777777802</v>
      </c>
      <c r="CU148" s="8">
        <f t="shared" si="755"/>
        <v>0</v>
      </c>
      <c r="CV148" s="8">
        <f>IF(COUNT($CG148:CH148)&gt;0,SMALL($CG148:CH148,1),$CU148)</f>
        <v>0</v>
      </c>
      <c r="CW148" s="8">
        <f>IF(COUNT($CG148:CI148)&gt;0,SMALL($CG148:CI148,1),$CU148)</f>
        <v>0</v>
      </c>
      <c r="CX148" s="8">
        <f>IF(COUNT($CG148:CJ148)&gt;0,SMALL($CG148:CJ148,1),$CU148)</f>
        <v>0</v>
      </c>
      <c r="CY148" s="8">
        <f>IF(COUNT($CG148:CK148)&gt;0,SMALL($CG148:CK148,1),$CU148)</f>
        <v>0</v>
      </c>
      <c r="DA148" s="8" t="str">
        <f t="shared" si="818"/>
        <v/>
      </c>
      <c r="DB148" s="8" t="str">
        <f t="shared" si="819"/>
        <v/>
      </c>
      <c r="DC148" s="1">
        <f t="shared" si="811"/>
        <v>0</v>
      </c>
      <c r="DD148" s="8" t="str">
        <f t="shared" si="820"/>
        <v/>
      </c>
      <c r="DE148" s="1">
        <f t="shared" si="821"/>
        <v>0</v>
      </c>
      <c r="DG148" s="13">
        <f t="shared" si="836"/>
        <v>0</v>
      </c>
      <c r="DH148" s="13">
        <f>SMALL($DT148:DU148,1)/(60*60*24)</f>
        <v>0</v>
      </c>
      <c r="DI148" s="13">
        <f>SMALL($DT148:DV148,1)/(60*60*24)</f>
        <v>0</v>
      </c>
      <c r="DJ148" s="13">
        <f>SMALL($DT148:DW148,1)/(60*60*24)</f>
        <v>0</v>
      </c>
      <c r="DK148" s="13">
        <f>SMALL($DT148:DX148,1)/(60*60*24)</f>
        <v>0</v>
      </c>
      <c r="DL148" s="13">
        <f>SMALL($DT148:DY148,1)/(60*60*24)</f>
        <v>0</v>
      </c>
      <c r="DM148" s="37">
        <f t="shared" si="837"/>
        <v>0</v>
      </c>
      <c r="DN148" s="13">
        <f>SMALL($DZ148:EA148,1)/(60*60*24)</f>
        <v>0</v>
      </c>
      <c r="DO148" s="13">
        <f>SMALL($DZ148:EB148,1)/(60*60*24)</f>
        <v>0</v>
      </c>
      <c r="DP148" s="13">
        <f>SMALL($DZ148:EC148,1)/(60*60*24)</f>
        <v>0</v>
      </c>
      <c r="DQ148" s="13">
        <f>SMALL($DZ148:ED148,1)/(60*60*24)</f>
        <v>0</v>
      </c>
      <c r="DR148" s="13">
        <f>SMALL($DZ148:EE148,1)/(60*60*24)</f>
        <v>0</v>
      </c>
      <c r="DT148" s="6">
        <f t="shared" si="838"/>
        <v>0</v>
      </c>
      <c r="DU148" s="1">
        <f t="shared" si="756"/>
        <v>9999</v>
      </c>
      <c r="DV148" s="1">
        <f t="shared" si="757"/>
        <v>9999</v>
      </c>
      <c r="DW148" s="1">
        <f t="shared" si="758"/>
        <v>9999</v>
      </c>
      <c r="DX148" s="1">
        <f t="shared" si="759"/>
        <v>9999</v>
      </c>
      <c r="DY148" s="1">
        <f t="shared" si="760"/>
        <v>9999</v>
      </c>
      <c r="DZ148" s="6">
        <f t="shared" si="839"/>
        <v>0</v>
      </c>
      <c r="EA148" s="1">
        <f t="shared" si="761"/>
        <v>9999</v>
      </c>
      <c r="EB148" s="46">
        <f t="shared" si="792"/>
        <v>9999</v>
      </c>
      <c r="EC148" s="1">
        <f t="shared" si="763"/>
        <v>9999</v>
      </c>
      <c r="ED148" s="1">
        <f t="shared" si="764"/>
        <v>9999</v>
      </c>
      <c r="EE148" s="1">
        <f t="shared" si="765"/>
        <v>9999</v>
      </c>
    </row>
    <row r="149" spans="8:135" x14ac:dyDescent="0.25">
      <c r="H149" s="8">
        <v>0</v>
      </c>
      <c r="I149" s="8">
        <v>0</v>
      </c>
      <c r="N149" s="8">
        <f t="shared" si="815"/>
        <v>0</v>
      </c>
      <c r="O149" s="32">
        <f t="shared" si="840"/>
        <v>0</v>
      </c>
      <c r="P149" s="70"/>
      <c r="Q149" s="32">
        <f t="shared" ref="Q149" si="851">IF(R149&gt;0,"+",0)</f>
        <v>0</v>
      </c>
      <c r="R149" s="70"/>
      <c r="S149" s="6">
        <f t="shared" si="772"/>
        <v>0</v>
      </c>
      <c r="T149" s="8" t="str">
        <f t="shared" si="817"/>
        <v/>
      </c>
      <c r="V149" s="8">
        <f t="shared" si="773"/>
        <v>0</v>
      </c>
      <c r="W149" s="8">
        <f t="shared" si="774"/>
        <v>0</v>
      </c>
      <c r="X149" s="8" t="str">
        <f t="shared" si="775"/>
        <v/>
      </c>
      <c r="Y149" s="8"/>
      <c r="Z149" s="8">
        <f>IF(A149&lt;&gt;"",IF(VLOOKUP(A149,Apr!A$4:F$209,6)&gt;0,VLOOKUP(A149,Apr!A$4:F$209,6),0),0)</f>
        <v>0</v>
      </c>
      <c r="AA149" s="8">
        <f>IF(A149&lt;&gt;"",IF(VLOOKUP(A149,May!A$3:F$207,6)&gt;0,VLOOKUP(A149,May!A$3:F$207,6),0),0)</f>
        <v>0</v>
      </c>
      <c r="AB149" s="8">
        <f>IF(A149&lt;&gt;"",IF(VLOOKUP(A149,Jun!A$3:F$207,6)&gt;0,VLOOKUP(A149,Jun!A$3:F$207,6),0),0)</f>
        <v>0</v>
      </c>
      <c r="AC149" s="8">
        <f>IF(A149&lt;&gt;"",IF(VLOOKUP(A149,Jul!A$3:F$206,6)&gt;0,VLOOKUP(A149,Jul!A$3:F$206,6),0),0)</f>
        <v>0</v>
      </c>
      <c r="AD149" s="8">
        <f>IF(A149&lt;&gt;"",IF(VLOOKUP(A149,Aug!A$3:F$206,6)&gt;0,VLOOKUP(A149,Aug!A$3:F$206,6),0),0)</f>
        <v>0</v>
      </c>
      <c r="AE149" s="8">
        <f>IF(A149&lt;&gt;"",IF(VLOOKUP(A149,Sep!A$3:F$206,6)&gt;0,VLOOKUP(A149,Sep!A$3:F$206,6),0),0)</f>
        <v>0</v>
      </c>
      <c r="AF149" s="6">
        <f t="shared" si="776"/>
        <v>0</v>
      </c>
      <c r="AG149" s="8">
        <f t="shared" si="777"/>
        <v>2.7777777777777776E-2</v>
      </c>
      <c r="AH149" s="8">
        <f>IF(A149&lt;&gt;"",IF(VLOOKUP(A149,Oct!A$3:F$206,6)&gt;0,VLOOKUP(A149,Oct!A$3:F$206,6),0),0)</f>
        <v>0</v>
      </c>
      <c r="AI149" s="8">
        <f>IF(A149&lt;&gt;"",IF(VLOOKUP(A149,Nov!A$3:F$206,6)&gt;0,VLOOKUP(A149,Nov!A$3:F$206,6),0),0)</f>
        <v>0</v>
      </c>
      <c r="AJ149" s="8">
        <f>IF(A149&lt;&gt;"",IF(VLOOKUP(A149,Dec!A$3:F$207,6)&gt;0,VLOOKUP(A149,Dec!A$3:F$207,6),0),0)</f>
        <v>0</v>
      </c>
      <c r="AK149" s="8">
        <f>IF(A149&lt;&gt;"",IF(VLOOKUP(A149,Jan!A$3:F$206,6)&gt;0,VLOOKUP(A149,Jan!A$3:F$206,6),0),0)</f>
        <v>0</v>
      </c>
      <c r="AL149" s="8">
        <f>IF(A149&lt;&gt;"",IF(VLOOKUP(A149,Feb!A$3:F$206,6)&gt;0,VLOOKUP(A149,Feb!A$3:F$206,6),0),0)</f>
        <v>0</v>
      </c>
      <c r="AM149" s="8">
        <f>IF(A149&lt;&gt;"",IF(VLOOKUP(A149,Mar!A$3:F$206,6)&gt;0,VLOOKUP(A149,Mar!A$3:F$206,6),0),0)</f>
        <v>0</v>
      </c>
      <c r="AO149" s="8">
        <f>LARGE($BM149:BN149,1)</f>
        <v>0</v>
      </c>
      <c r="AP149" s="8">
        <f>LARGE($BM149:BO149,1)</f>
        <v>0</v>
      </c>
      <c r="AQ149" s="8">
        <f>LARGE($BM149:BP149,1)</f>
        <v>0</v>
      </c>
      <c r="AR149" s="8">
        <f>LARGE($BM149:BQ149,1)</f>
        <v>0</v>
      </c>
      <c r="AS149" s="8">
        <f>LARGE($BM149:BR149,1)</f>
        <v>0</v>
      </c>
      <c r="AT149" s="8">
        <f>LARGE($BS149:BT149,1)</f>
        <v>0</v>
      </c>
      <c r="AU149" s="8">
        <f>LARGE($BS149:BU149,1)</f>
        <v>0</v>
      </c>
      <c r="AV149" s="8">
        <f>LARGE($BS149:BV149,1)</f>
        <v>0</v>
      </c>
      <c r="AW149" s="8">
        <f>LARGE($BS149:BW149,1)</f>
        <v>0</v>
      </c>
      <c r="AX149" s="8">
        <f>LARGE($BS149:BX149,1)</f>
        <v>0</v>
      </c>
      <c r="BA149" s="6">
        <f t="shared" si="823"/>
        <v>0</v>
      </c>
      <c r="BB149" s="6">
        <f t="shared" si="824"/>
        <v>0</v>
      </c>
      <c r="BC149" s="6">
        <f t="shared" si="825"/>
        <v>0</v>
      </c>
      <c r="BD149" s="6">
        <f t="shared" si="826"/>
        <v>0</v>
      </c>
      <c r="BE149" s="6">
        <f t="shared" si="827"/>
        <v>0</v>
      </c>
      <c r="BF149" s="6">
        <f t="shared" si="828"/>
        <v>0</v>
      </c>
      <c r="BG149" s="6">
        <f t="shared" si="778"/>
        <v>0</v>
      </c>
      <c r="BH149" s="6">
        <f t="shared" si="779"/>
        <v>0</v>
      </c>
      <c r="BI149" s="6">
        <f t="shared" si="780"/>
        <v>0</v>
      </c>
      <c r="BJ149" s="6">
        <f t="shared" si="781"/>
        <v>0</v>
      </c>
      <c r="BK149" s="6">
        <f t="shared" si="782"/>
        <v>0</v>
      </c>
      <c r="BM149" s="8" t="str">
        <f t="shared" si="829"/>
        <v/>
      </c>
      <c r="BN149" s="8">
        <f t="shared" si="783"/>
        <v>0</v>
      </c>
      <c r="BO149" s="8">
        <f t="shared" si="784"/>
        <v>0</v>
      </c>
      <c r="BP149" s="8">
        <f t="shared" si="785"/>
        <v>0</v>
      </c>
      <c r="BQ149" s="8">
        <f t="shared" si="786"/>
        <v>0</v>
      </c>
      <c r="BR149" s="8">
        <f t="shared" si="787"/>
        <v>0</v>
      </c>
      <c r="BS149" s="8"/>
      <c r="BT149" s="8">
        <f t="shared" si="747"/>
        <v>0</v>
      </c>
      <c r="BU149" s="8">
        <f t="shared" si="747"/>
        <v>0</v>
      </c>
      <c r="BV149" s="8">
        <f t="shared" si="789"/>
        <v>0</v>
      </c>
      <c r="BW149" s="8">
        <f t="shared" si="790"/>
        <v>0</v>
      </c>
      <c r="BX149" s="8">
        <f t="shared" si="791"/>
        <v>0</v>
      </c>
      <c r="CA149" s="8" t="str">
        <f t="shared" si="830"/>
        <v/>
      </c>
      <c r="CB149" s="8" t="str">
        <f t="shared" si="831"/>
        <v/>
      </c>
      <c r="CC149" s="8" t="str">
        <f t="shared" si="832"/>
        <v/>
      </c>
      <c r="CD149" s="8" t="str">
        <f t="shared" si="833"/>
        <v/>
      </c>
      <c r="CE149" s="8" t="str">
        <f t="shared" si="834"/>
        <v/>
      </c>
      <c r="CF149" s="8" t="str">
        <f t="shared" si="835"/>
        <v/>
      </c>
      <c r="CG149" s="8" t="str">
        <f t="shared" si="748"/>
        <v/>
      </c>
      <c r="CH149" s="8" t="str">
        <f t="shared" si="749"/>
        <v/>
      </c>
      <c r="CI149" s="8" t="str">
        <f t="shared" si="750"/>
        <v/>
      </c>
      <c r="CJ149" s="8" t="str">
        <f t="shared" si="751"/>
        <v/>
      </c>
      <c r="CK149" s="8" t="str">
        <f t="shared" si="752"/>
        <v/>
      </c>
      <c r="CL149" s="8" t="str">
        <f t="shared" si="753"/>
        <v/>
      </c>
      <c r="CN149" s="13">
        <v>2.1091319444444401</v>
      </c>
      <c r="CO149" s="8">
        <f t="shared" si="754"/>
        <v>2.1091319444444401</v>
      </c>
      <c r="CP149" s="8">
        <f>IF(COUNT($CA149:CB149)&gt;0,SMALL($CA149:CB149,1),$CN149)</f>
        <v>2.1091319444444401</v>
      </c>
      <c r="CQ149" s="8">
        <f>IF(COUNT($CA149:CC149)&gt;0,SMALL($CA149:CC149,1),$CN149)</f>
        <v>2.1091319444444401</v>
      </c>
      <c r="CR149" s="8">
        <f>IF(COUNT($CA149:CD149)&gt;0,SMALL($CA149:CD149,1),$CN149)</f>
        <v>2.1091319444444401</v>
      </c>
      <c r="CS149" s="8">
        <f>IF(COUNT($CA149:CE149)&gt;0,SMALL($CA149:CE149,1),$CN149)</f>
        <v>2.1091319444444401</v>
      </c>
      <c r="CU149" s="8">
        <f t="shared" si="755"/>
        <v>0</v>
      </c>
      <c r="CV149" s="8">
        <f>IF(COUNT($CG149:CH149)&gt;0,SMALL($CG149:CH149,1),$CU149)</f>
        <v>0</v>
      </c>
      <c r="CW149" s="8">
        <f>IF(COUNT($CG149:CI149)&gt;0,SMALL($CG149:CI149,1),$CU149)</f>
        <v>0</v>
      </c>
      <c r="CX149" s="8">
        <f>IF(COUNT($CG149:CJ149)&gt;0,SMALL($CG149:CJ149,1),$CU149)</f>
        <v>0</v>
      </c>
      <c r="CY149" s="8">
        <f>IF(COUNT($CG149:CK149)&gt;0,SMALL($CG149:CK149,1),$CU149)</f>
        <v>0</v>
      </c>
      <c r="DA149" s="8" t="str">
        <f t="shared" si="818"/>
        <v/>
      </c>
      <c r="DB149" s="8" t="str">
        <f t="shared" si="819"/>
        <v/>
      </c>
      <c r="DC149" s="1">
        <f t="shared" si="811"/>
        <v>0</v>
      </c>
      <c r="DD149" s="8" t="str">
        <f t="shared" si="820"/>
        <v/>
      </c>
      <c r="DE149" s="1">
        <f t="shared" si="821"/>
        <v>0</v>
      </c>
      <c r="DG149" s="13">
        <f t="shared" si="836"/>
        <v>0</v>
      </c>
      <c r="DH149" s="13">
        <f>SMALL($DT149:DU149,1)/(60*60*24)</f>
        <v>0</v>
      </c>
      <c r="DI149" s="13">
        <f>SMALL($DT149:DV149,1)/(60*60*24)</f>
        <v>0</v>
      </c>
      <c r="DJ149" s="13">
        <f>SMALL($DT149:DW149,1)/(60*60*24)</f>
        <v>0</v>
      </c>
      <c r="DK149" s="13">
        <f>SMALL($DT149:DX149,1)/(60*60*24)</f>
        <v>0</v>
      </c>
      <c r="DL149" s="13">
        <f>SMALL($DT149:DY149,1)/(60*60*24)</f>
        <v>0</v>
      </c>
      <c r="DM149" s="37">
        <f t="shared" si="837"/>
        <v>0</v>
      </c>
      <c r="DN149" s="13">
        <f>SMALL($DZ149:EA149,1)/(60*60*24)</f>
        <v>0</v>
      </c>
      <c r="DO149" s="13">
        <f>SMALL($DZ149:EB149,1)/(60*60*24)</f>
        <v>0</v>
      </c>
      <c r="DP149" s="13">
        <f>SMALL($DZ149:EC149,1)/(60*60*24)</f>
        <v>0</v>
      </c>
      <c r="DQ149" s="13">
        <f>SMALL($DZ149:ED149,1)/(60*60*24)</f>
        <v>0</v>
      </c>
      <c r="DR149" s="13">
        <f>SMALL($DZ149:EE149,1)/(60*60*24)</f>
        <v>0</v>
      </c>
      <c r="DT149" s="6">
        <f t="shared" si="838"/>
        <v>0</v>
      </c>
      <c r="DU149" s="1">
        <f t="shared" si="756"/>
        <v>9999</v>
      </c>
      <c r="DV149" s="1">
        <f t="shared" si="757"/>
        <v>9999</v>
      </c>
      <c r="DW149" s="1">
        <f t="shared" si="758"/>
        <v>9999</v>
      </c>
      <c r="DX149" s="1">
        <f t="shared" si="759"/>
        <v>9999</v>
      </c>
      <c r="DY149" s="1">
        <f t="shared" si="760"/>
        <v>9999</v>
      </c>
      <c r="DZ149" s="6">
        <f t="shared" si="839"/>
        <v>0</v>
      </c>
      <c r="EA149" s="1">
        <f t="shared" si="761"/>
        <v>9999</v>
      </c>
      <c r="EB149" s="46">
        <f t="shared" si="792"/>
        <v>9999</v>
      </c>
      <c r="EC149" s="1">
        <f t="shared" si="763"/>
        <v>9999</v>
      </c>
      <c r="ED149" s="1">
        <f t="shared" si="764"/>
        <v>9999</v>
      </c>
      <c r="EE149" s="1">
        <f t="shared" si="765"/>
        <v>9999</v>
      </c>
    </row>
    <row r="150" spans="8:135" x14ac:dyDescent="0.25">
      <c r="H150" s="8">
        <v>0</v>
      </c>
      <c r="I150" s="8">
        <v>0</v>
      </c>
      <c r="N150" s="8">
        <f t="shared" si="815"/>
        <v>0</v>
      </c>
      <c r="O150" s="32">
        <f t="shared" si="840"/>
        <v>0</v>
      </c>
      <c r="P150" s="70"/>
      <c r="Q150" s="32">
        <f t="shared" ref="Q150" si="852">IF(R150&gt;0,"+",0)</f>
        <v>0</v>
      </c>
      <c r="R150" s="70"/>
      <c r="S150" s="6">
        <f t="shared" si="772"/>
        <v>0</v>
      </c>
      <c r="T150" s="8" t="str">
        <f t="shared" si="817"/>
        <v/>
      </c>
      <c r="V150" s="8">
        <f t="shared" si="773"/>
        <v>0</v>
      </c>
      <c r="W150" s="8">
        <f t="shared" si="774"/>
        <v>0</v>
      </c>
      <c r="X150" s="8" t="str">
        <f t="shared" si="775"/>
        <v/>
      </c>
      <c r="Y150" s="8"/>
      <c r="Z150" s="8">
        <f>IF(A150&lt;&gt;"",IF(VLOOKUP(A150,Apr!A$4:F$209,6)&gt;0,VLOOKUP(A150,Apr!A$4:F$209,6),0),0)</f>
        <v>0</v>
      </c>
      <c r="AA150" s="8">
        <f>IF(A150&lt;&gt;"",IF(VLOOKUP(A150,May!A$3:F$207,6)&gt;0,VLOOKUP(A150,May!A$3:F$207,6),0),0)</f>
        <v>0</v>
      </c>
      <c r="AB150" s="8">
        <f>IF(A150&lt;&gt;"",IF(VLOOKUP(A150,Jun!A$3:F$207,6)&gt;0,VLOOKUP(A150,Jun!A$3:F$207,6),0),0)</f>
        <v>0</v>
      </c>
      <c r="AC150" s="8">
        <f>IF(A150&lt;&gt;"",IF(VLOOKUP(A150,Jul!A$3:F$206,6)&gt;0,VLOOKUP(A150,Jul!A$3:F$206,6),0),0)</f>
        <v>0</v>
      </c>
      <c r="AD150" s="8">
        <f>IF(A150&lt;&gt;"",IF(VLOOKUP(A150,Aug!A$3:F$206,6)&gt;0,VLOOKUP(A150,Aug!A$3:F$206,6),0),0)</f>
        <v>0</v>
      </c>
      <c r="AE150" s="8">
        <f>IF(A150&lt;&gt;"",IF(VLOOKUP(A150,Sep!A$3:F$206,6)&gt;0,VLOOKUP(A150,Sep!A$3:F$206,6),0),0)</f>
        <v>0</v>
      </c>
      <c r="AF150" s="6">
        <f t="shared" si="776"/>
        <v>0</v>
      </c>
      <c r="AG150" s="8">
        <f t="shared" si="777"/>
        <v>2.7777777777777776E-2</v>
      </c>
      <c r="AH150" s="8">
        <f>IF(A150&lt;&gt;"",IF(VLOOKUP(A150,Oct!A$3:F$206,6)&gt;0,VLOOKUP(A150,Oct!A$3:F$206,6),0),0)</f>
        <v>0</v>
      </c>
      <c r="AI150" s="8">
        <f>IF(A150&lt;&gt;"",IF(VLOOKUP(A150,Nov!A$3:F$206,6)&gt;0,VLOOKUP(A150,Nov!A$3:F$206,6),0),0)</f>
        <v>0</v>
      </c>
      <c r="AJ150" s="8">
        <f>IF(A150&lt;&gt;"",IF(VLOOKUP(A150,Dec!A$3:F$207,6)&gt;0,VLOOKUP(A150,Dec!A$3:F$207,6),0),0)</f>
        <v>0</v>
      </c>
      <c r="AK150" s="8">
        <f>IF(A150&lt;&gt;"",IF(VLOOKUP(A150,Jan!A$3:F$206,6)&gt;0,VLOOKUP(A150,Jan!A$3:F$206,6),0),0)</f>
        <v>0</v>
      </c>
      <c r="AL150" s="8">
        <f>IF(A150&lt;&gt;"",IF(VLOOKUP(A150,Feb!A$3:F$206,6)&gt;0,VLOOKUP(A150,Feb!A$3:F$206,6),0),0)</f>
        <v>0</v>
      </c>
      <c r="AM150" s="8">
        <f>IF(A150&lt;&gt;"",IF(VLOOKUP(A150,Mar!A$3:F$206,6)&gt;0,VLOOKUP(A150,Mar!A$3:F$206,6),0),0)</f>
        <v>0</v>
      </c>
      <c r="AO150" s="8">
        <f>LARGE($BM150:BN150,1)</f>
        <v>0</v>
      </c>
      <c r="AP150" s="8">
        <f>LARGE($BM150:BO150,1)</f>
        <v>0</v>
      </c>
      <c r="AQ150" s="8">
        <f>LARGE($BM150:BP150,1)</f>
        <v>0</v>
      </c>
      <c r="AR150" s="8">
        <f>LARGE($BM150:BQ150,1)</f>
        <v>0</v>
      </c>
      <c r="AS150" s="8">
        <f>LARGE($BM150:BR150,1)</f>
        <v>0</v>
      </c>
      <c r="AT150" s="8">
        <f>LARGE($BS150:BT150,1)</f>
        <v>0</v>
      </c>
      <c r="AU150" s="8">
        <f>LARGE($BS150:BU150,1)</f>
        <v>0</v>
      </c>
      <c r="AV150" s="8">
        <f>LARGE($BS150:BV150,1)</f>
        <v>0</v>
      </c>
      <c r="AW150" s="8">
        <f>LARGE($BS150:BW150,1)</f>
        <v>0</v>
      </c>
      <c r="AX150" s="8">
        <f>LARGE($BS150:BX150,1)</f>
        <v>0</v>
      </c>
      <c r="BA150" s="6">
        <f t="shared" si="823"/>
        <v>0</v>
      </c>
      <c r="BB150" s="6">
        <f t="shared" si="824"/>
        <v>0</v>
      </c>
      <c r="BC150" s="6">
        <f t="shared" si="825"/>
        <v>0</v>
      </c>
      <c r="BD150" s="6">
        <f t="shared" si="826"/>
        <v>0</v>
      </c>
      <c r="BE150" s="6">
        <f t="shared" si="827"/>
        <v>0</v>
      </c>
      <c r="BF150" s="6">
        <f t="shared" si="828"/>
        <v>0</v>
      </c>
      <c r="BG150" s="6">
        <f t="shared" si="778"/>
        <v>0</v>
      </c>
      <c r="BH150" s="6">
        <f t="shared" si="779"/>
        <v>0</v>
      </c>
      <c r="BI150" s="6">
        <f t="shared" si="780"/>
        <v>0</v>
      </c>
      <c r="BJ150" s="6">
        <f t="shared" si="781"/>
        <v>0</v>
      </c>
      <c r="BK150" s="6">
        <f t="shared" si="782"/>
        <v>0</v>
      </c>
      <c r="BM150" s="8" t="str">
        <f t="shared" si="829"/>
        <v/>
      </c>
      <c r="BN150" s="8">
        <f t="shared" si="783"/>
        <v>0</v>
      </c>
      <c r="BO150" s="8">
        <f t="shared" si="784"/>
        <v>0</v>
      </c>
      <c r="BP150" s="8">
        <f t="shared" si="785"/>
        <v>0</v>
      </c>
      <c r="BQ150" s="8">
        <f t="shared" si="786"/>
        <v>0</v>
      </c>
      <c r="BR150" s="8">
        <f t="shared" si="787"/>
        <v>0</v>
      </c>
      <c r="BS150" s="8"/>
      <c r="BT150" s="8">
        <f t="shared" si="747"/>
        <v>0</v>
      </c>
      <c r="BU150" s="8">
        <f t="shared" si="747"/>
        <v>0</v>
      </c>
      <c r="BV150" s="8">
        <f t="shared" si="789"/>
        <v>0</v>
      </c>
      <c r="BW150" s="8">
        <f t="shared" si="790"/>
        <v>0</v>
      </c>
      <c r="BX150" s="8">
        <f t="shared" si="791"/>
        <v>0</v>
      </c>
      <c r="CA150" s="8" t="str">
        <f t="shared" si="830"/>
        <v/>
      </c>
      <c r="CB150" s="8" t="str">
        <f t="shared" si="831"/>
        <v/>
      </c>
      <c r="CC150" s="8" t="str">
        <f t="shared" si="832"/>
        <v/>
      </c>
      <c r="CD150" s="8" t="str">
        <f t="shared" si="833"/>
        <v/>
      </c>
      <c r="CE150" s="8" t="str">
        <f t="shared" si="834"/>
        <v/>
      </c>
      <c r="CF150" s="8" t="str">
        <f t="shared" si="835"/>
        <v/>
      </c>
      <c r="CG150" s="8" t="str">
        <f t="shared" si="748"/>
        <v/>
      </c>
      <c r="CH150" s="8" t="str">
        <f t="shared" si="749"/>
        <v/>
      </c>
      <c r="CI150" s="8" t="str">
        <f t="shared" si="750"/>
        <v/>
      </c>
      <c r="CJ150" s="8" t="str">
        <f t="shared" si="751"/>
        <v/>
      </c>
      <c r="CK150" s="8" t="str">
        <f t="shared" si="752"/>
        <v/>
      </c>
      <c r="CL150" s="8" t="str">
        <f t="shared" si="753"/>
        <v/>
      </c>
      <c r="CN150" s="13">
        <v>2.1507986111111101</v>
      </c>
      <c r="CO150" s="8">
        <f t="shared" si="754"/>
        <v>2.1507986111111101</v>
      </c>
      <c r="CP150" s="8">
        <f>IF(COUNT($CA150:CB150)&gt;0,SMALL($CA150:CB150,1),$CN150)</f>
        <v>2.1507986111111101</v>
      </c>
      <c r="CQ150" s="8">
        <f>IF(COUNT($CA150:CC150)&gt;0,SMALL($CA150:CC150,1),$CN150)</f>
        <v>2.1507986111111101</v>
      </c>
      <c r="CR150" s="8">
        <f>IF(COUNT($CA150:CD150)&gt;0,SMALL($CA150:CD150,1),$CN150)</f>
        <v>2.1507986111111101</v>
      </c>
      <c r="CS150" s="8">
        <f>IF(COUNT($CA150:CE150)&gt;0,SMALL($CA150:CE150,1),$CN150)</f>
        <v>2.1507986111111101</v>
      </c>
      <c r="CU150" s="8">
        <f t="shared" si="755"/>
        <v>0</v>
      </c>
      <c r="CV150" s="8">
        <f>IF(COUNT($CG150:CH150)&gt;0,SMALL($CG150:CH150,1),$CU150)</f>
        <v>0</v>
      </c>
      <c r="CW150" s="8">
        <f>IF(COUNT($CG150:CI150)&gt;0,SMALL($CG150:CI150,1),$CU150)</f>
        <v>0</v>
      </c>
      <c r="CX150" s="8">
        <f>IF(COUNT($CG150:CJ150)&gt;0,SMALL($CG150:CJ150,1),$CU150)</f>
        <v>0</v>
      </c>
      <c r="CY150" s="8">
        <f>IF(COUNT($CG150:CK150)&gt;0,SMALL($CG150:CK150,1),$CU150)</f>
        <v>0</v>
      </c>
      <c r="DA150" s="8" t="str">
        <f t="shared" si="818"/>
        <v/>
      </c>
      <c r="DB150" s="8" t="str">
        <f t="shared" si="819"/>
        <v/>
      </c>
      <c r="DC150" s="1">
        <f t="shared" si="811"/>
        <v>0</v>
      </c>
      <c r="DD150" s="8" t="str">
        <f t="shared" si="820"/>
        <v/>
      </c>
      <c r="DE150" s="1">
        <f t="shared" si="821"/>
        <v>0</v>
      </c>
      <c r="DG150" s="13">
        <f t="shared" si="836"/>
        <v>0</v>
      </c>
      <c r="DH150" s="13">
        <f>SMALL($DT150:DU150,1)/(60*60*24)</f>
        <v>0</v>
      </c>
      <c r="DI150" s="13">
        <f>SMALL($DT150:DV150,1)/(60*60*24)</f>
        <v>0</v>
      </c>
      <c r="DJ150" s="13">
        <f>SMALL($DT150:DW150,1)/(60*60*24)</f>
        <v>0</v>
      </c>
      <c r="DK150" s="13">
        <f>SMALL($DT150:DX150,1)/(60*60*24)</f>
        <v>0</v>
      </c>
      <c r="DL150" s="13">
        <f>SMALL($DT150:DY150,1)/(60*60*24)</f>
        <v>0</v>
      </c>
      <c r="DM150" s="37">
        <f t="shared" si="837"/>
        <v>0</v>
      </c>
      <c r="DN150" s="13">
        <f>SMALL($DZ150:EA150,1)/(60*60*24)</f>
        <v>0</v>
      </c>
      <c r="DO150" s="13">
        <f>SMALL($DZ150:EB150,1)/(60*60*24)</f>
        <v>0</v>
      </c>
      <c r="DP150" s="13">
        <f>SMALL($DZ150:EC150,1)/(60*60*24)</f>
        <v>0</v>
      </c>
      <c r="DQ150" s="13">
        <f>SMALL($DZ150:ED150,1)/(60*60*24)</f>
        <v>0</v>
      </c>
      <c r="DR150" s="13">
        <f>SMALL($DZ150:EE150,1)/(60*60*24)</f>
        <v>0</v>
      </c>
      <c r="DT150" s="6">
        <f t="shared" si="838"/>
        <v>0</v>
      </c>
      <c r="DU150" s="1">
        <f t="shared" si="756"/>
        <v>9999</v>
      </c>
      <c r="DV150" s="1">
        <f t="shared" si="757"/>
        <v>9999</v>
      </c>
      <c r="DW150" s="1">
        <f t="shared" si="758"/>
        <v>9999</v>
      </c>
      <c r="DX150" s="1">
        <f t="shared" si="759"/>
        <v>9999</v>
      </c>
      <c r="DY150" s="1">
        <f t="shared" si="760"/>
        <v>9999</v>
      </c>
      <c r="DZ150" s="6">
        <f t="shared" si="839"/>
        <v>0</v>
      </c>
      <c r="EA150" s="1">
        <f t="shared" si="761"/>
        <v>9999</v>
      </c>
      <c r="EB150" s="46">
        <f t="shared" si="792"/>
        <v>9999</v>
      </c>
      <c r="EC150" s="1">
        <f t="shared" si="763"/>
        <v>9999</v>
      </c>
      <c r="ED150" s="1">
        <f t="shared" si="764"/>
        <v>9999</v>
      </c>
      <c r="EE150" s="1">
        <f t="shared" si="765"/>
        <v>9999</v>
      </c>
    </row>
    <row r="151" spans="8:135" x14ac:dyDescent="0.25">
      <c r="H151" s="8">
        <v>0</v>
      </c>
      <c r="I151" s="8">
        <v>0</v>
      </c>
      <c r="N151" s="8">
        <f t="shared" si="815"/>
        <v>0</v>
      </c>
      <c r="O151" s="32">
        <f t="shared" si="840"/>
        <v>0</v>
      </c>
      <c r="P151" s="70"/>
      <c r="Q151" s="32">
        <f t="shared" ref="Q151" si="853">IF(R151&gt;0,"+",0)</f>
        <v>0</v>
      </c>
      <c r="R151" s="70"/>
      <c r="S151" s="6">
        <f t="shared" si="772"/>
        <v>0</v>
      </c>
      <c r="T151" s="8" t="str">
        <f t="shared" si="817"/>
        <v/>
      </c>
      <c r="V151" s="8">
        <f t="shared" si="773"/>
        <v>0</v>
      </c>
      <c r="W151" s="8">
        <f t="shared" si="774"/>
        <v>0</v>
      </c>
      <c r="X151" s="8" t="str">
        <f t="shared" si="775"/>
        <v/>
      </c>
      <c r="Y151" s="8"/>
      <c r="Z151" s="8">
        <f>IF(A151&lt;&gt;"",IF(VLOOKUP(A151,Apr!A$4:F$209,6)&gt;0,VLOOKUP(A151,Apr!A$4:F$209,6),0),0)</f>
        <v>0</v>
      </c>
      <c r="AA151" s="8">
        <f>IF(A151&lt;&gt;"",IF(VLOOKUP(A151,May!A$3:F$207,6)&gt;0,VLOOKUP(A151,May!A$3:F$207,6),0),0)</f>
        <v>0</v>
      </c>
      <c r="AB151" s="8">
        <f>IF(A151&lt;&gt;"",IF(VLOOKUP(A151,Jun!A$3:F$207,6)&gt;0,VLOOKUP(A151,Jun!A$3:F$207,6),0),0)</f>
        <v>0</v>
      </c>
      <c r="AC151" s="8">
        <f>IF(A151&lt;&gt;"",IF(VLOOKUP(A151,Jul!A$3:F$206,6)&gt;0,VLOOKUP(A151,Jul!A$3:F$206,6),0),0)</f>
        <v>0</v>
      </c>
      <c r="AD151" s="8">
        <f>IF(A151&lt;&gt;"",IF(VLOOKUP(A151,Aug!A$3:F$206,6)&gt;0,VLOOKUP(A151,Aug!A$3:F$206,6),0),0)</f>
        <v>0</v>
      </c>
      <c r="AE151" s="8">
        <f>IF(A151&lt;&gt;"",IF(VLOOKUP(A151,Sep!A$3:F$206,6)&gt;0,VLOOKUP(A151,Sep!A$3:F$206,6),0),0)</f>
        <v>0</v>
      </c>
      <c r="AF151" s="6">
        <f t="shared" si="776"/>
        <v>0</v>
      </c>
      <c r="AG151" s="8">
        <f t="shared" si="777"/>
        <v>2.7777777777777776E-2</v>
      </c>
      <c r="AH151" s="8">
        <f>IF(A151&lt;&gt;"",IF(VLOOKUP(A151,Oct!A$3:F$206,6)&gt;0,VLOOKUP(A151,Oct!A$3:F$206,6),0),0)</f>
        <v>0</v>
      </c>
      <c r="AI151" s="8">
        <f>IF(A151&lt;&gt;"",IF(VLOOKUP(A151,Nov!A$3:F$206,6)&gt;0,VLOOKUP(A151,Nov!A$3:F$206,6),0),0)</f>
        <v>0</v>
      </c>
      <c r="AJ151" s="8">
        <f>IF(A151&lt;&gt;"",IF(VLOOKUP(A151,Dec!A$3:F$207,6)&gt;0,VLOOKUP(A151,Dec!A$3:F$207,6),0),0)</f>
        <v>0</v>
      </c>
      <c r="AK151" s="8">
        <f>IF(A151&lt;&gt;"",IF(VLOOKUP(A151,Jan!A$3:F$206,6)&gt;0,VLOOKUP(A151,Jan!A$3:F$206,6),0),0)</f>
        <v>0</v>
      </c>
      <c r="AL151" s="8">
        <f>IF(A151&lt;&gt;"",IF(VLOOKUP(A151,Feb!A$3:F$206,6)&gt;0,VLOOKUP(A151,Feb!A$3:F$206,6),0),0)</f>
        <v>0</v>
      </c>
      <c r="AM151" s="8">
        <f>IF(A151&lt;&gt;"",IF(VLOOKUP(A151,Mar!A$3:F$206,6)&gt;0,VLOOKUP(A151,Mar!A$3:F$206,6),0),0)</f>
        <v>0</v>
      </c>
      <c r="AO151" s="8">
        <f>LARGE($BM151:BN151,1)</f>
        <v>0</v>
      </c>
      <c r="AP151" s="8">
        <f>LARGE($BM151:BO151,1)</f>
        <v>0</v>
      </c>
      <c r="AQ151" s="8">
        <f>LARGE($BM151:BP151,1)</f>
        <v>0</v>
      </c>
      <c r="AR151" s="8">
        <f>LARGE($BM151:BQ151,1)</f>
        <v>0</v>
      </c>
      <c r="AS151" s="8">
        <f>LARGE($BM151:BR151,1)</f>
        <v>0</v>
      </c>
      <c r="AT151" s="8">
        <f>LARGE($BS151:BT151,1)</f>
        <v>0</v>
      </c>
      <c r="AU151" s="8">
        <f>LARGE($BS151:BU151,1)</f>
        <v>0</v>
      </c>
      <c r="AV151" s="8">
        <f>LARGE($BS151:BV151,1)</f>
        <v>0</v>
      </c>
      <c r="AW151" s="8">
        <f>LARGE($BS151:BW151,1)</f>
        <v>0</v>
      </c>
      <c r="AX151" s="8">
        <f>LARGE($BS151:BX151,1)</f>
        <v>0</v>
      </c>
      <c r="BA151" s="6">
        <f t="shared" si="823"/>
        <v>0</v>
      </c>
      <c r="BB151" s="6">
        <f t="shared" si="824"/>
        <v>0</v>
      </c>
      <c r="BC151" s="6">
        <f t="shared" si="825"/>
        <v>0</v>
      </c>
      <c r="BD151" s="6">
        <f t="shared" si="826"/>
        <v>0</v>
      </c>
      <c r="BE151" s="6">
        <f t="shared" si="827"/>
        <v>0</v>
      </c>
      <c r="BF151" s="6">
        <f t="shared" si="828"/>
        <v>0</v>
      </c>
      <c r="BG151" s="6">
        <f t="shared" si="778"/>
        <v>0</v>
      </c>
      <c r="BH151" s="6">
        <f t="shared" si="779"/>
        <v>0</v>
      </c>
      <c r="BI151" s="6">
        <f t="shared" si="780"/>
        <v>0</v>
      </c>
      <c r="BJ151" s="6">
        <f t="shared" si="781"/>
        <v>0</v>
      </c>
      <c r="BK151" s="6">
        <f t="shared" si="782"/>
        <v>0</v>
      </c>
      <c r="BM151" s="8" t="str">
        <f t="shared" si="829"/>
        <v/>
      </c>
      <c r="BN151" s="8">
        <f t="shared" si="783"/>
        <v>0</v>
      </c>
      <c r="BO151" s="8">
        <f t="shared" si="784"/>
        <v>0</v>
      </c>
      <c r="BP151" s="8">
        <f t="shared" si="785"/>
        <v>0</v>
      </c>
      <c r="BQ151" s="8">
        <f t="shared" si="786"/>
        <v>0</v>
      </c>
      <c r="BR151" s="8">
        <f t="shared" si="787"/>
        <v>0</v>
      </c>
      <c r="BS151" s="8"/>
      <c r="BT151" s="8">
        <f t="shared" si="747"/>
        <v>0</v>
      </c>
      <c r="BU151" s="8">
        <f t="shared" si="747"/>
        <v>0</v>
      </c>
      <c r="BV151" s="8">
        <f t="shared" si="789"/>
        <v>0</v>
      </c>
      <c r="BW151" s="8">
        <f t="shared" si="790"/>
        <v>0</v>
      </c>
      <c r="BX151" s="8">
        <f t="shared" si="791"/>
        <v>0</v>
      </c>
      <c r="CA151" s="8" t="str">
        <f t="shared" si="830"/>
        <v/>
      </c>
      <c r="CB151" s="8" t="str">
        <f t="shared" si="831"/>
        <v/>
      </c>
      <c r="CC151" s="8" t="str">
        <f t="shared" si="832"/>
        <v/>
      </c>
      <c r="CD151" s="8" t="str">
        <f t="shared" si="833"/>
        <v/>
      </c>
      <c r="CE151" s="8" t="str">
        <f t="shared" si="834"/>
        <v/>
      </c>
      <c r="CF151" s="8" t="str">
        <f t="shared" si="835"/>
        <v/>
      </c>
      <c r="CG151" s="8" t="str">
        <f t="shared" si="748"/>
        <v/>
      </c>
      <c r="CH151" s="8" t="str">
        <f t="shared" si="749"/>
        <v/>
      </c>
      <c r="CI151" s="8" t="str">
        <f t="shared" si="750"/>
        <v/>
      </c>
      <c r="CJ151" s="8" t="str">
        <f t="shared" si="751"/>
        <v/>
      </c>
      <c r="CK151" s="8" t="str">
        <f t="shared" si="752"/>
        <v/>
      </c>
      <c r="CL151" s="8" t="str">
        <f t="shared" si="753"/>
        <v/>
      </c>
      <c r="CN151" s="13">
        <v>2.1924652777777802</v>
      </c>
      <c r="CO151" s="8">
        <f t="shared" si="754"/>
        <v>2.1924652777777802</v>
      </c>
      <c r="CP151" s="8">
        <f>IF(COUNT($CA151:CB151)&gt;0,SMALL($CA151:CB151,1),$CN151)</f>
        <v>2.1924652777777802</v>
      </c>
      <c r="CQ151" s="8">
        <f>IF(COUNT($CA151:CC151)&gt;0,SMALL($CA151:CC151,1),$CN151)</f>
        <v>2.1924652777777802</v>
      </c>
      <c r="CR151" s="8">
        <f>IF(COUNT($CA151:CD151)&gt;0,SMALL($CA151:CD151,1),$CN151)</f>
        <v>2.1924652777777802</v>
      </c>
      <c r="CS151" s="8">
        <f>IF(COUNT($CA151:CE151)&gt;0,SMALL($CA151:CE151,1),$CN151)</f>
        <v>2.1924652777777802</v>
      </c>
      <c r="CU151" s="8">
        <f t="shared" si="755"/>
        <v>0</v>
      </c>
      <c r="CV151" s="8">
        <f>IF(COUNT($CG151:CH151)&gt;0,SMALL($CG151:CH151,1),$CU151)</f>
        <v>0</v>
      </c>
      <c r="CW151" s="8">
        <f>IF(COUNT($CG151:CI151)&gt;0,SMALL($CG151:CI151,1),$CU151)</f>
        <v>0</v>
      </c>
      <c r="CX151" s="8">
        <f>IF(COUNT($CG151:CJ151)&gt;0,SMALL($CG151:CJ151,1),$CU151)</f>
        <v>0</v>
      </c>
      <c r="CY151" s="8">
        <f>IF(COUNT($CG151:CK151)&gt;0,SMALL($CG151:CK151,1),$CU151)</f>
        <v>0</v>
      </c>
      <c r="DA151" s="8" t="str">
        <f t="shared" si="818"/>
        <v/>
      </c>
      <c r="DB151" s="8" t="str">
        <f t="shared" si="819"/>
        <v/>
      </c>
      <c r="DC151" s="1">
        <f t="shared" si="811"/>
        <v>0</v>
      </c>
      <c r="DD151" s="8" t="str">
        <f t="shared" si="820"/>
        <v/>
      </c>
      <c r="DE151" s="1">
        <f t="shared" si="821"/>
        <v>0</v>
      </c>
      <c r="DG151" s="13">
        <f t="shared" si="836"/>
        <v>0</v>
      </c>
      <c r="DH151" s="13">
        <f>SMALL($DT151:DU151,1)/(60*60*24)</f>
        <v>0</v>
      </c>
      <c r="DI151" s="13">
        <f>SMALL($DT151:DV151,1)/(60*60*24)</f>
        <v>0</v>
      </c>
      <c r="DJ151" s="13">
        <f>SMALL($DT151:DW151,1)/(60*60*24)</f>
        <v>0</v>
      </c>
      <c r="DK151" s="13">
        <f>SMALL($DT151:DX151,1)/(60*60*24)</f>
        <v>0</v>
      </c>
      <c r="DL151" s="13">
        <f>SMALL($DT151:DY151,1)/(60*60*24)</f>
        <v>0</v>
      </c>
      <c r="DM151" s="37">
        <f t="shared" si="837"/>
        <v>0</v>
      </c>
      <c r="DN151" s="13">
        <f>SMALL($DZ151:EA151,1)/(60*60*24)</f>
        <v>0</v>
      </c>
      <c r="DO151" s="13">
        <f>SMALL($DZ151:EB151,1)/(60*60*24)</f>
        <v>0</v>
      </c>
      <c r="DP151" s="13">
        <f>SMALL($DZ151:EC151,1)/(60*60*24)</f>
        <v>0</v>
      </c>
      <c r="DQ151" s="13">
        <f>SMALL($DZ151:ED151,1)/(60*60*24)</f>
        <v>0</v>
      </c>
      <c r="DR151" s="13">
        <f>SMALL($DZ151:EE151,1)/(60*60*24)</f>
        <v>0</v>
      </c>
      <c r="DT151" s="6">
        <f t="shared" si="838"/>
        <v>0</v>
      </c>
      <c r="DU151" s="1">
        <f t="shared" si="756"/>
        <v>9999</v>
      </c>
      <c r="DV151" s="1">
        <f t="shared" si="757"/>
        <v>9999</v>
      </c>
      <c r="DW151" s="1">
        <f t="shared" si="758"/>
        <v>9999</v>
      </c>
      <c r="DX151" s="1">
        <f t="shared" si="759"/>
        <v>9999</v>
      </c>
      <c r="DY151" s="1">
        <f t="shared" si="760"/>
        <v>9999</v>
      </c>
      <c r="DZ151" s="6">
        <f t="shared" si="839"/>
        <v>0</v>
      </c>
      <c r="EA151" s="1">
        <f t="shared" si="761"/>
        <v>9999</v>
      </c>
      <c r="EB151" s="46">
        <f t="shared" si="792"/>
        <v>9999</v>
      </c>
      <c r="EC151" s="1">
        <f t="shared" si="763"/>
        <v>9999</v>
      </c>
      <c r="ED151" s="1">
        <f t="shared" si="764"/>
        <v>9999</v>
      </c>
      <c r="EE151" s="1">
        <f t="shared" si="765"/>
        <v>9999</v>
      </c>
    </row>
    <row r="152" spans="8:135" x14ac:dyDescent="0.25">
      <c r="H152" s="8">
        <v>0</v>
      </c>
      <c r="I152" s="8">
        <v>0</v>
      </c>
      <c r="N152" s="8">
        <f t="shared" si="815"/>
        <v>0</v>
      </c>
      <c r="O152" s="32">
        <f t="shared" si="840"/>
        <v>0</v>
      </c>
      <c r="P152" s="70"/>
      <c r="Q152" s="32">
        <f t="shared" ref="Q152" si="854">IF(R152&gt;0,"+",0)</f>
        <v>0</v>
      </c>
      <c r="R152" s="70"/>
      <c r="S152" s="6">
        <f t="shared" si="772"/>
        <v>0</v>
      </c>
      <c r="T152" s="8" t="str">
        <f t="shared" si="817"/>
        <v/>
      </c>
      <c r="V152" s="8">
        <f t="shared" si="773"/>
        <v>0</v>
      </c>
      <c r="W152" s="8">
        <f t="shared" si="774"/>
        <v>0</v>
      </c>
      <c r="X152" s="8" t="str">
        <f t="shared" si="775"/>
        <v/>
      </c>
      <c r="Y152" s="8"/>
      <c r="Z152" s="8">
        <f>IF(A152&lt;&gt;"",IF(VLOOKUP(A152,Apr!A$4:F$209,6)&gt;0,VLOOKUP(A152,Apr!A$4:F$209,6),0),0)</f>
        <v>0</v>
      </c>
      <c r="AA152" s="8">
        <f>IF(A152&lt;&gt;"",IF(VLOOKUP(A152,May!A$3:F$207,6)&gt;0,VLOOKUP(A152,May!A$3:F$207,6),0),0)</f>
        <v>0</v>
      </c>
      <c r="AB152" s="8">
        <f>IF(A152&lt;&gt;"",IF(VLOOKUP(A152,Jun!A$3:F$207,6)&gt;0,VLOOKUP(A152,Jun!A$3:F$207,6),0),0)</f>
        <v>0</v>
      </c>
      <c r="AC152" s="8">
        <f>IF(A152&lt;&gt;"",IF(VLOOKUP(A152,Jul!A$3:F$206,6)&gt;0,VLOOKUP(A152,Jul!A$3:F$206,6),0),0)</f>
        <v>0</v>
      </c>
      <c r="AD152" s="8">
        <f>IF(A152&lt;&gt;"",IF(VLOOKUP(A152,Aug!A$3:F$206,6)&gt;0,VLOOKUP(A152,Aug!A$3:F$206,6),0),0)</f>
        <v>0</v>
      </c>
      <c r="AE152" s="8">
        <f>IF(A152&lt;&gt;"",IF(VLOOKUP(A152,Sep!A$3:F$206,6)&gt;0,VLOOKUP(A152,Sep!A$3:F$206,6),0),0)</f>
        <v>0</v>
      </c>
      <c r="AF152" s="6">
        <f t="shared" si="776"/>
        <v>0</v>
      </c>
      <c r="AG152" s="8">
        <f t="shared" si="777"/>
        <v>2.7777777777777776E-2</v>
      </c>
      <c r="AH152" s="8">
        <f>IF(A152&lt;&gt;"",IF(VLOOKUP(A152,Oct!A$3:F$206,6)&gt;0,VLOOKUP(A152,Oct!A$3:F$206,6),0),0)</f>
        <v>0</v>
      </c>
      <c r="AI152" s="8">
        <f>IF(A152&lt;&gt;"",IF(VLOOKUP(A152,Nov!A$3:F$206,6)&gt;0,VLOOKUP(A152,Nov!A$3:F$206,6),0),0)</f>
        <v>0</v>
      </c>
      <c r="AJ152" s="8">
        <f>IF(A152&lt;&gt;"",IF(VLOOKUP(A152,Dec!A$3:F$207,6)&gt;0,VLOOKUP(A152,Dec!A$3:F$207,6),0),0)</f>
        <v>0</v>
      </c>
      <c r="AK152" s="8">
        <f>IF(A152&lt;&gt;"",IF(VLOOKUP(A152,Jan!A$3:F$206,6)&gt;0,VLOOKUP(A152,Jan!A$3:F$206,6),0),0)</f>
        <v>0</v>
      </c>
      <c r="AL152" s="8">
        <f>IF(A152&lt;&gt;"",IF(VLOOKUP(A152,Feb!A$3:F$206,6)&gt;0,VLOOKUP(A152,Feb!A$3:F$206,6),0),0)</f>
        <v>0</v>
      </c>
      <c r="AM152" s="8">
        <f>IF(A152&lt;&gt;"",IF(VLOOKUP(A152,Mar!A$3:F$206,6)&gt;0,VLOOKUP(A152,Mar!A$3:F$206,6),0),0)</f>
        <v>0</v>
      </c>
      <c r="AO152" s="8">
        <f>LARGE($BM152:BN152,1)</f>
        <v>0</v>
      </c>
      <c r="AP152" s="8">
        <f>LARGE($BM152:BO152,1)</f>
        <v>0</v>
      </c>
      <c r="AQ152" s="8">
        <f>LARGE($BM152:BP152,1)</f>
        <v>0</v>
      </c>
      <c r="AR152" s="8">
        <f>LARGE($BM152:BQ152,1)</f>
        <v>0</v>
      </c>
      <c r="AS152" s="8">
        <f>LARGE($BM152:BR152,1)</f>
        <v>0</v>
      </c>
      <c r="AT152" s="8">
        <f>LARGE($BS152:BT152,1)</f>
        <v>0</v>
      </c>
      <c r="AU152" s="8">
        <f>LARGE($BS152:BU152,1)</f>
        <v>0</v>
      </c>
      <c r="AV152" s="8">
        <f>LARGE($BS152:BV152,1)</f>
        <v>0</v>
      </c>
      <c r="AW152" s="8">
        <f>LARGE($BS152:BW152,1)</f>
        <v>0</v>
      </c>
      <c r="AX152" s="8">
        <f>LARGE($BS152:BX152,1)</f>
        <v>0</v>
      </c>
      <c r="BA152" s="6">
        <f t="shared" si="823"/>
        <v>0</v>
      </c>
      <c r="BB152" s="6">
        <f t="shared" si="824"/>
        <v>0</v>
      </c>
      <c r="BC152" s="6">
        <f t="shared" si="825"/>
        <v>0</v>
      </c>
      <c r="BD152" s="6">
        <f t="shared" si="826"/>
        <v>0</v>
      </c>
      <c r="BE152" s="6">
        <f t="shared" si="827"/>
        <v>0</v>
      </c>
      <c r="BF152" s="6">
        <f t="shared" si="828"/>
        <v>0</v>
      </c>
      <c r="BG152" s="6">
        <f t="shared" si="778"/>
        <v>0</v>
      </c>
      <c r="BH152" s="6">
        <f t="shared" si="779"/>
        <v>0</v>
      </c>
      <c r="BI152" s="6">
        <f t="shared" si="780"/>
        <v>0</v>
      </c>
      <c r="BJ152" s="6">
        <f t="shared" si="781"/>
        <v>0</v>
      </c>
      <c r="BK152" s="6">
        <f t="shared" si="782"/>
        <v>0</v>
      </c>
      <c r="BM152" s="8" t="str">
        <f t="shared" si="829"/>
        <v/>
      </c>
      <c r="BN152" s="8">
        <f t="shared" si="783"/>
        <v>0</v>
      </c>
      <c r="BO152" s="8">
        <f t="shared" si="784"/>
        <v>0</v>
      </c>
      <c r="BP152" s="8">
        <f t="shared" si="785"/>
        <v>0</v>
      </c>
      <c r="BQ152" s="8">
        <f t="shared" si="786"/>
        <v>0</v>
      </c>
      <c r="BR152" s="8">
        <f t="shared" si="787"/>
        <v>0</v>
      </c>
      <c r="BS152" s="8"/>
      <c r="BT152" s="8">
        <f t="shared" si="747"/>
        <v>0</v>
      </c>
      <c r="BU152" s="8">
        <f t="shared" si="747"/>
        <v>0</v>
      </c>
      <c r="BV152" s="8">
        <f t="shared" si="789"/>
        <v>0</v>
      </c>
      <c r="BW152" s="8">
        <f t="shared" si="790"/>
        <v>0</v>
      </c>
      <c r="BX152" s="8">
        <f t="shared" si="791"/>
        <v>0</v>
      </c>
      <c r="CA152" s="8" t="str">
        <f t="shared" si="830"/>
        <v/>
      </c>
      <c r="CB152" s="8" t="str">
        <f t="shared" si="831"/>
        <v/>
      </c>
      <c r="CC152" s="8" t="str">
        <f t="shared" si="832"/>
        <v/>
      </c>
      <c r="CD152" s="8" t="str">
        <f t="shared" si="833"/>
        <v/>
      </c>
      <c r="CE152" s="8" t="str">
        <f t="shared" si="834"/>
        <v/>
      </c>
      <c r="CF152" s="8" t="str">
        <f t="shared" si="835"/>
        <v/>
      </c>
      <c r="CG152" s="8" t="str">
        <f t="shared" si="748"/>
        <v/>
      </c>
      <c r="CH152" s="8" t="str">
        <f t="shared" si="749"/>
        <v/>
      </c>
      <c r="CI152" s="8" t="str">
        <f t="shared" si="750"/>
        <v/>
      </c>
      <c r="CJ152" s="8" t="str">
        <f t="shared" si="751"/>
        <v/>
      </c>
      <c r="CK152" s="8" t="str">
        <f t="shared" si="752"/>
        <v/>
      </c>
      <c r="CL152" s="8" t="str">
        <f t="shared" si="753"/>
        <v/>
      </c>
      <c r="CN152" s="13">
        <v>2.2341319444444401</v>
      </c>
      <c r="CO152" s="8">
        <f t="shared" si="754"/>
        <v>2.2341319444444401</v>
      </c>
      <c r="CP152" s="8">
        <f>IF(COUNT($CA152:CB152)&gt;0,SMALL($CA152:CB152,1),$CN152)</f>
        <v>2.2341319444444401</v>
      </c>
      <c r="CQ152" s="8">
        <f>IF(COUNT($CA152:CC152)&gt;0,SMALL($CA152:CC152,1),$CN152)</f>
        <v>2.2341319444444401</v>
      </c>
      <c r="CR152" s="8">
        <f>IF(COUNT($CA152:CD152)&gt;0,SMALL($CA152:CD152,1),$CN152)</f>
        <v>2.2341319444444401</v>
      </c>
      <c r="CS152" s="8">
        <f>IF(COUNT($CA152:CE152)&gt;0,SMALL($CA152:CE152,1),$CN152)</f>
        <v>2.2341319444444401</v>
      </c>
      <c r="CU152" s="8">
        <f t="shared" si="755"/>
        <v>0</v>
      </c>
      <c r="CV152" s="8">
        <f>IF(COUNT($CG152:CH152)&gt;0,SMALL($CG152:CH152,1),$CU152)</f>
        <v>0</v>
      </c>
      <c r="CW152" s="8">
        <f>IF(COUNT($CG152:CI152)&gt;0,SMALL($CG152:CI152,1),$CU152)</f>
        <v>0</v>
      </c>
      <c r="CX152" s="8">
        <f>IF(COUNT($CG152:CJ152)&gt;0,SMALL($CG152:CJ152,1),$CU152)</f>
        <v>0</v>
      </c>
      <c r="CY152" s="8">
        <f>IF(COUNT($CG152:CK152)&gt;0,SMALL($CG152:CK152,1),$CU152)</f>
        <v>0</v>
      </c>
      <c r="DA152" s="8" t="str">
        <f t="shared" si="818"/>
        <v/>
      </c>
      <c r="DB152" s="8" t="str">
        <f t="shared" si="819"/>
        <v/>
      </c>
      <c r="DC152" s="1">
        <f t="shared" si="811"/>
        <v>0</v>
      </c>
      <c r="DD152" s="8" t="str">
        <f t="shared" si="820"/>
        <v/>
      </c>
      <c r="DE152" s="1">
        <f t="shared" si="821"/>
        <v>0</v>
      </c>
      <c r="DG152" s="13">
        <f t="shared" si="836"/>
        <v>0</v>
      </c>
      <c r="DH152" s="13">
        <f>SMALL($DT152:DU152,1)/(60*60*24)</f>
        <v>0</v>
      </c>
      <c r="DI152" s="13">
        <f>SMALL($DT152:DV152,1)/(60*60*24)</f>
        <v>0</v>
      </c>
      <c r="DJ152" s="13">
        <f>SMALL($DT152:DW152,1)/(60*60*24)</f>
        <v>0</v>
      </c>
      <c r="DK152" s="13">
        <f>SMALL($DT152:DX152,1)/(60*60*24)</f>
        <v>0</v>
      </c>
      <c r="DL152" s="13">
        <f>SMALL($DT152:DY152,1)/(60*60*24)</f>
        <v>0</v>
      </c>
      <c r="DM152" s="37">
        <f t="shared" si="837"/>
        <v>0</v>
      </c>
      <c r="DN152" s="13">
        <f>SMALL($DZ152:EA152,1)/(60*60*24)</f>
        <v>0</v>
      </c>
      <c r="DO152" s="13">
        <f>SMALL($DZ152:EB152,1)/(60*60*24)</f>
        <v>0</v>
      </c>
      <c r="DP152" s="13">
        <f>SMALL($DZ152:EC152,1)/(60*60*24)</f>
        <v>0</v>
      </c>
      <c r="DQ152" s="13">
        <f>SMALL($DZ152:ED152,1)/(60*60*24)</f>
        <v>0</v>
      </c>
      <c r="DR152" s="13">
        <f>SMALL($DZ152:EE152,1)/(60*60*24)</f>
        <v>0</v>
      </c>
      <c r="DT152" s="6">
        <f t="shared" si="838"/>
        <v>0</v>
      </c>
      <c r="DU152" s="1">
        <f t="shared" si="756"/>
        <v>9999</v>
      </c>
      <c r="DV152" s="1">
        <f t="shared" si="757"/>
        <v>9999</v>
      </c>
      <c r="DW152" s="1">
        <f t="shared" si="758"/>
        <v>9999</v>
      </c>
      <c r="DX152" s="1">
        <f t="shared" si="759"/>
        <v>9999</v>
      </c>
      <c r="DY152" s="1">
        <f t="shared" si="760"/>
        <v>9999</v>
      </c>
      <c r="DZ152" s="6">
        <f t="shared" si="839"/>
        <v>0</v>
      </c>
      <c r="EA152" s="1">
        <f t="shared" si="761"/>
        <v>9999</v>
      </c>
      <c r="EB152" s="46">
        <f t="shared" si="792"/>
        <v>9999</v>
      </c>
      <c r="EC152" s="1">
        <f t="shared" si="763"/>
        <v>9999</v>
      </c>
      <c r="ED152" s="1">
        <f t="shared" si="764"/>
        <v>9999</v>
      </c>
      <c r="EE152" s="1">
        <f t="shared" si="765"/>
        <v>9999</v>
      </c>
    </row>
    <row r="153" spans="8:135" x14ac:dyDescent="0.25">
      <c r="H153" s="8">
        <v>0</v>
      </c>
      <c r="I153" s="8">
        <v>0</v>
      </c>
      <c r="N153" s="8">
        <f t="shared" si="815"/>
        <v>0</v>
      </c>
      <c r="O153" s="32">
        <f t="shared" si="840"/>
        <v>0</v>
      </c>
      <c r="P153" s="70"/>
      <c r="Q153" s="32">
        <f t="shared" ref="Q153" si="855">IF(R153&gt;0,"+",0)</f>
        <v>0</v>
      </c>
      <c r="R153" s="70"/>
      <c r="S153" s="6">
        <f t="shared" si="772"/>
        <v>0</v>
      </c>
      <c r="T153" s="8" t="str">
        <f t="shared" si="817"/>
        <v/>
      </c>
      <c r="V153" s="8">
        <f t="shared" si="773"/>
        <v>0</v>
      </c>
      <c r="W153" s="8">
        <f t="shared" si="774"/>
        <v>0</v>
      </c>
      <c r="X153" s="8" t="str">
        <f t="shared" si="775"/>
        <v/>
      </c>
      <c r="Y153" s="8"/>
      <c r="Z153" s="8">
        <f>IF(A153&lt;&gt;"",IF(VLOOKUP(A153,Apr!A$4:F$209,6)&gt;0,VLOOKUP(A153,Apr!A$4:F$209,6),0),0)</f>
        <v>0</v>
      </c>
      <c r="AA153" s="8">
        <f>IF(A153&lt;&gt;"",IF(VLOOKUP(A153,May!A$3:F$207,6)&gt;0,VLOOKUP(A153,May!A$3:F$207,6),0),0)</f>
        <v>0</v>
      </c>
      <c r="AB153" s="8">
        <f>IF(A153&lt;&gt;"",IF(VLOOKUP(A153,Jun!A$3:F$207,6)&gt;0,VLOOKUP(A153,Jun!A$3:F$207,6),0),0)</f>
        <v>0</v>
      </c>
      <c r="AC153" s="8">
        <f>IF(A153&lt;&gt;"",IF(VLOOKUP(A153,Jul!A$3:F$206,6)&gt;0,VLOOKUP(A153,Jul!A$3:F$206,6),0),0)</f>
        <v>0</v>
      </c>
      <c r="AD153" s="8">
        <f>IF(A153&lt;&gt;"",IF(VLOOKUP(A153,Aug!A$3:F$206,6)&gt;0,VLOOKUP(A153,Aug!A$3:F$206,6),0),0)</f>
        <v>0</v>
      </c>
      <c r="AE153" s="8">
        <f>IF(A153&lt;&gt;"",IF(VLOOKUP(A153,Sep!A$3:F$206,6)&gt;0,VLOOKUP(A153,Sep!A$3:F$206,6),0),0)</f>
        <v>0</v>
      </c>
      <c r="AF153" s="6">
        <f t="shared" si="776"/>
        <v>0</v>
      </c>
      <c r="AG153" s="8">
        <f t="shared" si="777"/>
        <v>2.7777777777777776E-2</v>
      </c>
      <c r="AH153" s="8">
        <f>IF(A153&lt;&gt;"",IF(VLOOKUP(A153,Oct!A$3:F$206,6)&gt;0,VLOOKUP(A153,Oct!A$3:F$206,6),0),0)</f>
        <v>0</v>
      </c>
      <c r="AI153" s="8">
        <f>IF(A153&lt;&gt;"",IF(VLOOKUP(A153,Nov!A$3:F$206,6)&gt;0,VLOOKUP(A153,Nov!A$3:F$206,6),0),0)</f>
        <v>0</v>
      </c>
      <c r="AJ153" s="8">
        <f>IF(A153&lt;&gt;"",IF(VLOOKUP(A153,Dec!A$3:F$207,6)&gt;0,VLOOKUP(A153,Dec!A$3:F$207,6),0),0)</f>
        <v>0</v>
      </c>
      <c r="AK153" s="8">
        <f>IF(A153&lt;&gt;"",IF(VLOOKUP(A153,Jan!A$3:F$206,6)&gt;0,VLOOKUP(A153,Jan!A$3:F$206,6),0),0)</f>
        <v>0</v>
      </c>
      <c r="AL153" s="8">
        <f>IF(A153&lt;&gt;"",IF(VLOOKUP(A153,Feb!A$3:F$206,6)&gt;0,VLOOKUP(A153,Feb!A$3:F$206,6),0),0)</f>
        <v>0</v>
      </c>
      <c r="AM153" s="8">
        <f>IF(A153&lt;&gt;"",IF(VLOOKUP(A153,Mar!A$3:F$206,6)&gt;0,VLOOKUP(A153,Mar!A$3:F$206,6),0),0)</f>
        <v>0</v>
      </c>
      <c r="AO153" s="8">
        <f>LARGE($BM153:BN153,1)</f>
        <v>0</v>
      </c>
      <c r="AP153" s="8">
        <f>LARGE($BM153:BO153,1)</f>
        <v>0</v>
      </c>
      <c r="AQ153" s="8">
        <f>LARGE($BM153:BP153,1)</f>
        <v>0</v>
      </c>
      <c r="AR153" s="8">
        <f>LARGE($BM153:BQ153,1)</f>
        <v>0</v>
      </c>
      <c r="AS153" s="8">
        <f>LARGE($BM153:BR153,1)</f>
        <v>0</v>
      </c>
      <c r="AT153" s="8">
        <f>LARGE($BS153:BT153,1)</f>
        <v>0</v>
      </c>
      <c r="AU153" s="8">
        <f>LARGE($BS153:BU153,1)</f>
        <v>0</v>
      </c>
      <c r="AV153" s="8">
        <f>LARGE($BS153:BV153,1)</f>
        <v>0</v>
      </c>
      <c r="AW153" s="8">
        <f>LARGE($BS153:BW153,1)</f>
        <v>0</v>
      </c>
      <c r="AX153" s="8">
        <f>LARGE($BS153:BX153,1)</f>
        <v>0</v>
      </c>
      <c r="BA153" s="6">
        <f t="shared" si="823"/>
        <v>0</v>
      </c>
      <c r="BB153" s="6">
        <f t="shared" si="824"/>
        <v>0</v>
      </c>
      <c r="BC153" s="6">
        <f t="shared" si="825"/>
        <v>0</v>
      </c>
      <c r="BD153" s="6">
        <f t="shared" si="826"/>
        <v>0</v>
      </c>
      <c r="BE153" s="6">
        <f t="shared" si="827"/>
        <v>0</v>
      </c>
      <c r="BF153" s="6">
        <f t="shared" si="828"/>
        <v>0</v>
      </c>
      <c r="BG153" s="6">
        <f t="shared" si="778"/>
        <v>0</v>
      </c>
      <c r="BH153" s="6">
        <f t="shared" si="779"/>
        <v>0</v>
      </c>
      <c r="BI153" s="6">
        <f t="shared" si="780"/>
        <v>0</v>
      </c>
      <c r="BJ153" s="6">
        <f t="shared" si="781"/>
        <v>0</v>
      </c>
      <c r="BK153" s="6">
        <f t="shared" si="782"/>
        <v>0</v>
      </c>
      <c r="BM153" s="8" t="str">
        <f t="shared" si="829"/>
        <v/>
      </c>
      <c r="BN153" s="8">
        <f t="shared" si="783"/>
        <v>0</v>
      </c>
      <c r="BO153" s="8">
        <f t="shared" si="784"/>
        <v>0</v>
      </c>
      <c r="BP153" s="8">
        <f t="shared" si="785"/>
        <v>0</v>
      </c>
      <c r="BQ153" s="8">
        <f t="shared" si="786"/>
        <v>0</v>
      </c>
      <c r="BR153" s="8">
        <f t="shared" si="787"/>
        <v>0</v>
      </c>
      <c r="BS153" s="8"/>
      <c r="BT153" s="8">
        <f t="shared" si="747"/>
        <v>0</v>
      </c>
      <c r="BU153" s="8">
        <f t="shared" si="747"/>
        <v>0</v>
      </c>
      <c r="BV153" s="8">
        <f t="shared" si="789"/>
        <v>0</v>
      </c>
      <c r="BW153" s="8">
        <f t="shared" si="790"/>
        <v>0</v>
      </c>
      <c r="BX153" s="8">
        <f t="shared" si="791"/>
        <v>0</v>
      </c>
      <c r="CA153" s="8" t="str">
        <f t="shared" si="830"/>
        <v/>
      </c>
      <c r="CB153" s="8" t="str">
        <f t="shared" si="831"/>
        <v/>
      </c>
      <c r="CC153" s="8" t="str">
        <f t="shared" si="832"/>
        <v/>
      </c>
      <c r="CD153" s="8" t="str">
        <f t="shared" si="833"/>
        <v/>
      </c>
      <c r="CE153" s="8" t="str">
        <f t="shared" si="834"/>
        <v/>
      </c>
      <c r="CF153" s="8" t="str">
        <f t="shared" si="835"/>
        <v/>
      </c>
      <c r="CG153" s="8" t="str">
        <f t="shared" si="748"/>
        <v/>
      </c>
      <c r="CH153" s="8" t="str">
        <f t="shared" si="749"/>
        <v/>
      </c>
      <c r="CI153" s="8" t="str">
        <f t="shared" si="750"/>
        <v/>
      </c>
      <c r="CJ153" s="8" t="str">
        <f t="shared" si="751"/>
        <v/>
      </c>
      <c r="CK153" s="8" t="str">
        <f t="shared" si="752"/>
        <v/>
      </c>
      <c r="CL153" s="8" t="str">
        <f t="shared" si="753"/>
        <v/>
      </c>
      <c r="CN153" s="13">
        <v>2.2757986111111101</v>
      </c>
      <c r="CO153" s="8">
        <f t="shared" si="754"/>
        <v>2.2757986111111101</v>
      </c>
      <c r="CP153" s="8">
        <f>IF(COUNT($CA153:CB153)&gt;0,SMALL($CA153:CB153,1),$CN153)</f>
        <v>2.2757986111111101</v>
      </c>
      <c r="CQ153" s="8">
        <f>IF(COUNT($CA153:CC153)&gt;0,SMALL($CA153:CC153,1),$CN153)</f>
        <v>2.2757986111111101</v>
      </c>
      <c r="CR153" s="8">
        <f>IF(COUNT($CA153:CD153)&gt;0,SMALL($CA153:CD153,1),$CN153)</f>
        <v>2.2757986111111101</v>
      </c>
      <c r="CS153" s="8">
        <f>IF(COUNT($CA153:CE153)&gt;0,SMALL($CA153:CE153,1),$CN153)</f>
        <v>2.2757986111111101</v>
      </c>
      <c r="CU153" s="8">
        <f t="shared" si="755"/>
        <v>0</v>
      </c>
      <c r="CV153" s="8">
        <f>IF(COUNT($CG153:CH153)&gt;0,SMALL($CG153:CH153,1),$CU153)</f>
        <v>0</v>
      </c>
      <c r="CW153" s="8">
        <f>IF(COUNT($CG153:CI153)&gt;0,SMALL($CG153:CI153,1),$CU153)</f>
        <v>0</v>
      </c>
      <c r="CX153" s="8">
        <f>IF(COUNT($CG153:CJ153)&gt;0,SMALL($CG153:CJ153,1),$CU153)</f>
        <v>0</v>
      </c>
      <c r="CY153" s="8">
        <f>IF(COUNT($CG153:CK153)&gt;0,SMALL($CG153:CK153,1),$CU153)</f>
        <v>0</v>
      </c>
      <c r="DA153" s="8" t="str">
        <f t="shared" si="818"/>
        <v/>
      </c>
      <c r="DB153" s="8" t="str">
        <f t="shared" si="819"/>
        <v/>
      </c>
      <c r="DC153" s="1">
        <f t="shared" si="811"/>
        <v>0</v>
      </c>
      <c r="DD153" s="8" t="str">
        <f t="shared" si="820"/>
        <v/>
      </c>
      <c r="DE153" s="1">
        <f t="shared" si="821"/>
        <v>0</v>
      </c>
      <c r="DG153" s="13">
        <f t="shared" si="836"/>
        <v>0</v>
      </c>
      <c r="DH153" s="13">
        <f>SMALL($DT153:DU153,1)/(60*60*24)</f>
        <v>0</v>
      </c>
      <c r="DI153" s="13">
        <f>SMALL($DT153:DV153,1)/(60*60*24)</f>
        <v>0</v>
      </c>
      <c r="DJ153" s="13">
        <f>SMALL($DT153:DW153,1)/(60*60*24)</f>
        <v>0</v>
      </c>
      <c r="DK153" s="13">
        <f>SMALL($DT153:DX153,1)/(60*60*24)</f>
        <v>0</v>
      </c>
      <c r="DL153" s="13">
        <f>SMALL($DT153:DY153,1)/(60*60*24)</f>
        <v>0</v>
      </c>
      <c r="DM153" s="37">
        <f t="shared" si="837"/>
        <v>0</v>
      </c>
      <c r="DN153" s="13">
        <f>SMALL($DZ153:EA153,1)/(60*60*24)</f>
        <v>0</v>
      </c>
      <c r="DO153" s="13">
        <f>SMALL($DZ153:EB153,1)/(60*60*24)</f>
        <v>0</v>
      </c>
      <c r="DP153" s="13">
        <f>SMALL($DZ153:EC153,1)/(60*60*24)</f>
        <v>0</v>
      </c>
      <c r="DQ153" s="13">
        <f>SMALL($DZ153:ED153,1)/(60*60*24)</f>
        <v>0</v>
      </c>
      <c r="DR153" s="13">
        <f>SMALL($DZ153:EE153,1)/(60*60*24)</f>
        <v>0</v>
      </c>
      <c r="DT153" s="6">
        <f t="shared" si="838"/>
        <v>0</v>
      </c>
      <c r="DU153" s="1">
        <f t="shared" si="756"/>
        <v>9999</v>
      </c>
      <c r="DV153" s="1">
        <f t="shared" si="757"/>
        <v>9999</v>
      </c>
      <c r="DW153" s="1">
        <f t="shared" si="758"/>
        <v>9999</v>
      </c>
      <c r="DX153" s="1">
        <f t="shared" si="759"/>
        <v>9999</v>
      </c>
      <c r="DY153" s="1">
        <f t="shared" si="760"/>
        <v>9999</v>
      </c>
      <c r="DZ153" s="6">
        <f t="shared" si="839"/>
        <v>0</v>
      </c>
      <c r="EA153" s="1">
        <f t="shared" si="761"/>
        <v>9999</v>
      </c>
      <c r="EB153" s="46">
        <f t="shared" si="792"/>
        <v>9999</v>
      </c>
      <c r="EC153" s="1">
        <f t="shared" si="763"/>
        <v>9999</v>
      </c>
      <c r="ED153" s="1">
        <f t="shared" si="764"/>
        <v>9999</v>
      </c>
      <c r="EE153" s="1">
        <f t="shared" si="765"/>
        <v>9999</v>
      </c>
    </row>
    <row r="154" spans="8:135" x14ac:dyDescent="0.25">
      <c r="H154" s="8">
        <v>0</v>
      </c>
      <c r="I154" s="8">
        <v>0</v>
      </c>
      <c r="N154" s="8">
        <f t="shared" si="815"/>
        <v>0</v>
      </c>
      <c r="O154" s="32">
        <f t="shared" si="840"/>
        <v>0</v>
      </c>
      <c r="P154" s="70"/>
      <c r="Q154" s="32">
        <f t="shared" ref="Q154" si="856">IF(R154&gt;0,"+",0)</f>
        <v>0</v>
      </c>
      <c r="R154" s="70"/>
      <c r="S154" s="6">
        <f t="shared" si="772"/>
        <v>0</v>
      </c>
      <c r="T154" s="8" t="str">
        <f t="shared" si="817"/>
        <v/>
      </c>
      <c r="V154" s="8">
        <f t="shared" si="773"/>
        <v>0</v>
      </c>
      <c r="W154" s="8">
        <f t="shared" si="774"/>
        <v>0</v>
      </c>
      <c r="X154" s="8" t="str">
        <f t="shared" si="775"/>
        <v/>
      </c>
      <c r="Y154" s="8"/>
      <c r="Z154" s="8">
        <f>IF(A154&lt;&gt;"",IF(VLOOKUP(A154,Apr!A$4:F$209,6)&gt;0,VLOOKUP(A154,Apr!A$4:F$209,6),0),0)</f>
        <v>0</v>
      </c>
      <c r="AA154" s="8">
        <f>IF(A154&lt;&gt;"",IF(VLOOKUP(A154,May!A$3:F$207,6)&gt;0,VLOOKUP(A154,May!A$3:F$207,6),0),0)</f>
        <v>0</v>
      </c>
      <c r="AB154" s="8">
        <f>IF(A154&lt;&gt;"",IF(VLOOKUP(A154,Jun!A$3:F$207,6)&gt;0,VLOOKUP(A154,Jun!A$3:F$207,6),0),0)</f>
        <v>0</v>
      </c>
      <c r="AC154" s="8">
        <f>IF(A154&lt;&gt;"",IF(VLOOKUP(A154,Jul!A$3:F$206,6)&gt;0,VLOOKUP(A154,Jul!A$3:F$206,6),0),0)</f>
        <v>0</v>
      </c>
      <c r="AD154" s="8">
        <f>IF(A154&lt;&gt;"",IF(VLOOKUP(A154,Aug!A$3:F$206,6)&gt;0,VLOOKUP(A154,Aug!A$3:F$206,6),0),0)</f>
        <v>0</v>
      </c>
      <c r="AE154" s="8">
        <f>IF(A154&lt;&gt;"",IF(VLOOKUP(A154,Sep!A$3:F$206,6)&gt;0,VLOOKUP(A154,Sep!A$3:F$206,6),0),0)</f>
        <v>0</v>
      </c>
      <c r="AF154" s="6">
        <f t="shared" si="776"/>
        <v>0</v>
      </c>
      <c r="AG154" s="8">
        <f t="shared" si="777"/>
        <v>2.7777777777777776E-2</v>
      </c>
      <c r="AH154" s="8">
        <f>IF(A154&lt;&gt;"",IF(VLOOKUP(A154,Oct!A$3:F$206,6)&gt;0,VLOOKUP(A154,Oct!A$3:F$206,6),0),0)</f>
        <v>0</v>
      </c>
      <c r="AI154" s="8">
        <f>IF(A154&lt;&gt;"",IF(VLOOKUP(A154,Nov!A$3:F$206,6)&gt;0,VLOOKUP(A154,Nov!A$3:F$206,6),0),0)</f>
        <v>0</v>
      </c>
      <c r="AJ154" s="8">
        <f>IF(A154&lt;&gt;"",IF(VLOOKUP(A154,Dec!A$3:F$207,6)&gt;0,VLOOKUP(A154,Dec!A$3:F$207,6),0),0)</f>
        <v>0</v>
      </c>
      <c r="AK154" s="8">
        <f>IF(A154&lt;&gt;"",IF(VLOOKUP(A154,Jan!A$3:F$206,6)&gt;0,VLOOKUP(A154,Jan!A$3:F$206,6),0),0)</f>
        <v>0</v>
      </c>
      <c r="AL154" s="8">
        <f>IF(A154&lt;&gt;"",IF(VLOOKUP(A154,Feb!A$3:F$206,6)&gt;0,VLOOKUP(A154,Feb!A$3:F$206,6),0),0)</f>
        <v>0</v>
      </c>
      <c r="AM154" s="8">
        <f>IF(A154&lt;&gt;"",IF(VLOOKUP(A154,Mar!A$3:F$206,6)&gt;0,VLOOKUP(A154,Mar!A$3:F$206,6),0),0)</f>
        <v>0</v>
      </c>
      <c r="AO154" s="8">
        <f>LARGE($BM154:BN154,1)</f>
        <v>0</v>
      </c>
      <c r="AP154" s="8">
        <f>LARGE($BM154:BO154,1)</f>
        <v>0</v>
      </c>
      <c r="AQ154" s="8">
        <f>LARGE($BM154:BP154,1)</f>
        <v>0</v>
      </c>
      <c r="AR154" s="8">
        <f>LARGE($BM154:BQ154,1)</f>
        <v>0</v>
      </c>
      <c r="AS154" s="8">
        <f>LARGE($BM154:BR154,1)</f>
        <v>0</v>
      </c>
      <c r="AT154" s="8">
        <f>LARGE($BS154:BT154,1)</f>
        <v>0</v>
      </c>
      <c r="AU154" s="8">
        <f>LARGE($BS154:BU154,1)</f>
        <v>0</v>
      </c>
      <c r="AV154" s="8">
        <f>LARGE($BS154:BV154,1)</f>
        <v>0</v>
      </c>
      <c r="AW154" s="8">
        <f>LARGE($BS154:BW154,1)</f>
        <v>0</v>
      </c>
      <c r="AX154" s="8">
        <f>LARGE($BS154:BX154,1)</f>
        <v>0</v>
      </c>
      <c r="BA154" s="6">
        <f t="shared" si="823"/>
        <v>0</v>
      </c>
      <c r="BB154" s="6">
        <f t="shared" si="824"/>
        <v>0</v>
      </c>
      <c r="BC154" s="6">
        <f t="shared" si="825"/>
        <v>0</v>
      </c>
      <c r="BD154" s="6">
        <f t="shared" si="826"/>
        <v>0</v>
      </c>
      <c r="BE154" s="6">
        <f t="shared" si="827"/>
        <v>0</v>
      </c>
      <c r="BF154" s="6">
        <f t="shared" si="828"/>
        <v>0</v>
      </c>
      <c r="BG154" s="6">
        <f t="shared" si="778"/>
        <v>0</v>
      </c>
      <c r="BH154" s="6">
        <f t="shared" si="779"/>
        <v>0</v>
      </c>
      <c r="BI154" s="6">
        <f t="shared" si="780"/>
        <v>0</v>
      </c>
      <c r="BJ154" s="6">
        <f t="shared" si="781"/>
        <v>0</v>
      </c>
      <c r="BK154" s="6">
        <f t="shared" si="782"/>
        <v>0</v>
      </c>
      <c r="BM154" s="8" t="str">
        <f t="shared" si="829"/>
        <v/>
      </c>
      <c r="BN154" s="8">
        <f t="shared" si="783"/>
        <v>0</v>
      </c>
      <c r="BO154" s="8">
        <f t="shared" si="784"/>
        <v>0</v>
      </c>
      <c r="BP154" s="8">
        <f t="shared" si="785"/>
        <v>0</v>
      </c>
      <c r="BQ154" s="8">
        <f t="shared" si="786"/>
        <v>0</v>
      </c>
      <c r="BR154" s="8">
        <f t="shared" si="787"/>
        <v>0</v>
      </c>
      <c r="BS154" s="8"/>
      <c r="BT154" s="8">
        <f t="shared" si="747"/>
        <v>0</v>
      </c>
      <c r="BU154" s="8">
        <f t="shared" si="747"/>
        <v>0</v>
      </c>
      <c r="BV154" s="8">
        <f t="shared" si="789"/>
        <v>0</v>
      </c>
      <c r="BW154" s="8">
        <f t="shared" si="790"/>
        <v>0</v>
      </c>
      <c r="BX154" s="8">
        <f t="shared" si="791"/>
        <v>0</v>
      </c>
      <c r="CA154" s="8" t="str">
        <f t="shared" si="830"/>
        <v/>
      </c>
      <c r="CB154" s="8" t="str">
        <f t="shared" si="831"/>
        <v/>
      </c>
      <c r="CC154" s="8" t="str">
        <f t="shared" si="832"/>
        <v/>
      </c>
      <c r="CD154" s="8" t="str">
        <f t="shared" si="833"/>
        <v/>
      </c>
      <c r="CE154" s="8" t="str">
        <f t="shared" si="834"/>
        <v/>
      </c>
      <c r="CF154" s="8" t="str">
        <f t="shared" si="835"/>
        <v/>
      </c>
      <c r="CG154" s="8" t="str">
        <f t="shared" si="748"/>
        <v/>
      </c>
      <c r="CH154" s="8" t="str">
        <f t="shared" si="749"/>
        <v/>
      </c>
      <c r="CI154" s="8" t="str">
        <f t="shared" si="750"/>
        <v/>
      </c>
      <c r="CJ154" s="8" t="str">
        <f t="shared" si="751"/>
        <v/>
      </c>
      <c r="CK154" s="8" t="str">
        <f t="shared" si="752"/>
        <v/>
      </c>
      <c r="CL154" s="8" t="str">
        <f t="shared" si="753"/>
        <v/>
      </c>
      <c r="CN154" s="13">
        <v>2.3174652777777802</v>
      </c>
      <c r="CO154" s="8">
        <f t="shared" si="754"/>
        <v>2.3174652777777802</v>
      </c>
      <c r="CP154" s="8">
        <f>IF(COUNT($CA154:CB154)&gt;0,SMALL($CA154:CB154,1),$CN154)</f>
        <v>2.3174652777777802</v>
      </c>
      <c r="CQ154" s="8">
        <f>IF(COUNT($CA154:CC154)&gt;0,SMALL($CA154:CC154,1),$CN154)</f>
        <v>2.3174652777777802</v>
      </c>
      <c r="CR154" s="8">
        <f>IF(COUNT($CA154:CD154)&gt;0,SMALL($CA154:CD154,1),$CN154)</f>
        <v>2.3174652777777802</v>
      </c>
      <c r="CS154" s="8">
        <f>IF(COUNT($CA154:CE154)&gt;0,SMALL($CA154:CE154,1),$CN154)</f>
        <v>2.3174652777777802</v>
      </c>
      <c r="CU154" s="8">
        <f t="shared" si="755"/>
        <v>0</v>
      </c>
      <c r="CV154" s="8">
        <f>IF(COUNT($CG154:CH154)&gt;0,SMALL($CG154:CH154,1),$CU154)</f>
        <v>0</v>
      </c>
      <c r="CW154" s="8">
        <f>IF(COUNT($CG154:CI154)&gt;0,SMALL($CG154:CI154,1),$CU154)</f>
        <v>0</v>
      </c>
      <c r="CX154" s="8">
        <f>IF(COUNT($CG154:CJ154)&gt;0,SMALL($CG154:CJ154,1),$CU154)</f>
        <v>0</v>
      </c>
      <c r="CY154" s="8">
        <f>IF(COUNT($CG154:CK154)&gt;0,SMALL($CG154:CK154,1),$CU154)</f>
        <v>0</v>
      </c>
      <c r="DA154" s="8" t="str">
        <f t="shared" si="818"/>
        <v/>
      </c>
      <c r="DB154" s="8" t="str">
        <f t="shared" si="819"/>
        <v/>
      </c>
      <c r="DC154" s="1">
        <f t="shared" si="811"/>
        <v>0</v>
      </c>
      <c r="DD154" s="8" t="str">
        <f t="shared" si="820"/>
        <v/>
      </c>
      <c r="DE154" s="1">
        <f t="shared" si="821"/>
        <v>0</v>
      </c>
      <c r="DG154" s="13">
        <f t="shared" si="836"/>
        <v>0</v>
      </c>
      <c r="DH154" s="13">
        <f>SMALL($DT154:DU154,1)/(60*60*24)</f>
        <v>0</v>
      </c>
      <c r="DI154" s="13">
        <f>SMALL($DT154:DV154,1)/(60*60*24)</f>
        <v>0</v>
      </c>
      <c r="DJ154" s="13">
        <f>SMALL($DT154:DW154,1)/(60*60*24)</f>
        <v>0</v>
      </c>
      <c r="DK154" s="13">
        <f>SMALL($DT154:DX154,1)/(60*60*24)</f>
        <v>0</v>
      </c>
      <c r="DL154" s="13">
        <f>SMALL($DT154:DY154,1)/(60*60*24)</f>
        <v>0</v>
      </c>
      <c r="DM154" s="37">
        <f t="shared" si="837"/>
        <v>0</v>
      </c>
      <c r="DN154" s="13">
        <f>SMALL($DZ154:EA154,1)/(60*60*24)</f>
        <v>0</v>
      </c>
      <c r="DO154" s="13">
        <f>SMALL($DZ154:EB154,1)/(60*60*24)</f>
        <v>0</v>
      </c>
      <c r="DP154" s="13">
        <f>SMALL($DZ154:EC154,1)/(60*60*24)</f>
        <v>0</v>
      </c>
      <c r="DQ154" s="13">
        <f>SMALL($DZ154:ED154,1)/(60*60*24)</f>
        <v>0</v>
      </c>
      <c r="DR154" s="13">
        <f>SMALL($DZ154:EE154,1)/(60*60*24)</f>
        <v>0</v>
      </c>
      <c r="DT154" s="6">
        <f t="shared" si="838"/>
        <v>0</v>
      </c>
      <c r="DU154" s="1">
        <f t="shared" si="756"/>
        <v>9999</v>
      </c>
      <c r="DV154" s="1">
        <f t="shared" si="757"/>
        <v>9999</v>
      </c>
      <c r="DW154" s="1">
        <f t="shared" si="758"/>
        <v>9999</v>
      </c>
      <c r="DX154" s="1">
        <f t="shared" si="759"/>
        <v>9999</v>
      </c>
      <c r="DY154" s="1">
        <f t="shared" si="760"/>
        <v>9999</v>
      </c>
      <c r="DZ154" s="6">
        <f t="shared" si="839"/>
        <v>0</v>
      </c>
      <c r="EA154" s="1">
        <f t="shared" si="761"/>
        <v>9999</v>
      </c>
      <c r="EB154" s="46">
        <f t="shared" si="792"/>
        <v>9999</v>
      </c>
      <c r="EC154" s="1">
        <f t="shared" si="763"/>
        <v>9999</v>
      </c>
      <c r="ED154" s="1">
        <f t="shared" si="764"/>
        <v>9999</v>
      </c>
      <c r="EE154" s="1">
        <f t="shared" si="765"/>
        <v>9999</v>
      </c>
    </row>
    <row r="155" spans="8:135" x14ac:dyDescent="0.25">
      <c r="H155" s="8">
        <v>0</v>
      </c>
      <c r="I155" s="8">
        <v>0</v>
      </c>
      <c r="N155" s="8">
        <f t="shared" si="815"/>
        <v>0</v>
      </c>
      <c r="O155" s="32">
        <f t="shared" si="840"/>
        <v>0</v>
      </c>
      <c r="P155" s="70"/>
      <c r="Q155" s="32">
        <f t="shared" ref="Q155" si="857">IF(R155&gt;0,"+",0)</f>
        <v>0</v>
      </c>
      <c r="R155" s="70"/>
      <c r="S155" s="6">
        <f t="shared" si="772"/>
        <v>0</v>
      </c>
      <c r="T155" s="8" t="str">
        <f t="shared" si="817"/>
        <v/>
      </c>
      <c r="V155" s="8">
        <f t="shared" si="773"/>
        <v>0</v>
      </c>
      <c r="W155" s="8">
        <f t="shared" si="774"/>
        <v>0</v>
      </c>
      <c r="X155" s="8" t="str">
        <f t="shared" si="775"/>
        <v/>
      </c>
      <c r="Y155" s="8"/>
      <c r="Z155" s="8">
        <f>IF(A155&lt;&gt;"",IF(VLOOKUP(A155,Apr!A$4:F$209,6)&gt;0,VLOOKUP(A155,Apr!A$4:F$209,6),0),0)</f>
        <v>0</v>
      </c>
      <c r="AA155" s="8">
        <f>IF(A155&lt;&gt;"",IF(VLOOKUP(A155,May!A$3:F$207,6)&gt;0,VLOOKUP(A155,May!A$3:F$207,6),0),0)</f>
        <v>0</v>
      </c>
      <c r="AB155" s="8">
        <f>IF(A155&lt;&gt;"",IF(VLOOKUP(A155,Jun!A$3:F$207,6)&gt;0,VLOOKUP(A155,Jun!A$3:F$207,6),0),0)</f>
        <v>0</v>
      </c>
      <c r="AC155" s="8">
        <f>IF(A155&lt;&gt;"",IF(VLOOKUP(A155,Jul!A$3:F$206,6)&gt;0,VLOOKUP(A155,Jul!A$3:F$206,6),0),0)</f>
        <v>0</v>
      </c>
      <c r="AD155" s="8">
        <f>IF(A155&lt;&gt;"",IF(VLOOKUP(A155,Aug!A$3:F$206,6)&gt;0,VLOOKUP(A155,Aug!A$3:F$206,6),0),0)</f>
        <v>0</v>
      </c>
      <c r="AE155" s="8">
        <f>IF(A155&lt;&gt;"",IF(VLOOKUP(A155,Sep!A$3:F$206,6)&gt;0,VLOOKUP(A155,Sep!A$3:F$206,6),0),0)</f>
        <v>0</v>
      </c>
      <c r="AF155" s="6">
        <f t="shared" si="776"/>
        <v>0</v>
      </c>
      <c r="AG155" s="8">
        <f t="shared" si="777"/>
        <v>2.7777777777777776E-2</v>
      </c>
      <c r="AH155" s="8">
        <f>IF(A155&lt;&gt;"",IF(VLOOKUP(A155,Oct!A$3:F$206,6)&gt;0,VLOOKUP(A155,Oct!A$3:F$206,6),0),0)</f>
        <v>0</v>
      </c>
      <c r="AI155" s="8">
        <f>IF(A155&lt;&gt;"",IF(VLOOKUP(A155,Nov!A$3:F$206,6)&gt;0,VLOOKUP(A155,Nov!A$3:F$206,6),0),0)</f>
        <v>0</v>
      </c>
      <c r="AJ155" s="8">
        <f>IF(A155&lt;&gt;"",IF(VLOOKUP(A155,Dec!A$3:F$207,6)&gt;0,VLOOKUP(A155,Dec!A$3:F$207,6),0),0)</f>
        <v>0</v>
      </c>
      <c r="AK155" s="8">
        <f>IF(A155&lt;&gt;"",IF(VLOOKUP(A155,Jan!A$3:F$206,6)&gt;0,VLOOKUP(A155,Jan!A$3:F$206,6),0),0)</f>
        <v>0</v>
      </c>
      <c r="AL155" s="8">
        <f>IF(A155&lt;&gt;"",IF(VLOOKUP(A155,Feb!A$3:F$206,6)&gt;0,VLOOKUP(A155,Feb!A$3:F$206,6),0),0)</f>
        <v>0</v>
      </c>
      <c r="AM155" s="8">
        <f>IF(A155&lt;&gt;"",IF(VLOOKUP(A155,Mar!A$3:F$206,6)&gt;0,VLOOKUP(A155,Mar!A$3:F$206,6),0),0)</f>
        <v>0</v>
      </c>
      <c r="AO155" s="8">
        <f>LARGE($BM155:BN155,1)</f>
        <v>0</v>
      </c>
      <c r="AP155" s="8">
        <f>LARGE($BM155:BO155,1)</f>
        <v>0</v>
      </c>
      <c r="AQ155" s="8">
        <f>LARGE($BM155:BP155,1)</f>
        <v>0</v>
      </c>
      <c r="AR155" s="8">
        <f>LARGE($BM155:BQ155,1)</f>
        <v>0</v>
      </c>
      <c r="AS155" s="8">
        <f>LARGE($BM155:BR155,1)</f>
        <v>0</v>
      </c>
      <c r="AT155" s="8">
        <f>LARGE($BS155:BT155,1)</f>
        <v>0</v>
      </c>
      <c r="AU155" s="8">
        <f>LARGE($BS155:BU155,1)</f>
        <v>0</v>
      </c>
      <c r="AV155" s="8">
        <f>LARGE($BS155:BV155,1)</f>
        <v>0</v>
      </c>
      <c r="AW155" s="8">
        <f>LARGE($BS155:BW155,1)</f>
        <v>0</v>
      </c>
      <c r="AX155" s="8">
        <f>LARGE($BS155:BX155,1)</f>
        <v>0</v>
      </c>
      <c r="BA155" s="6">
        <f t="shared" si="823"/>
        <v>0</v>
      </c>
      <c r="BB155" s="6">
        <f t="shared" si="824"/>
        <v>0</v>
      </c>
      <c r="BC155" s="6">
        <f t="shared" si="825"/>
        <v>0</v>
      </c>
      <c r="BD155" s="6">
        <f t="shared" si="826"/>
        <v>0</v>
      </c>
      <c r="BE155" s="6">
        <f t="shared" si="827"/>
        <v>0</v>
      </c>
      <c r="BF155" s="6">
        <f t="shared" si="828"/>
        <v>0</v>
      </c>
      <c r="BG155" s="6">
        <f t="shared" si="778"/>
        <v>0</v>
      </c>
      <c r="BH155" s="6">
        <f t="shared" si="779"/>
        <v>0</v>
      </c>
      <c r="BI155" s="6">
        <f t="shared" si="780"/>
        <v>0</v>
      </c>
      <c r="BJ155" s="6">
        <f t="shared" si="781"/>
        <v>0</v>
      </c>
      <c r="BK155" s="6">
        <f t="shared" si="782"/>
        <v>0</v>
      </c>
      <c r="BM155" s="8" t="str">
        <f t="shared" si="829"/>
        <v/>
      </c>
      <c r="BN155" s="8">
        <f t="shared" si="783"/>
        <v>0</v>
      </c>
      <c r="BO155" s="8">
        <f t="shared" si="784"/>
        <v>0</v>
      </c>
      <c r="BP155" s="8">
        <f t="shared" si="785"/>
        <v>0</v>
      </c>
      <c r="BQ155" s="8">
        <f t="shared" si="786"/>
        <v>0</v>
      </c>
      <c r="BR155" s="8">
        <f t="shared" si="787"/>
        <v>0</v>
      </c>
      <c r="BS155" s="8"/>
      <c r="BT155" s="8">
        <f t="shared" si="747"/>
        <v>0</v>
      </c>
      <c r="BU155" s="8">
        <f t="shared" si="747"/>
        <v>0</v>
      </c>
      <c r="BV155" s="8">
        <f t="shared" si="789"/>
        <v>0</v>
      </c>
      <c r="BW155" s="8">
        <f t="shared" si="790"/>
        <v>0</v>
      </c>
      <c r="BX155" s="8">
        <f t="shared" si="791"/>
        <v>0</v>
      </c>
      <c r="CA155" s="8" t="str">
        <f t="shared" si="830"/>
        <v/>
      </c>
      <c r="CB155" s="8" t="str">
        <f t="shared" si="831"/>
        <v/>
      </c>
      <c r="CC155" s="8" t="str">
        <f t="shared" si="832"/>
        <v/>
      </c>
      <c r="CD155" s="8" t="str">
        <f t="shared" si="833"/>
        <v/>
      </c>
      <c r="CE155" s="8" t="str">
        <f t="shared" si="834"/>
        <v/>
      </c>
      <c r="CF155" s="8" t="str">
        <f t="shared" si="835"/>
        <v/>
      </c>
      <c r="CG155" s="8" t="str">
        <f t="shared" si="748"/>
        <v/>
      </c>
      <c r="CH155" s="8" t="str">
        <f t="shared" si="749"/>
        <v/>
      </c>
      <c r="CI155" s="8" t="str">
        <f t="shared" si="750"/>
        <v/>
      </c>
      <c r="CJ155" s="8" t="str">
        <f t="shared" si="751"/>
        <v/>
      </c>
      <c r="CK155" s="8" t="str">
        <f t="shared" si="752"/>
        <v/>
      </c>
      <c r="CL155" s="8" t="str">
        <f t="shared" si="753"/>
        <v/>
      </c>
      <c r="CN155" s="13">
        <v>2.3591319444444401</v>
      </c>
      <c r="CO155" s="8">
        <f t="shared" si="754"/>
        <v>2.3591319444444401</v>
      </c>
      <c r="CP155" s="8">
        <f>IF(COUNT($CA155:CB155)&gt;0,SMALL($CA155:CB155,1),$CN155)</f>
        <v>2.3591319444444401</v>
      </c>
      <c r="CQ155" s="8">
        <f>IF(COUNT($CA155:CC155)&gt;0,SMALL($CA155:CC155,1),$CN155)</f>
        <v>2.3591319444444401</v>
      </c>
      <c r="CR155" s="8">
        <f>IF(COUNT($CA155:CD155)&gt;0,SMALL($CA155:CD155,1),$CN155)</f>
        <v>2.3591319444444401</v>
      </c>
      <c r="CS155" s="8">
        <f>IF(COUNT($CA155:CE155)&gt;0,SMALL($CA155:CE155,1),$CN155)</f>
        <v>2.3591319444444401</v>
      </c>
      <c r="CU155" s="8">
        <f t="shared" si="755"/>
        <v>0</v>
      </c>
      <c r="CV155" s="8">
        <f>IF(COUNT($CG155:CH155)&gt;0,SMALL($CG155:CH155,1),$CU155)</f>
        <v>0</v>
      </c>
      <c r="CW155" s="8">
        <f>IF(COUNT($CG155:CI155)&gt;0,SMALL($CG155:CI155,1),$CU155)</f>
        <v>0</v>
      </c>
      <c r="CX155" s="8">
        <f>IF(COUNT($CG155:CJ155)&gt;0,SMALL($CG155:CJ155,1),$CU155)</f>
        <v>0</v>
      </c>
      <c r="CY155" s="8">
        <f>IF(COUNT($CG155:CK155)&gt;0,SMALL($CG155:CK155,1),$CU155)</f>
        <v>0</v>
      </c>
      <c r="DA155" s="8" t="str">
        <f t="shared" si="818"/>
        <v/>
      </c>
      <c r="DB155" s="8" t="str">
        <f t="shared" si="819"/>
        <v/>
      </c>
      <c r="DC155" s="1">
        <f t="shared" si="811"/>
        <v>0</v>
      </c>
      <c r="DD155" s="8" t="str">
        <f t="shared" si="820"/>
        <v/>
      </c>
      <c r="DE155" s="1">
        <f t="shared" si="821"/>
        <v>0</v>
      </c>
      <c r="DG155" s="13">
        <f t="shared" si="836"/>
        <v>0</v>
      </c>
      <c r="DH155" s="13">
        <f>SMALL($DT155:DU155,1)/(60*60*24)</f>
        <v>0</v>
      </c>
      <c r="DI155" s="13">
        <f>SMALL($DT155:DV155,1)/(60*60*24)</f>
        <v>0</v>
      </c>
      <c r="DJ155" s="13">
        <f>SMALL($DT155:DW155,1)/(60*60*24)</f>
        <v>0</v>
      </c>
      <c r="DK155" s="13">
        <f>SMALL($DT155:DX155,1)/(60*60*24)</f>
        <v>0</v>
      </c>
      <c r="DL155" s="13">
        <f>SMALL($DT155:DY155,1)/(60*60*24)</f>
        <v>0</v>
      </c>
      <c r="DM155" s="37">
        <f t="shared" si="837"/>
        <v>0</v>
      </c>
      <c r="DN155" s="13">
        <f>SMALL($DZ155:EA155,1)/(60*60*24)</f>
        <v>0</v>
      </c>
      <c r="DO155" s="13">
        <f>SMALL($DZ155:EB155,1)/(60*60*24)</f>
        <v>0</v>
      </c>
      <c r="DP155" s="13">
        <f>SMALL($DZ155:EC155,1)/(60*60*24)</f>
        <v>0</v>
      </c>
      <c r="DQ155" s="13">
        <f>SMALL($DZ155:ED155,1)/(60*60*24)</f>
        <v>0</v>
      </c>
      <c r="DR155" s="13">
        <f>SMALL($DZ155:EE155,1)/(60*60*24)</f>
        <v>0</v>
      </c>
      <c r="DT155" s="6">
        <f t="shared" si="838"/>
        <v>0</v>
      </c>
      <c r="DU155" s="1">
        <f t="shared" si="756"/>
        <v>9999</v>
      </c>
      <c r="DV155" s="1">
        <f t="shared" si="757"/>
        <v>9999</v>
      </c>
      <c r="DW155" s="1">
        <f t="shared" si="758"/>
        <v>9999</v>
      </c>
      <c r="DX155" s="1">
        <f t="shared" si="759"/>
        <v>9999</v>
      </c>
      <c r="DY155" s="1">
        <f t="shared" si="760"/>
        <v>9999</v>
      </c>
      <c r="DZ155" s="6">
        <f t="shared" si="839"/>
        <v>0</v>
      </c>
      <c r="EA155" s="1">
        <f t="shared" si="761"/>
        <v>9999</v>
      </c>
      <c r="EB155" s="46">
        <f t="shared" si="792"/>
        <v>9999</v>
      </c>
      <c r="EC155" s="1">
        <f t="shared" si="763"/>
        <v>9999</v>
      </c>
      <c r="ED155" s="1">
        <f t="shared" si="764"/>
        <v>9999</v>
      </c>
      <c r="EE155" s="1">
        <f t="shared" si="765"/>
        <v>9999</v>
      </c>
    </row>
    <row r="156" spans="8:135" x14ac:dyDescent="0.25">
      <c r="N156" s="8">
        <f t="shared" si="815"/>
        <v>0</v>
      </c>
      <c r="O156" s="32">
        <f t="shared" si="840"/>
        <v>0</v>
      </c>
      <c r="P156" s="70"/>
      <c r="Q156" s="32">
        <f t="shared" ref="Q156" si="858">IF(R156&gt;0,"+",0)</f>
        <v>0</v>
      </c>
      <c r="R156" s="70"/>
      <c r="S156" s="6">
        <f t="shared" si="772"/>
        <v>0</v>
      </c>
      <c r="T156" s="8" t="str">
        <f t="shared" si="817"/>
        <v/>
      </c>
      <c r="V156" s="8">
        <f t="shared" si="773"/>
        <v>0</v>
      </c>
      <c r="W156" s="8">
        <f t="shared" si="774"/>
        <v>0</v>
      </c>
      <c r="X156" s="8" t="str">
        <f t="shared" si="775"/>
        <v/>
      </c>
      <c r="Y156" s="8"/>
      <c r="Z156" s="8">
        <f>IF(A156&lt;&gt;"",IF(VLOOKUP(A156,Apr!A$4:F$209,6)&gt;0,VLOOKUP(A156,Apr!A$4:F$209,6),0),0)</f>
        <v>0</v>
      </c>
      <c r="AA156" s="8">
        <f>IF(A156&lt;&gt;"",IF(VLOOKUP(A156,May!A$3:F$207,6)&gt;0,VLOOKUP(A156,May!A$3:F$207,6),0),0)</f>
        <v>0</v>
      </c>
      <c r="AB156" s="8">
        <f>IF(A156&lt;&gt;"",IF(VLOOKUP(A156,Jun!A$3:F$207,6)&gt;0,VLOOKUP(A156,Jun!A$3:F$207,6),0),0)</f>
        <v>0</v>
      </c>
      <c r="AC156" s="8">
        <f>IF(A156&lt;&gt;"",IF(VLOOKUP(A156,Jul!A$3:F$206,6)&gt;0,VLOOKUP(A156,Jul!A$3:F$206,6),0),0)</f>
        <v>0</v>
      </c>
      <c r="AD156" s="8">
        <f>IF(A156&lt;&gt;"",IF(VLOOKUP(A156,Aug!A$3:F$206,6)&gt;0,VLOOKUP(A156,Aug!A$3:F$206,6),0),0)</f>
        <v>0</v>
      </c>
      <c r="AE156" s="8">
        <f>IF(A156&lt;&gt;"",IF(VLOOKUP(A156,Sep!A$3:F$206,6)&gt;0,VLOOKUP(A156,Sep!A$3:F$206,6),0),0)</f>
        <v>0</v>
      </c>
      <c r="AF156" s="6">
        <f t="shared" si="776"/>
        <v>0</v>
      </c>
      <c r="AG156" s="8">
        <f t="shared" si="777"/>
        <v>2.7777777777777776E-2</v>
      </c>
      <c r="AH156" s="8">
        <f>IF(A156&lt;&gt;"",IF(VLOOKUP(A156,Oct!A$3:F$206,6)&gt;0,VLOOKUP(A156,Oct!A$3:F$206,6),0),0)</f>
        <v>0</v>
      </c>
      <c r="AI156" s="8">
        <f>IF(A156&lt;&gt;"",IF(VLOOKUP(A156,Nov!A$3:F$206,6)&gt;0,VLOOKUP(A156,Nov!A$3:F$206,6),0),0)</f>
        <v>0</v>
      </c>
      <c r="AJ156" s="8">
        <f>IF(A156&lt;&gt;"",IF(VLOOKUP(A156,Dec!A$3:F$207,6)&gt;0,VLOOKUP(A156,Dec!A$3:F$207,6),0),0)</f>
        <v>0</v>
      </c>
      <c r="AK156" s="8">
        <f>IF(A156&lt;&gt;"",IF(VLOOKUP(A156,Jan!A$3:F$206,6)&gt;0,VLOOKUP(A156,Jan!A$3:F$206,6),0),0)</f>
        <v>0</v>
      </c>
      <c r="AL156" s="8">
        <f>IF(A156&lt;&gt;"",IF(VLOOKUP(A156,Feb!A$3:F$206,6)&gt;0,VLOOKUP(A156,Feb!A$3:F$206,6),0),0)</f>
        <v>0</v>
      </c>
      <c r="AM156" s="8">
        <f>IF(A156&lt;&gt;"",IF(VLOOKUP(A156,Mar!A$3:F$206,6)&gt;0,VLOOKUP(A156,Mar!A$3:F$206,6),0),0)</f>
        <v>0</v>
      </c>
      <c r="AO156" s="8">
        <f>LARGE($BM156:BN156,1)</f>
        <v>0</v>
      </c>
      <c r="AP156" s="8">
        <f>LARGE($BM156:BO156,1)</f>
        <v>0</v>
      </c>
      <c r="AQ156" s="8">
        <f>LARGE($BM156:BP156,1)</f>
        <v>0</v>
      </c>
      <c r="AR156" s="8">
        <f>LARGE($BM156:BQ156,1)</f>
        <v>0</v>
      </c>
      <c r="AS156" s="8">
        <f>LARGE($BM156:BR156,1)</f>
        <v>0</v>
      </c>
      <c r="AT156" s="8">
        <f>LARGE($BS156:BT156,1)</f>
        <v>0</v>
      </c>
      <c r="AU156" s="8">
        <f>LARGE($BS156:BU156,1)</f>
        <v>0</v>
      </c>
      <c r="AV156" s="8">
        <f>LARGE($BS156:BV156,1)</f>
        <v>0</v>
      </c>
      <c r="AW156" s="8">
        <f>LARGE($BS156:BW156,1)</f>
        <v>0</v>
      </c>
      <c r="AX156" s="8">
        <f>LARGE($BS156:BX156,1)</f>
        <v>0</v>
      </c>
      <c r="BA156" s="6">
        <f t="shared" si="823"/>
        <v>0</v>
      </c>
      <c r="BB156" s="6">
        <f t="shared" si="824"/>
        <v>0</v>
      </c>
      <c r="BC156" s="6">
        <f t="shared" si="825"/>
        <v>0</v>
      </c>
      <c r="BD156" s="6">
        <f t="shared" si="826"/>
        <v>0</v>
      </c>
      <c r="BE156" s="6">
        <f t="shared" si="827"/>
        <v>0</v>
      </c>
      <c r="BF156" s="6">
        <f t="shared" si="828"/>
        <v>0</v>
      </c>
      <c r="BG156" s="6">
        <f t="shared" si="778"/>
        <v>0</v>
      </c>
      <c r="BH156" s="6">
        <f t="shared" si="779"/>
        <v>0</v>
      </c>
      <c r="BI156" s="6">
        <f t="shared" si="780"/>
        <v>0</v>
      </c>
      <c r="BJ156" s="6">
        <f t="shared" si="781"/>
        <v>0</v>
      </c>
      <c r="BK156" s="6">
        <f t="shared" si="782"/>
        <v>0</v>
      </c>
      <c r="BM156" s="8" t="str">
        <f t="shared" si="829"/>
        <v/>
      </c>
      <c r="BN156" s="8">
        <f t="shared" si="783"/>
        <v>0</v>
      </c>
      <c r="BO156" s="8">
        <f t="shared" si="784"/>
        <v>0</v>
      </c>
      <c r="BP156" s="8">
        <f t="shared" si="785"/>
        <v>0</v>
      </c>
      <c r="BQ156" s="8">
        <f t="shared" si="786"/>
        <v>0</v>
      </c>
      <c r="BR156" s="8">
        <f t="shared" si="787"/>
        <v>0</v>
      </c>
      <c r="BS156" s="8"/>
      <c r="BT156" s="8">
        <f t="shared" si="747"/>
        <v>0</v>
      </c>
      <c r="BU156" s="8">
        <f t="shared" si="747"/>
        <v>0</v>
      </c>
      <c r="BV156" s="8">
        <f t="shared" si="789"/>
        <v>0</v>
      </c>
      <c r="BW156" s="8">
        <f t="shared" si="790"/>
        <v>0</v>
      </c>
      <c r="BX156" s="8">
        <f t="shared" si="791"/>
        <v>0</v>
      </c>
      <c r="CA156" s="8" t="str">
        <f t="shared" si="830"/>
        <v/>
      </c>
      <c r="CB156" s="8" t="str">
        <f t="shared" si="831"/>
        <v/>
      </c>
      <c r="CC156" s="8" t="str">
        <f t="shared" si="832"/>
        <v/>
      </c>
      <c r="CD156" s="8" t="str">
        <f t="shared" si="833"/>
        <v/>
      </c>
      <c r="CE156" s="8" t="str">
        <f t="shared" si="834"/>
        <v/>
      </c>
      <c r="CF156" s="8" t="str">
        <f t="shared" si="835"/>
        <v/>
      </c>
      <c r="CG156" s="8" t="str">
        <f t="shared" si="748"/>
        <v/>
      </c>
      <c r="CH156" s="8" t="str">
        <f t="shared" si="749"/>
        <v/>
      </c>
      <c r="CI156" s="8" t="str">
        <f t="shared" si="750"/>
        <v/>
      </c>
      <c r="CJ156" s="8" t="str">
        <f t="shared" si="751"/>
        <v/>
      </c>
      <c r="CK156" s="8" t="str">
        <f t="shared" si="752"/>
        <v/>
      </c>
      <c r="CL156" s="8" t="str">
        <f t="shared" si="753"/>
        <v/>
      </c>
      <c r="CN156" s="13">
        <v>2.4007986111111101</v>
      </c>
      <c r="CO156" s="8">
        <f t="shared" si="754"/>
        <v>2.4007986111111101</v>
      </c>
      <c r="CP156" s="8">
        <f>IF(COUNT($CA156:CB156)&gt;0,SMALL($CA156:CB156,1),$CN156)</f>
        <v>2.4007986111111101</v>
      </c>
      <c r="CQ156" s="8">
        <f>IF(COUNT($CA156:CC156)&gt;0,SMALL($CA156:CC156,1),$CN156)</f>
        <v>2.4007986111111101</v>
      </c>
      <c r="CR156" s="8">
        <f>IF(COUNT($CA156:CD156)&gt;0,SMALL($CA156:CD156,1),$CN156)</f>
        <v>2.4007986111111101</v>
      </c>
      <c r="CS156" s="8">
        <f>IF(COUNT($CA156:CE156)&gt;0,SMALL($CA156:CE156,1),$CN156)</f>
        <v>2.4007986111111101</v>
      </c>
      <c r="CU156" s="8">
        <f t="shared" si="755"/>
        <v>0</v>
      </c>
      <c r="CV156" s="8">
        <f>IF(COUNT($CG156:CH156)&gt;0,SMALL($CG156:CH156,1),$CU156)</f>
        <v>0</v>
      </c>
      <c r="CW156" s="8">
        <f>IF(COUNT($CG156:CI156)&gt;0,SMALL($CG156:CI156,1),$CU156)</f>
        <v>0</v>
      </c>
      <c r="CX156" s="8">
        <f>IF(COUNT($CG156:CJ156)&gt;0,SMALL($CG156:CJ156,1),$CU156)</f>
        <v>0</v>
      </c>
      <c r="CY156" s="8">
        <f>IF(COUNT($CG156:CK156)&gt;0,SMALL($CG156:CK156,1),$CU156)</f>
        <v>0</v>
      </c>
      <c r="DA156" s="8" t="str">
        <f t="shared" si="818"/>
        <v/>
      </c>
      <c r="DB156" s="8" t="str">
        <f t="shared" si="819"/>
        <v/>
      </c>
      <c r="DC156" s="1">
        <f t="shared" si="811"/>
        <v>0</v>
      </c>
      <c r="DD156" s="8" t="str">
        <f t="shared" si="820"/>
        <v/>
      </c>
      <c r="DE156" s="1">
        <f t="shared" si="821"/>
        <v>0</v>
      </c>
      <c r="DG156" s="13">
        <f t="shared" si="836"/>
        <v>0</v>
      </c>
      <c r="DH156" s="13">
        <f>SMALL($DT156:DU156,1)/(60*60*24)</f>
        <v>0</v>
      </c>
      <c r="DI156" s="13">
        <f>SMALL($DT156:DV156,1)/(60*60*24)</f>
        <v>0</v>
      </c>
      <c r="DJ156" s="13">
        <f>SMALL($DT156:DW156,1)/(60*60*24)</f>
        <v>0</v>
      </c>
      <c r="DK156" s="13">
        <f>SMALL($DT156:DX156,1)/(60*60*24)</f>
        <v>0</v>
      </c>
      <c r="DL156" s="13">
        <f>SMALL($DT156:DY156,1)/(60*60*24)</f>
        <v>0</v>
      </c>
      <c r="DM156" s="37">
        <f t="shared" si="837"/>
        <v>0</v>
      </c>
      <c r="DN156" s="13">
        <f>SMALL($DZ156:EA156,1)/(60*60*24)</f>
        <v>0</v>
      </c>
      <c r="DO156" s="13">
        <f>SMALL($DZ156:EB156,1)/(60*60*24)</f>
        <v>0</v>
      </c>
      <c r="DP156" s="13">
        <f>SMALL($DZ156:EC156,1)/(60*60*24)</f>
        <v>0</v>
      </c>
      <c r="DQ156" s="13">
        <f>SMALL($DZ156:ED156,1)/(60*60*24)</f>
        <v>0</v>
      </c>
      <c r="DR156" s="13">
        <f>SMALL($DZ156:EE156,1)/(60*60*24)</f>
        <v>0</v>
      </c>
      <c r="DT156" s="6">
        <f t="shared" si="838"/>
        <v>0</v>
      </c>
      <c r="DU156" s="1">
        <f t="shared" si="756"/>
        <v>9999</v>
      </c>
      <c r="DV156" s="1">
        <f t="shared" si="757"/>
        <v>9999</v>
      </c>
      <c r="DW156" s="1">
        <f t="shared" si="758"/>
        <v>9999</v>
      </c>
      <c r="DX156" s="1">
        <f t="shared" si="759"/>
        <v>9999</v>
      </c>
      <c r="DY156" s="1">
        <f t="shared" si="760"/>
        <v>9999</v>
      </c>
      <c r="DZ156" s="6">
        <f t="shared" si="839"/>
        <v>0</v>
      </c>
      <c r="EA156" s="1">
        <f t="shared" si="761"/>
        <v>9999</v>
      </c>
      <c r="EB156" s="46">
        <f t="shared" si="792"/>
        <v>9999</v>
      </c>
      <c r="EC156" s="1">
        <f t="shared" si="763"/>
        <v>9999</v>
      </c>
      <c r="ED156" s="1">
        <f t="shared" si="764"/>
        <v>9999</v>
      </c>
      <c r="EE156" s="1">
        <f t="shared" si="765"/>
        <v>9999</v>
      </c>
    </row>
    <row r="157" spans="8:135" x14ac:dyDescent="0.25">
      <c r="N157" s="8">
        <f t="shared" si="815"/>
        <v>0</v>
      </c>
      <c r="O157" s="32">
        <f t="shared" si="840"/>
        <v>0</v>
      </c>
      <c r="P157" s="70"/>
      <c r="Q157" s="32">
        <f t="shared" ref="Q157" si="859">IF(R157&gt;0,"+",0)</f>
        <v>0</v>
      </c>
      <c r="R157" s="70"/>
      <c r="S157" s="6">
        <f t="shared" si="772"/>
        <v>0</v>
      </c>
      <c r="T157" s="8" t="str">
        <f t="shared" si="817"/>
        <v/>
      </c>
      <c r="V157" s="8">
        <f t="shared" si="773"/>
        <v>0</v>
      </c>
      <c r="W157" s="8">
        <f t="shared" si="774"/>
        <v>0</v>
      </c>
      <c r="X157" s="8" t="str">
        <f t="shared" si="775"/>
        <v/>
      </c>
      <c r="Y157" s="8"/>
      <c r="Z157" s="8">
        <f>IF(A157&lt;&gt;"",IF(VLOOKUP(A157,Apr!A$4:F$209,6)&gt;0,VLOOKUP(A157,Apr!A$4:F$209,6),0),0)</f>
        <v>0</v>
      </c>
      <c r="AA157" s="8">
        <f>IF(A157&lt;&gt;"",IF(VLOOKUP(A157,May!A$3:F$207,6)&gt;0,VLOOKUP(A157,May!A$3:F$207,6),0),0)</f>
        <v>0</v>
      </c>
      <c r="AB157" s="8">
        <f>IF(A157&lt;&gt;"",IF(VLOOKUP(A157,Jun!A$3:F$207,6)&gt;0,VLOOKUP(A157,Jun!A$3:F$207,6),0),0)</f>
        <v>0</v>
      </c>
      <c r="AC157" s="8">
        <f>IF(A157&lt;&gt;"",IF(VLOOKUP(A157,Jul!A$3:F$206,6)&gt;0,VLOOKUP(A157,Jul!A$3:F$206,6),0),0)</f>
        <v>0</v>
      </c>
      <c r="AD157" s="8">
        <f>IF(A157&lt;&gt;"",IF(VLOOKUP(A157,Aug!A$3:F$206,6)&gt;0,VLOOKUP(A157,Aug!A$3:F$206,6),0),0)</f>
        <v>0</v>
      </c>
      <c r="AE157" s="8">
        <f>IF(A157&lt;&gt;"",IF(VLOOKUP(A157,Sep!A$3:F$206,6)&gt;0,VLOOKUP(A157,Sep!A$3:F$206,6),0),0)</f>
        <v>0</v>
      </c>
      <c r="AF157" s="6">
        <f t="shared" si="776"/>
        <v>0</v>
      </c>
      <c r="AG157" s="8">
        <f t="shared" si="777"/>
        <v>2.7777777777777776E-2</v>
      </c>
      <c r="AH157" s="8">
        <f>IF(A157&lt;&gt;"",IF(VLOOKUP(A157,Oct!A$3:F$206,6)&gt;0,VLOOKUP(A157,Oct!A$3:F$206,6),0),0)</f>
        <v>0</v>
      </c>
      <c r="AI157" s="8">
        <f>IF(A157&lt;&gt;"",IF(VLOOKUP(A157,Nov!A$3:F$206,6)&gt;0,VLOOKUP(A157,Nov!A$3:F$206,6),0),0)</f>
        <v>0</v>
      </c>
      <c r="AJ157" s="8">
        <f>IF(A157&lt;&gt;"",IF(VLOOKUP(A157,Dec!A$3:F$207,6)&gt;0,VLOOKUP(A157,Dec!A$3:F$207,6),0),0)</f>
        <v>0</v>
      </c>
      <c r="AK157" s="8">
        <f>IF(A157&lt;&gt;"",IF(VLOOKUP(A157,Jan!A$3:F$206,6)&gt;0,VLOOKUP(A157,Jan!A$3:F$206,6),0),0)</f>
        <v>0</v>
      </c>
      <c r="AL157" s="8">
        <f>IF(A157&lt;&gt;"",IF(VLOOKUP(A157,Feb!A$3:F$206,6)&gt;0,VLOOKUP(A157,Feb!A$3:F$206,6),0),0)</f>
        <v>0</v>
      </c>
      <c r="AM157" s="8">
        <f>IF(A157&lt;&gt;"",IF(VLOOKUP(A157,Mar!A$3:F$206,6)&gt;0,VLOOKUP(A157,Mar!A$3:F$206,6),0),0)</f>
        <v>0</v>
      </c>
      <c r="AO157" s="8">
        <f>LARGE($BM157:BN157,1)</f>
        <v>0</v>
      </c>
      <c r="AP157" s="8">
        <f>LARGE($BM157:BO157,1)</f>
        <v>0</v>
      </c>
      <c r="AQ157" s="8">
        <f>LARGE($BM157:BP157,1)</f>
        <v>0</v>
      </c>
      <c r="AR157" s="8">
        <f>LARGE($BM157:BQ157,1)</f>
        <v>0</v>
      </c>
      <c r="AS157" s="8">
        <f>LARGE($BM157:BR157,1)</f>
        <v>0</v>
      </c>
      <c r="AT157" s="8">
        <f>LARGE($BS157:BT157,1)</f>
        <v>0</v>
      </c>
      <c r="AU157" s="8">
        <f>LARGE($BS157:BU157,1)</f>
        <v>0</v>
      </c>
      <c r="AV157" s="8">
        <f>LARGE($BS157:BV157,1)</f>
        <v>0</v>
      </c>
      <c r="AW157" s="8">
        <f>LARGE($BS157:BW157,1)</f>
        <v>0</v>
      </c>
      <c r="AX157" s="8">
        <f>LARGE($BS157:BX157,1)</f>
        <v>0</v>
      </c>
      <c r="BA157" s="6">
        <f t="shared" si="823"/>
        <v>0</v>
      </c>
      <c r="BB157" s="6">
        <f t="shared" si="824"/>
        <v>0</v>
      </c>
      <c r="BC157" s="6">
        <f t="shared" si="825"/>
        <v>0</v>
      </c>
      <c r="BD157" s="6">
        <f t="shared" si="826"/>
        <v>0</v>
      </c>
      <c r="BE157" s="6">
        <f t="shared" si="827"/>
        <v>0</v>
      </c>
      <c r="BF157" s="6">
        <f t="shared" si="828"/>
        <v>0</v>
      </c>
      <c r="BG157" s="6">
        <f t="shared" si="778"/>
        <v>0</v>
      </c>
      <c r="BH157" s="6">
        <f t="shared" si="779"/>
        <v>0</v>
      </c>
      <c r="BI157" s="6">
        <f t="shared" si="780"/>
        <v>0</v>
      </c>
      <c r="BJ157" s="6">
        <f t="shared" si="781"/>
        <v>0</v>
      </c>
      <c r="BK157" s="6">
        <f t="shared" si="782"/>
        <v>0</v>
      </c>
      <c r="BM157" s="8" t="str">
        <f t="shared" si="829"/>
        <v/>
      </c>
      <c r="BN157" s="8">
        <f t="shared" si="783"/>
        <v>0</v>
      </c>
      <c r="BO157" s="8">
        <f t="shared" si="784"/>
        <v>0</v>
      </c>
      <c r="BP157" s="8">
        <f t="shared" si="785"/>
        <v>0</v>
      </c>
      <c r="BQ157" s="8">
        <f t="shared" si="786"/>
        <v>0</v>
      </c>
      <c r="BR157" s="8">
        <f t="shared" si="787"/>
        <v>0</v>
      </c>
      <c r="BS157" s="8"/>
      <c r="BT157" s="8">
        <f t="shared" si="747"/>
        <v>0</v>
      </c>
      <c r="BU157" s="8">
        <f t="shared" si="747"/>
        <v>0</v>
      </c>
      <c r="BV157" s="8">
        <f t="shared" si="789"/>
        <v>0</v>
      </c>
      <c r="BW157" s="8">
        <f t="shared" si="790"/>
        <v>0</v>
      </c>
      <c r="BX157" s="8">
        <f t="shared" si="791"/>
        <v>0</v>
      </c>
      <c r="CA157" s="8" t="str">
        <f t="shared" si="830"/>
        <v/>
      </c>
      <c r="CB157" s="8" t="str">
        <f t="shared" si="831"/>
        <v/>
      </c>
      <c r="CC157" s="8" t="str">
        <f t="shared" si="832"/>
        <v/>
      </c>
      <c r="CD157" s="8" t="str">
        <f t="shared" si="833"/>
        <v/>
      </c>
      <c r="CE157" s="8" t="str">
        <f t="shared" si="834"/>
        <v/>
      </c>
      <c r="CF157" s="8" t="str">
        <f t="shared" si="835"/>
        <v/>
      </c>
      <c r="CG157" s="8" t="str">
        <f t="shared" si="748"/>
        <v/>
      </c>
      <c r="CH157" s="8" t="str">
        <f t="shared" si="749"/>
        <v/>
      </c>
      <c r="CI157" s="8" t="str">
        <f t="shared" si="750"/>
        <v/>
      </c>
      <c r="CJ157" s="8" t="str">
        <f t="shared" si="751"/>
        <v/>
      </c>
      <c r="CK157" s="8" t="str">
        <f t="shared" si="752"/>
        <v/>
      </c>
      <c r="CL157" s="8" t="str">
        <f t="shared" si="753"/>
        <v/>
      </c>
      <c r="CN157" s="13">
        <v>2.4424652777777802</v>
      </c>
      <c r="CO157" s="8">
        <f t="shared" si="754"/>
        <v>2.4424652777777802</v>
      </c>
      <c r="CP157" s="8">
        <f>IF(COUNT($CA157:CB157)&gt;0,SMALL($CA157:CB157,1),$CN157)</f>
        <v>2.4424652777777802</v>
      </c>
      <c r="CQ157" s="8">
        <f>IF(COUNT($CA157:CC157)&gt;0,SMALL($CA157:CC157,1),$CN157)</f>
        <v>2.4424652777777802</v>
      </c>
      <c r="CR157" s="8">
        <f>IF(COUNT($CA157:CD157)&gt;0,SMALL($CA157:CD157,1),$CN157)</f>
        <v>2.4424652777777802</v>
      </c>
      <c r="CS157" s="8">
        <f>IF(COUNT($CA157:CE157)&gt;0,SMALL($CA157:CE157,1),$CN157)</f>
        <v>2.4424652777777802</v>
      </c>
      <c r="CU157" s="8">
        <f t="shared" si="755"/>
        <v>0</v>
      </c>
      <c r="CV157" s="8">
        <f>IF(COUNT($CG157:CH157)&gt;0,SMALL($CG157:CH157,1),$CU157)</f>
        <v>0</v>
      </c>
      <c r="CW157" s="8">
        <f>IF(COUNT($CG157:CI157)&gt;0,SMALL($CG157:CI157,1),$CU157)</f>
        <v>0</v>
      </c>
      <c r="CX157" s="8">
        <f>IF(COUNT($CG157:CJ157)&gt;0,SMALL($CG157:CJ157,1),$CU157)</f>
        <v>0</v>
      </c>
      <c r="CY157" s="8">
        <f>IF(COUNT($CG157:CK157)&gt;0,SMALL($CG157:CK157,1),$CU157)</f>
        <v>0</v>
      </c>
      <c r="DA157" s="8" t="str">
        <f t="shared" si="818"/>
        <v/>
      </c>
      <c r="DB157" s="8" t="str">
        <f t="shared" si="819"/>
        <v/>
      </c>
      <c r="DC157" s="1">
        <f t="shared" si="811"/>
        <v>0</v>
      </c>
      <c r="DD157" s="8" t="str">
        <f t="shared" si="820"/>
        <v/>
      </c>
      <c r="DE157" s="1">
        <f t="shared" si="821"/>
        <v>0</v>
      </c>
      <c r="DG157" s="13">
        <f t="shared" si="836"/>
        <v>0</v>
      </c>
      <c r="DH157" s="13">
        <f>SMALL($DT157:DU157,1)/(60*60*24)</f>
        <v>0</v>
      </c>
      <c r="DI157" s="13">
        <f>SMALL($DT157:DV157,1)/(60*60*24)</f>
        <v>0</v>
      </c>
      <c r="DJ157" s="13">
        <f>SMALL($DT157:DW157,1)/(60*60*24)</f>
        <v>0</v>
      </c>
      <c r="DK157" s="13">
        <f>SMALL($DT157:DX157,1)/(60*60*24)</f>
        <v>0</v>
      </c>
      <c r="DL157" s="13">
        <f>SMALL($DT157:DY157,1)/(60*60*24)</f>
        <v>0</v>
      </c>
      <c r="DM157" s="37">
        <f t="shared" si="837"/>
        <v>0</v>
      </c>
      <c r="DN157" s="13">
        <f>SMALL($DZ157:EA157,1)/(60*60*24)</f>
        <v>0</v>
      </c>
      <c r="DO157" s="13">
        <f>SMALL($DZ157:EB157,1)/(60*60*24)</f>
        <v>0</v>
      </c>
      <c r="DP157" s="13">
        <f>SMALL($DZ157:EC157,1)/(60*60*24)</f>
        <v>0</v>
      </c>
      <c r="DQ157" s="13">
        <f>SMALL($DZ157:ED157,1)/(60*60*24)</f>
        <v>0</v>
      </c>
      <c r="DR157" s="13">
        <f>SMALL($DZ157:EE157,1)/(60*60*24)</f>
        <v>0</v>
      </c>
      <c r="DT157" s="6">
        <f t="shared" si="838"/>
        <v>0</v>
      </c>
      <c r="DU157" s="1">
        <f t="shared" si="756"/>
        <v>9999</v>
      </c>
      <c r="DV157" s="1">
        <f t="shared" si="757"/>
        <v>9999</v>
      </c>
      <c r="DW157" s="1">
        <f t="shared" si="758"/>
        <v>9999</v>
      </c>
      <c r="DX157" s="1">
        <f t="shared" si="759"/>
        <v>9999</v>
      </c>
      <c r="DY157" s="1">
        <f t="shared" si="760"/>
        <v>9999</v>
      </c>
      <c r="DZ157" s="6">
        <f t="shared" si="839"/>
        <v>0</v>
      </c>
      <c r="EA157" s="1">
        <f t="shared" si="761"/>
        <v>9999</v>
      </c>
      <c r="EB157" s="46">
        <f t="shared" si="792"/>
        <v>9999</v>
      </c>
      <c r="EC157" s="1">
        <f t="shared" si="763"/>
        <v>9999</v>
      </c>
      <c r="ED157" s="1">
        <f t="shared" si="764"/>
        <v>9999</v>
      </c>
      <c r="EE157" s="1">
        <f t="shared" si="765"/>
        <v>9999</v>
      </c>
    </row>
    <row r="158" spans="8:135" x14ac:dyDescent="0.25">
      <c r="N158" s="8">
        <f t="shared" si="815"/>
        <v>0</v>
      </c>
      <c r="O158" s="32">
        <f t="shared" si="840"/>
        <v>0</v>
      </c>
      <c r="P158" s="70"/>
      <c r="Q158" s="32">
        <f t="shared" ref="Q158" si="860">IF(R158&gt;0,"+",0)</f>
        <v>0</v>
      </c>
      <c r="R158" s="70"/>
      <c r="S158" s="6">
        <f t="shared" si="772"/>
        <v>0</v>
      </c>
      <c r="T158" s="8" t="str">
        <f t="shared" si="817"/>
        <v/>
      </c>
      <c r="V158" s="8">
        <f t="shared" si="773"/>
        <v>0</v>
      </c>
      <c r="W158" s="8">
        <f t="shared" si="774"/>
        <v>0</v>
      </c>
      <c r="X158" s="8" t="str">
        <f t="shared" si="775"/>
        <v/>
      </c>
      <c r="Y158" s="8"/>
      <c r="Z158" s="8">
        <f>IF(A158&lt;&gt;"",IF(VLOOKUP(A158,Apr!A$4:F$209,6)&gt;0,VLOOKUP(A158,Apr!A$4:F$209,6),0),0)</f>
        <v>0</v>
      </c>
      <c r="AA158" s="8">
        <f>IF(A158&lt;&gt;"",IF(VLOOKUP(A158,May!A$3:F$207,6)&gt;0,VLOOKUP(A158,May!A$3:F$207,6),0),0)</f>
        <v>0</v>
      </c>
      <c r="AB158" s="8">
        <f>IF(A158&lt;&gt;"",IF(VLOOKUP(A158,Jun!A$3:F$207,6)&gt;0,VLOOKUP(A158,Jun!A$3:F$207,6),0),0)</f>
        <v>0</v>
      </c>
      <c r="AC158" s="8">
        <f>IF(A158&lt;&gt;"",IF(VLOOKUP(A158,Jul!A$3:F$206,6)&gt;0,VLOOKUP(A158,Jul!A$3:F$206,6),0),0)</f>
        <v>0</v>
      </c>
      <c r="AD158" s="8">
        <f>IF(A158&lt;&gt;"",IF(VLOOKUP(A158,Aug!A$3:F$206,6)&gt;0,VLOOKUP(A158,Aug!A$3:F$206,6),0),0)</f>
        <v>0</v>
      </c>
      <c r="AE158" s="8">
        <f>IF(A158&lt;&gt;"",IF(VLOOKUP(A158,Sep!A$3:F$206,6)&gt;0,VLOOKUP(A158,Sep!A$3:F$206,6),0),0)</f>
        <v>0</v>
      </c>
      <c r="AF158" s="6">
        <f t="shared" si="776"/>
        <v>0</v>
      </c>
      <c r="AG158" s="8">
        <f t="shared" si="777"/>
        <v>2.7777777777777776E-2</v>
      </c>
      <c r="AH158" s="8">
        <f>IF(A158&lt;&gt;"",IF(VLOOKUP(A158,Oct!A$3:F$206,6)&gt;0,VLOOKUP(A158,Oct!A$3:F$206,6),0),0)</f>
        <v>0</v>
      </c>
      <c r="AI158" s="8">
        <f>IF(A158&lt;&gt;"",IF(VLOOKUP(A158,Nov!A$3:F$206,6)&gt;0,VLOOKUP(A158,Nov!A$3:F$206,6),0),0)</f>
        <v>0</v>
      </c>
      <c r="AJ158" s="8">
        <f>IF(A158&lt;&gt;"",IF(VLOOKUP(A158,Dec!A$3:F$207,6)&gt;0,VLOOKUP(A158,Dec!A$3:F$207,6),0),0)</f>
        <v>0</v>
      </c>
      <c r="AK158" s="8">
        <f>IF(A158&lt;&gt;"",IF(VLOOKUP(A158,Jan!A$3:F$206,6)&gt;0,VLOOKUP(A158,Jan!A$3:F$206,6),0),0)</f>
        <v>0</v>
      </c>
      <c r="AL158" s="8">
        <f>IF(A158&lt;&gt;"",IF(VLOOKUP(A158,Feb!A$3:F$206,6)&gt;0,VLOOKUP(A158,Feb!A$3:F$206,6),0),0)</f>
        <v>0</v>
      </c>
      <c r="AM158" s="8">
        <f>IF(A158&lt;&gt;"",IF(VLOOKUP(A158,Mar!A$3:F$206,6)&gt;0,VLOOKUP(A158,Mar!A$3:F$206,6),0),0)</f>
        <v>0</v>
      </c>
      <c r="AO158" s="8">
        <f>LARGE($BM158:BN158,1)</f>
        <v>0</v>
      </c>
      <c r="AP158" s="8">
        <f>LARGE($BM158:BO158,1)</f>
        <v>0</v>
      </c>
      <c r="AQ158" s="8">
        <f>LARGE($BM158:BP158,1)</f>
        <v>0</v>
      </c>
      <c r="AR158" s="8">
        <f>LARGE($BM158:BQ158,1)</f>
        <v>0</v>
      </c>
      <c r="AS158" s="8">
        <f>LARGE($BM158:BR158,1)</f>
        <v>0</v>
      </c>
      <c r="AT158" s="8">
        <f>LARGE($BS158:BT158,1)</f>
        <v>0</v>
      </c>
      <c r="AU158" s="8">
        <f>LARGE($BS158:BU158,1)</f>
        <v>0</v>
      </c>
      <c r="AV158" s="8">
        <f>LARGE($BS158:BV158,1)</f>
        <v>0</v>
      </c>
      <c r="AW158" s="8">
        <f>LARGE($BS158:BW158,1)</f>
        <v>0</v>
      </c>
      <c r="AX158" s="8">
        <f>LARGE($BS158:BX158,1)</f>
        <v>0</v>
      </c>
      <c r="BA158" s="6">
        <f t="shared" si="823"/>
        <v>0</v>
      </c>
      <c r="BB158" s="6">
        <f t="shared" si="824"/>
        <v>0</v>
      </c>
      <c r="BC158" s="6">
        <f t="shared" si="825"/>
        <v>0</v>
      </c>
      <c r="BD158" s="6">
        <f t="shared" si="826"/>
        <v>0</v>
      </c>
      <c r="BE158" s="6">
        <f t="shared" si="827"/>
        <v>0</v>
      </c>
      <c r="BF158" s="6">
        <f t="shared" si="828"/>
        <v>0</v>
      </c>
      <c r="BG158" s="6">
        <f t="shared" si="778"/>
        <v>0</v>
      </c>
      <c r="BH158" s="6">
        <f t="shared" si="779"/>
        <v>0</v>
      </c>
      <c r="BI158" s="6">
        <f t="shared" si="780"/>
        <v>0</v>
      </c>
      <c r="BJ158" s="6">
        <f t="shared" si="781"/>
        <v>0</v>
      </c>
      <c r="BK158" s="6">
        <f t="shared" si="782"/>
        <v>0</v>
      </c>
      <c r="BM158" s="8" t="str">
        <f t="shared" si="829"/>
        <v/>
      </c>
      <c r="BN158" s="8">
        <f t="shared" si="783"/>
        <v>0</v>
      </c>
      <c r="BO158" s="8">
        <f t="shared" si="784"/>
        <v>0</v>
      </c>
      <c r="BP158" s="8">
        <f t="shared" si="785"/>
        <v>0</v>
      </c>
      <c r="BQ158" s="8">
        <f t="shared" si="786"/>
        <v>0</v>
      </c>
      <c r="BR158" s="8">
        <f t="shared" si="787"/>
        <v>0</v>
      </c>
      <c r="BS158" s="8"/>
      <c r="BT158" s="8">
        <f t="shared" si="747"/>
        <v>0</v>
      </c>
      <c r="BU158" s="8">
        <f t="shared" si="747"/>
        <v>0</v>
      </c>
      <c r="BV158" s="8">
        <f t="shared" si="789"/>
        <v>0</v>
      </c>
      <c r="BW158" s="8">
        <f t="shared" si="790"/>
        <v>0</v>
      </c>
      <c r="BX158" s="8">
        <f t="shared" si="791"/>
        <v>0</v>
      </c>
      <c r="CA158" s="8" t="str">
        <f t="shared" si="830"/>
        <v/>
      </c>
      <c r="CB158" s="8" t="str">
        <f t="shared" si="831"/>
        <v/>
      </c>
      <c r="CC158" s="8" t="str">
        <f t="shared" si="832"/>
        <v/>
      </c>
      <c r="CD158" s="8" t="str">
        <f t="shared" si="833"/>
        <v/>
      </c>
      <c r="CE158" s="8" t="str">
        <f t="shared" si="834"/>
        <v/>
      </c>
      <c r="CF158" s="8" t="str">
        <f t="shared" si="835"/>
        <v/>
      </c>
      <c r="CG158" s="8" t="str">
        <f t="shared" si="748"/>
        <v/>
      </c>
      <c r="CH158" s="8" t="str">
        <f t="shared" si="749"/>
        <v/>
      </c>
      <c r="CI158" s="8" t="str">
        <f t="shared" si="750"/>
        <v/>
      </c>
      <c r="CJ158" s="8" t="str">
        <f t="shared" si="751"/>
        <v/>
      </c>
      <c r="CK158" s="8" t="str">
        <f t="shared" si="752"/>
        <v/>
      </c>
      <c r="CL158" s="8" t="str">
        <f t="shared" si="753"/>
        <v/>
      </c>
      <c r="CN158" s="13">
        <v>2.4841319444444401</v>
      </c>
      <c r="CO158" s="8">
        <f t="shared" si="754"/>
        <v>2.4841319444444401</v>
      </c>
      <c r="CP158" s="8">
        <f>IF(COUNT($CA158:CB158)&gt;0,SMALL($CA158:CB158,1),$CN158)</f>
        <v>2.4841319444444401</v>
      </c>
      <c r="CQ158" s="8">
        <f>IF(COUNT($CA158:CC158)&gt;0,SMALL($CA158:CC158,1),$CN158)</f>
        <v>2.4841319444444401</v>
      </c>
      <c r="CR158" s="8">
        <f>IF(COUNT($CA158:CD158)&gt;0,SMALL($CA158:CD158,1),$CN158)</f>
        <v>2.4841319444444401</v>
      </c>
      <c r="CS158" s="8">
        <f>IF(COUNT($CA158:CE158)&gt;0,SMALL($CA158:CE158,1),$CN158)</f>
        <v>2.4841319444444401</v>
      </c>
      <c r="CU158" s="8">
        <f t="shared" si="755"/>
        <v>0</v>
      </c>
      <c r="CV158" s="8">
        <f>IF(COUNT($CG158:CH158)&gt;0,SMALL($CG158:CH158,1),$CU158)</f>
        <v>0</v>
      </c>
      <c r="CW158" s="8">
        <f>IF(COUNT($CG158:CI158)&gt;0,SMALL($CG158:CI158,1),$CU158)</f>
        <v>0</v>
      </c>
      <c r="CX158" s="8">
        <f>IF(COUNT($CG158:CJ158)&gt;0,SMALL($CG158:CJ158,1),$CU158)</f>
        <v>0</v>
      </c>
      <c r="CY158" s="8">
        <f>IF(COUNT($CG158:CK158)&gt;0,SMALL($CG158:CK158,1),$CU158)</f>
        <v>0</v>
      </c>
      <c r="DA158" s="8" t="str">
        <f t="shared" si="818"/>
        <v/>
      </c>
      <c r="DB158" s="8" t="str">
        <f t="shared" si="819"/>
        <v/>
      </c>
      <c r="DC158" s="1">
        <f t="shared" si="811"/>
        <v>0</v>
      </c>
      <c r="DD158" s="8" t="str">
        <f t="shared" si="820"/>
        <v/>
      </c>
      <c r="DE158" s="1">
        <f t="shared" si="821"/>
        <v>0</v>
      </c>
      <c r="DG158" s="13">
        <f t="shared" si="836"/>
        <v>0</v>
      </c>
      <c r="DH158" s="13">
        <f>SMALL($DT158:DU158,1)/(60*60*24)</f>
        <v>0</v>
      </c>
      <c r="DI158" s="13">
        <f>SMALL($DT158:DV158,1)/(60*60*24)</f>
        <v>0</v>
      </c>
      <c r="DJ158" s="13">
        <f>SMALL($DT158:DW158,1)/(60*60*24)</f>
        <v>0</v>
      </c>
      <c r="DK158" s="13">
        <f>SMALL($DT158:DX158,1)/(60*60*24)</f>
        <v>0</v>
      </c>
      <c r="DL158" s="13">
        <f>SMALL($DT158:DY158,1)/(60*60*24)</f>
        <v>0</v>
      </c>
      <c r="DM158" s="37">
        <f t="shared" si="837"/>
        <v>0</v>
      </c>
      <c r="DN158" s="13">
        <f>SMALL($DZ158:EA158,1)/(60*60*24)</f>
        <v>0</v>
      </c>
      <c r="DO158" s="13">
        <f>SMALL($DZ158:EB158,1)/(60*60*24)</f>
        <v>0</v>
      </c>
      <c r="DP158" s="13">
        <f>SMALL($DZ158:EC158,1)/(60*60*24)</f>
        <v>0</v>
      </c>
      <c r="DQ158" s="13">
        <f>SMALL($DZ158:ED158,1)/(60*60*24)</f>
        <v>0</v>
      </c>
      <c r="DR158" s="13">
        <f>SMALL($DZ158:EE158,1)/(60*60*24)</f>
        <v>0</v>
      </c>
      <c r="DT158" s="6">
        <f t="shared" si="838"/>
        <v>0</v>
      </c>
      <c r="DU158" s="1">
        <f t="shared" si="756"/>
        <v>9999</v>
      </c>
      <c r="DV158" s="1">
        <f t="shared" si="757"/>
        <v>9999</v>
      </c>
      <c r="DW158" s="1">
        <f t="shared" si="758"/>
        <v>9999</v>
      </c>
      <c r="DX158" s="1">
        <f t="shared" si="759"/>
        <v>9999</v>
      </c>
      <c r="DY158" s="1">
        <f t="shared" si="760"/>
        <v>9999</v>
      </c>
      <c r="DZ158" s="6">
        <f t="shared" si="839"/>
        <v>0</v>
      </c>
      <c r="EA158" s="1">
        <f t="shared" si="761"/>
        <v>9999</v>
      </c>
      <c r="EB158" s="46">
        <f t="shared" si="792"/>
        <v>9999</v>
      </c>
      <c r="EC158" s="1">
        <f t="shared" si="763"/>
        <v>9999</v>
      </c>
      <c r="ED158" s="1">
        <f t="shared" si="764"/>
        <v>9999</v>
      </c>
      <c r="EE158" s="1">
        <f t="shared" si="765"/>
        <v>9999</v>
      </c>
    </row>
    <row r="159" spans="8:135" x14ac:dyDescent="0.25">
      <c r="N159" s="8">
        <f t="shared" si="815"/>
        <v>0</v>
      </c>
      <c r="O159" s="32">
        <f t="shared" si="840"/>
        <v>0</v>
      </c>
      <c r="P159" s="70"/>
      <c r="Q159" s="32">
        <f t="shared" ref="Q159" si="861">IF(R159&gt;0,"+",0)</f>
        <v>0</v>
      </c>
      <c r="R159" s="70"/>
      <c r="S159" s="6">
        <f t="shared" si="772"/>
        <v>0</v>
      </c>
      <c r="T159" s="8" t="str">
        <f t="shared" si="817"/>
        <v/>
      </c>
      <c r="V159" s="8">
        <f t="shared" si="773"/>
        <v>0</v>
      </c>
      <c r="W159" s="8">
        <f t="shared" si="774"/>
        <v>0</v>
      </c>
      <c r="X159" s="8" t="str">
        <f t="shared" si="775"/>
        <v/>
      </c>
      <c r="Y159" s="8"/>
      <c r="Z159" s="8">
        <f>IF(A159&lt;&gt;"",IF(VLOOKUP(A159,Apr!A$4:F$209,6)&gt;0,VLOOKUP(A159,Apr!A$4:F$209,6),0),0)</f>
        <v>0</v>
      </c>
      <c r="AA159" s="8">
        <f>IF(A159&lt;&gt;"",IF(VLOOKUP(A159,May!A$3:F$207,6)&gt;0,VLOOKUP(A159,May!A$3:F$207,6),0),0)</f>
        <v>0</v>
      </c>
      <c r="AB159" s="8">
        <f>IF(A159&lt;&gt;"",IF(VLOOKUP(A159,Jun!A$3:F$207,6)&gt;0,VLOOKUP(A159,Jun!A$3:F$207,6),0),0)</f>
        <v>0</v>
      </c>
      <c r="AC159" s="8">
        <f>IF(A159&lt;&gt;"",IF(VLOOKUP(A159,Jul!A$3:F$206,6)&gt;0,VLOOKUP(A159,Jul!A$3:F$206,6),0),0)</f>
        <v>0</v>
      </c>
      <c r="AD159" s="8">
        <f>IF(A159&lt;&gt;"",IF(VLOOKUP(A159,Aug!A$3:F$206,6)&gt;0,VLOOKUP(A159,Aug!A$3:F$206,6),0),0)</f>
        <v>0</v>
      </c>
      <c r="AE159" s="8">
        <f>IF(A159&lt;&gt;"",IF(VLOOKUP(A159,Sep!A$3:F$206,6)&gt;0,VLOOKUP(A159,Sep!A$3:F$206,6),0),0)</f>
        <v>0</v>
      </c>
      <c r="AF159" s="6">
        <f t="shared" si="776"/>
        <v>0</v>
      </c>
      <c r="AG159" s="8">
        <f t="shared" si="777"/>
        <v>2.7777777777777776E-2</v>
      </c>
      <c r="AH159" s="8">
        <f>IF(A159&lt;&gt;"",IF(VLOOKUP(A159,Oct!A$3:F$206,6)&gt;0,VLOOKUP(A159,Oct!A$3:F$206,6),0),0)</f>
        <v>0</v>
      </c>
      <c r="AI159" s="8">
        <f>IF(A159&lt;&gt;"",IF(VLOOKUP(A159,Nov!A$3:F$206,6)&gt;0,VLOOKUP(A159,Nov!A$3:F$206,6),0),0)</f>
        <v>0</v>
      </c>
      <c r="AJ159" s="8">
        <f>IF(A159&lt;&gt;"",IF(VLOOKUP(A159,Dec!A$3:F$207,6)&gt;0,VLOOKUP(A159,Dec!A$3:F$207,6),0),0)</f>
        <v>0</v>
      </c>
      <c r="AK159" s="8">
        <f>IF(A159&lt;&gt;"",IF(VLOOKUP(A159,Jan!A$3:F$206,6)&gt;0,VLOOKUP(A159,Jan!A$3:F$206,6),0),0)</f>
        <v>0</v>
      </c>
      <c r="AL159" s="8">
        <f>IF(A159&lt;&gt;"",IF(VLOOKUP(A159,Feb!A$3:F$206,6)&gt;0,VLOOKUP(A159,Feb!A$3:F$206,6),0),0)</f>
        <v>0</v>
      </c>
      <c r="AM159" s="8">
        <f>IF(A159&lt;&gt;"",IF(VLOOKUP(A159,Mar!A$3:F$206,6)&gt;0,VLOOKUP(A159,Mar!A$3:F$206,6),0),0)</f>
        <v>0</v>
      </c>
      <c r="AO159" s="8">
        <f>LARGE($BM159:BN159,1)</f>
        <v>0</v>
      </c>
      <c r="AP159" s="8">
        <f>LARGE($BM159:BO159,1)</f>
        <v>0</v>
      </c>
      <c r="AQ159" s="8">
        <f>LARGE($BM159:BP159,1)</f>
        <v>0</v>
      </c>
      <c r="AR159" s="8">
        <f>LARGE($BM159:BQ159,1)</f>
        <v>0</v>
      </c>
      <c r="AS159" s="8">
        <f>LARGE($BM159:BR159,1)</f>
        <v>0</v>
      </c>
      <c r="AT159" s="8">
        <f>LARGE($BS159:BT159,1)</f>
        <v>0</v>
      </c>
      <c r="AU159" s="8">
        <f>LARGE($BS159:BU159,1)</f>
        <v>0</v>
      </c>
      <c r="AV159" s="8">
        <f>LARGE($BS159:BV159,1)</f>
        <v>0</v>
      </c>
      <c r="AW159" s="8">
        <f>LARGE($BS159:BW159,1)</f>
        <v>0</v>
      </c>
      <c r="AX159" s="8">
        <f>LARGE($BS159:BX159,1)</f>
        <v>0</v>
      </c>
      <c r="BA159" s="6">
        <f t="shared" si="823"/>
        <v>0</v>
      </c>
      <c r="BB159" s="6">
        <f t="shared" si="824"/>
        <v>0</v>
      </c>
      <c r="BC159" s="6">
        <f t="shared" si="825"/>
        <v>0</v>
      </c>
      <c r="BD159" s="6">
        <f t="shared" si="826"/>
        <v>0</v>
      </c>
      <c r="BE159" s="6">
        <f t="shared" si="827"/>
        <v>0</v>
      </c>
      <c r="BF159" s="6">
        <f t="shared" si="828"/>
        <v>0</v>
      </c>
      <c r="BG159" s="6">
        <f t="shared" si="778"/>
        <v>0</v>
      </c>
      <c r="BH159" s="6">
        <f t="shared" si="779"/>
        <v>0</v>
      </c>
      <c r="BI159" s="6">
        <f t="shared" si="780"/>
        <v>0</v>
      </c>
      <c r="BJ159" s="6">
        <f t="shared" si="781"/>
        <v>0</v>
      </c>
      <c r="BK159" s="6">
        <f t="shared" si="782"/>
        <v>0</v>
      </c>
      <c r="BM159" s="8" t="str">
        <f t="shared" si="829"/>
        <v/>
      </c>
      <c r="BN159" s="8">
        <f t="shared" si="783"/>
        <v>0</v>
      </c>
      <c r="BO159" s="8">
        <f t="shared" si="784"/>
        <v>0</v>
      </c>
      <c r="BP159" s="8">
        <f t="shared" si="785"/>
        <v>0</v>
      </c>
      <c r="BQ159" s="8">
        <f t="shared" si="786"/>
        <v>0</v>
      </c>
      <c r="BR159" s="8">
        <f t="shared" si="787"/>
        <v>0</v>
      </c>
      <c r="BS159" s="8"/>
      <c r="BT159" s="8">
        <f t="shared" si="747"/>
        <v>0</v>
      </c>
      <c r="BU159" s="8">
        <f t="shared" si="747"/>
        <v>0</v>
      </c>
      <c r="BV159" s="8">
        <f t="shared" si="789"/>
        <v>0</v>
      </c>
      <c r="BW159" s="8">
        <f t="shared" si="790"/>
        <v>0</v>
      </c>
      <c r="BX159" s="8">
        <f t="shared" si="791"/>
        <v>0</v>
      </c>
      <c r="CA159" s="8" t="str">
        <f t="shared" si="830"/>
        <v/>
      </c>
      <c r="CB159" s="8" t="str">
        <f t="shared" si="831"/>
        <v/>
      </c>
      <c r="CC159" s="8" t="str">
        <f t="shared" si="832"/>
        <v/>
      </c>
      <c r="CD159" s="8" t="str">
        <f t="shared" si="833"/>
        <v/>
      </c>
      <c r="CE159" s="8" t="str">
        <f t="shared" si="834"/>
        <v/>
      </c>
      <c r="CF159" s="8" t="str">
        <f t="shared" si="835"/>
        <v/>
      </c>
      <c r="CG159" s="8" t="str">
        <f t="shared" si="748"/>
        <v/>
      </c>
      <c r="CH159" s="8" t="str">
        <f t="shared" si="749"/>
        <v/>
      </c>
      <c r="CI159" s="8" t="str">
        <f t="shared" si="750"/>
        <v/>
      </c>
      <c r="CJ159" s="8" t="str">
        <f t="shared" si="751"/>
        <v/>
      </c>
      <c r="CK159" s="8" t="str">
        <f t="shared" si="752"/>
        <v/>
      </c>
      <c r="CL159" s="8" t="str">
        <f t="shared" si="753"/>
        <v/>
      </c>
      <c r="CN159" s="13">
        <v>2.5257986111111101</v>
      </c>
      <c r="CO159" s="8">
        <f t="shared" si="754"/>
        <v>2.5257986111111101</v>
      </c>
      <c r="CP159" s="8">
        <f>IF(COUNT($CA159:CB159)&gt;0,SMALL($CA159:CB159,1),$CN159)</f>
        <v>2.5257986111111101</v>
      </c>
      <c r="CQ159" s="8">
        <f>IF(COUNT($CA159:CC159)&gt;0,SMALL($CA159:CC159,1),$CN159)</f>
        <v>2.5257986111111101</v>
      </c>
      <c r="CR159" s="8">
        <f>IF(COUNT($CA159:CD159)&gt;0,SMALL($CA159:CD159,1),$CN159)</f>
        <v>2.5257986111111101</v>
      </c>
      <c r="CS159" s="8">
        <f>IF(COUNT($CA159:CE159)&gt;0,SMALL($CA159:CE159,1),$CN159)</f>
        <v>2.5257986111111101</v>
      </c>
      <c r="CU159" s="8">
        <f t="shared" si="755"/>
        <v>0</v>
      </c>
      <c r="CV159" s="8">
        <f>IF(COUNT($CG159:CH159)&gt;0,SMALL($CG159:CH159,1),$CU159)</f>
        <v>0</v>
      </c>
      <c r="CW159" s="8">
        <f>IF(COUNT($CG159:CI159)&gt;0,SMALL($CG159:CI159,1),$CU159)</f>
        <v>0</v>
      </c>
      <c r="CX159" s="8">
        <f>IF(COUNT($CG159:CJ159)&gt;0,SMALL($CG159:CJ159,1),$CU159)</f>
        <v>0</v>
      </c>
      <c r="CY159" s="8">
        <f>IF(COUNT($CG159:CK159)&gt;0,SMALL($CG159:CK159,1),$CU159)</f>
        <v>0</v>
      </c>
      <c r="DA159" s="8" t="str">
        <f t="shared" si="818"/>
        <v/>
      </c>
      <c r="DB159" s="8" t="str">
        <f t="shared" si="819"/>
        <v/>
      </c>
      <c r="DC159" s="1">
        <f t="shared" si="811"/>
        <v>0</v>
      </c>
      <c r="DD159" s="8" t="str">
        <f t="shared" si="820"/>
        <v/>
      </c>
      <c r="DE159" s="1">
        <f t="shared" si="821"/>
        <v>0</v>
      </c>
      <c r="DG159" s="13">
        <f t="shared" si="836"/>
        <v>0</v>
      </c>
      <c r="DH159" s="13">
        <f>SMALL($DT159:DU159,1)/(60*60*24)</f>
        <v>0</v>
      </c>
      <c r="DI159" s="13">
        <f>SMALL($DT159:DV159,1)/(60*60*24)</f>
        <v>0</v>
      </c>
      <c r="DJ159" s="13">
        <f>SMALL($DT159:DW159,1)/(60*60*24)</f>
        <v>0</v>
      </c>
      <c r="DK159" s="13">
        <f>SMALL($DT159:DX159,1)/(60*60*24)</f>
        <v>0</v>
      </c>
      <c r="DL159" s="13">
        <f>SMALL($DT159:DY159,1)/(60*60*24)</f>
        <v>0</v>
      </c>
      <c r="DM159" s="37">
        <f t="shared" si="837"/>
        <v>0</v>
      </c>
      <c r="DN159" s="13">
        <f>SMALL($DZ159:EA159,1)/(60*60*24)</f>
        <v>0</v>
      </c>
      <c r="DO159" s="13">
        <f>SMALL($DZ159:EB159,1)/(60*60*24)</f>
        <v>0</v>
      </c>
      <c r="DP159" s="13">
        <f>SMALL($DZ159:EC159,1)/(60*60*24)</f>
        <v>0</v>
      </c>
      <c r="DQ159" s="13">
        <f>SMALL($DZ159:ED159,1)/(60*60*24)</f>
        <v>0</v>
      </c>
      <c r="DR159" s="13">
        <f>SMALL($DZ159:EE159,1)/(60*60*24)</f>
        <v>0</v>
      </c>
      <c r="DT159" s="6">
        <f t="shared" si="838"/>
        <v>0</v>
      </c>
      <c r="DU159" s="1">
        <f t="shared" si="756"/>
        <v>9999</v>
      </c>
      <c r="DV159" s="1">
        <f t="shared" si="757"/>
        <v>9999</v>
      </c>
      <c r="DW159" s="1">
        <f t="shared" si="758"/>
        <v>9999</v>
      </c>
      <c r="DX159" s="1">
        <f t="shared" si="759"/>
        <v>9999</v>
      </c>
      <c r="DY159" s="1">
        <f t="shared" si="760"/>
        <v>9999</v>
      </c>
      <c r="DZ159" s="6">
        <f t="shared" si="839"/>
        <v>0</v>
      </c>
      <c r="EA159" s="1">
        <f t="shared" si="761"/>
        <v>9999</v>
      </c>
      <c r="EB159" s="46">
        <f t="shared" si="792"/>
        <v>9999</v>
      </c>
      <c r="EC159" s="1">
        <f t="shared" si="763"/>
        <v>9999</v>
      </c>
      <c r="ED159" s="1">
        <f t="shared" si="764"/>
        <v>9999</v>
      </c>
      <c r="EE159" s="1">
        <f t="shared" si="765"/>
        <v>9999</v>
      </c>
    </row>
    <row r="160" spans="8:135" x14ac:dyDescent="0.25">
      <c r="N160" s="8">
        <f t="shared" si="815"/>
        <v>0</v>
      </c>
      <c r="O160" s="32">
        <f t="shared" si="840"/>
        <v>0</v>
      </c>
      <c r="P160" s="70"/>
      <c r="Q160" s="32">
        <f t="shared" ref="Q160" si="862">IF(R160&gt;0,"+",0)</f>
        <v>0</v>
      </c>
      <c r="R160" s="70"/>
      <c r="S160" s="6">
        <f t="shared" si="772"/>
        <v>0</v>
      </c>
      <c r="T160" s="8" t="str">
        <f t="shared" si="817"/>
        <v/>
      </c>
      <c r="V160" s="8">
        <f t="shared" si="773"/>
        <v>0</v>
      </c>
      <c r="W160" s="8">
        <f t="shared" si="774"/>
        <v>0</v>
      </c>
      <c r="X160" s="8" t="str">
        <f t="shared" si="775"/>
        <v/>
      </c>
      <c r="Y160" s="8"/>
      <c r="Z160" s="8">
        <f>IF(A160&lt;&gt;"",IF(VLOOKUP(A160,Apr!A$4:F$209,6)&gt;0,VLOOKUP(A160,Apr!A$4:F$209,6),0),0)</f>
        <v>0</v>
      </c>
      <c r="AA160" s="8">
        <f>IF(A160&lt;&gt;"",IF(VLOOKUP(A160,May!A$3:F$207,6)&gt;0,VLOOKUP(A160,May!A$3:F$207,6),0),0)</f>
        <v>0</v>
      </c>
      <c r="AB160" s="8">
        <f>IF(A160&lt;&gt;"",IF(VLOOKUP(A160,Jun!A$3:F$207,6)&gt;0,VLOOKUP(A160,Jun!A$3:F$207,6),0),0)</f>
        <v>0</v>
      </c>
      <c r="AC160" s="8">
        <f>IF(A160&lt;&gt;"",IF(VLOOKUP(A160,Jul!A$3:F$206,6)&gt;0,VLOOKUP(A160,Jul!A$3:F$206,6),0),0)</f>
        <v>0</v>
      </c>
      <c r="AD160" s="8">
        <f>IF(A160&lt;&gt;"",IF(VLOOKUP(A160,Aug!A$3:F$206,6)&gt;0,VLOOKUP(A160,Aug!A$3:F$206,6),0),0)</f>
        <v>0</v>
      </c>
      <c r="AE160" s="8">
        <f>IF(A160&lt;&gt;"",IF(VLOOKUP(A160,Sep!A$3:F$206,6)&gt;0,VLOOKUP(A160,Sep!A$3:F$206,6),0),0)</f>
        <v>0</v>
      </c>
      <c r="AF160" s="6">
        <f t="shared" si="776"/>
        <v>0</v>
      </c>
      <c r="AG160" s="8">
        <f t="shared" si="777"/>
        <v>2.7777777777777776E-2</v>
      </c>
      <c r="AH160" s="8">
        <f>IF(A160&lt;&gt;"",IF(VLOOKUP(A160,Oct!A$3:F$206,6)&gt;0,VLOOKUP(A160,Oct!A$3:F$206,6),0),0)</f>
        <v>0</v>
      </c>
      <c r="AI160" s="8">
        <f>IF(A160&lt;&gt;"",IF(VLOOKUP(A160,Nov!A$3:F$206,6)&gt;0,VLOOKUP(A160,Nov!A$3:F$206,6),0),0)</f>
        <v>0</v>
      </c>
      <c r="AJ160" s="8">
        <f>IF(A160&lt;&gt;"",IF(VLOOKUP(A160,Dec!A$3:F$207,6)&gt;0,VLOOKUP(A160,Dec!A$3:F$207,6),0),0)</f>
        <v>0</v>
      </c>
      <c r="AK160" s="8">
        <f>IF(A160&lt;&gt;"",IF(VLOOKUP(A160,Jan!A$3:F$206,6)&gt;0,VLOOKUP(A160,Jan!A$3:F$206,6),0),0)</f>
        <v>0</v>
      </c>
      <c r="AL160" s="8">
        <f>IF(A160&lt;&gt;"",IF(VLOOKUP(A160,Feb!A$3:F$206,6)&gt;0,VLOOKUP(A160,Feb!A$3:F$206,6),0),0)</f>
        <v>0</v>
      </c>
      <c r="AM160" s="8">
        <f>IF(A160&lt;&gt;"",IF(VLOOKUP(A160,Mar!A$3:F$206,6)&gt;0,VLOOKUP(A160,Mar!A$3:F$206,6),0),0)</f>
        <v>0</v>
      </c>
      <c r="AO160" s="8">
        <f>LARGE($BM160:BN160,1)</f>
        <v>0</v>
      </c>
      <c r="AP160" s="8">
        <f>LARGE($BM160:BO160,1)</f>
        <v>0</v>
      </c>
      <c r="AQ160" s="8">
        <f>LARGE($BM160:BP160,1)</f>
        <v>0</v>
      </c>
      <c r="AR160" s="8">
        <f>LARGE($BM160:BQ160,1)</f>
        <v>0</v>
      </c>
      <c r="AS160" s="8">
        <f>LARGE($BM160:BR160,1)</f>
        <v>0</v>
      </c>
      <c r="AT160" s="8">
        <f>LARGE($BS160:BT160,1)</f>
        <v>0</v>
      </c>
      <c r="AU160" s="8">
        <f>LARGE($BS160:BU160,1)</f>
        <v>0</v>
      </c>
      <c r="AV160" s="8">
        <f>LARGE($BS160:BV160,1)</f>
        <v>0</v>
      </c>
      <c r="AW160" s="8">
        <f>LARGE($BS160:BW160,1)</f>
        <v>0</v>
      </c>
      <c r="AX160" s="8">
        <f>LARGE($BS160:BX160,1)</f>
        <v>0</v>
      </c>
      <c r="BA160" s="6">
        <f t="shared" si="823"/>
        <v>0</v>
      </c>
      <c r="BB160" s="6">
        <f t="shared" si="824"/>
        <v>0</v>
      </c>
      <c r="BC160" s="6">
        <f t="shared" si="825"/>
        <v>0</v>
      </c>
      <c r="BD160" s="6">
        <f t="shared" si="826"/>
        <v>0</v>
      </c>
      <c r="BE160" s="6">
        <f t="shared" si="827"/>
        <v>0</v>
      </c>
      <c r="BF160" s="6">
        <f t="shared" si="828"/>
        <v>0</v>
      </c>
      <c r="BG160" s="6">
        <f t="shared" si="778"/>
        <v>0</v>
      </c>
      <c r="BH160" s="6">
        <f t="shared" si="779"/>
        <v>0</v>
      </c>
      <c r="BI160" s="6">
        <f t="shared" si="780"/>
        <v>0</v>
      </c>
      <c r="BJ160" s="6">
        <f t="shared" si="781"/>
        <v>0</v>
      </c>
      <c r="BK160" s="6">
        <f t="shared" si="782"/>
        <v>0</v>
      </c>
      <c r="BM160" s="8" t="str">
        <f t="shared" si="829"/>
        <v/>
      </c>
      <c r="BN160" s="8">
        <f t="shared" si="783"/>
        <v>0</v>
      </c>
      <c r="BO160" s="8">
        <f t="shared" si="784"/>
        <v>0</v>
      </c>
      <c r="BP160" s="8">
        <f t="shared" si="785"/>
        <v>0</v>
      </c>
      <c r="BQ160" s="8">
        <f t="shared" si="786"/>
        <v>0</v>
      </c>
      <c r="BR160" s="8">
        <f t="shared" si="787"/>
        <v>0</v>
      </c>
      <c r="BS160" s="8"/>
      <c r="BT160" s="8">
        <f t="shared" si="747"/>
        <v>0</v>
      </c>
      <c r="BU160" s="8">
        <f t="shared" si="747"/>
        <v>0</v>
      </c>
      <c r="BV160" s="8">
        <f t="shared" si="789"/>
        <v>0</v>
      </c>
      <c r="BW160" s="8">
        <f t="shared" si="790"/>
        <v>0</v>
      </c>
      <c r="BX160" s="8">
        <f t="shared" si="791"/>
        <v>0</v>
      </c>
      <c r="CA160" s="8" t="str">
        <f t="shared" si="830"/>
        <v/>
      </c>
      <c r="CB160" s="8" t="str">
        <f t="shared" si="831"/>
        <v/>
      </c>
      <c r="CC160" s="8" t="str">
        <f t="shared" si="832"/>
        <v/>
      </c>
      <c r="CD160" s="8" t="str">
        <f t="shared" si="833"/>
        <v/>
      </c>
      <c r="CE160" s="8" t="str">
        <f t="shared" si="834"/>
        <v/>
      </c>
      <c r="CF160" s="8" t="str">
        <f t="shared" si="835"/>
        <v/>
      </c>
      <c r="CG160" s="8" t="str">
        <f t="shared" si="748"/>
        <v/>
      </c>
      <c r="CH160" s="8" t="str">
        <f t="shared" si="749"/>
        <v/>
      </c>
      <c r="CI160" s="8" t="str">
        <f t="shared" si="750"/>
        <v/>
      </c>
      <c r="CJ160" s="8" t="str">
        <f t="shared" si="751"/>
        <v/>
      </c>
      <c r="CK160" s="8" t="str">
        <f t="shared" si="752"/>
        <v/>
      </c>
      <c r="CL160" s="8" t="str">
        <f t="shared" si="753"/>
        <v/>
      </c>
      <c r="CN160" s="13">
        <v>2.5674652777777802</v>
      </c>
      <c r="CO160" s="8">
        <f t="shared" si="754"/>
        <v>2.5674652777777802</v>
      </c>
      <c r="CP160" s="8">
        <f>IF(COUNT($CA160:CB160)&gt;0,SMALL($CA160:CB160,1),$CN160)</f>
        <v>2.5674652777777802</v>
      </c>
      <c r="CQ160" s="8">
        <f>IF(COUNT($CA160:CC160)&gt;0,SMALL($CA160:CC160,1),$CN160)</f>
        <v>2.5674652777777802</v>
      </c>
      <c r="CR160" s="8">
        <f>IF(COUNT($CA160:CD160)&gt;0,SMALL($CA160:CD160,1),$CN160)</f>
        <v>2.5674652777777802</v>
      </c>
      <c r="CS160" s="8">
        <f>IF(COUNT($CA160:CE160)&gt;0,SMALL($CA160:CE160,1),$CN160)</f>
        <v>2.5674652777777802</v>
      </c>
      <c r="CU160" s="8">
        <f t="shared" si="755"/>
        <v>0</v>
      </c>
      <c r="CV160" s="8">
        <f>IF(COUNT($CG160:CH160)&gt;0,SMALL($CG160:CH160,1),$CU160)</f>
        <v>0</v>
      </c>
      <c r="CW160" s="8">
        <f>IF(COUNT($CG160:CI160)&gt;0,SMALL($CG160:CI160,1),$CU160)</f>
        <v>0</v>
      </c>
      <c r="CX160" s="8">
        <f>IF(COUNT($CG160:CJ160)&gt;0,SMALL($CG160:CJ160,1),$CU160)</f>
        <v>0</v>
      </c>
      <c r="CY160" s="8">
        <f>IF(COUNT($CG160:CK160)&gt;0,SMALL($CG160:CK160,1),$CU160)</f>
        <v>0</v>
      </c>
      <c r="DA160" s="8" t="str">
        <f t="shared" si="818"/>
        <v/>
      </c>
      <c r="DB160" s="8" t="str">
        <f t="shared" si="819"/>
        <v/>
      </c>
      <c r="DC160" s="1">
        <f t="shared" si="811"/>
        <v>0</v>
      </c>
      <c r="DD160" s="8" t="str">
        <f t="shared" si="820"/>
        <v/>
      </c>
      <c r="DE160" s="1">
        <f t="shared" si="821"/>
        <v>0</v>
      </c>
      <c r="DG160" s="13">
        <f t="shared" si="836"/>
        <v>0</v>
      </c>
      <c r="DH160" s="13">
        <f>SMALL($DT160:DU160,1)/(60*60*24)</f>
        <v>0</v>
      </c>
      <c r="DI160" s="13">
        <f>SMALL($DT160:DV160,1)/(60*60*24)</f>
        <v>0</v>
      </c>
      <c r="DJ160" s="13">
        <f>SMALL($DT160:DW160,1)/(60*60*24)</f>
        <v>0</v>
      </c>
      <c r="DK160" s="13">
        <f>SMALL($DT160:DX160,1)/(60*60*24)</f>
        <v>0</v>
      </c>
      <c r="DL160" s="13">
        <f>SMALL($DT160:DY160,1)/(60*60*24)</f>
        <v>0</v>
      </c>
      <c r="DM160" s="37">
        <f t="shared" si="837"/>
        <v>0</v>
      </c>
      <c r="DN160" s="13">
        <f>SMALL($DZ160:EA160,1)/(60*60*24)</f>
        <v>0</v>
      </c>
      <c r="DO160" s="13">
        <f>SMALL($DZ160:EB160,1)/(60*60*24)</f>
        <v>0</v>
      </c>
      <c r="DP160" s="13">
        <f>SMALL($DZ160:EC160,1)/(60*60*24)</f>
        <v>0</v>
      </c>
      <c r="DQ160" s="13">
        <f>SMALL($DZ160:ED160,1)/(60*60*24)</f>
        <v>0</v>
      </c>
      <c r="DR160" s="13">
        <f>SMALL($DZ160:EE160,1)/(60*60*24)</f>
        <v>0</v>
      </c>
      <c r="DT160" s="6">
        <f t="shared" si="838"/>
        <v>0</v>
      </c>
      <c r="DU160" s="1">
        <f t="shared" si="756"/>
        <v>9999</v>
      </c>
      <c r="DV160" s="1">
        <f t="shared" si="757"/>
        <v>9999</v>
      </c>
      <c r="DW160" s="1">
        <f t="shared" si="758"/>
        <v>9999</v>
      </c>
      <c r="DX160" s="1">
        <f t="shared" si="759"/>
        <v>9999</v>
      </c>
      <c r="DY160" s="1">
        <f t="shared" si="760"/>
        <v>9999</v>
      </c>
      <c r="DZ160" s="6">
        <f t="shared" si="839"/>
        <v>0</v>
      </c>
      <c r="EA160" s="1">
        <f t="shared" si="761"/>
        <v>9999</v>
      </c>
      <c r="EB160" s="46">
        <f t="shared" si="792"/>
        <v>9999</v>
      </c>
      <c r="EC160" s="1">
        <f t="shared" si="763"/>
        <v>9999</v>
      </c>
      <c r="ED160" s="1">
        <f t="shared" si="764"/>
        <v>9999</v>
      </c>
      <c r="EE160" s="1">
        <f t="shared" si="765"/>
        <v>9999</v>
      </c>
    </row>
    <row r="161" spans="14:135" x14ac:dyDescent="0.25">
      <c r="N161" s="8">
        <f t="shared" si="815"/>
        <v>0</v>
      </c>
      <c r="O161" s="32">
        <f t="shared" si="840"/>
        <v>0</v>
      </c>
      <c r="P161" s="70"/>
      <c r="Q161" s="32">
        <f t="shared" ref="Q161" si="863">IF(R161&gt;0,"+",0)</f>
        <v>0</v>
      </c>
      <c r="R161" s="70"/>
      <c r="S161" s="6">
        <f t="shared" si="772"/>
        <v>0</v>
      </c>
      <c r="T161" s="8" t="str">
        <f t="shared" si="817"/>
        <v/>
      </c>
      <c r="V161" s="8">
        <f t="shared" si="773"/>
        <v>0</v>
      </c>
      <c r="W161" s="8">
        <f t="shared" si="774"/>
        <v>0</v>
      </c>
      <c r="X161" s="8" t="str">
        <f t="shared" si="775"/>
        <v/>
      </c>
      <c r="Y161" s="8"/>
      <c r="Z161" s="8">
        <f>IF(A161&lt;&gt;"",IF(VLOOKUP(A161,Apr!A$4:F$209,6)&gt;0,VLOOKUP(A161,Apr!A$4:F$209,6),0),0)</f>
        <v>0</v>
      </c>
      <c r="AA161" s="8">
        <f>IF(A161&lt;&gt;"",IF(VLOOKUP(A161,May!A$3:F$207,6)&gt;0,VLOOKUP(A161,May!A$3:F$207,6),0),0)</f>
        <v>0</v>
      </c>
      <c r="AB161" s="8">
        <f>IF(A161&lt;&gt;"",IF(VLOOKUP(A161,Jun!A$3:F$207,6)&gt;0,VLOOKUP(A161,Jun!A$3:F$207,6),0),0)</f>
        <v>0</v>
      </c>
      <c r="AC161" s="8">
        <f>IF(A161&lt;&gt;"",IF(VLOOKUP(A161,Jul!A$3:F$206,6)&gt;0,VLOOKUP(A161,Jul!A$3:F$206,6),0),0)</f>
        <v>0</v>
      </c>
      <c r="AD161" s="8">
        <f>IF(A161&lt;&gt;"",IF(VLOOKUP(A161,Aug!A$3:F$206,6)&gt;0,VLOOKUP(A161,Aug!A$3:F$206,6),0),0)</f>
        <v>0</v>
      </c>
      <c r="AE161" s="8">
        <f>IF(A161&lt;&gt;"",IF(VLOOKUP(A161,Sep!A$3:F$206,6)&gt;0,VLOOKUP(A161,Sep!A$3:F$206,6),0),0)</f>
        <v>0</v>
      </c>
      <c r="AF161" s="6">
        <f t="shared" si="776"/>
        <v>0</v>
      </c>
      <c r="AG161" s="8">
        <f t="shared" si="777"/>
        <v>2.7777777777777776E-2</v>
      </c>
      <c r="AH161" s="8">
        <f>IF(A161&lt;&gt;"",IF(VLOOKUP(A161,Oct!A$3:F$206,6)&gt;0,VLOOKUP(A161,Oct!A$3:F$206,6),0),0)</f>
        <v>0</v>
      </c>
      <c r="AI161" s="8">
        <f>IF(A161&lt;&gt;"",IF(VLOOKUP(A161,Nov!A$3:F$206,6)&gt;0,VLOOKUP(A161,Nov!A$3:F$206,6),0),0)</f>
        <v>0</v>
      </c>
      <c r="AJ161" s="8">
        <f>IF(A161&lt;&gt;"",IF(VLOOKUP(A161,Dec!A$3:F$207,6)&gt;0,VLOOKUP(A161,Dec!A$3:F$207,6),0),0)</f>
        <v>0</v>
      </c>
      <c r="AK161" s="8">
        <f>IF(A161&lt;&gt;"",IF(VLOOKUP(A161,Jan!A$3:F$206,6)&gt;0,VLOOKUP(A161,Jan!A$3:F$206,6),0),0)</f>
        <v>0</v>
      </c>
      <c r="AL161" s="8">
        <f>IF(A161&lt;&gt;"",IF(VLOOKUP(A161,Feb!A$3:F$206,6)&gt;0,VLOOKUP(A161,Feb!A$3:F$206,6),0),0)</f>
        <v>0</v>
      </c>
      <c r="AM161" s="8">
        <f>IF(A161&lt;&gt;"",IF(VLOOKUP(A161,Mar!A$3:F$206,6)&gt;0,VLOOKUP(A161,Mar!A$3:F$206,6),0),0)</f>
        <v>0</v>
      </c>
      <c r="AO161" s="8">
        <f>LARGE($BM161:BN161,1)</f>
        <v>0</v>
      </c>
      <c r="AP161" s="8">
        <f>LARGE($BM161:BO161,1)</f>
        <v>0</v>
      </c>
      <c r="AQ161" s="8">
        <f>LARGE($BM161:BP161,1)</f>
        <v>0</v>
      </c>
      <c r="AR161" s="8">
        <f>LARGE($BM161:BQ161,1)</f>
        <v>0</v>
      </c>
      <c r="AS161" s="8">
        <f>LARGE($BM161:BR161,1)</f>
        <v>0</v>
      </c>
      <c r="AT161" s="8">
        <f>LARGE($BS161:BT161,1)</f>
        <v>0</v>
      </c>
      <c r="AU161" s="8">
        <f>LARGE($BS161:BU161,1)</f>
        <v>0</v>
      </c>
      <c r="AV161" s="8">
        <f>LARGE($BS161:BV161,1)</f>
        <v>0</v>
      </c>
      <c r="AW161" s="8">
        <f>LARGE($BS161:BW161,1)</f>
        <v>0</v>
      </c>
      <c r="AX161" s="8">
        <f>LARGE($BS161:BX161,1)</f>
        <v>0</v>
      </c>
      <c r="BA161" s="6">
        <f t="shared" si="823"/>
        <v>0</v>
      </c>
      <c r="BB161" s="6">
        <f t="shared" si="824"/>
        <v>0</v>
      </c>
      <c r="BC161" s="6">
        <f t="shared" si="825"/>
        <v>0</v>
      </c>
      <c r="BD161" s="6">
        <f t="shared" si="826"/>
        <v>0</v>
      </c>
      <c r="BE161" s="6">
        <f t="shared" si="827"/>
        <v>0</v>
      </c>
      <c r="BF161" s="6">
        <f t="shared" si="828"/>
        <v>0</v>
      </c>
      <c r="BG161" s="6">
        <f t="shared" si="778"/>
        <v>0</v>
      </c>
      <c r="BH161" s="6">
        <f t="shared" si="779"/>
        <v>0</v>
      </c>
      <c r="BI161" s="6">
        <f t="shared" si="780"/>
        <v>0</v>
      </c>
      <c r="BJ161" s="6">
        <f t="shared" si="781"/>
        <v>0</v>
      </c>
      <c r="BK161" s="6">
        <f t="shared" si="782"/>
        <v>0</v>
      </c>
      <c r="BM161" s="8" t="str">
        <f t="shared" si="829"/>
        <v/>
      </c>
      <c r="BN161" s="8">
        <f t="shared" si="783"/>
        <v>0</v>
      </c>
      <c r="BO161" s="8">
        <f t="shared" si="784"/>
        <v>0</v>
      </c>
      <c r="BP161" s="8">
        <f t="shared" si="785"/>
        <v>0</v>
      </c>
      <c r="BQ161" s="8">
        <f t="shared" si="786"/>
        <v>0</v>
      </c>
      <c r="BR161" s="8">
        <f t="shared" si="787"/>
        <v>0</v>
      </c>
      <c r="BS161" s="8"/>
      <c r="BT161" s="8">
        <f t="shared" si="747"/>
        <v>0</v>
      </c>
      <c r="BU161" s="8">
        <f t="shared" si="747"/>
        <v>0</v>
      </c>
      <c r="BV161" s="8">
        <f t="shared" si="789"/>
        <v>0</v>
      </c>
      <c r="BW161" s="8">
        <f t="shared" si="790"/>
        <v>0</v>
      </c>
      <c r="BX161" s="8">
        <f t="shared" si="791"/>
        <v>0</v>
      </c>
      <c r="CA161" s="8" t="str">
        <f t="shared" si="830"/>
        <v/>
      </c>
      <c r="CB161" s="8" t="str">
        <f t="shared" si="831"/>
        <v/>
      </c>
      <c r="CC161" s="8" t="str">
        <f t="shared" si="832"/>
        <v/>
      </c>
      <c r="CD161" s="8" t="str">
        <f t="shared" si="833"/>
        <v/>
      </c>
      <c r="CE161" s="8" t="str">
        <f t="shared" si="834"/>
        <v/>
      </c>
      <c r="CF161" s="8" t="str">
        <f t="shared" si="835"/>
        <v/>
      </c>
      <c r="CG161" s="8" t="str">
        <f t="shared" si="748"/>
        <v/>
      </c>
      <c r="CH161" s="8" t="str">
        <f t="shared" si="749"/>
        <v/>
      </c>
      <c r="CI161" s="8" t="str">
        <f t="shared" si="750"/>
        <v/>
      </c>
      <c r="CJ161" s="8" t="str">
        <f t="shared" si="751"/>
        <v/>
      </c>
      <c r="CK161" s="8" t="str">
        <f t="shared" si="752"/>
        <v/>
      </c>
      <c r="CL161" s="8" t="str">
        <f t="shared" si="753"/>
        <v/>
      </c>
      <c r="CN161" s="13">
        <v>2.6091319444444401</v>
      </c>
      <c r="CO161" s="8">
        <f t="shared" si="754"/>
        <v>2.6091319444444401</v>
      </c>
      <c r="CP161" s="8">
        <f>IF(COUNT($CA161:CB161)&gt;0,SMALL($CA161:CB161,1),$CN161)</f>
        <v>2.6091319444444401</v>
      </c>
      <c r="CQ161" s="8">
        <f>IF(COUNT($CA161:CC161)&gt;0,SMALL($CA161:CC161,1),$CN161)</f>
        <v>2.6091319444444401</v>
      </c>
      <c r="CR161" s="8">
        <f>IF(COUNT($CA161:CD161)&gt;0,SMALL($CA161:CD161,1),$CN161)</f>
        <v>2.6091319444444401</v>
      </c>
      <c r="CS161" s="8">
        <f>IF(COUNT($CA161:CE161)&gt;0,SMALL($CA161:CE161,1),$CN161)</f>
        <v>2.6091319444444401</v>
      </c>
      <c r="CU161" s="8">
        <f t="shared" si="755"/>
        <v>0</v>
      </c>
      <c r="CV161" s="8">
        <f>IF(COUNT($CG161:CH161)&gt;0,SMALL($CG161:CH161,1),$CU161)</f>
        <v>0</v>
      </c>
      <c r="CW161" s="8">
        <f>IF(COUNT($CG161:CI161)&gt;0,SMALL($CG161:CI161,1),$CU161)</f>
        <v>0</v>
      </c>
      <c r="CX161" s="8">
        <f>IF(COUNT($CG161:CJ161)&gt;0,SMALL($CG161:CJ161,1),$CU161)</f>
        <v>0</v>
      </c>
      <c r="CY161" s="8">
        <f>IF(COUNT($CG161:CK161)&gt;0,SMALL($CG161:CK161,1),$CU161)</f>
        <v>0</v>
      </c>
      <c r="DA161" s="8" t="str">
        <f t="shared" si="818"/>
        <v/>
      </c>
      <c r="DB161" s="8" t="str">
        <f t="shared" si="819"/>
        <v/>
      </c>
      <c r="DC161" s="1">
        <f t="shared" si="811"/>
        <v>0</v>
      </c>
      <c r="DD161" s="8" t="str">
        <f t="shared" si="820"/>
        <v/>
      </c>
      <c r="DE161" s="1">
        <f t="shared" si="821"/>
        <v>0</v>
      </c>
      <c r="DG161" s="13">
        <f t="shared" si="836"/>
        <v>0</v>
      </c>
      <c r="DH161" s="13">
        <f>SMALL($DT161:DU161,1)/(60*60*24)</f>
        <v>0</v>
      </c>
      <c r="DI161" s="13">
        <f>SMALL($DT161:DV161,1)/(60*60*24)</f>
        <v>0</v>
      </c>
      <c r="DJ161" s="13">
        <f>SMALL($DT161:DW161,1)/(60*60*24)</f>
        <v>0</v>
      </c>
      <c r="DK161" s="13">
        <f>SMALL($DT161:DX161,1)/(60*60*24)</f>
        <v>0</v>
      </c>
      <c r="DL161" s="13">
        <f>SMALL($DT161:DY161,1)/(60*60*24)</f>
        <v>0</v>
      </c>
      <c r="DM161" s="37">
        <f t="shared" si="837"/>
        <v>0</v>
      </c>
      <c r="DN161" s="13">
        <f>SMALL($DZ161:EA161,1)/(60*60*24)</f>
        <v>0</v>
      </c>
      <c r="DO161" s="13">
        <f>SMALL($DZ161:EB161,1)/(60*60*24)</f>
        <v>0</v>
      </c>
      <c r="DP161" s="13">
        <f>SMALL($DZ161:EC161,1)/(60*60*24)</f>
        <v>0</v>
      </c>
      <c r="DQ161" s="13">
        <f>SMALL($DZ161:ED161,1)/(60*60*24)</f>
        <v>0</v>
      </c>
      <c r="DR161" s="13">
        <f>SMALL($DZ161:EE161,1)/(60*60*24)</f>
        <v>0</v>
      </c>
      <c r="DT161" s="6">
        <f t="shared" si="838"/>
        <v>0</v>
      </c>
      <c r="DU161" s="1">
        <f t="shared" si="756"/>
        <v>9999</v>
      </c>
      <c r="DV161" s="1">
        <f t="shared" si="757"/>
        <v>9999</v>
      </c>
      <c r="DW161" s="1">
        <f t="shared" si="758"/>
        <v>9999</v>
      </c>
      <c r="DX161" s="1">
        <f t="shared" si="759"/>
        <v>9999</v>
      </c>
      <c r="DY161" s="1">
        <f t="shared" si="760"/>
        <v>9999</v>
      </c>
      <c r="DZ161" s="6">
        <f t="shared" si="839"/>
        <v>0</v>
      </c>
      <c r="EA161" s="1">
        <f t="shared" si="761"/>
        <v>9999</v>
      </c>
      <c r="EB161" s="46">
        <f t="shared" si="792"/>
        <v>9999</v>
      </c>
      <c r="EC161" s="1">
        <f t="shared" si="763"/>
        <v>9999</v>
      </c>
      <c r="ED161" s="1">
        <f t="shared" si="764"/>
        <v>9999</v>
      </c>
      <c r="EE161" s="1">
        <f t="shared" si="765"/>
        <v>9999</v>
      </c>
    </row>
    <row r="162" spans="14:135" x14ac:dyDescent="0.25">
      <c r="N162" s="8">
        <f t="shared" si="815"/>
        <v>0</v>
      </c>
      <c r="O162" s="32">
        <f t="shared" si="840"/>
        <v>0</v>
      </c>
      <c r="P162" s="70"/>
      <c r="Q162" s="32">
        <f t="shared" ref="Q162" si="864">IF(R162&gt;0,"+",0)</f>
        <v>0</v>
      </c>
      <c r="R162" s="70"/>
      <c r="S162" s="6">
        <f t="shared" si="772"/>
        <v>0</v>
      </c>
      <c r="T162" s="8" t="str">
        <f t="shared" si="817"/>
        <v/>
      </c>
      <c r="V162" s="8">
        <f t="shared" si="773"/>
        <v>0</v>
      </c>
      <c r="W162" s="8">
        <f t="shared" si="774"/>
        <v>0</v>
      </c>
      <c r="X162" s="8" t="str">
        <f t="shared" si="775"/>
        <v/>
      </c>
      <c r="Y162" s="8"/>
      <c r="Z162" s="8">
        <f>IF(A162&lt;&gt;"",IF(VLOOKUP(A162,Apr!A$4:F$209,6)&gt;0,VLOOKUP(A162,Apr!A$4:F$209,6),0),0)</f>
        <v>0</v>
      </c>
      <c r="AA162" s="8">
        <f>IF(A162&lt;&gt;"",IF(VLOOKUP(A162,May!A$3:F$207,6)&gt;0,VLOOKUP(A162,May!A$3:F$207,6),0),0)</f>
        <v>0</v>
      </c>
      <c r="AB162" s="8">
        <f>IF(A162&lt;&gt;"",IF(VLOOKUP(A162,Jun!A$3:F$207,6)&gt;0,VLOOKUP(A162,Jun!A$3:F$207,6),0),0)</f>
        <v>0</v>
      </c>
      <c r="AC162" s="8">
        <f>IF(A162&lt;&gt;"",IF(VLOOKUP(A162,Jul!A$3:F$206,6)&gt;0,VLOOKUP(A162,Jul!A$3:F$206,6),0),0)</f>
        <v>0</v>
      </c>
      <c r="AD162" s="8">
        <f>IF(A162&lt;&gt;"",IF(VLOOKUP(A162,Aug!A$3:F$206,6)&gt;0,VLOOKUP(A162,Aug!A$3:F$206,6),0),0)</f>
        <v>0</v>
      </c>
      <c r="AE162" s="8">
        <f>IF(A162&lt;&gt;"",IF(VLOOKUP(A162,Sep!A$3:F$206,6)&gt;0,VLOOKUP(A162,Sep!A$3:F$206,6),0),0)</f>
        <v>0</v>
      </c>
      <c r="AF162" s="6">
        <f t="shared" si="776"/>
        <v>0</v>
      </c>
      <c r="AG162" s="8">
        <f t="shared" si="777"/>
        <v>2.7777777777777776E-2</v>
      </c>
      <c r="AH162" s="8">
        <f>IF(A162&lt;&gt;"",IF(VLOOKUP(A162,Oct!A$3:F$206,6)&gt;0,VLOOKUP(A162,Oct!A$3:F$206,6),0),0)</f>
        <v>0</v>
      </c>
      <c r="AI162" s="8">
        <f>IF(A162&lt;&gt;"",IF(VLOOKUP(A162,Nov!A$3:F$206,6)&gt;0,VLOOKUP(A162,Nov!A$3:F$206,6),0),0)</f>
        <v>0</v>
      </c>
      <c r="AJ162" s="8">
        <f>IF(A162&lt;&gt;"",IF(VLOOKUP(A162,Dec!A$3:F$207,6)&gt;0,VLOOKUP(A162,Dec!A$3:F$207,6),0),0)</f>
        <v>0</v>
      </c>
      <c r="AK162" s="8">
        <f>IF(A162&lt;&gt;"",IF(VLOOKUP(A162,Jan!A$3:F$206,6)&gt;0,VLOOKUP(A162,Jan!A$3:F$206,6),0),0)</f>
        <v>0</v>
      </c>
      <c r="AL162" s="8">
        <f>IF(A162&lt;&gt;"",IF(VLOOKUP(A162,Feb!A$3:F$206,6)&gt;0,VLOOKUP(A162,Feb!A$3:F$206,6),0),0)</f>
        <v>0</v>
      </c>
      <c r="AM162" s="8">
        <f>IF(A162&lt;&gt;"",IF(VLOOKUP(A162,Mar!A$3:F$206,6)&gt;0,VLOOKUP(A162,Mar!A$3:F$206,6),0),0)</f>
        <v>0</v>
      </c>
      <c r="AO162" s="8">
        <f>LARGE($BM162:BN162,1)</f>
        <v>0</v>
      </c>
      <c r="AP162" s="8">
        <f>LARGE($BM162:BO162,1)</f>
        <v>0</v>
      </c>
      <c r="AQ162" s="8">
        <f>LARGE($BM162:BP162,1)</f>
        <v>0</v>
      </c>
      <c r="AR162" s="8">
        <f>LARGE($BM162:BQ162,1)</f>
        <v>0</v>
      </c>
      <c r="AS162" s="8">
        <f>LARGE($BM162:BR162,1)</f>
        <v>0</v>
      </c>
      <c r="AT162" s="8">
        <f>LARGE($BS162:BT162,1)</f>
        <v>0</v>
      </c>
      <c r="AU162" s="8">
        <f>LARGE($BS162:BU162,1)</f>
        <v>0</v>
      </c>
      <c r="AV162" s="8">
        <f>LARGE($BS162:BV162,1)</f>
        <v>0</v>
      </c>
      <c r="AW162" s="8">
        <f>LARGE($BS162:BW162,1)</f>
        <v>0</v>
      </c>
      <c r="AX162" s="8">
        <f>LARGE($BS162:BX162,1)</f>
        <v>0</v>
      </c>
      <c r="BA162" s="6">
        <f t="shared" si="823"/>
        <v>0</v>
      </c>
      <c r="BB162" s="6">
        <f t="shared" si="824"/>
        <v>0</v>
      </c>
      <c r="BC162" s="6">
        <f t="shared" si="825"/>
        <v>0</v>
      </c>
      <c r="BD162" s="6">
        <f t="shared" si="826"/>
        <v>0</v>
      </c>
      <c r="BE162" s="6">
        <f t="shared" si="827"/>
        <v>0</v>
      </c>
      <c r="BF162" s="6">
        <f t="shared" si="828"/>
        <v>0</v>
      </c>
      <c r="BG162" s="6">
        <f t="shared" si="778"/>
        <v>0</v>
      </c>
      <c r="BH162" s="6">
        <f t="shared" si="779"/>
        <v>0</v>
      </c>
      <c r="BI162" s="6">
        <f t="shared" si="780"/>
        <v>0</v>
      </c>
      <c r="BJ162" s="6">
        <f t="shared" si="781"/>
        <v>0</v>
      </c>
      <c r="BK162" s="6">
        <f t="shared" si="782"/>
        <v>0</v>
      </c>
      <c r="BM162" s="8" t="str">
        <f t="shared" si="829"/>
        <v/>
      </c>
      <c r="BN162" s="8">
        <f t="shared" si="783"/>
        <v>0</v>
      </c>
      <c r="BO162" s="8">
        <f t="shared" si="784"/>
        <v>0</v>
      </c>
      <c r="BP162" s="8">
        <f t="shared" si="785"/>
        <v>0</v>
      </c>
      <c r="BQ162" s="8">
        <f t="shared" si="786"/>
        <v>0</v>
      </c>
      <c r="BR162" s="8">
        <f t="shared" si="787"/>
        <v>0</v>
      </c>
      <c r="BS162" s="8"/>
      <c r="BT162" s="8">
        <f t="shared" si="747"/>
        <v>0</v>
      </c>
      <c r="BU162" s="8">
        <f t="shared" si="747"/>
        <v>0</v>
      </c>
      <c r="BV162" s="8">
        <f t="shared" si="789"/>
        <v>0</v>
      </c>
      <c r="BW162" s="8">
        <f t="shared" si="790"/>
        <v>0</v>
      </c>
      <c r="BX162" s="8">
        <f t="shared" si="791"/>
        <v>0</v>
      </c>
      <c r="CA162" s="8" t="str">
        <f t="shared" si="830"/>
        <v/>
      </c>
      <c r="CB162" s="8" t="str">
        <f t="shared" si="831"/>
        <v/>
      </c>
      <c r="CC162" s="8" t="str">
        <f t="shared" si="832"/>
        <v/>
      </c>
      <c r="CD162" s="8" t="str">
        <f t="shared" si="833"/>
        <v/>
      </c>
      <c r="CE162" s="8" t="str">
        <f t="shared" si="834"/>
        <v/>
      </c>
      <c r="CF162" s="8" t="str">
        <f t="shared" si="835"/>
        <v/>
      </c>
      <c r="CG162" s="8" t="str">
        <f t="shared" si="748"/>
        <v/>
      </c>
      <c r="CH162" s="8" t="str">
        <f t="shared" si="749"/>
        <v/>
      </c>
      <c r="CI162" s="8" t="str">
        <f t="shared" si="750"/>
        <v/>
      </c>
      <c r="CJ162" s="8" t="str">
        <f t="shared" si="751"/>
        <v/>
      </c>
      <c r="CK162" s="8" t="str">
        <f t="shared" si="752"/>
        <v/>
      </c>
      <c r="CL162" s="8" t="str">
        <f t="shared" si="753"/>
        <v/>
      </c>
      <c r="CN162" s="13">
        <v>2.6507986111111101</v>
      </c>
      <c r="CO162" s="8">
        <f t="shared" si="754"/>
        <v>2.6507986111111101</v>
      </c>
      <c r="CP162" s="8">
        <f>IF(COUNT($CA162:CB162)&gt;0,SMALL($CA162:CB162,1),$CN162)</f>
        <v>2.6507986111111101</v>
      </c>
      <c r="CQ162" s="8">
        <f>IF(COUNT($CA162:CC162)&gt;0,SMALL($CA162:CC162,1),$CN162)</f>
        <v>2.6507986111111101</v>
      </c>
      <c r="CR162" s="8">
        <f>IF(COUNT($CA162:CD162)&gt;0,SMALL($CA162:CD162,1),$CN162)</f>
        <v>2.6507986111111101</v>
      </c>
      <c r="CS162" s="8">
        <f>IF(COUNT($CA162:CE162)&gt;0,SMALL($CA162:CE162,1),$CN162)</f>
        <v>2.6507986111111101</v>
      </c>
      <c r="CU162" s="8">
        <f t="shared" si="755"/>
        <v>0</v>
      </c>
      <c r="CV162" s="8">
        <f>IF(COUNT($CG162:CH162)&gt;0,SMALL($CG162:CH162,1),$CU162)</f>
        <v>0</v>
      </c>
      <c r="CW162" s="8">
        <f>IF(COUNT($CG162:CI162)&gt;0,SMALL($CG162:CI162,1),$CU162)</f>
        <v>0</v>
      </c>
      <c r="CX162" s="8">
        <f>IF(COUNT($CG162:CJ162)&gt;0,SMALL($CG162:CJ162,1),$CU162)</f>
        <v>0</v>
      </c>
      <c r="CY162" s="8">
        <f>IF(COUNT($CG162:CK162)&gt;0,SMALL($CG162:CK162,1),$CU162)</f>
        <v>0</v>
      </c>
      <c r="DA162" s="8" t="str">
        <f t="shared" si="818"/>
        <v/>
      </c>
      <c r="DB162" s="8" t="str">
        <f t="shared" si="819"/>
        <v/>
      </c>
      <c r="DC162" s="1">
        <f t="shared" si="811"/>
        <v>0</v>
      </c>
      <c r="DD162" s="8" t="str">
        <f t="shared" si="820"/>
        <v/>
      </c>
      <c r="DE162" s="1">
        <f t="shared" si="821"/>
        <v>0</v>
      </c>
      <c r="DG162" s="13">
        <f t="shared" si="836"/>
        <v>0</v>
      </c>
      <c r="DH162" s="13">
        <f>SMALL($DT162:DU162,1)/(60*60*24)</f>
        <v>0</v>
      </c>
      <c r="DI162" s="13">
        <f>SMALL($DT162:DV162,1)/(60*60*24)</f>
        <v>0</v>
      </c>
      <c r="DJ162" s="13">
        <f>SMALL($DT162:DW162,1)/(60*60*24)</f>
        <v>0</v>
      </c>
      <c r="DK162" s="13">
        <f>SMALL($DT162:DX162,1)/(60*60*24)</f>
        <v>0</v>
      </c>
      <c r="DL162" s="13">
        <f>SMALL($DT162:DY162,1)/(60*60*24)</f>
        <v>0</v>
      </c>
      <c r="DM162" s="37">
        <f t="shared" si="837"/>
        <v>0</v>
      </c>
      <c r="DN162" s="13">
        <f>SMALL($DZ162:EA162,1)/(60*60*24)</f>
        <v>0</v>
      </c>
      <c r="DO162" s="13">
        <f>SMALL($DZ162:EB162,1)/(60*60*24)</f>
        <v>0</v>
      </c>
      <c r="DP162" s="13">
        <f>SMALL($DZ162:EC162,1)/(60*60*24)</f>
        <v>0</v>
      </c>
      <c r="DQ162" s="13">
        <f>SMALL($DZ162:ED162,1)/(60*60*24)</f>
        <v>0</v>
      </c>
      <c r="DR162" s="13">
        <f>SMALL($DZ162:EE162,1)/(60*60*24)</f>
        <v>0</v>
      </c>
      <c r="DT162" s="6">
        <f t="shared" si="838"/>
        <v>0</v>
      </c>
      <c r="DU162" s="1">
        <f t="shared" si="756"/>
        <v>9999</v>
      </c>
      <c r="DV162" s="1">
        <f t="shared" si="757"/>
        <v>9999</v>
      </c>
      <c r="DW162" s="1">
        <f t="shared" si="758"/>
        <v>9999</v>
      </c>
      <c r="DX162" s="1">
        <f t="shared" si="759"/>
        <v>9999</v>
      </c>
      <c r="DY162" s="1">
        <f t="shared" si="760"/>
        <v>9999</v>
      </c>
      <c r="DZ162" s="6">
        <f t="shared" si="839"/>
        <v>0</v>
      </c>
      <c r="EA162" s="1">
        <f t="shared" si="761"/>
        <v>9999</v>
      </c>
      <c r="EB162" s="46">
        <f t="shared" si="792"/>
        <v>9999</v>
      </c>
      <c r="EC162" s="1">
        <f t="shared" si="763"/>
        <v>9999</v>
      </c>
      <c r="ED162" s="1">
        <f t="shared" si="764"/>
        <v>9999</v>
      </c>
      <c r="EE162" s="1">
        <f t="shared" si="765"/>
        <v>9999</v>
      </c>
    </row>
    <row r="163" spans="14:135" x14ac:dyDescent="0.25">
      <c r="N163" s="8">
        <f t="shared" si="815"/>
        <v>0</v>
      </c>
      <c r="O163" s="32">
        <f t="shared" si="840"/>
        <v>0</v>
      </c>
      <c r="P163" s="70"/>
      <c r="Q163" s="32">
        <f t="shared" ref="Q163" si="865">IF(R163&gt;0,"+",0)</f>
        <v>0</v>
      </c>
      <c r="R163" s="70"/>
      <c r="S163" s="6">
        <f t="shared" si="772"/>
        <v>0</v>
      </c>
      <c r="T163" s="8" t="str">
        <f t="shared" si="817"/>
        <v/>
      </c>
      <c r="V163" s="8">
        <f t="shared" si="773"/>
        <v>0</v>
      </c>
      <c r="W163" s="8">
        <f t="shared" si="774"/>
        <v>0</v>
      </c>
      <c r="X163" s="8" t="str">
        <f t="shared" si="775"/>
        <v/>
      </c>
      <c r="Y163" s="8"/>
      <c r="Z163" s="8">
        <f>IF(A163&lt;&gt;"",IF(VLOOKUP(A163,Apr!A$4:F$209,6)&gt;0,VLOOKUP(A163,Apr!A$4:F$209,6),0),0)</f>
        <v>0</v>
      </c>
      <c r="AA163" s="8">
        <f>IF(A163&lt;&gt;"",IF(VLOOKUP(A163,May!A$3:F$207,6)&gt;0,VLOOKUP(A163,May!A$3:F$207,6),0),0)</f>
        <v>0</v>
      </c>
      <c r="AB163" s="8">
        <f>IF(A163&lt;&gt;"",IF(VLOOKUP(A163,Jun!A$3:F$207,6)&gt;0,VLOOKUP(A163,Jun!A$3:F$207,6),0),0)</f>
        <v>0</v>
      </c>
      <c r="AC163" s="8">
        <f>IF(A163&lt;&gt;"",IF(VLOOKUP(A163,Jul!A$3:F$206,6)&gt;0,VLOOKUP(A163,Jul!A$3:F$206,6),0),0)</f>
        <v>0</v>
      </c>
      <c r="AD163" s="8">
        <f>IF(A163&lt;&gt;"",IF(VLOOKUP(A163,Aug!A$3:F$206,6)&gt;0,VLOOKUP(A163,Aug!A$3:F$206,6),0),0)</f>
        <v>0</v>
      </c>
      <c r="AE163" s="8">
        <f>IF(A163&lt;&gt;"",IF(VLOOKUP(A163,Sep!A$3:F$206,6)&gt;0,VLOOKUP(A163,Sep!A$3:F$206,6),0),0)</f>
        <v>0</v>
      </c>
      <c r="AF163" s="6">
        <f t="shared" si="776"/>
        <v>0</v>
      </c>
      <c r="AG163" s="8">
        <f t="shared" si="777"/>
        <v>2.7777777777777776E-2</v>
      </c>
      <c r="AH163" s="8">
        <f>IF(A163&lt;&gt;"",IF(VLOOKUP(A163,Oct!A$3:F$206,6)&gt;0,VLOOKUP(A163,Oct!A$3:F$206,6),0),0)</f>
        <v>0</v>
      </c>
      <c r="AI163" s="8">
        <f>IF(A163&lt;&gt;"",IF(VLOOKUP(A163,Nov!A$3:F$206,6)&gt;0,VLOOKUP(A163,Nov!A$3:F$206,6),0),0)</f>
        <v>0</v>
      </c>
      <c r="AJ163" s="8">
        <f>IF(A163&lt;&gt;"",IF(VLOOKUP(A163,Dec!A$3:F$207,6)&gt;0,VLOOKUP(A163,Dec!A$3:F$207,6),0),0)</f>
        <v>0</v>
      </c>
      <c r="AK163" s="8">
        <f>IF(A163&lt;&gt;"",IF(VLOOKUP(A163,Jan!A$3:F$206,6)&gt;0,VLOOKUP(A163,Jan!A$3:F$206,6),0),0)</f>
        <v>0</v>
      </c>
      <c r="AL163" s="8">
        <f>IF(A163&lt;&gt;"",IF(VLOOKUP(A163,Feb!A$3:F$206,6)&gt;0,VLOOKUP(A163,Feb!A$3:F$206,6),0),0)</f>
        <v>0</v>
      </c>
      <c r="AM163" s="8">
        <f>IF(A163&lt;&gt;"",IF(VLOOKUP(A163,Mar!A$3:F$206,6)&gt;0,VLOOKUP(A163,Mar!A$3:F$206,6),0),0)</f>
        <v>0</v>
      </c>
      <c r="AO163" s="8">
        <f>LARGE($BM163:BN163,1)</f>
        <v>0</v>
      </c>
      <c r="AP163" s="8">
        <f>LARGE($BM163:BO163,1)</f>
        <v>0</v>
      </c>
      <c r="AQ163" s="8">
        <f>LARGE($BM163:BP163,1)</f>
        <v>0</v>
      </c>
      <c r="AR163" s="8">
        <f>LARGE($BM163:BQ163,1)</f>
        <v>0</v>
      </c>
      <c r="AS163" s="8">
        <f>LARGE($BM163:BR163,1)</f>
        <v>0</v>
      </c>
      <c r="AT163" s="8">
        <f>LARGE($BS163:BT163,1)</f>
        <v>0</v>
      </c>
      <c r="AU163" s="8">
        <f>LARGE($BS163:BU163,1)</f>
        <v>0</v>
      </c>
      <c r="AV163" s="8">
        <f>LARGE($BS163:BV163,1)</f>
        <v>0</v>
      </c>
      <c r="AW163" s="8">
        <f>LARGE($BS163:BW163,1)</f>
        <v>0</v>
      </c>
      <c r="AX163" s="8">
        <f>LARGE($BS163:BX163,1)</f>
        <v>0</v>
      </c>
      <c r="BA163" s="6">
        <f t="shared" si="823"/>
        <v>0</v>
      </c>
      <c r="BB163" s="6">
        <f t="shared" si="824"/>
        <v>0</v>
      </c>
      <c r="BC163" s="6">
        <f t="shared" si="825"/>
        <v>0</v>
      </c>
      <c r="BD163" s="6">
        <f t="shared" si="826"/>
        <v>0</v>
      </c>
      <c r="BE163" s="6">
        <f t="shared" si="827"/>
        <v>0</v>
      </c>
      <c r="BF163" s="6">
        <f t="shared" si="828"/>
        <v>0</v>
      </c>
      <c r="BG163" s="6">
        <f t="shared" si="778"/>
        <v>0</v>
      </c>
      <c r="BH163" s="6">
        <f t="shared" si="779"/>
        <v>0</v>
      </c>
      <c r="BI163" s="6">
        <f t="shared" si="780"/>
        <v>0</v>
      </c>
      <c r="BJ163" s="6">
        <f t="shared" si="781"/>
        <v>0</v>
      </c>
      <c r="BK163" s="6">
        <f t="shared" si="782"/>
        <v>0</v>
      </c>
      <c r="BM163" s="8" t="str">
        <f t="shared" si="829"/>
        <v/>
      </c>
      <c r="BN163" s="8">
        <f t="shared" si="783"/>
        <v>0</v>
      </c>
      <c r="BO163" s="8">
        <f t="shared" si="784"/>
        <v>0</v>
      </c>
      <c r="BP163" s="8">
        <f t="shared" si="785"/>
        <v>0</v>
      </c>
      <c r="BQ163" s="8">
        <f t="shared" si="786"/>
        <v>0</v>
      </c>
      <c r="BR163" s="8">
        <f t="shared" si="787"/>
        <v>0</v>
      </c>
      <c r="BS163" s="8"/>
      <c r="BT163" s="8">
        <f t="shared" si="747"/>
        <v>0</v>
      </c>
      <c r="BU163" s="8">
        <f t="shared" si="747"/>
        <v>0</v>
      </c>
      <c r="BV163" s="8">
        <f t="shared" si="789"/>
        <v>0</v>
      </c>
      <c r="BW163" s="8">
        <f t="shared" si="790"/>
        <v>0</v>
      </c>
      <c r="BX163" s="8">
        <f t="shared" si="791"/>
        <v>0</v>
      </c>
      <c r="CA163" s="8" t="str">
        <f t="shared" si="830"/>
        <v/>
      </c>
      <c r="CB163" s="8" t="str">
        <f t="shared" si="831"/>
        <v/>
      </c>
      <c r="CC163" s="8" t="str">
        <f t="shared" si="832"/>
        <v/>
      </c>
      <c r="CD163" s="8" t="str">
        <f t="shared" si="833"/>
        <v/>
      </c>
      <c r="CE163" s="8" t="str">
        <f t="shared" si="834"/>
        <v/>
      </c>
      <c r="CF163" s="8" t="str">
        <f t="shared" si="835"/>
        <v/>
      </c>
      <c r="CG163" s="8" t="str">
        <f t="shared" si="748"/>
        <v/>
      </c>
      <c r="CH163" s="8" t="str">
        <f t="shared" si="749"/>
        <v/>
      </c>
      <c r="CI163" s="8" t="str">
        <f t="shared" si="750"/>
        <v/>
      </c>
      <c r="CJ163" s="8" t="str">
        <f t="shared" si="751"/>
        <v/>
      </c>
      <c r="CK163" s="8" t="str">
        <f t="shared" si="752"/>
        <v/>
      </c>
      <c r="CL163" s="8" t="str">
        <f t="shared" si="753"/>
        <v/>
      </c>
      <c r="CN163" s="13">
        <v>2.6924652777777802</v>
      </c>
      <c r="CO163" s="8">
        <f t="shared" si="754"/>
        <v>2.6924652777777802</v>
      </c>
      <c r="CP163" s="8">
        <f>IF(COUNT($CA163:CB163)&gt;0,SMALL($CA163:CB163,1),$CN163)</f>
        <v>2.6924652777777802</v>
      </c>
      <c r="CQ163" s="8">
        <f>IF(COUNT($CA163:CC163)&gt;0,SMALL($CA163:CC163,1),$CN163)</f>
        <v>2.6924652777777802</v>
      </c>
      <c r="CR163" s="8">
        <f>IF(COUNT($CA163:CD163)&gt;0,SMALL($CA163:CD163,1),$CN163)</f>
        <v>2.6924652777777802</v>
      </c>
      <c r="CS163" s="8">
        <f>IF(COUNT($CA163:CE163)&gt;0,SMALL($CA163:CE163,1),$CN163)</f>
        <v>2.6924652777777802</v>
      </c>
      <c r="CU163" s="8">
        <f t="shared" si="755"/>
        <v>0</v>
      </c>
      <c r="CV163" s="8">
        <f>IF(COUNT($CG163:CH163)&gt;0,SMALL($CG163:CH163,1),$CU163)</f>
        <v>0</v>
      </c>
      <c r="CW163" s="8">
        <f>IF(COUNT($CG163:CI163)&gt;0,SMALL($CG163:CI163,1),$CU163)</f>
        <v>0</v>
      </c>
      <c r="CX163" s="8">
        <f>IF(COUNT($CG163:CJ163)&gt;0,SMALL($CG163:CJ163,1),$CU163)</f>
        <v>0</v>
      </c>
      <c r="CY163" s="8">
        <f>IF(COUNT($CG163:CK163)&gt;0,SMALL($CG163:CK163,1),$CU163)</f>
        <v>0</v>
      </c>
      <c r="DA163" s="8" t="str">
        <f t="shared" si="818"/>
        <v/>
      </c>
      <c r="DB163" s="8" t="str">
        <f t="shared" si="819"/>
        <v/>
      </c>
      <c r="DC163" s="1">
        <f t="shared" si="811"/>
        <v>0</v>
      </c>
      <c r="DD163" s="8" t="str">
        <f t="shared" si="820"/>
        <v/>
      </c>
      <c r="DE163" s="1">
        <f t="shared" si="821"/>
        <v>0</v>
      </c>
      <c r="DG163" s="13">
        <f t="shared" si="836"/>
        <v>0</v>
      </c>
      <c r="DH163" s="13">
        <f>SMALL($DT163:DU163,1)/(60*60*24)</f>
        <v>0</v>
      </c>
      <c r="DI163" s="13">
        <f>SMALL($DT163:DV163,1)/(60*60*24)</f>
        <v>0</v>
      </c>
      <c r="DJ163" s="13">
        <f>SMALL($DT163:DW163,1)/(60*60*24)</f>
        <v>0</v>
      </c>
      <c r="DK163" s="13">
        <f>SMALL($DT163:DX163,1)/(60*60*24)</f>
        <v>0</v>
      </c>
      <c r="DL163" s="13">
        <f>SMALL($DT163:DY163,1)/(60*60*24)</f>
        <v>0</v>
      </c>
      <c r="DM163" s="37">
        <f t="shared" si="837"/>
        <v>0</v>
      </c>
      <c r="DN163" s="13">
        <f>SMALL($DZ163:EA163,1)/(60*60*24)</f>
        <v>0</v>
      </c>
      <c r="DO163" s="13">
        <f>SMALL($DZ163:EB163,1)/(60*60*24)</f>
        <v>0</v>
      </c>
      <c r="DP163" s="13">
        <f>SMALL($DZ163:EC163,1)/(60*60*24)</f>
        <v>0</v>
      </c>
      <c r="DQ163" s="13">
        <f>SMALL($DZ163:ED163,1)/(60*60*24)</f>
        <v>0</v>
      </c>
      <c r="DR163" s="13">
        <f>SMALL($DZ163:EE163,1)/(60*60*24)</f>
        <v>0</v>
      </c>
      <c r="DT163" s="6">
        <f t="shared" si="838"/>
        <v>0</v>
      </c>
      <c r="DU163" s="1">
        <f t="shared" si="756"/>
        <v>9999</v>
      </c>
      <c r="DV163" s="1">
        <f t="shared" si="757"/>
        <v>9999</v>
      </c>
      <c r="DW163" s="1">
        <f t="shared" si="758"/>
        <v>9999</v>
      </c>
      <c r="DX163" s="1">
        <f t="shared" si="759"/>
        <v>9999</v>
      </c>
      <c r="DY163" s="1">
        <f t="shared" si="760"/>
        <v>9999</v>
      </c>
      <c r="DZ163" s="6">
        <f t="shared" si="839"/>
        <v>0</v>
      </c>
      <c r="EA163" s="1">
        <f t="shared" si="761"/>
        <v>9999</v>
      </c>
      <c r="EB163" s="46">
        <f t="shared" si="792"/>
        <v>9999</v>
      </c>
      <c r="EC163" s="1">
        <f t="shared" si="763"/>
        <v>9999</v>
      </c>
      <c r="ED163" s="1">
        <f t="shared" si="764"/>
        <v>9999</v>
      </c>
      <c r="EE163" s="1">
        <f t="shared" si="765"/>
        <v>9999</v>
      </c>
    </row>
    <row r="164" spans="14:135" x14ac:dyDescent="0.25">
      <c r="N164" s="8">
        <f t="shared" si="815"/>
        <v>0</v>
      </c>
      <c r="O164" s="32">
        <f t="shared" si="840"/>
        <v>0</v>
      </c>
      <c r="P164" s="70"/>
      <c r="Q164" s="32">
        <f t="shared" ref="Q164" si="866">IF(R164&gt;0,"+",0)</f>
        <v>0</v>
      </c>
      <c r="R164" s="70"/>
      <c r="S164" s="6">
        <f t="shared" si="772"/>
        <v>0</v>
      </c>
      <c r="T164" s="8" t="str">
        <f t="shared" si="817"/>
        <v/>
      </c>
      <c r="V164" s="8">
        <f t="shared" si="773"/>
        <v>0</v>
      </c>
      <c r="W164" s="8">
        <f t="shared" si="774"/>
        <v>0</v>
      </c>
      <c r="X164" s="8" t="str">
        <f t="shared" si="775"/>
        <v/>
      </c>
      <c r="Y164" s="8"/>
      <c r="Z164" s="8">
        <f>IF(A164&lt;&gt;"",IF(VLOOKUP(A164,Apr!A$4:F$209,6)&gt;0,VLOOKUP(A164,Apr!A$4:F$209,6),0),0)</f>
        <v>0</v>
      </c>
      <c r="AA164" s="8">
        <f>IF(A164&lt;&gt;"",IF(VLOOKUP(A164,May!A$3:F$207,6)&gt;0,VLOOKUP(A164,May!A$3:F$207,6),0),0)</f>
        <v>0</v>
      </c>
      <c r="AB164" s="8">
        <f>IF(A164&lt;&gt;"",IF(VLOOKUP(A164,Jun!A$3:F$207,6)&gt;0,VLOOKUP(A164,Jun!A$3:F$207,6),0),0)</f>
        <v>0</v>
      </c>
      <c r="AC164" s="8">
        <f>IF(A164&lt;&gt;"",IF(VLOOKUP(A164,Jul!A$3:F$206,6)&gt;0,VLOOKUP(A164,Jul!A$3:F$206,6),0),0)</f>
        <v>0</v>
      </c>
      <c r="AD164" s="8">
        <f>IF(A164&lt;&gt;"",IF(VLOOKUP(A164,Aug!A$3:F$206,6)&gt;0,VLOOKUP(A164,Aug!A$3:F$206,6),0),0)</f>
        <v>0</v>
      </c>
      <c r="AE164" s="8">
        <f>IF(A164&lt;&gt;"",IF(VLOOKUP(A164,Sep!A$3:F$206,6)&gt;0,VLOOKUP(A164,Sep!A$3:F$206,6),0),0)</f>
        <v>0</v>
      </c>
      <c r="AF164" s="6">
        <f t="shared" si="776"/>
        <v>0</v>
      </c>
      <c r="AG164" s="8">
        <f t="shared" si="777"/>
        <v>2.7777777777777776E-2</v>
      </c>
      <c r="AH164" s="8">
        <f>IF(A164&lt;&gt;"",IF(VLOOKUP(A164,Oct!A$3:F$206,6)&gt;0,VLOOKUP(A164,Oct!A$3:F$206,6),0),0)</f>
        <v>0</v>
      </c>
      <c r="AI164" s="8">
        <f>IF(A164&lt;&gt;"",IF(VLOOKUP(A164,Nov!A$3:F$206,6)&gt;0,VLOOKUP(A164,Nov!A$3:F$206,6),0),0)</f>
        <v>0</v>
      </c>
      <c r="AJ164" s="8">
        <f>IF(A164&lt;&gt;"",IF(VLOOKUP(A164,Dec!A$3:F$207,6)&gt;0,VLOOKUP(A164,Dec!A$3:F$207,6),0),0)</f>
        <v>0</v>
      </c>
      <c r="AK164" s="8">
        <f>IF(A164&lt;&gt;"",IF(VLOOKUP(A164,Jan!A$3:F$206,6)&gt;0,VLOOKUP(A164,Jan!A$3:F$206,6),0),0)</f>
        <v>0</v>
      </c>
      <c r="AL164" s="8">
        <f>IF(A164&lt;&gt;"",IF(VLOOKUP(A164,Feb!A$3:F$206,6)&gt;0,VLOOKUP(A164,Feb!A$3:F$206,6),0),0)</f>
        <v>0</v>
      </c>
      <c r="AM164" s="8">
        <f>IF(A164&lt;&gt;"",IF(VLOOKUP(A164,Mar!A$3:F$206,6)&gt;0,VLOOKUP(A164,Mar!A$3:F$206,6),0),0)</f>
        <v>0</v>
      </c>
      <c r="AO164" s="8">
        <f>LARGE($BM164:BN164,1)</f>
        <v>0</v>
      </c>
      <c r="AP164" s="8">
        <f>LARGE($BM164:BO164,1)</f>
        <v>0</v>
      </c>
      <c r="AQ164" s="8">
        <f>LARGE($BM164:BP164,1)</f>
        <v>0</v>
      </c>
      <c r="AR164" s="8">
        <f>LARGE($BM164:BQ164,1)</f>
        <v>0</v>
      </c>
      <c r="AS164" s="8">
        <f>LARGE($BM164:BR164,1)</f>
        <v>0</v>
      </c>
      <c r="AT164" s="8">
        <f>LARGE($BS164:BT164,1)</f>
        <v>0</v>
      </c>
      <c r="AU164" s="8">
        <f>LARGE($BS164:BU164,1)</f>
        <v>0</v>
      </c>
      <c r="AV164" s="8">
        <f>LARGE($BS164:BV164,1)</f>
        <v>0</v>
      </c>
      <c r="AW164" s="8">
        <f>LARGE($BS164:BW164,1)</f>
        <v>0</v>
      </c>
      <c r="AX164" s="8">
        <f>LARGE($BS164:BX164,1)</f>
        <v>0</v>
      </c>
      <c r="BA164" s="6">
        <f t="shared" si="823"/>
        <v>0</v>
      </c>
      <c r="BB164" s="6">
        <f t="shared" si="824"/>
        <v>0</v>
      </c>
      <c r="BC164" s="6">
        <f t="shared" si="825"/>
        <v>0</v>
      </c>
      <c r="BD164" s="6">
        <f t="shared" si="826"/>
        <v>0</v>
      </c>
      <c r="BE164" s="6">
        <f t="shared" si="827"/>
        <v>0</v>
      </c>
      <c r="BF164" s="6">
        <f t="shared" si="828"/>
        <v>0</v>
      </c>
      <c r="BG164" s="6">
        <f t="shared" si="778"/>
        <v>0</v>
      </c>
      <c r="BH164" s="6">
        <f t="shared" si="779"/>
        <v>0</v>
      </c>
      <c r="BI164" s="6">
        <f t="shared" si="780"/>
        <v>0</v>
      </c>
      <c r="BJ164" s="6">
        <f t="shared" si="781"/>
        <v>0</v>
      </c>
      <c r="BK164" s="6">
        <f t="shared" si="782"/>
        <v>0</v>
      </c>
      <c r="BM164" s="8" t="str">
        <f t="shared" si="829"/>
        <v/>
      </c>
      <c r="BN164" s="8">
        <f t="shared" si="783"/>
        <v>0</v>
      </c>
      <c r="BO164" s="8">
        <f t="shared" si="784"/>
        <v>0</v>
      </c>
      <c r="BP164" s="8">
        <f t="shared" si="785"/>
        <v>0</v>
      </c>
      <c r="BQ164" s="8">
        <f t="shared" si="786"/>
        <v>0</v>
      </c>
      <c r="BR164" s="8">
        <f t="shared" si="787"/>
        <v>0</v>
      </c>
      <c r="BS164" s="8"/>
      <c r="BT164" s="8">
        <f t="shared" ref="BT164:BU183" si="867">IF(BG164&gt;0,IF($AF$4&gt;BG164,(MROUND($AF$4-BG164,15)/(60*60*24)),0),0)</f>
        <v>0</v>
      </c>
      <c r="BU164" s="8">
        <f t="shared" si="867"/>
        <v>0</v>
      </c>
      <c r="BV164" s="8">
        <f t="shared" si="789"/>
        <v>0</v>
      </c>
      <c r="BW164" s="8">
        <f t="shared" si="790"/>
        <v>0</v>
      </c>
      <c r="BX164" s="8">
        <f t="shared" si="791"/>
        <v>0</v>
      </c>
      <c r="CA164" s="8" t="str">
        <f t="shared" si="830"/>
        <v/>
      </c>
      <c r="CB164" s="8" t="str">
        <f t="shared" si="831"/>
        <v/>
      </c>
      <c r="CC164" s="8" t="str">
        <f t="shared" si="832"/>
        <v/>
      </c>
      <c r="CD164" s="8" t="str">
        <f t="shared" si="833"/>
        <v/>
      </c>
      <c r="CE164" s="8" t="str">
        <f t="shared" si="834"/>
        <v/>
      </c>
      <c r="CF164" s="8" t="str">
        <f t="shared" si="835"/>
        <v/>
      </c>
      <c r="CG164" s="8" t="str">
        <f t="shared" ref="CG164:CG183" si="868">IF(AH164&gt;0,AH164,"")</f>
        <v/>
      </c>
      <c r="CH164" s="8" t="str">
        <f t="shared" ref="CH164:CH183" si="869">IF(AI164&gt;0,AI164,"")</f>
        <v/>
      </c>
      <c r="CI164" s="8" t="str">
        <f t="shared" ref="CI164:CI183" si="870">IF(AJ164&gt;0,AJ164,"")</f>
        <v/>
      </c>
      <c r="CJ164" s="8" t="str">
        <f t="shared" ref="CJ164:CJ183" si="871">IF(AK164&gt;0,AK164,"")</f>
        <v/>
      </c>
      <c r="CK164" s="8" t="str">
        <f t="shared" ref="CK164:CK183" si="872">IF(AL164&gt;0,AL164,"")</f>
        <v/>
      </c>
      <c r="CL164" s="8" t="str">
        <f t="shared" ref="CL164:CL183" si="873">IF(AM164&gt;0,AM164,"")</f>
        <v/>
      </c>
      <c r="CN164" s="13">
        <v>2.7341319444444401</v>
      </c>
      <c r="CO164" s="8">
        <f t="shared" ref="CO164:CO183" si="874">IF(CA164&lt;&gt;"",CA164,CN164)</f>
        <v>2.7341319444444401</v>
      </c>
      <c r="CP164" s="8">
        <f>IF(COUNT($CA164:CB164)&gt;0,SMALL($CA164:CB164,1),$CN164)</f>
        <v>2.7341319444444401</v>
      </c>
      <c r="CQ164" s="8">
        <f>IF(COUNT($CA164:CC164)&gt;0,SMALL($CA164:CC164,1),$CN164)</f>
        <v>2.7341319444444401</v>
      </c>
      <c r="CR164" s="8">
        <f>IF(COUNT($CA164:CD164)&gt;0,SMALL($CA164:CD164,1),$CN164)</f>
        <v>2.7341319444444401</v>
      </c>
      <c r="CS164" s="8">
        <f>IF(COUNT($CA164:CE164)&gt;0,SMALL($CA164:CE164,1),$CN164)</f>
        <v>2.7341319444444401</v>
      </c>
      <c r="CU164" s="8">
        <f t="shared" ref="CU164:CU183" si="875">IF(CG164&lt;&gt;"",CG164,CT164)</f>
        <v>0</v>
      </c>
      <c r="CV164" s="8">
        <f>IF(COUNT($CG164:CH164)&gt;0,SMALL($CG164:CH164,1),$CU164)</f>
        <v>0</v>
      </c>
      <c r="CW164" s="8">
        <f>IF(COUNT($CG164:CI164)&gt;0,SMALL($CG164:CI164,1),$CU164)</f>
        <v>0</v>
      </c>
      <c r="CX164" s="8">
        <f>IF(COUNT($CG164:CJ164)&gt;0,SMALL($CG164:CJ164,1),$CU164)</f>
        <v>0</v>
      </c>
      <c r="CY164" s="8">
        <f>IF(COUNT($CG164:CK164)&gt;0,SMALL($CG164:CK164,1),$CU164)</f>
        <v>0</v>
      </c>
      <c r="DA164" s="8" t="str">
        <f t="shared" si="818"/>
        <v/>
      </c>
      <c r="DB164" s="8" t="str">
        <f t="shared" si="819"/>
        <v/>
      </c>
      <c r="DC164" s="1">
        <f t="shared" si="811"/>
        <v>0</v>
      </c>
      <c r="DD164" s="8" t="str">
        <f t="shared" si="820"/>
        <v/>
      </c>
      <c r="DE164" s="1">
        <f t="shared" si="821"/>
        <v>0</v>
      </c>
      <c r="DG164" s="13">
        <f t="shared" si="836"/>
        <v>0</v>
      </c>
      <c r="DH164" s="13">
        <f>SMALL($DT164:DU164,1)/(60*60*24)</f>
        <v>0</v>
      </c>
      <c r="DI164" s="13">
        <f>SMALL($DT164:DV164,1)/(60*60*24)</f>
        <v>0</v>
      </c>
      <c r="DJ164" s="13">
        <f>SMALL($DT164:DW164,1)/(60*60*24)</f>
        <v>0</v>
      </c>
      <c r="DK164" s="13">
        <f>SMALL($DT164:DX164,1)/(60*60*24)</f>
        <v>0</v>
      </c>
      <c r="DL164" s="13">
        <f>SMALL($DT164:DY164,1)/(60*60*24)</f>
        <v>0</v>
      </c>
      <c r="DM164" s="37">
        <f t="shared" si="837"/>
        <v>0</v>
      </c>
      <c r="DN164" s="13">
        <f>SMALL($DZ164:EA164,1)/(60*60*24)</f>
        <v>0</v>
      </c>
      <c r="DO164" s="13">
        <f>SMALL($DZ164:EB164,1)/(60*60*24)</f>
        <v>0</v>
      </c>
      <c r="DP164" s="13">
        <f>SMALL($DZ164:EC164,1)/(60*60*24)</f>
        <v>0</v>
      </c>
      <c r="DQ164" s="13">
        <f>SMALL($DZ164:ED164,1)/(60*60*24)</f>
        <v>0</v>
      </c>
      <c r="DR164" s="13">
        <f>SMALL($DZ164:EE164,1)/(60*60*24)</f>
        <v>0</v>
      </c>
      <c r="DT164" s="6">
        <f t="shared" si="838"/>
        <v>0</v>
      </c>
      <c r="DU164" s="1">
        <f t="shared" ref="DU164:DU183" si="876">IF(BA164&gt;0,BA164,9999)</f>
        <v>9999</v>
      </c>
      <c r="DV164" s="1">
        <f t="shared" ref="DV164:DV183" si="877">IF(BB164&gt;0,BB164,9999)</f>
        <v>9999</v>
      </c>
      <c r="DW164" s="1">
        <f t="shared" ref="DW164:DW183" si="878">IF(BC164&gt;0,BC164,9999)</f>
        <v>9999</v>
      </c>
      <c r="DX164" s="1">
        <f t="shared" ref="DX164:DX183" si="879">IF(BD164&gt;0,BD164,9999)</f>
        <v>9999</v>
      </c>
      <c r="DY164" s="1">
        <f t="shared" ref="DY164:DY183" si="880">IF(BE164&gt;0,BE164,9999)</f>
        <v>9999</v>
      </c>
      <c r="DZ164" s="6">
        <f t="shared" si="839"/>
        <v>0</v>
      </c>
      <c r="EA164" s="1">
        <f t="shared" ref="EA164:EA183" si="881">IF(BG164&gt;0,BG164,9999)</f>
        <v>9999</v>
      </c>
      <c r="EB164" s="46">
        <f t="shared" si="792"/>
        <v>9999</v>
      </c>
      <c r="EC164" s="1">
        <f t="shared" ref="EC164:EC183" si="882">IF(BI164&gt;0,BI164,9999)</f>
        <v>9999</v>
      </c>
      <c r="ED164" s="1">
        <f t="shared" ref="ED164:ED183" si="883">IF(BJ164&gt;0,BJ164,9999)</f>
        <v>9999</v>
      </c>
      <c r="EE164" s="1">
        <f t="shared" ref="EE164:EE183" si="884">IF(BK164&gt;0,BK164,9999)</f>
        <v>9999</v>
      </c>
    </row>
    <row r="165" spans="14:135" x14ac:dyDescent="0.25">
      <c r="N165" s="8">
        <f t="shared" si="815"/>
        <v>0</v>
      </c>
      <c r="O165" s="32">
        <f t="shared" si="840"/>
        <v>0</v>
      </c>
      <c r="P165" s="70"/>
      <c r="Q165" s="32">
        <f t="shared" ref="Q165" si="885">IF(R165&gt;0,"+",0)</f>
        <v>0</v>
      </c>
      <c r="R165" s="70"/>
      <c r="S165" s="6">
        <f t="shared" si="772"/>
        <v>0</v>
      </c>
      <c r="T165" s="8" t="str">
        <f t="shared" si="817"/>
        <v/>
      </c>
      <c r="V165" s="8">
        <f t="shared" si="773"/>
        <v>0</v>
      </c>
      <c r="W165" s="8">
        <f t="shared" si="774"/>
        <v>0</v>
      </c>
      <c r="X165" s="8" t="str">
        <f t="shared" si="775"/>
        <v/>
      </c>
      <c r="Y165" s="8"/>
      <c r="Z165" s="8">
        <f>IF(A165&lt;&gt;"",IF(VLOOKUP(A165,Apr!A$4:F$209,6)&gt;0,VLOOKUP(A165,Apr!A$4:F$209,6),0),0)</f>
        <v>0</v>
      </c>
      <c r="AA165" s="8">
        <f>IF(A165&lt;&gt;"",IF(VLOOKUP(A165,May!A$3:F$207,6)&gt;0,VLOOKUP(A165,May!A$3:F$207,6),0),0)</f>
        <v>0</v>
      </c>
      <c r="AB165" s="8">
        <f>IF(A165&lt;&gt;"",IF(VLOOKUP(A165,Jun!A$3:F$207,6)&gt;0,VLOOKUP(A165,Jun!A$3:F$207,6),0),0)</f>
        <v>0</v>
      </c>
      <c r="AC165" s="8">
        <f>IF(A165&lt;&gt;"",IF(VLOOKUP(A165,Jul!A$3:F$206,6)&gt;0,VLOOKUP(A165,Jul!A$3:F$206,6),0),0)</f>
        <v>0</v>
      </c>
      <c r="AD165" s="8">
        <f>IF(A165&lt;&gt;"",IF(VLOOKUP(A165,Aug!A$3:F$206,6)&gt;0,VLOOKUP(A165,Aug!A$3:F$206,6),0),0)</f>
        <v>0</v>
      </c>
      <c r="AE165" s="8">
        <f>IF(A165&lt;&gt;"",IF(VLOOKUP(A165,Sep!A$3:F$206,6)&gt;0,VLOOKUP(A165,Sep!A$3:F$206,6),0),0)</f>
        <v>0</v>
      </c>
      <c r="AF165" s="6">
        <f t="shared" si="776"/>
        <v>0</v>
      </c>
      <c r="AG165" s="8">
        <f t="shared" si="777"/>
        <v>2.7777777777777776E-2</v>
      </c>
      <c r="AH165" s="8">
        <f>IF(A165&lt;&gt;"",IF(VLOOKUP(A165,Oct!A$3:F$206,6)&gt;0,VLOOKUP(A165,Oct!A$3:F$206,6),0),0)</f>
        <v>0</v>
      </c>
      <c r="AI165" s="8">
        <f>IF(A165&lt;&gt;"",IF(VLOOKUP(A165,Nov!A$3:F$206,6)&gt;0,VLOOKUP(A165,Nov!A$3:F$206,6),0),0)</f>
        <v>0</v>
      </c>
      <c r="AJ165" s="8">
        <f>IF(A165&lt;&gt;"",IF(VLOOKUP(A165,Dec!A$3:F$207,6)&gt;0,VLOOKUP(A165,Dec!A$3:F$207,6),0),0)</f>
        <v>0</v>
      </c>
      <c r="AK165" s="8">
        <f>IF(A165&lt;&gt;"",IF(VLOOKUP(A165,Jan!A$3:F$206,6)&gt;0,VLOOKUP(A165,Jan!A$3:F$206,6),0),0)</f>
        <v>0</v>
      </c>
      <c r="AL165" s="8">
        <f>IF(A165&lt;&gt;"",IF(VLOOKUP(A165,Feb!A$3:F$206,6)&gt;0,VLOOKUP(A165,Feb!A$3:F$206,6),0),0)</f>
        <v>0</v>
      </c>
      <c r="AM165" s="8">
        <f>IF(A165&lt;&gt;"",IF(VLOOKUP(A165,Mar!A$3:F$206,6)&gt;0,VLOOKUP(A165,Mar!A$3:F$206,6),0),0)</f>
        <v>0</v>
      </c>
      <c r="AO165" s="8">
        <f>LARGE($BM165:BN165,1)</f>
        <v>0</v>
      </c>
      <c r="AP165" s="8">
        <f>LARGE($BM165:BO165,1)</f>
        <v>0</v>
      </c>
      <c r="AQ165" s="8">
        <f>LARGE($BM165:BP165,1)</f>
        <v>0</v>
      </c>
      <c r="AR165" s="8">
        <f>LARGE($BM165:BQ165,1)</f>
        <v>0</v>
      </c>
      <c r="AS165" s="8">
        <f>LARGE($BM165:BR165,1)</f>
        <v>0</v>
      </c>
      <c r="AT165" s="8">
        <f>LARGE($BS165:BT165,1)</f>
        <v>0</v>
      </c>
      <c r="AU165" s="8">
        <f>LARGE($BS165:BU165,1)</f>
        <v>0</v>
      </c>
      <c r="AV165" s="8">
        <f>LARGE($BS165:BV165,1)</f>
        <v>0</v>
      </c>
      <c r="AW165" s="8">
        <f>LARGE($BS165:BW165,1)</f>
        <v>0</v>
      </c>
      <c r="AX165" s="8">
        <f>LARGE($BS165:BX165,1)</f>
        <v>0</v>
      </c>
      <c r="BA165" s="6">
        <f t="shared" si="823"/>
        <v>0</v>
      </c>
      <c r="BB165" s="6">
        <f t="shared" si="824"/>
        <v>0</v>
      </c>
      <c r="BC165" s="6">
        <f t="shared" si="825"/>
        <v>0</v>
      </c>
      <c r="BD165" s="6">
        <f t="shared" si="826"/>
        <v>0</v>
      </c>
      <c r="BE165" s="6">
        <f t="shared" si="827"/>
        <v>0</v>
      </c>
      <c r="BF165" s="6">
        <f t="shared" si="828"/>
        <v>0</v>
      </c>
      <c r="BG165" s="6">
        <f t="shared" si="778"/>
        <v>0</v>
      </c>
      <c r="BH165" s="6">
        <f t="shared" si="779"/>
        <v>0</v>
      </c>
      <c r="BI165" s="6">
        <f t="shared" si="780"/>
        <v>0</v>
      </c>
      <c r="BJ165" s="6">
        <f t="shared" si="781"/>
        <v>0</v>
      </c>
      <c r="BK165" s="6">
        <f t="shared" si="782"/>
        <v>0</v>
      </c>
      <c r="BM165" s="8" t="str">
        <f t="shared" si="829"/>
        <v/>
      </c>
      <c r="BN165" s="8">
        <f t="shared" si="783"/>
        <v>0</v>
      </c>
      <c r="BO165" s="8">
        <f t="shared" si="784"/>
        <v>0</v>
      </c>
      <c r="BP165" s="8">
        <f t="shared" si="785"/>
        <v>0</v>
      </c>
      <c r="BQ165" s="8">
        <f t="shared" si="786"/>
        <v>0</v>
      </c>
      <c r="BR165" s="8">
        <f t="shared" si="787"/>
        <v>0</v>
      </c>
      <c r="BS165" s="8"/>
      <c r="BT165" s="8">
        <f t="shared" si="867"/>
        <v>0</v>
      </c>
      <c r="BU165" s="8">
        <f t="shared" si="867"/>
        <v>0</v>
      </c>
      <c r="BV165" s="8">
        <f t="shared" si="789"/>
        <v>0</v>
      </c>
      <c r="BW165" s="8">
        <f t="shared" si="790"/>
        <v>0</v>
      </c>
      <c r="BX165" s="8">
        <f t="shared" si="791"/>
        <v>0</v>
      </c>
      <c r="CA165" s="8" t="str">
        <f t="shared" si="830"/>
        <v/>
      </c>
      <c r="CB165" s="8" t="str">
        <f t="shared" si="831"/>
        <v/>
      </c>
      <c r="CC165" s="8" t="str">
        <f t="shared" si="832"/>
        <v/>
      </c>
      <c r="CD165" s="8" t="str">
        <f t="shared" si="833"/>
        <v/>
      </c>
      <c r="CE165" s="8" t="str">
        <f t="shared" si="834"/>
        <v/>
      </c>
      <c r="CF165" s="8" t="str">
        <f t="shared" si="835"/>
        <v/>
      </c>
      <c r="CG165" s="8" t="str">
        <f t="shared" si="868"/>
        <v/>
      </c>
      <c r="CH165" s="8" t="str">
        <f t="shared" si="869"/>
        <v/>
      </c>
      <c r="CI165" s="8" t="str">
        <f t="shared" si="870"/>
        <v/>
      </c>
      <c r="CJ165" s="8" t="str">
        <f t="shared" si="871"/>
        <v/>
      </c>
      <c r="CK165" s="8" t="str">
        <f t="shared" si="872"/>
        <v/>
      </c>
      <c r="CL165" s="8" t="str">
        <f t="shared" si="873"/>
        <v/>
      </c>
      <c r="CN165" s="13">
        <v>2.7757986111111101</v>
      </c>
      <c r="CO165" s="8">
        <f t="shared" si="874"/>
        <v>2.7757986111111101</v>
      </c>
      <c r="CP165" s="8">
        <f>IF(COUNT($CA165:CB165)&gt;0,SMALL($CA165:CB165,1),$CN165)</f>
        <v>2.7757986111111101</v>
      </c>
      <c r="CQ165" s="8">
        <f>IF(COUNT($CA165:CC165)&gt;0,SMALL($CA165:CC165,1),$CN165)</f>
        <v>2.7757986111111101</v>
      </c>
      <c r="CR165" s="8">
        <f>IF(COUNT($CA165:CD165)&gt;0,SMALL($CA165:CD165,1),$CN165)</f>
        <v>2.7757986111111101</v>
      </c>
      <c r="CS165" s="8">
        <f>IF(COUNT($CA165:CE165)&gt;0,SMALL($CA165:CE165,1),$CN165)</f>
        <v>2.7757986111111101</v>
      </c>
      <c r="CU165" s="8">
        <f t="shared" si="875"/>
        <v>0</v>
      </c>
      <c r="CV165" s="8">
        <f>IF(COUNT($CG165:CH165)&gt;0,SMALL($CG165:CH165,1),$CU165)</f>
        <v>0</v>
      </c>
      <c r="CW165" s="8">
        <f>IF(COUNT($CG165:CI165)&gt;0,SMALL($CG165:CI165,1),$CU165)</f>
        <v>0</v>
      </c>
      <c r="CX165" s="8">
        <f>IF(COUNT($CG165:CJ165)&gt;0,SMALL($CG165:CJ165,1),$CU165)</f>
        <v>0</v>
      </c>
      <c r="CY165" s="8">
        <f>IF(COUNT($CG165:CK165)&gt;0,SMALL($CG165:CK165,1),$CU165)</f>
        <v>0</v>
      </c>
      <c r="DA165" s="8" t="str">
        <f t="shared" si="818"/>
        <v/>
      </c>
      <c r="DB165" s="8" t="str">
        <f t="shared" si="819"/>
        <v/>
      </c>
      <c r="DC165" s="1">
        <f t="shared" si="811"/>
        <v>0</v>
      </c>
      <c r="DD165" s="8" t="str">
        <f t="shared" si="820"/>
        <v/>
      </c>
      <c r="DE165" s="1">
        <f t="shared" si="821"/>
        <v>0</v>
      </c>
      <c r="DG165" s="13">
        <f t="shared" si="836"/>
        <v>0</v>
      </c>
      <c r="DH165" s="13">
        <f>SMALL($DT165:DU165,1)/(60*60*24)</f>
        <v>0</v>
      </c>
      <c r="DI165" s="13">
        <f>SMALL($DT165:DV165,1)/(60*60*24)</f>
        <v>0</v>
      </c>
      <c r="DJ165" s="13">
        <f>SMALL($DT165:DW165,1)/(60*60*24)</f>
        <v>0</v>
      </c>
      <c r="DK165" s="13">
        <f>SMALL($DT165:DX165,1)/(60*60*24)</f>
        <v>0</v>
      </c>
      <c r="DL165" s="13">
        <f>SMALL($DT165:DY165,1)/(60*60*24)</f>
        <v>0</v>
      </c>
      <c r="DM165" s="37">
        <f t="shared" si="837"/>
        <v>0</v>
      </c>
      <c r="DN165" s="13">
        <f>SMALL($DZ165:EA165,1)/(60*60*24)</f>
        <v>0</v>
      </c>
      <c r="DO165" s="13">
        <f>SMALL($DZ165:EB165,1)/(60*60*24)</f>
        <v>0</v>
      </c>
      <c r="DP165" s="13">
        <f>SMALL($DZ165:EC165,1)/(60*60*24)</f>
        <v>0</v>
      </c>
      <c r="DQ165" s="13">
        <f>SMALL($DZ165:ED165,1)/(60*60*24)</f>
        <v>0</v>
      </c>
      <c r="DR165" s="13">
        <f>SMALL($DZ165:EE165,1)/(60*60*24)</f>
        <v>0</v>
      </c>
      <c r="DT165" s="6">
        <f t="shared" si="838"/>
        <v>0</v>
      </c>
      <c r="DU165" s="1">
        <f t="shared" si="876"/>
        <v>9999</v>
      </c>
      <c r="DV165" s="1">
        <f t="shared" si="877"/>
        <v>9999</v>
      </c>
      <c r="DW165" s="1">
        <f t="shared" si="878"/>
        <v>9999</v>
      </c>
      <c r="DX165" s="1">
        <f t="shared" si="879"/>
        <v>9999</v>
      </c>
      <c r="DY165" s="1">
        <f t="shared" si="880"/>
        <v>9999</v>
      </c>
      <c r="DZ165" s="6">
        <f t="shared" si="839"/>
        <v>0</v>
      </c>
      <c r="EA165" s="1">
        <f t="shared" si="881"/>
        <v>9999</v>
      </c>
      <c r="EB165" s="46">
        <f t="shared" si="792"/>
        <v>9999</v>
      </c>
      <c r="EC165" s="1">
        <f t="shared" si="882"/>
        <v>9999</v>
      </c>
      <c r="ED165" s="1">
        <f t="shared" si="883"/>
        <v>9999</v>
      </c>
      <c r="EE165" s="1">
        <f t="shared" si="884"/>
        <v>9999</v>
      </c>
    </row>
    <row r="166" spans="14:135" x14ac:dyDescent="0.25">
      <c r="N166" s="8">
        <f t="shared" si="815"/>
        <v>0</v>
      </c>
      <c r="O166" s="32">
        <f t="shared" si="840"/>
        <v>0</v>
      </c>
      <c r="P166" s="70"/>
      <c r="Q166" s="32">
        <f t="shared" ref="Q166" si="886">IF(R166&gt;0,"+",0)</f>
        <v>0</v>
      </c>
      <c r="R166" s="70"/>
      <c r="S166" s="6">
        <f t="shared" si="772"/>
        <v>0</v>
      </c>
      <c r="T166" s="8" t="str">
        <f t="shared" si="817"/>
        <v/>
      </c>
      <c r="V166" s="8">
        <f t="shared" si="773"/>
        <v>0</v>
      </c>
      <c r="W166" s="8">
        <f t="shared" si="774"/>
        <v>0</v>
      </c>
      <c r="X166" s="8" t="str">
        <f t="shared" si="775"/>
        <v/>
      </c>
      <c r="Y166" s="8"/>
      <c r="Z166" s="8">
        <f>IF(A166&lt;&gt;"",IF(VLOOKUP(A166,Apr!A$4:F$209,6)&gt;0,VLOOKUP(A166,Apr!A$4:F$209,6),0),0)</f>
        <v>0</v>
      </c>
      <c r="AA166" s="8">
        <f>IF(A166&lt;&gt;"",IF(VLOOKUP(A166,May!A$3:F$207,6)&gt;0,VLOOKUP(A166,May!A$3:F$207,6),0),0)</f>
        <v>0</v>
      </c>
      <c r="AB166" s="8">
        <f>IF(A166&lt;&gt;"",IF(VLOOKUP(A166,Jun!A$3:F$207,6)&gt;0,VLOOKUP(A166,Jun!A$3:F$207,6),0),0)</f>
        <v>0</v>
      </c>
      <c r="AC166" s="8">
        <f>IF(A166&lt;&gt;"",IF(VLOOKUP(A166,Jul!A$3:F$206,6)&gt;0,VLOOKUP(A166,Jul!A$3:F$206,6),0),0)</f>
        <v>0</v>
      </c>
      <c r="AD166" s="8">
        <f>IF(A166&lt;&gt;"",IF(VLOOKUP(A166,Aug!A$3:F$206,6)&gt;0,VLOOKUP(A166,Aug!A$3:F$206,6),0),0)</f>
        <v>0</v>
      </c>
      <c r="AE166" s="8">
        <f>IF(A166&lt;&gt;"",IF(VLOOKUP(A166,Sep!A$3:F$206,6)&gt;0,VLOOKUP(A166,Sep!A$3:F$206,6),0),0)</f>
        <v>0</v>
      </c>
      <c r="AF166" s="6">
        <f t="shared" si="776"/>
        <v>0</v>
      </c>
      <c r="AG166" s="8">
        <f t="shared" si="777"/>
        <v>2.7777777777777776E-2</v>
      </c>
      <c r="AH166" s="8">
        <f>IF(A166&lt;&gt;"",IF(VLOOKUP(A166,Oct!A$3:F$206,6)&gt;0,VLOOKUP(A166,Oct!A$3:F$206,6),0),0)</f>
        <v>0</v>
      </c>
      <c r="AI166" s="8">
        <f>IF(A166&lt;&gt;"",IF(VLOOKUP(A166,Nov!A$3:F$206,6)&gt;0,VLOOKUP(A166,Nov!A$3:F$206,6),0),0)</f>
        <v>0</v>
      </c>
      <c r="AJ166" s="8">
        <f>IF(A166&lt;&gt;"",IF(VLOOKUP(A166,Dec!A$3:F$207,6)&gt;0,VLOOKUP(A166,Dec!A$3:F$207,6),0),0)</f>
        <v>0</v>
      </c>
      <c r="AK166" s="8">
        <f>IF(A166&lt;&gt;"",IF(VLOOKUP(A166,Jan!A$3:F$206,6)&gt;0,VLOOKUP(A166,Jan!A$3:F$206,6),0),0)</f>
        <v>0</v>
      </c>
      <c r="AL166" s="8">
        <f>IF(A166&lt;&gt;"",IF(VLOOKUP(A166,Feb!A$3:F$206,6)&gt;0,VLOOKUP(A166,Feb!A$3:F$206,6),0),0)</f>
        <v>0</v>
      </c>
      <c r="AM166" s="8">
        <f>IF(A166&lt;&gt;"",IF(VLOOKUP(A166,Mar!A$3:F$206,6)&gt;0,VLOOKUP(A166,Mar!A$3:F$206,6),0),0)</f>
        <v>0</v>
      </c>
      <c r="AO166" s="8">
        <f>LARGE($BM166:BN166,1)</f>
        <v>0</v>
      </c>
      <c r="AP166" s="8">
        <f>LARGE($BM166:BO166,1)</f>
        <v>0</v>
      </c>
      <c r="AQ166" s="8">
        <f>LARGE($BM166:BP166,1)</f>
        <v>0</v>
      </c>
      <c r="AR166" s="8">
        <f>LARGE($BM166:BQ166,1)</f>
        <v>0</v>
      </c>
      <c r="AS166" s="8">
        <f>LARGE($BM166:BR166,1)</f>
        <v>0</v>
      </c>
      <c r="AT166" s="8">
        <f>LARGE($BS166:BT166,1)</f>
        <v>0</v>
      </c>
      <c r="AU166" s="8">
        <f>LARGE($BS166:BU166,1)</f>
        <v>0</v>
      </c>
      <c r="AV166" s="8">
        <f>LARGE($BS166:BV166,1)</f>
        <v>0</v>
      </c>
      <c r="AW166" s="8">
        <f>LARGE($BS166:BW166,1)</f>
        <v>0</v>
      </c>
      <c r="AX166" s="8">
        <f>LARGE($BS166:BX166,1)</f>
        <v>0</v>
      </c>
      <c r="BA166" s="6">
        <f t="shared" si="823"/>
        <v>0</v>
      </c>
      <c r="BB166" s="6">
        <f t="shared" si="824"/>
        <v>0</v>
      </c>
      <c r="BC166" s="6">
        <f t="shared" si="825"/>
        <v>0</v>
      </c>
      <c r="BD166" s="6">
        <f t="shared" si="826"/>
        <v>0</v>
      </c>
      <c r="BE166" s="6">
        <f t="shared" si="827"/>
        <v>0</v>
      </c>
      <c r="BF166" s="6">
        <f t="shared" si="828"/>
        <v>0</v>
      </c>
      <c r="BG166" s="6">
        <f t="shared" si="778"/>
        <v>0</v>
      </c>
      <c r="BH166" s="6">
        <f t="shared" si="779"/>
        <v>0</v>
      </c>
      <c r="BI166" s="6">
        <f t="shared" si="780"/>
        <v>0</v>
      </c>
      <c r="BJ166" s="6">
        <f t="shared" si="781"/>
        <v>0</v>
      </c>
      <c r="BK166" s="6">
        <f t="shared" si="782"/>
        <v>0</v>
      </c>
      <c r="BM166" s="8" t="str">
        <f t="shared" si="829"/>
        <v/>
      </c>
      <c r="BN166" s="8">
        <f t="shared" si="783"/>
        <v>0</v>
      </c>
      <c r="BO166" s="8">
        <f t="shared" si="784"/>
        <v>0</v>
      </c>
      <c r="BP166" s="8">
        <f t="shared" si="785"/>
        <v>0</v>
      </c>
      <c r="BQ166" s="8">
        <f t="shared" si="786"/>
        <v>0</v>
      </c>
      <c r="BR166" s="8">
        <f t="shared" si="787"/>
        <v>0</v>
      </c>
      <c r="BS166" s="8"/>
      <c r="BT166" s="8">
        <f t="shared" si="867"/>
        <v>0</v>
      </c>
      <c r="BU166" s="8">
        <f t="shared" si="867"/>
        <v>0</v>
      </c>
      <c r="BV166" s="8">
        <f t="shared" si="789"/>
        <v>0</v>
      </c>
      <c r="BW166" s="8">
        <f t="shared" si="790"/>
        <v>0</v>
      </c>
      <c r="BX166" s="8">
        <f t="shared" si="791"/>
        <v>0</v>
      </c>
      <c r="CA166" s="8" t="str">
        <f t="shared" si="830"/>
        <v/>
      </c>
      <c r="CB166" s="8" t="str">
        <f t="shared" si="831"/>
        <v/>
      </c>
      <c r="CC166" s="8" t="str">
        <f t="shared" si="832"/>
        <v/>
      </c>
      <c r="CD166" s="8" t="str">
        <f t="shared" si="833"/>
        <v/>
      </c>
      <c r="CE166" s="8" t="str">
        <f t="shared" si="834"/>
        <v/>
      </c>
      <c r="CF166" s="8" t="str">
        <f t="shared" si="835"/>
        <v/>
      </c>
      <c r="CG166" s="8" t="str">
        <f t="shared" si="868"/>
        <v/>
      </c>
      <c r="CH166" s="8" t="str">
        <f t="shared" si="869"/>
        <v/>
      </c>
      <c r="CI166" s="8" t="str">
        <f t="shared" si="870"/>
        <v/>
      </c>
      <c r="CJ166" s="8" t="str">
        <f t="shared" si="871"/>
        <v/>
      </c>
      <c r="CK166" s="8" t="str">
        <f t="shared" si="872"/>
        <v/>
      </c>
      <c r="CL166" s="8" t="str">
        <f t="shared" si="873"/>
        <v/>
      </c>
      <c r="CN166" s="13">
        <v>2.8174652777777802</v>
      </c>
      <c r="CO166" s="8">
        <f t="shared" si="874"/>
        <v>2.8174652777777802</v>
      </c>
      <c r="CP166" s="8">
        <f>IF(COUNT($CA166:CB166)&gt;0,SMALL($CA166:CB166,1),$CN166)</f>
        <v>2.8174652777777802</v>
      </c>
      <c r="CQ166" s="8">
        <f>IF(COUNT($CA166:CC166)&gt;0,SMALL($CA166:CC166,1),$CN166)</f>
        <v>2.8174652777777802</v>
      </c>
      <c r="CR166" s="8">
        <f>IF(COUNT($CA166:CD166)&gt;0,SMALL($CA166:CD166,1),$CN166)</f>
        <v>2.8174652777777802</v>
      </c>
      <c r="CS166" s="8">
        <f>IF(COUNT($CA166:CE166)&gt;0,SMALL($CA166:CE166,1),$CN166)</f>
        <v>2.8174652777777802</v>
      </c>
      <c r="CU166" s="8">
        <f t="shared" si="875"/>
        <v>0</v>
      </c>
      <c r="CV166" s="8">
        <f>IF(COUNT($CG166:CH166)&gt;0,SMALL($CG166:CH166,1),$CU166)</f>
        <v>0</v>
      </c>
      <c r="CW166" s="8">
        <f>IF(COUNT($CG166:CI166)&gt;0,SMALL($CG166:CI166,1),$CU166)</f>
        <v>0</v>
      </c>
      <c r="CX166" s="8">
        <f>IF(COUNT($CG166:CJ166)&gt;0,SMALL($CG166:CJ166,1),$CU166)</f>
        <v>0</v>
      </c>
      <c r="CY166" s="8">
        <f>IF(COUNT($CG166:CK166)&gt;0,SMALL($CG166:CK166,1),$CU166)</f>
        <v>0</v>
      </c>
      <c r="DA166" s="8" t="str">
        <f t="shared" si="818"/>
        <v/>
      </c>
      <c r="DB166" s="8" t="str">
        <f t="shared" si="819"/>
        <v/>
      </c>
      <c r="DC166" s="1">
        <f t="shared" si="811"/>
        <v>0</v>
      </c>
      <c r="DD166" s="8" t="str">
        <f t="shared" si="820"/>
        <v/>
      </c>
      <c r="DE166" s="1">
        <f t="shared" si="821"/>
        <v>0</v>
      </c>
      <c r="DG166" s="13">
        <f t="shared" si="836"/>
        <v>0</v>
      </c>
      <c r="DH166" s="13">
        <f>SMALL($DT166:DU166,1)/(60*60*24)</f>
        <v>0</v>
      </c>
      <c r="DI166" s="13">
        <f>SMALL($DT166:DV166,1)/(60*60*24)</f>
        <v>0</v>
      </c>
      <c r="DJ166" s="13">
        <f>SMALL($DT166:DW166,1)/(60*60*24)</f>
        <v>0</v>
      </c>
      <c r="DK166" s="13">
        <f>SMALL($DT166:DX166,1)/(60*60*24)</f>
        <v>0</v>
      </c>
      <c r="DL166" s="13">
        <f>SMALL($DT166:DY166,1)/(60*60*24)</f>
        <v>0</v>
      </c>
      <c r="DM166" s="37">
        <f t="shared" si="837"/>
        <v>0</v>
      </c>
      <c r="DN166" s="13">
        <f>SMALL($DZ166:EA166,1)/(60*60*24)</f>
        <v>0</v>
      </c>
      <c r="DO166" s="13">
        <f>SMALL($DZ166:EB166,1)/(60*60*24)</f>
        <v>0</v>
      </c>
      <c r="DP166" s="13">
        <f>SMALL($DZ166:EC166,1)/(60*60*24)</f>
        <v>0</v>
      </c>
      <c r="DQ166" s="13">
        <f>SMALL($DZ166:ED166,1)/(60*60*24)</f>
        <v>0</v>
      </c>
      <c r="DR166" s="13">
        <f>SMALL($DZ166:EE166,1)/(60*60*24)</f>
        <v>0</v>
      </c>
      <c r="DT166" s="6">
        <f t="shared" si="838"/>
        <v>0</v>
      </c>
      <c r="DU166" s="1">
        <f t="shared" si="876"/>
        <v>9999</v>
      </c>
      <c r="DV166" s="1">
        <f t="shared" si="877"/>
        <v>9999</v>
      </c>
      <c r="DW166" s="1">
        <f t="shared" si="878"/>
        <v>9999</v>
      </c>
      <c r="DX166" s="1">
        <f t="shared" si="879"/>
        <v>9999</v>
      </c>
      <c r="DY166" s="1">
        <f t="shared" si="880"/>
        <v>9999</v>
      </c>
      <c r="DZ166" s="6">
        <f t="shared" si="839"/>
        <v>0</v>
      </c>
      <c r="EA166" s="1">
        <f t="shared" si="881"/>
        <v>9999</v>
      </c>
      <c r="EB166" s="46">
        <f t="shared" si="792"/>
        <v>9999</v>
      </c>
      <c r="EC166" s="1">
        <f t="shared" si="882"/>
        <v>9999</v>
      </c>
      <c r="ED166" s="1">
        <f t="shared" si="883"/>
        <v>9999</v>
      </c>
      <c r="EE166" s="1">
        <f t="shared" si="884"/>
        <v>9999</v>
      </c>
    </row>
    <row r="167" spans="14:135" x14ac:dyDescent="0.25">
      <c r="N167" s="8">
        <f t="shared" si="815"/>
        <v>0</v>
      </c>
      <c r="O167" s="32">
        <f t="shared" si="840"/>
        <v>0</v>
      </c>
      <c r="P167" s="70"/>
      <c r="Q167" s="32">
        <f t="shared" ref="Q167" si="887">IF(R167&gt;0,"+",0)</f>
        <v>0</v>
      </c>
      <c r="R167" s="70"/>
      <c r="S167" s="6">
        <f t="shared" si="772"/>
        <v>0</v>
      </c>
      <c r="T167" s="8" t="str">
        <f t="shared" si="817"/>
        <v/>
      </c>
      <c r="V167" s="8">
        <f t="shared" si="773"/>
        <v>0</v>
      </c>
      <c r="W167" s="8">
        <f t="shared" si="774"/>
        <v>0</v>
      </c>
      <c r="X167" s="8" t="str">
        <f t="shared" si="775"/>
        <v/>
      </c>
      <c r="Y167" s="8"/>
      <c r="Z167" s="8">
        <f>IF(A167&lt;&gt;"",IF(VLOOKUP(A167,Apr!A$4:F$209,6)&gt;0,VLOOKUP(A167,Apr!A$4:F$209,6),0),0)</f>
        <v>0</v>
      </c>
      <c r="AA167" s="8">
        <f>IF(A167&lt;&gt;"",IF(VLOOKUP(A167,May!A$3:F$207,6)&gt;0,VLOOKUP(A167,May!A$3:F$207,6),0),0)</f>
        <v>0</v>
      </c>
      <c r="AB167" s="8">
        <f>IF(A167&lt;&gt;"",IF(VLOOKUP(A167,Jun!A$3:F$207,6)&gt;0,VLOOKUP(A167,Jun!A$3:F$207,6),0),0)</f>
        <v>0</v>
      </c>
      <c r="AC167" s="8">
        <f>IF(A167&lt;&gt;"",IF(VLOOKUP(A167,Jul!A$3:F$206,6)&gt;0,VLOOKUP(A167,Jul!A$3:F$206,6),0),0)</f>
        <v>0</v>
      </c>
      <c r="AD167" s="8">
        <f>IF(A167&lt;&gt;"",IF(VLOOKUP(A167,Aug!A$3:F$206,6)&gt;0,VLOOKUP(A167,Aug!A$3:F$206,6),0),0)</f>
        <v>0</v>
      </c>
      <c r="AE167" s="8">
        <f>IF(A167&lt;&gt;"",IF(VLOOKUP(A167,Sep!A$3:F$206,6)&gt;0,VLOOKUP(A167,Sep!A$3:F$206,6),0),0)</f>
        <v>0</v>
      </c>
      <c r="AF167" s="6">
        <f t="shared" si="776"/>
        <v>0</v>
      </c>
      <c r="AG167" s="8">
        <f t="shared" si="777"/>
        <v>2.7777777777777776E-2</v>
      </c>
      <c r="AH167" s="8">
        <f>IF(A167&lt;&gt;"",IF(VLOOKUP(A167,Oct!A$3:F$206,6)&gt;0,VLOOKUP(A167,Oct!A$3:F$206,6),0),0)</f>
        <v>0</v>
      </c>
      <c r="AI167" s="8">
        <f>IF(A167&lt;&gt;"",IF(VLOOKUP(A167,Nov!A$3:F$206,6)&gt;0,VLOOKUP(A167,Nov!A$3:F$206,6),0),0)</f>
        <v>0</v>
      </c>
      <c r="AJ167" s="8">
        <f>IF(A167&lt;&gt;"",IF(VLOOKUP(A167,Dec!A$3:F$207,6)&gt;0,VLOOKUP(A167,Dec!A$3:F$207,6),0),0)</f>
        <v>0</v>
      </c>
      <c r="AK167" s="8">
        <f>IF(A167&lt;&gt;"",IF(VLOOKUP(A167,Jan!A$3:F$206,6)&gt;0,VLOOKUP(A167,Jan!A$3:F$206,6),0),0)</f>
        <v>0</v>
      </c>
      <c r="AL167" s="8">
        <f>IF(A167&lt;&gt;"",IF(VLOOKUP(A167,Feb!A$3:F$206,6)&gt;0,VLOOKUP(A167,Feb!A$3:F$206,6),0),0)</f>
        <v>0</v>
      </c>
      <c r="AM167" s="8">
        <f>IF(A167&lt;&gt;"",IF(VLOOKUP(A167,Mar!A$3:F$206,6)&gt;0,VLOOKUP(A167,Mar!A$3:F$206,6),0),0)</f>
        <v>0</v>
      </c>
      <c r="AO167" s="8">
        <f>LARGE($BM167:BN167,1)</f>
        <v>0</v>
      </c>
      <c r="AP167" s="8">
        <f>LARGE($BM167:BO167,1)</f>
        <v>0</v>
      </c>
      <c r="AQ167" s="8">
        <f>LARGE($BM167:BP167,1)</f>
        <v>0</v>
      </c>
      <c r="AR167" s="8">
        <f>LARGE($BM167:BQ167,1)</f>
        <v>0</v>
      </c>
      <c r="AS167" s="8">
        <f>LARGE($BM167:BR167,1)</f>
        <v>0</v>
      </c>
      <c r="AT167" s="8">
        <f>LARGE($BS167:BT167,1)</f>
        <v>0</v>
      </c>
      <c r="AU167" s="8">
        <f>LARGE($BS167:BU167,1)</f>
        <v>0</v>
      </c>
      <c r="AV167" s="8">
        <f>LARGE($BS167:BV167,1)</f>
        <v>0</v>
      </c>
      <c r="AW167" s="8">
        <f>LARGE($BS167:BW167,1)</f>
        <v>0</v>
      </c>
      <c r="AX167" s="8">
        <f>LARGE($BS167:BX167,1)</f>
        <v>0</v>
      </c>
      <c r="BA167" s="6">
        <f t="shared" si="823"/>
        <v>0</v>
      </c>
      <c r="BB167" s="6">
        <f t="shared" si="824"/>
        <v>0</v>
      </c>
      <c r="BC167" s="6">
        <f t="shared" si="825"/>
        <v>0</v>
      </c>
      <c r="BD167" s="6">
        <f t="shared" si="826"/>
        <v>0</v>
      </c>
      <c r="BE167" s="6">
        <f t="shared" si="827"/>
        <v>0</v>
      </c>
      <c r="BF167" s="6">
        <f t="shared" si="828"/>
        <v>0</v>
      </c>
      <c r="BG167" s="6">
        <f t="shared" si="778"/>
        <v>0</v>
      </c>
      <c r="BH167" s="6">
        <f t="shared" si="779"/>
        <v>0</v>
      </c>
      <c r="BI167" s="6">
        <f t="shared" si="780"/>
        <v>0</v>
      </c>
      <c r="BJ167" s="6">
        <f t="shared" si="781"/>
        <v>0</v>
      </c>
      <c r="BK167" s="6">
        <f t="shared" si="782"/>
        <v>0</v>
      </c>
      <c r="BM167" s="8" t="str">
        <f t="shared" si="829"/>
        <v/>
      </c>
      <c r="BN167" s="8">
        <f t="shared" si="783"/>
        <v>0</v>
      </c>
      <c r="BO167" s="8">
        <f t="shared" si="784"/>
        <v>0</v>
      </c>
      <c r="BP167" s="8">
        <f t="shared" si="785"/>
        <v>0</v>
      </c>
      <c r="BQ167" s="8">
        <f t="shared" si="786"/>
        <v>0</v>
      </c>
      <c r="BR167" s="8">
        <f t="shared" si="787"/>
        <v>0</v>
      </c>
      <c r="BS167" s="8"/>
      <c r="BT167" s="8">
        <f t="shared" si="867"/>
        <v>0</v>
      </c>
      <c r="BU167" s="8">
        <f t="shared" si="867"/>
        <v>0</v>
      </c>
      <c r="BV167" s="8">
        <f t="shared" si="789"/>
        <v>0</v>
      </c>
      <c r="BW167" s="8">
        <f t="shared" si="790"/>
        <v>0</v>
      </c>
      <c r="BX167" s="8">
        <f t="shared" si="791"/>
        <v>0</v>
      </c>
      <c r="CA167" s="8" t="str">
        <f t="shared" si="830"/>
        <v/>
      </c>
      <c r="CB167" s="8" t="str">
        <f t="shared" si="831"/>
        <v/>
      </c>
      <c r="CC167" s="8" t="str">
        <f t="shared" si="832"/>
        <v/>
      </c>
      <c r="CD167" s="8" t="str">
        <f t="shared" si="833"/>
        <v/>
      </c>
      <c r="CE167" s="8" t="str">
        <f t="shared" si="834"/>
        <v/>
      </c>
      <c r="CF167" s="8" t="str">
        <f t="shared" si="835"/>
        <v/>
      </c>
      <c r="CG167" s="8" t="str">
        <f t="shared" si="868"/>
        <v/>
      </c>
      <c r="CH167" s="8" t="str">
        <f t="shared" si="869"/>
        <v/>
      </c>
      <c r="CI167" s="8" t="str">
        <f t="shared" si="870"/>
        <v/>
      </c>
      <c r="CJ167" s="8" t="str">
        <f t="shared" si="871"/>
        <v/>
      </c>
      <c r="CK167" s="8" t="str">
        <f t="shared" si="872"/>
        <v/>
      </c>
      <c r="CL167" s="8" t="str">
        <f t="shared" si="873"/>
        <v/>
      </c>
      <c r="CN167" s="13">
        <v>2.8591319444444401</v>
      </c>
      <c r="CO167" s="8">
        <f t="shared" si="874"/>
        <v>2.8591319444444401</v>
      </c>
      <c r="CP167" s="8">
        <f>IF(COUNT($CA167:CB167)&gt;0,SMALL($CA167:CB167,1),$CN167)</f>
        <v>2.8591319444444401</v>
      </c>
      <c r="CQ167" s="8">
        <f>IF(COUNT($CA167:CC167)&gt;0,SMALL($CA167:CC167,1),$CN167)</f>
        <v>2.8591319444444401</v>
      </c>
      <c r="CR167" s="8">
        <f>IF(COUNT($CA167:CD167)&gt;0,SMALL($CA167:CD167,1),$CN167)</f>
        <v>2.8591319444444401</v>
      </c>
      <c r="CS167" s="8">
        <f>IF(COUNT($CA167:CE167)&gt;0,SMALL($CA167:CE167,1),$CN167)</f>
        <v>2.8591319444444401</v>
      </c>
      <c r="CU167" s="8">
        <f t="shared" si="875"/>
        <v>0</v>
      </c>
      <c r="CV167" s="8">
        <f>IF(COUNT($CG167:CH167)&gt;0,SMALL($CG167:CH167,1),$CU167)</f>
        <v>0</v>
      </c>
      <c r="CW167" s="8">
        <f>IF(COUNT($CG167:CI167)&gt;0,SMALL($CG167:CI167,1),$CU167)</f>
        <v>0</v>
      </c>
      <c r="CX167" s="8">
        <f>IF(COUNT($CG167:CJ167)&gt;0,SMALL($CG167:CJ167,1),$CU167)</f>
        <v>0</v>
      </c>
      <c r="CY167" s="8">
        <f>IF(COUNT($CG167:CK167)&gt;0,SMALL($CG167:CK167,1),$CU167)</f>
        <v>0</v>
      </c>
      <c r="DA167" s="8" t="str">
        <f t="shared" si="818"/>
        <v/>
      </c>
      <c r="DB167" s="8" t="str">
        <f t="shared" si="819"/>
        <v/>
      </c>
      <c r="DC167" s="1">
        <f t="shared" si="811"/>
        <v>0</v>
      </c>
      <c r="DD167" s="8" t="str">
        <f t="shared" si="820"/>
        <v/>
      </c>
      <c r="DE167" s="1">
        <f t="shared" si="821"/>
        <v>0</v>
      </c>
      <c r="DG167" s="13">
        <f t="shared" si="836"/>
        <v>0</v>
      </c>
      <c r="DH167" s="13">
        <f>SMALL($DT167:DU167,1)/(60*60*24)</f>
        <v>0</v>
      </c>
      <c r="DI167" s="13">
        <f>SMALL($DT167:DV167,1)/(60*60*24)</f>
        <v>0</v>
      </c>
      <c r="DJ167" s="13">
        <f>SMALL($DT167:DW167,1)/(60*60*24)</f>
        <v>0</v>
      </c>
      <c r="DK167" s="13">
        <f>SMALL($DT167:DX167,1)/(60*60*24)</f>
        <v>0</v>
      </c>
      <c r="DL167" s="13">
        <f>SMALL($DT167:DY167,1)/(60*60*24)</f>
        <v>0</v>
      </c>
      <c r="DM167" s="37">
        <f t="shared" si="837"/>
        <v>0</v>
      </c>
      <c r="DN167" s="13">
        <f>SMALL($DZ167:EA167,1)/(60*60*24)</f>
        <v>0</v>
      </c>
      <c r="DO167" s="13">
        <f>SMALL($DZ167:EB167,1)/(60*60*24)</f>
        <v>0</v>
      </c>
      <c r="DP167" s="13">
        <f>SMALL($DZ167:EC167,1)/(60*60*24)</f>
        <v>0</v>
      </c>
      <c r="DQ167" s="13">
        <f>SMALL($DZ167:ED167,1)/(60*60*24)</f>
        <v>0</v>
      </c>
      <c r="DR167" s="13">
        <f>SMALL($DZ167:EE167,1)/(60*60*24)</f>
        <v>0</v>
      </c>
      <c r="DT167" s="6">
        <f t="shared" si="838"/>
        <v>0</v>
      </c>
      <c r="DU167" s="1">
        <f t="shared" si="876"/>
        <v>9999</v>
      </c>
      <c r="DV167" s="1">
        <f t="shared" si="877"/>
        <v>9999</v>
      </c>
      <c r="DW167" s="1">
        <f t="shared" si="878"/>
        <v>9999</v>
      </c>
      <c r="DX167" s="1">
        <f t="shared" si="879"/>
        <v>9999</v>
      </c>
      <c r="DY167" s="1">
        <f t="shared" si="880"/>
        <v>9999</v>
      </c>
      <c r="DZ167" s="6">
        <f t="shared" si="839"/>
        <v>0</v>
      </c>
      <c r="EA167" s="1">
        <f t="shared" si="881"/>
        <v>9999</v>
      </c>
      <c r="EB167" s="46">
        <f t="shared" si="792"/>
        <v>9999</v>
      </c>
      <c r="EC167" s="1">
        <f t="shared" si="882"/>
        <v>9999</v>
      </c>
      <c r="ED167" s="1">
        <f t="shared" si="883"/>
        <v>9999</v>
      </c>
      <c r="EE167" s="1">
        <f t="shared" si="884"/>
        <v>9999</v>
      </c>
    </row>
    <row r="168" spans="14:135" x14ac:dyDescent="0.25">
      <c r="N168" s="8">
        <f t="shared" si="815"/>
        <v>0</v>
      </c>
      <c r="O168" s="32">
        <f t="shared" si="840"/>
        <v>0</v>
      </c>
      <c r="P168" s="70"/>
      <c r="Q168" s="32">
        <f t="shared" ref="Q168" si="888">IF(R168&gt;0,"+",0)</f>
        <v>0</v>
      </c>
      <c r="R168" s="70"/>
      <c r="S168" s="6">
        <f t="shared" si="772"/>
        <v>0</v>
      </c>
      <c r="T168" s="8" t="str">
        <f t="shared" si="817"/>
        <v/>
      </c>
      <c r="V168" s="8">
        <f t="shared" si="773"/>
        <v>0</v>
      </c>
      <c r="W168" s="8">
        <f t="shared" si="774"/>
        <v>0</v>
      </c>
      <c r="X168" s="8" t="str">
        <f t="shared" si="775"/>
        <v/>
      </c>
      <c r="Y168" s="8"/>
      <c r="Z168" s="8">
        <f>IF(A168&lt;&gt;"",IF(VLOOKUP(A168,Apr!A$4:F$209,6)&gt;0,VLOOKUP(A168,Apr!A$4:F$209,6),0),0)</f>
        <v>0</v>
      </c>
      <c r="AA168" s="8">
        <f>IF(A168&lt;&gt;"",IF(VLOOKUP(A168,May!A$3:F$207,6)&gt;0,VLOOKUP(A168,May!A$3:F$207,6),0),0)</f>
        <v>0</v>
      </c>
      <c r="AB168" s="8">
        <f>IF(A168&lt;&gt;"",IF(VLOOKUP(A168,Jun!A$3:F$207,6)&gt;0,VLOOKUP(A168,Jun!A$3:F$207,6),0),0)</f>
        <v>0</v>
      </c>
      <c r="AC168" s="8">
        <f>IF(A168&lt;&gt;"",IF(VLOOKUP(A168,Jul!A$3:F$206,6)&gt;0,VLOOKUP(A168,Jul!A$3:F$206,6),0),0)</f>
        <v>0</v>
      </c>
      <c r="AD168" s="8">
        <f>IF(A168&lt;&gt;"",IF(VLOOKUP(A168,Aug!A$3:F$206,6)&gt;0,VLOOKUP(A168,Aug!A$3:F$206,6),0),0)</f>
        <v>0</v>
      </c>
      <c r="AE168" s="8">
        <f>IF(A168&lt;&gt;"",IF(VLOOKUP(A168,Sep!A$3:F$206,6)&gt;0,VLOOKUP(A168,Sep!A$3:F$206,6),0),0)</f>
        <v>0</v>
      </c>
      <c r="AF168" s="6">
        <f t="shared" si="776"/>
        <v>0</v>
      </c>
      <c r="AG168" s="8">
        <f t="shared" si="777"/>
        <v>2.7777777777777776E-2</v>
      </c>
      <c r="AH168" s="8">
        <f>IF(A168&lt;&gt;"",IF(VLOOKUP(A168,Oct!A$3:F$206,6)&gt;0,VLOOKUP(A168,Oct!A$3:F$206,6),0),0)</f>
        <v>0</v>
      </c>
      <c r="AI168" s="8">
        <f>IF(A168&lt;&gt;"",IF(VLOOKUP(A168,Nov!A$3:F$206,6)&gt;0,VLOOKUP(A168,Nov!A$3:F$206,6),0),0)</f>
        <v>0</v>
      </c>
      <c r="AJ168" s="8">
        <f>IF(A168&lt;&gt;"",IF(VLOOKUP(A168,Dec!A$3:F$207,6)&gt;0,VLOOKUP(A168,Dec!A$3:F$207,6),0),0)</f>
        <v>0</v>
      </c>
      <c r="AK168" s="8">
        <f>IF(A168&lt;&gt;"",IF(VLOOKUP(A168,Jan!A$3:F$206,6)&gt;0,VLOOKUP(A168,Jan!A$3:F$206,6),0),0)</f>
        <v>0</v>
      </c>
      <c r="AL168" s="8">
        <f>IF(A168&lt;&gt;"",IF(VLOOKUP(A168,Feb!A$3:F$206,6)&gt;0,VLOOKUP(A168,Feb!A$3:F$206,6),0),0)</f>
        <v>0</v>
      </c>
      <c r="AM168" s="8">
        <f>IF(A168&lt;&gt;"",IF(VLOOKUP(A168,Mar!A$3:F$206,6)&gt;0,VLOOKUP(A168,Mar!A$3:F$206,6),0),0)</f>
        <v>0</v>
      </c>
      <c r="AO168" s="8">
        <f>LARGE($BM168:BN168,1)</f>
        <v>0</v>
      </c>
      <c r="AP168" s="8">
        <f>LARGE($BM168:BO168,1)</f>
        <v>0</v>
      </c>
      <c r="AQ168" s="8">
        <f>LARGE($BM168:BP168,1)</f>
        <v>0</v>
      </c>
      <c r="AR168" s="8">
        <f>LARGE($BM168:BQ168,1)</f>
        <v>0</v>
      </c>
      <c r="AS168" s="8">
        <f>LARGE($BM168:BR168,1)</f>
        <v>0</v>
      </c>
      <c r="AT168" s="8">
        <f>LARGE($BS168:BT168,1)</f>
        <v>0</v>
      </c>
      <c r="AU168" s="8">
        <f>LARGE($BS168:BU168,1)</f>
        <v>0</v>
      </c>
      <c r="AV168" s="8">
        <f>LARGE($BS168:BV168,1)</f>
        <v>0</v>
      </c>
      <c r="AW168" s="8">
        <f>LARGE($BS168:BW168,1)</f>
        <v>0</v>
      </c>
      <c r="AX168" s="8">
        <f>LARGE($BS168:BX168,1)</f>
        <v>0</v>
      </c>
      <c r="BA168" s="6">
        <f t="shared" si="823"/>
        <v>0</v>
      </c>
      <c r="BB168" s="6">
        <f t="shared" si="824"/>
        <v>0</v>
      </c>
      <c r="BC168" s="6">
        <f t="shared" si="825"/>
        <v>0</v>
      </c>
      <c r="BD168" s="6">
        <f t="shared" si="826"/>
        <v>0</v>
      </c>
      <c r="BE168" s="6">
        <f t="shared" si="827"/>
        <v>0</v>
      </c>
      <c r="BF168" s="6">
        <f t="shared" si="828"/>
        <v>0</v>
      </c>
      <c r="BG168" s="6">
        <f t="shared" si="778"/>
        <v>0</v>
      </c>
      <c r="BH168" s="6">
        <f t="shared" si="779"/>
        <v>0</v>
      </c>
      <c r="BI168" s="6">
        <f t="shared" si="780"/>
        <v>0</v>
      </c>
      <c r="BJ168" s="6">
        <f t="shared" si="781"/>
        <v>0</v>
      </c>
      <c r="BK168" s="6">
        <f t="shared" si="782"/>
        <v>0</v>
      </c>
      <c r="BM168" s="8" t="str">
        <f t="shared" si="829"/>
        <v/>
      </c>
      <c r="BN168" s="8">
        <f t="shared" si="783"/>
        <v>0</v>
      </c>
      <c r="BO168" s="8">
        <f t="shared" si="784"/>
        <v>0</v>
      </c>
      <c r="BP168" s="8">
        <f t="shared" si="785"/>
        <v>0</v>
      </c>
      <c r="BQ168" s="8">
        <f t="shared" si="786"/>
        <v>0</v>
      </c>
      <c r="BR168" s="8">
        <f t="shared" si="787"/>
        <v>0</v>
      </c>
      <c r="BS168" s="8"/>
      <c r="BT168" s="8">
        <f t="shared" si="867"/>
        <v>0</v>
      </c>
      <c r="BU168" s="8">
        <f t="shared" si="867"/>
        <v>0</v>
      </c>
      <c r="BV168" s="8">
        <f t="shared" si="789"/>
        <v>0</v>
      </c>
      <c r="BW168" s="8">
        <f t="shared" si="790"/>
        <v>0</v>
      </c>
      <c r="BX168" s="8">
        <f t="shared" si="791"/>
        <v>0</v>
      </c>
      <c r="CA168" s="8" t="str">
        <f t="shared" si="830"/>
        <v/>
      </c>
      <c r="CB168" s="8" t="str">
        <f t="shared" si="831"/>
        <v/>
      </c>
      <c r="CC168" s="8" t="str">
        <f t="shared" si="832"/>
        <v/>
      </c>
      <c r="CD168" s="8" t="str">
        <f t="shared" si="833"/>
        <v/>
      </c>
      <c r="CE168" s="8" t="str">
        <f t="shared" si="834"/>
        <v/>
      </c>
      <c r="CF168" s="8" t="str">
        <f t="shared" si="835"/>
        <v/>
      </c>
      <c r="CG168" s="8" t="str">
        <f t="shared" si="868"/>
        <v/>
      </c>
      <c r="CH168" s="8" t="str">
        <f t="shared" si="869"/>
        <v/>
      </c>
      <c r="CI168" s="8" t="str">
        <f t="shared" si="870"/>
        <v/>
      </c>
      <c r="CJ168" s="8" t="str">
        <f t="shared" si="871"/>
        <v/>
      </c>
      <c r="CK168" s="8" t="str">
        <f t="shared" si="872"/>
        <v/>
      </c>
      <c r="CL168" s="8" t="str">
        <f t="shared" si="873"/>
        <v/>
      </c>
      <c r="CN168" s="13">
        <v>2.9007986111111101</v>
      </c>
      <c r="CO168" s="8">
        <f t="shared" si="874"/>
        <v>2.9007986111111101</v>
      </c>
      <c r="CP168" s="8">
        <f>IF(COUNT($CA168:CB168)&gt;0,SMALL($CA168:CB168,1),$CN168)</f>
        <v>2.9007986111111101</v>
      </c>
      <c r="CQ168" s="8">
        <f>IF(COUNT($CA168:CC168)&gt;0,SMALL($CA168:CC168,1),$CN168)</f>
        <v>2.9007986111111101</v>
      </c>
      <c r="CR168" s="8">
        <f>IF(COUNT($CA168:CD168)&gt;0,SMALL($CA168:CD168,1),$CN168)</f>
        <v>2.9007986111111101</v>
      </c>
      <c r="CS168" s="8">
        <f>IF(COUNT($CA168:CE168)&gt;0,SMALL($CA168:CE168,1),$CN168)</f>
        <v>2.9007986111111101</v>
      </c>
      <c r="CU168" s="8">
        <f t="shared" si="875"/>
        <v>0</v>
      </c>
      <c r="CV168" s="8">
        <f>IF(COUNT($CG168:CH168)&gt;0,SMALL($CG168:CH168,1),$CU168)</f>
        <v>0</v>
      </c>
      <c r="CW168" s="8">
        <f>IF(COUNT($CG168:CI168)&gt;0,SMALL($CG168:CI168,1),$CU168)</f>
        <v>0</v>
      </c>
      <c r="CX168" s="8">
        <f>IF(COUNT($CG168:CJ168)&gt;0,SMALL($CG168:CJ168,1),$CU168)</f>
        <v>0</v>
      </c>
      <c r="CY168" s="8">
        <f>IF(COUNT($CG168:CK168)&gt;0,SMALL($CG168:CK168,1),$CU168)</f>
        <v>0</v>
      </c>
      <c r="DA168" s="8" t="str">
        <f t="shared" si="818"/>
        <v/>
      </c>
      <c r="DB168" s="8" t="str">
        <f t="shared" si="819"/>
        <v/>
      </c>
      <c r="DC168" s="1">
        <f t="shared" si="811"/>
        <v>0</v>
      </c>
      <c r="DD168" s="8" t="str">
        <f t="shared" si="820"/>
        <v/>
      </c>
      <c r="DE168" s="1">
        <f t="shared" si="821"/>
        <v>0</v>
      </c>
      <c r="DG168" s="13">
        <f t="shared" si="836"/>
        <v>0</v>
      </c>
      <c r="DH168" s="13">
        <f>SMALL($DT168:DU168,1)/(60*60*24)</f>
        <v>0</v>
      </c>
      <c r="DI168" s="13">
        <f>SMALL($DT168:DV168,1)/(60*60*24)</f>
        <v>0</v>
      </c>
      <c r="DJ168" s="13">
        <f>SMALL($DT168:DW168,1)/(60*60*24)</f>
        <v>0</v>
      </c>
      <c r="DK168" s="13">
        <f>SMALL($DT168:DX168,1)/(60*60*24)</f>
        <v>0</v>
      </c>
      <c r="DL168" s="13">
        <f>SMALL($DT168:DY168,1)/(60*60*24)</f>
        <v>0</v>
      </c>
      <c r="DM168" s="37">
        <f t="shared" si="837"/>
        <v>0</v>
      </c>
      <c r="DN168" s="13">
        <f>SMALL($DZ168:EA168,1)/(60*60*24)</f>
        <v>0</v>
      </c>
      <c r="DO168" s="13">
        <f>SMALL($DZ168:EB168,1)/(60*60*24)</f>
        <v>0</v>
      </c>
      <c r="DP168" s="13">
        <f>SMALL($DZ168:EC168,1)/(60*60*24)</f>
        <v>0</v>
      </c>
      <c r="DQ168" s="13">
        <f>SMALL($DZ168:ED168,1)/(60*60*24)</f>
        <v>0</v>
      </c>
      <c r="DR168" s="13">
        <f>SMALL($DZ168:EE168,1)/(60*60*24)</f>
        <v>0</v>
      </c>
      <c r="DT168" s="6">
        <f t="shared" si="838"/>
        <v>0</v>
      </c>
      <c r="DU168" s="1">
        <f t="shared" si="876"/>
        <v>9999</v>
      </c>
      <c r="DV168" s="1">
        <f t="shared" si="877"/>
        <v>9999</v>
      </c>
      <c r="DW168" s="1">
        <f t="shared" si="878"/>
        <v>9999</v>
      </c>
      <c r="DX168" s="1">
        <f t="shared" si="879"/>
        <v>9999</v>
      </c>
      <c r="DY168" s="1">
        <f t="shared" si="880"/>
        <v>9999</v>
      </c>
      <c r="DZ168" s="6">
        <f t="shared" si="839"/>
        <v>0</v>
      </c>
      <c r="EA168" s="1">
        <f t="shared" si="881"/>
        <v>9999</v>
      </c>
      <c r="EB168" s="46">
        <f t="shared" si="792"/>
        <v>9999</v>
      </c>
      <c r="EC168" s="1">
        <f t="shared" si="882"/>
        <v>9999</v>
      </c>
      <c r="ED168" s="1">
        <f t="shared" si="883"/>
        <v>9999</v>
      </c>
      <c r="EE168" s="1">
        <f t="shared" si="884"/>
        <v>9999</v>
      </c>
    </row>
    <row r="169" spans="14:135" x14ac:dyDescent="0.25">
      <c r="N169" s="8">
        <f t="shared" ref="N169:N183" si="889">IF(A169&lt;&gt;"",IF(H169&gt;0,H169/4*4.35,IF(I169&gt;0,I169,IF(K169&gt;0,K169/3.11*4.35,IF(L169&gt;0,L169/6.21*4.35/1.032,IF(E169&gt;0,E169,IF(B169&gt;0,B169/4*4.35,0.0292)))))),0)</f>
        <v>0</v>
      </c>
      <c r="O169" s="32">
        <f t="shared" si="840"/>
        <v>0</v>
      </c>
      <c r="P169" s="70"/>
      <c r="Q169" s="32">
        <f t="shared" ref="Q169" si="890">IF(R169&gt;0,"+",0)</f>
        <v>0</v>
      </c>
      <c r="R169" s="70"/>
      <c r="S169" s="6">
        <f t="shared" si="772"/>
        <v>0</v>
      </c>
      <c r="T169" s="8" t="str">
        <f t="shared" ref="T169:T183" si="891">IF(A169&lt;&gt;"",(MROUND(S$4-S169,15)/(60*60*24)),"")</f>
        <v/>
      </c>
      <c r="V169" s="8">
        <f t="shared" si="773"/>
        <v>0</v>
      </c>
      <c r="W169" s="8">
        <f t="shared" si="774"/>
        <v>0</v>
      </c>
      <c r="X169" s="8" t="str">
        <f t="shared" si="775"/>
        <v/>
      </c>
      <c r="Y169" s="8"/>
      <c r="Z169" s="8">
        <f>IF(A169&lt;&gt;"",IF(VLOOKUP(A169,Apr!A$4:F$209,6)&gt;0,VLOOKUP(A169,Apr!A$4:F$209,6),0),0)</f>
        <v>0</v>
      </c>
      <c r="AA169" s="8">
        <f>IF(A169&lt;&gt;"",IF(VLOOKUP(A169,May!A$3:F$207,6)&gt;0,VLOOKUP(A169,May!A$3:F$207,6),0),0)</f>
        <v>0</v>
      </c>
      <c r="AB169" s="8">
        <f>IF(A169&lt;&gt;"",IF(VLOOKUP(A169,Jun!A$3:F$207,6)&gt;0,VLOOKUP(A169,Jun!A$3:F$207,6),0),0)</f>
        <v>0</v>
      </c>
      <c r="AC169" s="8">
        <f>IF(A169&lt;&gt;"",IF(VLOOKUP(A169,Jul!A$3:F$206,6)&gt;0,VLOOKUP(A169,Jul!A$3:F$206,6),0),0)</f>
        <v>0</v>
      </c>
      <c r="AD169" s="8">
        <f>IF(A169&lt;&gt;"",IF(VLOOKUP(A169,Aug!A$3:F$206,6)&gt;0,VLOOKUP(A169,Aug!A$3:F$206,6),0),0)</f>
        <v>0</v>
      </c>
      <c r="AE169" s="8">
        <f>IF(A169&lt;&gt;"",IF(VLOOKUP(A169,Sep!A$3:F$206,6)&gt;0,VLOOKUP(A169,Sep!A$3:F$206,6),0),0)</f>
        <v>0</v>
      </c>
      <c r="AF169" s="6">
        <f t="shared" si="776"/>
        <v>0</v>
      </c>
      <c r="AG169" s="8">
        <f t="shared" si="777"/>
        <v>2.7777777777777776E-2</v>
      </c>
      <c r="AH169" s="8">
        <f>IF(A169&lt;&gt;"",IF(VLOOKUP(A169,Oct!A$3:F$206,6)&gt;0,VLOOKUP(A169,Oct!A$3:F$206,6),0),0)</f>
        <v>0</v>
      </c>
      <c r="AI169" s="8">
        <f>IF(A169&lt;&gt;"",IF(VLOOKUP(A169,Nov!A$3:F$206,6)&gt;0,VLOOKUP(A169,Nov!A$3:F$206,6),0),0)</f>
        <v>0</v>
      </c>
      <c r="AJ169" s="8">
        <f>IF(A169&lt;&gt;"",IF(VLOOKUP(A169,Dec!A$3:F$207,6)&gt;0,VLOOKUP(A169,Dec!A$3:F$207,6),0),0)</f>
        <v>0</v>
      </c>
      <c r="AK169" s="8">
        <f>IF(A169&lt;&gt;"",IF(VLOOKUP(A169,Jan!A$3:F$206,6)&gt;0,VLOOKUP(A169,Jan!A$3:F$206,6),0),0)</f>
        <v>0</v>
      </c>
      <c r="AL169" s="8">
        <f>IF(A169&lt;&gt;"",IF(VLOOKUP(A169,Feb!A$3:F$206,6)&gt;0,VLOOKUP(A169,Feb!A$3:F$206,6),0),0)</f>
        <v>0</v>
      </c>
      <c r="AM169" s="8">
        <f>IF(A169&lt;&gt;"",IF(VLOOKUP(A169,Mar!A$3:F$206,6)&gt;0,VLOOKUP(A169,Mar!A$3:F$206,6),0),0)</f>
        <v>0</v>
      </c>
      <c r="AO169" s="8">
        <f>LARGE($BM169:BN169,1)</f>
        <v>0</v>
      </c>
      <c r="AP169" s="8">
        <f>LARGE($BM169:BO169,1)</f>
        <v>0</v>
      </c>
      <c r="AQ169" s="8">
        <f>LARGE($BM169:BP169,1)</f>
        <v>0</v>
      </c>
      <c r="AR169" s="8">
        <f>LARGE($BM169:BQ169,1)</f>
        <v>0</v>
      </c>
      <c r="AS169" s="8">
        <f>LARGE($BM169:BR169,1)</f>
        <v>0</v>
      </c>
      <c r="AT169" s="8">
        <f>LARGE($BS169:BT169,1)</f>
        <v>0</v>
      </c>
      <c r="AU169" s="8">
        <f>LARGE($BS169:BU169,1)</f>
        <v>0</v>
      </c>
      <c r="AV169" s="8">
        <f>LARGE($BS169:BV169,1)</f>
        <v>0</v>
      </c>
      <c r="AW169" s="8">
        <f>LARGE($BS169:BW169,1)</f>
        <v>0</v>
      </c>
      <c r="AX169" s="8">
        <f>LARGE($BS169:BX169,1)</f>
        <v>0</v>
      </c>
      <c r="BA169" s="6">
        <f t="shared" si="823"/>
        <v>0</v>
      </c>
      <c r="BB169" s="6">
        <f t="shared" si="824"/>
        <v>0</v>
      </c>
      <c r="BC169" s="6">
        <f t="shared" si="825"/>
        <v>0</v>
      </c>
      <c r="BD169" s="6">
        <f t="shared" si="826"/>
        <v>0</v>
      </c>
      <c r="BE169" s="6">
        <f t="shared" si="827"/>
        <v>0</v>
      </c>
      <c r="BF169" s="6">
        <f t="shared" si="828"/>
        <v>0</v>
      </c>
      <c r="BG169" s="6">
        <f t="shared" si="778"/>
        <v>0</v>
      </c>
      <c r="BH169" s="6">
        <f t="shared" si="779"/>
        <v>0</v>
      </c>
      <c r="BI169" s="6">
        <f t="shared" si="780"/>
        <v>0</v>
      </c>
      <c r="BJ169" s="6">
        <f t="shared" si="781"/>
        <v>0</v>
      </c>
      <c r="BK169" s="6">
        <f t="shared" si="782"/>
        <v>0</v>
      </c>
      <c r="BM169" s="8" t="str">
        <f t="shared" si="829"/>
        <v/>
      </c>
      <c r="BN169" s="8">
        <f t="shared" si="783"/>
        <v>0</v>
      </c>
      <c r="BO169" s="8">
        <f t="shared" si="784"/>
        <v>0</v>
      </c>
      <c r="BP169" s="8">
        <f t="shared" si="785"/>
        <v>0</v>
      </c>
      <c r="BQ169" s="8">
        <f t="shared" si="786"/>
        <v>0</v>
      </c>
      <c r="BR169" s="8">
        <f t="shared" si="787"/>
        <v>0</v>
      </c>
      <c r="BS169" s="8"/>
      <c r="BT169" s="8">
        <f t="shared" si="867"/>
        <v>0</v>
      </c>
      <c r="BU169" s="8">
        <f t="shared" si="867"/>
        <v>0</v>
      </c>
      <c r="BV169" s="8">
        <f t="shared" si="789"/>
        <v>0</v>
      </c>
      <c r="BW169" s="8">
        <f t="shared" si="790"/>
        <v>0</v>
      </c>
      <c r="BX169" s="8">
        <f t="shared" si="791"/>
        <v>0</v>
      </c>
      <c r="CA169" s="8" t="str">
        <f t="shared" si="830"/>
        <v/>
      </c>
      <c r="CB169" s="8" t="str">
        <f t="shared" si="831"/>
        <v/>
      </c>
      <c r="CC169" s="8" t="str">
        <f t="shared" si="832"/>
        <v/>
      </c>
      <c r="CD169" s="8" t="str">
        <f t="shared" si="833"/>
        <v/>
      </c>
      <c r="CE169" s="8" t="str">
        <f t="shared" si="834"/>
        <v/>
      </c>
      <c r="CF169" s="8" t="str">
        <f t="shared" si="835"/>
        <v/>
      </c>
      <c r="CG169" s="8" t="str">
        <f t="shared" si="868"/>
        <v/>
      </c>
      <c r="CH169" s="8" t="str">
        <f t="shared" si="869"/>
        <v/>
      </c>
      <c r="CI169" s="8" t="str">
        <f t="shared" si="870"/>
        <v/>
      </c>
      <c r="CJ169" s="8" t="str">
        <f t="shared" si="871"/>
        <v/>
      </c>
      <c r="CK169" s="8" t="str">
        <f t="shared" si="872"/>
        <v/>
      </c>
      <c r="CL169" s="8" t="str">
        <f t="shared" si="873"/>
        <v/>
      </c>
      <c r="CN169" s="13">
        <v>2.9424652777777802</v>
      </c>
      <c r="CO169" s="8">
        <f t="shared" si="874"/>
        <v>2.9424652777777802</v>
      </c>
      <c r="CP169" s="8">
        <f>IF(COUNT($CA169:CB169)&gt;0,SMALL($CA169:CB169,1),$CN169)</f>
        <v>2.9424652777777802</v>
      </c>
      <c r="CQ169" s="8">
        <f>IF(COUNT($CA169:CC169)&gt;0,SMALL($CA169:CC169,1),$CN169)</f>
        <v>2.9424652777777802</v>
      </c>
      <c r="CR169" s="8">
        <f>IF(COUNT($CA169:CD169)&gt;0,SMALL($CA169:CD169,1),$CN169)</f>
        <v>2.9424652777777802</v>
      </c>
      <c r="CS169" s="8">
        <f>IF(COUNT($CA169:CE169)&gt;0,SMALL($CA169:CE169,1),$CN169)</f>
        <v>2.9424652777777802</v>
      </c>
      <c r="CU169" s="8">
        <f t="shared" si="875"/>
        <v>0</v>
      </c>
      <c r="CV169" s="8">
        <f>IF(COUNT($CG169:CH169)&gt;0,SMALL($CG169:CH169,1),$CU169)</f>
        <v>0</v>
      </c>
      <c r="CW169" s="8">
        <f>IF(COUNT($CG169:CI169)&gt;0,SMALL($CG169:CI169,1),$CU169)</f>
        <v>0</v>
      </c>
      <c r="CX169" s="8">
        <f>IF(COUNT($CG169:CJ169)&gt;0,SMALL($CG169:CJ169,1),$CU169)</f>
        <v>0</v>
      </c>
      <c r="CY169" s="8">
        <f>IF(COUNT($CG169:CK169)&gt;0,SMALL($CG169:CK169,1),$CU169)</f>
        <v>0</v>
      </c>
      <c r="DA169" s="8" t="str">
        <f t="shared" ref="DA169:DA204" si="892">IF(A169&lt;&gt;"",LARGE(BM169:BR169,1)+DD169,"")</f>
        <v/>
      </c>
      <c r="DB169" s="8" t="str">
        <f t="shared" ref="DB169:DB183" si="893">IF(A169&lt;&gt;"",LARGE(BS169:BX169,1)+DD169,"")</f>
        <v/>
      </c>
      <c r="DC169" s="1">
        <f t="shared" si="811"/>
        <v>0</v>
      </c>
      <c r="DD169" s="8" t="str">
        <f t="shared" ref="DD169:DD183" si="894">IF(A169&lt;&gt;"",DC169/(60*60*24*500),"")</f>
        <v/>
      </c>
      <c r="DE169" s="1">
        <f t="shared" ref="DE169:DE183" si="895">A169</f>
        <v>0</v>
      </c>
      <c r="DG169" s="13">
        <f t="shared" si="836"/>
        <v>0</v>
      </c>
      <c r="DH169" s="13">
        <f>SMALL($DT169:DU169,1)/(60*60*24)</f>
        <v>0</v>
      </c>
      <c r="DI169" s="13">
        <f>SMALL($DT169:DV169,1)/(60*60*24)</f>
        <v>0</v>
      </c>
      <c r="DJ169" s="13">
        <f>SMALL($DT169:DW169,1)/(60*60*24)</f>
        <v>0</v>
      </c>
      <c r="DK169" s="13">
        <f>SMALL($DT169:DX169,1)/(60*60*24)</f>
        <v>0</v>
      </c>
      <c r="DL169" s="13">
        <f>SMALL($DT169:DY169,1)/(60*60*24)</f>
        <v>0</v>
      </c>
      <c r="DM169" s="37">
        <f t="shared" si="837"/>
        <v>0</v>
      </c>
      <c r="DN169" s="13">
        <f>SMALL($DZ169:EA169,1)/(60*60*24)</f>
        <v>0</v>
      </c>
      <c r="DO169" s="13">
        <f>SMALL($DZ169:EB169,1)/(60*60*24)</f>
        <v>0</v>
      </c>
      <c r="DP169" s="13">
        <f>SMALL($DZ169:EC169,1)/(60*60*24)</f>
        <v>0</v>
      </c>
      <c r="DQ169" s="13">
        <f>SMALL($DZ169:ED169,1)/(60*60*24)</f>
        <v>0</v>
      </c>
      <c r="DR169" s="13">
        <f>SMALL($DZ169:EE169,1)/(60*60*24)</f>
        <v>0</v>
      </c>
      <c r="DT169" s="6">
        <f t="shared" si="838"/>
        <v>0</v>
      </c>
      <c r="DU169" s="1">
        <f t="shared" si="876"/>
        <v>9999</v>
      </c>
      <c r="DV169" s="1">
        <f t="shared" si="877"/>
        <v>9999</v>
      </c>
      <c r="DW169" s="1">
        <f t="shared" si="878"/>
        <v>9999</v>
      </c>
      <c r="DX169" s="1">
        <f t="shared" si="879"/>
        <v>9999</v>
      </c>
      <c r="DY169" s="1">
        <f t="shared" si="880"/>
        <v>9999</v>
      </c>
      <c r="DZ169" s="6">
        <f t="shared" si="839"/>
        <v>0</v>
      </c>
      <c r="EA169" s="1">
        <f t="shared" si="881"/>
        <v>9999</v>
      </c>
      <c r="EB169" s="46">
        <f t="shared" si="792"/>
        <v>9999</v>
      </c>
      <c r="EC169" s="1">
        <f t="shared" si="882"/>
        <v>9999</v>
      </c>
      <c r="ED169" s="1">
        <f t="shared" si="883"/>
        <v>9999</v>
      </c>
      <c r="EE169" s="1">
        <f t="shared" si="884"/>
        <v>9999</v>
      </c>
    </row>
    <row r="170" spans="14:135" x14ac:dyDescent="0.25">
      <c r="N170" s="8">
        <f t="shared" si="889"/>
        <v>0</v>
      </c>
      <c r="O170" s="32">
        <f t="shared" si="840"/>
        <v>0</v>
      </c>
      <c r="P170" s="70"/>
      <c r="Q170" s="32">
        <f t="shared" ref="Q170" si="896">IF(R170&gt;0,"+",0)</f>
        <v>0</v>
      </c>
      <c r="R170" s="70"/>
      <c r="S170" s="6">
        <f t="shared" si="772"/>
        <v>0</v>
      </c>
      <c r="T170" s="8" t="str">
        <f t="shared" si="891"/>
        <v/>
      </c>
      <c r="V170" s="8">
        <f t="shared" si="773"/>
        <v>0</v>
      </c>
      <c r="W170" s="8">
        <f t="shared" si="774"/>
        <v>0</v>
      </c>
      <c r="X170" s="8" t="str">
        <f t="shared" si="775"/>
        <v/>
      </c>
      <c r="Y170" s="8"/>
      <c r="Z170" s="8">
        <f>IF(A170&lt;&gt;"",IF(VLOOKUP(A170,Apr!A$4:F$209,6)&gt;0,VLOOKUP(A170,Apr!A$4:F$209,6),0),0)</f>
        <v>0</v>
      </c>
      <c r="AA170" s="8">
        <f>IF(A170&lt;&gt;"",IF(VLOOKUP(A170,May!A$3:F$207,6)&gt;0,VLOOKUP(A170,May!A$3:F$207,6),0),0)</f>
        <v>0</v>
      </c>
      <c r="AB170" s="8">
        <f>IF(A170&lt;&gt;"",IF(VLOOKUP(A170,Jun!A$3:F$207,6)&gt;0,VLOOKUP(A170,Jun!A$3:F$207,6),0),0)</f>
        <v>0</v>
      </c>
      <c r="AC170" s="8">
        <f>IF(A170&lt;&gt;"",IF(VLOOKUP(A170,Jul!A$3:F$206,6)&gt;0,VLOOKUP(A170,Jul!A$3:F$206,6),0),0)</f>
        <v>0</v>
      </c>
      <c r="AD170" s="8">
        <f>IF(A170&lt;&gt;"",IF(VLOOKUP(A170,Aug!A$3:F$206,6)&gt;0,VLOOKUP(A170,Aug!A$3:F$206,6),0),0)</f>
        <v>0</v>
      </c>
      <c r="AE170" s="8">
        <f>IF(A170&lt;&gt;"",IF(VLOOKUP(A170,Sep!A$3:F$206,6)&gt;0,VLOOKUP(A170,Sep!A$3:F$206,6),0),0)</f>
        <v>0</v>
      </c>
      <c r="AF170" s="6">
        <f t="shared" si="776"/>
        <v>0</v>
      </c>
      <c r="AG170" s="8">
        <f t="shared" si="777"/>
        <v>2.7777777777777776E-2</v>
      </c>
      <c r="AH170" s="8">
        <f>IF(A170&lt;&gt;"",IF(VLOOKUP(A170,Oct!A$3:F$206,6)&gt;0,VLOOKUP(A170,Oct!A$3:F$206,6),0),0)</f>
        <v>0</v>
      </c>
      <c r="AI170" s="8">
        <f>IF(A170&lt;&gt;"",IF(VLOOKUP(A170,Nov!A$3:F$206,6)&gt;0,VLOOKUP(A170,Nov!A$3:F$206,6),0),0)</f>
        <v>0</v>
      </c>
      <c r="AJ170" s="8">
        <f>IF(A170&lt;&gt;"",IF(VLOOKUP(A170,Dec!A$3:F$207,6)&gt;0,VLOOKUP(A170,Dec!A$3:F$207,6),0),0)</f>
        <v>0</v>
      </c>
      <c r="AK170" s="8">
        <f>IF(A170&lt;&gt;"",IF(VLOOKUP(A170,Jan!A$3:F$206,6)&gt;0,VLOOKUP(A170,Jan!A$3:F$206,6),0),0)</f>
        <v>0</v>
      </c>
      <c r="AL170" s="8">
        <f>IF(A170&lt;&gt;"",IF(VLOOKUP(A170,Feb!A$3:F$206,6)&gt;0,VLOOKUP(A170,Feb!A$3:F$206,6),0),0)</f>
        <v>0</v>
      </c>
      <c r="AM170" s="8">
        <f>IF(A170&lt;&gt;"",IF(VLOOKUP(A170,Mar!A$3:F$206,6)&gt;0,VLOOKUP(A170,Mar!A$3:F$206,6),0),0)</f>
        <v>0</v>
      </c>
      <c r="AO170" s="8">
        <f>LARGE($BM170:BN170,1)</f>
        <v>0</v>
      </c>
      <c r="AP170" s="8">
        <f>LARGE($BM170:BO170,1)</f>
        <v>0</v>
      </c>
      <c r="AQ170" s="8">
        <f>LARGE($BM170:BP170,1)</f>
        <v>0</v>
      </c>
      <c r="AR170" s="8">
        <f>LARGE($BM170:BQ170,1)</f>
        <v>0</v>
      </c>
      <c r="AS170" s="8">
        <f>LARGE($BM170:BR170,1)</f>
        <v>0</v>
      </c>
      <c r="AT170" s="8">
        <f>LARGE($BS170:BT170,1)</f>
        <v>0</v>
      </c>
      <c r="AU170" s="8">
        <f>LARGE($BS170:BU170,1)</f>
        <v>0</v>
      </c>
      <c r="AV170" s="8">
        <f>LARGE($BS170:BV170,1)</f>
        <v>0</v>
      </c>
      <c r="AW170" s="8">
        <f>LARGE($BS170:BW170,1)</f>
        <v>0</v>
      </c>
      <c r="AX170" s="8">
        <f>LARGE($BS170:BX170,1)</f>
        <v>0</v>
      </c>
      <c r="BA170" s="6">
        <f t="shared" ref="BA170:BA183" si="897">IF(Z170&gt;0,Z170*60*60*24,0)</f>
        <v>0</v>
      </c>
      <c r="BB170" s="6">
        <f t="shared" ref="BB170:BB183" si="898">IF(AA170&gt;0,AA170*60*60*24,0)</f>
        <v>0</v>
      </c>
      <c r="BC170" s="6">
        <f t="shared" ref="BC170:BC183" si="899">IF(AB170&gt;0,AB170*60*60*24,0)</f>
        <v>0</v>
      </c>
      <c r="BD170" s="6">
        <f t="shared" ref="BD170:BD183" si="900">IF(AC170&gt;0,AC170*60*60*24,0)</f>
        <v>0</v>
      </c>
      <c r="BE170" s="6">
        <f t="shared" ref="BE170:BE183" si="901">IF(AD170&gt;0,AD170*60*60*24,0)</f>
        <v>0</v>
      </c>
      <c r="BF170" s="6">
        <f t="shared" ref="BF170:BF183" si="902">IF(AE170&gt;0,AE170*60*60*24,0)</f>
        <v>0</v>
      </c>
      <c r="BG170" s="6">
        <f t="shared" si="778"/>
        <v>0</v>
      </c>
      <c r="BH170" s="6">
        <f t="shared" si="779"/>
        <v>0</v>
      </c>
      <c r="BI170" s="6">
        <f t="shared" si="780"/>
        <v>0</v>
      </c>
      <c r="BJ170" s="6">
        <f t="shared" si="781"/>
        <v>0</v>
      </c>
      <c r="BK170" s="6">
        <f t="shared" si="782"/>
        <v>0</v>
      </c>
      <c r="BM170" s="8" t="str">
        <f t="shared" ref="BM170:BM183" si="903">X170</f>
        <v/>
      </c>
      <c r="BN170" s="8">
        <f t="shared" si="783"/>
        <v>0</v>
      </c>
      <c r="BO170" s="8">
        <f t="shared" si="784"/>
        <v>0</v>
      </c>
      <c r="BP170" s="8">
        <f t="shared" si="785"/>
        <v>0</v>
      </c>
      <c r="BQ170" s="8">
        <f t="shared" si="786"/>
        <v>0</v>
      </c>
      <c r="BR170" s="8">
        <f t="shared" si="787"/>
        <v>0</v>
      </c>
      <c r="BS170" s="8"/>
      <c r="BT170" s="8">
        <f t="shared" si="867"/>
        <v>0</v>
      </c>
      <c r="BU170" s="8">
        <f t="shared" si="867"/>
        <v>0</v>
      </c>
      <c r="BV170" s="8">
        <f t="shared" si="789"/>
        <v>0</v>
      </c>
      <c r="BW170" s="8">
        <f t="shared" si="790"/>
        <v>0</v>
      </c>
      <c r="BX170" s="8">
        <f t="shared" si="791"/>
        <v>0</v>
      </c>
      <c r="CA170" s="8" t="str">
        <f t="shared" ref="CA170:CA183" si="904">IF(Z170&gt;0,Z170,"")</f>
        <v/>
      </c>
      <c r="CB170" s="8" t="str">
        <f t="shared" ref="CB170:CB183" si="905">IF(AA170&gt;0,AA170,"")</f>
        <v/>
      </c>
      <c r="CC170" s="8" t="str">
        <f t="shared" ref="CC170:CC183" si="906">IF(AB170&gt;0,AB170,"")</f>
        <v/>
      </c>
      <c r="CD170" s="8" t="str">
        <f t="shared" ref="CD170:CD183" si="907">IF(AC170&gt;0,AC170,"")</f>
        <v/>
      </c>
      <c r="CE170" s="8" t="str">
        <f t="shared" ref="CE170:CE183" si="908">IF(AD170&gt;0,AD170,"")</f>
        <v/>
      </c>
      <c r="CF170" s="8" t="str">
        <f t="shared" ref="CF170:CF183" si="909">IF(AE170&gt;0,AE170,"")</f>
        <v/>
      </c>
      <c r="CG170" s="8" t="str">
        <f t="shared" si="868"/>
        <v/>
      </c>
      <c r="CH170" s="8" t="str">
        <f t="shared" si="869"/>
        <v/>
      </c>
      <c r="CI170" s="8" t="str">
        <f t="shared" si="870"/>
        <v/>
      </c>
      <c r="CJ170" s="8" t="str">
        <f t="shared" si="871"/>
        <v/>
      </c>
      <c r="CK170" s="8" t="str">
        <f t="shared" si="872"/>
        <v/>
      </c>
      <c r="CL170" s="8" t="str">
        <f t="shared" si="873"/>
        <v/>
      </c>
      <c r="CN170" s="13">
        <v>2.9841319444444401</v>
      </c>
      <c r="CO170" s="8">
        <f t="shared" si="874"/>
        <v>2.9841319444444401</v>
      </c>
      <c r="CP170" s="8">
        <f>IF(COUNT($CA170:CB170)&gt;0,SMALL($CA170:CB170,1),$CN170)</f>
        <v>2.9841319444444401</v>
      </c>
      <c r="CQ170" s="8">
        <f>IF(COUNT($CA170:CC170)&gt;0,SMALL($CA170:CC170,1),$CN170)</f>
        <v>2.9841319444444401</v>
      </c>
      <c r="CR170" s="8">
        <f>IF(COUNT($CA170:CD170)&gt;0,SMALL($CA170:CD170,1),$CN170)</f>
        <v>2.9841319444444401</v>
      </c>
      <c r="CS170" s="8">
        <f>IF(COUNT($CA170:CE170)&gt;0,SMALL($CA170:CE170,1),$CN170)</f>
        <v>2.9841319444444401</v>
      </c>
      <c r="CU170" s="8">
        <f t="shared" si="875"/>
        <v>0</v>
      </c>
      <c r="CV170" s="8">
        <f>IF(COUNT($CG170:CH170)&gt;0,SMALL($CG170:CH170,1),$CU170)</f>
        <v>0</v>
      </c>
      <c r="CW170" s="8">
        <f>IF(COUNT($CG170:CI170)&gt;0,SMALL($CG170:CI170,1),$CU170)</f>
        <v>0</v>
      </c>
      <c r="CX170" s="8">
        <f>IF(COUNT($CG170:CJ170)&gt;0,SMALL($CG170:CJ170,1),$CU170)</f>
        <v>0</v>
      </c>
      <c r="CY170" s="8">
        <f>IF(COUNT($CG170:CK170)&gt;0,SMALL($CG170:CK170,1),$CU170)</f>
        <v>0</v>
      </c>
      <c r="DA170" s="8" t="str">
        <f t="shared" si="892"/>
        <v/>
      </c>
      <c r="DB170" s="8" t="str">
        <f t="shared" si="893"/>
        <v/>
      </c>
      <c r="DC170" s="1">
        <f t="shared" si="811"/>
        <v>0</v>
      </c>
      <c r="DD170" s="8" t="str">
        <f t="shared" si="894"/>
        <v/>
      </c>
      <c r="DE170" s="1">
        <f t="shared" si="895"/>
        <v>0</v>
      </c>
      <c r="DG170" s="13">
        <f t="shared" ref="DG170:DG183" si="910">N170</f>
        <v>0</v>
      </c>
      <c r="DH170" s="13">
        <f>SMALL($DT170:DU170,1)/(60*60*24)</f>
        <v>0</v>
      </c>
      <c r="DI170" s="13">
        <f>SMALL($DT170:DV170,1)/(60*60*24)</f>
        <v>0</v>
      </c>
      <c r="DJ170" s="13">
        <f>SMALL($DT170:DW170,1)/(60*60*24)</f>
        <v>0</v>
      </c>
      <c r="DK170" s="13">
        <f>SMALL($DT170:DX170,1)/(60*60*24)</f>
        <v>0</v>
      </c>
      <c r="DL170" s="13">
        <f>SMALL($DT170:DY170,1)/(60*60*24)</f>
        <v>0</v>
      </c>
      <c r="DM170" s="37">
        <f t="shared" ref="DM170:DM183" si="911">AF170/(60*60*24)</f>
        <v>0</v>
      </c>
      <c r="DN170" s="13">
        <f>SMALL($DZ170:EA170,1)/(60*60*24)</f>
        <v>0</v>
      </c>
      <c r="DO170" s="13">
        <f>SMALL($DZ170:EB170,1)/(60*60*24)</f>
        <v>0</v>
      </c>
      <c r="DP170" s="13">
        <f>SMALL($DZ170:EC170,1)/(60*60*24)</f>
        <v>0</v>
      </c>
      <c r="DQ170" s="13">
        <f>SMALL($DZ170:ED170,1)/(60*60*24)</f>
        <v>0</v>
      </c>
      <c r="DR170" s="13">
        <f>SMALL($DZ170:EE170,1)/(60*60*24)</f>
        <v>0</v>
      </c>
      <c r="DT170" s="6">
        <f t="shared" ref="DT170:DT183" si="912">N170*60*60*24</f>
        <v>0</v>
      </c>
      <c r="DU170" s="1">
        <f t="shared" si="876"/>
        <v>9999</v>
      </c>
      <c r="DV170" s="1">
        <f t="shared" si="877"/>
        <v>9999</v>
      </c>
      <c r="DW170" s="1">
        <f t="shared" si="878"/>
        <v>9999</v>
      </c>
      <c r="DX170" s="1">
        <f t="shared" si="879"/>
        <v>9999</v>
      </c>
      <c r="DY170" s="1">
        <f t="shared" si="880"/>
        <v>9999</v>
      </c>
      <c r="DZ170" s="6">
        <f t="shared" ref="DZ170:DZ183" si="913">AF170</f>
        <v>0</v>
      </c>
      <c r="EA170" s="1">
        <f t="shared" si="881"/>
        <v>9999</v>
      </c>
      <c r="EB170" s="46">
        <f t="shared" si="792"/>
        <v>9999</v>
      </c>
      <c r="EC170" s="1">
        <f t="shared" si="882"/>
        <v>9999</v>
      </c>
      <c r="ED170" s="1">
        <f t="shared" si="883"/>
        <v>9999</v>
      </c>
      <c r="EE170" s="1">
        <f t="shared" si="884"/>
        <v>9999</v>
      </c>
    </row>
    <row r="171" spans="14:135" x14ac:dyDescent="0.25">
      <c r="N171" s="8">
        <f t="shared" si="889"/>
        <v>0</v>
      </c>
      <c r="O171" s="32">
        <f t="shared" si="840"/>
        <v>0</v>
      </c>
      <c r="P171" s="70"/>
      <c r="Q171" s="32">
        <f t="shared" ref="Q171" si="914">IF(R171&gt;0,"+",0)</f>
        <v>0</v>
      </c>
      <c r="R171" s="70"/>
      <c r="S171" s="6">
        <f t="shared" si="772"/>
        <v>0</v>
      </c>
      <c r="T171" s="8" t="str">
        <f t="shared" si="891"/>
        <v/>
      </c>
      <c r="V171" s="8">
        <f t="shared" si="773"/>
        <v>0</v>
      </c>
      <c r="W171" s="8">
        <f t="shared" si="774"/>
        <v>0</v>
      </c>
      <c r="X171" s="8" t="str">
        <f t="shared" si="775"/>
        <v/>
      </c>
      <c r="Y171" s="8"/>
      <c r="Z171" s="8">
        <f>IF(A171&lt;&gt;"",IF(VLOOKUP(A171,Apr!A$4:F$209,6)&gt;0,VLOOKUP(A171,Apr!A$4:F$209,6),0),0)</f>
        <v>0</v>
      </c>
      <c r="AA171" s="8">
        <f>IF(A171&lt;&gt;"",IF(VLOOKUP(A171,May!A$3:F$207,6)&gt;0,VLOOKUP(A171,May!A$3:F$207,6),0),0)</f>
        <v>0</v>
      </c>
      <c r="AB171" s="8">
        <f>IF(A171&lt;&gt;"",IF(VLOOKUP(A171,Jun!A$3:F$207,6)&gt;0,VLOOKUP(A171,Jun!A$3:F$207,6),0),0)</f>
        <v>0</v>
      </c>
      <c r="AC171" s="8">
        <f>IF(A171&lt;&gt;"",IF(VLOOKUP(A171,Jul!A$3:F$206,6)&gt;0,VLOOKUP(A171,Jul!A$3:F$206,6),0),0)</f>
        <v>0</v>
      </c>
      <c r="AD171" s="8">
        <f>IF(A171&lt;&gt;"",IF(VLOOKUP(A171,Aug!A$3:F$206,6)&gt;0,VLOOKUP(A171,Aug!A$3:F$206,6),0),0)</f>
        <v>0</v>
      </c>
      <c r="AE171" s="8">
        <f>IF(A171&lt;&gt;"",IF(VLOOKUP(A171,Sep!A$3:F$206,6)&gt;0,VLOOKUP(A171,Sep!A$3:F$206,6),0),0)</f>
        <v>0</v>
      </c>
      <c r="AF171" s="6">
        <f t="shared" si="776"/>
        <v>0</v>
      </c>
      <c r="AG171" s="8">
        <f t="shared" si="777"/>
        <v>2.7777777777777776E-2</v>
      </c>
      <c r="AH171" s="8">
        <f>IF(A171&lt;&gt;"",IF(VLOOKUP(A171,Oct!A$3:F$206,6)&gt;0,VLOOKUP(A171,Oct!A$3:F$206,6),0),0)</f>
        <v>0</v>
      </c>
      <c r="AI171" s="8">
        <f>IF(A171&lt;&gt;"",IF(VLOOKUP(A171,Nov!A$3:F$206,6)&gt;0,VLOOKUP(A171,Nov!A$3:F$206,6),0),0)</f>
        <v>0</v>
      </c>
      <c r="AJ171" s="8">
        <f>IF(A171&lt;&gt;"",IF(VLOOKUP(A171,Dec!A$3:F$207,6)&gt;0,VLOOKUP(A171,Dec!A$3:F$207,6),0),0)</f>
        <v>0</v>
      </c>
      <c r="AK171" s="8">
        <f>IF(A171&lt;&gt;"",IF(VLOOKUP(A171,Jan!A$3:F$206,6)&gt;0,VLOOKUP(A171,Jan!A$3:F$206,6),0),0)</f>
        <v>0</v>
      </c>
      <c r="AL171" s="8">
        <f>IF(A171&lt;&gt;"",IF(VLOOKUP(A171,Feb!A$3:F$206,6)&gt;0,VLOOKUP(A171,Feb!A$3:F$206,6),0),0)</f>
        <v>0</v>
      </c>
      <c r="AM171" s="8">
        <f>IF(A171&lt;&gt;"",IF(VLOOKUP(A171,Mar!A$3:F$206,6)&gt;0,VLOOKUP(A171,Mar!A$3:F$206,6),0),0)</f>
        <v>0</v>
      </c>
      <c r="AO171" s="8">
        <f>LARGE($BM171:BN171,1)</f>
        <v>0</v>
      </c>
      <c r="AP171" s="8">
        <f>LARGE($BM171:BO171,1)</f>
        <v>0</v>
      </c>
      <c r="AQ171" s="8">
        <f>LARGE($BM171:BP171,1)</f>
        <v>0</v>
      </c>
      <c r="AR171" s="8">
        <f>LARGE($BM171:BQ171,1)</f>
        <v>0</v>
      </c>
      <c r="AS171" s="8">
        <f>LARGE($BM171:BR171,1)</f>
        <v>0</v>
      </c>
      <c r="AT171" s="8">
        <f>LARGE($BS171:BT171,1)</f>
        <v>0</v>
      </c>
      <c r="AU171" s="8">
        <f>LARGE($BS171:BU171,1)</f>
        <v>0</v>
      </c>
      <c r="AV171" s="8">
        <f>LARGE($BS171:BV171,1)</f>
        <v>0</v>
      </c>
      <c r="AW171" s="8">
        <f>LARGE($BS171:BW171,1)</f>
        <v>0</v>
      </c>
      <c r="AX171" s="8">
        <f>LARGE($BS171:BX171,1)</f>
        <v>0</v>
      </c>
      <c r="BA171" s="6">
        <f t="shared" si="897"/>
        <v>0</v>
      </c>
      <c r="BB171" s="6">
        <f t="shared" si="898"/>
        <v>0</v>
      </c>
      <c r="BC171" s="6">
        <f t="shared" si="899"/>
        <v>0</v>
      </c>
      <c r="BD171" s="6">
        <f t="shared" si="900"/>
        <v>0</v>
      </c>
      <c r="BE171" s="6">
        <f t="shared" si="901"/>
        <v>0</v>
      </c>
      <c r="BF171" s="6">
        <f t="shared" si="902"/>
        <v>0</v>
      </c>
      <c r="BG171" s="6">
        <f t="shared" si="778"/>
        <v>0</v>
      </c>
      <c r="BH171" s="6">
        <f t="shared" si="779"/>
        <v>0</v>
      </c>
      <c r="BI171" s="6">
        <f t="shared" si="780"/>
        <v>0</v>
      </c>
      <c r="BJ171" s="6">
        <f t="shared" si="781"/>
        <v>0</v>
      </c>
      <c r="BK171" s="6">
        <f t="shared" si="782"/>
        <v>0</v>
      </c>
      <c r="BM171" s="8" t="str">
        <f t="shared" si="903"/>
        <v/>
      </c>
      <c r="BN171" s="8">
        <f t="shared" si="783"/>
        <v>0</v>
      </c>
      <c r="BO171" s="8">
        <f t="shared" si="784"/>
        <v>0</v>
      </c>
      <c r="BP171" s="8">
        <f t="shared" si="785"/>
        <v>0</v>
      </c>
      <c r="BQ171" s="8">
        <f t="shared" si="786"/>
        <v>0</v>
      </c>
      <c r="BR171" s="8">
        <f t="shared" si="787"/>
        <v>0</v>
      </c>
      <c r="BS171" s="8"/>
      <c r="BT171" s="8">
        <f t="shared" si="867"/>
        <v>0</v>
      </c>
      <c r="BU171" s="8">
        <f t="shared" si="867"/>
        <v>0</v>
      </c>
      <c r="BV171" s="8">
        <f t="shared" si="789"/>
        <v>0</v>
      </c>
      <c r="BW171" s="8">
        <f t="shared" si="790"/>
        <v>0</v>
      </c>
      <c r="BX171" s="8">
        <f t="shared" si="791"/>
        <v>0</v>
      </c>
      <c r="CA171" s="8" t="str">
        <f t="shared" si="904"/>
        <v/>
      </c>
      <c r="CB171" s="8" t="str">
        <f t="shared" si="905"/>
        <v/>
      </c>
      <c r="CC171" s="8" t="str">
        <f t="shared" si="906"/>
        <v/>
      </c>
      <c r="CD171" s="8" t="str">
        <f t="shared" si="907"/>
        <v/>
      </c>
      <c r="CE171" s="8" t="str">
        <f t="shared" si="908"/>
        <v/>
      </c>
      <c r="CF171" s="8" t="str">
        <f t="shared" si="909"/>
        <v/>
      </c>
      <c r="CG171" s="8" t="str">
        <f t="shared" si="868"/>
        <v/>
      </c>
      <c r="CH171" s="8" t="str">
        <f t="shared" si="869"/>
        <v/>
      </c>
      <c r="CI171" s="8" t="str">
        <f t="shared" si="870"/>
        <v/>
      </c>
      <c r="CJ171" s="8" t="str">
        <f t="shared" si="871"/>
        <v/>
      </c>
      <c r="CK171" s="8" t="str">
        <f t="shared" si="872"/>
        <v/>
      </c>
      <c r="CL171" s="8" t="str">
        <f t="shared" si="873"/>
        <v/>
      </c>
      <c r="CN171" s="13">
        <v>3.0257986111111101</v>
      </c>
      <c r="CO171" s="8">
        <f t="shared" si="874"/>
        <v>3.0257986111111101</v>
      </c>
      <c r="CP171" s="8">
        <f>IF(COUNT($CA171:CB171)&gt;0,SMALL($CA171:CB171,1),$CN171)</f>
        <v>3.0257986111111101</v>
      </c>
      <c r="CQ171" s="8">
        <f>IF(COUNT($CA171:CC171)&gt;0,SMALL($CA171:CC171,1),$CN171)</f>
        <v>3.0257986111111101</v>
      </c>
      <c r="CR171" s="8">
        <f>IF(COUNT($CA171:CD171)&gt;0,SMALL($CA171:CD171,1),$CN171)</f>
        <v>3.0257986111111101</v>
      </c>
      <c r="CS171" s="8">
        <f>IF(COUNT($CA171:CE171)&gt;0,SMALL($CA171:CE171,1),$CN171)</f>
        <v>3.0257986111111101</v>
      </c>
      <c r="CU171" s="8">
        <f t="shared" si="875"/>
        <v>0</v>
      </c>
      <c r="CV171" s="8">
        <f>IF(COUNT($CG171:CH171)&gt;0,SMALL($CG171:CH171,1),$CU171)</f>
        <v>0</v>
      </c>
      <c r="CW171" s="8">
        <f>IF(COUNT($CG171:CI171)&gt;0,SMALL($CG171:CI171,1),$CU171)</f>
        <v>0</v>
      </c>
      <c r="CX171" s="8">
        <f>IF(COUNT($CG171:CJ171)&gt;0,SMALL($CG171:CJ171,1),$CU171)</f>
        <v>0</v>
      </c>
      <c r="CY171" s="8">
        <f>IF(COUNT($CG171:CK171)&gt;0,SMALL($CG171:CK171,1),$CU171)</f>
        <v>0</v>
      </c>
      <c r="DA171" s="8" t="str">
        <f t="shared" si="892"/>
        <v/>
      </c>
      <c r="DB171" s="8" t="str">
        <f t="shared" si="893"/>
        <v/>
      </c>
      <c r="DC171" s="1">
        <f t="shared" si="811"/>
        <v>0</v>
      </c>
      <c r="DD171" s="8" t="str">
        <f t="shared" si="894"/>
        <v/>
      </c>
      <c r="DE171" s="1">
        <f t="shared" si="895"/>
        <v>0</v>
      </c>
      <c r="DG171" s="13">
        <f t="shared" si="910"/>
        <v>0</v>
      </c>
      <c r="DH171" s="13">
        <f>SMALL($DT171:DU171,1)/(60*60*24)</f>
        <v>0</v>
      </c>
      <c r="DI171" s="13">
        <f>SMALL($DT171:DV171,1)/(60*60*24)</f>
        <v>0</v>
      </c>
      <c r="DJ171" s="13">
        <f>SMALL($DT171:DW171,1)/(60*60*24)</f>
        <v>0</v>
      </c>
      <c r="DK171" s="13">
        <f>SMALL($DT171:DX171,1)/(60*60*24)</f>
        <v>0</v>
      </c>
      <c r="DL171" s="13">
        <f>SMALL($DT171:DY171,1)/(60*60*24)</f>
        <v>0</v>
      </c>
      <c r="DM171" s="37">
        <f t="shared" si="911"/>
        <v>0</v>
      </c>
      <c r="DN171" s="13">
        <f>SMALL($DZ171:EA171,1)/(60*60*24)</f>
        <v>0</v>
      </c>
      <c r="DO171" s="13">
        <f>SMALL($DZ171:EB171,1)/(60*60*24)</f>
        <v>0</v>
      </c>
      <c r="DP171" s="13">
        <f>SMALL($DZ171:EC171,1)/(60*60*24)</f>
        <v>0</v>
      </c>
      <c r="DQ171" s="13">
        <f>SMALL($DZ171:ED171,1)/(60*60*24)</f>
        <v>0</v>
      </c>
      <c r="DR171" s="13">
        <f>SMALL($DZ171:EE171,1)/(60*60*24)</f>
        <v>0</v>
      </c>
      <c r="DT171" s="6">
        <f t="shared" si="912"/>
        <v>0</v>
      </c>
      <c r="DU171" s="1">
        <f t="shared" si="876"/>
        <v>9999</v>
      </c>
      <c r="DV171" s="1">
        <f t="shared" si="877"/>
        <v>9999</v>
      </c>
      <c r="DW171" s="1">
        <f t="shared" si="878"/>
        <v>9999</v>
      </c>
      <c r="DX171" s="1">
        <f t="shared" si="879"/>
        <v>9999</v>
      </c>
      <c r="DY171" s="1">
        <f t="shared" si="880"/>
        <v>9999</v>
      </c>
      <c r="DZ171" s="6">
        <f t="shared" si="913"/>
        <v>0</v>
      </c>
      <c r="EA171" s="1">
        <f t="shared" si="881"/>
        <v>9999</v>
      </c>
      <c r="EB171" s="46">
        <f t="shared" si="792"/>
        <v>9999</v>
      </c>
      <c r="EC171" s="1">
        <f t="shared" si="882"/>
        <v>9999</v>
      </c>
      <c r="ED171" s="1">
        <f t="shared" si="883"/>
        <v>9999</v>
      </c>
      <c r="EE171" s="1">
        <f t="shared" si="884"/>
        <v>9999</v>
      </c>
    </row>
    <row r="172" spans="14:135" x14ac:dyDescent="0.25">
      <c r="N172" s="8">
        <f t="shared" si="889"/>
        <v>0</v>
      </c>
      <c r="O172" s="32">
        <f t="shared" si="840"/>
        <v>0</v>
      </c>
      <c r="P172" s="70"/>
      <c r="Q172" s="32">
        <f t="shared" ref="Q172" si="915">IF(R172&gt;0,"+",0)</f>
        <v>0</v>
      </c>
      <c r="R172" s="70"/>
      <c r="S172" s="6">
        <f t="shared" si="772"/>
        <v>0</v>
      </c>
      <c r="T172" s="8" t="str">
        <f t="shared" si="891"/>
        <v/>
      </c>
      <c r="V172" s="8">
        <f t="shared" si="773"/>
        <v>0</v>
      </c>
      <c r="W172" s="8">
        <f t="shared" si="774"/>
        <v>0</v>
      </c>
      <c r="X172" s="8" t="str">
        <f t="shared" si="775"/>
        <v/>
      </c>
      <c r="Y172" s="8"/>
      <c r="Z172" s="8">
        <f>IF(A172&lt;&gt;"",IF(VLOOKUP(A172,Apr!A$4:F$209,6)&gt;0,VLOOKUP(A172,Apr!A$4:F$209,6),0),0)</f>
        <v>0</v>
      </c>
      <c r="AA172" s="8">
        <f>IF(A172&lt;&gt;"",IF(VLOOKUP(A172,May!A$3:F$207,6)&gt;0,VLOOKUP(A172,May!A$3:F$207,6),0),0)</f>
        <v>0</v>
      </c>
      <c r="AB172" s="8">
        <f>IF(A172&lt;&gt;"",IF(VLOOKUP(A172,Jun!A$3:F$207,6)&gt;0,VLOOKUP(A172,Jun!A$3:F$207,6),0),0)</f>
        <v>0</v>
      </c>
      <c r="AC172" s="8">
        <f>IF(A172&lt;&gt;"",IF(VLOOKUP(A172,Jul!A$3:F$206,6)&gt;0,VLOOKUP(A172,Jul!A$3:F$206,6),0),0)</f>
        <v>0</v>
      </c>
      <c r="AD172" s="8">
        <f>IF(A172&lt;&gt;"",IF(VLOOKUP(A172,Aug!A$3:F$206,6)&gt;0,VLOOKUP(A172,Aug!A$3:F$206,6),0),0)</f>
        <v>0</v>
      </c>
      <c r="AE172" s="8">
        <f>IF(A172&lt;&gt;"",IF(VLOOKUP(A172,Sep!A$3:F$206,6)&gt;0,VLOOKUP(A172,Sep!A$3:F$206,6),0),0)</f>
        <v>0</v>
      </c>
      <c r="AF172" s="6">
        <f t="shared" si="776"/>
        <v>0</v>
      </c>
      <c r="AG172" s="8">
        <f t="shared" si="777"/>
        <v>2.7777777777777776E-2</v>
      </c>
      <c r="AH172" s="8">
        <f>IF(A172&lt;&gt;"",IF(VLOOKUP(A172,Oct!A$3:F$206,6)&gt;0,VLOOKUP(A172,Oct!A$3:F$206,6),0),0)</f>
        <v>0</v>
      </c>
      <c r="AI172" s="8">
        <f>IF(A172&lt;&gt;"",IF(VLOOKUP(A172,Nov!A$3:F$206,6)&gt;0,VLOOKUP(A172,Nov!A$3:F$206,6),0),0)</f>
        <v>0</v>
      </c>
      <c r="AJ172" s="8">
        <f>IF(A172&lt;&gt;"",IF(VLOOKUP(A172,Dec!A$3:F$207,6)&gt;0,VLOOKUP(A172,Dec!A$3:F$207,6),0),0)</f>
        <v>0</v>
      </c>
      <c r="AK172" s="8">
        <f>IF(A172&lt;&gt;"",IF(VLOOKUP(A172,Jan!A$3:F$206,6)&gt;0,VLOOKUP(A172,Jan!A$3:F$206,6),0),0)</f>
        <v>0</v>
      </c>
      <c r="AL172" s="8">
        <f>IF(A172&lt;&gt;"",IF(VLOOKUP(A172,Feb!A$3:F$206,6)&gt;0,VLOOKUP(A172,Feb!A$3:F$206,6),0),0)</f>
        <v>0</v>
      </c>
      <c r="AM172" s="8">
        <f>IF(A172&lt;&gt;"",IF(VLOOKUP(A172,Mar!A$3:F$206,6)&gt;0,VLOOKUP(A172,Mar!A$3:F$206,6),0),0)</f>
        <v>0</v>
      </c>
      <c r="AO172" s="8">
        <f>LARGE($BM172:BN172,1)</f>
        <v>0</v>
      </c>
      <c r="AP172" s="8">
        <f>LARGE($BM172:BO172,1)</f>
        <v>0</v>
      </c>
      <c r="AQ172" s="8">
        <f>LARGE($BM172:BP172,1)</f>
        <v>0</v>
      </c>
      <c r="AR172" s="8">
        <f>LARGE($BM172:BQ172,1)</f>
        <v>0</v>
      </c>
      <c r="AS172" s="8">
        <f>LARGE($BM172:BR172,1)</f>
        <v>0</v>
      </c>
      <c r="AT172" s="8">
        <f>LARGE($BS172:BT172,1)</f>
        <v>0</v>
      </c>
      <c r="AU172" s="8">
        <f>LARGE($BS172:BU172,1)</f>
        <v>0</v>
      </c>
      <c r="AV172" s="8">
        <f>LARGE($BS172:BV172,1)</f>
        <v>0</v>
      </c>
      <c r="AW172" s="8">
        <f>LARGE($BS172:BW172,1)</f>
        <v>0</v>
      </c>
      <c r="AX172" s="8">
        <f>LARGE($BS172:BX172,1)</f>
        <v>0</v>
      </c>
      <c r="BA172" s="6">
        <f t="shared" si="897"/>
        <v>0</v>
      </c>
      <c r="BB172" s="6">
        <f t="shared" si="898"/>
        <v>0</v>
      </c>
      <c r="BC172" s="6">
        <f t="shared" si="899"/>
        <v>0</v>
      </c>
      <c r="BD172" s="6">
        <f t="shared" si="900"/>
        <v>0</v>
      </c>
      <c r="BE172" s="6">
        <f t="shared" si="901"/>
        <v>0</v>
      </c>
      <c r="BF172" s="6">
        <f t="shared" si="902"/>
        <v>0</v>
      </c>
      <c r="BG172" s="6">
        <f t="shared" si="778"/>
        <v>0</v>
      </c>
      <c r="BH172" s="6">
        <f t="shared" si="779"/>
        <v>0</v>
      </c>
      <c r="BI172" s="6">
        <f t="shared" si="780"/>
        <v>0</v>
      </c>
      <c r="BJ172" s="6">
        <f t="shared" si="781"/>
        <v>0</v>
      </c>
      <c r="BK172" s="6">
        <f t="shared" si="782"/>
        <v>0</v>
      </c>
      <c r="BM172" s="8" t="str">
        <f t="shared" si="903"/>
        <v/>
      </c>
      <c r="BN172" s="8">
        <f t="shared" si="783"/>
        <v>0</v>
      </c>
      <c r="BO172" s="8">
        <f t="shared" si="784"/>
        <v>0</v>
      </c>
      <c r="BP172" s="8">
        <f t="shared" si="785"/>
        <v>0</v>
      </c>
      <c r="BQ172" s="8">
        <f t="shared" si="786"/>
        <v>0</v>
      </c>
      <c r="BR172" s="8">
        <f t="shared" si="787"/>
        <v>0</v>
      </c>
      <c r="BS172" s="8"/>
      <c r="BT172" s="8">
        <f t="shared" si="867"/>
        <v>0</v>
      </c>
      <c r="BU172" s="8">
        <f t="shared" si="867"/>
        <v>0</v>
      </c>
      <c r="BV172" s="8">
        <f t="shared" si="789"/>
        <v>0</v>
      </c>
      <c r="BW172" s="8">
        <f t="shared" si="790"/>
        <v>0</v>
      </c>
      <c r="BX172" s="8">
        <f t="shared" si="791"/>
        <v>0</v>
      </c>
      <c r="CA172" s="8" t="str">
        <f t="shared" si="904"/>
        <v/>
      </c>
      <c r="CB172" s="8" t="str">
        <f t="shared" si="905"/>
        <v/>
      </c>
      <c r="CC172" s="8" t="str">
        <f t="shared" si="906"/>
        <v/>
      </c>
      <c r="CD172" s="8" t="str">
        <f t="shared" si="907"/>
        <v/>
      </c>
      <c r="CE172" s="8" t="str">
        <f t="shared" si="908"/>
        <v/>
      </c>
      <c r="CF172" s="8" t="str">
        <f t="shared" si="909"/>
        <v/>
      </c>
      <c r="CG172" s="8" t="str">
        <f t="shared" si="868"/>
        <v/>
      </c>
      <c r="CH172" s="8" t="str">
        <f t="shared" si="869"/>
        <v/>
      </c>
      <c r="CI172" s="8" t="str">
        <f t="shared" si="870"/>
        <v/>
      </c>
      <c r="CJ172" s="8" t="str">
        <f t="shared" si="871"/>
        <v/>
      </c>
      <c r="CK172" s="8" t="str">
        <f t="shared" si="872"/>
        <v/>
      </c>
      <c r="CL172" s="8" t="str">
        <f t="shared" si="873"/>
        <v/>
      </c>
      <c r="CN172" s="13">
        <v>3.0674652777777802</v>
      </c>
      <c r="CO172" s="8">
        <f t="shared" si="874"/>
        <v>3.0674652777777802</v>
      </c>
      <c r="CP172" s="8">
        <f>IF(COUNT($CA172:CB172)&gt;0,SMALL($CA172:CB172,1),$CN172)</f>
        <v>3.0674652777777802</v>
      </c>
      <c r="CQ172" s="8">
        <f>IF(COUNT($CA172:CC172)&gt;0,SMALL($CA172:CC172,1),$CN172)</f>
        <v>3.0674652777777802</v>
      </c>
      <c r="CR172" s="8">
        <f>IF(COUNT($CA172:CD172)&gt;0,SMALL($CA172:CD172,1),$CN172)</f>
        <v>3.0674652777777802</v>
      </c>
      <c r="CS172" s="8">
        <f>IF(COUNT($CA172:CE172)&gt;0,SMALL($CA172:CE172,1),$CN172)</f>
        <v>3.0674652777777802</v>
      </c>
      <c r="CU172" s="8">
        <f t="shared" si="875"/>
        <v>0</v>
      </c>
      <c r="CV172" s="8">
        <f>IF(COUNT($CG172:CH172)&gt;0,SMALL($CG172:CH172,1),$CU172)</f>
        <v>0</v>
      </c>
      <c r="CW172" s="8">
        <f>IF(COUNT($CG172:CI172)&gt;0,SMALL($CG172:CI172,1),$CU172)</f>
        <v>0</v>
      </c>
      <c r="CX172" s="8">
        <f>IF(COUNT($CG172:CJ172)&gt;0,SMALL($CG172:CJ172,1),$CU172)</f>
        <v>0</v>
      </c>
      <c r="CY172" s="8">
        <f>IF(COUNT($CG172:CK172)&gt;0,SMALL($CG172:CK172,1),$CU172)</f>
        <v>0</v>
      </c>
      <c r="DA172" s="8" t="str">
        <f t="shared" si="892"/>
        <v/>
      </c>
      <c r="DB172" s="8" t="str">
        <f t="shared" si="893"/>
        <v/>
      </c>
      <c r="DC172" s="1">
        <f t="shared" si="811"/>
        <v>0</v>
      </c>
      <c r="DD172" s="8" t="str">
        <f t="shared" si="894"/>
        <v/>
      </c>
      <c r="DE172" s="1">
        <f t="shared" si="895"/>
        <v>0</v>
      </c>
      <c r="DG172" s="13">
        <f t="shared" si="910"/>
        <v>0</v>
      </c>
      <c r="DH172" s="13">
        <f>SMALL($DT172:DU172,1)/(60*60*24)</f>
        <v>0</v>
      </c>
      <c r="DI172" s="13">
        <f>SMALL($DT172:DV172,1)/(60*60*24)</f>
        <v>0</v>
      </c>
      <c r="DJ172" s="13">
        <f>SMALL($DT172:DW172,1)/(60*60*24)</f>
        <v>0</v>
      </c>
      <c r="DK172" s="13">
        <f>SMALL($DT172:DX172,1)/(60*60*24)</f>
        <v>0</v>
      </c>
      <c r="DL172" s="13">
        <f>SMALL($DT172:DY172,1)/(60*60*24)</f>
        <v>0</v>
      </c>
      <c r="DM172" s="37">
        <f t="shared" si="911"/>
        <v>0</v>
      </c>
      <c r="DN172" s="13">
        <f>SMALL($DZ172:EA172,1)/(60*60*24)</f>
        <v>0</v>
      </c>
      <c r="DO172" s="13">
        <f>SMALL($DZ172:EB172,1)/(60*60*24)</f>
        <v>0</v>
      </c>
      <c r="DP172" s="13">
        <f>SMALL($DZ172:EC172,1)/(60*60*24)</f>
        <v>0</v>
      </c>
      <c r="DQ172" s="13">
        <f>SMALL($DZ172:ED172,1)/(60*60*24)</f>
        <v>0</v>
      </c>
      <c r="DR172" s="13">
        <f>SMALL($DZ172:EE172,1)/(60*60*24)</f>
        <v>0</v>
      </c>
      <c r="DT172" s="6">
        <f t="shared" si="912"/>
        <v>0</v>
      </c>
      <c r="DU172" s="1">
        <f t="shared" si="876"/>
        <v>9999</v>
      </c>
      <c r="DV172" s="1">
        <f t="shared" si="877"/>
        <v>9999</v>
      </c>
      <c r="DW172" s="1">
        <f t="shared" si="878"/>
        <v>9999</v>
      </c>
      <c r="DX172" s="1">
        <f t="shared" si="879"/>
        <v>9999</v>
      </c>
      <c r="DY172" s="1">
        <f t="shared" si="880"/>
        <v>9999</v>
      </c>
      <c r="DZ172" s="6">
        <f t="shared" si="913"/>
        <v>0</v>
      </c>
      <c r="EA172" s="1">
        <f t="shared" si="881"/>
        <v>9999</v>
      </c>
      <c r="EB172" s="46">
        <f t="shared" si="792"/>
        <v>9999</v>
      </c>
      <c r="EC172" s="1">
        <f t="shared" si="882"/>
        <v>9999</v>
      </c>
      <c r="ED172" s="1">
        <f t="shared" si="883"/>
        <v>9999</v>
      </c>
      <c r="EE172" s="1">
        <f t="shared" si="884"/>
        <v>9999</v>
      </c>
    </row>
    <row r="173" spans="14:135" x14ac:dyDescent="0.25">
      <c r="N173" s="8">
        <f t="shared" si="889"/>
        <v>0</v>
      </c>
      <c r="O173" s="32">
        <f t="shared" si="840"/>
        <v>0</v>
      </c>
      <c r="P173" s="70"/>
      <c r="Q173" s="32">
        <f t="shared" ref="Q173" si="916">IF(R173&gt;0,"+",0)</f>
        <v>0</v>
      </c>
      <c r="R173" s="70"/>
      <c r="S173" s="6">
        <f t="shared" si="772"/>
        <v>0</v>
      </c>
      <c r="T173" s="8" t="str">
        <f t="shared" si="891"/>
        <v/>
      </c>
      <c r="V173" s="8">
        <f t="shared" si="773"/>
        <v>0</v>
      </c>
      <c r="W173" s="8">
        <f t="shared" si="774"/>
        <v>0</v>
      </c>
      <c r="X173" s="8" t="str">
        <f t="shared" si="775"/>
        <v/>
      </c>
      <c r="Y173" s="8"/>
      <c r="Z173" s="8">
        <f>IF(A173&lt;&gt;"",IF(VLOOKUP(A173,Apr!A$4:F$209,6)&gt;0,VLOOKUP(A173,Apr!A$4:F$209,6),0),0)</f>
        <v>0</v>
      </c>
      <c r="AA173" s="8">
        <f>IF(A173&lt;&gt;"",IF(VLOOKUP(A173,May!A$3:F$207,6)&gt;0,VLOOKUP(A173,May!A$3:F$207,6),0),0)</f>
        <v>0</v>
      </c>
      <c r="AB173" s="8">
        <f>IF(A173&lt;&gt;"",IF(VLOOKUP(A173,Jun!A$3:F$207,6)&gt;0,VLOOKUP(A173,Jun!A$3:F$207,6),0),0)</f>
        <v>0</v>
      </c>
      <c r="AC173" s="8">
        <f>IF(A173&lt;&gt;"",IF(VLOOKUP(A173,Jul!A$3:F$206,6)&gt;0,VLOOKUP(A173,Jul!A$3:F$206,6),0),0)</f>
        <v>0</v>
      </c>
      <c r="AD173" s="8">
        <f>IF(A173&lt;&gt;"",IF(VLOOKUP(A173,Aug!A$3:F$206,6)&gt;0,VLOOKUP(A173,Aug!A$3:F$206,6),0),0)</f>
        <v>0</v>
      </c>
      <c r="AE173" s="8">
        <f>IF(A173&lt;&gt;"",IF(VLOOKUP(A173,Sep!A$3:F$206,6)&gt;0,VLOOKUP(A173,Sep!A$3:F$206,6),0),0)</f>
        <v>0</v>
      </c>
      <c r="AF173" s="6">
        <f t="shared" si="776"/>
        <v>0</v>
      </c>
      <c r="AG173" s="8">
        <f t="shared" si="777"/>
        <v>2.7777777777777776E-2</v>
      </c>
      <c r="AH173" s="8">
        <f>IF(A173&lt;&gt;"",IF(VLOOKUP(A173,Oct!A$3:F$206,6)&gt;0,VLOOKUP(A173,Oct!A$3:F$206,6),0),0)</f>
        <v>0</v>
      </c>
      <c r="AI173" s="8">
        <f>IF(A173&lt;&gt;"",IF(VLOOKUP(A173,Nov!A$3:F$206,6)&gt;0,VLOOKUP(A173,Nov!A$3:F$206,6),0),0)</f>
        <v>0</v>
      </c>
      <c r="AJ173" s="8">
        <f>IF(A173&lt;&gt;"",IF(VLOOKUP(A173,Dec!A$3:F$207,6)&gt;0,VLOOKUP(A173,Dec!A$3:F$207,6),0),0)</f>
        <v>0</v>
      </c>
      <c r="AK173" s="8">
        <f>IF(A173&lt;&gt;"",IF(VLOOKUP(A173,Jan!A$3:F$206,6)&gt;0,VLOOKUP(A173,Jan!A$3:F$206,6),0),0)</f>
        <v>0</v>
      </c>
      <c r="AL173" s="8">
        <f>IF(A173&lt;&gt;"",IF(VLOOKUP(A173,Feb!A$3:F$206,6)&gt;0,VLOOKUP(A173,Feb!A$3:F$206,6),0),0)</f>
        <v>0</v>
      </c>
      <c r="AM173" s="8">
        <f>IF(A173&lt;&gt;"",IF(VLOOKUP(A173,Mar!A$3:F$206,6)&gt;0,VLOOKUP(A173,Mar!A$3:F$206,6),0),0)</f>
        <v>0</v>
      </c>
      <c r="AO173" s="8">
        <f>LARGE($BM173:BN173,1)</f>
        <v>0</v>
      </c>
      <c r="AP173" s="8">
        <f>LARGE($BM173:BO173,1)</f>
        <v>0</v>
      </c>
      <c r="AQ173" s="8">
        <f>LARGE($BM173:BP173,1)</f>
        <v>0</v>
      </c>
      <c r="AR173" s="8">
        <f>LARGE($BM173:BQ173,1)</f>
        <v>0</v>
      </c>
      <c r="AS173" s="8">
        <f>LARGE($BM173:BR173,1)</f>
        <v>0</v>
      </c>
      <c r="AT173" s="8">
        <f>LARGE($BS173:BT173,1)</f>
        <v>0</v>
      </c>
      <c r="AU173" s="8">
        <f>LARGE($BS173:BU173,1)</f>
        <v>0</v>
      </c>
      <c r="AV173" s="8">
        <f>LARGE($BS173:BV173,1)</f>
        <v>0</v>
      </c>
      <c r="AW173" s="8">
        <f>LARGE($BS173:BW173,1)</f>
        <v>0</v>
      </c>
      <c r="AX173" s="8">
        <f>LARGE($BS173:BX173,1)</f>
        <v>0</v>
      </c>
      <c r="BA173" s="6">
        <f t="shared" si="897"/>
        <v>0</v>
      </c>
      <c r="BB173" s="6">
        <f t="shared" si="898"/>
        <v>0</v>
      </c>
      <c r="BC173" s="6">
        <f t="shared" si="899"/>
        <v>0</v>
      </c>
      <c r="BD173" s="6">
        <f t="shared" si="900"/>
        <v>0</v>
      </c>
      <c r="BE173" s="6">
        <f t="shared" si="901"/>
        <v>0</v>
      </c>
      <c r="BF173" s="6">
        <f t="shared" si="902"/>
        <v>0</v>
      </c>
      <c r="BG173" s="6">
        <f t="shared" si="778"/>
        <v>0</v>
      </c>
      <c r="BH173" s="6">
        <f t="shared" si="779"/>
        <v>0</v>
      </c>
      <c r="BI173" s="6">
        <f t="shared" si="780"/>
        <v>0</v>
      </c>
      <c r="BJ173" s="6">
        <f t="shared" si="781"/>
        <v>0</v>
      </c>
      <c r="BK173" s="6">
        <f t="shared" si="782"/>
        <v>0</v>
      </c>
      <c r="BM173" s="8" t="str">
        <f t="shared" si="903"/>
        <v/>
      </c>
      <c r="BN173" s="8">
        <f t="shared" si="783"/>
        <v>0</v>
      </c>
      <c r="BO173" s="8">
        <f t="shared" si="784"/>
        <v>0</v>
      </c>
      <c r="BP173" s="8">
        <f t="shared" si="785"/>
        <v>0</v>
      </c>
      <c r="BQ173" s="8">
        <f t="shared" si="786"/>
        <v>0</v>
      </c>
      <c r="BR173" s="8">
        <f t="shared" si="787"/>
        <v>0</v>
      </c>
      <c r="BS173" s="8"/>
      <c r="BT173" s="8">
        <f t="shared" si="867"/>
        <v>0</v>
      </c>
      <c r="BU173" s="8">
        <f t="shared" si="867"/>
        <v>0</v>
      </c>
      <c r="BV173" s="8">
        <f t="shared" si="789"/>
        <v>0</v>
      </c>
      <c r="BW173" s="8">
        <f t="shared" si="790"/>
        <v>0</v>
      </c>
      <c r="BX173" s="8">
        <f t="shared" si="791"/>
        <v>0</v>
      </c>
      <c r="CA173" s="8" t="str">
        <f t="shared" si="904"/>
        <v/>
      </c>
      <c r="CB173" s="8" t="str">
        <f t="shared" si="905"/>
        <v/>
      </c>
      <c r="CC173" s="8" t="str">
        <f t="shared" si="906"/>
        <v/>
      </c>
      <c r="CD173" s="8" t="str">
        <f t="shared" si="907"/>
        <v/>
      </c>
      <c r="CE173" s="8" t="str">
        <f t="shared" si="908"/>
        <v/>
      </c>
      <c r="CF173" s="8" t="str">
        <f t="shared" si="909"/>
        <v/>
      </c>
      <c r="CG173" s="8" t="str">
        <f t="shared" si="868"/>
        <v/>
      </c>
      <c r="CH173" s="8" t="str">
        <f t="shared" si="869"/>
        <v/>
      </c>
      <c r="CI173" s="8" t="str">
        <f t="shared" si="870"/>
        <v/>
      </c>
      <c r="CJ173" s="8" t="str">
        <f t="shared" si="871"/>
        <v/>
      </c>
      <c r="CK173" s="8" t="str">
        <f t="shared" si="872"/>
        <v/>
      </c>
      <c r="CL173" s="8" t="str">
        <f t="shared" si="873"/>
        <v/>
      </c>
      <c r="CN173" s="13">
        <v>3.1091319444444401</v>
      </c>
      <c r="CO173" s="8">
        <f t="shared" si="874"/>
        <v>3.1091319444444401</v>
      </c>
      <c r="CP173" s="8">
        <f>IF(COUNT($CA173:CB173)&gt;0,SMALL($CA173:CB173,1),$CN173)</f>
        <v>3.1091319444444401</v>
      </c>
      <c r="CQ173" s="8">
        <f>IF(COUNT($CA173:CC173)&gt;0,SMALL($CA173:CC173,1),$CN173)</f>
        <v>3.1091319444444401</v>
      </c>
      <c r="CR173" s="8">
        <f>IF(COUNT($CA173:CD173)&gt;0,SMALL($CA173:CD173,1),$CN173)</f>
        <v>3.1091319444444401</v>
      </c>
      <c r="CS173" s="8">
        <f>IF(COUNT($CA173:CE173)&gt;0,SMALL($CA173:CE173,1),$CN173)</f>
        <v>3.1091319444444401</v>
      </c>
      <c r="CU173" s="8">
        <f t="shared" si="875"/>
        <v>0</v>
      </c>
      <c r="CV173" s="8">
        <f>IF(COUNT($CG173:CH173)&gt;0,SMALL($CG173:CH173,1),$CU173)</f>
        <v>0</v>
      </c>
      <c r="CW173" s="8">
        <f>IF(COUNT($CG173:CI173)&gt;0,SMALL($CG173:CI173,1),$CU173)</f>
        <v>0</v>
      </c>
      <c r="CX173" s="8">
        <f>IF(COUNT($CG173:CJ173)&gt;0,SMALL($CG173:CJ173,1),$CU173)</f>
        <v>0</v>
      </c>
      <c r="CY173" s="8">
        <f>IF(COUNT($CG173:CK173)&gt;0,SMALL($CG173:CK173,1),$CU173)</f>
        <v>0</v>
      </c>
      <c r="DA173" s="8" t="str">
        <f t="shared" si="892"/>
        <v/>
      </c>
      <c r="DB173" s="8" t="str">
        <f t="shared" si="893"/>
        <v/>
      </c>
      <c r="DC173" s="1">
        <f t="shared" si="811"/>
        <v>0</v>
      </c>
      <c r="DD173" s="8" t="str">
        <f t="shared" si="894"/>
        <v/>
      </c>
      <c r="DE173" s="1">
        <f t="shared" si="895"/>
        <v>0</v>
      </c>
      <c r="DG173" s="13">
        <f t="shared" si="910"/>
        <v>0</v>
      </c>
      <c r="DH173" s="13">
        <f>SMALL($DT173:DU173,1)/(60*60*24)</f>
        <v>0</v>
      </c>
      <c r="DI173" s="13">
        <f>SMALL($DT173:DV173,1)/(60*60*24)</f>
        <v>0</v>
      </c>
      <c r="DJ173" s="13">
        <f>SMALL($DT173:DW173,1)/(60*60*24)</f>
        <v>0</v>
      </c>
      <c r="DK173" s="13">
        <f>SMALL($DT173:DX173,1)/(60*60*24)</f>
        <v>0</v>
      </c>
      <c r="DL173" s="13">
        <f>SMALL($DT173:DY173,1)/(60*60*24)</f>
        <v>0</v>
      </c>
      <c r="DM173" s="37">
        <f t="shared" si="911"/>
        <v>0</v>
      </c>
      <c r="DN173" s="13">
        <f>SMALL($DZ173:EA173,1)/(60*60*24)</f>
        <v>0</v>
      </c>
      <c r="DO173" s="13">
        <f>SMALL($DZ173:EB173,1)/(60*60*24)</f>
        <v>0</v>
      </c>
      <c r="DP173" s="13">
        <f>SMALL($DZ173:EC173,1)/(60*60*24)</f>
        <v>0</v>
      </c>
      <c r="DQ173" s="13">
        <f>SMALL($DZ173:ED173,1)/(60*60*24)</f>
        <v>0</v>
      </c>
      <c r="DR173" s="13">
        <f>SMALL($DZ173:EE173,1)/(60*60*24)</f>
        <v>0</v>
      </c>
      <c r="DT173" s="6">
        <f t="shared" si="912"/>
        <v>0</v>
      </c>
      <c r="DU173" s="1">
        <f t="shared" si="876"/>
        <v>9999</v>
      </c>
      <c r="DV173" s="1">
        <f t="shared" si="877"/>
        <v>9999</v>
      </c>
      <c r="DW173" s="1">
        <f t="shared" si="878"/>
        <v>9999</v>
      </c>
      <c r="DX173" s="1">
        <f t="shared" si="879"/>
        <v>9999</v>
      </c>
      <c r="DY173" s="1">
        <f t="shared" si="880"/>
        <v>9999</v>
      </c>
      <c r="DZ173" s="6">
        <f t="shared" si="913"/>
        <v>0</v>
      </c>
      <c r="EA173" s="1">
        <f t="shared" si="881"/>
        <v>9999</v>
      </c>
      <c r="EB173" s="46">
        <f t="shared" si="792"/>
        <v>9999</v>
      </c>
      <c r="EC173" s="1">
        <f t="shared" si="882"/>
        <v>9999</v>
      </c>
      <c r="ED173" s="1">
        <f t="shared" si="883"/>
        <v>9999</v>
      </c>
      <c r="EE173" s="1">
        <f t="shared" si="884"/>
        <v>9999</v>
      </c>
    </row>
    <row r="174" spans="14:135" x14ac:dyDescent="0.25">
      <c r="N174" s="8">
        <f t="shared" si="889"/>
        <v>0</v>
      </c>
      <c r="O174" s="8"/>
      <c r="P174" s="70"/>
      <c r="Q174" s="32">
        <f t="shared" ref="Q174" si="917">IF(R174&gt;0,"+",0)</f>
        <v>0</v>
      </c>
      <c r="R174" s="70"/>
      <c r="S174" s="6">
        <f t="shared" si="772"/>
        <v>0</v>
      </c>
      <c r="T174" s="8" t="str">
        <f t="shared" si="891"/>
        <v/>
      </c>
      <c r="V174" s="8">
        <f t="shared" si="773"/>
        <v>0</v>
      </c>
      <c r="W174" s="8">
        <f t="shared" si="774"/>
        <v>0</v>
      </c>
      <c r="X174" s="8" t="str">
        <f t="shared" si="775"/>
        <v/>
      </c>
      <c r="Y174" s="8"/>
      <c r="Z174" s="8">
        <f>IF(A174&lt;&gt;"",IF(VLOOKUP(A174,Apr!A$4:F$209,6)&gt;0,VLOOKUP(A174,Apr!A$4:F$209,6),0),0)</f>
        <v>0</v>
      </c>
      <c r="AA174" s="8">
        <f>IF(A174&lt;&gt;"",IF(VLOOKUP(A174,May!A$3:F$207,6)&gt;0,VLOOKUP(A174,May!A$3:F$207,6),0),0)</f>
        <v>0</v>
      </c>
      <c r="AB174" s="8">
        <f>IF(A174&lt;&gt;"",IF(VLOOKUP(A174,Jun!A$3:F$207,6)&gt;0,VLOOKUP(A174,Jun!A$3:F$207,6),0),0)</f>
        <v>0</v>
      </c>
      <c r="AC174" s="8">
        <f>IF(A174&lt;&gt;"",IF(VLOOKUP(A174,Jul!A$3:F$206,6)&gt;0,VLOOKUP(A174,Jul!A$3:F$206,6),0),0)</f>
        <v>0</v>
      </c>
      <c r="AD174" s="8">
        <f>IF(A174&lt;&gt;"",IF(VLOOKUP(A174,Aug!A$3:F$206,6)&gt;0,VLOOKUP(A174,Aug!A$3:F$206,6),0),0)</f>
        <v>0</v>
      </c>
      <c r="AE174" s="8">
        <f>IF(A174&lt;&gt;"",IF(VLOOKUP(A174,Sep!A$3:F$206,6)&gt;0,VLOOKUP(A174,Sep!A$3:F$206,6),0),0)</f>
        <v>0</v>
      </c>
      <c r="AF174" s="6">
        <f t="shared" si="776"/>
        <v>0</v>
      </c>
      <c r="AG174" s="8">
        <f t="shared" si="777"/>
        <v>2.7777777777777776E-2</v>
      </c>
      <c r="AH174" s="8">
        <f>IF(A174&lt;&gt;"",IF(VLOOKUP(A174,Oct!A$3:F$206,6)&gt;0,VLOOKUP(A174,Oct!A$3:F$206,6),0),0)</f>
        <v>0</v>
      </c>
      <c r="AI174" s="8">
        <f>IF(A174&lt;&gt;"",IF(VLOOKUP(A174,Nov!A$3:F$206,6)&gt;0,VLOOKUP(A174,Nov!A$3:F$206,6),0),0)</f>
        <v>0</v>
      </c>
      <c r="AJ174" s="8">
        <f>IF(A174&lt;&gt;"",IF(VLOOKUP(A174,Dec!A$3:F$207,6)&gt;0,VLOOKUP(A174,Dec!A$3:F$207,6),0),0)</f>
        <v>0</v>
      </c>
      <c r="AK174" s="8">
        <f>IF(A174&lt;&gt;"",IF(VLOOKUP(A174,Jan!A$3:F$206,6)&gt;0,VLOOKUP(A174,Jan!A$3:F$206,6),0),0)</f>
        <v>0</v>
      </c>
      <c r="AL174" s="8">
        <f>IF(A174&lt;&gt;"",IF(VLOOKUP(A174,Feb!A$3:F$206,6)&gt;0,VLOOKUP(A174,Feb!A$3:F$206,6),0),0)</f>
        <v>0</v>
      </c>
      <c r="AM174" s="8">
        <f>IF(A174&lt;&gt;"",IF(VLOOKUP(A174,Mar!A$3:F$206,6)&gt;0,VLOOKUP(A174,Mar!A$3:F$206,6),0),0)</f>
        <v>0</v>
      </c>
      <c r="AO174" s="8">
        <f>LARGE($BM174:BN174,1)</f>
        <v>0</v>
      </c>
      <c r="AP174" s="8">
        <f>LARGE($BM174:BO174,1)</f>
        <v>0</v>
      </c>
      <c r="AQ174" s="8">
        <f>LARGE($BM174:BP174,1)</f>
        <v>0</v>
      </c>
      <c r="AR174" s="8">
        <f>LARGE($BM174:BQ174,1)</f>
        <v>0</v>
      </c>
      <c r="AS174" s="8">
        <f>LARGE($BM174:BR174,1)</f>
        <v>0</v>
      </c>
      <c r="AT174" s="8">
        <f>LARGE($BS174:BT174,1)</f>
        <v>0</v>
      </c>
      <c r="AU174" s="8">
        <f>LARGE($BS174:BU174,1)</f>
        <v>0</v>
      </c>
      <c r="AV174" s="8">
        <f>LARGE($BS174:BV174,1)</f>
        <v>0</v>
      </c>
      <c r="AW174" s="8">
        <f>LARGE($BS174:BW174,1)</f>
        <v>0</v>
      </c>
      <c r="AX174" s="8">
        <f>LARGE($BS174:BX174,1)</f>
        <v>0</v>
      </c>
      <c r="BA174" s="6">
        <f t="shared" si="897"/>
        <v>0</v>
      </c>
      <c r="BB174" s="6">
        <f t="shared" si="898"/>
        <v>0</v>
      </c>
      <c r="BC174" s="6">
        <f t="shared" si="899"/>
        <v>0</v>
      </c>
      <c r="BD174" s="6">
        <f t="shared" si="900"/>
        <v>0</v>
      </c>
      <c r="BE174" s="6">
        <f t="shared" si="901"/>
        <v>0</v>
      </c>
      <c r="BF174" s="6">
        <f t="shared" si="902"/>
        <v>0</v>
      </c>
      <c r="BG174" s="6">
        <f t="shared" si="778"/>
        <v>0</v>
      </c>
      <c r="BH174" s="6">
        <f t="shared" si="779"/>
        <v>0</v>
      </c>
      <c r="BI174" s="6">
        <f t="shared" si="780"/>
        <v>0</v>
      </c>
      <c r="BJ174" s="6">
        <f t="shared" si="781"/>
        <v>0</v>
      </c>
      <c r="BK174" s="6">
        <f t="shared" si="782"/>
        <v>0</v>
      </c>
      <c r="BM174" s="8" t="str">
        <f t="shared" si="903"/>
        <v/>
      </c>
      <c r="BN174" s="8">
        <f t="shared" si="783"/>
        <v>0</v>
      </c>
      <c r="BO174" s="8">
        <f t="shared" si="784"/>
        <v>0</v>
      </c>
      <c r="BP174" s="8">
        <f t="shared" si="785"/>
        <v>0</v>
      </c>
      <c r="BQ174" s="8">
        <f t="shared" si="786"/>
        <v>0</v>
      </c>
      <c r="BR174" s="8">
        <f t="shared" si="787"/>
        <v>0</v>
      </c>
      <c r="BS174" s="8"/>
      <c r="BT174" s="8">
        <f t="shared" si="867"/>
        <v>0</v>
      </c>
      <c r="BU174" s="8">
        <f t="shared" si="867"/>
        <v>0</v>
      </c>
      <c r="BV174" s="8">
        <f t="shared" si="789"/>
        <v>0</v>
      </c>
      <c r="BW174" s="8">
        <f t="shared" si="790"/>
        <v>0</v>
      </c>
      <c r="BX174" s="8">
        <f t="shared" si="791"/>
        <v>0</v>
      </c>
      <c r="CA174" s="8" t="str">
        <f t="shared" si="904"/>
        <v/>
      </c>
      <c r="CB174" s="8" t="str">
        <f t="shared" si="905"/>
        <v/>
      </c>
      <c r="CC174" s="8" t="str">
        <f t="shared" si="906"/>
        <v/>
      </c>
      <c r="CD174" s="8" t="str">
        <f t="shared" si="907"/>
        <v/>
      </c>
      <c r="CE174" s="8" t="str">
        <f t="shared" si="908"/>
        <v/>
      </c>
      <c r="CF174" s="8" t="str">
        <f t="shared" si="909"/>
        <v/>
      </c>
      <c r="CG174" s="8" t="str">
        <f t="shared" si="868"/>
        <v/>
      </c>
      <c r="CH174" s="8" t="str">
        <f t="shared" si="869"/>
        <v/>
      </c>
      <c r="CI174" s="8" t="str">
        <f t="shared" si="870"/>
        <v/>
      </c>
      <c r="CJ174" s="8" t="str">
        <f t="shared" si="871"/>
        <v/>
      </c>
      <c r="CK174" s="8" t="str">
        <f t="shared" si="872"/>
        <v/>
      </c>
      <c r="CL174" s="8" t="str">
        <f t="shared" si="873"/>
        <v/>
      </c>
      <c r="CN174" s="13">
        <v>3.1507986111111101</v>
      </c>
      <c r="CO174" s="8">
        <f t="shared" si="874"/>
        <v>3.1507986111111101</v>
      </c>
      <c r="CP174" s="8">
        <f>IF(COUNT($CA174:CB174)&gt;0,SMALL($CA174:CB174,1),$CN174)</f>
        <v>3.1507986111111101</v>
      </c>
      <c r="CQ174" s="8">
        <f>IF(COUNT($CA174:CC174)&gt;0,SMALL($CA174:CC174,1),$CN174)</f>
        <v>3.1507986111111101</v>
      </c>
      <c r="CR174" s="8">
        <f>IF(COUNT($CA174:CD174)&gt;0,SMALL($CA174:CD174,1),$CN174)</f>
        <v>3.1507986111111101</v>
      </c>
      <c r="CS174" s="8">
        <f>IF(COUNT($CA174:CE174)&gt;0,SMALL($CA174:CE174,1),$CN174)</f>
        <v>3.1507986111111101</v>
      </c>
      <c r="CU174" s="8">
        <f t="shared" si="875"/>
        <v>0</v>
      </c>
      <c r="CV174" s="8">
        <f>IF(COUNT($CG174:CH174)&gt;0,SMALL($CG174:CH174,1),$CU174)</f>
        <v>0</v>
      </c>
      <c r="CW174" s="8">
        <f>IF(COUNT($CG174:CI174)&gt;0,SMALL($CG174:CI174,1),$CU174)</f>
        <v>0</v>
      </c>
      <c r="CX174" s="8">
        <f>IF(COUNT($CG174:CJ174)&gt;0,SMALL($CG174:CJ174,1),$CU174)</f>
        <v>0</v>
      </c>
      <c r="CY174" s="8">
        <f>IF(COUNT($CG174:CK174)&gt;0,SMALL($CG174:CK174,1),$CU174)</f>
        <v>0</v>
      </c>
      <c r="DA174" s="8" t="str">
        <f t="shared" si="892"/>
        <v/>
      </c>
      <c r="DB174" s="8" t="str">
        <f t="shared" si="893"/>
        <v/>
      </c>
      <c r="DC174" s="1">
        <f t="shared" si="811"/>
        <v>0</v>
      </c>
      <c r="DD174" s="8" t="str">
        <f t="shared" si="894"/>
        <v/>
      </c>
      <c r="DE174" s="1">
        <f t="shared" si="895"/>
        <v>0</v>
      </c>
      <c r="DG174" s="13">
        <f t="shared" si="910"/>
        <v>0</v>
      </c>
      <c r="DH174" s="13">
        <f>SMALL($DT174:DU174,1)/(60*60*24)</f>
        <v>0</v>
      </c>
      <c r="DI174" s="13">
        <f>SMALL($DT174:DV174,1)/(60*60*24)</f>
        <v>0</v>
      </c>
      <c r="DJ174" s="13">
        <f>SMALL($DT174:DW174,1)/(60*60*24)</f>
        <v>0</v>
      </c>
      <c r="DK174" s="13">
        <f>SMALL($DT174:DX174,1)/(60*60*24)</f>
        <v>0</v>
      </c>
      <c r="DL174" s="13">
        <f>SMALL($DT174:DY174,1)/(60*60*24)</f>
        <v>0</v>
      </c>
      <c r="DM174" s="37">
        <f t="shared" si="911"/>
        <v>0</v>
      </c>
      <c r="DN174" s="13">
        <f>SMALL($DZ174:EA174,1)/(60*60*24)</f>
        <v>0</v>
      </c>
      <c r="DO174" s="13">
        <f>SMALL($DZ174:EB174,1)/(60*60*24)</f>
        <v>0</v>
      </c>
      <c r="DP174" s="13">
        <f>SMALL($DZ174:EC174,1)/(60*60*24)</f>
        <v>0</v>
      </c>
      <c r="DQ174" s="13">
        <f>SMALL($DZ174:ED174,1)/(60*60*24)</f>
        <v>0</v>
      </c>
      <c r="DR174" s="13">
        <f>SMALL($DZ174:EE174,1)/(60*60*24)</f>
        <v>0</v>
      </c>
      <c r="DT174" s="6">
        <f t="shared" si="912"/>
        <v>0</v>
      </c>
      <c r="DU174" s="1">
        <f t="shared" si="876"/>
        <v>9999</v>
      </c>
      <c r="DV174" s="1">
        <f t="shared" si="877"/>
        <v>9999</v>
      </c>
      <c r="DW174" s="1">
        <f t="shared" si="878"/>
        <v>9999</v>
      </c>
      <c r="DX174" s="1">
        <f t="shared" si="879"/>
        <v>9999</v>
      </c>
      <c r="DY174" s="1">
        <f t="shared" si="880"/>
        <v>9999</v>
      </c>
      <c r="DZ174" s="6">
        <f t="shared" si="913"/>
        <v>0</v>
      </c>
      <c r="EA174" s="1">
        <f t="shared" si="881"/>
        <v>9999</v>
      </c>
      <c r="EB174" s="46">
        <f t="shared" si="792"/>
        <v>9999</v>
      </c>
      <c r="EC174" s="1">
        <f t="shared" si="882"/>
        <v>9999</v>
      </c>
      <c r="ED174" s="1">
        <f t="shared" si="883"/>
        <v>9999</v>
      </c>
      <c r="EE174" s="1">
        <f t="shared" si="884"/>
        <v>9999</v>
      </c>
    </row>
    <row r="175" spans="14:135" x14ac:dyDescent="0.25">
      <c r="N175" s="8">
        <f t="shared" si="889"/>
        <v>0</v>
      </c>
      <c r="O175" s="8"/>
      <c r="P175" s="70"/>
      <c r="Q175" s="32">
        <f t="shared" ref="Q175" si="918">IF(R175&gt;0,"+",0)</f>
        <v>0</v>
      </c>
      <c r="R175" s="70"/>
      <c r="S175" s="6">
        <f t="shared" si="772"/>
        <v>0</v>
      </c>
      <c r="T175" s="8" t="str">
        <f t="shared" si="891"/>
        <v/>
      </c>
      <c r="V175" s="8">
        <f t="shared" si="773"/>
        <v>0</v>
      </c>
      <c r="W175" s="8">
        <f t="shared" si="774"/>
        <v>0</v>
      </c>
      <c r="X175" s="8" t="str">
        <f t="shared" si="775"/>
        <v/>
      </c>
      <c r="Y175" s="8"/>
      <c r="Z175" s="8">
        <f>IF(A175&lt;&gt;"",IF(VLOOKUP(A175,Apr!A$4:F$209,6)&gt;0,VLOOKUP(A175,Apr!A$4:F$209,6),0),0)</f>
        <v>0</v>
      </c>
      <c r="AA175" s="8">
        <f>IF(A175&lt;&gt;"",IF(VLOOKUP(A175,May!A$3:F$207,6)&gt;0,VLOOKUP(A175,May!A$3:F$207,6),0),0)</f>
        <v>0</v>
      </c>
      <c r="AB175" s="8">
        <f>IF(A175&lt;&gt;"",IF(VLOOKUP(A175,Jun!A$3:F$207,6)&gt;0,VLOOKUP(A175,Jun!A$3:F$207,6),0),0)</f>
        <v>0</v>
      </c>
      <c r="AC175" s="8">
        <f>IF(A175&lt;&gt;"",IF(VLOOKUP(A175,Jul!A$3:F$206,6)&gt;0,VLOOKUP(A175,Jul!A$3:F$206,6),0),0)</f>
        <v>0</v>
      </c>
      <c r="AD175" s="8">
        <f>IF(A175&lt;&gt;"",IF(VLOOKUP(A175,Aug!A$3:F$206,6)&gt;0,VLOOKUP(A175,Aug!A$3:F$206,6),0),0)</f>
        <v>0</v>
      </c>
      <c r="AE175" s="8">
        <f>IF(A175&lt;&gt;"",IF(VLOOKUP(A175,Sep!A$3:F$206,6)&gt;0,VLOOKUP(A175,Sep!A$3:F$206,6),0),0)</f>
        <v>0</v>
      </c>
      <c r="AF175" s="6">
        <f t="shared" si="776"/>
        <v>0</v>
      </c>
      <c r="AG175" s="8">
        <f t="shared" si="777"/>
        <v>2.7777777777777776E-2</v>
      </c>
      <c r="AH175" s="8">
        <f>IF(A175&lt;&gt;"",IF(VLOOKUP(A175,Oct!A$3:F$206,6)&gt;0,VLOOKUP(A175,Oct!A$3:F$206,6),0),0)</f>
        <v>0</v>
      </c>
      <c r="AI175" s="8">
        <f>IF(A175&lt;&gt;"",IF(VLOOKUP(A175,Nov!A$3:F$206,6)&gt;0,VLOOKUP(A175,Nov!A$3:F$206,6),0),0)</f>
        <v>0</v>
      </c>
      <c r="AJ175" s="8">
        <f>IF(A175&lt;&gt;"",IF(VLOOKUP(A175,Dec!A$3:F$207,6)&gt;0,VLOOKUP(A175,Dec!A$3:F$207,6),0),0)</f>
        <v>0</v>
      </c>
      <c r="AK175" s="8">
        <f>IF(A175&lt;&gt;"",IF(VLOOKUP(A175,Jan!A$3:F$206,6)&gt;0,VLOOKUP(A175,Jan!A$3:F$206,6),0),0)</f>
        <v>0</v>
      </c>
      <c r="AL175" s="8">
        <f>IF(A175&lt;&gt;"",IF(VLOOKUP(A175,Feb!A$3:F$206,6)&gt;0,VLOOKUP(A175,Feb!A$3:F$206,6),0),0)</f>
        <v>0</v>
      </c>
      <c r="AM175" s="8">
        <f>IF(A175&lt;&gt;"",IF(VLOOKUP(A175,Mar!A$3:F$206,6)&gt;0,VLOOKUP(A175,Mar!A$3:F$206,6),0),0)</f>
        <v>0</v>
      </c>
      <c r="AO175" s="8">
        <f>LARGE($BM175:BN175,1)</f>
        <v>0</v>
      </c>
      <c r="AP175" s="8">
        <f>LARGE($BM175:BO175,1)</f>
        <v>0</v>
      </c>
      <c r="AQ175" s="8">
        <f>LARGE($BM175:BP175,1)</f>
        <v>0</v>
      </c>
      <c r="AR175" s="8">
        <f>LARGE($BM175:BQ175,1)</f>
        <v>0</v>
      </c>
      <c r="AS175" s="8">
        <f>LARGE($BM175:BR175,1)</f>
        <v>0</v>
      </c>
      <c r="AT175" s="8">
        <f>LARGE($BS175:BT175,1)</f>
        <v>0</v>
      </c>
      <c r="AU175" s="8">
        <f>LARGE($BS175:BU175,1)</f>
        <v>0</v>
      </c>
      <c r="AV175" s="8">
        <f>LARGE($BS175:BV175,1)</f>
        <v>0</v>
      </c>
      <c r="AW175" s="8">
        <f>LARGE($BS175:BW175,1)</f>
        <v>0</v>
      </c>
      <c r="AX175" s="8">
        <f>LARGE($BS175:BX175,1)</f>
        <v>0</v>
      </c>
      <c r="BA175" s="6">
        <f t="shared" si="897"/>
        <v>0</v>
      </c>
      <c r="BB175" s="6">
        <f t="shared" si="898"/>
        <v>0</v>
      </c>
      <c r="BC175" s="6">
        <f t="shared" si="899"/>
        <v>0</v>
      </c>
      <c r="BD175" s="6">
        <f t="shared" si="900"/>
        <v>0</v>
      </c>
      <c r="BE175" s="6">
        <f t="shared" si="901"/>
        <v>0</v>
      </c>
      <c r="BF175" s="6">
        <f t="shared" si="902"/>
        <v>0</v>
      </c>
      <c r="BG175" s="6">
        <f t="shared" si="778"/>
        <v>0</v>
      </c>
      <c r="BH175" s="6">
        <f t="shared" si="779"/>
        <v>0</v>
      </c>
      <c r="BI175" s="6">
        <f t="shared" si="780"/>
        <v>0</v>
      </c>
      <c r="BJ175" s="6">
        <f t="shared" si="781"/>
        <v>0</v>
      </c>
      <c r="BK175" s="6">
        <f t="shared" si="782"/>
        <v>0</v>
      </c>
      <c r="BM175" s="8" t="str">
        <f t="shared" si="903"/>
        <v/>
      </c>
      <c r="BN175" s="8">
        <f t="shared" si="783"/>
        <v>0</v>
      </c>
      <c r="BO175" s="8">
        <f t="shared" si="784"/>
        <v>0</v>
      </c>
      <c r="BP175" s="8">
        <f t="shared" si="785"/>
        <v>0</v>
      </c>
      <c r="BQ175" s="8">
        <f t="shared" si="786"/>
        <v>0</v>
      </c>
      <c r="BR175" s="8">
        <f t="shared" si="787"/>
        <v>0</v>
      </c>
      <c r="BS175" s="8"/>
      <c r="BT175" s="8">
        <f t="shared" si="867"/>
        <v>0</v>
      </c>
      <c r="BU175" s="8">
        <f t="shared" si="867"/>
        <v>0</v>
      </c>
      <c r="BV175" s="8">
        <f t="shared" si="789"/>
        <v>0</v>
      </c>
      <c r="BW175" s="8">
        <f t="shared" si="790"/>
        <v>0</v>
      </c>
      <c r="BX175" s="8">
        <f t="shared" si="791"/>
        <v>0</v>
      </c>
      <c r="CA175" s="8" t="str">
        <f t="shared" si="904"/>
        <v/>
      </c>
      <c r="CB175" s="8" t="str">
        <f t="shared" si="905"/>
        <v/>
      </c>
      <c r="CC175" s="8" t="str">
        <f t="shared" si="906"/>
        <v/>
      </c>
      <c r="CD175" s="8" t="str">
        <f t="shared" si="907"/>
        <v/>
      </c>
      <c r="CE175" s="8" t="str">
        <f t="shared" si="908"/>
        <v/>
      </c>
      <c r="CF175" s="8" t="str">
        <f t="shared" si="909"/>
        <v/>
      </c>
      <c r="CG175" s="8" t="str">
        <f t="shared" si="868"/>
        <v/>
      </c>
      <c r="CH175" s="8" t="str">
        <f t="shared" si="869"/>
        <v/>
      </c>
      <c r="CI175" s="8" t="str">
        <f t="shared" si="870"/>
        <v/>
      </c>
      <c r="CJ175" s="8" t="str">
        <f t="shared" si="871"/>
        <v/>
      </c>
      <c r="CK175" s="8" t="str">
        <f t="shared" si="872"/>
        <v/>
      </c>
      <c r="CL175" s="8" t="str">
        <f t="shared" si="873"/>
        <v/>
      </c>
      <c r="CN175" s="13">
        <v>3.1924652777777802</v>
      </c>
      <c r="CO175" s="8">
        <f t="shared" si="874"/>
        <v>3.1924652777777802</v>
      </c>
      <c r="CP175" s="8">
        <f>IF(COUNT($CA175:CB175)&gt;0,SMALL($CA175:CB175,1),$CN175)</f>
        <v>3.1924652777777802</v>
      </c>
      <c r="CQ175" s="8">
        <f>IF(COUNT($CA175:CC175)&gt;0,SMALL($CA175:CC175,1),$CN175)</f>
        <v>3.1924652777777802</v>
      </c>
      <c r="CR175" s="8">
        <f>IF(COUNT($CA175:CD175)&gt;0,SMALL($CA175:CD175,1),$CN175)</f>
        <v>3.1924652777777802</v>
      </c>
      <c r="CS175" s="8">
        <f>IF(COUNT($CA175:CE175)&gt;0,SMALL($CA175:CE175,1),$CN175)</f>
        <v>3.1924652777777802</v>
      </c>
      <c r="CU175" s="8">
        <f t="shared" si="875"/>
        <v>0</v>
      </c>
      <c r="CV175" s="8">
        <f>IF(COUNT($CG175:CH175)&gt;0,SMALL($CG175:CH175,1),$CU175)</f>
        <v>0</v>
      </c>
      <c r="CW175" s="8">
        <f>IF(COUNT($CG175:CI175)&gt;0,SMALL($CG175:CI175,1),$CU175)</f>
        <v>0</v>
      </c>
      <c r="CX175" s="8">
        <f>IF(COUNT($CG175:CJ175)&gt;0,SMALL($CG175:CJ175,1),$CU175)</f>
        <v>0</v>
      </c>
      <c r="CY175" s="8">
        <f>IF(COUNT($CG175:CK175)&gt;0,SMALL($CG175:CK175,1),$CU175)</f>
        <v>0</v>
      </c>
      <c r="DA175" s="8" t="str">
        <f t="shared" si="892"/>
        <v/>
      </c>
      <c r="DB175" s="8" t="str">
        <f t="shared" si="893"/>
        <v/>
      </c>
      <c r="DC175" s="1">
        <f t="shared" si="811"/>
        <v>0</v>
      </c>
      <c r="DD175" s="8" t="str">
        <f t="shared" si="894"/>
        <v/>
      </c>
      <c r="DE175" s="1">
        <f t="shared" si="895"/>
        <v>0</v>
      </c>
      <c r="DG175" s="13">
        <f t="shared" si="910"/>
        <v>0</v>
      </c>
      <c r="DH175" s="13">
        <f>SMALL($DT175:DU175,1)/(60*60*24)</f>
        <v>0</v>
      </c>
      <c r="DI175" s="13">
        <f>SMALL($DT175:DV175,1)/(60*60*24)</f>
        <v>0</v>
      </c>
      <c r="DJ175" s="13">
        <f>SMALL($DT175:DW175,1)/(60*60*24)</f>
        <v>0</v>
      </c>
      <c r="DK175" s="13">
        <f>SMALL($DT175:DX175,1)/(60*60*24)</f>
        <v>0</v>
      </c>
      <c r="DL175" s="13">
        <f>SMALL($DT175:DY175,1)/(60*60*24)</f>
        <v>0</v>
      </c>
      <c r="DM175" s="37">
        <f t="shared" si="911"/>
        <v>0</v>
      </c>
      <c r="DN175" s="13">
        <f>SMALL($DZ175:EA175,1)/(60*60*24)</f>
        <v>0</v>
      </c>
      <c r="DO175" s="13">
        <f>SMALL($DZ175:EB175,1)/(60*60*24)</f>
        <v>0</v>
      </c>
      <c r="DP175" s="13">
        <f>SMALL($DZ175:EC175,1)/(60*60*24)</f>
        <v>0</v>
      </c>
      <c r="DQ175" s="13">
        <f>SMALL($DZ175:ED175,1)/(60*60*24)</f>
        <v>0</v>
      </c>
      <c r="DR175" s="13">
        <f>SMALL($DZ175:EE175,1)/(60*60*24)</f>
        <v>0</v>
      </c>
      <c r="DT175" s="6">
        <f t="shared" si="912"/>
        <v>0</v>
      </c>
      <c r="DU175" s="1">
        <f t="shared" si="876"/>
        <v>9999</v>
      </c>
      <c r="DV175" s="1">
        <f t="shared" si="877"/>
        <v>9999</v>
      </c>
      <c r="DW175" s="1">
        <f t="shared" si="878"/>
        <v>9999</v>
      </c>
      <c r="DX175" s="1">
        <f t="shared" si="879"/>
        <v>9999</v>
      </c>
      <c r="DY175" s="1">
        <f t="shared" si="880"/>
        <v>9999</v>
      </c>
      <c r="DZ175" s="6">
        <f t="shared" si="913"/>
        <v>0</v>
      </c>
      <c r="EA175" s="1">
        <f t="shared" si="881"/>
        <v>9999</v>
      </c>
      <c r="EB175" s="46">
        <f t="shared" si="792"/>
        <v>9999</v>
      </c>
      <c r="EC175" s="1">
        <f t="shared" si="882"/>
        <v>9999</v>
      </c>
      <c r="ED175" s="1">
        <f t="shared" si="883"/>
        <v>9999</v>
      </c>
      <c r="EE175" s="1">
        <f t="shared" si="884"/>
        <v>9999</v>
      </c>
    </row>
    <row r="176" spans="14:135" x14ac:dyDescent="0.25">
      <c r="N176" s="8">
        <f t="shared" si="889"/>
        <v>0</v>
      </c>
      <c r="O176" s="8"/>
      <c r="P176" s="70"/>
      <c r="Q176" s="32">
        <f t="shared" ref="Q176" si="919">IF(R176&gt;0,"+",0)</f>
        <v>0</v>
      </c>
      <c r="R176" s="70"/>
      <c r="S176" s="6">
        <f t="shared" si="772"/>
        <v>0</v>
      </c>
      <c r="T176" s="8" t="str">
        <f t="shared" si="891"/>
        <v/>
      </c>
      <c r="V176" s="8">
        <f t="shared" si="773"/>
        <v>0</v>
      </c>
      <c r="W176" s="8">
        <f t="shared" si="774"/>
        <v>0</v>
      </c>
      <c r="X176" s="8" t="str">
        <f t="shared" si="775"/>
        <v/>
      </c>
      <c r="Y176" s="8"/>
      <c r="Z176" s="8">
        <f>IF(A176&lt;&gt;"",IF(VLOOKUP(A176,Apr!A$4:F$209,6)&gt;0,VLOOKUP(A176,Apr!A$4:F$209,6),0),0)</f>
        <v>0</v>
      </c>
      <c r="AA176" s="8">
        <f>IF(A176&lt;&gt;"",IF(VLOOKUP(A176,May!A$3:F$207,6)&gt;0,VLOOKUP(A176,May!A$3:F$207,6),0),0)</f>
        <v>0</v>
      </c>
      <c r="AB176" s="8">
        <f>IF(A176&lt;&gt;"",IF(VLOOKUP(A176,Jun!A$3:F$207,6)&gt;0,VLOOKUP(A176,Jun!A$3:F$207,6),0),0)</f>
        <v>0</v>
      </c>
      <c r="AC176" s="8">
        <f>IF(A176&lt;&gt;"",IF(VLOOKUP(A176,Jul!A$3:F$206,6)&gt;0,VLOOKUP(A176,Jul!A$3:F$206,6),0),0)</f>
        <v>0</v>
      </c>
      <c r="AD176" s="8">
        <f>IF(A176&lt;&gt;"",IF(VLOOKUP(A176,Aug!A$3:F$206,6)&gt;0,VLOOKUP(A176,Aug!A$3:F$206,6),0),0)</f>
        <v>0</v>
      </c>
      <c r="AE176" s="8">
        <f>IF(A176&lt;&gt;"",IF(VLOOKUP(A176,Sep!A$3:F$206,6)&gt;0,VLOOKUP(A176,Sep!A$3:F$206,6),0),0)</f>
        <v>0</v>
      </c>
      <c r="AF176" s="6">
        <f t="shared" si="776"/>
        <v>0</v>
      </c>
      <c r="AG176" s="8">
        <f t="shared" si="777"/>
        <v>2.7777777777777776E-2</v>
      </c>
      <c r="AH176" s="8">
        <f>IF(A176&lt;&gt;"",IF(VLOOKUP(A176,Oct!A$3:F$206,6)&gt;0,VLOOKUP(A176,Oct!A$3:F$206,6),0),0)</f>
        <v>0</v>
      </c>
      <c r="AI176" s="8">
        <f>IF(A176&lt;&gt;"",IF(VLOOKUP(A176,Nov!A$3:F$206,6)&gt;0,VLOOKUP(A176,Nov!A$3:F$206,6),0),0)</f>
        <v>0</v>
      </c>
      <c r="AJ176" s="8">
        <f>IF(A176&lt;&gt;"",IF(VLOOKUP(A176,Dec!A$3:F$207,6)&gt;0,VLOOKUP(A176,Dec!A$3:F$207,6),0),0)</f>
        <v>0</v>
      </c>
      <c r="AK176" s="8">
        <f>IF(A176&lt;&gt;"",IF(VLOOKUP(A176,Jan!A$3:F$206,6)&gt;0,VLOOKUP(A176,Jan!A$3:F$206,6),0),0)</f>
        <v>0</v>
      </c>
      <c r="AL176" s="8">
        <f>IF(A176&lt;&gt;"",IF(VLOOKUP(A176,Feb!A$3:F$206,6)&gt;0,VLOOKUP(A176,Feb!A$3:F$206,6),0),0)</f>
        <v>0</v>
      </c>
      <c r="AM176" s="8">
        <f>IF(A176&lt;&gt;"",IF(VLOOKUP(A176,Mar!A$3:F$206,6)&gt;0,VLOOKUP(A176,Mar!A$3:F$206,6),0),0)</f>
        <v>0</v>
      </c>
      <c r="AO176" s="8">
        <f>LARGE($BM176:BN176,1)</f>
        <v>0</v>
      </c>
      <c r="AP176" s="8">
        <f>LARGE($BM176:BO176,1)</f>
        <v>0</v>
      </c>
      <c r="AQ176" s="8">
        <f>LARGE($BM176:BP176,1)</f>
        <v>0</v>
      </c>
      <c r="AR176" s="8">
        <f>LARGE($BM176:BQ176,1)</f>
        <v>0</v>
      </c>
      <c r="AS176" s="8">
        <f>LARGE($BM176:BR176,1)</f>
        <v>0</v>
      </c>
      <c r="AT176" s="8">
        <f>LARGE($BS176:BT176,1)</f>
        <v>0</v>
      </c>
      <c r="AU176" s="8">
        <f>LARGE($BS176:BU176,1)</f>
        <v>0</v>
      </c>
      <c r="AV176" s="8">
        <f>LARGE($BS176:BV176,1)</f>
        <v>0</v>
      </c>
      <c r="AW176" s="8">
        <f>LARGE($BS176:BW176,1)</f>
        <v>0</v>
      </c>
      <c r="AX176" s="8">
        <f>LARGE($BS176:BX176,1)</f>
        <v>0</v>
      </c>
      <c r="BA176" s="6">
        <f t="shared" si="897"/>
        <v>0</v>
      </c>
      <c r="BB176" s="6">
        <f t="shared" si="898"/>
        <v>0</v>
      </c>
      <c r="BC176" s="6">
        <f t="shared" si="899"/>
        <v>0</v>
      </c>
      <c r="BD176" s="6">
        <f t="shared" si="900"/>
        <v>0</v>
      </c>
      <c r="BE176" s="6">
        <f t="shared" si="901"/>
        <v>0</v>
      </c>
      <c r="BF176" s="6">
        <f t="shared" si="902"/>
        <v>0</v>
      </c>
      <c r="BG176" s="6">
        <f t="shared" si="778"/>
        <v>0</v>
      </c>
      <c r="BH176" s="6">
        <f t="shared" si="779"/>
        <v>0</v>
      </c>
      <c r="BI176" s="6">
        <f t="shared" si="780"/>
        <v>0</v>
      </c>
      <c r="BJ176" s="6">
        <f t="shared" si="781"/>
        <v>0</v>
      </c>
      <c r="BK176" s="6">
        <f t="shared" si="782"/>
        <v>0</v>
      </c>
      <c r="BM176" s="8" t="str">
        <f t="shared" si="903"/>
        <v/>
      </c>
      <c r="BN176" s="8">
        <f t="shared" si="783"/>
        <v>0</v>
      </c>
      <c r="BO176" s="8">
        <f t="shared" si="784"/>
        <v>0</v>
      </c>
      <c r="BP176" s="8">
        <f t="shared" si="785"/>
        <v>0</v>
      </c>
      <c r="BQ176" s="8">
        <f t="shared" si="786"/>
        <v>0</v>
      </c>
      <c r="BR176" s="8">
        <f t="shared" si="787"/>
        <v>0</v>
      </c>
      <c r="BS176" s="8"/>
      <c r="BT176" s="8">
        <f t="shared" si="867"/>
        <v>0</v>
      </c>
      <c r="BU176" s="8">
        <f t="shared" si="867"/>
        <v>0</v>
      </c>
      <c r="BV176" s="8">
        <f t="shared" si="789"/>
        <v>0</v>
      </c>
      <c r="BW176" s="8">
        <f t="shared" si="790"/>
        <v>0</v>
      </c>
      <c r="BX176" s="8">
        <f t="shared" si="791"/>
        <v>0</v>
      </c>
      <c r="CA176" s="8" t="str">
        <f t="shared" si="904"/>
        <v/>
      </c>
      <c r="CB176" s="8" t="str">
        <f t="shared" si="905"/>
        <v/>
      </c>
      <c r="CC176" s="8" t="str">
        <f t="shared" si="906"/>
        <v/>
      </c>
      <c r="CD176" s="8" t="str">
        <f t="shared" si="907"/>
        <v/>
      </c>
      <c r="CE176" s="8" t="str">
        <f t="shared" si="908"/>
        <v/>
      </c>
      <c r="CF176" s="8" t="str">
        <f t="shared" si="909"/>
        <v/>
      </c>
      <c r="CG176" s="8" t="str">
        <f t="shared" si="868"/>
        <v/>
      </c>
      <c r="CH176" s="8" t="str">
        <f t="shared" si="869"/>
        <v/>
      </c>
      <c r="CI176" s="8" t="str">
        <f t="shared" si="870"/>
        <v/>
      </c>
      <c r="CJ176" s="8" t="str">
        <f t="shared" si="871"/>
        <v/>
      </c>
      <c r="CK176" s="8" t="str">
        <f t="shared" si="872"/>
        <v/>
      </c>
      <c r="CL176" s="8" t="str">
        <f t="shared" si="873"/>
        <v/>
      </c>
      <c r="CN176" s="13">
        <v>3.2341319444444401</v>
      </c>
      <c r="CO176" s="8">
        <f t="shared" si="874"/>
        <v>3.2341319444444401</v>
      </c>
      <c r="CP176" s="8">
        <f>IF(COUNT($CA176:CB176)&gt;0,SMALL($CA176:CB176,1),$CN176)</f>
        <v>3.2341319444444401</v>
      </c>
      <c r="CQ176" s="8">
        <f>IF(COUNT($CA176:CC176)&gt;0,SMALL($CA176:CC176,1),$CN176)</f>
        <v>3.2341319444444401</v>
      </c>
      <c r="CR176" s="8">
        <f>IF(COUNT($CA176:CD176)&gt;0,SMALL($CA176:CD176,1),$CN176)</f>
        <v>3.2341319444444401</v>
      </c>
      <c r="CS176" s="8">
        <f>IF(COUNT($CA176:CE176)&gt;0,SMALL($CA176:CE176,1),$CN176)</f>
        <v>3.2341319444444401</v>
      </c>
      <c r="CU176" s="8">
        <f t="shared" si="875"/>
        <v>0</v>
      </c>
      <c r="CV176" s="8">
        <f>IF(COUNT($CG176:CH176)&gt;0,SMALL($CG176:CH176,1),$CU176)</f>
        <v>0</v>
      </c>
      <c r="CW176" s="8">
        <f>IF(COUNT($CG176:CI176)&gt;0,SMALL($CG176:CI176,1),$CU176)</f>
        <v>0</v>
      </c>
      <c r="CX176" s="8">
        <f>IF(COUNT($CG176:CJ176)&gt;0,SMALL($CG176:CJ176,1),$CU176)</f>
        <v>0</v>
      </c>
      <c r="CY176" s="8">
        <f>IF(COUNT($CG176:CK176)&gt;0,SMALL($CG176:CK176,1),$CU176)</f>
        <v>0</v>
      </c>
      <c r="DA176" s="8" t="str">
        <f t="shared" si="892"/>
        <v/>
      </c>
      <c r="DB176" s="8" t="str">
        <f t="shared" si="893"/>
        <v/>
      </c>
      <c r="DC176" s="1">
        <f t="shared" si="811"/>
        <v>0</v>
      </c>
      <c r="DD176" s="8" t="str">
        <f t="shared" si="894"/>
        <v/>
      </c>
      <c r="DE176" s="1">
        <f t="shared" si="895"/>
        <v>0</v>
      </c>
      <c r="DG176" s="13">
        <f t="shared" si="910"/>
        <v>0</v>
      </c>
      <c r="DH176" s="13">
        <f>SMALL($DT176:DU176,1)/(60*60*24)</f>
        <v>0</v>
      </c>
      <c r="DI176" s="13">
        <f>SMALL($DT176:DV176,1)/(60*60*24)</f>
        <v>0</v>
      </c>
      <c r="DJ176" s="13">
        <f>SMALL($DT176:DW176,1)/(60*60*24)</f>
        <v>0</v>
      </c>
      <c r="DK176" s="13">
        <f>SMALL($DT176:DX176,1)/(60*60*24)</f>
        <v>0</v>
      </c>
      <c r="DL176" s="13">
        <f>SMALL($DT176:DY176,1)/(60*60*24)</f>
        <v>0</v>
      </c>
      <c r="DM176" s="37">
        <f t="shared" si="911"/>
        <v>0</v>
      </c>
      <c r="DN176" s="13">
        <f>SMALL($DZ176:EA176,1)/(60*60*24)</f>
        <v>0</v>
      </c>
      <c r="DO176" s="13">
        <f>SMALL($DZ176:EB176,1)/(60*60*24)</f>
        <v>0</v>
      </c>
      <c r="DP176" s="13">
        <f>SMALL($DZ176:EC176,1)/(60*60*24)</f>
        <v>0</v>
      </c>
      <c r="DQ176" s="13">
        <f>SMALL($DZ176:ED176,1)/(60*60*24)</f>
        <v>0</v>
      </c>
      <c r="DR176" s="13">
        <f>SMALL($DZ176:EE176,1)/(60*60*24)</f>
        <v>0</v>
      </c>
      <c r="DT176" s="6">
        <f t="shared" si="912"/>
        <v>0</v>
      </c>
      <c r="DU176" s="1">
        <f t="shared" si="876"/>
        <v>9999</v>
      </c>
      <c r="DV176" s="1">
        <f t="shared" si="877"/>
        <v>9999</v>
      </c>
      <c r="DW176" s="1">
        <f t="shared" si="878"/>
        <v>9999</v>
      </c>
      <c r="DX176" s="1">
        <f t="shared" si="879"/>
        <v>9999</v>
      </c>
      <c r="DY176" s="1">
        <f t="shared" si="880"/>
        <v>9999</v>
      </c>
      <c r="DZ176" s="6">
        <f t="shared" si="913"/>
        <v>0</v>
      </c>
      <c r="EA176" s="1">
        <f t="shared" si="881"/>
        <v>9999</v>
      </c>
      <c r="EB176" s="46">
        <f t="shared" si="792"/>
        <v>9999</v>
      </c>
      <c r="EC176" s="1">
        <f t="shared" si="882"/>
        <v>9999</v>
      </c>
      <c r="ED176" s="1">
        <f t="shared" si="883"/>
        <v>9999</v>
      </c>
      <c r="EE176" s="1">
        <f t="shared" si="884"/>
        <v>9999</v>
      </c>
    </row>
    <row r="177" spans="14:135" x14ac:dyDescent="0.25">
      <c r="N177" s="8">
        <f t="shared" si="889"/>
        <v>0</v>
      </c>
      <c r="O177" s="8"/>
      <c r="P177" s="70"/>
      <c r="Q177" s="32">
        <f t="shared" ref="Q177" si="920">IF(R177&gt;0,"+",0)</f>
        <v>0</v>
      </c>
      <c r="R177" s="70"/>
      <c r="S177" s="6">
        <f t="shared" si="772"/>
        <v>0</v>
      </c>
      <c r="T177" s="8" t="str">
        <f t="shared" si="891"/>
        <v/>
      </c>
      <c r="V177" s="8">
        <f t="shared" si="773"/>
        <v>0</v>
      </c>
      <c r="W177" s="8">
        <f t="shared" si="774"/>
        <v>0</v>
      </c>
      <c r="X177" s="8" t="str">
        <f t="shared" si="775"/>
        <v/>
      </c>
      <c r="Y177" s="8"/>
      <c r="Z177" s="8">
        <f>IF(A177&lt;&gt;"",IF(VLOOKUP(A177,Apr!A$4:F$209,6)&gt;0,VLOOKUP(A177,Apr!A$4:F$209,6),0),0)</f>
        <v>0</v>
      </c>
      <c r="AA177" s="8">
        <f>IF(A177&lt;&gt;"",IF(VLOOKUP(A177,May!A$3:F$207,6)&gt;0,VLOOKUP(A177,May!A$3:F$207,6),0),0)</f>
        <v>0</v>
      </c>
      <c r="AB177" s="8">
        <f>IF(A177&lt;&gt;"",IF(VLOOKUP(A177,Jun!A$3:F$207,6)&gt;0,VLOOKUP(A177,Jun!A$3:F$207,6),0),0)</f>
        <v>0</v>
      </c>
      <c r="AC177" s="8">
        <f>IF(A177&lt;&gt;"",IF(VLOOKUP(A177,Jul!A$3:F$206,6)&gt;0,VLOOKUP(A177,Jul!A$3:F$206,6),0),0)</f>
        <v>0</v>
      </c>
      <c r="AD177" s="8">
        <f>IF(A177&lt;&gt;"",IF(VLOOKUP(A177,Aug!A$3:F$206,6)&gt;0,VLOOKUP(A177,Aug!A$3:F$206,6),0),0)</f>
        <v>0</v>
      </c>
      <c r="AE177" s="8">
        <f>IF(A177&lt;&gt;"",IF(VLOOKUP(A177,Sep!A$3:F$206,6)&gt;0,VLOOKUP(A177,Sep!A$3:F$206,6),0),0)</f>
        <v>0</v>
      </c>
      <c r="AF177" s="6">
        <f t="shared" si="776"/>
        <v>0</v>
      </c>
      <c r="AG177" s="8">
        <f t="shared" si="777"/>
        <v>2.7777777777777776E-2</v>
      </c>
      <c r="AH177" s="8">
        <f>IF(A177&lt;&gt;"",IF(VLOOKUP(A177,Oct!A$3:F$206,6)&gt;0,VLOOKUP(A177,Oct!A$3:F$206,6),0),0)</f>
        <v>0</v>
      </c>
      <c r="AI177" s="8">
        <f>IF(A177&lt;&gt;"",IF(VLOOKUP(A177,Nov!A$3:F$206,6)&gt;0,VLOOKUP(A177,Nov!A$3:F$206,6),0),0)</f>
        <v>0</v>
      </c>
      <c r="AJ177" s="8">
        <f>IF(A177&lt;&gt;"",IF(VLOOKUP(A177,Dec!A$3:F$207,6)&gt;0,VLOOKUP(A177,Dec!A$3:F$207,6),0),0)</f>
        <v>0</v>
      </c>
      <c r="AK177" s="8">
        <f>IF(A177&lt;&gt;"",IF(VLOOKUP(A177,Jan!A$3:F$206,6)&gt;0,VLOOKUP(A177,Jan!A$3:F$206,6),0),0)</f>
        <v>0</v>
      </c>
      <c r="AL177" s="8">
        <f>IF(A177&lt;&gt;"",IF(VLOOKUP(A177,Feb!A$3:F$206,6)&gt;0,VLOOKUP(A177,Feb!A$3:F$206,6),0),0)</f>
        <v>0</v>
      </c>
      <c r="AM177" s="8">
        <f>IF(A177&lt;&gt;"",IF(VLOOKUP(A177,Mar!A$3:F$206,6)&gt;0,VLOOKUP(A177,Mar!A$3:F$206,6),0),0)</f>
        <v>0</v>
      </c>
      <c r="AO177" s="8">
        <f>LARGE($BM177:BN177,1)</f>
        <v>0</v>
      </c>
      <c r="AP177" s="8">
        <f>LARGE($BM177:BO177,1)</f>
        <v>0</v>
      </c>
      <c r="AQ177" s="8">
        <f>LARGE($BM177:BP177,1)</f>
        <v>0</v>
      </c>
      <c r="AR177" s="8">
        <f>LARGE($BM177:BQ177,1)</f>
        <v>0</v>
      </c>
      <c r="AS177" s="8">
        <f>LARGE($BM177:BR177,1)</f>
        <v>0</v>
      </c>
      <c r="AT177" s="8">
        <f>LARGE($BS177:BT177,1)</f>
        <v>0</v>
      </c>
      <c r="AU177" s="8">
        <f>LARGE($BS177:BU177,1)</f>
        <v>0</v>
      </c>
      <c r="AV177" s="8">
        <f>LARGE($BS177:BV177,1)</f>
        <v>0</v>
      </c>
      <c r="AW177" s="8">
        <f>LARGE($BS177:BW177,1)</f>
        <v>0</v>
      </c>
      <c r="AX177" s="8">
        <f>LARGE($BS177:BX177,1)</f>
        <v>0</v>
      </c>
      <c r="BA177" s="6">
        <f t="shared" si="897"/>
        <v>0</v>
      </c>
      <c r="BB177" s="6">
        <f t="shared" si="898"/>
        <v>0</v>
      </c>
      <c r="BC177" s="6">
        <f t="shared" si="899"/>
        <v>0</v>
      </c>
      <c r="BD177" s="6">
        <f t="shared" si="900"/>
        <v>0</v>
      </c>
      <c r="BE177" s="6">
        <f t="shared" si="901"/>
        <v>0</v>
      </c>
      <c r="BF177" s="6">
        <f t="shared" si="902"/>
        <v>0</v>
      </c>
      <c r="BG177" s="6">
        <f t="shared" si="778"/>
        <v>0</v>
      </c>
      <c r="BH177" s="6">
        <f t="shared" si="779"/>
        <v>0</v>
      </c>
      <c r="BI177" s="6">
        <f t="shared" si="780"/>
        <v>0</v>
      </c>
      <c r="BJ177" s="6">
        <f t="shared" si="781"/>
        <v>0</v>
      </c>
      <c r="BK177" s="6">
        <f t="shared" si="782"/>
        <v>0</v>
      </c>
      <c r="BM177" s="8" t="str">
        <f t="shared" si="903"/>
        <v/>
      </c>
      <c r="BN177" s="8">
        <f t="shared" si="783"/>
        <v>0</v>
      </c>
      <c r="BO177" s="8">
        <f t="shared" si="784"/>
        <v>0</v>
      </c>
      <c r="BP177" s="8">
        <f t="shared" si="785"/>
        <v>0</v>
      </c>
      <c r="BQ177" s="8">
        <f t="shared" si="786"/>
        <v>0</v>
      </c>
      <c r="BR177" s="8">
        <f t="shared" si="787"/>
        <v>0</v>
      </c>
      <c r="BS177" s="8"/>
      <c r="BT177" s="8">
        <f t="shared" si="867"/>
        <v>0</v>
      </c>
      <c r="BU177" s="8">
        <f t="shared" si="867"/>
        <v>0</v>
      </c>
      <c r="BV177" s="8">
        <f t="shared" si="789"/>
        <v>0</v>
      </c>
      <c r="BW177" s="8">
        <f t="shared" si="790"/>
        <v>0</v>
      </c>
      <c r="BX177" s="8">
        <f t="shared" si="791"/>
        <v>0</v>
      </c>
      <c r="CA177" s="8" t="str">
        <f t="shared" si="904"/>
        <v/>
      </c>
      <c r="CB177" s="8" t="str">
        <f t="shared" si="905"/>
        <v/>
      </c>
      <c r="CC177" s="8" t="str">
        <f t="shared" si="906"/>
        <v/>
      </c>
      <c r="CD177" s="8" t="str">
        <f t="shared" si="907"/>
        <v/>
      </c>
      <c r="CE177" s="8" t="str">
        <f t="shared" si="908"/>
        <v/>
      </c>
      <c r="CF177" s="8" t="str">
        <f t="shared" si="909"/>
        <v/>
      </c>
      <c r="CG177" s="8" t="str">
        <f t="shared" si="868"/>
        <v/>
      </c>
      <c r="CH177" s="8" t="str">
        <f t="shared" si="869"/>
        <v/>
      </c>
      <c r="CI177" s="8" t="str">
        <f t="shared" si="870"/>
        <v/>
      </c>
      <c r="CJ177" s="8" t="str">
        <f t="shared" si="871"/>
        <v/>
      </c>
      <c r="CK177" s="8" t="str">
        <f t="shared" si="872"/>
        <v/>
      </c>
      <c r="CL177" s="8" t="str">
        <f t="shared" si="873"/>
        <v/>
      </c>
      <c r="CN177" s="13">
        <v>3.2757986111111101</v>
      </c>
      <c r="CO177" s="8">
        <f t="shared" si="874"/>
        <v>3.2757986111111101</v>
      </c>
      <c r="CP177" s="8">
        <f>IF(COUNT($CA177:CB177)&gt;0,SMALL($CA177:CB177,1),$CN177)</f>
        <v>3.2757986111111101</v>
      </c>
      <c r="CQ177" s="8">
        <f>IF(COUNT($CA177:CC177)&gt;0,SMALL($CA177:CC177,1),$CN177)</f>
        <v>3.2757986111111101</v>
      </c>
      <c r="CR177" s="8">
        <f>IF(COUNT($CA177:CD177)&gt;0,SMALL($CA177:CD177,1),$CN177)</f>
        <v>3.2757986111111101</v>
      </c>
      <c r="CS177" s="8">
        <f>IF(COUNT($CA177:CE177)&gt;0,SMALL($CA177:CE177,1),$CN177)</f>
        <v>3.2757986111111101</v>
      </c>
      <c r="CU177" s="8">
        <f t="shared" si="875"/>
        <v>0</v>
      </c>
      <c r="CV177" s="8">
        <f>IF(COUNT($CG177:CH177)&gt;0,SMALL($CG177:CH177,1),$CU177)</f>
        <v>0</v>
      </c>
      <c r="CW177" s="8">
        <f>IF(COUNT($CG177:CI177)&gt;0,SMALL($CG177:CI177,1),$CU177)</f>
        <v>0</v>
      </c>
      <c r="CX177" s="8">
        <f>IF(COUNT($CG177:CJ177)&gt;0,SMALL($CG177:CJ177,1),$CU177)</f>
        <v>0</v>
      </c>
      <c r="CY177" s="8">
        <f>IF(COUNT($CG177:CK177)&gt;0,SMALL($CG177:CK177,1),$CU177)</f>
        <v>0</v>
      </c>
      <c r="DA177" s="8" t="str">
        <f t="shared" si="892"/>
        <v/>
      </c>
      <c r="DB177" s="8" t="str">
        <f t="shared" si="893"/>
        <v/>
      </c>
      <c r="DC177" s="1">
        <f t="shared" si="811"/>
        <v>0</v>
      </c>
      <c r="DD177" s="8" t="str">
        <f t="shared" si="894"/>
        <v/>
      </c>
      <c r="DE177" s="1">
        <f t="shared" si="895"/>
        <v>0</v>
      </c>
      <c r="DG177" s="13">
        <f t="shared" si="910"/>
        <v>0</v>
      </c>
      <c r="DH177" s="13">
        <f>SMALL($DT177:DU177,1)/(60*60*24)</f>
        <v>0</v>
      </c>
      <c r="DI177" s="13">
        <f>SMALL($DT177:DV177,1)/(60*60*24)</f>
        <v>0</v>
      </c>
      <c r="DJ177" s="13">
        <f>SMALL($DT177:DW177,1)/(60*60*24)</f>
        <v>0</v>
      </c>
      <c r="DK177" s="13">
        <f>SMALL($DT177:DX177,1)/(60*60*24)</f>
        <v>0</v>
      </c>
      <c r="DL177" s="13">
        <f>SMALL($DT177:DY177,1)/(60*60*24)</f>
        <v>0</v>
      </c>
      <c r="DM177" s="37">
        <f t="shared" si="911"/>
        <v>0</v>
      </c>
      <c r="DN177" s="13">
        <f>SMALL($DZ177:EA177,1)/(60*60*24)</f>
        <v>0</v>
      </c>
      <c r="DO177" s="13">
        <f>SMALL($DZ177:EB177,1)/(60*60*24)</f>
        <v>0</v>
      </c>
      <c r="DP177" s="13">
        <f>SMALL($DZ177:EC177,1)/(60*60*24)</f>
        <v>0</v>
      </c>
      <c r="DQ177" s="13">
        <f>SMALL($DZ177:ED177,1)/(60*60*24)</f>
        <v>0</v>
      </c>
      <c r="DR177" s="13">
        <f>SMALL($DZ177:EE177,1)/(60*60*24)</f>
        <v>0</v>
      </c>
      <c r="DT177" s="6">
        <f t="shared" si="912"/>
        <v>0</v>
      </c>
      <c r="DU177" s="1">
        <f t="shared" si="876"/>
        <v>9999</v>
      </c>
      <c r="DV177" s="1">
        <f t="shared" si="877"/>
        <v>9999</v>
      </c>
      <c r="DW177" s="1">
        <f t="shared" si="878"/>
        <v>9999</v>
      </c>
      <c r="DX177" s="1">
        <f t="shared" si="879"/>
        <v>9999</v>
      </c>
      <c r="DY177" s="1">
        <f t="shared" si="880"/>
        <v>9999</v>
      </c>
      <c r="DZ177" s="6">
        <f t="shared" si="913"/>
        <v>0</v>
      </c>
      <c r="EA177" s="1">
        <f t="shared" si="881"/>
        <v>9999</v>
      </c>
      <c r="EB177" s="46">
        <f t="shared" si="792"/>
        <v>9999</v>
      </c>
      <c r="EC177" s="1">
        <f t="shared" si="882"/>
        <v>9999</v>
      </c>
      <c r="ED177" s="1">
        <f t="shared" si="883"/>
        <v>9999</v>
      </c>
      <c r="EE177" s="1">
        <f t="shared" si="884"/>
        <v>9999</v>
      </c>
    </row>
    <row r="178" spans="14:135" x14ac:dyDescent="0.25">
      <c r="N178" s="8">
        <f t="shared" si="889"/>
        <v>0</v>
      </c>
      <c r="O178" s="8"/>
      <c r="P178" s="70"/>
      <c r="Q178" s="32">
        <f t="shared" ref="Q178" si="921">IF(R178&gt;0,"+",0)</f>
        <v>0</v>
      </c>
      <c r="R178" s="70"/>
      <c r="S178" s="6">
        <f t="shared" ref="S178:S183" si="922">N178*60*60*24</f>
        <v>0</v>
      </c>
      <c r="T178" s="8" t="str">
        <f t="shared" si="891"/>
        <v/>
      </c>
      <c r="V178" s="8">
        <f t="shared" ref="V178:V183" si="923">IF(COUNT(CA178:CF178)&gt;0,SMALL(CA178:CF178,1),0)</f>
        <v>0</v>
      </c>
      <c r="W178" s="8">
        <f t="shared" ref="W178:W183" si="924">IF(COUNT(CG178:CL178)&gt;0,SMALL(CG178:CL178,1),0)</f>
        <v>0</v>
      </c>
      <c r="X178" s="8" t="str">
        <f t="shared" ref="X178:X183" si="925">T178</f>
        <v/>
      </c>
      <c r="Y178" s="8"/>
      <c r="Z178" s="8">
        <f>IF(A178&lt;&gt;"",IF(VLOOKUP(A178,Apr!A$4:F$209,6)&gt;0,VLOOKUP(A178,Apr!A$4:F$209,6),0),0)</f>
        <v>0</v>
      </c>
      <c r="AA178" s="8">
        <f>IF(A178&lt;&gt;"",IF(VLOOKUP(A178,May!A$3:F$207,6)&gt;0,VLOOKUP(A178,May!A$3:F$207,6),0),0)</f>
        <v>0</v>
      </c>
      <c r="AB178" s="8">
        <f>IF(A178&lt;&gt;"",IF(VLOOKUP(A178,Jun!A$3:F$207,6)&gt;0,VLOOKUP(A178,Jun!A$3:F$207,6),0),0)</f>
        <v>0</v>
      </c>
      <c r="AC178" s="8">
        <f>IF(A178&lt;&gt;"",IF(VLOOKUP(A178,Jul!A$3:F$206,6)&gt;0,VLOOKUP(A178,Jul!A$3:F$206,6),0),0)</f>
        <v>0</v>
      </c>
      <c r="AD178" s="8">
        <f>IF(A178&lt;&gt;"",IF(VLOOKUP(A178,Aug!A$3:F$206,6)&gt;0,VLOOKUP(A178,Aug!A$3:F$206,6),0),0)</f>
        <v>0</v>
      </c>
      <c r="AE178" s="8">
        <f>IF(A178&lt;&gt;"",IF(VLOOKUP(A178,Sep!A$3:F$206,6)&gt;0,VLOOKUP(A178,Sep!A$3:F$206,6),0),0)</f>
        <v>0</v>
      </c>
      <c r="AF178" s="6">
        <f t="shared" ref="AF178:AF183" si="926">IF(V178&gt;0,V178/4.35*4/1.032*60*60*24,S178/4.35*4/1.032)</f>
        <v>0</v>
      </c>
      <c r="AG178" s="8">
        <f t="shared" ref="AG178:AG183" si="927">IF(AF$4&gt;AF178,(MROUND(AF$4-AF178,15)/60/60/24),0.1/60/60/24)</f>
        <v>2.7777777777777776E-2</v>
      </c>
      <c r="AH178" s="8">
        <f>IF(A178&lt;&gt;"",IF(VLOOKUP(A178,Oct!A$3:F$206,6)&gt;0,VLOOKUP(A178,Oct!A$3:F$206,6),0),0)</f>
        <v>0</v>
      </c>
      <c r="AI178" s="8">
        <f>IF(A178&lt;&gt;"",IF(VLOOKUP(A178,Nov!A$3:F$206,6)&gt;0,VLOOKUP(A178,Nov!A$3:F$206,6),0),0)</f>
        <v>0</v>
      </c>
      <c r="AJ178" s="8">
        <f>IF(A178&lt;&gt;"",IF(VLOOKUP(A178,Dec!A$3:F$207,6)&gt;0,VLOOKUP(A178,Dec!A$3:F$207,6),0),0)</f>
        <v>0</v>
      </c>
      <c r="AK178" s="8">
        <f>IF(A178&lt;&gt;"",IF(VLOOKUP(A178,Jan!A$3:F$206,6)&gt;0,VLOOKUP(A178,Jan!A$3:F$206,6),0),0)</f>
        <v>0</v>
      </c>
      <c r="AL178" s="8">
        <f>IF(A178&lt;&gt;"",IF(VLOOKUP(A178,Feb!A$3:F$206,6)&gt;0,VLOOKUP(A178,Feb!A$3:F$206,6),0),0)</f>
        <v>0</v>
      </c>
      <c r="AM178" s="8">
        <f>IF(A178&lt;&gt;"",IF(VLOOKUP(A178,Mar!A$3:F$206,6)&gt;0,VLOOKUP(A178,Mar!A$3:F$206,6),0),0)</f>
        <v>0</v>
      </c>
      <c r="AO178" s="8">
        <f>LARGE($BM178:BN178,1)</f>
        <v>0</v>
      </c>
      <c r="AP178" s="8">
        <f>LARGE($BM178:BO178,1)</f>
        <v>0</v>
      </c>
      <c r="AQ178" s="8">
        <f>LARGE($BM178:BP178,1)</f>
        <v>0</v>
      </c>
      <c r="AR178" s="8">
        <f>LARGE($BM178:BQ178,1)</f>
        <v>0</v>
      </c>
      <c r="AS178" s="8">
        <f>LARGE($BM178:BR178,1)</f>
        <v>0</v>
      </c>
      <c r="AT178" s="8">
        <f>LARGE($BS178:BT178,1)</f>
        <v>0</v>
      </c>
      <c r="AU178" s="8">
        <f>LARGE($BS178:BU178,1)</f>
        <v>0</v>
      </c>
      <c r="AV178" s="8">
        <f>LARGE($BS178:BV178,1)</f>
        <v>0</v>
      </c>
      <c r="AW178" s="8">
        <f>LARGE($BS178:BW178,1)</f>
        <v>0</v>
      </c>
      <c r="AX178" s="8">
        <f>LARGE($BS178:BX178,1)</f>
        <v>0</v>
      </c>
      <c r="BA178" s="6">
        <f t="shared" si="897"/>
        <v>0</v>
      </c>
      <c r="BB178" s="6">
        <f t="shared" si="898"/>
        <v>0</v>
      </c>
      <c r="BC178" s="6">
        <f t="shared" si="899"/>
        <v>0</v>
      </c>
      <c r="BD178" s="6">
        <f t="shared" si="900"/>
        <v>0</v>
      </c>
      <c r="BE178" s="6">
        <f t="shared" si="901"/>
        <v>0</v>
      </c>
      <c r="BF178" s="6">
        <f t="shared" si="902"/>
        <v>0</v>
      </c>
      <c r="BG178" s="6">
        <f t="shared" ref="BG178:BG183" si="928">IF(AH178&gt;0,AH178*60*60*24,0)</f>
        <v>0</v>
      </c>
      <c r="BH178" s="6">
        <f t="shared" ref="BH178:BH183" si="929">IF(AI178&gt;0,AI178*60*60*24,0)</f>
        <v>0</v>
      </c>
      <c r="BI178" s="6">
        <f t="shared" ref="BI178:BI183" si="930">IF(AJ178&gt;0,AJ178*60*60*24,0)</f>
        <v>0</v>
      </c>
      <c r="BJ178" s="6">
        <f t="shared" ref="BJ178:BJ183" si="931">IF(AK178&gt;0,AK178*60*60*24,0)</f>
        <v>0</v>
      </c>
      <c r="BK178" s="6">
        <f t="shared" ref="BK178:BK183" si="932">IF(AL178&gt;0,AL178*60*60*24,0)</f>
        <v>0</v>
      </c>
      <c r="BM178" s="8" t="str">
        <f t="shared" si="903"/>
        <v/>
      </c>
      <c r="BN178" s="8">
        <f t="shared" ref="BN178:BN183" si="933">IF(BA178&gt;0,IF($S$4&gt;BA178,(MROUND($S$4-BA178,15)/(60*60*24)),0),0)</f>
        <v>0</v>
      </c>
      <c r="BO178" s="8">
        <f t="shared" ref="BO178:BO183" si="934">IF(BB178&gt;0,IF($S$4&gt;BB178,(MROUND($S$4-BB178,15)/(60*60*24)),0),0)</f>
        <v>0</v>
      </c>
      <c r="BP178" s="8">
        <f t="shared" ref="BP178:BP183" si="935">IF(BC178&gt;0,IF($S$4&gt;BC178,(MROUND($S$4-BC178,15)/(60*60*24)),0),0)</f>
        <v>0</v>
      </c>
      <c r="BQ178" s="8">
        <f t="shared" ref="BQ178:BQ183" si="936">IF(BD178&gt;0,IF($S$4&gt;BD178,(MROUND($S$4-BD178,15)/(60*60*24)),0),0)</f>
        <v>0</v>
      </c>
      <c r="BR178" s="8">
        <f t="shared" ref="BR178:BR183" si="937">IF(BE178&gt;0,IF($S$4&gt;BE178,(MROUND($S$4-BE178,15)/(60*60*24)),0),0)</f>
        <v>0</v>
      </c>
      <c r="BS178" s="8"/>
      <c r="BT178" s="8">
        <f t="shared" si="867"/>
        <v>0</v>
      </c>
      <c r="BU178" s="8">
        <f t="shared" si="867"/>
        <v>0</v>
      </c>
      <c r="BV178" s="8">
        <f t="shared" si="789"/>
        <v>0</v>
      </c>
      <c r="BW178" s="8">
        <f t="shared" si="790"/>
        <v>0</v>
      </c>
      <c r="BX178" s="8">
        <f t="shared" si="791"/>
        <v>0</v>
      </c>
      <c r="CA178" s="8" t="str">
        <f t="shared" si="904"/>
        <v/>
      </c>
      <c r="CB178" s="8" t="str">
        <f t="shared" si="905"/>
        <v/>
      </c>
      <c r="CC178" s="8" t="str">
        <f t="shared" si="906"/>
        <v/>
      </c>
      <c r="CD178" s="8" t="str">
        <f t="shared" si="907"/>
        <v/>
      </c>
      <c r="CE178" s="8" t="str">
        <f t="shared" si="908"/>
        <v/>
      </c>
      <c r="CF178" s="8" t="str">
        <f t="shared" si="909"/>
        <v/>
      </c>
      <c r="CG178" s="8" t="str">
        <f t="shared" si="868"/>
        <v/>
      </c>
      <c r="CH178" s="8" t="str">
        <f t="shared" si="869"/>
        <v/>
      </c>
      <c r="CI178" s="8" t="str">
        <f t="shared" si="870"/>
        <v/>
      </c>
      <c r="CJ178" s="8" t="str">
        <f t="shared" si="871"/>
        <v/>
      </c>
      <c r="CK178" s="8" t="str">
        <f t="shared" si="872"/>
        <v/>
      </c>
      <c r="CL178" s="8" t="str">
        <f t="shared" si="873"/>
        <v/>
      </c>
      <c r="CN178" s="13">
        <v>3.3174652777777802</v>
      </c>
      <c r="CO178" s="8">
        <f t="shared" si="874"/>
        <v>3.3174652777777802</v>
      </c>
      <c r="CP178" s="8">
        <f>IF(COUNT($CA178:CB178)&gt;0,SMALL($CA178:CB178,1),$CN178)</f>
        <v>3.3174652777777802</v>
      </c>
      <c r="CQ178" s="8">
        <f>IF(COUNT($CA178:CC178)&gt;0,SMALL($CA178:CC178,1),$CN178)</f>
        <v>3.3174652777777802</v>
      </c>
      <c r="CR178" s="8">
        <f>IF(COUNT($CA178:CD178)&gt;0,SMALL($CA178:CD178,1),$CN178)</f>
        <v>3.3174652777777802</v>
      </c>
      <c r="CS178" s="8">
        <f>IF(COUNT($CA178:CE178)&gt;0,SMALL($CA178:CE178,1),$CN178)</f>
        <v>3.3174652777777802</v>
      </c>
      <c r="CU178" s="8">
        <f t="shared" si="875"/>
        <v>0</v>
      </c>
      <c r="CV178" s="8">
        <f>IF(COUNT($CG178:CH178)&gt;0,SMALL($CG178:CH178,1),$CU178)</f>
        <v>0</v>
      </c>
      <c r="CW178" s="8">
        <f>IF(COUNT($CG178:CI178)&gt;0,SMALL($CG178:CI178,1),$CU178)</f>
        <v>0</v>
      </c>
      <c r="CX178" s="8">
        <f>IF(COUNT($CG178:CJ178)&gt;0,SMALL($CG178:CJ178,1),$CU178)</f>
        <v>0</v>
      </c>
      <c r="CY178" s="8">
        <f>IF(COUNT($CG178:CK178)&gt;0,SMALL($CG178:CK178,1),$CU178)</f>
        <v>0</v>
      </c>
      <c r="DA178" s="8" t="str">
        <f t="shared" si="892"/>
        <v/>
      </c>
      <c r="DB178" s="8" t="str">
        <f t="shared" si="893"/>
        <v/>
      </c>
      <c r="DC178" s="1">
        <f t="shared" si="811"/>
        <v>0</v>
      </c>
      <c r="DD178" s="8" t="str">
        <f t="shared" si="894"/>
        <v/>
      </c>
      <c r="DE178" s="1">
        <f t="shared" si="895"/>
        <v>0</v>
      </c>
      <c r="DG178" s="13">
        <f t="shared" si="910"/>
        <v>0</v>
      </c>
      <c r="DH178" s="13">
        <f>SMALL($DT178:DU178,1)/(60*60*24)</f>
        <v>0</v>
      </c>
      <c r="DI178" s="13">
        <f>SMALL($DT178:DV178,1)/(60*60*24)</f>
        <v>0</v>
      </c>
      <c r="DJ178" s="13">
        <f>SMALL($DT178:DW178,1)/(60*60*24)</f>
        <v>0</v>
      </c>
      <c r="DK178" s="13">
        <f>SMALL($DT178:DX178,1)/(60*60*24)</f>
        <v>0</v>
      </c>
      <c r="DL178" s="13">
        <f>SMALL($DT178:DY178,1)/(60*60*24)</f>
        <v>0</v>
      </c>
      <c r="DM178" s="37">
        <f t="shared" si="911"/>
        <v>0</v>
      </c>
      <c r="DN178" s="13">
        <f>SMALL($DZ178:EA178,1)/(60*60*24)</f>
        <v>0</v>
      </c>
      <c r="DO178" s="13">
        <f>SMALL($DZ178:EB178,1)/(60*60*24)</f>
        <v>0</v>
      </c>
      <c r="DP178" s="13">
        <f>SMALL($DZ178:EC178,1)/(60*60*24)</f>
        <v>0</v>
      </c>
      <c r="DQ178" s="13">
        <f>SMALL($DZ178:ED178,1)/(60*60*24)</f>
        <v>0</v>
      </c>
      <c r="DR178" s="13">
        <f>SMALL($DZ178:EE178,1)/(60*60*24)</f>
        <v>0</v>
      </c>
      <c r="DT178" s="6">
        <f t="shared" si="912"/>
        <v>0</v>
      </c>
      <c r="DU178" s="1">
        <f t="shared" si="876"/>
        <v>9999</v>
      </c>
      <c r="DV178" s="1">
        <f t="shared" si="877"/>
        <v>9999</v>
      </c>
      <c r="DW178" s="1">
        <f t="shared" si="878"/>
        <v>9999</v>
      </c>
      <c r="DX178" s="1">
        <f t="shared" si="879"/>
        <v>9999</v>
      </c>
      <c r="DY178" s="1">
        <f t="shared" si="880"/>
        <v>9999</v>
      </c>
      <c r="DZ178" s="6">
        <f t="shared" si="913"/>
        <v>0</v>
      </c>
      <c r="EA178" s="1">
        <f t="shared" si="881"/>
        <v>9999</v>
      </c>
      <c r="EB178" s="46">
        <f t="shared" si="792"/>
        <v>9999</v>
      </c>
      <c r="EC178" s="1">
        <f t="shared" si="882"/>
        <v>9999</v>
      </c>
      <c r="ED178" s="1">
        <f t="shared" si="883"/>
        <v>9999</v>
      </c>
      <c r="EE178" s="1">
        <f t="shared" si="884"/>
        <v>9999</v>
      </c>
    </row>
    <row r="179" spans="14:135" x14ac:dyDescent="0.25">
      <c r="N179" s="8">
        <f t="shared" si="889"/>
        <v>0</v>
      </c>
      <c r="O179" s="8"/>
      <c r="P179" s="70"/>
      <c r="Q179" s="32">
        <f t="shared" ref="Q179" si="938">IF(R179&gt;0,"+",0)</f>
        <v>0</v>
      </c>
      <c r="R179" s="70"/>
      <c r="S179" s="6">
        <f t="shared" si="922"/>
        <v>0</v>
      </c>
      <c r="T179" s="8" t="str">
        <f t="shared" si="891"/>
        <v/>
      </c>
      <c r="V179" s="8">
        <f t="shared" si="923"/>
        <v>0</v>
      </c>
      <c r="W179" s="8">
        <f t="shared" si="924"/>
        <v>0</v>
      </c>
      <c r="X179" s="8" t="str">
        <f t="shared" si="925"/>
        <v/>
      </c>
      <c r="Y179" s="8"/>
      <c r="Z179" s="8">
        <f>IF(A179&lt;&gt;"",IF(VLOOKUP(A179,Apr!A$4:F$209,6)&gt;0,VLOOKUP(A179,Apr!A$4:F$209,6),0),0)</f>
        <v>0</v>
      </c>
      <c r="AA179" s="8">
        <f>IF(A179&lt;&gt;"",IF(VLOOKUP(A179,May!A$3:F$207,6)&gt;0,VLOOKUP(A179,May!A$3:F$207,6),0),0)</f>
        <v>0</v>
      </c>
      <c r="AB179" s="8">
        <f>IF(A179&lt;&gt;"",IF(VLOOKUP(A179,Jun!A$3:F$207,6)&gt;0,VLOOKUP(A179,Jun!A$3:F$207,6),0),0)</f>
        <v>0</v>
      </c>
      <c r="AC179" s="8">
        <f>IF(A179&lt;&gt;"",IF(VLOOKUP(A179,Jul!A$3:F$206,6)&gt;0,VLOOKUP(A179,Jul!A$3:F$206,6),0),0)</f>
        <v>0</v>
      </c>
      <c r="AD179" s="8">
        <f>IF(A179&lt;&gt;"",IF(VLOOKUP(A179,Aug!A$3:F$206,6)&gt;0,VLOOKUP(A179,Aug!A$3:F$206,6),0),0)</f>
        <v>0</v>
      </c>
      <c r="AE179" s="8">
        <f>IF(A179&lt;&gt;"",IF(VLOOKUP(A179,Sep!A$3:F$206,6)&gt;0,VLOOKUP(A179,Sep!A$3:F$206,6),0),0)</f>
        <v>0</v>
      </c>
      <c r="AF179" s="6">
        <f t="shared" si="926"/>
        <v>0</v>
      </c>
      <c r="AG179" s="8">
        <f t="shared" si="927"/>
        <v>2.7777777777777776E-2</v>
      </c>
      <c r="AH179" s="8">
        <f>IF(A179&lt;&gt;"",IF(VLOOKUP(A179,Oct!A$3:F$206,6)&gt;0,VLOOKUP(A179,Oct!A$3:F$206,6),0),0)</f>
        <v>0</v>
      </c>
      <c r="AI179" s="8">
        <f>IF(A179&lt;&gt;"",IF(VLOOKUP(A179,Nov!A$3:F$206,6)&gt;0,VLOOKUP(A179,Nov!A$3:F$206,6),0),0)</f>
        <v>0</v>
      </c>
      <c r="AJ179" s="8">
        <f>IF(A179&lt;&gt;"",IF(VLOOKUP(A179,Dec!A$3:F$207,6)&gt;0,VLOOKUP(A179,Dec!A$3:F$207,6),0),0)</f>
        <v>0</v>
      </c>
      <c r="AK179" s="8">
        <f>IF(A179&lt;&gt;"",IF(VLOOKUP(A179,Jan!A$3:F$206,6)&gt;0,VLOOKUP(A179,Jan!A$3:F$206,6),0),0)</f>
        <v>0</v>
      </c>
      <c r="AL179" s="8">
        <f>IF(A179&lt;&gt;"",IF(VLOOKUP(A179,Feb!A$3:F$206,6)&gt;0,VLOOKUP(A179,Feb!A$3:F$206,6),0),0)</f>
        <v>0</v>
      </c>
      <c r="AM179" s="8">
        <f>IF(A179&lt;&gt;"",IF(VLOOKUP(A179,Mar!A$3:F$206,6)&gt;0,VLOOKUP(A179,Mar!A$3:F$206,6),0),0)</f>
        <v>0</v>
      </c>
      <c r="AO179" s="8">
        <f>LARGE($BM179:BN179,1)</f>
        <v>0</v>
      </c>
      <c r="AP179" s="8">
        <f>LARGE($BM179:BO179,1)</f>
        <v>0</v>
      </c>
      <c r="AQ179" s="8">
        <f>LARGE($BM179:BP179,1)</f>
        <v>0</v>
      </c>
      <c r="AR179" s="8">
        <f>LARGE($BM179:BQ179,1)</f>
        <v>0</v>
      </c>
      <c r="AS179" s="8">
        <f>LARGE($BM179:BR179,1)</f>
        <v>0</v>
      </c>
      <c r="AT179" s="8">
        <f>LARGE($BS179:BT179,1)</f>
        <v>0</v>
      </c>
      <c r="AU179" s="8">
        <f>LARGE($BS179:BU179,1)</f>
        <v>0</v>
      </c>
      <c r="AV179" s="8">
        <f>LARGE($BS179:BV179,1)</f>
        <v>0</v>
      </c>
      <c r="AW179" s="8">
        <f>LARGE($BS179:BW179,1)</f>
        <v>0</v>
      </c>
      <c r="AX179" s="8">
        <f>LARGE($BS179:BX179,1)</f>
        <v>0</v>
      </c>
      <c r="BA179" s="6">
        <f t="shared" si="897"/>
        <v>0</v>
      </c>
      <c r="BB179" s="6">
        <f t="shared" si="898"/>
        <v>0</v>
      </c>
      <c r="BC179" s="6">
        <f t="shared" si="899"/>
        <v>0</v>
      </c>
      <c r="BD179" s="6">
        <f t="shared" si="900"/>
        <v>0</v>
      </c>
      <c r="BE179" s="6">
        <f t="shared" si="901"/>
        <v>0</v>
      </c>
      <c r="BF179" s="6">
        <f t="shared" si="902"/>
        <v>0</v>
      </c>
      <c r="BG179" s="6">
        <f t="shared" si="928"/>
        <v>0</v>
      </c>
      <c r="BH179" s="6">
        <f t="shared" si="929"/>
        <v>0</v>
      </c>
      <c r="BI179" s="6">
        <f t="shared" si="930"/>
        <v>0</v>
      </c>
      <c r="BJ179" s="6">
        <f t="shared" si="931"/>
        <v>0</v>
      </c>
      <c r="BK179" s="6">
        <f t="shared" si="932"/>
        <v>0</v>
      </c>
      <c r="BM179" s="8" t="str">
        <f t="shared" si="903"/>
        <v/>
      </c>
      <c r="BN179" s="8">
        <f t="shared" si="933"/>
        <v>0</v>
      </c>
      <c r="BO179" s="8">
        <f t="shared" si="934"/>
        <v>0</v>
      </c>
      <c r="BP179" s="8">
        <f t="shared" si="935"/>
        <v>0</v>
      </c>
      <c r="BQ179" s="8">
        <f t="shared" si="936"/>
        <v>0</v>
      </c>
      <c r="BR179" s="8">
        <f t="shared" si="937"/>
        <v>0</v>
      </c>
      <c r="BS179" s="8"/>
      <c r="BT179" s="8">
        <f t="shared" si="867"/>
        <v>0</v>
      </c>
      <c r="BU179" s="8">
        <f t="shared" si="867"/>
        <v>0</v>
      </c>
      <c r="BV179" s="8">
        <f t="shared" ref="BV179:BV183" si="939">IF(BI179&gt;0,IF($AF$4&gt;BI179,(MROUND($AF$4-BI179,15)/(60*60*24)),0),0)</f>
        <v>0</v>
      </c>
      <c r="BW179" s="8">
        <f t="shared" ref="BW179:BW183" si="940">IF(BJ179&gt;0,IF($AF$4&gt;BJ179,(MROUND($AF$4-BJ179,15)/(60*60*24)),0),0)</f>
        <v>0</v>
      </c>
      <c r="BX179" s="8">
        <f t="shared" ref="BX179:BX183" si="941">IF(BK179&gt;0,IF($AF$4&gt;BK179,(MROUND($AF$4-BK179,15)/(60*60*24)),0),0)</f>
        <v>0</v>
      </c>
      <c r="CA179" s="8" t="str">
        <f t="shared" si="904"/>
        <v/>
      </c>
      <c r="CB179" s="8" t="str">
        <f t="shared" si="905"/>
        <v/>
      </c>
      <c r="CC179" s="8" t="str">
        <f t="shared" si="906"/>
        <v/>
      </c>
      <c r="CD179" s="8" t="str">
        <f t="shared" si="907"/>
        <v/>
      </c>
      <c r="CE179" s="8" t="str">
        <f t="shared" si="908"/>
        <v/>
      </c>
      <c r="CF179" s="8" t="str">
        <f t="shared" si="909"/>
        <v/>
      </c>
      <c r="CG179" s="8" t="str">
        <f t="shared" si="868"/>
        <v/>
      </c>
      <c r="CH179" s="8" t="str">
        <f t="shared" si="869"/>
        <v/>
      </c>
      <c r="CI179" s="8" t="str">
        <f t="shared" si="870"/>
        <v/>
      </c>
      <c r="CJ179" s="8" t="str">
        <f t="shared" si="871"/>
        <v/>
      </c>
      <c r="CK179" s="8" t="str">
        <f t="shared" si="872"/>
        <v/>
      </c>
      <c r="CL179" s="8" t="str">
        <f t="shared" si="873"/>
        <v/>
      </c>
      <c r="CN179" s="13">
        <v>3.3591319444444401</v>
      </c>
      <c r="CO179" s="8">
        <f t="shared" si="874"/>
        <v>3.3591319444444401</v>
      </c>
      <c r="CP179" s="8">
        <f>IF(COUNT($CA179:CB179)&gt;0,SMALL($CA179:CB179,1),$CN179)</f>
        <v>3.3591319444444401</v>
      </c>
      <c r="CQ179" s="8">
        <f>IF(COUNT($CA179:CC179)&gt;0,SMALL($CA179:CC179,1),$CN179)</f>
        <v>3.3591319444444401</v>
      </c>
      <c r="CR179" s="8">
        <f>IF(COUNT($CA179:CD179)&gt;0,SMALL($CA179:CD179,1),$CN179)</f>
        <v>3.3591319444444401</v>
      </c>
      <c r="CS179" s="8">
        <f>IF(COUNT($CA179:CE179)&gt;0,SMALL($CA179:CE179,1),$CN179)</f>
        <v>3.3591319444444401</v>
      </c>
      <c r="CU179" s="8">
        <f t="shared" si="875"/>
        <v>0</v>
      </c>
      <c r="CV179" s="8">
        <f>IF(COUNT($CG179:CH179)&gt;0,SMALL($CG179:CH179,1),$CU179)</f>
        <v>0</v>
      </c>
      <c r="CW179" s="8">
        <f>IF(COUNT($CG179:CI179)&gt;0,SMALL($CG179:CI179,1),$CU179)</f>
        <v>0</v>
      </c>
      <c r="CX179" s="8">
        <f>IF(COUNT($CG179:CJ179)&gt;0,SMALL($CG179:CJ179,1),$CU179)</f>
        <v>0</v>
      </c>
      <c r="CY179" s="8">
        <f>IF(COUNT($CG179:CK179)&gt;0,SMALL($CG179:CK179,1),$CU179)</f>
        <v>0</v>
      </c>
      <c r="DA179" s="8" t="str">
        <f t="shared" si="892"/>
        <v/>
      </c>
      <c r="DB179" s="8" t="str">
        <f t="shared" si="893"/>
        <v/>
      </c>
      <c r="DC179" s="1">
        <f t="shared" si="811"/>
        <v>0</v>
      </c>
      <c r="DD179" s="8" t="str">
        <f t="shared" si="894"/>
        <v/>
      </c>
      <c r="DE179" s="1">
        <f t="shared" si="895"/>
        <v>0</v>
      </c>
      <c r="DG179" s="13">
        <f t="shared" si="910"/>
        <v>0</v>
      </c>
      <c r="DH179" s="13">
        <f>SMALL($DT179:DU179,1)/(60*60*24)</f>
        <v>0</v>
      </c>
      <c r="DI179" s="13">
        <f>SMALL($DT179:DV179,1)/(60*60*24)</f>
        <v>0</v>
      </c>
      <c r="DJ179" s="13">
        <f>SMALL($DT179:DW179,1)/(60*60*24)</f>
        <v>0</v>
      </c>
      <c r="DK179" s="13">
        <f>SMALL($DT179:DX179,1)/(60*60*24)</f>
        <v>0</v>
      </c>
      <c r="DL179" s="13">
        <f>SMALL($DT179:DY179,1)/(60*60*24)</f>
        <v>0</v>
      </c>
      <c r="DM179" s="37">
        <f t="shared" si="911"/>
        <v>0</v>
      </c>
      <c r="DN179" s="13">
        <f>SMALL($DZ179:EA179,1)/(60*60*24)</f>
        <v>0</v>
      </c>
      <c r="DO179" s="13">
        <f>SMALL($DZ179:EB179,1)/(60*60*24)</f>
        <v>0</v>
      </c>
      <c r="DP179" s="13">
        <f>SMALL($DZ179:EC179,1)/(60*60*24)</f>
        <v>0</v>
      </c>
      <c r="DQ179" s="13">
        <f>SMALL($DZ179:ED179,1)/(60*60*24)</f>
        <v>0</v>
      </c>
      <c r="DR179" s="13">
        <f>SMALL($DZ179:EE179,1)/(60*60*24)</f>
        <v>0</v>
      </c>
      <c r="DT179" s="6">
        <f t="shared" si="912"/>
        <v>0</v>
      </c>
      <c r="DU179" s="1">
        <f t="shared" si="876"/>
        <v>9999</v>
      </c>
      <c r="DV179" s="1">
        <f t="shared" si="877"/>
        <v>9999</v>
      </c>
      <c r="DW179" s="1">
        <f t="shared" si="878"/>
        <v>9999</v>
      </c>
      <c r="DX179" s="1">
        <f t="shared" si="879"/>
        <v>9999</v>
      </c>
      <c r="DY179" s="1">
        <f t="shared" si="880"/>
        <v>9999</v>
      </c>
      <c r="DZ179" s="6">
        <f t="shared" si="913"/>
        <v>0</v>
      </c>
      <c r="EA179" s="1">
        <f t="shared" si="881"/>
        <v>9999</v>
      </c>
      <c r="EB179" s="46">
        <f t="shared" ref="EB179:EB183" si="942">IF(BH179&gt;0,BH179*1.198547,9999)</f>
        <v>9999</v>
      </c>
      <c r="EC179" s="1">
        <f t="shared" si="882"/>
        <v>9999</v>
      </c>
      <c r="ED179" s="1">
        <f t="shared" si="883"/>
        <v>9999</v>
      </c>
      <c r="EE179" s="1">
        <f t="shared" si="884"/>
        <v>9999</v>
      </c>
    </row>
    <row r="180" spans="14:135" x14ac:dyDescent="0.25">
      <c r="N180" s="8">
        <f t="shared" si="889"/>
        <v>0</v>
      </c>
      <c r="O180" s="8"/>
      <c r="P180" s="70"/>
      <c r="Q180" s="32">
        <f t="shared" ref="Q180" si="943">IF(R180&gt;0,"+",0)</f>
        <v>0</v>
      </c>
      <c r="R180" s="70"/>
      <c r="S180" s="6">
        <f t="shared" si="922"/>
        <v>0</v>
      </c>
      <c r="T180" s="8" t="str">
        <f t="shared" si="891"/>
        <v/>
      </c>
      <c r="V180" s="8">
        <f t="shared" si="923"/>
        <v>0</v>
      </c>
      <c r="W180" s="8">
        <f t="shared" si="924"/>
        <v>0</v>
      </c>
      <c r="X180" s="8" t="str">
        <f t="shared" si="925"/>
        <v/>
      </c>
      <c r="Y180" s="8"/>
      <c r="Z180" s="8">
        <f>IF(A180&lt;&gt;"",IF(VLOOKUP(A180,Apr!A$4:F$209,6)&gt;0,VLOOKUP(A180,Apr!A$4:F$209,6),0),0)</f>
        <v>0</v>
      </c>
      <c r="AA180" s="8">
        <f>IF(A180&lt;&gt;"",IF(VLOOKUP(A180,May!A$3:F$207,6)&gt;0,VLOOKUP(A180,May!A$3:F$207,6),0),0)</f>
        <v>0</v>
      </c>
      <c r="AB180" s="8">
        <f>IF(A180&lt;&gt;"",IF(VLOOKUP(A180,Jun!A$3:F$207,6)&gt;0,VLOOKUP(A180,Jun!A$3:F$207,6),0),0)</f>
        <v>0</v>
      </c>
      <c r="AC180" s="8">
        <f>IF(A180&lt;&gt;"",IF(VLOOKUP(A180,Jul!A$3:F$206,6)&gt;0,VLOOKUP(A180,Jul!A$3:F$206,6),0),0)</f>
        <v>0</v>
      </c>
      <c r="AD180" s="8">
        <f>IF(A180&lt;&gt;"",IF(VLOOKUP(A180,Aug!A$3:F$206,6)&gt;0,VLOOKUP(A180,Aug!A$3:F$206,6),0),0)</f>
        <v>0</v>
      </c>
      <c r="AE180" s="8">
        <f>IF(A180&lt;&gt;"",IF(VLOOKUP(A180,Sep!A$3:F$206,6)&gt;0,VLOOKUP(A180,Sep!A$3:F$206,6),0),0)</f>
        <v>0</v>
      </c>
      <c r="AF180" s="6">
        <f t="shared" si="926"/>
        <v>0</v>
      </c>
      <c r="AG180" s="8">
        <f t="shared" si="927"/>
        <v>2.7777777777777776E-2</v>
      </c>
      <c r="AH180" s="8">
        <f>IF(A180&lt;&gt;"",IF(VLOOKUP(A180,Oct!A$3:F$206,6)&gt;0,VLOOKUP(A180,Oct!A$3:F$206,6),0),0)</f>
        <v>0</v>
      </c>
      <c r="AI180" s="8">
        <f>IF(A180&lt;&gt;"",IF(VLOOKUP(A180,Nov!A$3:F$206,6)&gt;0,VLOOKUP(A180,Nov!A$3:F$206,6),0),0)</f>
        <v>0</v>
      </c>
      <c r="AJ180" s="8">
        <f>IF(A180&lt;&gt;"",IF(VLOOKUP(A180,Dec!A$3:F$207,6)&gt;0,VLOOKUP(A180,Dec!A$3:F$207,6),0),0)</f>
        <v>0</v>
      </c>
      <c r="AK180" s="8">
        <f>IF(A180&lt;&gt;"",IF(VLOOKUP(A180,Jan!A$3:F$206,6)&gt;0,VLOOKUP(A180,Jan!A$3:F$206,6),0),0)</f>
        <v>0</v>
      </c>
      <c r="AL180" s="8">
        <f>IF(A180&lt;&gt;"",IF(VLOOKUP(A180,Feb!A$3:F$206,6)&gt;0,VLOOKUP(A180,Feb!A$3:F$206,6),0),0)</f>
        <v>0</v>
      </c>
      <c r="AM180" s="8">
        <f>IF(A180&lt;&gt;"",IF(VLOOKUP(A180,Mar!A$3:F$206,6)&gt;0,VLOOKUP(A180,Mar!A$3:F$206,6),0),0)</f>
        <v>0</v>
      </c>
      <c r="AO180" s="8">
        <f>LARGE($BM180:BN180,1)</f>
        <v>0</v>
      </c>
      <c r="AP180" s="8">
        <f>LARGE($BM180:BO180,1)</f>
        <v>0</v>
      </c>
      <c r="AQ180" s="8">
        <f>LARGE($BM180:BP180,1)</f>
        <v>0</v>
      </c>
      <c r="AR180" s="8">
        <f>LARGE($BM180:BQ180,1)</f>
        <v>0</v>
      </c>
      <c r="AS180" s="8">
        <f>LARGE($BM180:BR180,1)</f>
        <v>0</v>
      </c>
      <c r="AT180" s="8">
        <f>LARGE($BS180:BT180,1)</f>
        <v>0</v>
      </c>
      <c r="AU180" s="8">
        <f>LARGE($BS180:BU180,1)</f>
        <v>0</v>
      </c>
      <c r="AV180" s="8">
        <f>LARGE($BS180:BV180,1)</f>
        <v>0</v>
      </c>
      <c r="AW180" s="8">
        <f>LARGE($BS180:BW180,1)</f>
        <v>0</v>
      </c>
      <c r="AX180" s="8">
        <f>LARGE($BS180:BX180,1)</f>
        <v>0</v>
      </c>
      <c r="BA180" s="6">
        <f t="shared" si="897"/>
        <v>0</v>
      </c>
      <c r="BB180" s="6">
        <f t="shared" si="898"/>
        <v>0</v>
      </c>
      <c r="BC180" s="6">
        <f t="shared" si="899"/>
        <v>0</v>
      </c>
      <c r="BD180" s="6">
        <f t="shared" si="900"/>
        <v>0</v>
      </c>
      <c r="BE180" s="6">
        <f t="shared" si="901"/>
        <v>0</v>
      </c>
      <c r="BF180" s="6">
        <f t="shared" si="902"/>
        <v>0</v>
      </c>
      <c r="BG180" s="6">
        <f t="shared" si="928"/>
        <v>0</v>
      </c>
      <c r="BH180" s="6">
        <f t="shared" si="929"/>
        <v>0</v>
      </c>
      <c r="BI180" s="6">
        <f t="shared" si="930"/>
        <v>0</v>
      </c>
      <c r="BJ180" s="6">
        <f t="shared" si="931"/>
        <v>0</v>
      </c>
      <c r="BK180" s="6">
        <f t="shared" si="932"/>
        <v>0</v>
      </c>
      <c r="BM180" s="8" t="str">
        <f t="shared" si="903"/>
        <v/>
      </c>
      <c r="BN180" s="8">
        <f t="shared" si="933"/>
        <v>0</v>
      </c>
      <c r="BO180" s="8">
        <f t="shared" si="934"/>
        <v>0</v>
      </c>
      <c r="BP180" s="8">
        <f t="shared" si="935"/>
        <v>0</v>
      </c>
      <c r="BQ180" s="8">
        <f t="shared" si="936"/>
        <v>0</v>
      </c>
      <c r="BR180" s="8">
        <f t="shared" si="937"/>
        <v>0</v>
      </c>
      <c r="BS180" s="8"/>
      <c r="BT180" s="8">
        <f t="shared" si="867"/>
        <v>0</v>
      </c>
      <c r="BU180" s="8">
        <f t="shared" si="867"/>
        <v>0</v>
      </c>
      <c r="BV180" s="8">
        <f t="shared" si="939"/>
        <v>0</v>
      </c>
      <c r="BW180" s="8">
        <f t="shared" si="940"/>
        <v>0</v>
      </c>
      <c r="BX180" s="8">
        <f t="shared" si="941"/>
        <v>0</v>
      </c>
      <c r="CA180" s="8" t="str">
        <f t="shared" si="904"/>
        <v/>
      </c>
      <c r="CB180" s="8" t="str">
        <f t="shared" si="905"/>
        <v/>
      </c>
      <c r="CC180" s="8" t="str">
        <f t="shared" si="906"/>
        <v/>
      </c>
      <c r="CD180" s="8" t="str">
        <f t="shared" si="907"/>
        <v/>
      </c>
      <c r="CE180" s="8" t="str">
        <f t="shared" si="908"/>
        <v/>
      </c>
      <c r="CF180" s="8" t="str">
        <f t="shared" si="909"/>
        <v/>
      </c>
      <c r="CG180" s="8" t="str">
        <f t="shared" si="868"/>
        <v/>
      </c>
      <c r="CH180" s="8" t="str">
        <f t="shared" si="869"/>
        <v/>
      </c>
      <c r="CI180" s="8" t="str">
        <f t="shared" si="870"/>
        <v/>
      </c>
      <c r="CJ180" s="8" t="str">
        <f t="shared" si="871"/>
        <v/>
      </c>
      <c r="CK180" s="8" t="str">
        <f t="shared" si="872"/>
        <v/>
      </c>
      <c r="CL180" s="8" t="str">
        <f t="shared" si="873"/>
        <v/>
      </c>
      <c r="CN180" s="13">
        <v>3.4007986111111101</v>
      </c>
      <c r="CO180" s="8">
        <f t="shared" si="874"/>
        <v>3.4007986111111101</v>
      </c>
      <c r="CP180" s="8">
        <f>IF(COUNT($CA180:CB180)&gt;0,SMALL($CA180:CB180,1),$CN180)</f>
        <v>3.4007986111111101</v>
      </c>
      <c r="CQ180" s="8">
        <f>IF(COUNT($CA180:CC180)&gt;0,SMALL($CA180:CC180,1),$CN180)</f>
        <v>3.4007986111111101</v>
      </c>
      <c r="CR180" s="8">
        <f>IF(COUNT($CA180:CD180)&gt;0,SMALL($CA180:CD180,1),$CN180)</f>
        <v>3.4007986111111101</v>
      </c>
      <c r="CS180" s="8">
        <f>IF(COUNT($CA180:CE180)&gt;0,SMALL($CA180:CE180,1),$CN180)</f>
        <v>3.4007986111111101</v>
      </c>
      <c r="CU180" s="8">
        <f t="shared" si="875"/>
        <v>0</v>
      </c>
      <c r="CV180" s="8">
        <f>IF(COUNT($CG180:CH180)&gt;0,SMALL($CG180:CH180,1),$CU180)</f>
        <v>0</v>
      </c>
      <c r="CW180" s="8">
        <f>IF(COUNT($CG180:CI180)&gt;0,SMALL($CG180:CI180,1),$CU180)</f>
        <v>0</v>
      </c>
      <c r="CX180" s="8">
        <f>IF(COUNT($CG180:CJ180)&gt;0,SMALL($CG180:CJ180,1),$CU180)</f>
        <v>0</v>
      </c>
      <c r="CY180" s="8">
        <f>IF(COUNT($CG180:CK180)&gt;0,SMALL($CG180:CK180,1),$CU180)</f>
        <v>0</v>
      </c>
      <c r="DA180" s="8" t="str">
        <f t="shared" si="892"/>
        <v/>
      </c>
      <c r="DB180" s="8" t="str">
        <f t="shared" si="893"/>
        <v/>
      </c>
      <c r="DC180" s="1">
        <f t="shared" si="811"/>
        <v>0</v>
      </c>
      <c r="DD180" s="8" t="str">
        <f t="shared" si="894"/>
        <v/>
      </c>
      <c r="DE180" s="1">
        <f t="shared" si="895"/>
        <v>0</v>
      </c>
      <c r="DG180" s="13">
        <f t="shared" si="910"/>
        <v>0</v>
      </c>
      <c r="DH180" s="13">
        <f>SMALL($DT180:DU180,1)/(60*60*24)</f>
        <v>0</v>
      </c>
      <c r="DI180" s="13">
        <f>SMALL($DT180:DV180,1)/(60*60*24)</f>
        <v>0</v>
      </c>
      <c r="DJ180" s="13">
        <f>SMALL($DT180:DW180,1)/(60*60*24)</f>
        <v>0</v>
      </c>
      <c r="DK180" s="13">
        <f>SMALL($DT180:DX180,1)/(60*60*24)</f>
        <v>0</v>
      </c>
      <c r="DL180" s="13">
        <f>SMALL($DT180:DY180,1)/(60*60*24)</f>
        <v>0</v>
      </c>
      <c r="DM180" s="37">
        <f t="shared" si="911"/>
        <v>0</v>
      </c>
      <c r="DN180" s="13">
        <f>SMALL($DZ180:EA180,1)/(60*60*24)</f>
        <v>0</v>
      </c>
      <c r="DO180" s="13">
        <f>SMALL($DZ180:EB180,1)/(60*60*24)</f>
        <v>0</v>
      </c>
      <c r="DP180" s="13">
        <f>SMALL($DZ180:EC180,1)/(60*60*24)</f>
        <v>0</v>
      </c>
      <c r="DQ180" s="13">
        <f>SMALL($DZ180:ED180,1)/(60*60*24)</f>
        <v>0</v>
      </c>
      <c r="DR180" s="13">
        <f>SMALL($DZ180:EE180,1)/(60*60*24)</f>
        <v>0</v>
      </c>
      <c r="DT180" s="6">
        <f t="shared" si="912"/>
        <v>0</v>
      </c>
      <c r="DU180" s="1">
        <f t="shared" si="876"/>
        <v>9999</v>
      </c>
      <c r="DV180" s="1">
        <f t="shared" si="877"/>
        <v>9999</v>
      </c>
      <c r="DW180" s="1">
        <f t="shared" si="878"/>
        <v>9999</v>
      </c>
      <c r="DX180" s="1">
        <f t="shared" si="879"/>
        <v>9999</v>
      </c>
      <c r="DY180" s="1">
        <f t="shared" si="880"/>
        <v>9999</v>
      </c>
      <c r="DZ180" s="6">
        <f t="shared" si="913"/>
        <v>0</v>
      </c>
      <c r="EA180" s="1">
        <f t="shared" si="881"/>
        <v>9999</v>
      </c>
      <c r="EB180" s="46">
        <f t="shared" si="942"/>
        <v>9999</v>
      </c>
      <c r="EC180" s="1">
        <f t="shared" si="882"/>
        <v>9999</v>
      </c>
      <c r="ED180" s="1">
        <f t="shared" si="883"/>
        <v>9999</v>
      </c>
      <c r="EE180" s="1">
        <f t="shared" si="884"/>
        <v>9999</v>
      </c>
    </row>
    <row r="181" spans="14:135" x14ac:dyDescent="0.25">
      <c r="N181" s="8">
        <f t="shared" si="889"/>
        <v>0</v>
      </c>
      <c r="O181" s="8"/>
      <c r="P181" s="70"/>
      <c r="Q181" s="32">
        <f t="shared" ref="Q181" si="944">IF(R181&gt;0,"+",0)</f>
        <v>0</v>
      </c>
      <c r="R181" s="70"/>
      <c r="S181" s="6">
        <f t="shared" si="922"/>
        <v>0</v>
      </c>
      <c r="T181" s="8" t="str">
        <f t="shared" si="891"/>
        <v/>
      </c>
      <c r="V181" s="8">
        <f t="shared" si="923"/>
        <v>0</v>
      </c>
      <c r="W181" s="8">
        <f t="shared" si="924"/>
        <v>0</v>
      </c>
      <c r="X181" s="8" t="str">
        <f t="shared" si="925"/>
        <v/>
      </c>
      <c r="Y181" s="8"/>
      <c r="Z181" s="8">
        <f>IF(A181&lt;&gt;"",IF(VLOOKUP(A181,Apr!A$4:F$209,6)&gt;0,VLOOKUP(A181,Apr!A$4:F$209,6),0),0)</f>
        <v>0</v>
      </c>
      <c r="AA181" s="8">
        <f>IF(A181&lt;&gt;"",IF(VLOOKUP(A181,May!A$3:F$207,6)&gt;0,VLOOKUP(A181,May!A$3:F$207,6),0),0)</f>
        <v>0</v>
      </c>
      <c r="AB181" s="8">
        <f>IF(A181&lt;&gt;"",IF(VLOOKUP(A181,Jun!A$3:F$207,6)&gt;0,VLOOKUP(A181,Jun!A$3:F$207,6),0),0)</f>
        <v>0</v>
      </c>
      <c r="AC181" s="8">
        <f>IF(A181&lt;&gt;"",IF(VLOOKUP(A181,Jul!A$3:F$206,6)&gt;0,VLOOKUP(A181,Jul!A$3:F$206,6),0),0)</f>
        <v>0</v>
      </c>
      <c r="AD181" s="8">
        <f>IF(A181&lt;&gt;"",IF(VLOOKUP(A181,Aug!A$3:F$206,6)&gt;0,VLOOKUP(A181,Aug!A$3:F$206,6),0),0)</f>
        <v>0</v>
      </c>
      <c r="AE181" s="8">
        <f>IF(A181&lt;&gt;"",IF(VLOOKUP(A181,Sep!A$3:F$206,6)&gt;0,VLOOKUP(A181,Sep!A$3:F$206,6),0),0)</f>
        <v>0</v>
      </c>
      <c r="AF181" s="6">
        <f t="shared" si="926"/>
        <v>0</v>
      </c>
      <c r="AG181" s="8">
        <f t="shared" si="927"/>
        <v>2.7777777777777776E-2</v>
      </c>
      <c r="AH181" s="8">
        <f>IF(A181&lt;&gt;"",IF(VLOOKUP(A181,Oct!A$3:F$206,6)&gt;0,VLOOKUP(A181,Oct!A$3:F$206,6),0),0)</f>
        <v>0</v>
      </c>
      <c r="AI181" s="8">
        <f>IF(A181&lt;&gt;"",IF(VLOOKUP(A181,Nov!A$3:F$206,6)&gt;0,VLOOKUP(A181,Nov!A$3:F$206,6),0),0)</f>
        <v>0</v>
      </c>
      <c r="AJ181" s="8">
        <f>IF(A181&lt;&gt;"",IF(VLOOKUP(A181,Dec!A$3:F$207,6)&gt;0,VLOOKUP(A181,Dec!A$3:F$207,6),0),0)</f>
        <v>0</v>
      </c>
      <c r="AK181" s="8">
        <f>IF(A181&lt;&gt;"",IF(VLOOKUP(A181,Jan!A$3:F$206,6)&gt;0,VLOOKUP(A181,Jan!A$3:F$206,6),0),0)</f>
        <v>0</v>
      </c>
      <c r="AL181" s="8">
        <f>IF(A181&lt;&gt;"",IF(VLOOKUP(A181,Feb!A$3:F$206,6)&gt;0,VLOOKUP(A181,Feb!A$3:F$206,6),0),0)</f>
        <v>0</v>
      </c>
      <c r="AM181" s="8">
        <f>IF(A181&lt;&gt;"",IF(VLOOKUP(A181,Mar!A$3:F$206,6)&gt;0,VLOOKUP(A181,Mar!A$3:F$206,6),0),0)</f>
        <v>0</v>
      </c>
      <c r="AO181" s="8">
        <f>LARGE($BM181:BN181,1)</f>
        <v>0</v>
      </c>
      <c r="AP181" s="8">
        <f>LARGE($BM181:BO181,1)</f>
        <v>0</v>
      </c>
      <c r="AQ181" s="8">
        <f>LARGE($BM181:BP181,1)</f>
        <v>0</v>
      </c>
      <c r="AR181" s="8">
        <f>LARGE($BM181:BQ181,1)</f>
        <v>0</v>
      </c>
      <c r="AS181" s="8">
        <f>LARGE($BM181:BR181,1)</f>
        <v>0</v>
      </c>
      <c r="AT181" s="8">
        <f>LARGE($BS181:BT181,1)</f>
        <v>0</v>
      </c>
      <c r="AU181" s="8">
        <f>LARGE($BS181:BU181,1)</f>
        <v>0</v>
      </c>
      <c r="AV181" s="8">
        <f>LARGE($BS181:BV181,1)</f>
        <v>0</v>
      </c>
      <c r="AW181" s="8">
        <f>LARGE($BS181:BW181,1)</f>
        <v>0</v>
      </c>
      <c r="AX181" s="8">
        <f>LARGE($BS181:BX181,1)</f>
        <v>0</v>
      </c>
      <c r="BA181" s="6">
        <f t="shared" si="897"/>
        <v>0</v>
      </c>
      <c r="BB181" s="6">
        <f t="shared" si="898"/>
        <v>0</v>
      </c>
      <c r="BC181" s="6">
        <f t="shared" si="899"/>
        <v>0</v>
      </c>
      <c r="BD181" s="6">
        <f t="shared" si="900"/>
        <v>0</v>
      </c>
      <c r="BE181" s="6">
        <f t="shared" si="901"/>
        <v>0</v>
      </c>
      <c r="BF181" s="6">
        <f t="shared" si="902"/>
        <v>0</v>
      </c>
      <c r="BG181" s="6">
        <f t="shared" si="928"/>
        <v>0</v>
      </c>
      <c r="BH181" s="6">
        <f t="shared" si="929"/>
        <v>0</v>
      </c>
      <c r="BI181" s="6">
        <f t="shared" si="930"/>
        <v>0</v>
      </c>
      <c r="BJ181" s="6">
        <f t="shared" si="931"/>
        <v>0</v>
      </c>
      <c r="BK181" s="6">
        <f t="shared" si="932"/>
        <v>0</v>
      </c>
      <c r="BM181" s="8" t="str">
        <f t="shared" si="903"/>
        <v/>
      </c>
      <c r="BN181" s="8">
        <f t="shared" si="933"/>
        <v>0</v>
      </c>
      <c r="BO181" s="8">
        <f t="shared" si="934"/>
        <v>0</v>
      </c>
      <c r="BP181" s="8">
        <f t="shared" si="935"/>
        <v>0</v>
      </c>
      <c r="BQ181" s="8">
        <f t="shared" si="936"/>
        <v>0</v>
      </c>
      <c r="BR181" s="8">
        <f t="shared" si="937"/>
        <v>0</v>
      </c>
      <c r="BS181" s="8"/>
      <c r="BT181" s="8">
        <f t="shared" si="867"/>
        <v>0</v>
      </c>
      <c r="BU181" s="8">
        <f t="shared" si="867"/>
        <v>0</v>
      </c>
      <c r="BV181" s="8">
        <f t="shared" si="939"/>
        <v>0</v>
      </c>
      <c r="BW181" s="8">
        <f t="shared" si="940"/>
        <v>0</v>
      </c>
      <c r="BX181" s="8">
        <f t="shared" si="941"/>
        <v>0</v>
      </c>
      <c r="CA181" s="8" t="str">
        <f t="shared" si="904"/>
        <v/>
      </c>
      <c r="CB181" s="8" t="str">
        <f t="shared" si="905"/>
        <v/>
      </c>
      <c r="CC181" s="8" t="str">
        <f t="shared" si="906"/>
        <v/>
      </c>
      <c r="CD181" s="8" t="str">
        <f t="shared" si="907"/>
        <v/>
      </c>
      <c r="CE181" s="8" t="str">
        <f t="shared" si="908"/>
        <v/>
      </c>
      <c r="CF181" s="8" t="str">
        <f t="shared" si="909"/>
        <v/>
      </c>
      <c r="CG181" s="8" t="str">
        <f t="shared" si="868"/>
        <v/>
      </c>
      <c r="CH181" s="8" t="str">
        <f t="shared" si="869"/>
        <v/>
      </c>
      <c r="CI181" s="8" t="str">
        <f t="shared" si="870"/>
        <v/>
      </c>
      <c r="CJ181" s="8" t="str">
        <f t="shared" si="871"/>
        <v/>
      </c>
      <c r="CK181" s="8" t="str">
        <f t="shared" si="872"/>
        <v/>
      </c>
      <c r="CL181" s="8" t="str">
        <f t="shared" si="873"/>
        <v/>
      </c>
      <c r="CN181" s="13">
        <v>3.4424652777777802</v>
      </c>
      <c r="CO181" s="8">
        <f t="shared" si="874"/>
        <v>3.4424652777777802</v>
      </c>
      <c r="CP181" s="8">
        <f>IF(COUNT($CA181:CB181)&gt;0,SMALL($CA181:CB181,1),$CN181)</f>
        <v>3.4424652777777802</v>
      </c>
      <c r="CQ181" s="8">
        <f>IF(COUNT($CA181:CC181)&gt;0,SMALL($CA181:CC181,1),$CN181)</f>
        <v>3.4424652777777802</v>
      </c>
      <c r="CR181" s="8">
        <f>IF(COUNT($CA181:CD181)&gt;0,SMALL($CA181:CD181,1),$CN181)</f>
        <v>3.4424652777777802</v>
      </c>
      <c r="CS181" s="8">
        <f>IF(COUNT($CA181:CE181)&gt;0,SMALL($CA181:CE181,1),$CN181)</f>
        <v>3.4424652777777802</v>
      </c>
      <c r="CU181" s="8">
        <f t="shared" si="875"/>
        <v>0</v>
      </c>
      <c r="CV181" s="8">
        <f>IF(COUNT($CG181:CH181)&gt;0,SMALL($CG181:CH181,1),$CU181)</f>
        <v>0</v>
      </c>
      <c r="CW181" s="8">
        <f>IF(COUNT($CG181:CI181)&gt;0,SMALL($CG181:CI181,1),$CU181)</f>
        <v>0</v>
      </c>
      <c r="CX181" s="8">
        <f>IF(COUNT($CG181:CJ181)&gt;0,SMALL($CG181:CJ181,1),$CU181)</f>
        <v>0</v>
      </c>
      <c r="CY181" s="8">
        <f>IF(COUNT($CG181:CK181)&gt;0,SMALL($CG181:CK181,1),$CU181)</f>
        <v>0</v>
      </c>
      <c r="DA181" s="8" t="str">
        <f t="shared" si="892"/>
        <v/>
      </c>
      <c r="DB181" s="8" t="str">
        <f t="shared" si="893"/>
        <v/>
      </c>
      <c r="DC181" s="1">
        <f t="shared" si="811"/>
        <v>0</v>
      </c>
      <c r="DD181" s="8" t="str">
        <f t="shared" si="894"/>
        <v/>
      </c>
      <c r="DE181" s="1">
        <f t="shared" si="895"/>
        <v>0</v>
      </c>
      <c r="DG181" s="13">
        <f t="shared" si="910"/>
        <v>0</v>
      </c>
      <c r="DH181" s="13">
        <f>SMALL($DT181:DU181,1)/(60*60*24)</f>
        <v>0</v>
      </c>
      <c r="DI181" s="13">
        <f>SMALL($DT181:DV181,1)/(60*60*24)</f>
        <v>0</v>
      </c>
      <c r="DJ181" s="13">
        <f>SMALL($DT181:DW181,1)/(60*60*24)</f>
        <v>0</v>
      </c>
      <c r="DK181" s="13">
        <f>SMALL($DT181:DX181,1)/(60*60*24)</f>
        <v>0</v>
      </c>
      <c r="DL181" s="13">
        <f>SMALL($DT181:DY181,1)/(60*60*24)</f>
        <v>0</v>
      </c>
      <c r="DM181" s="37">
        <f t="shared" si="911"/>
        <v>0</v>
      </c>
      <c r="DN181" s="13">
        <f>SMALL($DZ181:EA181,1)/(60*60*24)</f>
        <v>0</v>
      </c>
      <c r="DO181" s="13">
        <f>SMALL($DZ181:EB181,1)/(60*60*24)</f>
        <v>0</v>
      </c>
      <c r="DP181" s="13">
        <f>SMALL($DZ181:EC181,1)/(60*60*24)</f>
        <v>0</v>
      </c>
      <c r="DQ181" s="13">
        <f>SMALL($DZ181:ED181,1)/(60*60*24)</f>
        <v>0</v>
      </c>
      <c r="DR181" s="13">
        <f>SMALL($DZ181:EE181,1)/(60*60*24)</f>
        <v>0</v>
      </c>
      <c r="DT181" s="6">
        <f t="shared" si="912"/>
        <v>0</v>
      </c>
      <c r="DU181" s="1">
        <f t="shared" si="876"/>
        <v>9999</v>
      </c>
      <c r="DV181" s="1">
        <f t="shared" si="877"/>
        <v>9999</v>
      </c>
      <c r="DW181" s="1">
        <f t="shared" si="878"/>
        <v>9999</v>
      </c>
      <c r="DX181" s="1">
        <f t="shared" si="879"/>
        <v>9999</v>
      </c>
      <c r="DY181" s="1">
        <f t="shared" si="880"/>
        <v>9999</v>
      </c>
      <c r="DZ181" s="6">
        <f t="shared" si="913"/>
        <v>0</v>
      </c>
      <c r="EA181" s="1">
        <f t="shared" si="881"/>
        <v>9999</v>
      </c>
      <c r="EB181" s="46">
        <f t="shared" si="942"/>
        <v>9999</v>
      </c>
      <c r="EC181" s="1">
        <f t="shared" si="882"/>
        <v>9999</v>
      </c>
      <c r="ED181" s="1">
        <f t="shared" si="883"/>
        <v>9999</v>
      </c>
      <c r="EE181" s="1">
        <f t="shared" si="884"/>
        <v>9999</v>
      </c>
    </row>
    <row r="182" spans="14:135" x14ac:dyDescent="0.25">
      <c r="N182" s="8">
        <f t="shared" si="889"/>
        <v>0</v>
      </c>
      <c r="O182" s="8"/>
      <c r="P182" s="70"/>
      <c r="Q182" s="32">
        <f t="shared" ref="Q182" si="945">IF(R182&gt;0,"+",0)</f>
        <v>0</v>
      </c>
      <c r="R182" s="70"/>
      <c r="S182" s="6">
        <f t="shared" si="922"/>
        <v>0</v>
      </c>
      <c r="T182" s="8" t="str">
        <f t="shared" si="891"/>
        <v/>
      </c>
      <c r="V182" s="8">
        <f t="shared" si="923"/>
        <v>0</v>
      </c>
      <c r="W182" s="8">
        <f t="shared" si="924"/>
        <v>0</v>
      </c>
      <c r="X182" s="8" t="str">
        <f t="shared" si="925"/>
        <v/>
      </c>
      <c r="Y182" s="8"/>
      <c r="Z182" s="8">
        <f>IF(A182&lt;&gt;"",IF(VLOOKUP(A182,Apr!A$4:F$209,6)&gt;0,VLOOKUP(A182,Apr!A$4:F$209,6),0),0)</f>
        <v>0</v>
      </c>
      <c r="AA182" s="8">
        <f>IF(A182&lt;&gt;"",IF(VLOOKUP(A182,May!A$3:F$207,6)&gt;0,VLOOKUP(A182,May!A$3:F$207,6),0),0)</f>
        <v>0</v>
      </c>
      <c r="AB182" s="8">
        <f>IF(A182&lt;&gt;"",IF(VLOOKUP(A182,Jun!A$3:F$207,6)&gt;0,VLOOKUP(A182,Jun!A$3:F$207,6),0),0)</f>
        <v>0</v>
      </c>
      <c r="AC182" s="8">
        <f>IF(A182&lt;&gt;"",IF(VLOOKUP(A182,Jul!A$3:F$206,6)&gt;0,VLOOKUP(A182,Jul!A$3:F$206,6),0),0)</f>
        <v>0</v>
      </c>
      <c r="AD182" s="8">
        <f>IF(A182&lt;&gt;"",IF(VLOOKUP(A182,Aug!A$3:F$206,6)&gt;0,VLOOKUP(A182,Aug!A$3:F$206,6),0),0)</f>
        <v>0</v>
      </c>
      <c r="AE182" s="8">
        <f>IF(A182&lt;&gt;"",IF(VLOOKUP(A182,Sep!A$3:F$206,6)&gt;0,VLOOKUP(A182,Sep!A$3:F$206,6),0),0)</f>
        <v>0</v>
      </c>
      <c r="AF182" s="6">
        <f t="shared" si="926"/>
        <v>0</v>
      </c>
      <c r="AG182" s="8">
        <f t="shared" si="927"/>
        <v>2.7777777777777776E-2</v>
      </c>
      <c r="AH182" s="8">
        <f>IF(A182&lt;&gt;"",IF(VLOOKUP(A182,Oct!A$3:F$206,6)&gt;0,VLOOKUP(A182,Oct!A$3:F$206,6),0),0)</f>
        <v>0</v>
      </c>
      <c r="AI182" s="8">
        <f>IF(A182&lt;&gt;"",IF(VLOOKUP(A182,Nov!A$3:F$206,6)&gt;0,VLOOKUP(A182,Nov!A$3:F$206,6),0),0)</f>
        <v>0</v>
      </c>
      <c r="AJ182" s="8">
        <f>IF(A182&lt;&gt;"",IF(VLOOKUP(A182,Dec!A$3:F$207,6)&gt;0,VLOOKUP(A182,Dec!A$3:F$207,6),0),0)</f>
        <v>0</v>
      </c>
      <c r="AK182" s="8">
        <f>IF(A182&lt;&gt;"",IF(VLOOKUP(A182,Jan!A$3:F$206,6)&gt;0,VLOOKUP(A182,Jan!A$3:F$206,6),0),0)</f>
        <v>0</v>
      </c>
      <c r="AL182" s="8">
        <f>IF(A182&lt;&gt;"",IF(VLOOKUP(A182,Feb!A$3:F$206,6)&gt;0,VLOOKUP(A182,Feb!A$3:F$206,6),0),0)</f>
        <v>0</v>
      </c>
      <c r="AM182" s="8">
        <f>IF(A182&lt;&gt;"",IF(VLOOKUP(A182,Mar!A$3:F$206,6)&gt;0,VLOOKUP(A182,Mar!A$3:F$206,6),0),0)</f>
        <v>0</v>
      </c>
      <c r="AO182" s="8">
        <f>LARGE($BM182:BN182,1)</f>
        <v>0</v>
      </c>
      <c r="AP182" s="8">
        <f>LARGE($BM182:BO182,1)</f>
        <v>0</v>
      </c>
      <c r="AQ182" s="8">
        <f>LARGE($BM182:BP182,1)</f>
        <v>0</v>
      </c>
      <c r="AR182" s="8">
        <f>LARGE($BM182:BQ182,1)</f>
        <v>0</v>
      </c>
      <c r="AS182" s="8">
        <f>LARGE($BM182:BR182,1)</f>
        <v>0</v>
      </c>
      <c r="AT182" s="8">
        <f>LARGE($BS182:BT182,1)</f>
        <v>0</v>
      </c>
      <c r="AU182" s="8">
        <f>LARGE($BS182:BU182,1)</f>
        <v>0</v>
      </c>
      <c r="AV182" s="8">
        <f>LARGE($BS182:BV182,1)</f>
        <v>0</v>
      </c>
      <c r="AW182" s="8">
        <f>LARGE($BS182:BW182,1)</f>
        <v>0</v>
      </c>
      <c r="AX182" s="8">
        <f>LARGE($BS182:BX182,1)</f>
        <v>0</v>
      </c>
      <c r="BA182" s="6">
        <f t="shared" si="897"/>
        <v>0</v>
      </c>
      <c r="BB182" s="6">
        <f t="shared" si="898"/>
        <v>0</v>
      </c>
      <c r="BC182" s="6">
        <f t="shared" si="899"/>
        <v>0</v>
      </c>
      <c r="BD182" s="6">
        <f t="shared" si="900"/>
        <v>0</v>
      </c>
      <c r="BE182" s="6">
        <f t="shared" si="901"/>
        <v>0</v>
      </c>
      <c r="BF182" s="6">
        <f t="shared" si="902"/>
        <v>0</v>
      </c>
      <c r="BG182" s="6">
        <f t="shared" si="928"/>
        <v>0</v>
      </c>
      <c r="BH182" s="6">
        <f t="shared" si="929"/>
        <v>0</v>
      </c>
      <c r="BI182" s="6">
        <f t="shared" si="930"/>
        <v>0</v>
      </c>
      <c r="BJ182" s="6">
        <f t="shared" si="931"/>
        <v>0</v>
      </c>
      <c r="BK182" s="6">
        <f t="shared" si="932"/>
        <v>0</v>
      </c>
      <c r="BM182" s="8" t="str">
        <f t="shared" si="903"/>
        <v/>
      </c>
      <c r="BN182" s="8">
        <f t="shared" si="933"/>
        <v>0</v>
      </c>
      <c r="BO182" s="8">
        <f t="shared" si="934"/>
        <v>0</v>
      </c>
      <c r="BP182" s="8">
        <f t="shared" si="935"/>
        <v>0</v>
      </c>
      <c r="BQ182" s="8">
        <f t="shared" si="936"/>
        <v>0</v>
      </c>
      <c r="BR182" s="8">
        <f t="shared" si="937"/>
        <v>0</v>
      </c>
      <c r="BS182" s="8"/>
      <c r="BT182" s="8">
        <f t="shared" si="867"/>
        <v>0</v>
      </c>
      <c r="BU182" s="8">
        <f t="shared" si="867"/>
        <v>0</v>
      </c>
      <c r="BV182" s="8">
        <f t="shared" si="939"/>
        <v>0</v>
      </c>
      <c r="BW182" s="8">
        <f t="shared" si="940"/>
        <v>0</v>
      </c>
      <c r="BX182" s="8">
        <f t="shared" si="941"/>
        <v>0</v>
      </c>
      <c r="CA182" s="8" t="str">
        <f t="shared" si="904"/>
        <v/>
      </c>
      <c r="CB182" s="8" t="str">
        <f t="shared" si="905"/>
        <v/>
      </c>
      <c r="CC182" s="8" t="str">
        <f t="shared" si="906"/>
        <v/>
      </c>
      <c r="CD182" s="8" t="str">
        <f t="shared" si="907"/>
        <v/>
      </c>
      <c r="CE182" s="8" t="str">
        <f t="shared" si="908"/>
        <v/>
      </c>
      <c r="CF182" s="8" t="str">
        <f t="shared" si="909"/>
        <v/>
      </c>
      <c r="CG182" s="8" t="str">
        <f t="shared" si="868"/>
        <v/>
      </c>
      <c r="CH182" s="8" t="str">
        <f t="shared" si="869"/>
        <v/>
      </c>
      <c r="CI182" s="8" t="str">
        <f t="shared" si="870"/>
        <v/>
      </c>
      <c r="CJ182" s="8" t="str">
        <f t="shared" si="871"/>
        <v/>
      </c>
      <c r="CK182" s="8" t="str">
        <f t="shared" si="872"/>
        <v/>
      </c>
      <c r="CL182" s="8" t="str">
        <f t="shared" si="873"/>
        <v/>
      </c>
      <c r="CN182" s="13">
        <v>3.4841319444444401</v>
      </c>
      <c r="CO182" s="8">
        <f t="shared" si="874"/>
        <v>3.4841319444444401</v>
      </c>
      <c r="CP182" s="8">
        <f>IF(COUNT($CA182:CB182)&gt;0,SMALL($CA182:CB182,1),$CN182)</f>
        <v>3.4841319444444401</v>
      </c>
      <c r="CQ182" s="8">
        <f>IF(COUNT($CA182:CC182)&gt;0,SMALL($CA182:CC182,1),$CN182)</f>
        <v>3.4841319444444401</v>
      </c>
      <c r="CR182" s="8">
        <f>IF(COUNT($CA182:CD182)&gt;0,SMALL($CA182:CD182,1),$CN182)</f>
        <v>3.4841319444444401</v>
      </c>
      <c r="CS182" s="8">
        <f>IF(COUNT($CA182:CE182)&gt;0,SMALL($CA182:CE182,1),$CN182)</f>
        <v>3.4841319444444401</v>
      </c>
      <c r="CU182" s="8">
        <f t="shared" si="875"/>
        <v>0</v>
      </c>
      <c r="CV182" s="8">
        <f>IF(COUNT($CG182:CH182)&gt;0,SMALL($CG182:CH182,1),$CU182)</f>
        <v>0</v>
      </c>
      <c r="CW182" s="8">
        <f>IF(COUNT($CG182:CI182)&gt;0,SMALL($CG182:CI182,1),$CU182)</f>
        <v>0</v>
      </c>
      <c r="CX182" s="8">
        <f>IF(COUNT($CG182:CJ182)&gt;0,SMALL($CG182:CJ182,1),$CU182)</f>
        <v>0</v>
      </c>
      <c r="CY182" s="8">
        <f>IF(COUNT($CG182:CK182)&gt;0,SMALL($CG182:CK182,1),$CU182)</f>
        <v>0</v>
      </c>
      <c r="DA182" s="8" t="str">
        <f t="shared" si="892"/>
        <v/>
      </c>
      <c r="DB182" s="8" t="str">
        <f t="shared" si="893"/>
        <v/>
      </c>
      <c r="DC182" s="1">
        <f t="shared" si="811"/>
        <v>0</v>
      </c>
      <c r="DD182" s="8" t="str">
        <f t="shared" si="894"/>
        <v/>
      </c>
      <c r="DE182" s="1">
        <f t="shared" si="895"/>
        <v>0</v>
      </c>
      <c r="DG182" s="13">
        <f t="shared" si="910"/>
        <v>0</v>
      </c>
      <c r="DH182" s="13">
        <f>SMALL($DT182:DU182,1)/(60*60*24)</f>
        <v>0</v>
      </c>
      <c r="DI182" s="13">
        <f>SMALL($DT182:DV182,1)/(60*60*24)</f>
        <v>0</v>
      </c>
      <c r="DJ182" s="13">
        <f>SMALL($DT182:DW182,1)/(60*60*24)</f>
        <v>0</v>
      </c>
      <c r="DK182" s="13">
        <f>SMALL($DT182:DX182,1)/(60*60*24)</f>
        <v>0</v>
      </c>
      <c r="DL182" s="13">
        <f>SMALL($DT182:DY182,1)/(60*60*24)</f>
        <v>0</v>
      </c>
      <c r="DM182" s="37">
        <f t="shared" si="911"/>
        <v>0</v>
      </c>
      <c r="DN182" s="13">
        <f>SMALL($DZ182:EA182,1)/(60*60*24)</f>
        <v>0</v>
      </c>
      <c r="DO182" s="13">
        <f>SMALL($DZ182:EB182,1)/(60*60*24)</f>
        <v>0</v>
      </c>
      <c r="DP182" s="13">
        <f>SMALL($DZ182:EC182,1)/(60*60*24)</f>
        <v>0</v>
      </c>
      <c r="DQ182" s="13">
        <f>SMALL($DZ182:ED182,1)/(60*60*24)</f>
        <v>0</v>
      </c>
      <c r="DR182" s="13">
        <f>SMALL($DZ182:EE182,1)/(60*60*24)</f>
        <v>0</v>
      </c>
      <c r="DT182" s="6">
        <f t="shared" si="912"/>
        <v>0</v>
      </c>
      <c r="DU182" s="1">
        <f t="shared" si="876"/>
        <v>9999</v>
      </c>
      <c r="DV182" s="1">
        <f t="shared" si="877"/>
        <v>9999</v>
      </c>
      <c r="DW182" s="1">
        <f t="shared" si="878"/>
        <v>9999</v>
      </c>
      <c r="DX182" s="1">
        <f t="shared" si="879"/>
        <v>9999</v>
      </c>
      <c r="DY182" s="1">
        <f t="shared" si="880"/>
        <v>9999</v>
      </c>
      <c r="DZ182" s="6">
        <f t="shared" si="913"/>
        <v>0</v>
      </c>
      <c r="EA182" s="1">
        <f t="shared" si="881"/>
        <v>9999</v>
      </c>
      <c r="EB182" s="46">
        <f t="shared" si="942"/>
        <v>9999</v>
      </c>
      <c r="EC182" s="1">
        <f t="shared" si="882"/>
        <v>9999</v>
      </c>
      <c r="ED182" s="1">
        <f t="shared" si="883"/>
        <v>9999</v>
      </c>
      <c r="EE182" s="1">
        <f t="shared" si="884"/>
        <v>9999</v>
      </c>
    </row>
    <row r="183" spans="14:135" x14ac:dyDescent="0.25">
      <c r="N183" s="8">
        <f t="shared" si="889"/>
        <v>0</v>
      </c>
      <c r="O183" s="8"/>
      <c r="P183" s="70"/>
      <c r="Q183" s="32">
        <f t="shared" ref="Q183" si="946">IF(R183&gt;0,"+",0)</f>
        <v>0</v>
      </c>
      <c r="R183" s="70"/>
      <c r="S183" s="6">
        <f t="shared" si="922"/>
        <v>0</v>
      </c>
      <c r="T183" s="8" t="str">
        <f t="shared" si="891"/>
        <v/>
      </c>
      <c r="V183" s="8">
        <f t="shared" si="923"/>
        <v>0</v>
      </c>
      <c r="W183" s="8">
        <f t="shared" si="924"/>
        <v>0</v>
      </c>
      <c r="X183" s="8" t="str">
        <f t="shared" si="925"/>
        <v/>
      </c>
      <c r="Y183" s="8"/>
      <c r="Z183" s="8">
        <f>IF(A183&lt;&gt;"",IF(VLOOKUP(A183,Apr!A$4:F$209,6)&gt;0,VLOOKUP(A183,Apr!A$4:F$209,6),0),0)</f>
        <v>0</v>
      </c>
      <c r="AA183" s="8">
        <f>IF(A183&lt;&gt;"",IF(VLOOKUP(A183,May!A$3:F$207,6)&gt;0,VLOOKUP(A183,May!A$3:F$207,6),0),0)</f>
        <v>0</v>
      </c>
      <c r="AB183" s="8">
        <f>IF(A183&lt;&gt;"",IF(VLOOKUP(A183,Jun!A$3:F$207,6)&gt;0,VLOOKUP(A183,Jun!A$3:F$207,6),0),0)</f>
        <v>0</v>
      </c>
      <c r="AC183" s="8">
        <f>IF(A183&lt;&gt;"",IF(VLOOKUP(A183,Jul!A$3:F$206,6)&gt;0,VLOOKUP(A183,Jul!A$3:F$206,6),0),0)</f>
        <v>0</v>
      </c>
      <c r="AD183" s="8">
        <f>IF(A183&lt;&gt;"",IF(VLOOKUP(A183,Aug!A$3:F$206,6)&gt;0,VLOOKUP(A183,Aug!A$3:F$206,6),0),0)</f>
        <v>0</v>
      </c>
      <c r="AE183" s="8">
        <f>IF(A183&lt;&gt;"",IF(VLOOKUP(A183,Sep!A$3:F$206,6)&gt;0,VLOOKUP(A183,Sep!A$3:F$206,6),0),0)</f>
        <v>0</v>
      </c>
      <c r="AF183" s="6">
        <f t="shared" si="926"/>
        <v>0</v>
      </c>
      <c r="AG183" s="8">
        <f t="shared" si="927"/>
        <v>2.7777777777777776E-2</v>
      </c>
      <c r="AH183" s="8">
        <f>IF(A183&lt;&gt;"",IF(VLOOKUP(A183,Oct!A$3:F$206,6)&gt;0,VLOOKUP(A183,Oct!A$3:F$206,6),0),0)</f>
        <v>0</v>
      </c>
      <c r="AI183" s="8">
        <f>IF(A183&lt;&gt;"",IF(VLOOKUP(A183,Nov!A$3:F$206,6)&gt;0,VLOOKUP(A183,Nov!A$3:F$206,6),0),0)</f>
        <v>0</v>
      </c>
      <c r="AJ183" s="8">
        <f>IF(A183&lt;&gt;"",IF(VLOOKUP(A183,Dec!A$3:F$207,6)&gt;0,VLOOKUP(A183,Dec!A$3:F$207,6),0),0)</f>
        <v>0</v>
      </c>
      <c r="AK183" s="8">
        <f>IF(A183&lt;&gt;"",IF(VLOOKUP(A183,Jan!A$3:F$206,6)&gt;0,VLOOKUP(A183,Jan!A$3:F$206,6),0),0)</f>
        <v>0</v>
      </c>
      <c r="AL183" s="8">
        <f>IF(A183&lt;&gt;"",IF(VLOOKUP(A183,Feb!A$3:F$206,6)&gt;0,VLOOKUP(A183,Feb!A$3:F$206,6),0),0)</f>
        <v>0</v>
      </c>
      <c r="AM183" s="8">
        <f>IF(A183&lt;&gt;"",IF(VLOOKUP(A183,Mar!A$3:F$206,6)&gt;0,VLOOKUP(A183,Mar!A$3:F$206,6),0),0)</f>
        <v>0</v>
      </c>
      <c r="AO183" s="8">
        <f>LARGE($BM183:BN183,1)</f>
        <v>0</v>
      </c>
      <c r="AP183" s="8">
        <f>LARGE($BM183:BO183,1)</f>
        <v>0</v>
      </c>
      <c r="AQ183" s="8">
        <f>LARGE($BM183:BP183,1)</f>
        <v>0</v>
      </c>
      <c r="AR183" s="8">
        <f>LARGE($BM183:BQ183,1)</f>
        <v>0</v>
      </c>
      <c r="AS183" s="8">
        <f>LARGE($BM183:BR183,1)</f>
        <v>0</v>
      </c>
      <c r="AT183" s="8">
        <f>LARGE($BS183:BT183,1)</f>
        <v>0</v>
      </c>
      <c r="AU183" s="8">
        <f>LARGE($BS183:BU183,1)</f>
        <v>0</v>
      </c>
      <c r="AV183" s="8">
        <f>LARGE($BS183:BV183,1)</f>
        <v>0</v>
      </c>
      <c r="AW183" s="8">
        <f>LARGE($BS183:BW183,1)</f>
        <v>0</v>
      </c>
      <c r="AX183" s="8">
        <f>LARGE($BS183:BX183,1)</f>
        <v>0</v>
      </c>
      <c r="BA183" s="6">
        <f t="shared" si="897"/>
        <v>0</v>
      </c>
      <c r="BB183" s="6">
        <f t="shared" si="898"/>
        <v>0</v>
      </c>
      <c r="BC183" s="6">
        <f t="shared" si="899"/>
        <v>0</v>
      </c>
      <c r="BD183" s="6">
        <f t="shared" si="900"/>
        <v>0</v>
      </c>
      <c r="BE183" s="6">
        <f t="shared" si="901"/>
        <v>0</v>
      </c>
      <c r="BF183" s="6">
        <f t="shared" si="902"/>
        <v>0</v>
      </c>
      <c r="BG183" s="6">
        <f t="shared" si="928"/>
        <v>0</v>
      </c>
      <c r="BH183" s="6">
        <f t="shared" si="929"/>
        <v>0</v>
      </c>
      <c r="BI183" s="6">
        <f t="shared" si="930"/>
        <v>0</v>
      </c>
      <c r="BJ183" s="6">
        <f t="shared" si="931"/>
        <v>0</v>
      </c>
      <c r="BK183" s="6">
        <f t="shared" si="932"/>
        <v>0</v>
      </c>
      <c r="BM183" s="8" t="str">
        <f t="shared" si="903"/>
        <v/>
      </c>
      <c r="BN183" s="8">
        <f t="shared" si="933"/>
        <v>0</v>
      </c>
      <c r="BO183" s="8">
        <f t="shared" si="934"/>
        <v>0</v>
      </c>
      <c r="BP183" s="8">
        <f t="shared" si="935"/>
        <v>0</v>
      </c>
      <c r="BQ183" s="8">
        <f t="shared" si="936"/>
        <v>0</v>
      </c>
      <c r="BR183" s="8">
        <f t="shared" si="937"/>
        <v>0</v>
      </c>
      <c r="BS183" s="8"/>
      <c r="BT183" s="8">
        <f t="shared" si="867"/>
        <v>0</v>
      </c>
      <c r="BU183" s="8">
        <f t="shared" si="867"/>
        <v>0</v>
      </c>
      <c r="BV183" s="8">
        <f t="shared" si="939"/>
        <v>0</v>
      </c>
      <c r="BW183" s="8">
        <f t="shared" si="940"/>
        <v>0</v>
      </c>
      <c r="BX183" s="8">
        <f t="shared" si="941"/>
        <v>0</v>
      </c>
      <c r="CA183" s="8" t="str">
        <f t="shared" si="904"/>
        <v/>
      </c>
      <c r="CB183" s="8" t="str">
        <f t="shared" si="905"/>
        <v/>
      </c>
      <c r="CC183" s="8" t="str">
        <f t="shared" si="906"/>
        <v/>
      </c>
      <c r="CD183" s="8" t="str">
        <f t="shared" si="907"/>
        <v/>
      </c>
      <c r="CE183" s="8" t="str">
        <f t="shared" si="908"/>
        <v/>
      </c>
      <c r="CF183" s="8" t="str">
        <f t="shared" si="909"/>
        <v/>
      </c>
      <c r="CG183" s="8" t="str">
        <f t="shared" si="868"/>
        <v/>
      </c>
      <c r="CH183" s="8" t="str">
        <f t="shared" si="869"/>
        <v/>
      </c>
      <c r="CI183" s="8" t="str">
        <f t="shared" si="870"/>
        <v/>
      </c>
      <c r="CJ183" s="8" t="str">
        <f t="shared" si="871"/>
        <v/>
      </c>
      <c r="CK183" s="8" t="str">
        <f t="shared" si="872"/>
        <v/>
      </c>
      <c r="CL183" s="8" t="str">
        <f t="shared" si="873"/>
        <v/>
      </c>
      <c r="CN183" s="13">
        <v>3.5257986111111101</v>
      </c>
      <c r="CO183" s="8">
        <f t="shared" si="874"/>
        <v>3.5257986111111101</v>
      </c>
      <c r="CP183" s="8">
        <f>IF(COUNT($CA183:CB183)&gt;0,SMALL($CA183:CB183,1),$CN183)</f>
        <v>3.5257986111111101</v>
      </c>
      <c r="CQ183" s="8">
        <f>IF(COUNT($CA183:CC183)&gt;0,SMALL($CA183:CC183,1),$CN183)</f>
        <v>3.5257986111111101</v>
      </c>
      <c r="CR183" s="8">
        <f>IF(COUNT($CA183:CD183)&gt;0,SMALL($CA183:CD183,1),$CN183)</f>
        <v>3.5257986111111101</v>
      </c>
      <c r="CS183" s="8">
        <f>IF(COUNT($CA183:CE183)&gt;0,SMALL($CA183:CE183,1),$CN183)</f>
        <v>3.5257986111111101</v>
      </c>
      <c r="CU183" s="8">
        <f t="shared" si="875"/>
        <v>0</v>
      </c>
      <c r="CV183" s="8">
        <f>IF(COUNT($CG183:CH183)&gt;0,SMALL($CG183:CH183,1),$CU183)</f>
        <v>0</v>
      </c>
      <c r="CW183" s="8">
        <f>IF(COUNT($CG183:CI183)&gt;0,SMALL($CG183:CI183,1),$CU183)</f>
        <v>0</v>
      </c>
      <c r="CX183" s="8">
        <f>IF(COUNT($CG183:CJ183)&gt;0,SMALL($CG183:CJ183,1),$CU183)</f>
        <v>0</v>
      </c>
      <c r="CY183" s="8">
        <f>IF(COUNT($CG183:CK183)&gt;0,SMALL($CG183:CK183,1),$CU183)</f>
        <v>0</v>
      </c>
      <c r="DA183" s="8" t="str">
        <f t="shared" si="892"/>
        <v/>
      </c>
      <c r="DB183" s="8" t="str">
        <f t="shared" si="893"/>
        <v/>
      </c>
      <c r="DC183" s="1">
        <f t="shared" si="811"/>
        <v>0</v>
      </c>
      <c r="DD183" s="8" t="str">
        <f t="shared" si="894"/>
        <v/>
      </c>
      <c r="DE183" s="1">
        <f t="shared" si="895"/>
        <v>0</v>
      </c>
      <c r="DG183" s="13">
        <f t="shared" si="910"/>
        <v>0</v>
      </c>
      <c r="DH183" s="13">
        <f>SMALL($DT183:DU183,1)/(60*60*24)</f>
        <v>0</v>
      </c>
      <c r="DI183" s="13">
        <f>SMALL($DT183:DV183,1)/(60*60*24)</f>
        <v>0</v>
      </c>
      <c r="DJ183" s="13">
        <f>SMALL($DT183:DW183,1)/(60*60*24)</f>
        <v>0</v>
      </c>
      <c r="DK183" s="13">
        <f>SMALL($DT183:DX183,1)/(60*60*24)</f>
        <v>0</v>
      </c>
      <c r="DL183" s="13">
        <f>SMALL($DT183:DY183,1)/(60*60*24)</f>
        <v>0</v>
      </c>
      <c r="DM183" s="37">
        <f t="shared" si="911"/>
        <v>0</v>
      </c>
      <c r="DN183" s="13">
        <f>SMALL($DZ183:EA183,1)/(60*60*24)</f>
        <v>0</v>
      </c>
      <c r="DO183" s="13">
        <f>SMALL($DZ183:EB183,1)/(60*60*24)</f>
        <v>0</v>
      </c>
      <c r="DP183" s="13">
        <f>SMALL($DZ183:EC183,1)/(60*60*24)</f>
        <v>0</v>
      </c>
      <c r="DQ183" s="13">
        <f>SMALL($DZ183:ED183,1)/(60*60*24)</f>
        <v>0</v>
      </c>
      <c r="DR183" s="13">
        <f>SMALL($DZ183:EE183,1)/(60*60*24)</f>
        <v>0</v>
      </c>
      <c r="DT183" s="6">
        <f t="shared" si="912"/>
        <v>0</v>
      </c>
      <c r="DU183" s="1">
        <f t="shared" si="876"/>
        <v>9999</v>
      </c>
      <c r="DV183" s="1">
        <f t="shared" si="877"/>
        <v>9999</v>
      </c>
      <c r="DW183" s="1">
        <f t="shared" si="878"/>
        <v>9999</v>
      </c>
      <c r="DX183" s="1">
        <f t="shared" si="879"/>
        <v>9999</v>
      </c>
      <c r="DY183" s="1">
        <f t="shared" si="880"/>
        <v>9999</v>
      </c>
      <c r="DZ183" s="6">
        <f t="shared" si="913"/>
        <v>0</v>
      </c>
      <c r="EA183" s="1">
        <f t="shared" si="881"/>
        <v>9999</v>
      </c>
      <c r="EB183" s="46">
        <f t="shared" si="942"/>
        <v>9999</v>
      </c>
      <c r="EC183" s="1">
        <f t="shared" si="882"/>
        <v>9999</v>
      </c>
      <c r="ED183" s="1">
        <f t="shared" si="883"/>
        <v>9999</v>
      </c>
      <c r="EE183" s="1">
        <f t="shared" si="884"/>
        <v>9999</v>
      </c>
    </row>
    <row r="184" spans="14:135" x14ac:dyDescent="0.25">
      <c r="Q184" s="32">
        <f t="shared" ref="Q184" si="947">IF(R184&gt;0,"+",0)</f>
        <v>0</v>
      </c>
      <c r="DA184" s="8" t="str">
        <f t="shared" si="892"/>
        <v/>
      </c>
    </row>
    <row r="185" spans="14:135" x14ac:dyDescent="0.25">
      <c r="Q185" s="32">
        <f t="shared" ref="Q185" si="948">IF(R185&gt;0,"+",0)</f>
        <v>0</v>
      </c>
      <c r="DA185" s="8" t="str">
        <f t="shared" si="892"/>
        <v/>
      </c>
    </row>
    <row r="186" spans="14:135" x14ac:dyDescent="0.25">
      <c r="Q186" s="32">
        <f t="shared" ref="Q186" si="949">IF(R186&gt;0,"+",0)</f>
        <v>0</v>
      </c>
      <c r="DA186" s="8" t="str">
        <f t="shared" si="892"/>
        <v/>
      </c>
    </row>
    <row r="187" spans="14:135" x14ac:dyDescent="0.25">
      <c r="Q187" s="32">
        <f t="shared" ref="Q187" si="950">IF(R187&gt;0,"+",0)</f>
        <v>0</v>
      </c>
      <c r="DA187" s="8" t="str">
        <f t="shared" si="892"/>
        <v/>
      </c>
    </row>
    <row r="188" spans="14:135" x14ac:dyDescent="0.25">
      <c r="Q188" s="32">
        <f t="shared" ref="Q188" si="951">IF(R188&gt;0,"+",0)</f>
        <v>0</v>
      </c>
      <c r="DA188" s="8" t="str">
        <f t="shared" si="892"/>
        <v/>
      </c>
    </row>
    <row r="189" spans="14:135" x14ac:dyDescent="0.25">
      <c r="Q189" s="32">
        <f t="shared" ref="Q189" si="952">IF(R189&gt;0,"+",0)</f>
        <v>0</v>
      </c>
      <c r="DA189" s="8" t="str">
        <f t="shared" si="892"/>
        <v/>
      </c>
    </row>
    <row r="190" spans="14:135" x14ac:dyDescent="0.25">
      <c r="Q190" s="32">
        <f t="shared" ref="Q190" si="953">IF(R190&gt;0,"+",0)</f>
        <v>0</v>
      </c>
      <c r="DA190" s="8" t="str">
        <f t="shared" si="892"/>
        <v/>
      </c>
    </row>
    <row r="191" spans="14:135" x14ac:dyDescent="0.25">
      <c r="Q191" s="32">
        <f t="shared" ref="Q191" si="954">IF(R191&gt;0,"+",0)</f>
        <v>0</v>
      </c>
      <c r="DA191" s="8" t="str">
        <f t="shared" si="892"/>
        <v/>
      </c>
    </row>
    <row r="192" spans="14:135" x14ac:dyDescent="0.25">
      <c r="Q192" s="32">
        <f t="shared" ref="Q192" si="955">IF(R192&gt;0,"+",0)</f>
        <v>0</v>
      </c>
      <c r="DA192" s="8" t="str">
        <f t="shared" si="892"/>
        <v/>
      </c>
    </row>
    <row r="193" spans="17:105" x14ac:dyDescent="0.25">
      <c r="Q193" s="32">
        <f t="shared" ref="Q193" si="956">IF(R193&gt;0,"+",0)</f>
        <v>0</v>
      </c>
      <c r="DA193" s="8" t="str">
        <f t="shared" si="892"/>
        <v/>
      </c>
    </row>
    <row r="194" spans="17:105" x14ac:dyDescent="0.25">
      <c r="Q194" s="32">
        <f t="shared" ref="Q194" si="957">IF(R194&gt;0,"+",0)</f>
        <v>0</v>
      </c>
      <c r="DA194" s="8" t="str">
        <f t="shared" si="892"/>
        <v/>
      </c>
    </row>
    <row r="195" spans="17:105" x14ac:dyDescent="0.25">
      <c r="Q195" s="32">
        <f t="shared" ref="Q195" si="958">IF(R195&gt;0,"+",0)</f>
        <v>0</v>
      </c>
      <c r="DA195" s="8" t="str">
        <f t="shared" si="892"/>
        <v/>
      </c>
    </row>
    <row r="196" spans="17:105" x14ac:dyDescent="0.25">
      <c r="Q196" s="32">
        <f t="shared" ref="Q196" si="959">IF(R196&gt;0,"+",0)</f>
        <v>0</v>
      </c>
      <c r="DA196" s="8" t="str">
        <f t="shared" si="892"/>
        <v/>
      </c>
    </row>
    <row r="197" spans="17:105" x14ac:dyDescent="0.25">
      <c r="Q197" s="32">
        <f t="shared" ref="Q197" si="960">IF(R197&gt;0,"+",0)</f>
        <v>0</v>
      </c>
      <c r="DA197" s="8" t="str">
        <f t="shared" si="892"/>
        <v/>
      </c>
    </row>
    <row r="198" spans="17:105" x14ac:dyDescent="0.25">
      <c r="Q198" s="32">
        <f t="shared" ref="Q198" si="961">IF(R198&gt;0,"+",0)</f>
        <v>0</v>
      </c>
      <c r="DA198" s="8" t="str">
        <f t="shared" si="892"/>
        <v/>
      </c>
    </row>
    <row r="199" spans="17:105" x14ac:dyDescent="0.25">
      <c r="Q199" s="32">
        <f t="shared" ref="Q199" si="962">IF(R199&gt;0,"+",0)</f>
        <v>0</v>
      </c>
      <c r="DA199" s="8" t="str">
        <f t="shared" si="892"/>
        <v/>
      </c>
    </row>
    <row r="200" spans="17:105" x14ac:dyDescent="0.25">
      <c r="Q200" s="32">
        <f t="shared" ref="Q200" si="963">IF(R200&gt;0,"+",0)</f>
        <v>0</v>
      </c>
      <c r="DA200" s="8" t="str">
        <f t="shared" si="892"/>
        <v/>
      </c>
    </row>
    <row r="201" spans="17:105" x14ac:dyDescent="0.25">
      <c r="Q201" s="32">
        <f t="shared" ref="Q201" si="964">IF(R201&gt;0,"+",0)</f>
        <v>0</v>
      </c>
      <c r="DA201" s="8" t="str">
        <f t="shared" si="892"/>
        <v/>
      </c>
    </row>
    <row r="202" spans="17:105" x14ac:dyDescent="0.25">
      <c r="Q202" s="32">
        <f t="shared" ref="Q202" si="965">IF(R202&gt;0,"+",0)</f>
        <v>0</v>
      </c>
      <c r="DA202" s="8" t="str">
        <f t="shared" si="892"/>
        <v/>
      </c>
    </row>
    <row r="203" spans="17:105" x14ac:dyDescent="0.25">
      <c r="Q203" s="32">
        <f t="shared" ref="Q203" si="966">IF(R203&gt;0,"+",0)</f>
        <v>0</v>
      </c>
      <c r="DA203" s="8" t="str">
        <f t="shared" si="892"/>
        <v/>
      </c>
    </row>
    <row r="204" spans="17:105" x14ac:dyDescent="0.25">
      <c r="Q204" s="32">
        <f t="shared" ref="Q204" si="967">IF(R204&gt;0,"+",0)</f>
        <v>0</v>
      </c>
      <c r="DA204" s="8" t="str">
        <f t="shared" si="892"/>
        <v/>
      </c>
    </row>
  </sheetData>
  <conditionalFormatting sqref="I5:I9 I11:I107">
    <cfRule type="expression" dxfId="20" priority="104" stopIfTrue="1">
      <formula>(AND(I5&gt;0,I5&lt;#REF!))</formula>
    </cfRule>
  </conditionalFormatting>
  <conditionalFormatting sqref="P5:P6 R5:R6 P7:R9 P11:R108">
    <cfRule type="cellIs" dxfId="19" priority="7" operator="lessThan">
      <formula>0</formula>
    </cfRule>
  </conditionalFormatting>
  <conditionalFormatting sqref="V5:V183">
    <cfRule type="expression" dxfId="18" priority="24" stopIfTrue="1">
      <formula>(AND(V5&gt;0,V5&lt;E5))</formula>
    </cfRule>
  </conditionalFormatting>
  <conditionalFormatting sqref="W5:W183">
    <cfRule type="expression" dxfId="17" priority="8" stopIfTrue="1">
      <formula>(AND(W5&gt;0,W5&lt;B5))</formula>
    </cfRule>
  </conditionalFormatting>
  <conditionalFormatting sqref="CN5:CN183">
    <cfRule type="expression" dxfId="16" priority="9">
      <formula>(AND(CN5="",CZ5&gt;0))</formula>
    </cfRule>
  </conditionalFormatting>
  <conditionalFormatting sqref="CT5:CT183">
    <cfRule type="expression" dxfId="15" priority="10">
      <formula>(AND(CT5="",DJ5&gt;0))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CE209"/>
  <sheetViews>
    <sheetView showZeros="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O4" sqref="O4"/>
    </sheetView>
  </sheetViews>
  <sheetFormatPr defaultColWidth="8.88671875" defaultRowHeight="12" x14ac:dyDescent="0.25"/>
  <cols>
    <col min="1" max="1" width="16.33203125" style="1" customWidth="1"/>
    <col min="2" max="2" width="5.5546875" style="1" customWidth="1"/>
    <col min="3" max="3" width="7.33203125" style="1" customWidth="1"/>
    <col min="4" max="4" width="3.33203125" style="6" customWidth="1"/>
    <col min="5" max="5" width="7.6640625" style="1" customWidth="1"/>
    <col min="6" max="6" width="8.6640625" style="1" customWidth="1"/>
    <col min="7" max="7" width="8.6640625" style="6" customWidth="1"/>
    <col min="8" max="8" width="8.6640625" style="6" hidden="1" customWidth="1"/>
    <col min="9" max="9" width="8.109375" style="1" hidden="1" customWidth="1"/>
    <col min="10" max="10" width="5.6640625" style="1" hidden="1" customWidth="1"/>
    <col min="11" max="11" width="8.6640625" style="8" hidden="1" customWidth="1"/>
    <col min="12" max="12" width="11.109375" style="1" customWidth="1"/>
    <col min="13" max="13" width="8.88671875" style="1" customWidth="1"/>
    <col min="14" max="14" width="8.88671875" style="8" customWidth="1"/>
    <col min="15" max="15" width="16.6640625" style="1" customWidth="1"/>
    <col min="16" max="16" width="5.5546875" style="6" customWidth="1"/>
    <col min="17" max="17" width="5.5546875" style="6" hidden="1" customWidth="1"/>
    <col min="18" max="19" width="5.5546875" style="6" customWidth="1"/>
    <col min="20" max="21" width="5.5546875" style="1" customWidth="1"/>
    <col min="22" max="22" width="5.5546875" style="1" hidden="1" customWidth="1"/>
    <col min="23" max="23" width="6.109375" style="1" customWidth="1"/>
    <col min="24" max="24" width="10.33203125" style="1" customWidth="1"/>
    <col min="25" max="16384" width="8.88671875" style="1"/>
  </cols>
  <sheetData>
    <row r="1" spans="1:83" s="7" customFormat="1" ht="20.25" customHeight="1" x14ac:dyDescent="0.3">
      <c r="C1" s="7">
        <v>33</v>
      </c>
      <c r="D1" s="5"/>
      <c r="E1" s="4"/>
      <c r="F1" s="4"/>
      <c r="G1" s="5"/>
      <c r="H1" s="5"/>
      <c r="K1" s="10"/>
      <c r="N1" s="10"/>
      <c r="P1" s="5"/>
      <c r="Q1" s="5">
        <v>93</v>
      </c>
      <c r="R1" s="5"/>
      <c r="S1" s="5">
        <v>98</v>
      </c>
      <c r="T1" s="7">
        <v>3</v>
      </c>
      <c r="V1" s="7">
        <v>9</v>
      </c>
    </row>
    <row r="2" spans="1:83" s="7" customFormat="1" ht="20.25" customHeight="1" x14ac:dyDescent="0.3">
      <c r="A2" s="7" t="s">
        <v>19</v>
      </c>
      <c r="B2" s="7" t="s">
        <v>57</v>
      </c>
      <c r="C2" s="7" t="s">
        <v>52</v>
      </c>
      <c r="D2" s="5">
        <v>0</v>
      </c>
      <c r="E2" s="4"/>
      <c r="F2" s="4"/>
      <c r="G2" s="5"/>
      <c r="H2" s="5"/>
      <c r="K2" s="10"/>
      <c r="L2" s="14" t="s">
        <v>129</v>
      </c>
      <c r="M2" s="14" t="s">
        <v>130</v>
      </c>
      <c r="N2" s="22" t="s">
        <v>131</v>
      </c>
      <c r="P2" s="34" t="s">
        <v>57</v>
      </c>
      <c r="Q2" s="34"/>
      <c r="R2" s="5" t="s">
        <v>29</v>
      </c>
      <c r="S2" s="5" t="s">
        <v>110</v>
      </c>
      <c r="T2" s="5" t="s">
        <v>115</v>
      </c>
      <c r="X2" s="12" t="s">
        <v>171</v>
      </c>
      <c r="Y2" s="43">
        <v>2</v>
      </c>
    </row>
    <row r="3" spans="1:83" s="7" customFormat="1" ht="20.25" customHeight="1" x14ac:dyDescent="0.3">
      <c r="D3" s="5">
        <v>0</v>
      </c>
      <c r="E3" s="4"/>
      <c r="F3" s="4"/>
      <c r="G3" s="5"/>
      <c r="H3" s="5"/>
      <c r="K3" s="10"/>
      <c r="L3" s="14"/>
      <c r="M3" s="14"/>
      <c r="N3" s="22"/>
      <c r="P3" s="34"/>
      <c r="Q3" s="34">
        <v>41</v>
      </c>
      <c r="R3" s="5">
        <v>41</v>
      </c>
      <c r="S3" s="5"/>
      <c r="T3" s="5"/>
    </row>
    <row r="4" spans="1:83" ht="20.25" customHeight="1" x14ac:dyDescent="0.25">
      <c r="A4" s="1" t="s">
        <v>5</v>
      </c>
      <c r="C4" s="3">
        <v>9.7222222222222224E-3</v>
      </c>
      <c r="D4" s="6">
        <f t="shared" ref="D4:D29" si="0">D3+1</f>
        <v>1</v>
      </c>
      <c r="E4" s="2"/>
      <c r="F4" s="2">
        <f t="shared" ref="F4:F9" si="1">IF(E4&gt;0,E4-C4,0)</f>
        <v>0</v>
      </c>
      <c r="J4" s="1" t="str">
        <f t="shared" ref="J4:J35" si="2">A4</f>
        <v>Alan Elstone</v>
      </c>
      <c r="L4" s="7">
        <f>COUNT(E4:E207)</f>
        <v>7</v>
      </c>
      <c r="M4" s="8">
        <f t="shared" ref="M4:M28" si="3">IF(D4&lt;=L$4,SMALL(E$4:E$207,D4),"")</f>
        <v>2.4560185185185185E-2</v>
      </c>
      <c r="N4" s="8">
        <f t="shared" ref="N4:N28" si="4">IF(D4&lt;=L$4,VLOOKUP(M4,E$4:F$207,2,FALSE),"")</f>
        <v>2.2997685185185184E-2</v>
      </c>
      <c r="O4" s="1" t="str">
        <f t="shared" ref="O4:O28" si="5">IF(D4&lt;=L$4,VLOOKUP(M4,E$4:J$207,6,FALSE),"")</f>
        <v>Laura Byrne</v>
      </c>
      <c r="P4" s="35">
        <f t="shared" ref="P4:P28" si="6">IF(D4&lt;=L$4,VLOOKUP(O4,A$4:B$207,2,FALSE),"")</f>
        <v>0</v>
      </c>
      <c r="Q4" s="35">
        <f t="shared" ref="Q4:Q28" si="7">IF(D4&lt;=L$4,IF(P4="Y",Q3,Q3-1),"")</f>
        <v>40</v>
      </c>
      <c r="R4" s="6">
        <f t="shared" ref="R4:R28" si="8">IF(Q4=Q3,0,IF(Q4&gt;0,Q4,1))</f>
        <v>40</v>
      </c>
      <c r="S4" s="6">
        <f>IF(AND(D4&lt;=L$4,P4&lt;&gt;"Y"),IF(N4&lt;VLOOKUP(O4,Runners!A$5:CY$183,S$1,FALSE),IF(Y$2="zero",0,Y$2),0),0)</f>
        <v>0</v>
      </c>
      <c r="T4" s="6">
        <f t="shared" ref="T4:T28" si="9">IF(AND(D4&lt;=L$4,P4&lt;&gt;"Y"),S4+R4,0)</f>
        <v>40</v>
      </c>
      <c r="U4" s="2"/>
      <c r="V4" s="2">
        <f>IF(O4&lt;&gt;"",VLOOKUP(O4,Runners!DE$5:DR$183,V$1,FALSE),"")</f>
        <v>2.6215179806020044E-2</v>
      </c>
      <c r="W4" s="19">
        <f t="shared" ref="W4:W28" si="10">IF(O4&lt;&gt;"",(V4-N4)/V4,"")</f>
        <v>0.12273402832415424</v>
      </c>
    </row>
    <row r="5" spans="1:83" x14ac:dyDescent="0.25">
      <c r="A5" s="1" t="s">
        <v>1</v>
      </c>
      <c r="C5" s="3">
        <v>1.1805555555555555E-2</v>
      </c>
      <c r="D5" s="6">
        <f t="shared" si="0"/>
        <v>2</v>
      </c>
      <c r="E5" s="2"/>
      <c r="F5" s="2">
        <f t="shared" si="1"/>
        <v>0</v>
      </c>
      <c r="J5" s="1" t="str">
        <f t="shared" si="2"/>
        <v>Alex Tate</v>
      </c>
      <c r="L5" s="7"/>
      <c r="M5" s="8">
        <f t="shared" si="3"/>
        <v>2.4988425925925928E-2</v>
      </c>
      <c r="N5" s="8">
        <f t="shared" si="4"/>
        <v>2.0648148148148152E-2</v>
      </c>
      <c r="O5" s="1" t="str">
        <f t="shared" si="5"/>
        <v>Catherine MacLachlan</v>
      </c>
      <c r="P5" s="35">
        <f t="shared" si="6"/>
        <v>0</v>
      </c>
      <c r="Q5" s="35">
        <f t="shared" si="7"/>
        <v>39</v>
      </c>
      <c r="R5" s="6">
        <f t="shared" si="8"/>
        <v>39</v>
      </c>
      <c r="S5" s="6">
        <f>IF(AND(D5&lt;=L$4,P5&lt;&gt;"Y"),IF(N5&lt;VLOOKUP(O5,Runners!A$5:CY$183,S$1,FALSE),IF(Y$2="zero",0,Y$2),0),0)</f>
        <v>2</v>
      </c>
      <c r="T5" s="6">
        <f t="shared" si="9"/>
        <v>41</v>
      </c>
      <c r="U5" s="2"/>
      <c r="V5" s="2">
        <f>IF(O5&lt;&gt;"",VLOOKUP(O5,Runners!DE$5:DR$183,V$1,FALSE),"")</f>
        <v>2.3461657772893628E-2</v>
      </c>
      <c r="W5" s="19">
        <f t="shared" si="10"/>
        <v>0.11991947252747238</v>
      </c>
      <c r="X5" s="2" t="s">
        <v>126</v>
      </c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</row>
    <row r="6" spans="1:83" x14ac:dyDescent="0.25">
      <c r="A6" s="1" t="s">
        <v>187</v>
      </c>
      <c r="B6" s="3"/>
      <c r="C6" s="3">
        <v>4.340277777777778E-3</v>
      </c>
      <c r="D6" s="6">
        <f t="shared" si="0"/>
        <v>3</v>
      </c>
      <c r="E6" s="2"/>
      <c r="F6" s="2">
        <f t="shared" si="1"/>
        <v>0</v>
      </c>
      <c r="J6" s="1" t="str">
        <f t="shared" si="2"/>
        <v>Alex Wiggins</v>
      </c>
      <c r="M6" s="8">
        <f t="shared" si="3"/>
        <v>2.5879629629629627E-2</v>
      </c>
      <c r="N6" s="8">
        <f t="shared" si="4"/>
        <v>2.0671296296296295E-2</v>
      </c>
      <c r="O6" s="1" t="str">
        <f t="shared" si="5"/>
        <v>Ruth Williams</v>
      </c>
      <c r="P6" s="35">
        <f t="shared" si="6"/>
        <v>0</v>
      </c>
      <c r="Q6" s="35">
        <f t="shared" si="7"/>
        <v>38</v>
      </c>
      <c r="R6" s="6">
        <f t="shared" si="8"/>
        <v>38</v>
      </c>
      <c r="S6" s="6">
        <f>IF(AND(D6&lt;=L$4,P6&lt;&gt;"Y"),IF(N6&lt;VLOOKUP(O6,Runners!A$5:CY$183,S$1,FALSE),IF(Y$2="zero",0,Y$2),0),0)</f>
        <v>0</v>
      </c>
      <c r="T6" s="6">
        <f t="shared" si="9"/>
        <v>38</v>
      </c>
      <c r="U6" s="2"/>
      <c r="V6" s="2">
        <f>IF(O6&lt;&gt;"",VLOOKUP(O6,Runners!DE$5:DR$183,V$1,FALSE),"")</f>
        <v>2.2698509344236863E-2</v>
      </c>
      <c r="W6" s="19">
        <f t="shared" si="10"/>
        <v>8.9310404361653647E-2</v>
      </c>
    </row>
    <row r="7" spans="1:83" x14ac:dyDescent="0.25">
      <c r="A7" s="1" t="s">
        <v>178</v>
      </c>
      <c r="C7" s="3">
        <v>1.3194444444444444E-2</v>
      </c>
      <c r="D7" s="6">
        <f t="shared" si="0"/>
        <v>4</v>
      </c>
      <c r="E7" s="2"/>
      <c r="F7" s="2">
        <f t="shared" si="1"/>
        <v>0</v>
      </c>
      <c r="J7" s="1" t="str">
        <f t="shared" si="2"/>
        <v>Alistair Leivers</v>
      </c>
      <c r="M7" s="8">
        <f t="shared" si="3"/>
        <v>2.6053240740740738E-2</v>
      </c>
      <c r="N7" s="8">
        <f t="shared" si="4"/>
        <v>2.605208333333333E-2</v>
      </c>
      <c r="O7" s="1" t="str">
        <f t="shared" si="5"/>
        <v>Sarah Cook</v>
      </c>
      <c r="P7" s="35">
        <f t="shared" si="6"/>
        <v>0</v>
      </c>
      <c r="Q7" s="35">
        <f t="shared" si="7"/>
        <v>37</v>
      </c>
      <c r="R7" s="6">
        <f t="shared" si="8"/>
        <v>37</v>
      </c>
      <c r="S7" s="6">
        <f>IF(AND(D7&lt;=L$4,P7&lt;&gt;"Y"),IF(N7&lt;VLOOKUP(O7,Runners!A$5:CY$183,S$1,FALSE),IF(Y$2="zero",0,Y$2),0),0)</f>
        <v>0</v>
      </c>
      <c r="T7" s="6">
        <f t="shared" si="9"/>
        <v>37</v>
      </c>
      <c r="U7" s="2"/>
      <c r="V7" s="2">
        <f>IF(O7&lt;&gt;"",VLOOKUP(O7,Runners!DE$5:DR$183,V$1,FALSE),"")</f>
        <v>2.9773101534217108E-2</v>
      </c>
      <c r="W7" s="19">
        <f t="shared" si="10"/>
        <v>0.12497919293384169</v>
      </c>
    </row>
    <row r="8" spans="1:83" x14ac:dyDescent="0.25">
      <c r="A8" s="1" t="s">
        <v>43</v>
      </c>
      <c r="C8" s="3">
        <v>1.3194444444444444E-2</v>
      </c>
      <c r="D8" s="6">
        <f t="shared" si="0"/>
        <v>5</v>
      </c>
      <c r="E8" s="2"/>
      <c r="F8" s="2">
        <f t="shared" si="1"/>
        <v>0</v>
      </c>
      <c r="J8" s="1" t="str">
        <f t="shared" si="2"/>
        <v>Andy Draper</v>
      </c>
      <c r="M8" s="8">
        <f t="shared" si="3"/>
        <v>2.6585648148148146E-2</v>
      </c>
      <c r="N8" s="8">
        <f t="shared" si="4"/>
        <v>2.0682870370370369E-2</v>
      </c>
      <c r="O8" s="1" t="str">
        <f t="shared" si="5"/>
        <v>Barry Broughton</v>
      </c>
      <c r="P8" s="35">
        <f t="shared" si="6"/>
        <v>0</v>
      </c>
      <c r="Q8" s="35">
        <f t="shared" si="7"/>
        <v>36</v>
      </c>
      <c r="R8" s="6">
        <f t="shared" si="8"/>
        <v>36</v>
      </c>
      <c r="S8" s="6">
        <f>IF(AND(D8&lt;=L$4,P8&lt;&gt;"Y"),IF(N8&lt;VLOOKUP(O8,Runners!A$5:CY$183,S$1,FALSE),IF(Y$2="zero",0,Y$2),0),0)</f>
        <v>0</v>
      </c>
      <c r="T8" s="6">
        <f t="shared" si="9"/>
        <v>36</v>
      </c>
      <c r="U8" s="2"/>
      <c r="V8" s="2">
        <f>IF(O8&lt;&gt;"",VLOOKUP(O8,Runners!DE$5:DR$183,V$1,FALSE),"")</f>
        <v>2.1997237815200927E-2</v>
      </c>
      <c r="W8" s="19">
        <f t="shared" si="10"/>
        <v>5.9751476793249027E-2</v>
      </c>
    </row>
    <row r="9" spans="1:83" x14ac:dyDescent="0.25">
      <c r="A9" s="1" t="s">
        <v>228</v>
      </c>
      <c r="C9" s="3">
        <v>6.5972222222222222E-3</v>
      </c>
      <c r="D9" s="6">
        <f t="shared" si="0"/>
        <v>6</v>
      </c>
      <c r="E9" s="2"/>
      <c r="F9" s="2">
        <f t="shared" si="1"/>
        <v>0</v>
      </c>
      <c r="J9" s="1" t="str">
        <f t="shared" si="2"/>
        <v>Ant Joy</v>
      </c>
      <c r="M9" s="8">
        <f t="shared" si="3"/>
        <v>2.6909722222222224E-2</v>
      </c>
      <c r="N9" s="8">
        <f t="shared" si="4"/>
        <v>1.5972222222222221E-2</v>
      </c>
      <c r="O9" s="1" t="str">
        <f t="shared" si="5"/>
        <v>James Whittle</v>
      </c>
      <c r="P9" s="35">
        <f t="shared" si="6"/>
        <v>0</v>
      </c>
      <c r="Q9" s="35">
        <f t="shared" si="7"/>
        <v>35</v>
      </c>
      <c r="R9" s="6">
        <f t="shared" si="8"/>
        <v>35</v>
      </c>
      <c r="S9" s="6">
        <f>IF(AND(D9&lt;=L$4,P9&lt;&gt;"Y"),IF(N9&lt;VLOOKUP(O9,Runners!A$5:CY$183,S$1,FALSE),IF(Y$2="zero",0,Y$2),0),0)</f>
        <v>0</v>
      </c>
      <c r="T9" s="6">
        <f t="shared" si="9"/>
        <v>35</v>
      </c>
      <c r="U9" s="2"/>
      <c r="V9" s="2">
        <f>IF(O9&lt;&gt;"",VLOOKUP(O9,Runners!DE$5:DR$183,V$1,FALSE),"")</f>
        <v>1.6902706413086884E-2</v>
      </c>
      <c r="W9" s="19">
        <f t="shared" si="10"/>
        <v>5.5049420378279645E-2</v>
      </c>
    </row>
    <row r="10" spans="1:83" x14ac:dyDescent="0.25">
      <c r="A10" s="1" t="s">
        <v>18</v>
      </c>
      <c r="C10" s="3">
        <v>7.9861111111111122E-3</v>
      </c>
      <c r="D10" s="6">
        <f t="shared" si="0"/>
        <v>7</v>
      </c>
      <c r="E10" s="2"/>
      <c r="F10" s="2">
        <f t="shared" ref="F10:F29" si="11">IF(E10&gt;0,E10-C10,0)</f>
        <v>0</v>
      </c>
      <c r="J10" s="1" t="str">
        <f t="shared" si="2"/>
        <v>Barbara Holmes</v>
      </c>
      <c r="M10" s="8">
        <f t="shared" si="3"/>
        <v>2.9131944444444446E-2</v>
      </c>
      <c r="N10" s="8">
        <f t="shared" si="4"/>
        <v>1.9583333333333335E-2</v>
      </c>
      <c r="O10" s="1" t="str">
        <f t="shared" si="5"/>
        <v>Morgan Pritchard</v>
      </c>
      <c r="P10" s="35">
        <f t="shared" si="6"/>
        <v>0</v>
      </c>
      <c r="Q10" s="35">
        <f t="shared" si="7"/>
        <v>34</v>
      </c>
      <c r="R10" s="6">
        <f t="shared" si="8"/>
        <v>34</v>
      </c>
      <c r="S10" s="6">
        <f>IF(AND(D10&lt;=L$4,P10&lt;&gt;"Y"),IF(N10&lt;VLOOKUP(O10,Runners!A$5:CY$183,S$1,FALSE),IF(Y$2="zero",0,Y$2),0),0)</f>
        <v>0</v>
      </c>
      <c r="T10" s="6">
        <f t="shared" si="9"/>
        <v>34</v>
      </c>
      <c r="U10" s="2"/>
      <c r="V10" s="2">
        <f>IF(O10&lt;&gt;"",VLOOKUP(O10,Runners!DE$5:DR$183,V$1,FALSE),"")</f>
        <v>1.8354565602302999E-2</v>
      </c>
      <c r="W10" s="19">
        <f t="shared" si="10"/>
        <v>-6.6946162478296878E-2</v>
      </c>
    </row>
    <row r="11" spans="1:83" x14ac:dyDescent="0.25">
      <c r="A11" s="1" t="s">
        <v>173</v>
      </c>
      <c r="B11" s="3"/>
      <c r="C11" s="3">
        <v>5.9027777777777776E-3</v>
      </c>
      <c r="D11" s="6">
        <f t="shared" si="0"/>
        <v>8</v>
      </c>
      <c r="E11" s="2">
        <v>2.6585648148148146E-2</v>
      </c>
      <c r="F11" s="2">
        <f t="shared" si="11"/>
        <v>2.0682870370370369E-2</v>
      </c>
      <c r="J11" s="1" t="str">
        <f t="shared" si="2"/>
        <v>Barry Broughton</v>
      </c>
      <c r="M11" s="8" t="str">
        <f t="shared" si="3"/>
        <v/>
      </c>
      <c r="N11" s="8" t="str">
        <f t="shared" si="4"/>
        <v/>
      </c>
      <c r="O11" s="1" t="str">
        <f t="shared" si="5"/>
        <v/>
      </c>
      <c r="P11" s="35" t="str">
        <f t="shared" si="6"/>
        <v/>
      </c>
      <c r="Q11" s="35" t="str">
        <f t="shared" si="7"/>
        <v/>
      </c>
      <c r="R11" s="6" t="str">
        <f t="shared" si="8"/>
        <v/>
      </c>
      <c r="S11" s="6">
        <f>IF(AND(D11&lt;=L$4,P11&lt;&gt;"Y"),IF(N11&lt;VLOOKUP(O11,Runners!A$5:CY$183,S$1,FALSE),IF(Y$2="zero",0,Y$2),0),0)</f>
        <v>0</v>
      </c>
      <c r="T11" s="6">
        <f t="shared" si="9"/>
        <v>0</v>
      </c>
      <c r="U11" s="2"/>
      <c r="V11" s="2" t="str">
        <f>IF(O11&lt;&gt;"",VLOOKUP(O11,Runners!DE$5:DR$183,V$1,FALSE),"")</f>
        <v/>
      </c>
      <c r="W11" s="19" t="str">
        <f t="shared" si="10"/>
        <v/>
      </c>
    </row>
    <row r="12" spans="1:83" x14ac:dyDescent="0.25">
      <c r="A12" s="1" t="s">
        <v>27</v>
      </c>
      <c r="C12" s="3">
        <v>4.340277777777778E-3</v>
      </c>
      <c r="D12" s="6">
        <f t="shared" si="0"/>
        <v>9</v>
      </c>
      <c r="E12" s="2"/>
      <c r="F12" s="2">
        <f t="shared" si="11"/>
        <v>0</v>
      </c>
      <c r="J12" s="1" t="str">
        <f t="shared" si="2"/>
        <v>Bec Willetts</v>
      </c>
      <c r="M12" s="8" t="str">
        <f t="shared" si="3"/>
        <v/>
      </c>
      <c r="N12" s="8" t="str">
        <f t="shared" si="4"/>
        <v/>
      </c>
      <c r="O12" s="1" t="str">
        <f t="shared" si="5"/>
        <v/>
      </c>
      <c r="P12" s="35" t="str">
        <f t="shared" si="6"/>
        <v/>
      </c>
      <c r="Q12" s="35" t="str">
        <f t="shared" si="7"/>
        <v/>
      </c>
      <c r="R12" s="6">
        <f t="shared" si="8"/>
        <v>0</v>
      </c>
      <c r="S12" s="6">
        <f>IF(AND(D12&lt;=L$4,P12&lt;&gt;"Y"),IF(N12&lt;VLOOKUP(O12,Runners!A$5:CY$183,S$1,FALSE),IF(Y$2="zero",0,Y$2),0),0)</f>
        <v>0</v>
      </c>
      <c r="T12" s="6">
        <f t="shared" si="9"/>
        <v>0</v>
      </c>
      <c r="U12" s="2"/>
      <c r="V12" s="2" t="str">
        <f>IF(O12&lt;&gt;"",VLOOKUP(O12,Runners!DE$5:DR$183,V$1,FALSE),"")</f>
        <v/>
      </c>
      <c r="W12" s="19" t="str">
        <f t="shared" si="10"/>
        <v/>
      </c>
    </row>
    <row r="13" spans="1:83" x14ac:dyDescent="0.25">
      <c r="A13" s="1" t="s">
        <v>17</v>
      </c>
      <c r="C13" s="3">
        <v>1.0416666666666667E-3</v>
      </c>
      <c r="D13" s="6">
        <f t="shared" si="0"/>
        <v>10</v>
      </c>
      <c r="E13" s="2"/>
      <c r="F13" s="2">
        <f t="shared" si="11"/>
        <v>0</v>
      </c>
      <c r="J13" s="1" t="str">
        <f t="shared" si="2"/>
        <v>Bob Clough</v>
      </c>
      <c r="M13" s="8" t="str">
        <f t="shared" si="3"/>
        <v/>
      </c>
      <c r="N13" s="8" t="str">
        <f t="shared" si="4"/>
        <v/>
      </c>
      <c r="O13" s="1" t="str">
        <f t="shared" si="5"/>
        <v/>
      </c>
      <c r="P13" s="35" t="str">
        <f t="shared" si="6"/>
        <v/>
      </c>
      <c r="Q13" s="35" t="str">
        <f t="shared" si="7"/>
        <v/>
      </c>
      <c r="R13" s="6">
        <f t="shared" si="8"/>
        <v>0</v>
      </c>
      <c r="S13" s="6">
        <f>IF(AND(D13&lt;=L$4,P13&lt;&gt;"Y"),IF(N13&lt;VLOOKUP(O13,Runners!A$5:CY$183,S$1,FALSE),IF(Y$2="zero",0,Y$2),0),0)</f>
        <v>0</v>
      </c>
      <c r="T13" s="6">
        <f t="shared" si="9"/>
        <v>0</v>
      </c>
      <c r="U13" s="2"/>
      <c r="V13" s="2" t="str">
        <f>IF(O13&lt;&gt;"",VLOOKUP(O13,Runners!DE$5:DR$183,V$1,FALSE),"")</f>
        <v/>
      </c>
      <c r="W13" s="19" t="str">
        <f t="shared" si="10"/>
        <v/>
      </c>
    </row>
    <row r="14" spans="1:83" x14ac:dyDescent="0.25">
      <c r="A14" s="1" t="s">
        <v>190</v>
      </c>
      <c r="C14" s="3">
        <v>2.6041666666666665E-3</v>
      </c>
      <c r="D14" s="6">
        <f t="shared" si="0"/>
        <v>11</v>
      </c>
      <c r="E14" s="2"/>
      <c r="F14" s="2">
        <f t="shared" si="11"/>
        <v>0</v>
      </c>
      <c r="J14" s="1" t="str">
        <f t="shared" si="2"/>
        <v>Carolyn Melvin</v>
      </c>
      <c r="M14" s="8" t="str">
        <f t="shared" si="3"/>
        <v/>
      </c>
      <c r="N14" s="8" t="str">
        <f t="shared" si="4"/>
        <v/>
      </c>
      <c r="O14" s="1" t="str">
        <f t="shared" si="5"/>
        <v/>
      </c>
      <c r="P14" s="35" t="str">
        <f t="shared" si="6"/>
        <v/>
      </c>
      <c r="Q14" s="35" t="str">
        <f t="shared" si="7"/>
        <v/>
      </c>
      <c r="R14" s="6">
        <f t="shared" si="8"/>
        <v>0</v>
      </c>
      <c r="T14" s="6">
        <f t="shared" si="9"/>
        <v>0</v>
      </c>
      <c r="U14" s="2"/>
      <c r="V14" s="2" t="str">
        <f>IF(O14&lt;&gt;"",VLOOKUP(O14,Runners!DE$5:DR$183,V$1,FALSE),"")</f>
        <v/>
      </c>
      <c r="W14" s="19" t="str">
        <f t="shared" si="10"/>
        <v/>
      </c>
    </row>
    <row r="15" spans="1:83" x14ac:dyDescent="0.25">
      <c r="A15" s="1" t="s">
        <v>125</v>
      </c>
      <c r="C15" s="3">
        <v>1.0069444444444445E-2</v>
      </c>
      <c r="D15" s="6">
        <f t="shared" si="0"/>
        <v>12</v>
      </c>
      <c r="E15" s="2"/>
      <c r="F15" s="2">
        <f t="shared" si="11"/>
        <v>0</v>
      </c>
      <c r="J15" s="1" t="str">
        <f t="shared" si="2"/>
        <v>Catherine Carrdus</v>
      </c>
      <c r="M15" s="8" t="str">
        <f t="shared" si="3"/>
        <v/>
      </c>
      <c r="N15" s="8" t="str">
        <f t="shared" si="4"/>
        <v/>
      </c>
      <c r="O15" s="1" t="str">
        <f t="shared" si="5"/>
        <v/>
      </c>
      <c r="P15" s="35" t="str">
        <f t="shared" si="6"/>
        <v/>
      </c>
      <c r="Q15" s="35" t="str">
        <f t="shared" si="7"/>
        <v/>
      </c>
      <c r="R15" s="6">
        <f t="shared" si="8"/>
        <v>0</v>
      </c>
      <c r="S15" s="6">
        <f>IF(AND(D15&lt;=L$4,P15&lt;&gt;"Y"),IF(N15&lt;VLOOKUP(O15,Runners!A$5:CY$183,S$1,FALSE),IF(Y$2="zero",0,Y$2),0),0)</f>
        <v>0</v>
      </c>
      <c r="T15" s="6">
        <f t="shared" si="9"/>
        <v>0</v>
      </c>
      <c r="U15" s="2"/>
      <c r="V15" s="2" t="str">
        <f>IF(O15&lt;&gt;"",VLOOKUP(O15,Runners!DE$5:DR$183,V$1,FALSE),"")</f>
        <v/>
      </c>
      <c r="W15" s="19" t="str">
        <f t="shared" si="10"/>
        <v/>
      </c>
    </row>
    <row r="16" spans="1:83" x14ac:dyDescent="0.25">
      <c r="A16" s="1" t="s">
        <v>161</v>
      </c>
      <c r="C16" s="3">
        <v>4.340277777777778E-3</v>
      </c>
      <c r="D16" s="6">
        <f t="shared" si="0"/>
        <v>13</v>
      </c>
      <c r="E16" s="2">
        <v>2.4988425925925928E-2</v>
      </c>
      <c r="F16" s="2">
        <f t="shared" si="11"/>
        <v>2.0648148148148152E-2</v>
      </c>
      <c r="J16" s="1" t="str">
        <f t="shared" si="2"/>
        <v>Catherine MacLachlan</v>
      </c>
      <c r="M16" s="8" t="str">
        <f t="shared" si="3"/>
        <v/>
      </c>
      <c r="N16" s="8" t="str">
        <f t="shared" si="4"/>
        <v/>
      </c>
      <c r="O16" s="1" t="str">
        <f t="shared" si="5"/>
        <v/>
      </c>
      <c r="P16" s="35" t="str">
        <f t="shared" si="6"/>
        <v/>
      </c>
      <c r="Q16" s="35" t="str">
        <f t="shared" si="7"/>
        <v/>
      </c>
      <c r="R16" s="6">
        <f t="shared" si="8"/>
        <v>0</v>
      </c>
      <c r="S16" s="6">
        <f>IF(AND(D16&lt;=L$4,P16&lt;&gt;"Y"),IF(N16&lt;VLOOKUP(O16,Runners!A$5:CY$183,S$1,FALSE),IF(Y$2="zero",0,Y$2),0),0)</f>
        <v>0</v>
      </c>
      <c r="T16" s="6">
        <f t="shared" si="9"/>
        <v>0</v>
      </c>
      <c r="U16" s="2"/>
      <c r="V16" s="2" t="str">
        <f>IF(O16&lt;&gt;"",VLOOKUP(O16,Runners!DE$5:DR$183,V$1,FALSE),"")</f>
        <v/>
      </c>
      <c r="W16" s="19" t="str">
        <f t="shared" si="10"/>
        <v/>
      </c>
    </row>
    <row r="17" spans="1:23" x14ac:dyDescent="0.25">
      <c r="A17" s="1" t="s">
        <v>137</v>
      </c>
      <c r="C17" s="3">
        <v>9.5486111111111101E-3</v>
      </c>
      <c r="D17" s="6">
        <f t="shared" si="0"/>
        <v>14</v>
      </c>
      <c r="E17" s="2"/>
      <c r="F17" s="2">
        <f t="shared" si="11"/>
        <v>0</v>
      </c>
      <c r="J17" s="1" t="str">
        <f t="shared" si="2"/>
        <v>Chris Bowker</v>
      </c>
      <c r="M17" s="8" t="str">
        <f t="shared" si="3"/>
        <v/>
      </c>
      <c r="N17" s="8" t="str">
        <f t="shared" si="4"/>
        <v/>
      </c>
      <c r="O17" s="1" t="str">
        <f t="shared" si="5"/>
        <v/>
      </c>
      <c r="P17" s="35" t="str">
        <f t="shared" si="6"/>
        <v/>
      </c>
      <c r="Q17" s="35" t="str">
        <f t="shared" si="7"/>
        <v/>
      </c>
      <c r="R17" s="6">
        <f t="shared" si="8"/>
        <v>0</v>
      </c>
      <c r="S17" s="6">
        <f>IF(AND(D17&lt;=L$4,P17&lt;&gt;"Y"),IF(N17&lt;VLOOKUP(O17,Runners!A$5:CY$183,S$1,FALSE),IF(Y$2="zero",0,Y$2),0),0)</f>
        <v>0</v>
      </c>
      <c r="T17" s="6">
        <f t="shared" si="9"/>
        <v>0</v>
      </c>
      <c r="U17" s="2"/>
      <c r="V17" s="2" t="str">
        <f>IF(O17&lt;&gt;"",VLOOKUP(O17,Runners!DE$5:DR$183,V$1,FALSE),"")</f>
        <v/>
      </c>
      <c r="W17" s="19" t="str">
        <f t="shared" si="10"/>
        <v/>
      </c>
    </row>
    <row r="18" spans="1:23" x14ac:dyDescent="0.25">
      <c r="A18" s="1" t="s">
        <v>172</v>
      </c>
      <c r="C18" s="3">
        <v>1.0069444444444445E-2</v>
      </c>
      <c r="D18" s="6">
        <f t="shared" si="0"/>
        <v>15</v>
      </c>
      <c r="E18" s="2"/>
      <c r="F18" s="2">
        <f t="shared" si="11"/>
        <v>0</v>
      </c>
      <c r="J18" s="1" t="str">
        <f t="shared" si="2"/>
        <v>Chris Cottam</v>
      </c>
      <c r="M18" s="8" t="str">
        <f t="shared" si="3"/>
        <v/>
      </c>
      <c r="N18" s="8" t="str">
        <f t="shared" si="4"/>
        <v/>
      </c>
      <c r="O18" s="1" t="str">
        <f t="shared" si="5"/>
        <v/>
      </c>
      <c r="P18" s="35" t="str">
        <f t="shared" si="6"/>
        <v/>
      </c>
      <c r="Q18" s="35" t="str">
        <f t="shared" si="7"/>
        <v/>
      </c>
      <c r="R18" s="6">
        <f t="shared" si="8"/>
        <v>0</v>
      </c>
      <c r="S18" s="6">
        <f>IF(AND(D18&lt;=L$4,P18&lt;&gt;"Y"),IF(N18&lt;VLOOKUP(O18,Runners!A$5:CY$183,S$1,FALSE),IF(Y$2="zero",0,Y$2),0),0)</f>
        <v>0</v>
      </c>
      <c r="T18" s="6">
        <f t="shared" si="9"/>
        <v>0</v>
      </c>
      <c r="U18" s="2"/>
      <c r="V18" s="2" t="str">
        <f>IF(O18&lt;&gt;"",VLOOKUP(O18,Runners!DE$5:DR$183,V$1,FALSE),"")</f>
        <v/>
      </c>
      <c r="W18" s="19" t="str">
        <f t="shared" si="10"/>
        <v/>
      </c>
    </row>
    <row r="19" spans="1:23" x14ac:dyDescent="0.25">
      <c r="A19" s="1" t="s">
        <v>150</v>
      </c>
      <c r="C19" s="3">
        <v>6.5972222222222222E-3</v>
      </c>
      <c r="D19" s="6">
        <f t="shared" si="0"/>
        <v>16</v>
      </c>
      <c r="E19" s="2"/>
      <c r="F19" s="2">
        <f t="shared" si="11"/>
        <v>0</v>
      </c>
      <c r="J19" s="1" t="str">
        <f t="shared" si="2"/>
        <v>Claire Markham</v>
      </c>
      <c r="M19" s="8" t="str">
        <f t="shared" si="3"/>
        <v/>
      </c>
      <c r="N19" s="8" t="str">
        <f t="shared" si="4"/>
        <v/>
      </c>
      <c r="O19" s="1" t="str">
        <f t="shared" si="5"/>
        <v/>
      </c>
      <c r="P19" s="35" t="str">
        <f t="shared" si="6"/>
        <v/>
      </c>
      <c r="Q19" s="35" t="str">
        <f t="shared" si="7"/>
        <v/>
      </c>
      <c r="R19" s="6">
        <f t="shared" si="8"/>
        <v>0</v>
      </c>
      <c r="S19" s="6">
        <f>IF(AND(D19&lt;=L$4,P19&lt;&gt;"Y"),IF(N19&lt;VLOOKUP(O19,Runners!A$5:CY$183,S$1,FALSE),IF(Y$2="zero",0,Y$2),0),0)</f>
        <v>0</v>
      </c>
      <c r="T19" s="6">
        <f t="shared" si="9"/>
        <v>0</v>
      </c>
      <c r="U19" s="2"/>
      <c r="V19" s="2" t="str">
        <f>IF(O19&lt;&gt;"",VLOOKUP(O19,Runners!DE$5:DR$183,V$1,FALSE),"")</f>
        <v/>
      </c>
      <c r="W19" s="19" t="str">
        <f t="shared" si="10"/>
        <v/>
      </c>
    </row>
    <row r="20" spans="1:23" x14ac:dyDescent="0.25">
      <c r="A20" s="1" t="s">
        <v>177</v>
      </c>
      <c r="C20" s="3">
        <v>8.3333333333333332E-3</v>
      </c>
      <c r="D20" s="6">
        <f t="shared" si="0"/>
        <v>17</v>
      </c>
      <c r="E20" s="2"/>
      <c r="F20" s="2">
        <f t="shared" si="11"/>
        <v>0</v>
      </c>
      <c r="J20" s="1" t="str">
        <f t="shared" si="2"/>
        <v>Clare Taylor</v>
      </c>
      <c r="M20" s="8" t="str">
        <f t="shared" si="3"/>
        <v/>
      </c>
      <c r="N20" s="8" t="str">
        <f t="shared" si="4"/>
        <v/>
      </c>
      <c r="O20" s="1" t="str">
        <f t="shared" si="5"/>
        <v/>
      </c>
      <c r="P20" s="35" t="str">
        <f t="shared" si="6"/>
        <v/>
      </c>
      <c r="Q20" s="35" t="str">
        <f t="shared" si="7"/>
        <v/>
      </c>
      <c r="R20" s="6">
        <f t="shared" si="8"/>
        <v>0</v>
      </c>
      <c r="S20" s="6">
        <f>IF(AND(D20&lt;=L$4,P20&lt;&gt;"Y"),IF(N20&lt;VLOOKUP(O20,Runners!A$5:CY$183,S$1,FALSE),IF(Y$2="zero",0,Y$2),0),0)</f>
        <v>0</v>
      </c>
      <c r="T20" s="6">
        <f t="shared" si="9"/>
        <v>0</v>
      </c>
      <c r="U20" s="2"/>
      <c r="V20" s="2" t="str">
        <f>IF(O20&lt;&gt;"",VLOOKUP(O20,Runners!DE$5:DR$183,V$1,FALSE),"")</f>
        <v/>
      </c>
      <c r="W20" s="19" t="str">
        <f t="shared" si="10"/>
        <v/>
      </c>
    </row>
    <row r="21" spans="1:23" x14ac:dyDescent="0.25">
      <c r="A21" s="1" t="s">
        <v>152</v>
      </c>
      <c r="C21" s="3">
        <v>8.8541666666666664E-3</v>
      </c>
      <c r="D21" s="6">
        <f t="shared" si="0"/>
        <v>18</v>
      </c>
      <c r="E21" s="2"/>
      <c r="F21" s="2">
        <f t="shared" si="11"/>
        <v>0</v>
      </c>
      <c r="J21" s="1" t="str">
        <f t="shared" si="2"/>
        <v>Dan Gregson</v>
      </c>
      <c r="M21" s="8" t="str">
        <f t="shared" si="3"/>
        <v/>
      </c>
      <c r="N21" s="8" t="str">
        <f t="shared" si="4"/>
        <v/>
      </c>
      <c r="O21" s="1" t="str">
        <f t="shared" si="5"/>
        <v/>
      </c>
      <c r="P21" s="35" t="str">
        <f t="shared" si="6"/>
        <v/>
      </c>
      <c r="Q21" s="35" t="str">
        <f t="shared" si="7"/>
        <v/>
      </c>
      <c r="R21" s="6">
        <f t="shared" si="8"/>
        <v>0</v>
      </c>
      <c r="S21" s="6">
        <f>IF(AND(D21&lt;=L$4,P21&lt;&gt;"Y"),IF(N21&lt;VLOOKUP(O21,Runners!A$5:CY$183,S$1,FALSE),IF(Y$2="zero",0,Y$2),0),0)</f>
        <v>0</v>
      </c>
      <c r="T21" s="6">
        <f t="shared" si="9"/>
        <v>0</v>
      </c>
      <c r="U21" s="2"/>
      <c r="V21" s="2" t="str">
        <f>IF(O21&lt;&gt;"",VLOOKUP(O21,Runners!DE$5:DR$183,V$1,FALSE),"")</f>
        <v/>
      </c>
      <c r="W21" s="19" t="str">
        <f t="shared" si="10"/>
        <v/>
      </c>
    </row>
    <row r="22" spans="1:23" x14ac:dyDescent="0.25">
      <c r="A22" s="1" t="s">
        <v>135</v>
      </c>
      <c r="C22" s="3">
        <v>5.9027777777777776E-3</v>
      </c>
      <c r="D22" s="6">
        <f t="shared" si="0"/>
        <v>19</v>
      </c>
      <c r="E22" s="2"/>
      <c r="F22" s="2">
        <f t="shared" si="11"/>
        <v>0</v>
      </c>
      <c r="J22" s="1" t="str">
        <f t="shared" si="2"/>
        <v>Darran Ames</v>
      </c>
      <c r="M22" s="8" t="str">
        <f t="shared" si="3"/>
        <v/>
      </c>
      <c r="N22" s="8" t="str">
        <f t="shared" si="4"/>
        <v/>
      </c>
      <c r="O22" s="1" t="str">
        <f t="shared" si="5"/>
        <v/>
      </c>
      <c r="P22" s="35" t="str">
        <f t="shared" si="6"/>
        <v/>
      </c>
      <c r="Q22" s="35" t="str">
        <f t="shared" si="7"/>
        <v/>
      </c>
      <c r="R22" s="6">
        <f t="shared" si="8"/>
        <v>0</v>
      </c>
      <c r="S22" s="6">
        <f>IF(AND(D22&lt;=L$4,P22&lt;&gt;"Y"),IF(N22&lt;VLOOKUP(O22,Runners!A$5:CY$183,S$1,FALSE),IF(Y$2="zero",0,Y$2),0),0)</f>
        <v>0</v>
      </c>
      <c r="T22" s="6">
        <f t="shared" si="9"/>
        <v>0</v>
      </c>
      <c r="U22" s="2"/>
      <c r="V22" s="2" t="str">
        <f>IF(O22&lt;&gt;"",VLOOKUP(O22,Runners!DE$5:DR$183,V$1,FALSE),"")</f>
        <v/>
      </c>
      <c r="W22" s="19" t="str">
        <f t="shared" si="10"/>
        <v/>
      </c>
    </row>
    <row r="23" spans="1:23" x14ac:dyDescent="0.25">
      <c r="A23" s="1" t="s">
        <v>159</v>
      </c>
      <c r="C23" s="3">
        <v>1.0069444444444445E-2</v>
      </c>
      <c r="D23" s="6">
        <f t="shared" si="0"/>
        <v>20</v>
      </c>
      <c r="E23" s="2"/>
      <c r="F23" s="2">
        <f t="shared" si="11"/>
        <v>0</v>
      </c>
      <c r="J23" s="1" t="str">
        <f t="shared" si="2"/>
        <v>David Butler</v>
      </c>
      <c r="M23" s="8" t="str">
        <f t="shared" si="3"/>
        <v/>
      </c>
      <c r="N23" s="8" t="str">
        <f t="shared" si="4"/>
        <v/>
      </c>
      <c r="O23" s="1" t="str">
        <f t="shared" si="5"/>
        <v/>
      </c>
      <c r="P23" s="35" t="str">
        <f t="shared" si="6"/>
        <v/>
      </c>
      <c r="Q23" s="35" t="str">
        <f t="shared" si="7"/>
        <v/>
      </c>
      <c r="R23" s="6">
        <f t="shared" si="8"/>
        <v>0</v>
      </c>
      <c r="S23" s="6">
        <f>IF(AND(D23&lt;=L$4,P23&lt;&gt;"Y"),IF(N23&lt;VLOOKUP(O23,Runners!A$5:CY$183,S$1,FALSE),IF(Y$2="zero",0,Y$2),0),0)</f>
        <v>0</v>
      </c>
      <c r="T23" s="6">
        <f t="shared" si="9"/>
        <v>0</v>
      </c>
      <c r="U23" s="2"/>
      <c r="V23" s="2" t="str">
        <f>IF(O23&lt;&gt;"",VLOOKUP(O23,Runners!DE$5:DR$183,V$1,FALSE),"")</f>
        <v/>
      </c>
      <c r="W23" s="19" t="str">
        <f t="shared" si="10"/>
        <v/>
      </c>
    </row>
    <row r="24" spans="1:23" x14ac:dyDescent="0.25">
      <c r="A24" s="1" t="s">
        <v>157</v>
      </c>
      <c r="B24" s="3"/>
      <c r="C24" s="3">
        <v>8.6805555555555551E-4</v>
      </c>
      <c r="D24" s="6">
        <f t="shared" si="0"/>
        <v>21</v>
      </c>
      <c r="E24" s="2"/>
      <c r="F24" s="2">
        <f t="shared" si="11"/>
        <v>0</v>
      </c>
      <c r="J24" s="1" t="str">
        <f t="shared" si="2"/>
        <v>Debbie Francis</v>
      </c>
      <c r="M24" s="8" t="str">
        <f t="shared" si="3"/>
        <v/>
      </c>
      <c r="N24" s="8" t="str">
        <f t="shared" si="4"/>
        <v/>
      </c>
      <c r="O24" s="1" t="str">
        <f t="shared" si="5"/>
        <v/>
      </c>
      <c r="P24" s="35" t="str">
        <f t="shared" si="6"/>
        <v/>
      </c>
      <c r="Q24" s="35" t="str">
        <f t="shared" si="7"/>
        <v/>
      </c>
      <c r="R24" s="6">
        <f t="shared" si="8"/>
        <v>0</v>
      </c>
      <c r="S24" s="6">
        <f>IF(AND(D24&lt;=L$4,P24&lt;&gt;"Y"),IF(N24&lt;VLOOKUP(O24,Runners!A$5:CY$183,S$1,FALSE),IF(Y$2="zero",0,Y$2),0),0)</f>
        <v>0</v>
      </c>
      <c r="T24" s="6">
        <f t="shared" si="9"/>
        <v>0</v>
      </c>
      <c r="U24" s="2"/>
      <c r="V24" s="2" t="str">
        <f>IF(O24&lt;&gt;"",VLOOKUP(O24,Runners!DE$5:DR$183,V$1,FALSE),"")</f>
        <v/>
      </c>
      <c r="W24" s="19" t="str">
        <f t="shared" si="10"/>
        <v/>
      </c>
    </row>
    <row r="25" spans="1:23" x14ac:dyDescent="0.25">
      <c r="A25" s="1" t="s">
        <v>188</v>
      </c>
      <c r="C25" s="3">
        <v>1.0763888888888891E-2</v>
      </c>
      <c r="D25" s="6">
        <f t="shared" si="0"/>
        <v>22</v>
      </c>
      <c r="E25" s="2"/>
      <c r="F25" s="2">
        <f t="shared" si="11"/>
        <v>0</v>
      </c>
      <c r="J25" s="1" t="str">
        <f t="shared" si="2"/>
        <v>Dom Kirby</v>
      </c>
      <c r="M25" s="8" t="str">
        <f t="shared" si="3"/>
        <v/>
      </c>
      <c r="N25" s="8" t="str">
        <f t="shared" si="4"/>
        <v/>
      </c>
      <c r="O25" s="1" t="str">
        <f t="shared" si="5"/>
        <v/>
      </c>
      <c r="P25" s="35" t="str">
        <f t="shared" si="6"/>
        <v/>
      </c>
      <c r="Q25" s="35" t="str">
        <f t="shared" si="7"/>
        <v/>
      </c>
      <c r="R25" s="6">
        <f t="shared" si="8"/>
        <v>0</v>
      </c>
      <c r="S25" s="6">
        <f>IF(AND(D25&lt;=L$4,P25&lt;&gt;"Y"),IF(N25&lt;VLOOKUP(O25,Runners!A$5:CY$183,S$1,FALSE),IF(Y$2="zero",0,Y$2),0),0)</f>
        <v>0</v>
      </c>
      <c r="T25" s="6">
        <f t="shared" si="9"/>
        <v>0</v>
      </c>
      <c r="U25" s="2"/>
      <c r="V25" s="2" t="str">
        <f>IF(O25&lt;&gt;"",VLOOKUP(O25,Runners!DE$5:DR$183,V$1,FALSE),"")</f>
        <v/>
      </c>
      <c r="W25" s="19" t="str">
        <f t="shared" si="10"/>
        <v/>
      </c>
    </row>
    <row r="26" spans="1:23" x14ac:dyDescent="0.25">
      <c r="A26" s="1" t="s">
        <v>151</v>
      </c>
      <c r="C26" s="3">
        <v>7.6388888888888886E-3</v>
      </c>
      <c r="D26" s="6">
        <f t="shared" si="0"/>
        <v>23</v>
      </c>
      <c r="E26" s="2"/>
      <c r="F26" s="2">
        <f t="shared" si="11"/>
        <v>0</v>
      </c>
      <c r="J26" s="1" t="str">
        <f t="shared" si="2"/>
        <v>Dominic Garrett</v>
      </c>
      <c r="M26" s="8" t="str">
        <f t="shared" si="3"/>
        <v/>
      </c>
      <c r="N26" s="8" t="str">
        <f t="shared" si="4"/>
        <v/>
      </c>
      <c r="O26" s="1" t="str">
        <f t="shared" si="5"/>
        <v/>
      </c>
      <c r="P26" s="35" t="str">
        <f t="shared" si="6"/>
        <v/>
      </c>
      <c r="Q26" s="35" t="str">
        <f t="shared" si="7"/>
        <v/>
      </c>
      <c r="R26" s="6">
        <f t="shared" si="8"/>
        <v>0</v>
      </c>
      <c r="S26" s="6">
        <f>IF(AND(D26&lt;=L$4,P26&lt;&gt;"Y"),IF(N26&lt;VLOOKUP(O26,Runners!A$5:CY$183,S$1,FALSE),IF(Y$2="zero",0,Y$2),0),0)</f>
        <v>0</v>
      </c>
      <c r="T26" s="6">
        <f t="shared" si="9"/>
        <v>0</v>
      </c>
      <c r="U26" s="2"/>
      <c r="V26" s="2" t="str">
        <f>IF(O26&lt;&gt;"",VLOOKUP(O26,Runners!DE$5:DR$183,V$1,FALSE),"")</f>
        <v/>
      </c>
      <c r="W26" s="19" t="str">
        <f t="shared" si="10"/>
        <v/>
      </c>
    </row>
    <row r="27" spans="1:23" x14ac:dyDescent="0.25">
      <c r="A27" s="1" t="s">
        <v>165</v>
      </c>
      <c r="B27" s="3"/>
      <c r="C27" s="3">
        <v>1.9097222222222222E-3</v>
      </c>
      <c r="D27" s="6">
        <f t="shared" si="0"/>
        <v>24</v>
      </c>
      <c r="E27" s="2"/>
      <c r="F27" s="2">
        <f t="shared" si="11"/>
        <v>0</v>
      </c>
      <c r="J27" s="1" t="str">
        <f t="shared" si="2"/>
        <v>Emma Johnston</v>
      </c>
      <c r="M27" s="8" t="str">
        <f t="shared" si="3"/>
        <v/>
      </c>
      <c r="N27" s="8" t="str">
        <f t="shared" si="4"/>
        <v/>
      </c>
      <c r="O27" s="1" t="str">
        <f t="shared" si="5"/>
        <v/>
      </c>
      <c r="P27" s="35" t="str">
        <f t="shared" si="6"/>
        <v/>
      </c>
      <c r="Q27" s="35" t="str">
        <f t="shared" si="7"/>
        <v/>
      </c>
      <c r="R27" s="6">
        <f t="shared" si="8"/>
        <v>0</v>
      </c>
      <c r="S27" s="6">
        <f>IF(AND(D27&lt;=L$4,P27&lt;&gt;"Y"),IF(N27&lt;VLOOKUP(O27,Runners!A$5:CY$183,S$1,FALSE),IF(Y$2="zero",0,Y$2),0),0)</f>
        <v>0</v>
      </c>
      <c r="T27" s="6">
        <f t="shared" si="9"/>
        <v>0</v>
      </c>
      <c r="U27" s="2"/>
      <c r="V27" s="2" t="str">
        <f>IF(O27&lt;&gt;"",VLOOKUP(O27,Runners!DE$5:DR$183,V$1,FALSE),"")</f>
        <v/>
      </c>
      <c r="W27" s="19" t="str">
        <f t="shared" si="10"/>
        <v/>
      </c>
    </row>
    <row r="28" spans="1:23" x14ac:dyDescent="0.25">
      <c r="A28" s="1" t="s">
        <v>170</v>
      </c>
      <c r="C28" s="3">
        <v>6.7708333333333336E-3</v>
      </c>
      <c r="D28" s="6">
        <f t="shared" si="0"/>
        <v>25</v>
      </c>
      <c r="E28" s="2"/>
      <c r="F28" s="2">
        <f t="shared" si="11"/>
        <v>0</v>
      </c>
      <c r="J28" s="1" t="str">
        <f t="shared" si="2"/>
        <v>Georgina Read</v>
      </c>
      <c r="M28" s="8" t="str">
        <f t="shared" si="3"/>
        <v/>
      </c>
      <c r="N28" s="8" t="str">
        <f t="shared" si="4"/>
        <v/>
      </c>
      <c r="O28" s="1" t="str">
        <f t="shared" si="5"/>
        <v/>
      </c>
      <c r="P28" s="35" t="str">
        <f t="shared" si="6"/>
        <v/>
      </c>
      <c r="Q28" s="35" t="str">
        <f t="shared" si="7"/>
        <v/>
      </c>
      <c r="R28" s="6">
        <f t="shared" si="8"/>
        <v>0</v>
      </c>
      <c r="S28" s="6">
        <f>IF(AND(D28&lt;=L$4,P28&lt;&gt;"Y"),IF(N28&lt;VLOOKUP(O28,Runners!A$5:CY$183,S$1,FALSE),IF(Y$2="zero",0,Y$2),0),0)</f>
        <v>0</v>
      </c>
      <c r="T28" s="6">
        <f t="shared" si="9"/>
        <v>0</v>
      </c>
      <c r="U28" s="2"/>
      <c r="V28" s="2" t="str">
        <f>IF(O28&lt;&gt;"",VLOOKUP(O28,Runners!DE$5:DR$183,V$1,FALSE),"")</f>
        <v/>
      </c>
      <c r="W28" s="19" t="str">
        <f t="shared" si="10"/>
        <v/>
      </c>
    </row>
    <row r="29" spans="1:23" x14ac:dyDescent="0.25">
      <c r="A29" s="1" t="s">
        <v>47</v>
      </c>
      <c r="C29" s="3">
        <v>1.0069444444444445E-2</v>
      </c>
      <c r="D29" s="6">
        <f t="shared" si="0"/>
        <v>26</v>
      </c>
      <c r="E29" s="2"/>
      <c r="F29" s="2">
        <f t="shared" si="11"/>
        <v>0</v>
      </c>
      <c r="J29" s="1" t="str">
        <f t="shared" si="2"/>
        <v>Gill Draper</v>
      </c>
      <c r="M29" s="8"/>
      <c r="P29" s="35"/>
      <c r="Q29" s="35"/>
      <c r="T29" s="6"/>
      <c r="U29" s="2"/>
      <c r="V29" s="2"/>
      <c r="W29" s="19"/>
    </row>
    <row r="30" spans="1:23" x14ac:dyDescent="0.25">
      <c r="A30" s="1" t="s">
        <v>230</v>
      </c>
      <c r="C30" s="3">
        <v>4.340277777777778E-3</v>
      </c>
      <c r="D30" s="6">
        <f>D29+1</f>
        <v>27</v>
      </c>
      <c r="E30" s="2"/>
      <c r="F30" s="2"/>
      <c r="J30" s="1" t="str">
        <f t="shared" si="2"/>
        <v>Gillian Anderson</v>
      </c>
      <c r="M30" s="8" t="str">
        <f t="shared" ref="M30:M54" si="12">IF(D30&lt;=L$4,SMALL(E$4:E$207,D30),"")</f>
        <v/>
      </c>
      <c r="N30" s="8" t="str">
        <f t="shared" ref="N30:N54" si="13">IF(D30&lt;=L$4,VLOOKUP(M30,E$4:F$207,2,FALSE),"")</f>
        <v/>
      </c>
      <c r="O30" s="1" t="str">
        <f t="shared" ref="O30:O54" si="14">IF(D30&lt;=L$4,VLOOKUP(M30,E$4:J$207,6,FALSE),"")</f>
        <v/>
      </c>
      <c r="P30" s="35" t="str">
        <f t="shared" ref="P30:P54" si="15">IF(D30&lt;=L$4,VLOOKUP(O30,A$4:B$207,2,FALSE),"")</f>
        <v/>
      </c>
      <c r="Q30" s="35" t="str">
        <f>IF(D30&lt;=L$4,IF(P30="Y",Q28,Q28-1),"")</f>
        <v/>
      </c>
      <c r="R30" s="6">
        <f>IF(Q30=Q28,0,IF(Q30&gt;0,Q30,1))</f>
        <v>0</v>
      </c>
      <c r="S30" s="6">
        <f>IF(AND(D30&lt;=L$4,P30&lt;&gt;"Y"),IF(N30&lt;VLOOKUP(O30,Runners!A$5:CY$183,S$1,FALSE),IF(Y$2="zero",0,Y$2),0),0)</f>
        <v>0</v>
      </c>
      <c r="T30" s="6">
        <f t="shared" ref="T30:T54" si="16">IF(AND(D30&lt;=L$4,P30&lt;&gt;"Y"),S30+R30,0)</f>
        <v>0</v>
      </c>
      <c r="U30" s="2"/>
      <c r="V30" s="2" t="str">
        <f>IF(O30&lt;&gt;"",VLOOKUP(O30,Runners!DE$5:DR$183,V$1,FALSE),"")</f>
        <v/>
      </c>
      <c r="W30" s="19" t="str">
        <f t="shared" ref="W30:W54" si="17">IF(O30&lt;&gt;"",(V30-N30)/V30,"")</f>
        <v/>
      </c>
    </row>
    <row r="31" spans="1:23" x14ac:dyDescent="0.25">
      <c r="A31" s="1" t="s">
        <v>201</v>
      </c>
      <c r="C31" s="3">
        <v>0</v>
      </c>
      <c r="D31" s="6">
        <f>D30+1</f>
        <v>28</v>
      </c>
      <c r="E31" s="2"/>
      <c r="F31" s="2"/>
      <c r="J31" s="1" t="str">
        <f t="shared" si="2"/>
        <v>Gillian Oliver</v>
      </c>
      <c r="M31" s="8" t="str">
        <f t="shared" si="12"/>
        <v/>
      </c>
      <c r="N31" s="8" t="str">
        <f t="shared" si="13"/>
        <v/>
      </c>
      <c r="O31" s="1" t="str">
        <f t="shared" si="14"/>
        <v/>
      </c>
      <c r="P31" s="35" t="str">
        <f t="shared" si="15"/>
        <v/>
      </c>
      <c r="Q31" s="35" t="str">
        <f t="shared" ref="Q31:Q54" si="18">IF(D31&lt;=L$4,IF(P31="Y",Q30,Q30-1),"")</f>
        <v/>
      </c>
      <c r="R31" s="6">
        <f t="shared" ref="R31:R54" si="19">IF(Q31=Q30,0,IF(Q31&gt;0,Q31,1))</f>
        <v>0</v>
      </c>
      <c r="S31" s="6">
        <f>IF(AND(D31&lt;=L$4,P31&lt;&gt;"Y"),IF(N31&lt;VLOOKUP(O31,Runners!A$5:CY$183,S$1,FALSE),IF(Y$2="zero",0,Y$2),0),0)</f>
        <v>0</v>
      </c>
      <c r="T31" s="6">
        <f t="shared" si="16"/>
        <v>0</v>
      </c>
      <c r="U31" s="2"/>
      <c r="V31" s="2" t="str">
        <f>IF(O31&lt;&gt;"",VLOOKUP(O31,Runners!DE$5:DR$183,V$1,FALSE),"")</f>
        <v/>
      </c>
      <c r="W31" s="19" t="str">
        <f t="shared" si="17"/>
        <v/>
      </c>
    </row>
    <row r="32" spans="1:23" x14ac:dyDescent="0.25">
      <c r="A32" s="1" t="s">
        <v>3</v>
      </c>
      <c r="C32" s="3">
        <v>8.3333333333333332E-3</v>
      </c>
      <c r="D32" s="6">
        <f t="shared" ref="D32:D95" si="20">D31+1</f>
        <v>29</v>
      </c>
      <c r="E32" s="2"/>
      <c r="F32" s="2">
        <f t="shared" ref="F32:F56" si="21">IF(E32&gt;0,E32-C32,0)</f>
        <v>0</v>
      </c>
      <c r="J32" s="1" t="str">
        <f t="shared" si="2"/>
        <v>Graham Webster</v>
      </c>
      <c r="M32" s="8" t="str">
        <f t="shared" si="12"/>
        <v/>
      </c>
      <c r="N32" s="8" t="str">
        <f t="shared" si="13"/>
        <v/>
      </c>
      <c r="O32" s="1" t="str">
        <f t="shared" si="14"/>
        <v/>
      </c>
      <c r="P32" s="35" t="str">
        <f t="shared" si="15"/>
        <v/>
      </c>
      <c r="Q32" s="35" t="str">
        <f t="shared" si="18"/>
        <v/>
      </c>
      <c r="R32" s="6">
        <f t="shared" si="19"/>
        <v>0</v>
      </c>
      <c r="S32" s="6">
        <f>IF(AND(D32&lt;=L$4,P32&lt;&gt;"Y"),IF(N32&lt;VLOOKUP(O32,Runners!A$5:CY$183,S$1,FALSE),IF(Y$2="zero",0,Y$2),0),0)</f>
        <v>0</v>
      </c>
      <c r="T32" s="6">
        <f t="shared" si="16"/>
        <v>0</v>
      </c>
      <c r="U32" s="2"/>
      <c r="V32" s="2" t="str">
        <f>IF(O32&lt;&gt;"",VLOOKUP(O32,Runners!DE$5:DR$183,V$1,FALSE),"")</f>
        <v/>
      </c>
      <c r="W32" s="19" t="str">
        <f t="shared" si="17"/>
        <v/>
      </c>
    </row>
    <row r="33" spans="1:23" x14ac:dyDescent="0.25">
      <c r="A33" s="1" t="s">
        <v>6</v>
      </c>
      <c r="C33" s="3">
        <v>5.208333333333333E-3</v>
      </c>
      <c r="D33" s="6">
        <f t="shared" si="20"/>
        <v>30</v>
      </c>
      <c r="E33" s="2"/>
      <c r="F33" s="2">
        <f t="shared" si="21"/>
        <v>0</v>
      </c>
      <c r="J33" s="1" t="str">
        <f t="shared" si="2"/>
        <v>Greg Oulton</v>
      </c>
      <c r="M33" s="8" t="str">
        <f t="shared" si="12"/>
        <v/>
      </c>
      <c r="N33" s="8" t="str">
        <f t="shared" si="13"/>
        <v/>
      </c>
      <c r="O33" s="1" t="str">
        <f t="shared" si="14"/>
        <v/>
      </c>
      <c r="P33" s="35" t="str">
        <f t="shared" si="15"/>
        <v/>
      </c>
      <c r="Q33" s="35" t="str">
        <f t="shared" si="18"/>
        <v/>
      </c>
      <c r="R33" s="6">
        <f t="shared" si="19"/>
        <v>0</v>
      </c>
      <c r="S33" s="6">
        <f>IF(AND(D33&lt;=L$4,P33&lt;&gt;"Y"),IF(N33&lt;VLOOKUP(O33,Runners!A$5:CY$183,S$1,FALSE),IF(Y$2="zero",0,Y$2),0),0)</f>
        <v>0</v>
      </c>
      <c r="T33" s="6">
        <f t="shared" si="16"/>
        <v>0</v>
      </c>
      <c r="U33" s="2"/>
      <c r="V33" s="2" t="str">
        <f>IF(O33&lt;&gt;"",VLOOKUP(O33,Runners!DE$5:DR$183,V$1,FALSE),"")</f>
        <v/>
      </c>
      <c r="W33" s="19" t="str">
        <f t="shared" si="17"/>
        <v/>
      </c>
    </row>
    <row r="34" spans="1:23" x14ac:dyDescent="0.25">
      <c r="A34" s="1" t="s">
        <v>155</v>
      </c>
      <c r="C34" s="3">
        <v>1.3194444444444444E-2</v>
      </c>
      <c r="D34" s="6">
        <f t="shared" si="20"/>
        <v>31</v>
      </c>
      <c r="E34" s="2"/>
      <c r="F34" s="2">
        <f t="shared" si="21"/>
        <v>0</v>
      </c>
      <c r="J34" s="1" t="str">
        <f t="shared" si="2"/>
        <v>Guest 35:00</v>
      </c>
      <c r="M34" s="8" t="str">
        <f t="shared" si="12"/>
        <v/>
      </c>
      <c r="N34" s="8" t="str">
        <f t="shared" si="13"/>
        <v/>
      </c>
      <c r="O34" s="1" t="str">
        <f t="shared" si="14"/>
        <v/>
      </c>
      <c r="P34" s="35" t="str">
        <f t="shared" si="15"/>
        <v/>
      </c>
      <c r="Q34" s="35" t="str">
        <f t="shared" si="18"/>
        <v/>
      </c>
      <c r="R34" s="6">
        <f t="shared" si="19"/>
        <v>0</v>
      </c>
      <c r="S34" s="6">
        <f>IF(AND(D34&lt;=L$4,P34&lt;&gt;"Y"),IF(N34&lt;VLOOKUP(O34,Runners!A$5:CY$183,S$1,FALSE),IF(Y$2="zero",0,Y$2),0),0)</f>
        <v>0</v>
      </c>
      <c r="T34" s="6">
        <f t="shared" si="16"/>
        <v>0</v>
      </c>
      <c r="U34" s="2"/>
      <c r="V34" s="2" t="str">
        <f>IF(O34&lt;&gt;"",VLOOKUP(O34,Runners!DE$5:DR$183,V$1,FALSE),"")</f>
        <v/>
      </c>
      <c r="W34" s="19" t="str">
        <f t="shared" si="17"/>
        <v/>
      </c>
    </row>
    <row r="35" spans="1:23" x14ac:dyDescent="0.25">
      <c r="A35" s="1" t="s">
        <v>154</v>
      </c>
      <c r="B35" s="3"/>
      <c r="C35" s="3">
        <v>1.2152777777777778E-2</v>
      </c>
      <c r="D35" s="6">
        <f t="shared" si="20"/>
        <v>32</v>
      </c>
      <c r="E35" s="2"/>
      <c r="F35" s="2">
        <f t="shared" si="21"/>
        <v>0</v>
      </c>
      <c r="J35" s="1" t="str">
        <f t="shared" si="2"/>
        <v>Guest 37:30</v>
      </c>
      <c r="M35" s="8" t="str">
        <f t="shared" si="12"/>
        <v/>
      </c>
      <c r="N35" s="8" t="str">
        <f t="shared" si="13"/>
        <v/>
      </c>
      <c r="O35" s="1" t="str">
        <f t="shared" si="14"/>
        <v/>
      </c>
      <c r="P35" s="35" t="str">
        <f t="shared" si="15"/>
        <v/>
      </c>
      <c r="Q35" s="35" t="str">
        <f t="shared" si="18"/>
        <v/>
      </c>
      <c r="R35" s="6">
        <f t="shared" si="19"/>
        <v>0</v>
      </c>
      <c r="S35" s="6">
        <f>IF(AND(D35&lt;=L$4,P35&lt;&gt;"Y"),IF(N35&lt;VLOOKUP(O35,Runners!A$5:CY$183,S$1,FALSE),IF(Y$2="zero",0,Y$2),0),0)</f>
        <v>0</v>
      </c>
      <c r="T35" s="6">
        <f t="shared" si="16"/>
        <v>0</v>
      </c>
      <c r="U35" s="2"/>
      <c r="V35" s="2" t="str">
        <f>IF(O35&lt;&gt;"",VLOOKUP(O35,Runners!DE$5:DR$183,V$1,FALSE),"")</f>
        <v/>
      </c>
      <c r="W35" s="19" t="str">
        <f t="shared" si="17"/>
        <v/>
      </c>
    </row>
    <row r="36" spans="1:23" x14ac:dyDescent="0.25">
      <c r="A36" s="1" t="s">
        <v>195</v>
      </c>
      <c r="C36" s="3">
        <v>1.1111111111111112E-2</v>
      </c>
      <c r="D36" s="6">
        <f t="shared" si="20"/>
        <v>33</v>
      </c>
      <c r="E36" s="2"/>
      <c r="F36" s="2">
        <f t="shared" si="21"/>
        <v>0</v>
      </c>
      <c r="J36" s="1" t="str">
        <f t="shared" ref="J36:J67" si="22">A36</f>
        <v>Guest 40:00</v>
      </c>
      <c r="M36" s="8" t="str">
        <f t="shared" si="12"/>
        <v/>
      </c>
      <c r="N36" s="8" t="str">
        <f t="shared" si="13"/>
        <v/>
      </c>
      <c r="O36" s="1" t="str">
        <f t="shared" si="14"/>
        <v/>
      </c>
      <c r="P36" s="35" t="str">
        <f t="shared" si="15"/>
        <v/>
      </c>
      <c r="Q36" s="35" t="str">
        <f t="shared" si="18"/>
        <v/>
      </c>
      <c r="R36" s="6">
        <f t="shared" si="19"/>
        <v>0</v>
      </c>
      <c r="S36" s="6">
        <f>IF(AND(D36&lt;=L$4,P36&lt;&gt;"Y"),IF(N36&lt;VLOOKUP(O36,Runners!A$5:CY$183,S$1,FALSE),IF(Y$2="zero",0,Y$2),0),0)</f>
        <v>0</v>
      </c>
      <c r="T36" s="6">
        <f t="shared" si="16"/>
        <v>0</v>
      </c>
      <c r="U36" s="2"/>
      <c r="V36" s="2" t="str">
        <f>IF(O36&lt;&gt;"",VLOOKUP(O36,Runners!DE$5:DR$183,V$1,FALSE),"")</f>
        <v/>
      </c>
      <c r="W36" s="19" t="str">
        <f t="shared" si="17"/>
        <v/>
      </c>
    </row>
    <row r="37" spans="1:23" x14ac:dyDescent="0.25">
      <c r="A37" s="1" t="s">
        <v>146</v>
      </c>
      <c r="C37" s="3">
        <v>1.0069444444444445E-2</v>
      </c>
      <c r="D37" s="6">
        <f t="shared" si="20"/>
        <v>34</v>
      </c>
      <c r="E37" s="2"/>
      <c r="F37" s="2">
        <f t="shared" si="21"/>
        <v>0</v>
      </c>
      <c r="J37" s="1" t="str">
        <f t="shared" si="22"/>
        <v>Guest 42:30</v>
      </c>
      <c r="M37" s="8" t="str">
        <f t="shared" si="12"/>
        <v/>
      </c>
      <c r="N37" s="8" t="str">
        <f t="shared" si="13"/>
        <v/>
      </c>
      <c r="O37" s="1" t="str">
        <f t="shared" si="14"/>
        <v/>
      </c>
      <c r="P37" s="35" t="str">
        <f t="shared" si="15"/>
        <v/>
      </c>
      <c r="Q37" s="35" t="str">
        <f t="shared" si="18"/>
        <v/>
      </c>
      <c r="R37" s="6">
        <f t="shared" si="19"/>
        <v>0</v>
      </c>
      <c r="S37" s="6">
        <f>IF(AND(D37&lt;=L$4,P37&lt;&gt;"Y"),IF(N37&lt;VLOOKUP(O37,Runners!A$5:CY$183,S$1,FALSE),IF(Y$2="zero",0,Y$2),0),0)</f>
        <v>0</v>
      </c>
      <c r="T37" s="6">
        <f t="shared" si="16"/>
        <v>0</v>
      </c>
      <c r="U37" s="2"/>
      <c r="V37" s="2" t="str">
        <f>IF(O37&lt;&gt;"",VLOOKUP(O37,Runners!DE$5:DR$183,V$1,FALSE),"")</f>
        <v/>
      </c>
      <c r="W37" s="19" t="str">
        <f t="shared" si="17"/>
        <v/>
      </c>
    </row>
    <row r="38" spans="1:23" x14ac:dyDescent="0.25">
      <c r="A38" s="1" t="s">
        <v>196</v>
      </c>
      <c r="B38" s="3"/>
      <c r="C38" s="3">
        <v>8.8541666666666664E-3</v>
      </c>
      <c r="D38" s="6">
        <f t="shared" si="20"/>
        <v>35</v>
      </c>
      <c r="E38" s="2"/>
      <c r="F38" s="2">
        <f t="shared" si="21"/>
        <v>0</v>
      </c>
      <c r="J38" s="1" t="str">
        <f t="shared" si="22"/>
        <v>Guest 45:00</v>
      </c>
      <c r="M38" s="8" t="str">
        <f t="shared" si="12"/>
        <v/>
      </c>
      <c r="N38" s="8" t="str">
        <f t="shared" si="13"/>
        <v/>
      </c>
      <c r="O38" s="1" t="str">
        <f t="shared" si="14"/>
        <v/>
      </c>
      <c r="P38" s="35" t="str">
        <f t="shared" si="15"/>
        <v/>
      </c>
      <c r="Q38" s="35" t="str">
        <f t="shared" si="18"/>
        <v/>
      </c>
      <c r="R38" s="6">
        <f t="shared" si="19"/>
        <v>0</v>
      </c>
      <c r="S38" s="6">
        <f>IF(AND(D38&lt;=L$4,P38&lt;&gt;"Y"),IF(N38&lt;VLOOKUP(O38,Runners!A$5:CY$183,S$1,FALSE),IF(Y$2="zero",0,Y$2),0),0)</f>
        <v>0</v>
      </c>
      <c r="T38" s="6">
        <f t="shared" si="16"/>
        <v>0</v>
      </c>
      <c r="U38" s="2"/>
      <c r="V38" s="2" t="str">
        <f>IF(O38&lt;&gt;"",VLOOKUP(O38,Runners!DE$5:DR$183,V$1,FALSE),"")</f>
        <v/>
      </c>
      <c r="W38" s="19" t="str">
        <f t="shared" si="17"/>
        <v/>
      </c>
    </row>
    <row r="39" spans="1:23" x14ac:dyDescent="0.25">
      <c r="A39" s="1" t="s">
        <v>147</v>
      </c>
      <c r="C39" s="3">
        <v>7.8125E-3</v>
      </c>
      <c r="D39" s="6">
        <f t="shared" si="20"/>
        <v>36</v>
      </c>
      <c r="E39" s="2"/>
      <c r="F39" s="2">
        <f t="shared" si="21"/>
        <v>0</v>
      </c>
      <c r="J39" s="1" t="str">
        <f t="shared" si="22"/>
        <v>Guest 47:30</v>
      </c>
      <c r="M39" s="8" t="str">
        <f t="shared" si="12"/>
        <v/>
      </c>
      <c r="N39" s="8" t="str">
        <f t="shared" si="13"/>
        <v/>
      </c>
      <c r="O39" s="1" t="str">
        <f t="shared" si="14"/>
        <v/>
      </c>
      <c r="P39" s="35" t="str">
        <f t="shared" si="15"/>
        <v/>
      </c>
      <c r="Q39" s="35" t="str">
        <f t="shared" si="18"/>
        <v/>
      </c>
      <c r="R39" s="6">
        <f t="shared" si="19"/>
        <v>0</v>
      </c>
      <c r="S39" s="6">
        <f>IF(AND(D39&lt;=L$4,P39&lt;&gt;"Y"),IF(N39&lt;VLOOKUP(O39,Runners!A$5:CY$183,S$1,FALSE),IF(Y$2="zero",0,Y$2),0),0)</f>
        <v>0</v>
      </c>
      <c r="T39" s="6">
        <f t="shared" si="16"/>
        <v>0</v>
      </c>
      <c r="U39" s="2"/>
      <c r="V39" s="2" t="str">
        <f>IF(O39&lt;&gt;"",VLOOKUP(O39,Runners!DE$5:DR$183,V$1,FALSE),"")</f>
        <v/>
      </c>
      <c r="W39" s="19" t="str">
        <f t="shared" si="17"/>
        <v/>
      </c>
    </row>
    <row r="40" spans="1:23" x14ac:dyDescent="0.25">
      <c r="A40" s="1" t="s">
        <v>197</v>
      </c>
      <c r="C40" s="3">
        <v>6.7708333333333336E-3</v>
      </c>
      <c r="D40" s="6">
        <f t="shared" si="20"/>
        <v>37</v>
      </c>
      <c r="E40" s="2"/>
      <c r="F40" s="2">
        <f t="shared" si="21"/>
        <v>0</v>
      </c>
      <c r="J40" s="1" t="str">
        <f t="shared" si="22"/>
        <v>Guest 50:00</v>
      </c>
      <c r="M40" s="8" t="str">
        <f t="shared" si="12"/>
        <v/>
      </c>
      <c r="N40" s="8" t="str">
        <f t="shared" si="13"/>
        <v/>
      </c>
      <c r="O40" s="1" t="str">
        <f t="shared" si="14"/>
        <v/>
      </c>
      <c r="P40" s="35" t="str">
        <f t="shared" si="15"/>
        <v/>
      </c>
      <c r="Q40" s="35" t="str">
        <f t="shared" si="18"/>
        <v/>
      </c>
      <c r="R40" s="6">
        <f t="shared" si="19"/>
        <v>0</v>
      </c>
      <c r="S40" s="6">
        <f>IF(AND(D40&lt;=L$4,P40&lt;&gt;"Y"),IF(N40&lt;VLOOKUP(O40,Runners!A$5:CY$183,S$1,FALSE),IF(Y$2="zero",0,Y$2),0),0)</f>
        <v>0</v>
      </c>
      <c r="T40" s="6">
        <f t="shared" si="16"/>
        <v>0</v>
      </c>
      <c r="U40" s="2"/>
      <c r="V40" s="2" t="str">
        <f>IF(O40&lt;&gt;"",VLOOKUP(O40,Runners!DE$5:DR$183,V$1,FALSE),"")</f>
        <v/>
      </c>
      <c r="W40" s="19" t="str">
        <f t="shared" si="17"/>
        <v/>
      </c>
    </row>
    <row r="41" spans="1:23" x14ac:dyDescent="0.25">
      <c r="A41" s="1" t="s">
        <v>198</v>
      </c>
      <c r="C41" s="3">
        <v>4.6874999999999998E-3</v>
      </c>
      <c r="D41" s="6">
        <f t="shared" si="20"/>
        <v>38</v>
      </c>
      <c r="E41" s="2"/>
      <c r="F41" s="2">
        <f t="shared" si="21"/>
        <v>0</v>
      </c>
      <c r="J41" s="1" t="str">
        <f t="shared" si="22"/>
        <v>Guest 55:00</v>
      </c>
      <c r="M41" s="8" t="str">
        <f t="shared" si="12"/>
        <v/>
      </c>
      <c r="N41" s="8" t="str">
        <f t="shared" si="13"/>
        <v/>
      </c>
      <c r="O41" s="1" t="str">
        <f t="shared" si="14"/>
        <v/>
      </c>
      <c r="P41" s="35" t="str">
        <f t="shared" si="15"/>
        <v/>
      </c>
      <c r="Q41" s="35" t="str">
        <f t="shared" si="18"/>
        <v/>
      </c>
      <c r="R41" s="6">
        <f t="shared" si="19"/>
        <v>0</v>
      </c>
      <c r="S41" s="6">
        <f>IF(AND(D41&lt;=L$4,P41&lt;&gt;"Y"),IF(N41&lt;VLOOKUP(O41,Runners!A$5:CY$183,S$1,FALSE),IF(Y$2="zero",0,Y$2),0),0)</f>
        <v>0</v>
      </c>
      <c r="T41" s="6">
        <f t="shared" si="16"/>
        <v>0</v>
      </c>
      <c r="U41" s="2"/>
      <c r="V41" s="2" t="str">
        <f>IF(O41&lt;&gt;"",VLOOKUP(O41,Runners!DE$5:DR$183,V$1,FALSE),"")</f>
        <v/>
      </c>
      <c r="W41" s="19" t="str">
        <f t="shared" si="17"/>
        <v/>
      </c>
    </row>
    <row r="42" spans="1:23" x14ac:dyDescent="0.25">
      <c r="A42" s="1" t="s">
        <v>199</v>
      </c>
      <c r="C42" s="3">
        <v>2.6041666666666665E-3</v>
      </c>
      <c r="D42" s="6">
        <f t="shared" si="20"/>
        <v>39</v>
      </c>
      <c r="E42" s="2"/>
      <c r="F42" s="2">
        <f t="shared" si="21"/>
        <v>0</v>
      </c>
      <c r="J42" s="1" t="str">
        <f t="shared" si="22"/>
        <v>Guest 60:00</v>
      </c>
      <c r="M42" s="8" t="str">
        <f t="shared" si="12"/>
        <v/>
      </c>
      <c r="N42" s="8" t="str">
        <f t="shared" si="13"/>
        <v/>
      </c>
      <c r="O42" s="1" t="str">
        <f t="shared" si="14"/>
        <v/>
      </c>
      <c r="P42" s="35" t="str">
        <f t="shared" si="15"/>
        <v/>
      </c>
      <c r="Q42" s="35" t="str">
        <f t="shared" si="18"/>
        <v/>
      </c>
      <c r="R42" s="6">
        <f t="shared" si="19"/>
        <v>0</v>
      </c>
      <c r="S42" s="6">
        <f>IF(AND(D42&lt;=L$4,P42&lt;&gt;"Y"),IF(N42&lt;VLOOKUP(O42,Runners!A$5:CY$183,S$1,FALSE),IF(Y$2="zero",0,Y$2),0),0)</f>
        <v>0</v>
      </c>
      <c r="T42" s="6">
        <f t="shared" si="16"/>
        <v>0</v>
      </c>
      <c r="U42" s="2"/>
      <c r="V42" s="2" t="str">
        <f>IF(O42&lt;&gt;"",VLOOKUP(O42,Runners!DE$5:DR$183,V$1,FALSE),"")</f>
        <v/>
      </c>
      <c r="W42" s="19" t="str">
        <f t="shared" si="17"/>
        <v/>
      </c>
    </row>
    <row r="43" spans="1:23" x14ac:dyDescent="0.25">
      <c r="A43" s="1" t="s">
        <v>225</v>
      </c>
      <c r="C43" s="3"/>
      <c r="D43" s="6">
        <f t="shared" si="20"/>
        <v>40</v>
      </c>
      <c r="E43" s="2"/>
      <c r="F43" s="2">
        <f t="shared" si="21"/>
        <v>0</v>
      </c>
      <c r="J43" s="1" t="str">
        <f t="shared" si="22"/>
        <v>Hannah Riley</v>
      </c>
      <c r="M43" s="8" t="str">
        <f t="shared" si="12"/>
        <v/>
      </c>
      <c r="N43" s="8" t="str">
        <f t="shared" si="13"/>
        <v/>
      </c>
      <c r="O43" s="1" t="str">
        <f t="shared" si="14"/>
        <v/>
      </c>
      <c r="P43" s="35" t="str">
        <f t="shared" si="15"/>
        <v/>
      </c>
      <c r="Q43" s="35" t="str">
        <f t="shared" si="18"/>
        <v/>
      </c>
      <c r="R43" s="6">
        <f t="shared" si="19"/>
        <v>0</v>
      </c>
      <c r="S43" s="6">
        <f>IF(AND(D43&lt;=L$4,P43&lt;&gt;"Y"),IF(N43&lt;VLOOKUP(O43,Runners!A$5:CY$183,S$1,FALSE),IF(Y$2="zero",0,Y$2),0),0)</f>
        <v>0</v>
      </c>
      <c r="T43" s="6">
        <f t="shared" si="16"/>
        <v>0</v>
      </c>
      <c r="U43" s="2"/>
      <c r="V43" s="2" t="str">
        <f>IF(O43&lt;&gt;"",VLOOKUP(O43,Runners!DE$5:DR$183,V$1,FALSE),"")</f>
        <v/>
      </c>
      <c r="W43" s="19" t="str">
        <f t="shared" si="17"/>
        <v/>
      </c>
    </row>
    <row r="44" spans="1:23" x14ac:dyDescent="0.25">
      <c r="A44" s="1" t="s">
        <v>140</v>
      </c>
      <c r="C44" s="3">
        <v>9.0277777777777787E-3</v>
      </c>
      <c r="D44" s="6">
        <f t="shared" si="20"/>
        <v>41</v>
      </c>
      <c r="E44" s="2"/>
      <c r="F44" s="2">
        <f t="shared" si="21"/>
        <v>0</v>
      </c>
      <c r="J44" s="1" t="str">
        <f t="shared" si="22"/>
        <v>Ian Tate</v>
      </c>
      <c r="M44" s="8" t="str">
        <f t="shared" si="12"/>
        <v/>
      </c>
      <c r="N44" s="8" t="str">
        <f t="shared" si="13"/>
        <v/>
      </c>
      <c r="O44" s="1" t="str">
        <f t="shared" si="14"/>
        <v/>
      </c>
      <c r="P44" s="35" t="str">
        <f t="shared" si="15"/>
        <v/>
      </c>
      <c r="Q44" s="35" t="str">
        <f t="shared" si="18"/>
        <v/>
      </c>
      <c r="R44" s="6">
        <f t="shared" si="19"/>
        <v>0</v>
      </c>
      <c r="S44" s="6">
        <f>IF(AND(D44&lt;=L$4,P44&lt;&gt;"Y"),IF(N44&lt;VLOOKUP(O44,Runners!A$5:CY$183,S$1,FALSE),IF(Y$2="zero",0,Y$2),0),0)</f>
        <v>0</v>
      </c>
      <c r="T44" s="6">
        <f t="shared" si="16"/>
        <v>0</v>
      </c>
      <c r="U44" s="2"/>
      <c r="V44" s="2" t="str">
        <f>IF(O44&lt;&gt;"",VLOOKUP(O44,Runners!DE$5:DR$183,V$1,FALSE),"")</f>
        <v/>
      </c>
      <c r="W44" s="19" t="str">
        <f t="shared" si="17"/>
        <v/>
      </c>
    </row>
    <row r="45" spans="1:23" x14ac:dyDescent="0.25">
      <c r="A45" s="1" t="s">
        <v>7</v>
      </c>
      <c r="C45" s="3">
        <v>1.3888888888888889E-3</v>
      </c>
      <c r="D45" s="6">
        <f t="shared" si="20"/>
        <v>42</v>
      </c>
      <c r="E45" s="2"/>
      <c r="F45" s="2">
        <f t="shared" si="21"/>
        <v>0</v>
      </c>
      <c r="J45" s="1" t="str">
        <f t="shared" si="22"/>
        <v>Jacqui Murray</v>
      </c>
      <c r="M45" s="8" t="str">
        <f t="shared" si="12"/>
        <v/>
      </c>
      <c r="N45" s="8" t="str">
        <f t="shared" si="13"/>
        <v/>
      </c>
      <c r="O45" s="1" t="str">
        <f t="shared" si="14"/>
        <v/>
      </c>
      <c r="P45" s="35" t="str">
        <f t="shared" si="15"/>
        <v/>
      </c>
      <c r="Q45" s="35" t="str">
        <f t="shared" si="18"/>
        <v/>
      </c>
      <c r="R45" s="6">
        <f t="shared" si="19"/>
        <v>0</v>
      </c>
      <c r="S45" s="6">
        <f>IF(AND(D45&lt;=L$4,P45&lt;&gt;"Y"),IF(N45&lt;VLOOKUP(O45,Runners!A$5:CY$183,S$1,FALSE),IF(Y$2="zero",0,Y$2),0),0)</f>
        <v>0</v>
      </c>
      <c r="T45" s="6">
        <f t="shared" si="16"/>
        <v>0</v>
      </c>
      <c r="U45" s="2"/>
      <c r="V45" s="2" t="str">
        <f>IF(O45&lt;&gt;"",VLOOKUP(O45,Runners!DE$5:DR$183,V$1,FALSE),"")</f>
        <v/>
      </c>
      <c r="W45" s="19" t="str">
        <f t="shared" si="17"/>
        <v/>
      </c>
    </row>
    <row r="46" spans="1:23" x14ac:dyDescent="0.25">
      <c r="A46" s="1" t="s">
        <v>189</v>
      </c>
      <c r="B46" s="3"/>
      <c r="C46" s="3">
        <v>1.0937500000000001E-2</v>
      </c>
      <c r="D46" s="6">
        <f t="shared" si="20"/>
        <v>43</v>
      </c>
      <c r="E46" s="2">
        <v>2.6909722222222224E-2</v>
      </c>
      <c r="F46" s="2">
        <f t="shared" si="21"/>
        <v>1.5972222222222221E-2</v>
      </c>
      <c r="J46" s="1" t="str">
        <f t="shared" si="22"/>
        <v>James Whittle</v>
      </c>
      <c r="M46" s="8" t="str">
        <f t="shared" si="12"/>
        <v/>
      </c>
      <c r="N46" s="8" t="str">
        <f t="shared" si="13"/>
        <v/>
      </c>
      <c r="O46" s="1" t="str">
        <f t="shared" si="14"/>
        <v/>
      </c>
      <c r="P46" s="35" t="str">
        <f t="shared" si="15"/>
        <v/>
      </c>
      <c r="Q46" s="35" t="str">
        <f t="shared" si="18"/>
        <v/>
      </c>
      <c r="R46" s="6">
        <f t="shared" si="19"/>
        <v>0</v>
      </c>
      <c r="S46" s="6">
        <f>IF(AND(D46&lt;=L$4,P46&lt;&gt;"Y"),IF(N46&lt;VLOOKUP(O46,Runners!A$5:CY$183,S$1,FALSE),IF(Y$2="zero",0,Y$2),0),0)</f>
        <v>0</v>
      </c>
      <c r="T46" s="6">
        <f t="shared" si="16"/>
        <v>0</v>
      </c>
      <c r="U46" s="2"/>
      <c r="V46" s="2" t="str">
        <f>IF(O46&lt;&gt;"",VLOOKUP(O46,Runners!DE$5:DR$183,V$1,FALSE),"")</f>
        <v/>
      </c>
      <c r="W46" s="19" t="str">
        <f t="shared" si="17"/>
        <v/>
      </c>
    </row>
    <row r="47" spans="1:23" x14ac:dyDescent="0.25">
      <c r="A47" s="1" t="s">
        <v>176</v>
      </c>
      <c r="B47" s="3"/>
      <c r="C47" s="3">
        <v>8.3333333333333332E-3</v>
      </c>
      <c r="D47" s="6">
        <f t="shared" si="20"/>
        <v>44</v>
      </c>
      <c r="E47" s="2"/>
      <c r="F47" s="2">
        <f t="shared" si="21"/>
        <v>0</v>
      </c>
      <c r="J47" s="1" t="str">
        <f t="shared" si="22"/>
        <v>Jennifer Hill</v>
      </c>
      <c r="M47" s="8" t="str">
        <f t="shared" si="12"/>
        <v/>
      </c>
      <c r="N47" s="8" t="str">
        <f t="shared" si="13"/>
        <v/>
      </c>
      <c r="O47" s="1" t="str">
        <f t="shared" si="14"/>
        <v/>
      </c>
      <c r="P47" s="35" t="str">
        <f t="shared" si="15"/>
        <v/>
      </c>
      <c r="Q47" s="35" t="str">
        <f t="shared" si="18"/>
        <v/>
      </c>
      <c r="R47" s="6">
        <f t="shared" si="19"/>
        <v>0</v>
      </c>
      <c r="S47" s="6">
        <f>IF(AND(D47&lt;=L$4,P47&lt;&gt;"Y"),IF(N47&lt;VLOOKUP(O47,Runners!A$5:CY$183,S$1,FALSE),IF(Y$2="zero",0,Y$2),0),0)</f>
        <v>0</v>
      </c>
      <c r="T47" s="6">
        <f t="shared" si="16"/>
        <v>0</v>
      </c>
      <c r="U47" s="2"/>
      <c r="V47" s="2" t="str">
        <f>IF(O47&lt;&gt;"",VLOOKUP(O47,Runners!DE$5:DR$183,V$1,FALSE),"")</f>
        <v/>
      </c>
      <c r="W47" s="19" t="str">
        <f t="shared" si="17"/>
        <v/>
      </c>
    </row>
    <row r="48" spans="1:23" x14ac:dyDescent="0.25">
      <c r="A48" s="1" t="s">
        <v>16</v>
      </c>
      <c r="C48" s="3">
        <v>1.1979166666666666E-2</v>
      </c>
      <c r="D48" s="6">
        <f t="shared" si="20"/>
        <v>45</v>
      </c>
      <c r="E48" s="2"/>
      <c r="F48" s="2">
        <f t="shared" si="21"/>
        <v>0</v>
      </c>
      <c r="J48" s="1" t="str">
        <f t="shared" si="22"/>
        <v>Joe Greenwood</v>
      </c>
      <c r="M48" s="8" t="str">
        <f t="shared" si="12"/>
        <v/>
      </c>
      <c r="N48" s="8" t="str">
        <f t="shared" si="13"/>
        <v/>
      </c>
      <c r="O48" s="1" t="str">
        <f t="shared" si="14"/>
        <v/>
      </c>
      <c r="P48" s="35" t="str">
        <f t="shared" si="15"/>
        <v/>
      </c>
      <c r="Q48" s="35" t="str">
        <f t="shared" si="18"/>
        <v/>
      </c>
      <c r="R48" s="6">
        <f t="shared" si="19"/>
        <v>0</v>
      </c>
      <c r="S48" s="6">
        <f>IF(AND(D48&lt;=L$4,P48&lt;&gt;"Y"),IF(N48&lt;VLOOKUP(O48,Runners!A$5:CY$183,S$1,FALSE),IF(Y$2="zero",0,Y$2),0),0)</f>
        <v>0</v>
      </c>
      <c r="T48" s="6">
        <f t="shared" si="16"/>
        <v>0</v>
      </c>
      <c r="U48" s="2"/>
      <c r="V48" s="2" t="str">
        <f>IF(O48&lt;&gt;"",VLOOKUP(O48,Runners!DE$5:DR$183,V$1,FALSE),"")</f>
        <v/>
      </c>
      <c r="W48" s="19" t="str">
        <f t="shared" si="17"/>
        <v/>
      </c>
    </row>
    <row r="49" spans="1:23" x14ac:dyDescent="0.25">
      <c r="A49" s="1" t="s">
        <v>124</v>
      </c>
      <c r="C49" s="3">
        <v>9.3749999999999997E-3</v>
      </c>
      <c r="D49" s="6">
        <f t="shared" si="20"/>
        <v>46</v>
      </c>
      <c r="E49" s="2"/>
      <c r="F49" s="2">
        <f t="shared" si="21"/>
        <v>0</v>
      </c>
      <c r="J49" s="1" t="str">
        <f t="shared" si="22"/>
        <v>John Bertenshaw</v>
      </c>
      <c r="M49" s="8" t="str">
        <f t="shared" si="12"/>
        <v/>
      </c>
      <c r="N49" s="8" t="str">
        <f t="shared" si="13"/>
        <v/>
      </c>
      <c r="O49" s="1" t="str">
        <f t="shared" si="14"/>
        <v/>
      </c>
      <c r="P49" s="35" t="str">
        <f t="shared" si="15"/>
        <v/>
      </c>
      <c r="Q49" s="35" t="str">
        <f t="shared" si="18"/>
        <v/>
      </c>
      <c r="R49" s="6">
        <f t="shared" si="19"/>
        <v>0</v>
      </c>
      <c r="S49" s="6">
        <f>IF(AND(D49&lt;=L$4,P49&lt;&gt;"Y"),IF(N49&lt;VLOOKUP(O49,Runners!A$5:CY$183,S$1,FALSE),IF(Y$2="zero",0,Y$2),0),0)</f>
        <v>0</v>
      </c>
      <c r="T49" s="6">
        <f t="shared" si="16"/>
        <v>0</v>
      </c>
      <c r="U49" s="2"/>
      <c r="V49" s="2" t="str">
        <f>IF(O49&lt;&gt;"",VLOOKUP(O49,Runners!DE$5:DR$183,V$1,FALSE),"")</f>
        <v/>
      </c>
      <c r="W49" s="19" t="str">
        <f t="shared" si="17"/>
        <v/>
      </c>
    </row>
    <row r="50" spans="1:23" x14ac:dyDescent="0.25">
      <c r="A50" s="1" t="s">
        <v>142</v>
      </c>
      <c r="C50" s="3">
        <v>9.8958333333333329E-3</v>
      </c>
      <c r="D50" s="6">
        <f t="shared" si="20"/>
        <v>47</v>
      </c>
      <c r="E50" s="2"/>
      <c r="F50" s="2">
        <f t="shared" si="21"/>
        <v>0</v>
      </c>
      <c r="J50" s="1" t="str">
        <f t="shared" si="22"/>
        <v>Jonathan Tuck</v>
      </c>
      <c r="M50" s="8" t="str">
        <f t="shared" si="12"/>
        <v/>
      </c>
      <c r="N50" s="8" t="str">
        <f t="shared" si="13"/>
        <v/>
      </c>
      <c r="O50" s="1" t="str">
        <f t="shared" si="14"/>
        <v/>
      </c>
      <c r="P50" s="35" t="str">
        <f t="shared" si="15"/>
        <v/>
      </c>
      <c r="Q50" s="35" t="str">
        <f t="shared" si="18"/>
        <v/>
      </c>
      <c r="R50" s="6">
        <f t="shared" si="19"/>
        <v>0</v>
      </c>
      <c r="S50" s="6">
        <f>IF(AND(D50&lt;=L$4,P50&lt;&gt;"Y"),IF(N50&lt;VLOOKUP(O50,Runners!A$5:CY$183,S$1,FALSE),IF(Y$2="zero",0,Y$2),0),0)</f>
        <v>0</v>
      </c>
      <c r="T50" s="6">
        <f t="shared" si="16"/>
        <v>0</v>
      </c>
      <c r="U50" s="2"/>
      <c r="V50" s="2" t="str">
        <f>IF(O50&lt;&gt;"",VLOOKUP(O50,Runners!DE$5:DR$183,V$1,FALSE),"")</f>
        <v/>
      </c>
      <c r="W50" s="19" t="str">
        <f t="shared" si="17"/>
        <v/>
      </c>
    </row>
    <row r="51" spans="1:23" x14ac:dyDescent="0.25">
      <c r="A51" s="1" t="s">
        <v>191</v>
      </c>
      <c r="C51" s="3">
        <v>2.9513888888888888E-3</v>
      </c>
      <c r="D51" s="6">
        <f t="shared" si="20"/>
        <v>48</v>
      </c>
      <c r="E51" s="2"/>
      <c r="F51" s="2">
        <f t="shared" si="21"/>
        <v>0</v>
      </c>
      <c r="J51" s="1" t="str">
        <f t="shared" si="22"/>
        <v>Juli Wiseman</v>
      </c>
      <c r="M51" s="8" t="str">
        <f t="shared" si="12"/>
        <v/>
      </c>
      <c r="N51" s="8" t="str">
        <f t="shared" si="13"/>
        <v/>
      </c>
      <c r="O51" s="1" t="str">
        <f t="shared" si="14"/>
        <v/>
      </c>
      <c r="P51" s="35" t="str">
        <f t="shared" si="15"/>
        <v/>
      </c>
      <c r="Q51" s="35" t="str">
        <f t="shared" si="18"/>
        <v/>
      </c>
      <c r="R51" s="6">
        <f t="shared" si="19"/>
        <v>0</v>
      </c>
      <c r="S51" s="6">
        <f>IF(AND(D51&lt;=L$4,P51&lt;&gt;"Y"),IF(N51&lt;VLOOKUP(O51,Runners!A$5:CY$183,S$1,FALSE),IF(Y$2="zero",0,Y$2),0),0)</f>
        <v>0</v>
      </c>
      <c r="T51" s="6">
        <f t="shared" si="16"/>
        <v>0</v>
      </c>
      <c r="U51" s="2"/>
      <c r="V51" s="2" t="str">
        <f>IF(O51&lt;&gt;"",VLOOKUP(O51,Runners!DE$5:DR$183,V$1,FALSE),"")</f>
        <v/>
      </c>
      <c r="W51" s="19" t="str">
        <f t="shared" si="17"/>
        <v/>
      </c>
    </row>
    <row r="52" spans="1:23" x14ac:dyDescent="0.25">
      <c r="A52" s="1" t="s">
        <v>14</v>
      </c>
      <c r="C52" s="3">
        <v>2.9513888888888888E-3</v>
      </c>
      <c r="D52" s="6">
        <f t="shared" si="20"/>
        <v>49</v>
      </c>
      <c r="E52" s="2"/>
      <c r="F52" s="2">
        <f t="shared" si="21"/>
        <v>0</v>
      </c>
      <c r="J52" s="1" t="str">
        <f t="shared" si="22"/>
        <v>Julia Rolfe</v>
      </c>
      <c r="M52" s="8" t="str">
        <f t="shared" si="12"/>
        <v/>
      </c>
      <c r="N52" s="8" t="str">
        <f t="shared" si="13"/>
        <v/>
      </c>
      <c r="O52" s="1" t="str">
        <f t="shared" si="14"/>
        <v/>
      </c>
      <c r="P52" s="35" t="str">
        <f t="shared" si="15"/>
        <v/>
      </c>
      <c r="Q52" s="35" t="str">
        <f t="shared" si="18"/>
        <v/>
      </c>
      <c r="R52" s="6">
        <f t="shared" si="19"/>
        <v>0</v>
      </c>
      <c r="S52" s="6">
        <f>IF(AND(D52&lt;=L$4,P52&lt;&gt;"Y"),IF(N52&lt;VLOOKUP(O52,Runners!A$5:CY$183,S$1,FALSE),IF(Y$2="zero",0,Y$2),0),0)</f>
        <v>0</v>
      </c>
      <c r="T52" s="6">
        <f t="shared" si="16"/>
        <v>0</v>
      </c>
      <c r="U52" s="2"/>
      <c r="V52" s="2" t="str">
        <f>IF(O52&lt;&gt;"",VLOOKUP(O52,Runners!DE$5:DR$183,V$1,FALSE),"")</f>
        <v/>
      </c>
      <c r="W52" s="19" t="str">
        <f t="shared" si="17"/>
        <v/>
      </c>
    </row>
    <row r="53" spans="1:23" x14ac:dyDescent="0.25">
      <c r="A53" s="1" t="s">
        <v>180</v>
      </c>
      <c r="C53" s="3">
        <v>8.1597222222222227E-3</v>
      </c>
      <c r="D53" s="6">
        <f t="shared" si="20"/>
        <v>50</v>
      </c>
      <c r="E53" s="2"/>
      <c r="F53" s="2">
        <f t="shared" si="21"/>
        <v>0</v>
      </c>
      <c r="J53" s="1" t="str">
        <f t="shared" si="22"/>
        <v>Kate Edwards</v>
      </c>
      <c r="M53" s="8" t="str">
        <f t="shared" si="12"/>
        <v/>
      </c>
      <c r="N53" s="8" t="str">
        <f t="shared" si="13"/>
        <v/>
      </c>
      <c r="O53" s="1" t="str">
        <f t="shared" si="14"/>
        <v/>
      </c>
      <c r="P53" s="35" t="str">
        <f t="shared" si="15"/>
        <v/>
      </c>
      <c r="Q53" s="35" t="str">
        <f t="shared" si="18"/>
        <v/>
      </c>
      <c r="R53" s="6">
        <f t="shared" si="19"/>
        <v>0</v>
      </c>
      <c r="S53" s="6">
        <f>IF(AND(D53&lt;=L$4,P53&lt;&gt;"Y"),IF(N53&lt;VLOOKUP(O53,Runners!A$5:CY$183,S$1,FALSE),IF(Y$2="zero",0,Y$2),0),0)</f>
        <v>0</v>
      </c>
      <c r="T53" s="6">
        <f t="shared" si="16"/>
        <v>0</v>
      </c>
      <c r="U53" s="2"/>
      <c r="V53" s="2" t="str">
        <f>IF(O53&lt;&gt;"",VLOOKUP(O53,Runners!DE$5:DR$183,V$1,FALSE),"")</f>
        <v/>
      </c>
      <c r="W53" s="19" t="str">
        <f t="shared" si="17"/>
        <v/>
      </c>
    </row>
    <row r="54" spans="1:23" x14ac:dyDescent="0.25">
      <c r="A54" s="1" t="s">
        <v>13</v>
      </c>
      <c r="C54" s="3">
        <v>6.9444444444444441E-3</v>
      </c>
      <c r="D54" s="6">
        <f t="shared" si="20"/>
        <v>51</v>
      </c>
      <c r="E54" s="2"/>
      <c r="F54" s="2">
        <f t="shared" si="21"/>
        <v>0</v>
      </c>
      <c r="J54" s="1" t="str">
        <f t="shared" si="22"/>
        <v>Kathy Gaunt</v>
      </c>
      <c r="M54" s="8" t="str">
        <f t="shared" si="12"/>
        <v/>
      </c>
      <c r="N54" s="8" t="str">
        <f t="shared" si="13"/>
        <v/>
      </c>
      <c r="O54" s="1" t="str">
        <f t="shared" si="14"/>
        <v/>
      </c>
      <c r="P54" s="35" t="str">
        <f t="shared" si="15"/>
        <v/>
      </c>
      <c r="Q54" s="35" t="str">
        <f t="shared" si="18"/>
        <v/>
      </c>
      <c r="R54" s="6">
        <f t="shared" si="19"/>
        <v>0</v>
      </c>
      <c r="S54" s="6">
        <f>IF(AND(D54&lt;=L$4,P54&lt;&gt;"Y"),IF(N54&lt;VLOOKUP(O54,Runners!A$5:CY$183,S$1,FALSE),IF(Y$2="zero",0,Y$2),0),0)</f>
        <v>0</v>
      </c>
      <c r="T54" s="6">
        <f t="shared" si="16"/>
        <v>0</v>
      </c>
      <c r="U54" s="2"/>
      <c r="V54" s="2" t="str">
        <f>IF(O54&lt;&gt;"",VLOOKUP(O54,Runners!DE$5:DR$183,V$1,FALSE),"")</f>
        <v/>
      </c>
      <c r="W54" s="19" t="str">
        <f t="shared" si="17"/>
        <v/>
      </c>
    </row>
    <row r="55" spans="1:23" x14ac:dyDescent="0.25">
      <c r="A55" s="1" t="s">
        <v>158</v>
      </c>
      <c r="C55" s="3">
        <v>7.1180555555555554E-3</v>
      </c>
      <c r="D55" s="6">
        <f t="shared" si="20"/>
        <v>52</v>
      </c>
      <c r="E55" s="2"/>
      <c r="F55" s="2">
        <f t="shared" si="21"/>
        <v>0</v>
      </c>
      <c r="J55" s="1" t="str">
        <f t="shared" si="22"/>
        <v>Katy McIntyre</v>
      </c>
      <c r="M55" s="8"/>
      <c r="P55" s="35"/>
      <c r="Q55" s="35"/>
      <c r="T55" s="6"/>
      <c r="U55" s="2"/>
      <c r="V55" s="2"/>
      <c r="W55" s="19"/>
    </row>
    <row r="56" spans="1:23" x14ac:dyDescent="0.25">
      <c r="A56" s="1" t="s">
        <v>141</v>
      </c>
      <c r="C56" s="3">
        <v>4.5138888888888893E-3</v>
      </c>
      <c r="D56" s="6">
        <f t="shared" si="20"/>
        <v>53</v>
      </c>
      <c r="E56" s="2"/>
      <c r="F56" s="2">
        <f t="shared" si="21"/>
        <v>0</v>
      </c>
      <c r="J56" s="1" t="str">
        <f t="shared" si="22"/>
        <v>Kevin Murray</v>
      </c>
      <c r="M56" s="8" t="str">
        <f>IF(D56&lt;=L$4,SMALL(E$4:E$207,D56),"")</f>
        <v/>
      </c>
      <c r="N56" s="8" t="str">
        <f>IF(D56&lt;=L$4,VLOOKUP(M56,E$4:F$207,2,FALSE),"")</f>
        <v/>
      </c>
      <c r="O56" s="1" t="str">
        <f>IF(D56&lt;=L$4,VLOOKUP(M56,E$4:J$207,6,FALSE),"")</f>
        <v/>
      </c>
      <c r="P56" s="35" t="str">
        <f>IF(D56&lt;=L$4,VLOOKUP(O56,A$4:B$207,2,FALSE),"")</f>
        <v/>
      </c>
      <c r="Q56" s="35" t="str">
        <f>IF(D56&lt;=L$4,IF(P56="Y",Q54,Q54-1),"")</f>
        <v/>
      </c>
      <c r="R56" s="6">
        <f>IF(Q56=Q54,0,IF(Q56&gt;0,Q56,1))</f>
        <v>0</v>
      </c>
      <c r="S56" s="6">
        <f>IF(AND(D56&lt;=L$4,P56&lt;&gt;"Y"),IF(N56&lt;VLOOKUP(O56,Runners!A$5:CY$183,S$1,FALSE),IF(Y$2="zero",0,Y$2),0),0)</f>
        <v>0</v>
      </c>
      <c r="T56" s="6">
        <f>IF(AND(D56&lt;=L$4,P56&lt;&gt;"Y"),S56+R56,0)</f>
        <v>0</v>
      </c>
      <c r="U56" s="2"/>
      <c r="V56" s="2" t="str">
        <f>IF(O56&lt;&gt;"",VLOOKUP(O56,Runners!DE$5:DR$183,V$1,FALSE),"")</f>
        <v/>
      </c>
      <c r="W56" s="19" t="str">
        <f>IF(O56&lt;&gt;"",(V56-N56)/V56,"")</f>
        <v/>
      </c>
    </row>
    <row r="57" spans="1:23" x14ac:dyDescent="0.25">
      <c r="A57" s="1" t="s">
        <v>202</v>
      </c>
      <c r="C57" s="3">
        <v>7.1180555555555554E-3</v>
      </c>
      <c r="D57" s="6">
        <f t="shared" si="20"/>
        <v>54</v>
      </c>
      <c r="E57" s="2"/>
      <c r="F57" s="2"/>
      <c r="J57" s="1" t="str">
        <f t="shared" si="22"/>
        <v>Kim Dykes</v>
      </c>
      <c r="M57" s="8" t="str">
        <f>IF(D57&lt;=L$4,SMALL(E$4:E$207,D57),"")</f>
        <v/>
      </c>
      <c r="N57" s="8" t="str">
        <f>IF(D57&lt;=L$4,VLOOKUP(M57,E$4:F$207,2,FALSE),"")</f>
        <v/>
      </c>
      <c r="O57" s="1" t="str">
        <f>IF(D57&lt;=L$4,VLOOKUP(M57,E$4:J$207,6,FALSE),"")</f>
        <v/>
      </c>
      <c r="P57" s="35" t="str">
        <f>IF(D57&lt;=L$4,VLOOKUP(O57,A$4:B$207,2,FALSE),"")</f>
        <v/>
      </c>
      <c r="Q57" s="35" t="str">
        <f>IF(D57&lt;=L$4,IF(P57="Y",Q56,Q56-1),"")</f>
        <v/>
      </c>
      <c r="R57" s="6">
        <f>IF(Q57=Q56,0,IF(Q57&gt;0,Q57,1))</f>
        <v>0</v>
      </c>
      <c r="S57" s="6">
        <f>IF(AND(D57&lt;=L$4,P57&lt;&gt;"Y"),IF(N57&lt;VLOOKUP(O57,Runners!A$5:CY$183,S$1,FALSE),IF(Y$2="zero",0,Y$2),0),0)</f>
        <v>0</v>
      </c>
      <c r="T57" s="6">
        <f>IF(AND(D57&lt;=L$4,P57&lt;&gt;"Y"),S57+R57,0)</f>
        <v>0</v>
      </c>
      <c r="U57" s="2"/>
      <c r="V57" s="2" t="str">
        <f>IF(O57&lt;&gt;"",VLOOKUP(O57,Runners!DE$5:DR$183,V$1,FALSE),"")</f>
        <v/>
      </c>
      <c r="W57" s="19" t="str">
        <f>IF(O57&lt;&gt;"",(V57-N57)/V57,"")</f>
        <v/>
      </c>
    </row>
    <row r="58" spans="1:23" x14ac:dyDescent="0.25">
      <c r="A58" s="1" t="s">
        <v>10</v>
      </c>
      <c r="C58" s="3">
        <v>4.5138888888888893E-3</v>
      </c>
      <c r="D58" s="6">
        <f t="shared" si="20"/>
        <v>55</v>
      </c>
      <c r="E58" s="2"/>
      <c r="F58" s="2">
        <f t="shared" ref="F58:F107" si="23">IF(E58&gt;0,E58-C58,0)</f>
        <v>0</v>
      </c>
      <c r="J58" s="1" t="str">
        <f t="shared" si="22"/>
        <v>Kirsten Burnett</v>
      </c>
      <c r="M58" s="8"/>
      <c r="P58" s="35"/>
      <c r="Q58" s="35"/>
      <c r="T58" s="6"/>
      <c r="U58" s="2"/>
      <c r="V58" s="2"/>
      <c r="W58" s="19"/>
    </row>
    <row r="59" spans="1:23" x14ac:dyDescent="0.25">
      <c r="A59" s="1" t="s">
        <v>9</v>
      </c>
      <c r="C59" s="3">
        <v>1.5624999999999999E-3</v>
      </c>
      <c r="D59" s="6">
        <f t="shared" si="20"/>
        <v>56</v>
      </c>
      <c r="E59" s="2">
        <v>2.4560185185185185E-2</v>
      </c>
      <c r="F59" s="2">
        <f t="shared" si="23"/>
        <v>2.2997685185185184E-2</v>
      </c>
      <c r="J59" s="1" t="str">
        <f t="shared" si="22"/>
        <v>Laura Byrne</v>
      </c>
      <c r="M59" s="8" t="str">
        <f t="shared" ref="M59:M65" si="24">IF(D59&lt;=L$4,SMALL(E$4:E$207,D59),"")</f>
        <v/>
      </c>
      <c r="N59" s="8" t="str">
        <f t="shared" ref="N59:N65" si="25">IF(D59&lt;=L$4,VLOOKUP(M59,E$4:F$207,2,FALSE),"")</f>
        <v/>
      </c>
      <c r="O59" s="1" t="str">
        <f t="shared" ref="O59:O65" si="26">IF(D59&lt;=L$4,VLOOKUP(M59,E$4:J$207,6,FALSE),"")</f>
        <v/>
      </c>
      <c r="P59" s="35" t="str">
        <f t="shared" ref="P59:P65" si="27">IF(D59&lt;=L$4,VLOOKUP(O59,A$4:B$207,2,FALSE),"")</f>
        <v/>
      </c>
      <c r="Q59" s="35" t="str">
        <f>IF(D59&lt;=L$4,IF(P59="Y",Q57,Q57-1),"")</f>
        <v/>
      </c>
      <c r="R59" s="6">
        <f>IF(Q59=Q57,0,IF(Q59&gt;0,Q59,1))</f>
        <v>0</v>
      </c>
      <c r="S59" s="6">
        <f>IF(AND(D59&lt;=L$4,P59&lt;&gt;"Y"),IF(N59&lt;VLOOKUP(O59,Runners!A$5:CY$183,S$1,FALSE),IF(Y$2="zero",0,Y$2),0),0)</f>
        <v>0</v>
      </c>
      <c r="T59" s="6">
        <f t="shared" ref="T59:T65" si="28">IF(AND(D59&lt;=L$4,P59&lt;&gt;"Y"),S59+R59,0)</f>
        <v>0</v>
      </c>
      <c r="U59" s="2"/>
      <c r="V59" s="2" t="str">
        <f>IF(O59&lt;&gt;"",VLOOKUP(O59,Runners!DE$5:DR$183,V$1,FALSE),"")</f>
        <v/>
      </c>
      <c r="W59" s="19" t="str">
        <f t="shared" ref="W59:W65" si="29">IF(O59&lt;&gt;"",(V59-N59)/V59,"")</f>
        <v/>
      </c>
    </row>
    <row r="60" spans="1:23" x14ac:dyDescent="0.25">
      <c r="A60" s="1" t="s">
        <v>183</v>
      </c>
      <c r="C60" s="3">
        <v>8.5069444444444437E-3</v>
      </c>
      <c r="D60" s="6">
        <f t="shared" si="20"/>
        <v>57</v>
      </c>
      <c r="E60" s="2"/>
      <c r="F60" s="2">
        <f t="shared" si="23"/>
        <v>0</v>
      </c>
      <c r="J60" s="1" t="str">
        <f t="shared" si="22"/>
        <v>Lee Ramsden</v>
      </c>
      <c r="M60" s="8" t="str">
        <f t="shared" si="24"/>
        <v/>
      </c>
      <c r="N60" s="8" t="str">
        <f t="shared" si="25"/>
        <v/>
      </c>
      <c r="O60" s="1" t="str">
        <f t="shared" si="26"/>
        <v/>
      </c>
      <c r="P60" s="35" t="str">
        <f t="shared" si="27"/>
        <v/>
      </c>
      <c r="Q60" s="35" t="str">
        <f t="shared" ref="Q60:Q65" si="30">IF(D60&lt;=L$4,IF(P60="Y",Q59,Q59-1),"")</f>
        <v/>
      </c>
      <c r="R60" s="6">
        <f t="shared" ref="R60:R65" si="31">IF(Q60=Q59,0,IF(Q60&gt;0,Q60,1))</f>
        <v>0</v>
      </c>
      <c r="S60" s="6">
        <f>IF(AND(D60&lt;=L$4,P60&lt;&gt;"Y"),IF(N60&lt;VLOOKUP(O60,Runners!A$5:CY$183,S$1,FALSE),IF(Y$2="zero",0,Y$2),0),0)</f>
        <v>0</v>
      </c>
      <c r="T60" s="6">
        <f t="shared" si="28"/>
        <v>0</v>
      </c>
      <c r="U60" s="2"/>
      <c r="V60" s="2" t="str">
        <f>IF(O60&lt;&gt;"",VLOOKUP(O60,Runners!DE$5:DR$183,V$1,FALSE),"")</f>
        <v/>
      </c>
      <c r="W60" s="19" t="str">
        <f t="shared" si="29"/>
        <v/>
      </c>
    </row>
    <row r="61" spans="1:23" x14ac:dyDescent="0.25">
      <c r="A61" s="1" t="s">
        <v>148</v>
      </c>
      <c r="B61" s="3"/>
      <c r="C61" s="3">
        <v>9.7222222222222224E-3</v>
      </c>
      <c r="D61" s="6">
        <f t="shared" si="20"/>
        <v>58</v>
      </c>
      <c r="E61" s="2"/>
      <c r="F61" s="2">
        <f t="shared" si="23"/>
        <v>0</v>
      </c>
      <c r="J61" s="1" t="str">
        <f t="shared" si="22"/>
        <v>Lewis McAfee</v>
      </c>
      <c r="M61" s="8" t="str">
        <f t="shared" si="24"/>
        <v/>
      </c>
      <c r="N61" s="8" t="str">
        <f t="shared" si="25"/>
        <v/>
      </c>
      <c r="O61" s="1" t="str">
        <f t="shared" si="26"/>
        <v/>
      </c>
      <c r="P61" s="35" t="str">
        <f t="shared" si="27"/>
        <v/>
      </c>
      <c r="Q61" s="35" t="str">
        <f t="shared" si="30"/>
        <v/>
      </c>
      <c r="R61" s="6">
        <f t="shared" si="31"/>
        <v>0</v>
      </c>
      <c r="S61" s="6">
        <f>IF(AND(D61&lt;=L$4,P61&lt;&gt;"Y"),IF(N61&lt;VLOOKUP(O61,Runners!A$5:CY$183,S$1,FALSE),IF(Y$2="zero",0,Y$2),0),0)</f>
        <v>0</v>
      </c>
      <c r="T61" s="6">
        <f t="shared" si="28"/>
        <v>0</v>
      </c>
      <c r="U61" s="2"/>
      <c r="V61" s="2" t="str">
        <f>IF(O61&lt;&gt;"",VLOOKUP(O61,Runners!DE$5:DR$183,V$1,FALSE),"")</f>
        <v/>
      </c>
      <c r="W61" s="19" t="str">
        <f t="shared" si="29"/>
        <v/>
      </c>
    </row>
    <row r="62" spans="1:23" x14ac:dyDescent="0.25">
      <c r="A62" s="1" t="s">
        <v>200</v>
      </c>
      <c r="B62" s="3"/>
      <c r="C62" s="3">
        <v>1.3888888888888889E-3</v>
      </c>
      <c r="D62" s="6">
        <f t="shared" si="20"/>
        <v>59</v>
      </c>
      <c r="E62" s="2"/>
      <c r="F62" s="2">
        <f t="shared" si="23"/>
        <v>0</v>
      </c>
      <c r="J62" s="1" t="str">
        <f t="shared" si="22"/>
        <v>Liah Murphy</v>
      </c>
      <c r="M62" s="8" t="str">
        <f t="shared" si="24"/>
        <v/>
      </c>
      <c r="N62" s="8" t="str">
        <f t="shared" si="25"/>
        <v/>
      </c>
      <c r="O62" s="1" t="str">
        <f t="shared" si="26"/>
        <v/>
      </c>
      <c r="P62" s="35" t="str">
        <f t="shared" si="27"/>
        <v/>
      </c>
      <c r="Q62" s="35" t="str">
        <f t="shared" si="30"/>
        <v/>
      </c>
      <c r="R62" s="6">
        <f t="shared" si="31"/>
        <v>0</v>
      </c>
      <c r="S62" s="6">
        <f>IF(AND(D62&lt;=L$4,P62&lt;&gt;"Y"),IF(N62&lt;VLOOKUP(O62,Runners!A$5:CY$183,S$1,FALSE),IF(Y$2="zero",0,Y$2),0),0)</f>
        <v>0</v>
      </c>
      <c r="T62" s="6">
        <f t="shared" si="28"/>
        <v>0</v>
      </c>
      <c r="U62" s="2"/>
      <c r="V62" s="2" t="str">
        <f>IF(O62&lt;&gt;"",VLOOKUP(O62,Runners!DE$5:DR$183,V$1,FALSE),"")</f>
        <v/>
      </c>
      <c r="W62" s="19" t="str">
        <f t="shared" si="29"/>
        <v/>
      </c>
    </row>
    <row r="63" spans="1:23" x14ac:dyDescent="0.25">
      <c r="A63" s="1" t="s">
        <v>167</v>
      </c>
      <c r="C63" s="3">
        <v>1.1574074074074074E-6</v>
      </c>
      <c r="D63" s="6">
        <f t="shared" si="20"/>
        <v>60</v>
      </c>
      <c r="E63" s="2"/>
      <c r="F63" s="2">
        <f t="shared" si="23"/>
        <v>0</v>
      </c>
      <c r="J63" s="1" t="str">
        <f t="shared" si="22"/>
        <v>Linda Chadderton</v>
      </c>
      <c r="M63" s="8" t="str">
        <f t="shared" si="24"/>
        <v/>
      </c>
      <c r="N63" s="8" t="str">
        <f t="shared" si="25"/>
        <v/>
      </c>
      <c r="O63" s="1" t="str">
        <f t="shared" si="26"/>
        <v/>
      </c>
      <c r="P63" s="35" t="str">
        <f t="shared" si="27"/>
        <v/>
      </c>
      <c r="Q63" s="35" t="str">
        <f t="shared" si="30"/>
        <v/>
      </c>
      <c r="R63" s="6">
        <f t="shared" si="31"/>
        <v>0</v>
      </c>
      <c r="S63" s="6">
        <f>IF(AND(D63&lt;=L$4,P63&lt;&gt;"Y"),IF(N63&lt;VLOOKUP(O63,Runners!A$5:CY$183,S$1,FALSE),IF(Y$2="zero",0,Y$2),0),0)</f>
        <v>0</v>
      </c>
      <c r="T63" s="6">
        <f t="shared" si="28"/>
        <v>0</v>
      </c>
      <c r="U63" s="2"/>
      <c r="V63" s="2" t="str">
        <f>IF(O63&lt;&gt;"",VLOOKUP(O63,Runners!DE$5:DR$183,V$1,FALSE),"")</f>
        <v/>
      </c>
      <c r="W63" s="19" t="str">
        <f t="shared" si="29"/>
        <v/>
      </c>
    </row>
    <row r="64" spans="1:23" x14ac:dyDescent="0.25">
      <c r="A64" s="1" t="s">
        <v>182</v>
      </c>
      <c r="C64" s="3">
        <v>1.1574074074074074E-6</v>
      </c>
      <c r="D64" s="6">
        <f t="shared" si="20"/>
        <v>61</v>
      </c>
      <c r="E64" s="2"/>
      <c r="F64" s="2">
        <f t="shared" si="23"/>
        <v>0</v>
      </c>
      <c r="J64" s="1" t="str">
        <f t="shared" si="22"/>
        <v>Liz Boon</v>
      </c>
      <c r="M64" s="8" t="str">
        <f t="shared" si="24"/>
        <v/>
      </c>
      <c r="N64" s="8" t="str">
        <f t="shared" si="25"/>
        <v/>
      </c>
      <c r="O64" s="1" t="str">
        <f t="shared" si="26"/>
        <v/>
      </c>
      <c r="P64" s="35" t="str">
        <f t="shared" si="27"/>
        <v/>
      </c>
      <c r="Q64" s="35" t="str">
        <f t="shared" si="30"/>
        <v/>
      </c>
      <c r="R64" s="6">
        <f t="shared" si="31"/>
        <v>0</v>
      </c>
      <c r="S64" s="6">
        <f>IF(AND(D64&lt;=L$4,P64&lt;&gt;"Y"),IF(N64&lt;VLOOKUP(O64,Runners!A$5:CY$183,S$1,FALSE),IF(Y$2="zero",0,Y$2),0),0)</f>
        <v>0</v>
      </c>
      <c r="T64" s="6">
        <f t="shared" si="28"/>
        <v>0</v>
      </c>
      <c r="U64" s="2"/>
      <c r="V64" s="2" t="str">
        <f>IF(O64&lt;&gt;"",VLOOKUP(O64,Runners!DE$5:DR$183,V$1,FALSE),"")</f>
        <v/>
      </c>
      <c r="W64" s="19" t="str">
        <f t="shared" si="29"/>
        <v/>
      </c>
    </row>
    <row r="65" spans="1:23" x14ac:dyDescent="0.25">
      <c r="A65" s="1" t="s">
        <v>145</v>
      </c>
      <c r="C65" s="3">
        <v>3.645833333333333E-3</v>
      </c>
      <c r="D65" s="6">
        <f t="shared" si="20"/>
        <v>62</v>
      </c>
      <c r="E65" s="2"/>
      <c r="F65" s="2">
        <f t="shared" si="23"/>
        <v>0</v>
      </c>
      <c r="J65" s="1" t="str">
        <f t="shared" si="22"/>
        <v>Liz Canavan</v>
      </c>
      <c r="M65" s="8" t="str">
        <f t="shared" si="24"/>
        <v/>
      </c>
      <c r="N65" s="8" t="str">
        <f t="shared" si="25"/>
        <v/>
      </c>
      <c r="O65" s="1" t="str">
        <f t="shared" si="26"/>
        <v/>
      </c>
      <c r="P65" s="35" t="str">
        <f t="shared" si="27"/>
        <v/>
      </c>
      <c r="Q65" s="35" t="str">
        <f t="shared" si="30"/>
        <v/>
      </c>
      <c r="R65" s="6">
        <f t="shared" si="31"/>
        <v>0</v>
      </c>
      <c r="S65" s="6">
        <f>IF(AND(D65&lt;=L$4,P65&lt;&gt;"Y"),IF(N65&lt;VLOOKUP(O65,Runners!A$5:CY$183,S$1,FALSE),IF(Y$2="zero",0,Y$2),0),0)</f>
        <v>0</v>
      </c>
      <c r="T65" s="6">
        <f t="shared" si="28"/>
        <v>0</v>
      </c>
      <c r="U65" s="2"/>
      <c r="V65" s="2" t="str">
        <f>IF(O65&lt;&gt;"",VLOOKUP(O65,Runners!DE$5:DR$183,V$1,FALSE),"")</f>
        <v/>
      </c>
      <c r="W65" s="19" t="str">
        <f t="shared" si="29"/>
        <v/>
      </c>
    </row>
    <row r="66" spans="1:23" x14ac:dyDescent="0.25">
      <c r="A66" s="1" t="s">
        <v>160</v>
      </c>
      <c r="B66" s="3"/>
      <c r="C66" s="3">
        <v>8.8541666666666664E-3</v>
      </c>
      <c r="D66" s="6">
        <f t="shared" si="20"/>
        <v>63</v>
      </c>
      <c r="E66" s="2"/>
      <c r="F66" s="2">
        <f t="shared" si="23"/>
        <v>0</v>
      </c>
      <c r="J66" s="1" t="str">
        <f t="shared" si="22"/>
        <v>Louise Cox</v>
      </c>
      <c r="M66" s="8"/>
      <c r="P66" s="35"/>
      <c r="Q66" s="35"/>
      <c r="T66" s="6"/>
      <c r="U66" s="2"/>
      <c r="V66" s="2"/>
      <c r="W66" s="19"/>
    </row>
    <row r="67" spans="1:23" x14ac:dyDescent="0.25">
      <c r="A67" s="36" t="s">
        <v>162</v>
      </c>
      <c r="B67" s="3"/>
      <c r="C67" s="3">
        <v>8.1597222222222227E-3</v>
      </c>
      <c r="D67" s="6">
        <f t="shared" si="20"/>
        <v>64</v>
      </c>
      <c r="E67" s="2"/>
      <c r="F67" s="2">
        <f t="shared" si="23"/>
        <v>0</v>
      </c>
      <c r="J67" s="1" t="str">
        <f t="shared" si="22"/>
        <v>Maddy Markham</v>
      </c>
      <c r="M67" s="8" t="str">
        <f t="shared" ref="M67:M98" si="32">IF(D67&lt;=L$4,SMALL(E$4:E$207,D67),"")</f>
        <v/>
      </c>
      <c r="N67" s="8" t="str">
        <f t="shared" ref="N67:N98" si="33">IF(D67&lt;=L$4,VLOOKUP(M67,E$4:F$207,2,FALSE),"")</f>
        <v/>
      </c>
      <c r="O67" s="1" t="str">
        <f t="shared" ref="O67:O98" si="34">IF(D67&lt;=L$4,VLOOKUP(M67,E$4:J$207,6,FALSE),"")</f>
        <v/>
      </c>
      <c r="P67" s="35" t="str">
        <f t="shared" ref="P67:P98" si="35">IF(D67&lt;=L$4,VLOOKUP(O67,A$4:B$207,2,FALSE),"")</f>
        <v/>
      </c>
      <c r="Q67" s="35" t="str">
        <f>IF(D67&lt;=L$4,IF(P67="Y",Q65,Q65-1),"")</f>
        <v/>
      </c>
      <c r="R67" s="6">
        <f>IF(Q67=Q65,0,IF(Q67&gt;0,Q67,1))</f>
        <v>0</v>
      </c>
      <c r="S67" s="6">
        <f>IF(AND(D67&lt;=L$4,P67&lt;&gt;"Y"),IF(N67&lt;VLOOKUP(O67,Runners!A$5:CY$183,S$1,FALSE),IF(Y$2="zero",0,Y$2),0),0)</f>
        <v>0</v>
      </c>
      <c r="T67" s="6">
        <f t="shared" ref="T67:T105" si="36">IF(AND(D67&lt;=L$4,P67&lt;&gt;"Y"),S67+R67,0)</f>
        <v>0</v>
      </c>
      <c r="U67" s="2"/>
      <c r="V67" s="2" t="str">
        <f>IF(O67&lt;&gt;"",VLOOKUP(O67,Runners!DE$5:DR$183,V$1,FALSE),"")</f>
        <v/>
      </c>
      <c r="W67" s="19" t="str">
        <f t="shared" ref="W67:W105" si="37">IF(O67&lt;&gt;"",(V67-N67)/V67,"")</f>
        <v/>
      </c>
    </row>
    <row r="68" spans="1:23" x14ac:dyDescent="0.25">
      <c r="A68" s="36" t="s">
        <v>204</v>
      </c>
      <c r="B68" s="3" t="s">
        <v>181</v>
      </c>
      <c r="C68" s="3">
        <v>3.472222222222222E-3</v>
      </c>
      <c r="D68" s="6">
        <f t="shared" si="20"/>
        <v>65</v>
      </c>
      <c r="E68" s="2"/>
      <c r="F68" s="2">
        <f t="shared" si="23"/>
        <v>0</v>
      </c>
      <c r="J68" s="1" t="str">
        <f t="shared" ref="J68:J105" si="38">A68</f>
        <v>Marie</v>
      </c>
      <c r="M68" s="8" t="str">
        <f t="shared" si="32"/>
        <v/>
      </c>
      <c r="N68" s="8" t="str">
        <f t="shared" si="33"/>
        <v/>
      </c>
      <c r="O68" s="1" t="str">
        <f t="shared" si="34"/>
        <v/>
      </c>
      <c r="P68" s="35" t="str">
        <f t="shared" si="35"/>
        <v/>
      </c>
      <c r="Q68" s="35" t="str">
        <f t="shared" ref="Q68:Q105" si="39">IF(D68&lt;=L$4,IF(P68="Y",Q67,Q67-1),"")</f>
        <v/>
      </c>
      <c r="R68" s="6">
        <f t="shared" ref="R68:R105" si="40">IF(Q68=Q67,0,IF(Q68&gt;0,Q68,1))</f>
        <v>0</v>
      </c>
      <c r="S68" s="6">
        <f>IF(AND(D68&lt;=L$4,P68&lt;&gt;"Y"),IF(N68&lt;VLOOKUP(O68,Runners!A$5:CY$183,S$1,FALSE),IF(Y$2="zero",0,Y$2),0),0)</f>
        <v>0</v>
      </c>
      <c r="T68" s="6">
        <f t="shared" si="36"/>
        <v>0</v>
      </c>
      <c r="U68" s="2"/>
      <c r="V68" s="2" t="str">
        <f>IF(O68&lt;&gt;"",VLOOKUP(O68,Runners!DE$5:DR$183,V$1,FALSE),"")</f>
        <v/>
      </c>
      <c r="W68" s="19" t="str">
        <f t="shared" si="37"/>
        <v/>
      </c>
    </row>
    <row r="69" spans="1:23" x14ac:dyDescent="0.25">
      <c r="A69" s="1" t="s">
        <v>136</v>
      </c>
      <c r="C69" s="3">
        <v>9.7222222222222224E-3</v>
      </c>
      <c r="D69" s="6">
        <f t="shared" si="20"/>
        <v>66</v>
      </c>
      <c r="E69" s="2"/>
      <c r="F69" s="2">
        <f t="shared" si="23"/>
        <v>0</v>
      </c>
      <c r="J69" s="1" t="str">
        <f t="shared" si="38"/>
        <v>Mark Hughes</v>
      </c>
      <c r="M69" s="8" t="str">
        <f t="shared" si="32"/>
        <v/>
      </c>
      <c r="N69" s="8" t="str">
        <f t="shared" si="33"/>
        <v/>
      </c>
      <c r="O69" s="1" t="str">
        <f t="shared" si="34"/>
        <v/>
      </c>
      <c r="P69" s="35" t="str">
        <f t="shared" si="35"/>
        <v/>
      </c>
      <c r="Q69" s="35" t="str">
        <f t="shared" si="39"/>
        <v/>
      </c>
      <c r="R69" s="6">
        <f t="shared" si="40"/>
        <v>0</v>
      </c>
      <c r="S69" s="6">
        <f>IF(AND(D69&lt;=L$4,P69&lt;&gt;"Y"),IF(N69&lt;VLOOKUP(O69,Runners!A$5:CY$183,S$1,FALSE),IF(Y$2="zero",0,Y$2),0),0)</f>
        <v>0</v>
      </c>
      <c r="T69" s="6">
        <f t="shared" si="36"/>
        <v>0</v>
      </c>
      <c r="U69" s="2"/>
      <c r="V69" s="2" t="str">
        <f>IF(O69&lt;&gt;"",VLOOKUP(O69,Runners!DE$5:DR$183,V$1,FALSE),"")</f>
        <v/>
      </c>
      <c r="W69" s="19" t="str">
        <f t="shared" si="37"/>
        <v/>
      </c>
    </row>
    <row r="70" spans="1:23" x14ac:dyDescent="0.25">
      <c r="A70" s="1" t="s">
        <v>174</v>
      </c>
      <c r="C70" s="3">
        <v>7.8125E-3</v>
      </c>
      <c r="D70" s="6">
        <f t="shared" si="20"/>
        <v>67</v>
      </c>
      <c r="E70" s="2"/>
      <c r="F70" s="2">
        <f t="shared" si="23"/>
        <v>0</v>
      </c>
      <c r="J70" s="1" t="str">
        <f t="shared" si="38"/>
        <v>Mark Johnston</v>
      </c>
      <c r="M70" s="8" t="str">
        <f t="shared" si="32"/>
        <v/>
      </c>
      <c r="N70" s="8" t="str">
        <f t="shared" si="33"/>
        <v/>
      </c>
      <c r="O70" s="1" t="str">
        <f t="shared" si="34"/>
        <v/>
      </c>
      <c r="P70" s="35" t="str">
        <f t="shared" si="35"/>
        <v/>
      </c>
      <c r="Q70" s="35" t="str">
        <f t="shared" si="39"/>
        <v/>
      </c>
      <c r="R70" s="6">
        <f t="shared" si="40"/>
        <v>0</v>
      </c>
      <c r="S70" s="6">
        <f>IF(AND(D70&lt;=L$4,P70&lt;&gt;"Y"),IF(N70&lt;VLOOKUP(O70,Runners!A$5:CY$183,S$1,FALSE),IF(Y$2="zero",0,Y$2),0),0)</f>
        <v>0</v>
      </c>
      <c r="T70" s="6">
        <f t="shared" si="36"/>
        <v>0</v>
      </c>
      <c r="U70" s="2"/>
      <c r="V70" s="2" t="str">
        <f>IF(O70&lt;&gt;"",VLOOKUP(O70,Runners!DE$5:DR$183,V$1,FALSE),"")</f>
        <v/>
      </c>
      <c r="W70" s="19" t="str">
        <f t="shared" si="37"/>
        <v/>
      </c>
    </row>
    <row r="71" spans="1:23" x14ac:dyDescent="0.25">
      <c r="A71" s="1" t="s">
        <v>22</v>
      </c>
      <c r="B71" s="3"/>
      <c r="C71" s="3">
        <v>9.8958333333333329E-3</v>
      </c>
      <c r="D71" s="6">
        <f t="shared" si="20"/>
        <v>68</v>
      </c>
      <c r="E71" s="2"/>
      <c r="F71" s="2">
        <f t="shared" si="23"/>
        <v>0</v>
      </c>
      <c r="J71" s="1" t="str">
        <f t="shared" si="38"/>
        <v>Mark Selby</v>
      </c>
      <c r="M71" s="8" t="str">
        <f t="shared" si="32"/>
        <v/>
      </c>
      <c r="N71" s="8" t="str">
        <f t="shared" si="33"/>
        <v/>
      </c>
      <c r="O71" s="1" t="str">
        <f t="shared" si="34"/>
        <v/>
      </c>
      <c r="P71" s="35" t="str">
        <f t="shared" si="35"/>
        <v/>
      </c>
      <c r="Q71" s="35" t="str">
        <f t="shared" si="39"/>
        <v/>
      </c>
      <c r="R71" s="6">
        <f t="shared" si="40"/>
        <v>0</v>
      </c>
      <c r="S71" s="6">
        <f>IF(AND(D71&lt;=L$4,P71&lt;&gt;"Y"),IF(N71&lt;VLOOKUP(O71,Runners!A$5:CY$183,S$1,FALSE),IF(Y$2="zero",0,Y$2),0),0)</f>
        <v>0</v>
      </c>
      <c r="T71" s="6">
        <f t="shared" si="36"/>
        <v>0</v>
      </c>
      <c r="U71" s="2"/>
      <c r="V71" s="2" t="str">
        <f>IF(O71&lt;&gt;"",VLOOKUP(O71,Runners!DE$5:DR$183,V$1,FALSE),"")</f>
        <v/>
      </c>
      <c r="W71" s="19" t="str">
        <f t="shared" si="37"/>
        <v/>
      </c>
    </row>
    <row r="72" spans="1:23" x14ac:dyDescent="0.25">
      <c r="A72" s="1" t="s">
        <v>184</v>
      </c>
      <c r="B72" s="1" t="s">
        <v>181</v>
      </c>
      <c r="C72" s="3">
        <v>7.6388888888888886E-3</v>
      </c>
      <c r="D72" s="6">
        <f t="shared" si="20"/>
        <v>69</v>
      </c>
      <c r="E72" s="2"/>
      <c r="F72" s="2">
        <f t="shared" si="23"/>
        <v>0</v>
      </c>
      <c r="J72" s="1" t="str">
        <f t="shared" si="38"/>
        <v>Matt Ames</v>
      </c>
      <c r="M72" s="8" t="str">
        <f t="shared" si="32"/>
        <v/>
      </c>
      <c r="N72" s="8" t="str">
        <f t="shared" si="33"/>
        <v/>
      </c>
      <c r="O72" s="1" t="str">
        <f t="shared" si="34"/>
        <v/>
      </c>
      <c r="P72" s="35" t="str">
        <f t="shared" si="35"/>
        <v/>
      </c>
      <c r="Q72" s="35" t="str">
        <f t="shared" si="39"/>
        <v/>
      </c>
      <c r="R72" s="6">
        <f t="shared" si="40"/>
        <v>0</v>
      </c>
      <c r="S72" s="6">
        <f>IF(AND(D72&lt;=L$4,P72&lt;&gt;"Y"),IF(N72&lt;VLOOKUP(O72,Runners!A$5:CY$183,S$1,FALSE),IF(Y$2="zero",0,Y$2),0),0)</f>
        <v>0</v>
      </c>
      <c r="T72" s="6">
        <f t="shared" si="36"/>
        <v>0</v>
      </c>
      <c r="U72" s="2"/>
      <c r="V72" s="2" t="str">
        <f>IF(O72&lt;&gt;"",VLOOKUP(O72,Runners!DE$5:DR$183,V$1,FALSE),"")</f>
        <v/>
      </c>
      <c r="W72" s="19" t="str">
        <f t="shared" si="37"/>
        <v/>
      </c>
    </row>
    <row r="73" spans="1:23" x14ac:dyDescent="0.25">
      <c r="A73" s="1" t="s">
        <v>232</v>
      </c>
      <c r="C73" s="3">
        <v>7.6388888888888886E-3</v>
      </c>
      <c r="D73" s="6">
        <f t="shared" si="20"/>
        <v>70</v>
      </c>
      <c r="E73" s="2"/>
      <c r="F73" s="2">
        <f t="shared" ref="F73" si="41">IF(E73&gt;0,E73-C73,0)</f>
        <v>0</v>
      </c>
      <c r="J73" s="1" t="str">
        <f t="shared" ref="J73" si="42">A73</f>
        <v>Matt Kay</v>
      </c>
      <c r="M73" s="8" t="str">
        <f t="shared" si="32"/>
        <v/>
      </c>
      <c r="N73" s="8" t="str">
        <f t="shared" si="33"/>
        <v/>
      </c>
      <c r="O73" s="1" t="str">
        <f t="shared" si="34"/>
        <v/>
      </c>
      <c r="P73" s="35" t="str">
        <f t="shared" si="35"/>
        <v/>
      </c>
      <c r="Q73" s="35" t="str">
        <f t="shared" ref="Q73" si="43">IF(D73&lt;=L$4,IF(P73="Y",Q72,Q72-1),"")</f>
        <v/>
      </c>
      <c r="R73" s="6">
        <f t="shared" ref="R73" si="44">IF(Q73=Q72,0,IF(Q73&gt;0,Q73,1))</f>
        <v>0</v>
      </c>
      <c r="S73" s="6">
        <f>IF(AND(D73&lt;=L$4,P73&lt;&gt;"Y"),IF(N73&lt;VLOOKUP(O73,Runners!A$5:CY$183,S$1,FALSE),IF(Y$2="zero",0,Y$2),0),0)</f>
        <v>0</v>
      </c>
      <c r="T73" s="6">
        <f t="shared" ref="T73" si="45">IF(AND(D73&lt;=L$4,P73&lt;&gt;"Y"),S73+R73,0)</f>
        <v>0</v>
      </c>
      <c r="U73" s="2"/>
      <c r="V73" s="2" t="str">
        <f>IF(O73&lt;&gt;"",VLOOKUP(O73,Runners!DE$5:DR$183,V$1,FALSE),"")</f>
        <v/>
      </c>
      <c r="W73" s="19" t="str">
        <f t="shared" ref="W73" si="46">IF(O73&lt;&gt;"",(V73-N73)/V73,"")</f>
        <v/>
      </c>
    </row>
    <row r="74" spans="1:23" x14ac:dyDescent="0.25">
      <c r="A74" s="1" t="s">
        <v>169</v>
      </c>
      <c r="C74" s="3">
        <v>9.5486111111111101E-3</v>
      </c>
      <c r="D74" s="6">
        <f t="shared" si="20"/>
        <v>71</v>
      </c>
      <c r="E74" s="2"/>
      <c r="F74" s="2">
        <f t="shared" si="23"/>
        <v>0</v>
      </c>
      <c r="J74" s="1" t="str">
        <f t="shared" si="38"/>
        <v>Mel Koth</v>
      </c>
      <c r="M74" s="8" t="str">
        <f t="shared" si="32"/>
        <v/>
      </c>
      <c r="N74" s="8" t="str">
        <f t="shared" si="33"/>
        <v/>
      </c>
      <c r="O74" s="1" t="str">
        <f t="shared" si="34"/>
        <v/>
      </c>
      <c r="P74" s="35" t="str">
        <f t="shared" si="35"/>
        <v/>
      </c>
      <c r="Q74" s="35" t="str">
        <f>IF(D74&lt;=L$4,IF(P74="Y",Q72,Q72-1),"")</f>
        <v/>
      </c>
      <c r="R74" s="6">
        <f>IF(Q74=Q72,0,IF(Q74&gt;0,Q74,1))</f>
        <v>0</v>
      </c>
      <c r="S74" s="6">
        <f>IF(AND(D74&lt;=L$4,P74&lt;&gt;"Y"),IF(N74&lt;VLOOKUP(O74,Runners!A$5:CY$183,S$1,FALSE),IF(Y$2="zero",0,Y$2),0),0)</f>
        <v>0</v>
      </c>
      <c r="T74" s="6">
        <f t="shared" si="36"/>
        <v>0</v>
      </c>
      <c r="U74" s="2"/>
      <c r="V74" s="2" t="str">
        <f>IF(O74&lt;&gt;"",VLOOKUP(O74,Runners!DE$5:DR$183,V$1,FALSE),"")</f>
        <v/>
      </c>
      <c r="W74" s="19" t="str">
        <f t="shared" si="37"/>
        <v/>
      </c>
    </row>
    <row r="75" spans="1:23" x14ac:dyDescent="0.25">
      <c r="A75" s="1" t="s">
        <v>163</v>
      </c>
      <c r="C75" s="3">
        <v>9.7222222222222224E-3</v>
      </c>
      <c r="D75" s="6">
        <f t="shared" si="20"/>
        <v>72</v>
      </c>
      <c r="E75" s="2"/>
      <c r="F75" s="2">
        <f t="shared" si="23"/>
        <v>0</v>
      </c>
      <c r="J75" s="1" t="str">
        <f t="shared" si="38"/>
        <v>Michael Hall</v>
      </c>
      <c r="M75" s="8" t="str">
        <f t="shared" si="32"/>
        <v/>
      </c>
      <c r="N75" s="8" t="str">
        <f t="shared" si="33"/>
        <v/>
      </c>
      <c r="O75" s="1" t="str">
        <f t="shared" si="34"/>
        <v/>
      </c>
      <c r="P75" s="35" t="str">
        <f t="shared" si="35"/>
        <v/>
      </c>
      <c r="Q75" s="35" t="str">
        <f t="shared" si="39"/>
        <v/>
      </c>
      <c r="R75" s="6">
        <f t="shared" si="40"/>
        <v>0</v>
      </c>
      <c r="S75" s="6">
        <f>IF(AND(D75&lt;=L$4,P75&lt;&gt;"Y"),IF(N75&lt;VLOOKUP(O75,Runners!A$5:CY$183,S$1,FALSE),IF(Y$2="zero",0,Y$2),0),0)</f>
        <v>0</v>
      </c>
      <c r="T75" s="6">
        <f t="shared" si="36"/>
        <v>0</v>
      </c>
      <c r="U75" s="2"/>
      <c r="V75" s="2" t="str">
        <f>IF(O75&lt;&gt;"",VLOOKUP(O75,Runners!DE$5:DR$183,V$1,FALSE),"")</f>
        <v/>
      </c>
      <c r="W75" s="19" t="str">
        <f t="shared" si="37"/>
        <v/>
      </c>
    </row>
    <row r="76" spans="1:23" x14ac:dyDescent="0.25">
      <c r="A76" s="1" t="s">
        <v>186</v>
      </c>
      <c r="C76" s="3">
        <v>8.8541666666666664E-3</v>
      </c>
      <c r="D76" s="6">
        <f t="shared" si="20"/>
        <v>73</v>
      </c>
      <c r="E76" s="2"/>
      <c r="F76" s="2">
        <f t="shared" si="23"/>
        <v>0</v>
      </c>
      <c r="J76" s="1" t="str">
        <f t="shared" si="38"/>
        <v>Michelle Chadwick</v>
      </c>
      <c r="M76" s="8" t="str">
        <f t="shared" si="32"/>
        <v/>
      </c>
      <c r="N76" s="8" t="str">
        <f t="shared" si="33"/>
        <v/>
      </c>
      <c r="O76" s="1" t="str">
        <f t="shared" si="34"/>
        <v/>
      </c>
      <c r="P76" s="35" t="str">
        <f t="shared" si="35"/>
        <v/>
      </c>
      <c r="Q76" s="35" t="str">
        <f t="shared" si="39"/>
        <v/>
      </c>
      <c r="R76" s="6">
        <f t="shared" si="40"/>
        <v>0</v>
      </c>
      <c r="S76" s="6">
        <f>IF(AND(D76&lt;=L$4,P76&lt;&gt;"Y"),IF(N76&lt;VLOOKUP(O76,Runners!A$5:CY$183,S$1,FALSE),IF(Y$2="zero",0,Y$2),0),0)</f>
        <v>0</v>
      </c>
      <c r="T76" s="6">
        <f t="shared" si="36"/>
        <v>0</v>
      </c>
      <c r="U76" s="2"/>
      <c r="V76" s="2" t="str">
        <f>IF(O76&lt;&gt;"",VLOOKUP(O76,Runners!DE$5:DR$183,V$1,FALSE),"")</f>
        <v/>
      </c>
      <c r="W76" s="19" t="str">
        <f t="shared" si="37"/>
        <v/>
      </c>
    </row>
    <row r="77" spans="1:23" x14ac:dyDescent="0.25">
      <c r="A77" s="1" t="s">
        <v>12</v>
      </c>
      <c r="B77" s="3"/>
      <c r="C77" s="3">
        <v>1.0416666666666667E-3</v>
      </c>
      <c r="D77" s="6">
        <f t="shared" si="20"/>
        <v>74</v>
      </c>
      <c r="E77" s="2"/>
      <c r="F77" s="2">
        <f t="shared" si="23"/>
        <v>0</v>
      </c>
      <c r="J77" s="1" t="str">
        <f t="shared" si="38"/>
        <v>Michelle Sheridan</v>
      </c>
      <c r="M77" s="8" t="str">
        <f t="shared" si="32"/>
        <v/>
      </c>
      <c r="N77" s="8" t="str">
        <f t="shared" si="33"/>
        <v/>
      </c>
      <c r="O77" s="1" t="str">
        <f t="shared" si="34"/>
        <v/>
      </c>
      <c r="P77" s="35" t="str">
        <f t="shared" si="35"/>
        <v/>
      </c>
      <c r="Q77" s="35" t="str">
        <f t="shared" si="39"/>
        <v/>
      </c>
      <c r="R77" s="6">
        <f t="shared" si="40"/>
        <v>0</v>
      </c>
      <c r="S77" s="6">
        <f>IF(AND(D77&lt;=L$4,P77&lt;&gt;"Y"),IF(N77&lt;VLOOKUP(O77,Runners!A$5:CY$183,S$1,FALSE),IF(Y$2="zero",0,Y$2),0),0)</f>
        <v>0</v>
      </c>
      <c r="T77" s="6">
        <f t="shared" si="36"/>
        <v>0</v>
      </c>
      <c r="U77" s="2"/>
      <c r="V77" s="2" t="str">
        <f>IF(O77&lt;&gt;"",VLOOKUP(O77,Runners!DE$5:DR$183,V$1,FALSE),"")</f>
        <v/>
      </c>
      <c r="W77" s="19" t="str">
        <f t="shared" si="37"/>
        <v/>
      </c>
    </row>
    <row r="78" spans="1:23" x14ac:dyDescent="0.25">
      <c r="A78" s="36" t="s">
        <v>192</v>
      </c>
      <c r="C78" s="3">
        <v>6.7708333333333336E-3</v>
      </c>
      <c r="D78" s="6">
        <f t="shared" si="20"/>
        <v>75</v>
      </c>
      <c r="E78" s="2"/>
      <c r="F78" s="2">
        <f t="shared" si="23"/>
        <v>0</v>
      </c>
      <c r="J78" s="1" t="str">
        <f t="shared" si="38"/>
        <v>Mick Widdop</v>
      </c>
      <c r="M78" s="8" t="str">
        <f t="shared" si="32"/>
        <v/>
      </c>
      <c r="N78" s="8" t="str">
        <f t="shared" si="33"/>
        <v/>
      </c>
      <c r="O78" s="1" t="str">
        <f t="shared" si="34"/>
        <v/>
      </c>
      <c r="P78" s="35" t="str">
        <f t="shared" si="35"/>
        <v/>
      </c>
      <c r="Q78" s="35" t="str">
        <f t="shared" si="39"/>
        <v/>
      </c>
      <c r="R78" s="6">
        <f t="shared" si="40"/>
        <v>0</v>
      </c>
      <c r="S78" s="6">
        <f>IF(AND(D78&lt;=L$4,P78&lt;&gt;"Y"),IF(N78&lt;VLOOKUP(O78,Runners!A$5:CY$183,S$1,FALSE),IF(Y$2="zero",0,Y$2),0),0)</f>
        <v>0</v>
      </c>
      <c r="T78" s="6">
        <f t="shared" si="36"/>
        <v>0</v>
      </c>
      <c r="U78" s="2"/>
      <c r="V78" s="2" t="str">
        <f>IF(O78&lt;&gt;"",VLOOKUP(O78,Runners!DE$5:DR$183,V$1,FALSE),"")</f>
        <v/>
      </c>
      <c r="W78" s="19" t="str">
        <f t="shared" si="37"/>
        <v/>
      </c>
    </row>
    <row r="79" spans="1:23" x14ac:dyDescent="0.25">
      <c r="A79" s="1" t="s">
        <v>46</v>
      </c>
      <c r="B79" s="3"/>
      <c r="C79" s="3">
        <v>1.3888888888888888E-2</v>
      </c>
      <c r="D79" s="6">
        <f t="shared" si="20"/>
        <v>76</v>
      </c>
      <c r="E79" s="2"/>
      <c r="F79" s="2">
        <f t="shared" si="23"/>
        <v>0</v>
      </c>
      <c r="J79" s="1" t="str">
        <f t="shared" si="38"/>
        <v>Mike Toft</v>
      </c>
      <c r="M79" s="8" t="str">
        <f t="shared" si="32"/>
        <v/>
      </c>
      <c r="N79" s="8" t="str">
        <f t="shared" si="33"/>
        <v/>
      </c>
      <c r="O79" s="1" t="str">
        <f t="shared" si="34"/>
        <v/>
      </c>
      <c r="P79" s="35" t="str">
        <f t="shared" si="35"/>
        <v/>
      </c>
      <c r="Q79" s="35" t="str">
        <f t="shared" si="39"/>
        <v/>
      </c>
      <c r="R79" s="6">
        <f t="shared" si="40"/>
        <v>0</v>
      </c>
      <c r="S79" s="6">
        <f>IF(AND(D79&lt;=L$4,P79&lt;&gt;"Y"),IF(N79&lt;VLOOKUP(O79,Runners!A$5:CY$183,S$1,FALSE),IF(Y$2="zero",0,Y$2),0),0)</f>
        <v>0</v>
      </c>
      <c r="T79" s="6">
        <f t="shared" si="36"/>
        <v>0</v>
      </c>
      <c r="U79" s="2"/>
      <c r="V79" s="2" t="str">
        <f>IF(O79&lt;&gt;"",VLOOKUP(O79,Runners!DE$5:DR$183,V$1,FALSE),"")</f>
        <v/>
      </c>
      <c r="W79" s="19" t="str">
        <f t="shared" si="37"/>
        <v/>
      </c>
    </row>
    <row r="80" spans="1:23" x14ac:dyDescent="0.25">
      <c r="A80" s="1" t="s">
        <v>185</v>
      </c>
      <c r="C80" s="3">
        <v>9.5486111111111101E-3</v>
      </c>
      <c r="D80" s="6">
        <f t="shared" si="20"/>
        <v>77</v>
      </c>
      <c r="E80" s="2">
        <v>2.9131944444444446E-2</v>
      </c>
      <c r="F80" s="2">
        <f t="shared" si="23"/>
        <v>1.9583333333333335E-2</v>
      </c>
      <c r="J80" s="1" t="str">
        <f t="shared" si="38"/>
        <v>Morgan Pritchard</v>
      </c>
      <c r="M80" s="8" t="str">
        <f t="shared" si="32"/>
        <v/>
      </c>
      <c r="N80" s="8" t="str">
        <f t="shared" si="33"/>
        <v/>
      </c>
      <c r="O80" s="1" t="str">
        <f t="shared" si="34"/>
        <v/>
      </c>
      <c r="P80" s="35" t="str">
        <f t="shared" si="35"/>
        <v/>
      </c>
      <c r="Q80" s="35" t="str">
        <f t="shared" si="39"/>
        <v/>
      </c>
      <c r="R80" s="6">
        <f t="shared" si="40"/>
        <v>0</v>
      </c>
      <c r="S80" s="6">
        <f>IF(AND(D80&lt;=L$4,P80&lt;&gt;"Y"),IF(N80&lt;VLOOKUP(O80,Runners!A$5:CY$183,S$1,FALSE),IF(Y$2="zero",0,Y$2),0),0)</f>
        <v>0</v>
      </c>
      <c r="T80" s="6">
        <f t="shared" si="36"/>
        <v>0</v>
      </c>
      <c r="U80" s="2"/>
      <c r="V80" s="2" t="str">
        <f>IF(O80&lt;&gt;"",VLOOKUP(O80,Runners!DE$5:DR$183,V$1,FALSE),"")</f>
        <v/>
      </c>
      <c r="W80" s="19" t="str">
        <f t="shared" si="37"/>
        <v/>
      </c>
    </row>
    <row r="81" spans="1:23" x14ac:dyDescent="0.25">
      <c r="A81" s="1" t="s">
        <v>144</v>
      </c>
      <c r="C81" s="3">
        <v>9.8958333333333329E-3</v>
      </c>
      <c r="D81" s="6">
        <f t="shared" si="20"/>
        <v>78</v>
      </c>
      <c r="E81" s="2"/>
      <c r="F81" s="2">
        <f t="shared" si="23"/>
        <v>0</v>
      </c>
      <c r="J81" s="1" t="str">
        <f t="shared" si="38"/>
        <v>Neil Bayton-Roberts</v>
      </c>
      <c r="M81" s="8" t="str">
        <f t="shared" si="32"/>
        <v/>
      </c>
      <c r="N81" s="8" t="str">
        <f t="shared" si="33"/>
        <v/>
      </c>
      <c r="O81" s="1" t="str">
        <f t="shared" si="34"/>
        <v/>
      </c>
      <c r="P81" s="35" t="str">
        <f t="shared" si="35"/>
        <v/>
      </c>
      <c r="Q81" s="35" t="str">
        <f t="shared" si="39"/>
        <v/>
      </c>
      <c r="R81" s="6">
        <f t="shared" si="40"/>
        <v>0</v>
      </c>
      <c r="S81" s="6">
        <f>IF(AND(D81&lt;=L$4,P81&lt;&gt;"Y"),IF(N81&lt;VLOOKUP(O81,Runners!A$5:CY$183,S$1,FALSE),IF(Y$2="zero",0,Y$2),0),0)</f>
        <v>0</v>
      </c>
      <c r="T81" s="6">
        <f t="shared" si="36"/>
        <v>0</v>
      </c>
      <c r="U81" s="2"/>
      <c r="V81" s="2" t="str">
        <f>IF(O81&lt;&gt;"",VLOOKUP(O81,Runners!DE$5:DR$183,V$1,FALSE),"")</f>
        <v/>
      </c>
      <c r="W81" s="19" t="str">
        <f t="shared" si="37"/>
        <v/>
      </c>
    </row>
    <row r="82" spans="1:23" x14ac:dyDescent="0.25">
      <c r="A82" s="1" t="s">
        <v>8</v>
      </c>
      <c r="C82" s="3">
        <v>6.9444444444444441E-3</v>
      </c>
      <c r="D82" s="6">
        <f t="shared" si="20"/>
        <v>79</v>
      </c>
      <c r="E82" s="2"/>
      <c r="F82" s="2">
        <f t="shared" si="23"/>
        <v>0</v>
      </c>
      <c r="J82" s="1" t="str">
        <f t="shared" si="38"/>
        <v>Neil Tate</v>
      </c>
      <c r="M82" s="8" t="str">
        <f t="shared" si="32"/>
        <v/>
      </c>
      <c r="N82" s="8" t="str">
        <f t="shared" si="33"/>
        <v/>
      </c>
      <c r="O82" s="1" t="str">
        <f t="shared" si="34"/>
        <v/>
      </c>
      <c r="P82" s="35" t="str">
        <f t="shared" si="35"/>
        <v/>
      </c>
      <c r="Q82" s="35" t="str">
        <f t="shared" si="39"/>
        <v/>
      </c>
      <c r="R82" s="6">
        <f t="shared" si="40"/>
        <v>0</v>
      </c>
      <c r="S82" s="6">
        <f>IF(AND(D82&lt;=L$4,P82&lt;&gt;"Y"),IF(N82&lt;VLOOKUP(O82,Runners!A$5:CY$183,S$1,FALSE),IF(Y$2="zero",0,Y$2),0),0)</f>
        <v>0</v>
      </c>
      <c r="T82" s="6">
        <f t="shared" si="36"/>
        <v>0</v>
      </c>
      <c r="U82" s="2"/>
      <c r="V82" s="2" t="str">
        <f>IF(O82&lt;&gt;"",VLOOKUP(O82,Runners!DE$5:DR$183,V$1,FALSE),"")</f>
        <v/>
      </c>
      <c r="W82" s="19" t="str">
        <f t="shared" si="37"/>
        <v/>
      </c>
    </row>
    <row r="83" spans="1:23" x14ac:dyDescent="0.25">
      <c r="A83" s="1" t="s">
        <v>28</v>
      </c>
      <c r="C83" s="3">
        <v>7.2916666666666659E-3</v>
      </c>
      <c r="D83" s="6">
        <f t="shared" si="20"/>
        <v>80</v>
      </c>
      <c r="E83" s="2"/>
      <c r="F83" s="2">
        <f t="shared" si="23"/>
        <v>0</v>
      </c>
      <c r="J83" s="1" t="str">
        <f t="shared" si="38"/>
        <v>Nigel Simpkin</v>
      </c>
      <c r="M83" s="8" t="str">
        <f t="shared" si="32"/>
        <v/>
      </c>
      <c r="N83" s="8" t="str">
        <f t="shared" si="33"/>
        <v/>
      </c>
      <c r="O83" s="1" t="str">
        <f t="shared" si="34"/>
        <v/>
      </c>
      <c r="P83" s="35" t="str">
        <f t="shared" si="35"/>
        <v/>
      </c>
      <c r="Q83" s="35" t="str">
        <f t="shared" si="39"/>
        <v/>
      </c>
      <c r="R83" s="6">
        <f t="shared" si="40"/>
        <v>0</v>
      </c>
      <c r="S83" s="6">
        <f>IF(AND(D83&lt;=L$4,P83&lt;&gt;"Y"),IF(N83&lt;VLOOKUP(O83,Runners!A$5:CY$183,S$1,FALSE),IF(Y$2="zero",0,Y$2),0),0)</f>
        <v>0</v>
      </c>
      <c r="T83" s="6">
        <f t="shared" si="36"/>
        <v>0</v>
      </c>
      <c r="U83" s="2"/>
      <c r="V83" s="2" t="str">
        <f>IF(O83&lt;&gt;"",VLOOKUP(O83,Runners!DE$5:DR$183,V$1,FALSE),"")</f>
        <v/>
      </c>
      <c r="W83" s="19" t="str">
        <f t="shared" si="37"/>
        <v/>
      </c>
    </row>
    <row r="84" spans="1:23" x14ac:dyDescent="0.25">
      <c r="A84" s="1" t="s">
        <v>166</v>
      </c>
      <c r="C84" s="3">
        <v>9.5486111111111101E-3</v>
      </c>
      <c r="D84" s="6">
        <f t="shared" si="20"/>
        <v>81</v>
      </c>
      <c r="E84" s="2"/>
      <c r="F84" s="2">
        <f t="shared" si="23"/>
        <v>0</v>
      </c>
      <c r="J84" s="1" t="str">
        <f t="shared" si="38"/>
        <v>Oliver Thomson</v>
      </c>
      <c r="M84" s="8" t="str">
        <f t="shared" si="32"/>
        <v/>
      </c>
      <c r="N84" s="8" t="str">
        <f t="shared" si="33"/>
        <v/>
      </c>
      <c r="O84" s="1" t="str">
        <f t="shared" si="34"/>
        <v/>
      </c>
      <c r="P84" s="35" t="str">
        <f t="shared" si="35"/>
        <v/>
      </c>
      <c r="Q84" s="35" t="str">
        <f t="shared" si="39"/>
        <v/>
      </c>
      <c r="R84" s="6">
        <f t="shared" si="40"/>
        <v>0</v>
      </c>
      <c r="S84" s="6">
        <f>IF(AND(D84&lt;=L$4,P84&lt;&gt;"Y"),IF(N84&lt;VLOOKUP(O84,Runners!A$5:CY$183,S$1,FALSE),IF(Y$2="zero",0,Y$2),0),0)</f>
        <v>0</v>
      </c>
      <c r="T84" s="6">
        <f t="shared" si="36"/>
        <v>0</v>
      </c>
      <c r="U84" s="2"/>
      <c r="V84" s="2" t="str">
        <f>IF(O84&lt;&gt;"",VLOOKUP(O84,Runners!DE$5:DR$183,V$1,FALSE),"")</f>
        <v/>
      </c>
      <c r="W84" s="19" t="str">
        <f t="shared" si="37"/>
        <v/>
      </c>
    </row>
    <row r="85" spans="1:23" x14ac:dyDescent="0.25">
      <c r="A85" s="1" t="s">
        <v>11</v>
      </c>
      <c r="C85" s="3">
        <v>1.0416666666666667E-3</v>
      </c>
      <c r="D85" s="6">
        <f t="shared" si="20"/>
        <v>82</v>
      </c>
      <c r="E85" s="2"/>
      <c r="F85" s="2">
        <f t="shared" si="23"/>
        <v>0</v>
      </c>
      <c r="J85" s="1" t="str">
        <f t="shared" si="38"/>
        <v>Pam Binns</v>
      </c>
      <c r="M85" s="8" t="str">
        <f t="shared" si="32"/>
        <v/>
      </c>
      <c r="N85" s="8" t="str">
        <f t="shared" si="33"/>
        <v/>
      </c>
      <c r="O85" s="1" t="str">
        <f t="shared" si="34"/>
        <v/>
      </c>
      <c r="P85" s="35" t="str">
        <f t="shared" si="35"/>
        <v/>
      </c>
      <c r="Q85" s="35" t="str">
        <f t="shared" si="39"/>
        <v/>
      </c>
      <c r="R85" s="6">
        <f t="shared" si="40"/>
        <v>0</v>
      </c>
      <c r="S85" s="6">
        <f>IF(AND(D85&lt;=L$4,P85&lt;&gt;"Y"),IF(N85&lt;VLOOKUP(O85,Runners!A$5:CY$183,S$1,FALSE),IF(Y$2="zero",0,Y$2),0),0)</f>
        <v>0</v>
      </c>
      <c r="T85" s="6">
        <f t="shared" si="36"/>
        <v>0</v>
      </c>
      <c r="U85" s="2"/>
      <c r="V85" s="2" t="str">
        <f>IF(O85&lt;&gt;"",VLOOKUP(O85,Runners!DE$5:DR$183,V$1,FALSE),"")</f>
        <v/>
      </c>
      <c r="W85" s="19" t="str">
        <f t="shared" si="37"/>
        <v/>
      </c>
    </row>
    <row r="86" spans="1:23" x14ac:dyDescent="0.25">
      <c r="A86" s="1" t="s">
        <v>24</v>
      </c>
      <c r="B86" s="3"/>
      <c r="C86" s="3">
        <v>4.8611111111111112E-3</v>
      </c>
      <c r="D86" s="6">
        <f t="shared" si="20"/>
        <v>83</v>
      </c>
      <c r="E86" s="2"/>
      <c r="F86" s="2">
        <f t="shared" si="23"/>
        <v>0</v>
      </c>
      <c r="J86" s="1" t="str">
        <f t="shared" si="38"/>
        <v>Pam Hardman</v>
      </c>
      <c r="M86" s="8" t="str">
        <f t="shared" si="32"/>
        <v/>
      </c>
      <c r="N86" s="8" t="str">
        <f t="shared" si="33"/>
        <v/>
      </c>
      <c r="O86" s="1" t="str">
        <f t="shared" si="34"/>
        <v/>
      </c>
      <c r="P86" s="35" t="str">
        <f t="shared" si="35"/>
        <v/>
      </c>
      <c r="Q86" s="35" t="str">
        <f t="shared" si="39"/>
        <v/>
      </c>
      <c r="R86" s="6">
        <f t="shared" si="40"/>
        <v>0</v>
      </c>
      <c r="S86" s="6">
        <f>IF(AND(D86&lt;=L$4,P86&lt;&gt;"Y"),IF(N86&lt;VLOOKUP(O86,Runners!A$5:CY$183,S$1,FALSE),IF(Y$2="zero",0,Y$2),0),0)</f>
        <v>0</v>
      </c>
      <c r="T86" s="6">
        <f t="shared" si="36"/>
        <v>0</v>
      </c>
      <c r="U86" s="2"/>
      <c r="V86" s="2" t="str">
        <f>IF(O86&lt;&gt;"",VLOOKUP(O86,Runners!DE$5:DR$183,V$1,FALSE),"")</f>
        <v/>
      </c>
      <c r="W86" s="19" t="str">
        <f t="shared" si="37"/>
        <v/>
      </c>
    </row>
    <row r="87" spans="1:23" x14ac:dyDescent="0.25">
      <c r="A87" s="1" t="s">
        <v>233</v>
      </c>
      <c r="C87" s="3">
        <v>1.1284722222222222E-2</v>
      </c>
      <c r="D87" s="6">
        <f t="shared" si="20"/>
        <v>84</v>
      </c>
      <c r="E87" s="2"/>
      <c r="F87" s="2">
        <f t="shared" ref="F87" si="47">IF(E87&gt;0,E87-C87,0)</f>
        <v>0</v>
      </c>
      <c r="J87" s="1" t="str">
        <f t="shared" ref="J87" si="48">A87</f>
        <v>Paul McAllister</v>
      </c>
      <c r="M87" s="8" t="str">
        <f t="shared" si="32"/>
        <v/>
      </c>
      <c r="N87" s="8" t="str">
        <f t="shared" si="33"/>
        <v/>
      </c>
      <c r="O87" s="1" t="str">
        <f t="shared" si="34"/>
        <v/>
      </c>
      <c r="P87" s="35" t="str">
        <f t="shared" si="35"/>
        <v/>
      </c>
      <c r="Q87" s="35" t="str">
        <f>IF(D87&lt;=L$4,IF(P87="Y",Q85,Q85-1),"")</f>
        <v/>
      </c>
      <c r="R87" s="6">
        <f>IF(Q87=Q85,0,IF(Q87&gt;0,Q87,1))</f>
        <v>0</v>
      </c>
      <c r="S87" s="6">
        <f>IF(AND(D87&lt;=L$4,P87&lt;&gt;"Y"),IF(N87&lt;VLOOKUP(O87,Runners!A$5:CY$183,S$1,FALSE),IF(Y$2="zero",0,Y$2),0),0)</f>
        <v>0</v>
      </c>
      <c r="T87" s="6">
        <f t="shared" ref="T87" si="49">IF(AND(D87&lt;=L$4,P87&lt;&gt;"Y"),S87+R87,0)</f>
        <v>0</v>
      </c>
      <c r="U87" s="2"/>
      <c r="V87" s="2" t="str">
        <f>IF(O87&lt;&gt;"",VLOOKUP(O87,Runners!DE$5:DR$183,V$1,FALSE),"")</f>
        <v/>
      </c>
      <c r="W87" s="19" t="str">
        <f t="shared" ref="W87" si="50">IF(O87&lt;&gt;"",(V87-N87)/V87,"")</f>
        <v/>
      </c>
    </row>
    <row r="88" spans="1:23" x14ac:dyDescent="0.25">
      <c r="A88" s="1" t="s">
        <v>44</v>
      </c>
      <c r="C88" s="3">
        <v>1.1284722222222222E-2</v>
      </c>
      <c r="D88" s="6">
        <f t="shared" si="20"/>
        <v>85</v>
      </c>
      <c r="E88" s="2"/>
      <c r="F88" s="2">
        <f t="shared" si="23"/>
        <v>0</v>
      </c>
      <c r="J88" s="1" t="str">
        <f t="shared" si="38"/>
        <v>Paul Veevers</v>
      </c>
      <c r="M88" s="8" t="str">
        <f t="shared" si="32"/>
        <v/>
      </c>
      <c r="N88" s="8" t="str">
        <f t="shared" si="33"/>
        <v/>
      </c>
      <c r="O88" s="1" t="str">
        <f t="shared" si="34"/>
        <v/>
      </c>
      <c r="P88" s="35" t="str">
        <f t="shared" si="35"/>
        <v/>
      </c>
      <c r="Q88" s="35" t="str">
        <f>IF(D88&lt;=L$4,IF(P88="Y",Q86,Q86-1),"")</f>
        <v/>
      </c>
      <c r="R88" s="6">
        <f>IF(Q88=Q86,0,IF(Q88&gt;0,Q88,1))</f>
        <v>0</v>
      </c>
      <c r="S88" s="6">
        <f>IF(AND(D88&lt;=L$4,P88&lt;&gt;"Y"),IF(N88&lt;VLOOKUP(O88,Runners!A$5:CY$183,S$1,FALSE),IF(Y$2="zero",0,Y$2),0),0)</f>
        <v>0</v>
      </c>
      <c r="T88" s="6">
        <f t="shared" si="36"/>
        <v>0</v>
      </c>
      <c r="U88" s="2"/>
      <c r="V88" s="2" t="str">
        <f>IF(O88&lt;&gt;"",VLOOKUP(O88,Runners!DE$5:DR$183,V$1,FALSE),"")</f>
        <v/>
      </c>
      <c r="W88" s="19" t="str">
        <f t="shared" si="37"/>
        <v/>
      </c>
    </row>
    <row r="89" spans="1:23" x14ac:dyDescent="0.25">
      <c r="A89" s="1" t="s">
        <v>2</v>
      </c>
      <c r="C89" s="3">
        <v>7.9861111111111122E-3</v>
      </c>
      <c r="D89" s="6">
        <f t="shared" si="20"/>
        <v>86</v>
      </c>
      <c r="E89" s="2"/>
      <c r="F89" s="2">
        <f t="shared" si="23"/>
        <v>0</v>
      </c>
      <c r="J89" s="1" t="str">
        <f t="shared" si="38"/>
        <v>Peter Reid</v>
      </c>
      <c r="M89" s="8" t="str">
        <f t="shared" si="32"/>
        <v/>
      </c>
      <c r="N89" s="8" t="str">
        <f t="shared" si="33"/>
        <v/>
      </c>
      <c r="O89" s="1" t="str">
        <f t="shared" si="34"/>
        <v/>
      </c>
      <c r="P89" s="35" t="str">
        <f t="shared" si="35"/>
        <v/>
      </c>
      <c r="Q89" s="35" t="str">
        <f t="shared" si="39"/>
        <v/>
      </c>
      <c r="R89" s="6">
        <f t="shared" si="40"/>
        <v>0</v>
      </c>
      <c r="S89" s="6">
        <f>IF(AND(D89&lt;=L$4,P89&lt;&gt;"Y"),IF(N89&lt;VLOOKUP(O89,Runners!A$5:CY$183,S$1,FALSE),IF(Y$2="zero",0,Y$2),0),0)</f>
        <v>0</v>
      </c>
      <c r="T89" s="6">
        <f t="shared" si="36"/>
        <v>0</v>
      </c>
      <c r="U89" s="2"/>
      <c r="V89" s="2" t="str">
        <f>IF(O89&lt;&gt;"",VLOOKUP(O89,Runners!DE$5:DR$183,V$1,FALSE),"")</f>
        <v/>
      </c>
      <c r="W89" s="19" t="str">
        <f t="shared" si="37"/>
        <v/>
      </c>
    </row>
    <row r="90" spans="1:23" x14ac:dyDescent="0.25">
      <c r="A90" s="1" t="s">
        <v>156</v>
      </c>
      <c r="C90" s="3">
        <v>5.208333333333333E-3</v>
      </c>
      <c r="D90" s="6">
        <f t="shared" si="20"/>
        <v>87</v>
      </c>
      <c r="E90" s="2"/>
      <c r="F90" s="2">
        <f t="shared" si="23"/>
        <v>0</v>
      </c>
      <c r="J90" s="1" t="str">
        <f t="shared" si="38"/>
        <v>Peter Thomson</v>
      </c>
      <c r="M90" s="8" t="str">
        <f t="shared" si="32"/>
        <v/>
      </c>
      <c r="N90" s="8" t="str">
        <f t="shared" si="33"/>
        <v/>
      </c>
      <c r="O90" s="1" t="str">
        <f t="shared" si="34"/>
        <v/>
      </c>
      <c r="P90" s="35" t="str">
        <f t="shared" si="35"/>
        <v/>
      </c>
      <c r="Q90" s="35" t="str">
        <f t="shared" si="39"/>
        <v/>
      </c>
      <c r="R90" s="6">
        <f t="shared" si="40"/>
        <v>0</v>
      </c>
      <c r="S90" s="6">
        <f>IF(AND(D90&lt;=L$4,P90&lt;&gt;"Y"),IF(N90&lt;VLOOKUP(O90,Runners!A$5:CY$183,S$1,FALSE),IF(Y$2="zero",0,Y$2),0),0)</f>
        <v>0</v>
      </c>
      <c r="T90" s="6">
        <f t="shared" si="36"/>
        <v>0</v>
      </c>
      <c r="U90" s="2"/>
      <c r="V90" s="2" t="str">
        <f>IF(O90&lt;&gt;"",VLOOKUP(O90,Runners!DE$5:DR$183,V$1,FALSE),"")</f>
        <v/>
      </c>
      <c r="W90" s="19" t="str">
        <f t="shared" si="37"/>
        <v/>
      </c>
    </row>
    <row r="91" spans="1:23" x14ac:dyDescent="0.25">
      <c r="A91" s="1" t="s">
        <v>179</v>
      </c>
      <c r="C91" s="3">
        <v>6.7708333333333336E-3</v>
      </c>
      <c r="D91" s="6">
        <f t="shared" si="20"/>
        <v>88</v>
      </c>
      <c r="E91" s="2"/>
      <c r="F91" s="2">
        <f t="shared" si="23"/>
        <v>0</v>
      </c>
      <c r="J91" s="1" t="str">
        <f t="shared" si="38"/>
        <v>Richard Needham</v>
      </c>
      <c r="M91" s="8" t="str">
        <f t="shared" si="32"/>
        <v/>
      </c>
      <c r="N91" s="8" t="str">
        <f t="shared" si="33"/>
        <v/>
      </c>
      <c r="O91" s="1" t="str">
        <f t="shared" si="34"/>
        <v/>
      </c>
      <c r="P91" s="35" t="str">
        <f t="shared" si="35"/>
        <v/>
      </c>
      <c r="Q91" s="35" t="str">
        <f t="shared" si="39"/>
        <v/>
      </c>
      <c r="R91" s="6">
        <f t="shared" si="40"/>
        <v>0</v>
      </c>
      <c r="S91" s="6">
        <f>IF(AND(D91&lt;=L$4,P91&lt;&gt;"Y"),IF(N91&lt;VLOOKUP(O91,Runners!A$5:CY$183,S$1,FALSE),IF(Y$2="zero",0,Y$2),0),0)</f>
        <v>0</v>
      </c>
      <c r="T91" s="6">
        <f t="shared" si="36"/>
        <v>0</v>
      </c>
      <c r="U91" s="2"/>
      <c r="V91" s="2" t="str">
        <f>IF(O91&lt;&gt;"",VLOOKUP(O91,Runners!DE$5:DR$183,V$1,FALSE),"")</f>
        <v/>
      </c>
      <c r="W91" s="19" t="str">
        <f t="shared" si="37"/>
        <v/>
      </c>
    </row>
    <row r="92" spans="1:23" x14ac:dyDescent="0.25">
      <c r="A92" s="1" t="s">
        <v>21</v>
      </c>
      <c r="C92" s="3">
        <v>6.2499999999999995E-3</v>
      </c>
      <c r="D92" s="6">
        <f t="shared" si="20"/>
        <v>89</v>
      </c>
      <c r="E92" s="2"/>
      <c r="F92" s="2">
        <f t="shared" si="23"/>
        <v>0</v>
      </c>
      <c r="J92" s="1" t="str">
        <f t="shared" si="38"/>
        <v>Richard Storey</v>
      </c>
      <c r="M92" s="8" t="str">
        <f t="shared" si="32"/>
        <v/>
      </c>
      <c r="N92" s="8" t="str">
        <f t="shared" si="33"/>
        <v/>
      </c>
      <c r="O92" s="1" t="str">
        <f t="shared" si="34"/>
        <v/>
      </c>
      <c r="P92" s="35" t="str">
        <f t="shared" si="35"/>
        <v/>
      </c>
      <c r="Q92" s="35" t="str">
        <f t="shared" si="39"/>
        <v/>
      </c>
      <c r="R92" s="6">
        <f t="shared" si="40"/>
        <v>0</v>
      </c>
      <c r="S92" s="6">
        <f>IF(AND(D92&lt;=L$4,P92&lt;&gt;"Y"),IF(N92&lt;VLOOKUP(O92,Runners!A$5:CY$183,S$1,FALSE),IF(Y$2="zero",0,Y$2),0),0)</f>
        <v>0</v>
      </c>
      <c r="T92" s="6">
        <f t="shared" si="36"/>
        <v>0</v>
      </c>
      <c r="U92" s="2"/>
      <c r="V92" s="2" t="str">
        <f>IF(O92&lt;&gt;"",VLOOKUP(O92,Runners!DE$5:DR$183,V$1,FALSE),"")</f>
        <v/>
      </c>
      <c r="W92" s="19" t="str">
        <f t="shared" si="37"/>
        <v/>
      </c>
    </row>
    <row r="93" spans="1:23" x14ac:dyDescent="0.25">
      <c r="A93" s="1" t="s">
        <v>15</v>
      </c>
      <c r="B93" s="3"/>
      <c r="C93" s="3">
        <v>1.3194444444444444E-2</v>
      </c>
      <c r="D93" s="6">
        <f t="shared" si="20"/>
        <v>90</v>
      </c>
      <c r="E93" s="2"/>
      <c r="F93" s="2">
        <f t="shared" si="23"/>
        <v>0</v>
      </c>
      <c r="J93" s="1" t="str">
        <f t="shared" si="38"/>
        <v>Ross McKelvie</v>
      </c>
      <c r="M93" s="8" t="str">
        <f t="shared" si="32"/>
        <v/>
      </c>
      <c r="N93" s="8" t="str">
        <f t="shared" si="33"/>
        <v/>
      </c>
      <c r="O93" s="1" t="str">
        <f t="shared" si="34"/>
        <v/>
      </c>
      <c r="P93" s="35" t="str">
        <f t="shared" si="35"/>
        <v/>
      </c>
      <c r="Q93" s="35" t="str">
        <f t="shared" si="39"/>
        <v/>
      </c>
      <c r="R93" s="6">
        <f t="shared" si="40"/>
        <v>0</v>
      </c>
      <c r="S93" s="6">
        <f>IF(AND(D93&lt;=L$4,P93&lt;&gt;"Y"),IF(N93&lt;VLOOKUP(O93,Runners!A$5:CY$183,S$1,FALSE),IF(Y$2="zero",0,Y$2),0),0)</f>
        <v>0</v>
      </c>
      <c r="T93" s="6">
        <f t="shared" si="36"/>
        <v>0</v>
      </c>
      <c r="U93" s="2"/>
      <c r="V93" s="2" t="str">
        <f>IF(O93&lt;&gt;"",VLOOKUP(O93,Runners!DE$5:DR$183,V$1,FALSE),"")</f>
        <v/>
      </c>
      <c r="W93" s="19" t="str">
        <f t="shared" si="37"/>
        <v/>
      </c>
    </row>
    <row r="94" spans="1:23" x14ac:dyDescent="0.25">
      <c r="A94" s="1" t="s">
        <v>23</v>
      </c>
      <c r="C94" s="3">
        <v>5.7291666666666671E-3</v>
      </c>
      <c r="D94" s="6">
        <f t="shared" si="20"/>
        <v>91</v>
      </c>
      <c r="E94" s="2"/>
      <c r="F94" s="2">
        <f t="shared" si="23"/>
        <v>0</v>
      </c>
      <c r="J94" s="1" t="str">
        <f t="shared" si="38"/>
        <v>Roy Stevens</v>
      </c>
      <c r="M94" s="8" t="str">
        <f t="shared" si="32"/>
        <v/>
      </c>
      <c r="N94" s="8" t="str">
        <f t="shared" si="33"/>
        <v/>
      </c>
      <c r="O94" s="1" t="str">
        <f t="shared" si="34"/>
        <v/>
      </c>
      <c r="P94" s="35" t="str">
        <f t="shared" si="35"/>
        <v/>
      </c>
      <c r="Q94" s="35" t="str">
        <f t="shared" si="39"/>
        <v/>
      </c>
      <c r="R94" s="6">
        <f t="shared" si="40"/>
        <v>0</v>
      </c>
      <c r="S94" s="6">
        <f>IF(AND(D94&lt;=L$4,P94&lt;&gt;"Y"),IF(N94&lt;VLOOKUP(O94,Runners!A$5:CY$183,S$1,FALSE),IF(Y$2="zero",0,Y$2),0),0)</f>
        <v>0</v>
      </c>
      <c r="T94" s="6">
        <f t="shared" si="36"/>
        <v>0</v>
      </c>
      <c r="U94" s="2"/>
      <c r="V94" s="2" t="str">
        <f>IF(O94&lt;&gt;"",VLOOKUP(O94,Runners!DE$5:DR$183,V$1,FALSE),"")</f>
        <v/>
      </c>
      <c r="W94" s="19" t="str">
        <f t="shared" si="37"/>
        <v/>
      </c>
    </row>
    <row r="95" spans="1:23" x14ac:dyDescent="0.25">
      <c r="A95" s="1" t="s">
        <v>45</v>
      </c>
      <c r="B95" s="3"/>
      <c r="C95" s="3">
        <v>2.9513888888888888E-3</v>
      </c>
      <c r="D95" s="6">
        <f t="shared" si="20"/>
        <v>92</v>
      </c>
      <c r="E95" s="2"/>
      <c r="F95" s="2">
        <f t="shared" si="23"/>
        <v>0</v>
      </c>
      <c r="J95" s="1" t="str">
        <f t="shared" si="38"/>
        <v>Ruth Bye</v>
      </c>
      <c r="M95" s="8" t="str">
        <f t="shared" si="32"/>
        <v/>
      </c>
      <c r="N95" s="8" t="str">
        <f t="shared" si="33"/>
        <v/>
      </c>
      <c r="O95" s="1" t="str">
        <f t="shared" si="34"/>
        <v/>
      </c>
      <c r="P95" s="35" t="str">
        <f t="shared" si="35"/>
        <v/>
      </c>
      <c r="Q95" s="35" t="str">
        <f t="shared" si="39"/>
        <v/>
      </c>
      <c r="R95" s="6">
        <f t="shared" si="40"/>
        <v>0</v>
      </c>
      <c r="S95" s="6">
        <f>IF(AND(D95&lt;=L$4,P95&lt;&gt;"Y"),IF(N95&lt;VLOOKUP(O95,Runners!A$5:CY$183,S$1,FALSE),IF(Y$2="zero",0,Y$2),0),0)</f>
        <v>0</v>
      </c>
      <c r="T95" s="6">
        <f t="shared" si="36"/>
        <v>0</v>
      </c>
      <c r="U95" s="2"/>
      <c r="V95" s="2" t="str">
        <f>IF(O95&lt;&gt;"",VLOOKUP(O95,Runners!DE$5:DR$183,V$1,FALSE),"")</f>
        <v/>
      </c>
      <c r="W95" s="19" t="str">
        <f t="shared" si="37"/>
        <v/>
      </c>
    </row>
    <row r="96" spans="1:23" x14ac:dyDescent="0.25">
      <c r="A96" s="1" t="s">
        <v>203</v>
      </c>
      <c r="B96" s="3"/>
      <c r="C96" s="3">
        <v>5.208333333333333E-3</v>
      </c>
      <c r="D96" s="6">
        <f t="shared" ref="D96:D159" si="51">D95+1</f>
        <v>93</v>
      </c>
      <c r="E96" s="2">
        <v>2.5879629629629627E-2</v>
      </c>
      <c r="F96" s="2">
        <f t="shared" si="23"/>
        <v>2.0671296296296295E-2</v>
      </c>
      <c r="J96" s="1" t="str">
        <f t="shared" si="38"/>
        <v>Ruth Williams</v>
      </c>
      <c r="M96" s="8" t="str">
        <f t="shared" si="32"/>
        <v/>
      </c>
      <c r="N96" s="8" t="str">
        <f t="shared" si="33"/>
        <v/>
      </c>
      <c r="O96" s="1" t="str">
        <f t="shared" si="34"/>
        <v/>
      </c>
      <c r="P96" s="35" t="str">
        <f t="shared" si="35"/>
        <v/>
      </c>
      <c r="Q96" s="35" t="str">
        <f t="shared" si="39"/>
        <v/>
      </c>
      <c r="R96" s="6">
        <f t="shared" si="40"/>
        <v>0</v>
      </c>
      <c r="S96" s="6">
        <f>IF(AND(D96&lt;=L$4,P96&lt;&gt;"Y"),IF(N96&lt;VLOOKUP(O96,Runners!A$5:CY$183,S$1,FALSE),IF(Y$2="zero",0,Y$2),0),0)</f>
        <v>0</v>
      </c>
      <c r="T96" s="6">
        <f t="shared" si="36"/>
        <v>0</v>
      </c>
      <c r="U96" s="2"/>
      <c r="V96" s="2" t="str">
        <f>IF(O96&lt;&gt;"",VLOOKUP(O96,Runners!DE$5:DR$183,V$1,FALSE),"")</f>
        <v/>
      </c>
      <c r="W96" s="19" t="str">
        <f t="shared" si="37"/>
        <v/>
      </c>
    </row>
    <row r="97" spans="1:23" x14ac:dyDescent="0.25">
      <c r="A97" s="1" t="s">
        <v>168</v>
      </c>
      <c r="B97" s="3"/>
      <c r="C97" s="3">
        <v>1.1574074074074074E-6</v>
      </c>
      <c r="D97" s="6">
        <f t="shared" si="51"/>
        <v>94</v>
      </c>
      <c r="E97" s="2">
        <v>2.6053240740740738E-2</v>
      </c>
      <c r="F97" s="2">
        <f t="shared" si="23"/>
        <v>2.605208333333333E-2</v>
      </c>
      <c r="J97" s="1" t="str">
        <f t="shared" si="38"/>
        <v>Sarah Cook</v>
      </c>
      <c r="M97" s="8" t="str">
        <f t="shared" si="32"/>
        <v/>
      </c>
      <c r="N97" s="8" t="str">
        <f t="shared" si="33"/>
        <v/>
      </c>
      <c r="O97" s="1" t="str">
        <f t="shared" si="34"/>
        <v/>
      </c>
      <c r="P97" s="35" t="str">
        <f t="shared" si="35"/>
        <v/>
      </c>
      <c r="Q97" s="35" t="str">
        <f t="shared" si="39"/>
        <v/>
      </c>
      <c r="R97" s="6">
        <f t="shared" si="40"/>
        <v>0</v>
      </c>
      <c r="S97" s="6">
        <f>IF(AND(D97&lt;=L$4,P97&lt;&gt;"Y"),IF(N97&lt;VLOOKUP(O97,Runners!A$5:CY$183,S$1,FALSE),IF(Y$2="zero",0,Y$2),0),0)</f>
        <v>0</v>
      </c>
      <c r="T97" s="6">
        <f t="shared" si="36"/>
        <v>0</v>
      </c>
      <c r="U97" s="2"/>
      <c r="V97" s="2" t="str">
        <f>IF(O97&lt;&gt;"",VLOOKUP(O97,Runners!DE$5:DR$183,V$1,FALSE),"")</f>
        <v/>
      </c>
      <c r="W97" s="19" t="str">
        <f t="shared" si="37"/>
        <v/>
      </c>
    </row>
    <row r="98" spans="1:23" x14ac:dyDescent="0.25">
      <c r="A98" s="1" t="s">
        <v>164</v>
      </c>
      <c r="B98" s="3"/>
      <c r="C98" s="3">
        <v>4.6874999999999998E-3</v>
      </c>
      <c r="D98" s="6">
        <f t="shared" si="51"/>
        <v>95</v>
      </c>
      <c r="E98" s="2"/>
      <c r="F98" s="2">
        <f t="shared" si="23"/>
        <v>0</v>
      </c>
      <c r="J98" s="1" t="str">
        <f t="shared" si="38"/>
        <v>Simon Smith</v>
      </c>
      <c r="M98" s="8" t="str">
        <f t="shared" si="32"/>
        <v/>
      </c>
      <c r="N98" s="8" t="str">
        <f t="shared" si="33"/>
        <v/>
      </c>
      <c r="O98" s="1" t="str">
        <f t="shared" si="34"/>
        <v/>
      </c>
      <c r="P98" s="35" t="str">
        <f t="shared" si="35"/>
        <v/>
      </c>
      <c r="Q98" s="35" t="str">
        <f t="shared" si="39"/>
        <v/>
      </c>
      <c r="R98" s="6">
        <f t="shared" si="40"/>
        <v>0</v>
      </c>
      <c r="S98" s="6">
        <f>IF(AND(D98&lt;=L$4,P98&lt;&gt;"Y"),IF(N98&lt;VLOOKUP(O98,Runners!A$5:CY$183,S$1,FALSE),IF(Y$2="zero",0,Y$2),0),0)</f>
        <v>0</v>
      </c>
      <c r="T98" s="6">
        <f t="shared" si="36"/>
        <v>0</v>
      </c>
      <c r="U98" s="2"/>
      <c r="V98" s="2" t="str">
        <f>IF(O98&lt;&gt;"",VLOOKUP(O98,Runners!DE$5:DR$183,V$1,FALSE),"")</f>
        <v/>
      </c>
      <c r="W98" s="19" t="str">
        <f t="shared" si="37"/>
        <v/>
      </c>
    </row>
    <row r="99" spans="1:23" x14ac:dyDescent="0.25">
      <c r="A99" s="1" t="s">
        <v>193</v>
      </c>
      <c r="C99" s="3">
        <v>7.2916666666666659E-3</v>
      </c>
      <c r="D99" s="6">
        <f t="shared" si="51"/>
        <v>96</v>
      </c>
      <c r="E99" s="2"/>
      <c r="F99" s="2">
        <f t="shared" si="23"/>
        <v>0</v>
      </c>
      <c r="J99" s="1" t="str">
        <f t="shared" si="38"/>
        <v>Stephen Wise</v>
      </c>
      <c r="M99" s="8" t="str">
        <f t="shared" ref="M99:M130" si="52">IF(D99&lt;=L$4,SMALL(E$4:E$207,D99),"")</f>
        <v/>
      </c>
      <c r="N99" s="8" t="str">
        <f t="shared" ref="N99:N130" si="53">IF(D99&lt;=L$4,VLOOKUP(M99,E$4:F$207,2,FALSE),"")</f>
        <v/>
      </c>
      <c r="O99" s="1" t="str">
        <f t="shared" ref="O99:O130" si="54">IF(D99&lt;=L$4,VLOOKUP(M99,E$4:J$207,6,FALSE),"")</f>
        <v/>
      </c>
      <c r="P99" s="35" t="str">
        <f t="shared" ref="P99:P130" si="55">IF(D99&lt;=L$4,VLOOKUP(O99,A$4:B$207,2,FALSE),"")</f>
        <v/>
      </c>
      <c r="Q99" s="35" t="str">
        <f t="shared" si="39"/>
        <v/>
      </c>
      <c r="R99" s="6">
        <f t="shared" si="40"/>
        <v>0</v>
      </c>
      <c r="S99" s="6">
        <f>IF(AND(D99&lt;=L$4,P99&lt;&gt;"Y"),IF(N99&lt;VLOOKUP(O99,Runners!A$5:CY$183,S$1,FALSE),IF(Y$2="zero",0,Y$2),0),0)</f>
        <v>0</v>
      </c>
      <c r="T99" s="6">
        <f t="shared" si="36"/>
        <v>0</v>
      </c>
      <c r="U99" s="2"/>
      <c r="V99" s="2" t="str">
        <f>IF(O99&lt;&gt;"",VLOOKUP(O99,Runners!DE$5:DR$183,V$1,FALSE),"")</f>
        <v/>
      </c>
      <c r="W99" s="19" t="str">
        <f t="shared" si="37"/>
        <v/>
      </c>
    </row>
    <row r="100" spans="1:23" x14ac:dyDescent="0.25">
      <c r="A100" s="1" t="s">
        <v>4</v>
      </c>
      <c r="C100" s="3">
        <v>5.5555555555555558E-3</v>
      </c>
      <c r="D100" s="6">
        <f t="shared" si="51"/>
        <v>97</v>
      </c>
      <c r="E100" s="2"/>
      <c r="F100" s="2">
        <f t="shared" si="23"/>
        <v>0</v>
      </c>
      <c r="J100" s="1" t="str">
        <f t="shared" si="38"/>
        <v>Sue Hawitt</v>
      </c>
      <c r="M100" s="8" t="str">
        <f t="shared" si="52"/>
        <v/>
      </c>
      <c r="N100" s="8" t="str">
        <f t="shared" si="53"/>
        <v/>
      </c>
      <c r="O100" s="1" t="str">
        <f t="shared" si="54"/>
        <v/>
      </c>
      <c r="P100" s="35" t="str">
        <f t="shared" si="55"/>
        <v/>
      </c>
      <c r="Q100" s="35" t="str">
        <f t="shared" si="39"/>
        <v/>
      </c>
      <c r="R100" s="6">
        <f t="shared" si="40"/>
        <v>0</v>
      </c>
      <c r="S100" s="6">
        <f>IF(AND(D100&lt;=L$4,P100&lt;&gt;"Y"),IF(N100&lt;VLOOKUP(O100,Runners!A$5:CY$183,S$1,FALSE),IF(Y$2="zero",0,Y$2),0),0)</f>
        <v>0</v>
      </c>
      <c r="T100" s="6">
        <f t="shared" si="36"/>
        <v>0</v>
      </c>
      <c r="U100" s="2"/>
      <c r="V100" s="2" t="str">
        <f>IF(O100&lt;&gt;"",VLOOKUP(O100,Runners!DE$5:DR$183,V$1,FALSE),"")</f>
        <v/>
      </c>
      <c r="W100" s="19" t="str">
        <f t="shared" si="37"/>
        <v/>
      </c>
    </row>
    <row r="101" spans="1:23" x14ac:dyDescent="0.25">
      <c r="A101" s="1" t="s">
        <v>153</v>
      </c>
      <c r="C101" s="3">
        <v>6.9444444444444447E-4</v>
      </c>
      <c r="D101" s="6">
        <f t="shared" si="51"/>
        <v>98</v>
      </c>
      <c r="E101" s="2"/>
      <c r="F101" s="2">
        <f t="shared" si="23"/>
        <v>0</v>
      </c>
      <c r="J101" s="1" t="str">
        <f t="shared" si="38"/>
        <v>Sue Henry</v>
      </c>
      <c r="M101" s="8" t="str">
        <f t="shared" si="52"/>
        <v/>
      </c>
      <c r="N101" s="8" t="str">
        <f t="shared" si="53"/>
        <v/>
      </c>
      <c r="O101" s="1" t="str">
        <f t="shared" si="54"/>
        <v/>
      </c>
      <c r="P101" s="35" t="str">
        <f t="shared" si="55"/>
        <v/>
      </c>
      <c r="Q101" s="35" t="str">
        <f t="shared" si="39"/>
        <v/>
      </c>
      <c r="R101" s="6">
        <f t="shared" si="40"/>
        <v>0</v>
      </c>
      <c r="S101" s="6">
        <f>IF(AND(D101&lt;=L$4,P101&lt;&gt;"Y"),IF(N101&lt;VLOOKUP(O101,Runners!A$5:CY$183,S$1,FALSE),IF(Y$2="zero",0,Y$2),0),0)</f>
        <v>0</v>
      </c>
      <c r="T101" s="6">
        <f t="shared" si="36"/>
        <v>0</v>
      </c>
      <c r="U101" s="2"/>
      <c r="V101" s="2" t="str">
        <f>IF(O101&lt;&gt;"",VLOOKUP(O101,Runners!DE$5:DR$183,V$1,FALSE),"")</f>
        <v/>
      </c>
      <c r="W101" s="19" t="str">
        <f t="shared" si="37"/>
        <v/>
      </c>
    </row>
    <row r="102" spans="1:23" x14ac:dyDescent="0.25">
      <c r="A102" s="1" t="s">
        <v>20</v>
      </c>
      <c r="C102" s="3">
        <v>8.6805555555555551E-4</v>
      </c>
      <c r="D102" s="6">
        <f t="shared" si="51"/>
        <v>99</v>
      </c>
      <c r="E102" s="2"/>
      <c r="F102" s="2">
        <f t="shared" si="23"/>
        <v>0</v>
      </c>
      <c r="J102" s="1" t="str">
        <f t="shared" si="38"/>
        <v>Sylvia Gittins</v>
      </c>
      <c r="M102" s="8" t="str">
        <f t="shared" si="52"/>
        <v/>
      </c>
      <c r="N102" s="8" t="str">
        <f t="shared" si="53"/>
        <v/>
      </c>
      <c r="O102" s="1" t="str">
        <f t="shared" si="54"/>
        <v/>
      </c>
      <c r="P102" s="35" t="str">
        <f t="shared" si="55"/>
        <v/>
      </c>
      <c r="Q102" s="35" t="str">
        <f t="shared" si="39"/>
        <v/>
      </c>
      <c r="R102" s="6">
        <f t="shared" si="40"/>
        <v>0</v>
      </c>
      <c r="S102" s="6">
        <f>IF(AND(D102&lt;=L$4,P102&lt;&gt;"Y"),IF(N102&lt;VLOOKUP(O102,Runners!A$5:CY$183,S$1,FALSE),IF(Y$2="zero",0,Y$2),0),0)</f>
        <v>0</v>
      </c>
      <c r="T102" s="6">
        <f t="shared" si="36"/>
        <v>0</v>
      </c>
      <c r="U102" s="2"/>
      <c r="V102" s="2" t="str">
        <f>IF(O102&lt;&gt;"",VLOOKUP(O102,Runners!DE$5:DR$183,V$1,FALSE),"")</f>
        <v/>
      </c>
      <c r="W102" s="19" t="str">
        <f t="shared" si="37"/>
        <v/>
      </c>
    </row>
    <row r="103" spans="1:23" x14ac:dyDescent="0.25">
      <c r="A103" s="1" t="s">
        <v>175</v>
      </c>
      <c r="C103" s="3">
        <v>5.9027777777777776E-3</v>
      </c>
      <c r="D103" s="6">
        <f t="shared" si="51"/>
        <v>100</v>
      </c>
      <c r="E103" s="2"/>
      <c r="F103" s="2">
        <f t="shared" si="23"/>
        <v>0</v>
      </c>
      <c r="J103" s="1" t="str">
        <f t="shared" si="38"/>
        <v>Terri Eccles</v>
      </c>
      <c r="M103" s="8" t="str">
        <f t="shared" si="52"/>
        <v/>
      </c>
      <c r="N103" s="8" t="str">
        <f t="shared" si="53"/>
        <v/>
      </c>
      <c r="O103" s="1" t="str">
        <f t="shared" si="54"/>
        <v/>
      </c>
      <c r="P103" s="35" t="str">
        <f t="shared" si="55"/>
        <v/>
      </c>
      <c r="Q103" s="35" t="str">
        <f t="shared" si="39"/>
        <v/>
      </c>
      <c r="R103" s="6">
        <f t="shared" si="40"/>
        <v>0</v>
      </c>
      <c r="S103" s="6">
        <f>IF(AND(D103&lt;=L$4,P103&lt;&gt;"Y"),IF(N103&lt;VLOOKUP(O103,Runners!A$5:CY$183,S$1,FALSE),IF(Y$2="zero",0,Y$2),0),0)</f>
        <v>0</v>
      </c>
      <c r="T103" s="6">
        <f t="shared" si="36"/>
        <v>0</v>
      </c>
      <c r="U103" s="2"/>
      <c r="V103" s="2" t="str">
        <f>IF(O103&lt;&gt;"",VLOOKUP(O103,Runners!DE$5:DR$183,V$1,FALSE),"")</f>
        <v/>
      </c>
      <c r="W103" s="19" t="str">
        <f t="shared" si="37"/>
        <v/>
      </c>
    </row>
    <row r="104" spans="1:23" x14ac:dyDescent="0.25">
      <c r="A104" s="1" t="s">
        <v>0</v>
      </c>
      <c r="C104" s="3">
        <v>1.1631944444444445E-2</v>
      </c>
      <c r="D104" s="6">
        <f t="shared" si="51"/>
        <v>101</v>
      </c>
      <c r="E104" s="2"/>
      <c r="F104" s="2">
        <f t="shared" si="23"/>
        <v>0</v>
      </c>
      <c r="J104" s="1" t="str">
        <f t="shared" si="38"/>
        <v>Tom Howarth</v>
      </c>
      <c r="M104" s="8" t="str">
        <f t="shared" si="52"/>
        <v/>
      </c>
      <c r="N104" s="8" t="str">
        <f t="shared" si="53"/>
        <v/>
      </c>
      <c r="O104" s="1" t="str">
        <f t="shared" si="54"/>
        <v/>
      </c>
      <c r="P104" s="35" t="str">
        <f t="shared" si="55"/>
        <v/>
      </c>
      <c r="Q104" s="35" t="str">
        <f t="shared" si="39"/>
        <v/>
      </c>
      <c r="R104" s="6">
        <f t="shared" si="40"/>
        <v>0</v>
      </c>
      <c r="S104" s="6">
        <f>IF(AND(D104&lt;=L$4,P104&lt;&gt;"Y"),IF(N104&lt;VLOOKUP(O104,Runners!A$5:CY$183,S$1,FALSE),IF(Y$2="zero",0,Y$2),0),0)</f>
        <v>0</v>
      </c>
      <c r="T104" s="6">
        <f t="shared" si="36"/>
        <v>0</v>
      </c>
      <c r="U104" s="2"/>
      <c r="V104" s="2" t="str">
        <f>IF(O104&lt;&gt;"",VLOOKUP(O104,Runners!DE$5:DR$183,V$1,FALSE),"")</f>
        <v/>
      </c>
      <c r="W104" s="19" t="str">
        <f t="shared" si="37"/>
        <v/>
      </c>
    </row>
    <row r="105" spans="1:23" x14ac:dyDescent="0.25">
      <c r="A105" s="1" t="s">
        <v>149</v>
      </c>
      <c r="C105" s="3">
        <v>2.6041666666666665E-3</v>
      </c>
      <c r="D105" s="6">
        <f t="shared" si="51"/>
        <v>102</v>
      </c>
      <c r="E105" s="2"/>
      <c r="F105" s="2">
        <f t="shared" si="23"/>
        <v>0</v>
      </c>
      <c r="J105" s="1" t="str">
        <f t="shared" si="38"/>
        <v>Trevor Roberts</v>
      </c>
      <c r="M105" s="8" t="str">
        <f t="shared" si="52"/>
        <v/>
      </c>
      <c r="N105" s="8" t="str">
        <f t="shared" si="53"/>
        <v/>
      </c>
      <c r="O105" s="1" t="str">
        <f t="shared" si="54"/>
        <v/>
      </c>
      <c r="P105" s="35" t="str">
        <f t="shared" si="55"/>
        <v/>
      </c>
      <c r="Q105" s="35" t="str">
        <f t="shared" si="39"/>
        <v/>
      </c>
      <c r="R105" s="6">
        <f t="shared" si="40"/>
        <v>0</v>
      </c>
      <c r="S105" s="6">
        <f>IF(AND(D105&lt;=L$4,P105&lt;&gt;"Y"),IF(N105&lt;VLOOKUP(O105,Runners!A$5:CY$183,S$1,FALSE),IF(Y$2="zero",0,Y$2),0),0)</f>
        <v>0</v>
      </c>
      <c r="T105" s="6">
        <f t="shared" si="36"/>
        <v>0</v>
      </c>
      <c r="U105" s="2"/>
      <c r="V105" s="2" t="str">
        <f>IF(O105&lt;&gt;"",VLOOKUP(O105,Runners!DE$5:DR$183,V$1,FALSE),"")</f>
        <v/>
      </c>
      <c r="W105" s="19" t="str">
        <f t="shared" si="37"/>
        <v/>
      </c>
    </row>
    <row r="106" spans="1:23" x14ac:dyDescent="0.25">
      <c r="A106" s="1" t="s">
        <v>194</v>
      </c>
      <c r="C106" s="3">
        <v>2.6041666666666665E-3</v>
      </c>
      <c r="D106" s="6">
        <f t="shared" si="51"/>
        <v>103</v>
      </c>
      <c r="E106" s="2"/>
      <c r="F106" s="2">
        <f t="shared" si="23"/>
        <v>0</v>
      </c>
      <c r="J106" s="1" t="str">
        <f t="shared" ref="J106:J131" si="56">A106</f>
        <v>Vicki Richardson</v>
      </c>
      <c r="M106" s="8" t="str">
        <f t="shared" si="52"/>
        <v/>
      </c>
      <c r="N106" s="8" t="str">
        <f t="shared" si="53"/>
        <v/>
      </c>
      <c r="O106" s="1" t="str">
        <f t="shared" si="54"/>
        <v/>
      </c>
      <c r="P106" s="35" t="str">
        <f t="shared" si="55"/>
        <v/>
      </c>
      <c r="Q106" s="35" t="str">
        <f t="shared" ref="Q106:Q131" si="57">IF(D106&lt;=L$4,IF(P106="Y",Q105,Q105-1),"")</f>
        <v/>
      </c>
      <c r="R106" s="6">
        <f t="shared" ref="R106:R131" si="58">IF(Q106=Q105,0,IF(Q106&gt;0,Q106,1))</f>
        <v>0</v>
      </c>
      <c r="S106" s="6">
        <f>IF(AND(D106&lt;=L$4,P106&lt;&gt;"Y"),IF(N106&lt;VLOOKUP(O106,Runners!A$5:CY$183,S$1,FALSE),IF(Y$2="zero",0,Y$2),0),0)</f>
        <v>0</v>
      </c>
      <c r="T106" s="6">
        <f t="shared" ref="T106:T131" si="59">IF(AND(D106&lt;=L$4,P106&lt;&gt;"Y"),S106+R106,0)</f>
        <v>0</v>
      </c>
      <c r="U106" s="2"/>
      <c r="V106" s="2" t="str">
        <f>IF(O106&lt;&gt;"",VLOOKUP(O106,Runners!DE$5:DR$183,V$1,FALSE),"")</f>
        <v/>
      </c>
      <c r="W106" s="19" t="str">
        <f t="shared" ref="W106:W131" si="60">IF(O106&lt;&gt;"",(V106-N106)/V106,"")</f>
        <v/>
      </c>
    </row>
    <row r="107" spans="1:23" x14ac:dyDescent="0.25">
      <c r="A107" s="1" t="s">
        <v>205</v>
      </c>
      <c r="C107" s="3">
        <v>2.6041666666666665E-3</v>
      </c>
      <c r="D107" s="6">
        <f t="shared" si="51"/>
        <v>104</v>
      </c>
      <c r="E107" s="2"/>
      <c r="F107" s="2">
        <f t="shared" si="23"/>
        <v>0</v>
      </c>
      <c r="J107" s="1" t="str">
        <f t="shared" si="56"/>
        <v>Xavia Cooper</v>
      </c>
      <c r="M107" s="8" t="str">
        <f t="shared" si="52"/>
        <v/>
      </c>
      <c r="N107" s="8" t="str">
        <f t="shared" si="53"/>
        <v/>
      </c>
      <c r="O107" s="1" t="str">
        <f t="shared" si="54"/>
        <v/>
      </c>
      <c r="P107" s="35" t="str">
        <f t="shared" si="55"/>
        <v/>
      </c>
      <c r="Q107" s="35" t="str">
        <f t="shared" si="57"/>
        <v/>
      </c>
      <c r="R107" s="6">
        <f t="shared" si="58"/>
        <v>0</v>
      </c>
      <c r="S107" s="6">
        <f>IF(AND(D107&lt;=L$4,P107&lt;&gt;"Y"),IF(N107&lt;VLOOKUP(O107,Runners!A$5:CY$183,S$1,FALSE),IF(Y$2="zero",0,Y$2),0),0)</f>
        <v>0</v>
      </c>
      <c r="T107" s="6">
        <f t="shared" si="59"/>
        <v>0</v>
      </c>
      <c r="U107" s="2"/>
      <c r="V107" s="2" t="str">
        <f>IF(O107&lt;&gt;"",VLOOKUP(O107,Runners!DE$5:DR$183,V$1,FALSE),"")</f>
        <v/>
      </c>
      <c r="W107" s="19" t="str">
        <f t="shared" si="60"/>
        <v/>
      </c>
    </row>
    <row r="108" spans="1:23" x14ac:dyDescent="0.25">
      <c r="B108" s="3"/>
      <c r="C108" s="3"/>
      <c r="D108" s="6">
        <f t="shared" si="51"/>
        <v>105</v>
      </c>
      <c r="E108" s="2"/>
      <c r="F108" s="2">
        <f t="shared" ref="F108:F131" si="61">IF(E108&gt;0,E108-C108,0)</f>
        <v>0</v>
      </c>
      <c r="J108" s="1">
        <f t="shared" si="56"/>
        <v>0</v>
      </c>
      <c r="M108" s="8" t="str">
        <f t="shared" si="52"/>
        <v/>
      </c>
      <c r="N108" s="8" t="str">
        <f t="shared" si="53"/>
        <v/>
      </c>
      <c r="O108" s="1" t="str">
        <f t="shared" si="54"/>
        <v/>
      </c>
      <c r="P108" s="35" t="str">
        <f t="shared" si="55"/>
        <v/>
      </c>
      <c r="Q108" s="35" t="str">
        <f t="shared" si="57"/>
        <v/>
      </c>
      <c r="R108" s="6">
        <f t="shared" si="58"/>
        <v>0</v>
      </c>
      <c r="S108" s="6">
        <f>IF(AND(D108&lt;=L$4,P108&lt;&gt;"Y"),IF(N108&lt;VLOOKUP(O108,Runners!A$5:CY$183,S$1,FALSE),IF(Y$2="zero",0,Y$2),0),0)</f>
        <v>0</v>
      </c>
      <c r="T108" s="6">
        <f t="shared" si="59"/>
        <v>0</v>
      </c>
      <c r="U108" s="2"/>
      <c r="V108" s="2" t="str">
        <f>IF(O108&lt;&gt;"",VLOOKUP(O108,Runners!DE$5:DR$183,V$1,FALSE),"")</f>
        <v/>
      </c>
      <c r="W108" s="19" t="str">
        <f t="shared" si="60"/>
        <v/>
      </c>
    </row>
    <row r="109" spans="1:23" x14ac:dyDescent="0.25">
      <c r="C109" s="3"/>
      <c r="D109" s="6">
        <f t="shared" si="51"/>
        <v>106</v>
      </c>
      <c r="E109" s="2"/>
      <c r="F109" s="2">
        <f t="shared" si="61"/>
        <v>0</v>
      </c>
      <c r="J109" s="1">
        <f t="shared" si="56"/>
        <v>0</v>
      </c>
      <c r="M109" s="8" t="str">
        <f t="shared" si="52"/>
        <v/>
      </c>
      <c r="N109" s="8" t="str">
        <f t="shared" si="53"/>
        <v/>
      </c>
      <c r="O109" s="1" t="str">
        <f t="shared" si="54"/>
        <v/>
      </c>
      <c r="P109" s="35" t="str">
        <f t="shared" si="55"/>
        <v/>
      </c>
      <c r="Q109" s="35" t="str">
        <f t="shared" si="57"/>
        <v/>
      </c>
      <c r="R109" s="6">
        <f t="shared" si="58"/>
        <v>0</v>
      </c>
      <c r="S109" s="6">
        <f>IF(AND(D109&lt;=L$4,P109&lt;&gt;"Y"),IF(N109&lt;VLOOKUP(O109,Runners!A$5:CY$183,S$1,FALSE),IF(Y$2="zero",0,Y$2),0),0)</f>
        <v>0</v>
      </c>
      <c r="T109" s="6">
        <f t="shared" si="59"/>
        <v>0</v>
      </c>
      <c r="U109" s="2"/>
      <c r="V109" s="2" t="str">
        <f>IF(O109&lt;&gt;"",VLOOKUP(O109,Runners!DE$5:DR$183,V$1,FALSE),"")</f>
        <v/>
      </c>
      <c r="W109" s="19" t="str">
        <f t="shared" si="60"/>
        <v/>
      </c>
    </row>
    <row r="110" spans="1:23" x14ac:dyDescent="0.25">
      <c r="C110" s="3"/>
      <c r="D110" s="6">
        <f t="shared" si="51"/>
        <v>107</v>
      </c>
      <c r="E110" s="2"/>
      <c r="F110" s="2">
        <f t="shared" si="61"/>
        <v>0</v>
      </c>
      <c r="J110" s="1">
        <f t="shared" si="56"/>
        <v>0</v>
      </c>
      <c r="M110" s="8" t="str">
        <f t="shared" si="52"/>
        <v/>
      </c>
      <c r="N110" s="8" t="str">
        <f t="shared" si="53"/>
        <v/>
      </c>
      <c r="O110" s="1" t="str">
        <f t="shared" si="54"/>
        <v/>
      </c>
      <c r="P110" s="35" t="str">
        <f t="shared" si="55"/>
        <v/>
      </c>
      <c r="Q110" s="35" t="str">
        <f t="shared" si="57"/>
        <v/>
      </c>
      <c r="R110" s="6">
        <f t="shared" si="58"/>
        <v>0</v>
      </c>
      <c r="S110" s="6">
        <f>IF(AND(D110&lt;=L$4,P110&lt;&gt;"Y"),IF(N110&lt;VLOOKUP(O110,Runners!A$5:CY$183,S$1,FALSE),IF(Y$2="zero",0,Y$2),0),0)</f>
        <v>0</v>
      </c>
      <c r="T110" s="6">
        <f t="shared" si="59"/>
        <v>0</v>
      </c>
      <c r="U110" s="2"/>
      <c r="V110" s="2" t="str">
        <f>IF(O110&lt;&gt;"",VLOOKUP(O110,Runners!DE$5:DR$183,V$1,FALSE),"")</f>
        <v/>
      </c>
      <c r="W110" s="19" t="str">
        <f t="shared" si="60"/>
        <v/>
      </c>
    </row>
    <row r="111" spans="1:23" x14ac:dyDescent="0.25">
      <c r="C111" s="3"/>
      <c r="D111" s="6">
        <f t="shared" si="51"/>
        <v>108</v>
      </c>
      <c r="E111" s="2"/>
      <c r="F111" s="2">
        <f t="shared" si="61"/>
        <v>0</v>
      </c>
      <c r="J111" s="1">
        <f t="shared" si="56"/>
        <v>0</v>
      </c>
      <c r="M111" s="8" t="str">
        <f t="shared" si="52"/>
        <v/>
      </c>
      <c r="N111" s="8" t="str">
        <f t="shared" si="53"/>
        <v/>
      </c>
      <c r="O111" s="1" t="str">
        <f t="shared" si="54"/>
        <v/>
      </c>
      <c r="P111" s="35" t="str">
        <f t="shared" si="55"/>
        <v/>
      </c>
      <c r="Q111" s="35" t="str">
        <f t="shared" si="57"/>
        <v/>
      </c>
      <c r="R111" s="6">
        <f t="shared" si="58"/>
        <v>0</v>
      </c>
      <c r="S111" s="6">
        <f>IF(AND(D111&lt;=L$4,P111&lt;&gt;"Y"),IF(N111&lt;VLOOKUP(O111,Runners!A$5:CY$183,S$1,FALSE),IF(Y$2="zero",0,Y$2),0),0)</f>
        <v>0</v>
      </c>
      <c r="T111" s="6">
        <f t="shared" si="59"/>
        <v>0</v>
      </c>
      <c r="U111" s="2"/>
      <c r="V111" s="2" t="str">
        <f>IF(O111&lt;&gt;"",VLOOKUP(O111,Runners!DE$5:DR$183,V$1,FALSE),"")</f>
        <v/>
      </c>
      <c r="W111" s="19" t="str">
        <f t="shared" si="60"/>
        <v/>
      </c>
    </row>
    <row r="112" spans="1:23" x14ac:dyDescent="0.25">
      <c r="C112" s="3"/>
      <c r="D112" s="6">
        <f t="shared" si="51"/>
        <v>109</v>
      </c>
      <c r="E112" s="2"/>
      <c r="F112" s="2">
        <f t="shared" si="61"/>
        <v>0</v>
      </c>
      <c r="J112" s="1">
        <f t="shared" si="56"/>
        <v>0</v>
      </c>
      <c r="M112" s="8" t="str">
        <f t="shared" si="52"/>
        <v/>
      </c>
      <c r="N112" s="8" t="str">
        <f t="shared" si="53"/>
        <v/>
      </c>
      <c r="O112" s="1" t="str">
        <f t="shared" si="54"/>
        <v/>
      </c>
      <c r="P112" s="35" t="str">
        <f t="shared" si="55"/>
        <v/>
      </c>
      <c r="Q112" s="35" t="str">
        <f t="shared" si="57"/>
        <v/>
      </c>
      <c r="R112" s="6">
        <f t="shared" si="58"/>
        <v>0</v>
      </c>
      <c r="S112" s="6">
        <f>IF(AND(D112&lt;=L$4,P112&lt;&gt;"Y"),IF(N112&lt;VLOOKUP(O112,Runners!A$5:CY$183,S$1,FALSE),IF(Y$2="zero",0,Y$2),0),0)</f>
        <v>0</v>
      </c>
      <c r="T112" s="6">
        <f t="shared" si="59"/>
        <v>0</v>
      </c>
      <c r="U112" s="2"/>
      <c r="V112" s="2" t="str">
        <f>IF(O112&lt;&gt;"",VLOOKUP(O112,Runners!DE$5:DR$183,V$1,FALSE),"")</f>
        <v/>
      </c>
      <c r="W112" s="19" t="str">
        <f t="shared" si="60"/>
        <v/>
      </c>
    </row>
    <row r="113" spans="2:23" x14ac:dyDescent="0.25">
      <c r="C113" s="3"/>
      <c r="D113" s="6">
        <f t="shared" si="51"/>
        <v>110</v>
      </c>
      <c r="E113" s="2"/>
      <c r="F113" s="2">
        <f t="shared" si="61"/>
        <v>0</v>
      </c>
      <c r="J113" s="1">
        <f t="shared" si="56"/>
        <v>0</v>
      </c>
      <c r="M113" s="8" t="str">
        <f t="shared" si="52"/>
        <v/>
      </c>
      <c r="N113" s="8" t="str">
        <f t="shared" si="53"/>
        <v/>
      </c>
      <c r="O113" s="1" t="str">
        <f t="shared" si="54"/>
        <v/>
      </c>
      <c r="P113" s="35" t="str">
        <f t="shared" si="55"/>
        <v/>
      </c>
      <c r="Q113" s="35" t="str">
        <f t="shared" si="57"/>
        <v/>
      </c>
      <c r="R113" s="6">
        <f t="shared" si="58"/>
        <v>0</v>
      </c>
      <c r="S113" s="6">
        <f>IF(AND(D113&lt;=L$4,P113&lt;&gt;"Y"),IF(N113&lt;VLOOKUP(O113,Runners!A$5:CY$183,S$1,FALSE),IF(Y$2="zero",0,Y$2),0),0)</f>
        <v>0</v>
      </c>
      <c r="T113" s="6">
        <f t="shared" si="59"/>
        <v>0</v>
      </c>
      <c r="U113" s="2"/>
      <c r="V113" s="2" t="str">
        <f>IF(O113&lt;&gt;"",VLOOKUP(O113,Runners!DE$5:DR$183,V$1,FALSE),"")</f>
        <v/>
      </c>
      <c r="W113" s="19" t="str">
        <f t="shared" si="60"/>
        <v/>
      </c>
    </row>
    <row r="114" spans="2:23" x14ac:dyDescent="0.25">
      <c r="C114" s="3"/>
      <c r="D114" s="6">
        <f t="shared" si="51"/>
        <v>111</v>
      </c>
      <c r="E114" s="2"/>
      <c r="F114" s="2">
        <f t="shared" si="61"/>
        <v>0</v>
      </c>
      <c r="J114" s="1">
        <f t="shared" si="56"/>
        <v>0</v>
      </c>
      <c r="M114" s="8" t="str">
        <f t="shared" si="52"/>
        <v/>
      </c>
      <c r="N114" s="8" t="str">
        <f t="shared" si="53"/>
        <v/>
      </c>
      <c r="O114" s="1" t="str">
        <f t="shared" si="54"/>
        <v/>
      </c>
      <c r="P114" s="35" t="str">
        <f t="shared" si="55"/>
        <v/>
      </c>
      <c r="Q114" s="35" t="str">
        <f t="shared" si="57"/>
        <v/>
      </c>
      <c r="R114" s="6">
        <f t="shared" si="58"/>
        <v>0</v>
      </c>
      <c r="S114" s="6">
        <f>IF(AND(D114&lt;=L$4,P114&lt;&gt;"Y"),IF(N114&lt;VLOOKUP(O114,Runners!A$5:CY$183,S$1,FALSE),IF(Y$2="zero",0,Y$2),0),0)</f>
        <v>0</v>
      </c>
      <c r="T114" s="6">
        <f t="shared" si="59"/>
        <v>0</v>
      </c>
      <c r="U114" s="2"/>
      <c r="V114" s="2" t="str">
        <f>IF(O114&lt;&gt;"",VLOOKUP(O114,Runners!DE$5:DR$183,V$1,FALSE),"")</f>
        <v/>
      </c>
      <c r="W114" s="19" t="str">
        <f t="shared" si="60"/>
        <v/>
      </c>
    </row>
    <row r="115" spans="2:23" x14ac:dyDescent="0.25">
      <c r="C115" s="3"/>
      <c r="D115" s="6">
        <f t="shared" si="51"/>
        <v>112</v>
      </c>
      <c r="E115" s="2"/>
      <c r="F115" s="2">
        <f t="shared" si="61"/>
        <v>0</v>
      </c>
      <c r="J115" s="1">
        <f t="shared" si="56"/>
        <v>0</v>
      </c>
      <c r="M115" s="8" t="str">
        <f t="shared" si="52"/>
        <v/>
      </c>
      <c r="N115" s="8" t="str">
        <f t="shared" si="53"/>
        <v/>
      </c>
      <c r="O115" s="1" t="str">
        <f t="shared" si="54"/>
        <v/>
      </c>
      <c r="P115" s="35" t="str">
        <f t="shared" si="55"/>
        <v/>
      </c>
      <c r="Q115" s="35" t="str">
        <f t="shared" si="57"/>
        <v/>
      </c>
      <c r="R115" s="6">
        <f t="shared" si="58"/>
        <v>0</v>
      </c>
      <c r="S115" s="6">
        <f>IF(AND(D115&lt;=L$4,P115&lt;&gt;"Y"),IF(N115&lt;VLOOKUP(O115,Runners!A$5:CY$183,S$1,FALSE),IF(Y$2="zero",0,Y$2),0),0)</f>
        <v>0</v>
      </c>
      <c r="T115" s="6">
        <f t="shared" si="59"/>
        <v>0</v>
      </c>
      <c r="U115" s="2"/>
      <c r="V115" s="2" t="str">
        <f>IF(O115&lt;&gt;"",VLOOKUP(O115,Runners!DE$5:DR$183,V$1,FALSE),"")</f>
        <v/>
      </c>
      <c r="W115" s="19" t="str">
        <f t="shared" si="60"/>
        <v/>
      </c>
    </row>
    <row r="116" spans="2:23" x14ac:dyDescent="0.25">
      <c r="C116" s="3"/>
      <c r="D116" s="6">
        <f t="shared" si="51"/>
        <v>113</v>
      </c>
      <c r="E116" s="2"/>
      <c r="F116" s="2">
        <f t="shared" si="61"/>
        <v>0</v>
      </c>
      <c r="J116" s="1">
        <f t="shared" si="56"/>
        <v>0</v>
      </c>
      <c r="M116" s="8" t="str">
        <f t="shared" si="52"/>
        <v/>
      </c>
      <c r="N116" s="8" t="str">
        <f t="shared" si="53"/>
        <v/>
      </c>
      <c r="O116" s="1" t="str">
        <f t="shared" si="54"/>
        <v/>
      </c>
      <c r="P116" s="35" t="str">
        <f t="shared" si="55"/>
        <v/>
      </c>
      <c r="Q116" s="35" t="str">
        <f t="shared" si="57"/>
        <v/>
      </c>
      <c r="R116" s="6">
        <f t="shared" si="58"/>
        <v>0</v>
      </c>
      <c r="S116" s="6">
        <f>IF(AND(D116&lt;=L$4,P116&lt;&gt;"Y"),IF(N116&lt;VLOOKUP(O116,Runners!A$5:CY$183,S$1,FALSE),IF(Y$2="zero",0,Y$2),0),0)</f>
        <v>0</v>
      </c>
      <c r="T116" s="6">
        <f t="shared" si="59"/>
        <v>0</v>
      </c>
      <c r="U116" s="2"/>
      <c r="V116" s="2" t="str">
        <f>IF(O116&lt;&gt;"",VLOOKUP(O116,Runners!DE$5:DR$183,V$1,FALSE),"")</f>
        <v/>
      </c>
      <c r="W116" s="19" t="str">
        <f t="shared" si="60"/>
        <v/>
      </c>
    </row>
    <row r="117" spans="2:23" x14ac:dyDescent="0.25">
      <c r="B117" s="3"/>
      <c r="C117" s="3"/>
      <c r="D117" s="6">
        <f t="shared" si="51"/>
        <v>114</v>
      </c>
      <c r="E117" s="2"/>
      <c r="F117" s="2">
        <f t="shared" si="61"/>
        <v>0</v>
      </c>
      <c r="J117" s="1">
        <f t="shared" si="56"/>
        <v>0</v>
      </c>
      <c r="M117" s="8" t="str">
        <f t="shared" si="52"/>
        <v/>
      </c>
      <c r="N117" s="8" t="str">
        <f t="shared" si="53"/>
        <v/>
      </c>
      <c r="O117" s="1" t="str">
        <f t="shared" si="54"/>
        <v/>
      </c>
      <c r="P117" s="35" t="str">
        <f t="shared" si="55"/>
        <v/>
      </c>
      <c r="Q117" s="35" t="str">
        <f t="shared" si="57"/>
        <v/>
      </c>
      <c r="R117" s="6">
        <f t="shared" si="58"/>
        <v>0</v>
      </c>
      <c r="S117" s="6">
        <f>IF(AND(D117&lt;=L$4,P117&lt;&gt;"Y"),IF(N117&lt;VLOOKUP(O117,Runners!A$5:CY$183,S$1,FALSE),IF(Y$2="zero",0,Y$2),0),0)</f>
        <v>0</v>
      </c>
      <c r="T117" s="6">
        <f t="shared" si="59"/>
        <v>0</v>
      </c>
      <c r="U117" s="2"/>
      <c r="V117" s="2" t="str">
        <f>IF(O117&lt;&gt;"",VLOOKUP(O117,Runners!DE$5:DR$183,V$1,FALSE),"")</f>
        <v/>
      </c>
      <c r="W117" s="19" t="str">
        <f t="shared" si="60"/>
        <v/>
      </c>
    </row>
    <row r="118" spans="2:23" x14ac:dyDescent="0.25">
      <c r="C118" s="3"/>
      <c r="D118" s="6">
        <f t="shared" si="51"/>
        <v>115</v>
      </c>
      <c r="E118" s="2"/>
      <c r="F118" s="2">
        <f t="shared" si="61"/>
        <v>0</v>
      </c>
      <c r="J118" s="1">
        <f t="shared" si="56"/>
        <v>0</v>
      </c>
      <c r="M118" s="8" t="str">
        <f t="shared" si="52"/>
        <v/>
      </c>
      <c r="N118" s="8" t="str">
        <f t="shared" si="53"/>
        <v/>
      </c>
      <c r="O118" s="1" t="str">
        <f t="shared" si="54"/>
        <v/>
      </c>
      <c r="P118" s="35" t="str">
        <f t="shared" si="55"/>
        <v/>
      </c>
      <c r="Q118" s="35" t="str">
        <f t="shared" si="57"/>
        <v/>
      </c>
      <c r="R118" s="6">
        <f t="shared" si="58"/>
        <v>0</v>
      </c>
      <c r="S118" s="6">
        <f>IF(AND(D118&lt;=L$4,P118&lt;&gt;"Y"),IF(N118&lt;VLOOKUP(O118,Runners!A$5:CY$183,S$1,FALSE),IF(Y$2="zero",0,Y$2),0),0)</f>
        <v>0</v>
      </c>
      <c r="T118" s="6">
        <f t="shared" si="59"/>
        <v>0</v>
      </c>
      <c r="U118" s="2"/>
      <c r="V118" s="2" t="str">
        <f>IF(O118&lt;&gt;"",VLOOKUP(O118,Runners!DE$5:DR$183,V$1,FALSE),"")</f>
        <v/>
      </c>
      <c r="W118" s="19" t="str">
        <f t="shared" si="60"/>
        <v/>
      </c>
    </row>
    <row r="119" spans="2:23" x14ac:dyDescent="0.25">
      <c r="C119" s="3"/>
      <c r="D119" s="6">
        <f t="shared" si="51"/>
        <v>116</v>
      </c>
      <c r="E119" s="2"/>
      <c r="F119" s="2">
        <f t="shared" si="61"/>
        <v>0</v>
      </c>
      <c r="J119" s="1">
        <f t="shared" si="56"/>
        <v>0</v>
      </c>
      <c r="M119" s="8" t="str">
        <f t="shared" si="52"/>
        <v/>
      </c>
      <c r="N119" s="8" t="str">
        <f t="shared" si="53"/>
        <v/>
      </c>
      <c r="O119" s="1" t="str">
        <f t="shared" si="54"/>
        <v/>
      </c>
      <c r="P119" s="35" t="str">
        <f t="shared" si="55"/>
        <v/>
      </c>
      <c r="Q119" s="35" t="str">
        <f t="shared" si="57"/>
        <v/>
      </c>
      <c r="R119" s="6">
        <f t="shared" si="58"/>
        <v>0</v>
      </c>
      <c r="S119" s="6">
        <f>IF(AND(D119&lt;=L$4,P119&lt;&gt;"Y"),IF(N119&lt;VLOOKUP(O119,Runners!A$5:CY$183,S$1,FALSE),IF(Y$2="zero",0,Y$2),0),0)</f>
        <v>0</v>
      </c>
      <c r="T119" s="6">
        <f t="shared" si="59"/>
        <v>0</v>
      </c>
      <c r="U119" s="2"/>
      <c r="V119" s="2" t="str">
        <f>IF(O119&lt;&gt;"",VLOOKUP(O119,Runners!DE$5:DR$183,V$1,FALSE),"")</f>
        <v/>
      </c>
      <c r="W119" s="19" t="str">
        <f t="shared" si="60"/>
        <v/>
      </c>
    </row>
    <row r="120" spans="2:23" x14ac:dyDescent="0.25">
      <c r="C120" s="3"/>
      <c r="D120" s="6">
        <f t="shared" si="51"/>
        <v>117</v>
      </c>
      <c r="E120" s="2"/>
      <c r="F120" s="2">
        <f t="shared" si="61"/>
        <v>0</v>
      </c>
      <c r="J120" s="1">
        <f t="shared" si="56"/>
        <v>0</v>
      </c>
      <c r="M120" s="8" t="str">
        <f t="shared" si="52"/>
        <v/>
      </c>
      <c r="N120" s="8" t="str">
        <f t="shared" si="53"/>
        <v/>
      </c>
      <c r="O120" s="1" t="str">
        <f t="shared" si="54"/>
        <v/>
      </c>
      <c r="P120" s="35" t="str">
        <f t="shared" si="55"/>
        <v/>
      </c>
      <c r="Q120" s="35" t="str">
        <f t="shared" si="57"/>
        <v/>
      </c>
      <c r="R120" s="6">
        <f t="shared" si="58"/>
        <v>0</v>
      </c>
      <c r="S120" s="6">
        <f>IF(AND(D120&lt;=L$4,P120&lt;&gt;"Y"),IF(N120&lt;VLOOKUP(O120,Runners!A$5:CY$183,S$1,FALSE),IF(Y$2="zero",0,Y$2),0),0)</f>
        <v>0</v>
      </c>
      <c r="T120" s="6">
        <f t="shared" si="59"/>
        <v>0</v>
      </c>
      <c r="U120" s="2"/>
      <c r="V120" s="2" t="str">
        <f>IF(O120&lt;&gt;"",VLOOKUP(O120,Runners!DE$5:DR$183,V$1,FALSE),"")</f>
        <v/>
      </c>
      <c r="W120" s="19" t="str">
        <f t="shared" si="60"/>
        <v/>
      </c>
    </row>
    <row r="121" spans="2:23" x14ac:dyDescent="0.25">
      <c r="C121" s="3"/>
      <c r="D121" s="6">
        <f t="shared" si="51"/>
        <v>118</v>
      </c>
      <c r="E121" s="2"/>
      <c r="F121" s="2">
        <f t="shared" si="61"/>
        <v>0</v>
      </c>
      <c r="J121" s="1">
        <f t="shared" si="56"/>
        <v>0</v>
      </c>
      <c r="M121" s="8" t="str">
        <f t="shared" si="52"/>
        <v/>
      </c>
      <c r="N121" s="8" t="str">
        <f t="shared" si="53"/>
        <v/>
      </c>
      <c r="O121" s="1" t="str">
        <f t="shared" si="54"/>
        <v/>
      </c>
      <c r="P121" s="35" t="str">
        <f t="shared" si="55"/>
        <v/>
      </c>
      <c r="Q121" s="35" t="str">
        <f t="shared" si="57"/>
        <v/>
      </c>
      <c r="R121" s="6">
        <f t="shared" si="58"/>
        <v>0</v>
      </c>
      <c r="S121" s="6">
        <f>IF(AND(D121&lt;=L$4,P121&lt;&gt;"Y"),IF(N121&lt;VLOOKUP(O121,Runners!A$5:CY$183,S$1,FALSE),IF(Y$2="zero",0,Y$2),0),0)</f>
        <v>0</v>
      </c>
      <c r="T121" s="6">
        <f t="shared" si="59"/>
        <v>0</v>
      </c>
      <c r="U121" s="2"/>
      <c r="V121" s="2" t="str">
        <f>IF(O121&lt;&gt;"",VLOOKUP(O121,Runners!DE$5:DR$183,V$1,FALSE),"")</f>
        <v/>
      </c>
      <c r="W121" s="19" t="str">
        <f t="shared" si="60"/>
        <v/>
      </c>
    </row>
    <row r="122" spans="2:23" x14ac:dyDescent="0.25">
      <c r="C122" s="3"/>
      <c r="D122" s="6">
        <f t="shared" si="51"/>
        <v>119</v>
      </c>
      <c r="E122" s="2"/>
      <c r="F122" s="2">
        <f t="shared" si="61"/>
        <v>0</v>
      </c>
      <c r="J122" s="1">
        <f t="shared" si="56"/>
        <v>0</v>
      </c>
      <c r="M122" s="8" t="str">
        <f t="shared" si="52"/>
        <v/>
      </c>
      <c r="N122" s="8" t="str">
        <f t="shared" si="53"/>
        <v/>
      </c>
      <c r="O122" s="1" t="str">
        <f t="shared" si="54"/>
        <v/>
      </c>
      <c r="P122" s="35" t="str">
        <f t="shared" si="55"/>
        <v/>
      </c>
      <c r="Q122" s="35" t="str">
        <f t="shared" si="57"/>
        <v/>
      </c>
      <c r="R122" s="6">
        <f t="shared" si="58"/>
        <v>0</v>
      </c>
      <c r="S122" s="6">
        <f>IF(AND(D122&lt;=L$4,P122&lt;&gt;"Y"),IF(N122&lt;VLOOKUP(O122,Runners!A$5:CY$183,S$1,FALSE),IF(Y$2="zero",0,Y$2),0),0)</f>
        <v>0</v>
      </c>
      <c r="T122" s="6">
        <f t="shared" si="59"/>
        <v>0</v>
      </c>
      <c r="U122" s="2"/>
      <c r="V122" s="2" t="str">
        <f>IF(O122&lt;&gt;"",VLOOKUP(O122,Runners!DE$5:DR$183,V$1,FALSE),"")</f>
        <v/>
      </c>
      <c r="W122" s="19" t="str">
        <f t="shared" si="60"/>
        <v/>
      </c>
    </row>
    <row r="123" spans="2:23" x14ac:dyDescent="0.25">
      <c r="C123" s="3"/>
      <c r="D123" s="6">
        <f t="shared" si="51"/>
        <v>120</v>
      </c>
      <c r="E123" s="2"/>
      <c r="F123" s="2">
        <f t="shared" si="61"/>
        <v>0</v>
      </c>
      <c r="J123" s="1">
        <f t="shared" si="56"/>
        <v>0</v>
      </c>
      <c r="M123" s="8" t="str">
        <f t="shared" si="52"/>
        <v/>
      </c>
      <c r="N123" s="8" t="str">
        <f t="shared" si="53"/>
        <v/>
      </c>
      <c r="O123" s="1" t="str">
        <f t="shared" si="54"/>
        <v/>
      </c>
      <c r="P123" s="35" t="str">
        <f t="shared" si="55"/>
        <v/>
      </c>
      <c r="Q123" s="35" t="str">
        <f t="shared" si="57"/>
        <v/>
      </c>
      <c r="R123" s="6">
        <f t="shared" si="58"/>
        <v>0</v>
      </c>
      <c r="S123" s="6">
        <f>IF(AND(D123&lt;=L$4,P123&lt;&gt;"Y"),IF(N123&lt;VLOOKUP(O123,Runners!A$5:CY$183,S$1,FALSE),IF(Y$2="zero",0,Y$2),0),0)</f>
        <v>0</v>
      </c>
      <c r="T123" s="6">
        <f t="shared" si="59"/>
        <v>0</v>
      </c>
      <c r="U123" s="2"/>
      <c r="V123" s="2" t="str">
        <f>IF(O123&lt;&gt;"",VLOOKUP(O123,Runners!DE$5:DR$183,V$1,FALSE),"")</f>
        <v/>
      </c>
      <c r="W123" s="19" t="str">
        <f t="shared" si="60"/>
        <v/>
      </c>
    </row>
    <row r="124" spans="2:23" x14ac:dyDescent="0.25">
      <c r="C124" s="3"/>
      <c r="D124" s="6">
        <f t="shared" si="51"/>
        <v>121</v>
      </c>
      <c r="E124" s="2"/>
      <c r="F124" s="2">
        <f t="shared" si="61"/>
        <v>0</v>
      </c>
      <c r="J124" s="1">
        <f t="shared" si="56"/>
        <v>0</v>
      </c>
      <c r="M124" s="8" t="str">
        <f t="shared" si="52"/>
        <v/>
      </c>
      <c r="N124" s="8" t="str">
        <f t="shared" si="53"/>
        <v/>
      </c>
      <c r="O124" s="1" t="str">
        <f t="shared" si="54"/>
        <v/>
      </c>
      <c r="P124" s="35" t="str">
        <f t="shared" si="55"/>
        <v/>
      </c>
      <c r="Q124" s="35" t="str">
        <f t="shared" si="57"/>
        <v/>
      </c>
      <c r="R124" s="6">
        <f t="shared" si="58"/>
        <v>0</v>
      </c>
      <c r="S124" s="6">
        <f>IF(AND(D124&lt;=L$4,P124&lt;&gt;"Y"),IF(N124&lt;VLOOKUP(O124,Runners!A$5:CY$183,S$1,FALSE),IF(Y$2="zero",0,Y$2),0),0)</f>
        <v>0</v>
      </c>
      <c r="T124" s="6">
        <f t="shared" si="59"/>
        <v>0</v>
      </c>
      <c r="U124" s="2"/>
      <c r="V124" s="2" t="str">
        <f>IF(O124&lt;&gt;"",VLOOKUP(O124,Runners!DE$5:DR$183,V$1,FALSE),"")</f>
        <v/>
      </c>
      <c r="W124" s="19" t="str">
        <f t="shared" si="60"/>
        <v/>
      </c>
    </row>
    <row r="125" spans="2:23" x14ac:dyDescent="0.25">
      <c r="C125" s="3"/>
      <c r="D125" s="6">
        <f t="shared" si="51"/>
        <v>122</v>
      </c>
      <c r="E125" s="2"/>
      <c r="F125" s="2">
        <f t="shared" si="61"/>
        <v>0</v>
      </c>
      <c r="J125" s="1">
        <f t="shared" si="56"/>
        <v>0</v>
      </c>
      <c r="M125" s="8" t="str">
        <f t="shared" si="52"/>
        <v/>
      </c>
      <c r="N125" s="8" t="str">
        <f t="shared" si="53"/>
        <v/>
      </c>
      <c r="O125" s="1" t="str">
        <f t="shared" si="54"/>
        <v/>
      </c>
      <c r="P125" s="35" t="str">
        <f t="shared" si="55"/>
        <v/>
      </c>
      <c r="Q125" s="35" t="str">
        <f t="shared" si="57"/>
        <v/>
      </c>
      <c r="R125" s="6">
        <f t="shared" si="58"/>
        <v>0</v>
      </c>
      <c r="S125" s="6">
        <f>IF(AND(D125&lt;=L$4,P125&lt;&gt;"Y"),IF(N125&lt;VLOOKUP(O125,Runners!A$5:CY$183,S$1,FALSE),IF(Y$2="zero",0,Y$2),0),0)</f>
        <v>0</v>
      </c>
      <c r="T125" s="6">
        <f t="shared" si="59"/>
        <v>0</v>
      </c>
      <c r="U125" s="2"/>
      <c r="V125" s="2" t="str">
        <f>IF(O125&lt;&gt;"",VLOOKUP(O125,Runners!DE$5:DR$183,V$1,FALSE),"")</f>
        <v/>
      </c>
      <c r="W125" s="19" t="str">
        <f t="shared" si="60"/>
        <v/>
      </c>
    </row>
    <row r="126" spans="2:23" x14ac:dyDescent="0.25">
      <c r="B126" s="3"/>
      <c r="C126" s="3"/>
      <c r="D126" s="6">
        <f t="shared" si="51"/>
        <v>123</v>
      </c>
      <c r="E126" s="2"/>
      <c r="F126" s="2">
        <f t="shared" si="61"/>
        <v>0</v>
      </c>
      <c r="J126" s="1">
        <f t="shared" si="56"/>
        <v>0</v>
      </c>
      <c r="M126" s="8" t="str">
        <f t="shared" si="52"/>
        <v/>
      </c>
      <c r="N126" s="8" t="str">
        <f t="shared" si="53"/>
        <v/>
      </c>
      <c r="O126" s="1" t="str">
        <f t="shared" si="54"/>
        <v/>
      </c>
      <c r="P126" s="35" t="str">
        <f t="shared" si="55"/>
        <v/>
      </c>
      <c r="Q126" s="35" t="str">
        <f t="shared" si="57"/>
        <v/>
      </c>
      <c r="R126" s="6">
        <f t="shared" si="58"/>
        <v>0</v>
      </c>
      <c r="S126" s="6">
        <f>IF(AND(D126&lt;=L$4,P126&lt;&gt;"Y"),IF(N126&lt;VLOOKUP(O126,Runners!A$5:CY$183,S$1,FALSE),IF(Y$2="zero",0,Y$2),0),0)</f>
        <v>0</v>
      </c>
      <c r="T126" s="6">
        <f t="shared" si="59"/>
        <v>0</v>
      </c>
      <c r="U126" s="2"/>
      <c r="V126" s="2" t="str">
        <f>IF(O126&lt;&gt;"",VLOOKUP(O126,Runners!DE$5:DR$183,V$1,FALSE),"")</f>
        <v/>
      </c>
      <c r="W126" s="19" t="str">
        <f t="shared" si="60"/>
        <v/>
      </c>
    </row>
    <row r="127" spans="2:23" x14ac:dyDescent="0.25">
      <c r="B127" s="3"/>
      <c r="C127" s="3"/>
      <c r="D127" s="6">
        <f t="shared" si="51"/>
        <v>124</v>
      </c>
      <c r="E127" s="2"/>
      <c r="F127" s="2">
        <f t="shared" si="61"/>
        <v>0</v>
      </c>
      <c r="J127" s="1">
        <f t="shared" si="56"/>
        <v>0</v>
      </c>
      <c r="M127" s="8" t="str">
        <f t="shared" si="52"/>
        <v/>
      </c>
      <c r="N127" s="8" t="str">
        <f t="shared" si="53"/>
        <v/>
      </c>
      <c r="O127" s="1" t="str">
        <f t="shared" si="54"/>
        <v/>
      </c>
      <c r="P127" s="35" t="str">
        <f t="shared" si="55"/>
        <v/>
      </c>
      <c r="Q127" s="35" t="str">
        <f t="shared" si="57"/>
        <v/>
      </c>
      <c r="R127" s="6">
        <f t="shared" si="58"/>
        <v>0</v>
      </c>
      <c r="S127" s="6">
        <f>IF(AND(D127&lt;=L$4,P127&lt;&gt;"Y"),IF(N127&lt;VLOOKUP(O127,Runners!A$5:CY$183,S$1,FALSE),IF(Y$2="zero",0,Y$2),0),0)</f>
        <v>0</v>
      </c>
      <c r="T127" s="6">
        <f t="shared" si="59"/>
        <v>0</v>
      </c>
      <c r="U127" s="2"/>
      <c r="V127" s="2" t="str">
        <f>IF(O127&lt;&gt;"",VLOOKUP(O127,Runners!DE$5:DR$183,V$1,FALSE),"")</f>
        <v/>
      </c>
      <c r="W127" s="19" t="str">
        <f t="shared" si="60"/>
        <v/>
      </c>
    </row>
    <row r="128" spans="2:23" x14ac:dyDescent="0.25">
      <c r="C128" s="3"/>
      <c r="D128" s="6">
        <f t="shared" si="51"/>
        <v>125</v>
      </c>
      <c r="E128" s="2"/>
      <c r="F128" s="2">
        <f t="shared" si="61"/>
        <v>0</v>
      </c>
      <c r="J128" s="1">
        <f t="shared" si="56"/>
        <v>0</v>
      </c>
      <c r="M128" s="8" t="str">
        <f t="shared" si="52"/>
        <v/>
      </c>
      <c r="N128" s="8" t="str">
        <f t="shared" si="53"/>
        <v/>
      </c>
      <c r="O128" s="1" t="str">
        <f t="shared" si="54"/>
        <v/>
      </c>
      <c r="P128" s="35" t="str">
        <f t="shared" si="55"/>
        <v/>
      </c>
      <c r="Q128" s="35" t="str">
        <f t="shared" si="57"/>
        <v/>
      </c>
      <c r="R128" s="6">
        <f t="shared" si="58"/>
        <v>0</v>
      </c>
      <c r="S128" s="6">
        <f>IF(AND(D128&lt;=L$4,P128&lt;&gt;"Y"),IF(N128&lt;VLOOKUP(O128,Runners!A$5:CY$183,S$1,FALSE),IF(Y$2="zero",0,Y$2),0),0)</f>
        <v>0</v>
      </c>
      <c r="T128" s="6">
        <f t="shared" si="59"/>
        <v>0</v>
      </c>
      <c r="U128" s="2"/>
      <c r="V128" s="2" t="str">
        <f>IF(O128&lt;&gt;"",VLOOKUP(O128,Runners!DE$5:DR$183,V$1,FALSE),"")</f>
        <v/>
      </c>
      <c r="W128" s="19" t="str">
        <f t="shared" si="60"/>
        <v/>
      </c>
    </row>
    <row r="129" spans="1:23" x14ac:dyDescent="0.25">
      <c r="C129" s="3"/>
      <c r="D129" s="6">
        <f t="shared" si="51"/>
        <v>126</v>
      </c>
      <c r="E129" s="2"/>
      <c r="F129" s="2">
        <f t="shared" si="61"/>
        <v>0</v>
      </c>
      <c r="J129" s="1">
        <f t="shared" si="56"/>
        <v>0</v>
      </c>
      <c r="M129" s="8" t="str">
        <f t="shared" si="52"/>
        <v/>
      </c>
      <c r="N129" s="8" t="str">
        <f t="shared" si="53"/>
        <v/>
      </c>
      <c r="O129" s="1" t="str">
        <f t="shared" si="54"/>
        <v/>
      </c>
      <c r="P129" s="35" t="str">
        <f t="shared" si="55"/>
        <v/>
      </c>
      <c r="Q129" s="35" t="str">
        <f t="shared" si="57"/>
        <v/>
      </c>
      <c r="R129" s="6">
        <f t="shared" si="58"/>
        <v>0</v>
      </c>
      <c r="S129" s="6">
        <f>IF(AND(D129&lt;=L$4,P129&lt;&gt;"Y"),IF(N129&lt;VLOOKUP(O129,Runners!A$5:CY$183,S$1,FALSE),IF(Y$2="zero",0,Y$2),0),0)</f>
        <v>0</v>
      </c>
      <c r="T129" s="6">
        <f t="shared" si="59"/>
        <v>0</v>
      </c>
      <c r="U129" s="2"/>
      <c r="V129" s="2" t="str">
        <f>IF(O129&lt;&gt;"",VLOOKUP(O129,Runners!DE$5:DR$183,V$1,FALSE),"")</f>
        <v/>
      </c>
      <c r="W129" s="19" t="str">
        <f t="shared" si="60"/>
        <v/>
      </c>
    </row>
    <row r="130" spans="1:23" x14ac:dyDescent="0.25">
      <c r="B130" s="3"/>
      <c r="C130" s="3"/>
      <c r="D130" s="6">
        <f t="shared" si="51"/>
        <v>127</v>
      </c>
      <c r="E130" s="2"/>
      <c r="F130" s="2">
        <f t="shared" si="61"/>
        <v>0</v>
      </c>
      <c r="J130" s="1">
        <f t="shared" si="56"/>
        <v>0</v>
      </c>
      <c r="M130" s="8" t="str">
        <f t="shared" si="52"/>
        <v/>
      </c>
      <c r="N130" s="8" t="str">
        <f t="shared" si="53"/>
        <v/>
      </c>
      <c r="O130" s="1" t="str">
        <f t="shared" si="54"/>
        <v/>
      </c>
      <c r="P130" s="35" t="str">
        <f t="shared" si="55"/>
        <v/>
      </c>
      <c r="Q130" s="35" t="str">
        <f t="shared" si="57"/>
        <v/>
      </c>
      <c r="R130" s="6">
        <f t="shared" si="58"/>
        <v>0</v>
      </c>
      <c r="S130" s="6">
        <f>IF(AND(D130&lt;=L$4,P130&lt;&gt;"Y"),IF(N130&lt;VLOOKUP(O130,Runners!A$5:CY$183,S$1,FALSE),IF(Y$2="zero",0,Y$2),0),0)</f>
        <v>0</v>
      </c>
      <c r="T130" s="6">
        <f t="shared" si="59"/>
        <v>0</v>
      </c>
      <c r="U130" s="2"/>
      <c r="V130" s="2" t="str">
        <f>IF(O130&lt;&gt;"",VLOOKUP(O130,Runners!DE$5:DR$183,V$1,FALSE),"")</f>
        <v/>
      </c>
      <c r="W130" s="19" t="str">
        <f t="shared" si="60"/>
        <v/>
      </c>
    </row>
    <row r="131" spans="1:23" x14ac:dyDescent="0.25">
      <c r="C131" s="3"/>
      <c r="D131" s="6">
        <f t="shared" si="51"/>
        <v>128</v>
      </c>
      <c r="E131" s="2"/>
      <c r="F131" s="2">
        <f t="shared" si="61"/>
        <v>0</v>
      </c>
      <c r="J131" s="1">
        <f t="shared" si="56"/>
        <v>0</v>
      </c>
      <c r="M131" s="8" t="str">
        <f t="shared" ref="M131:M162" si="62">IF(D131&lt;=L$4,SMALL(E$4:E$207,D131),"")</f>
        <v/>
      </c>
      <c r="N131" s="8" t="str">
        <f t="shared" ref="N131:N162" si="63">IF(D131&lt;=L$4,VLOOKUP(M131,E$4:F$207,2,FALSE),"")</f>
        <v/>
      </c>
      <c r="O131" s="1" t="str">
        <f t="shared" ref="O131:O162" si="64">IF(D131&lt;=L$4,VLOOKUP(M131,E$4:J$207,6,FALSE),"")</f>
        <v/>
      </c>
      <c r="P131" s="35" t="str">
        <f t="shared" ref="P131:P162" si="65">IF(D131&lt;=L$4,VLOOKUP(O131,A$4:B$207,2,FALSE),"")</f>
        <v/>
      </c>
      <c r="Q131" s="35" t="str">
        <f t="shared" si="57"/>
        <v/>
      </c>
      <c r="R131" s="6">
        <f t="shared" si="58"/>
        <v>0</v>
      </c>
      <c r="S131" s="6">
        <f>IF(AND(D131&lt;=L$4,P131&lt;&gt;"Y"),IF(N131&lt;VLOOKUP(O131,Runners!A$5:CY$183,S$1,FALSE),IF(Y$2="zero",0,Y$2),0),0)</f>
        <v>0</v>
      </c>
      <c r="T131" s="6">
        <f t="shared" si="59"/>
        <v>0</v>
      </c>
      <c r="U131" s="2"/>
      <c r="V131" s="2" t="str">
        <f>IF(O131&lt;&gt;"",VLOOKUP(O131,Runners!DE$5:DR$183,V$1,FALSE),"")</f>
        <v/>
      </c>
      <c r="W131" s="19" t="str">
        <f t="shared" si="60"/>
        <v/>
      </c>
    </row>
    <row r="132" spans="1:23" x14ac:dyDescent="0.25">
      <c r="B132" s="3"/>
      <c r="C132" s="3">
        <f>IF(A132&lt;&gt;"",VLOOKUP(A132,Runners!A$5:AX$183,C$1,FALSE),0)</f>
        <v>0</v>
      </c>
      <c r="D132" s="6">
        <f t="shared" si="51"/>
        <v>129</v>
      </c>
      <c r="E132" s="2"/>
      <c r="F132" s="2">
        <f t="shared" ref="F132:F137" si="66">IF(E132&gt;0,E132-C132,0)</f>
        <v>0</v>
      </c>
      <c r="J132" s="1">
        <f t="shared" ref="J132:J137" si="67">A132</f>
        <v>0</v>
      </c>
      <c r="M132" s="8" t="str">
        <f t="shared" si="62"/>
        <v/>
      </c>
      <c r="N132" s="8" t="str">
        <f t="shared" si="63"/>
        <v/>
      </c>
      <c r="O132" s="1" t="str">
        <f t="shared" si="64"/>
        <v/>
      </c>
      <c r="P132" s="35" t="str">
        <f t="shared" si="65"/>
        <v/>
      </c>
      <c r="Q132" s="35" t="str">
        <f t="shared" ref="Q132:Q137" si="68">IF(D132&lt;=L$4,IF(P132="Y",Q131,Q131-1),"")</f>
        <v/>
      </c>
      <c r="R132" s="6">
        <f t="shared" ref="R132:R137" si="69">IF(Q132=Q131,0,IF(Q132&gt;0,Q132,1))</f>
        <v>0</v>
      </c>
      <c r="S132" s="6">
        <f>IF(AND(D132&lt;=L$4,P132&lt;&gt;"Y"),IF(N132&lt;VLOOKUP(O132,Runners!A$5:CY$183,S$1,FALSE),IF(Y$2="zero",0,Y$2),0),0)</f>
        <v>0</v>
      </c>
      <c r="T132" s="6">
        <f t="shared" ref="T132:T137" si="70">IF(AND(D132&lt;=L$4,P132&lt;&gt;"Y"),S132+R132,0)</f>
        <v>0</v>
      </c>
      <c r="U132" s="2"/>
      <c r="V132" s="2" t="str">
        <f>IF(O132&lt;&gt;"",VLOOKUP(O132,Runners!DE$5:DR$183,V$1,FALSE),"")</f>
        <v/>
      </c>
      <c r="W132" s="19" t="str">
        <f t="shared" ref="W132:W137" si="71">IF(O132&lt;&gt;"",(V132-N132)/V132,"")</f>
        <v/>
      </c>
    </row>
    <row r="133" spans="1:23" x14ac:dyDescent="0.25">
      <c r="C133" s="3">
        <f>IF(A133&lt;&gt;"",VLOOKUP(A133,Runners!A$5:AX$183,C$1,FALSE),0)</f>
        <v>0</v>
      </c>
      <c r="D133" s="6">
        <f t="shared" si="51"/>
        <v>130</v>
      </c>
      <c r="E133" s="2"/>
      <c r="F133" s="2">
        <f t="shared" si="66"/>
        <v>0</v>
      </c>
      <c r="J133" s="1">
        <f t="shared" si="67"/>
        <v>0</v>
      </c>
      <c r="M133" s="8" t="str">
        <f t="shared" si="62"/>
        <v/>
      </c>
      <c r="N133" s="8" t="str">
        <f t="shared" si="63"/>
        <v/>
      </c>
      <c r="O133" s="1" t="str">
        <f t="shared" si="64"/>
        <v/>
      </c>
      <c r="P133" s="35" t="str">
        <f t="shared" si="65"/>
        <v/>
      </c>
      <c r="Q133" s="35" t="str">
        <f t="shared" si="68"/>
        <v/>
      </c>
      <c r="R133" s="6">
        <f t="shared" si="69"/>
        <v>0</v>
      </c>
      <c r="S133" s="6">
        <f>IF(AND(D133&lt;=L$4,P133&lt;&gt;"Y"),IF(N133&lt;VLOOKUP(O133,Runners!A$5:CY$183,S$1,FALSE),IF(Y$2="zero",0,Y$2),0),0)</f>
        <v>0</v>
      </c>
      <c r="T133" s="6">
        <f t="shared" si="70"/>
        <v>0</v>
      </c>
      <c r="U133" s="2"/>
      <c r="V133" s="2" t="str">
        <f>IF(O133&lt;&gt;"",VLOOKUP(O133,Runners!DE$5:DR$183,V$1,FALSE),"")</f>
        <v/>
      </c>
      <c r="W133" s="19" t="str">
        <f t="shared" si="71"/>
        <v/>
      </c>
    </row>
    <row r="134" spans="1:23" x14ac:dyDescent="0.25">
      <c r="C134" s="3">
        <f>IF(A134&lt;&gt;"",VLOOKUP(A134,Runners!A$5:AX$183,C$1,FALSE),0)</f>
        <v>0</v>
      </c>
      <c r="D134" s="6">
        <f t="shared" si="51"/>
        <v>131</v>
      </c>
      <c r="E134" s="2"/>
      <c r="F134" s="2">
        <f t="shared" si="66"/>
        <v>0</v>
      </c>
      <c r="J134" s="1">
        <f t="shared" si="67"/>
        <v>0</v>
      </c>
      <c r="M134" s="8" t="str">
        <f t="shared" si="62"/>
        <v/>
      </c>
      <c r="N134" s="8" t="str">
        <f t="shared" si="63"/>
        <v/>
      </c>
      <c r="O134" s="1" t="str">
        <f t="shared" si="64"/>
        <v/>
      </c>
      <c r="P134" s="35" t="str">
        <f t="shared" si="65"/>
        <v/>
      </c>
      <c r="Q134" s="35" t="str">
        <f t="shared" si="68"/>
        <v/>
      </c>
      <c r="R134" s="6">
        <f t="shared" si="69"/>
        <v>0</v>
      </c>
      <c r="S134" s="6">
        <f>IF(AND(D134&lt;=L$4,P134&lt;&gt;"Y"),IF(N134&lt;VLOOKUP(O134,Runners!A$5:CY$183,S$1,FALSE),IF(Y$2="zero",0,Y$2),0),0)</f>
        <v>0</v>
      </c>
      <c r="T134" s="6">
        <f t="shared" si="70"/>
        <v>0</v>
      </c>
      <c r="U134" s="2"/>
      <c r="V134" s="2" t="str">
        <f>IF(O134&lt;&gt;"",VLOOKUP(O134,Runners!DE$5:DR$183,V$1,FALSE),"")</f>
        <v/>
      </c>
      <c r="W134" s="19" t="str">
        <f t="shared" si="71"/>
        <v/>
      </c>
    </row>
    <row r="135" spans="1:23" x14ac:dyDescent="0.25">
      <c r="C135" s="3">
        <f>IF(A135&lt;&gt;"",VLOOKUP(A135,Runners!A$5:AX$183,C$1,FALSE),0)</f>
        <v>0</v>
      </c>
      <c r="D135" s="6">
        <f t="shared" si="51"/>
        <v>132</v>
      </c>
      <c r="E135" s="2"/>
      <c r="F135" s="2">
        <f t="shared" si="66"/>
        <v>0</v>
      </c>
      <c r="J135" s="1">
        <f t="shared" si="67"/>
        <v>0</v>
      </c>
      <c r="M135" s="8" t="str">
        <f t="shared" si="62"/>
        <v/>
      </c>
      <c r="N135" s="8" t="str">
        <f t="shared" si="63"/>
        <v/>
      </c>
      <c r="O135" s="1" t="str">
        <f t="shared" si="64"/>
        <v/>
      </c>
      <c r="P135" s="35" t="str">
        <f t="shared" si="65"/>
        <v/>
      </c>
      <c r="Q135" s="35" t="str">
        <f t="shared" si="68"/>
        <v/>
      </c>
      <c r="R135" s="6">
        <f t="shared" si="69"/>
        <v>0</v>
      </c>
      <c r="S135" s="6">
        <f>IF(AND(D135&lt;=L$4,P135&lt;&gt;"Y"),IF(N135&lt;VLOOKUP(O135,Runners!A$5:CY$183,S$1,FALSE),IF(Y$2="zero",0,Y$2),0),0)</f>
        <v>0</v>
      </c>
      <c r="T135" s="6">
        <f t="shared" si="70"/>
        <v>0</v>
      </c>
      <c r="U135" s="2"/>
      <c r="V135" s="2" t="str">
        <f>IF(O135&lt;&gt;"",VLOOKUP(O135,Runners!DE$5:DR$183,V$1,FALSE),"")</f>
        <v/>
      </c>
      <c r="W135" s="19" t="str">
        <f t="shared" si="71"/>
        <v/>
      </c>
    </row>
    <row r="136" spans="1:23" x14ac:dyDescent="0.25">
      <c r="C136" s="3">
        <f>IF(A136&lt;&gt;"",VLOOKUP(A136,Runners!A$5:AX$183,C$1,FALSE),0)</f>
        <v>0</v>
      </c>
      <c r="D136" s="6">
        <f t="shared" si="51"/>
        <v>133</v>
      </c>
      <c r="E136" s="2"/>
      <c r="F136" s="2">
        <f t="shared" si="66"/>
        <v>0</v>
      </c>
      <c r="J136" s="1">
        <f t="shared" si="67"/>
        <v>0</v>
      </c>
      <c r="M136" s="8" t="str">
        <f t="shared" si="62"/>
        <v/>
      </c>
      <c r="N136" s="8" t="str">
        <f t="shared" si="63"/>
        <v/>
      </c>
      <c r="O136" s="1" t="str">
        <f t="shared" si="64"/>
        <v/>
      </c>
      <c r="P136" s="35" t="str">
        <f t="shared" si="65"/>
        <v/>
      </c>
      <c r="Q136" s="35" t="str">
        <f t="shared" si="68"/>
        <v/>
      </c>
      <c r="R136" s="6">
        <f t="shared" si="69"/>
        <v>0</v>
      </c>
      <c r="S136" s="6">
        <f>IF(AND(D136&lt;=L$4,P136&lt;&gt;"Y"),IF(N136&lt;VLOOKUP(O136,Runners!A$5:CY$183,S$1,FALSE),IF(Y$2="zero",0,Y$2),0),0)</f>
        <v>0</v>
      </c>
      <c r="T136" s="6">
        <f t="shared" si="70"/>
        <v>0</v>
      </c>
      <c r="U136" s="2"/>
      <c r="V136" s="2" t="str">
        <f>IF(O136&lt;&gt;"",VLOOKUP(O136,Runners!DE$5:DR$183,V$1,FALSE),"")</f>
        <v/>
      </c>
      <c r="W136" s="19" t="str">
        <f t="shared" si="71"/>
        <v/>
      </c>
    </row>
    <row r="137" spans="1:23" x14ac:dyDescent="0.25">
      <c r="C137" s="3">
        <f>IF(A137&lt;&gt;"",VLOOKUP(A137,Runners!A$5:AX$183,C$1,FALSE),0)</f>
        <v>0</v>
      </c>
      <c r="D137" s="6">
        <f t="shared" si="51"/>
        <v>134</v>
      </c>
      <c r="E137" s="2"/>
      <c r="F137" s="2">
        <f t="shared" si="66"/>
        <v>0</v>
      </c>
      <c r="J137" s="1">
        <f t="shared" si="67"/>
        <v>0</v>
      </c>
      <c r="M137" s="8" t="str">
        <f t="shared" si="62"/>
        <v/>
      </c>
      <c r="N137" s="8" t="str">
        <f t="shared" si="63"/>
        <v/>
      </c>
      <c r="O137" s="1" t="str">
        <f t="shared" si="64"/>
        <v/>
      </c>
      <c r="P137" s="35" t="str">
        <f t="shared" si="65"/>
        <v/>
      </c>
      <c r="Q137" s="35" t="str">
        <f t="shared" si="68"/>
        <v/>
      </c>
      <c r="R137" s="6">
        <f t="shared" si="69"/>
        <v>0</v>
      </c>
      <c r="S137" s="6">
        <f>IF(AND(D137&lt;=L$4,P137&lt;&gt;"Y"),IF(N137&lt;VLOOKUP(O137,Runners!A$5:CY$183,S$1,FALSE),IF(Y$2="zero",0,Y$2),0),0)</f>
        <v>0</v>
      </c>
      <c r="T137" s="6">
        <f t="shared" si="70"/>
        <v>0</v>
      </c>
      <c r="U137" s="2"/>
      <c r="V137" s="2" t="str">
        <f>IF(O137&lt;&gt;"",VLOOKUP(O137,Runners!DE$5:DR$183,V$1,FALSE),"")</f>
        <v/>
      </c>
      <c r="W137" s="19" t="str">
        <f t="shared" si="71"/>
        <v/>
      </c>
    </row>
    <row r="138" spans="1:23" x14ac:dyDescent="0.25">
      <c r="C138" s="3">
        <f>IF(A138&lt;&gt;"",VLOOKUP(A138,Runners!A$5:AX$183,C$1,FALSE),0)</f>
        <v>0</v>
      </c>
      <c r="D138" s="6">
        <f t="shared" si="51"/>
        <v>135</v>
      </c>
      <c r="E138" s="2"/>
      <c r="F138" s="2">
        <f t="shared" ref="F138:F141" si="72">IF(E138&gt;0,E138-C138,0)</f>
        <v>0</v>
      </c>
      <c r="J138" s="1">
        <f t="shared" ref="J138:J141" si="73">A138</f>
        <v>0</v>
      </c>
      <c r="M138" s="8" t="str">
        <f t="shared" si="62"/>
        <v/>
      </c>
      <c r="N138" s="8" t="str">
        <f t="shared" si="63"/>
        <v/>
      </c>
      <c r="O138" s="1" t="str">
        <f t="shared" si="64"/>
        <v/>
      </c>
      <c r="P138" s="35" t="str">
        <f t="shared" si="65"/>
        <v/>
      </c>
      <c r="Q138" s="35" t="str">
        <f t="shared" ref="Q138:Q141" si="74">IF(D138&lt;=L$4,IF(P138="Y",Q137,Q137-1),"")</f>
        <v/>
      </c>
      <c r="R138" s="6">
        <f t="shared" ref="R138:R141" si="75">IF(Q138=Q137,0,IF(Q138&gt;0,Q138,1))</f>
        <v>0</v>
      </c>
      <c r="S138" s="6">
        <f>IF(AND(D138&lt;=L$4,P138&lt;&gt;"Y"),IF(N138&lt;VLOOKUP(O138,Runners!A$5:CY$183,S$1,FALSE),IF(Y$2="zero",0,Y$2),0),0)</f>
        <v>0</v>
      </c>
      <c r="T138" s="6">
        <f t="shared" ref="T138:T141" si="76">IF(AND(D138&lt;=L$4,P138&lt;&gt;"Y"),S138+R138,0)</f>
        <v>0</v>
      </c>
      <c r="U138" s="2"/>
      <c r="V138" s="2" t="str">
        <f>IF(O138&lt;&gt;"",VLOOKUP(O138,Runners!DE$5:DR$183,V$1,FALSE),"")</f>
        <v/>
      </c>
      <c r="W138" s="19" t="str">
        <f t="shared" ref="W138:W141" si="77">IF(O138&lt;&gt;"",(V138-N138)/V138,"")</f>
        <v/>
      </c>
    </row>
    <row r="139" spans="1:23" x14ac:dyDescent="0.25">
      <c r="A139" s="36"/>
      <c r="C139" s="3">
        <f>IF(A139&lt;&gt;"",VLOOKUP(A139,Runners!A$5:AX$183,C$1,FALSE),0)</f>
        <v>0</v>
      </c>
      <c r="D139" s="6">
        <f t="shared" si="51"/>
        <v>136</v>
      </c>
      <c r="E139" s="2"/>
      <c r="F139" s="2">
        <f t="shared" si="72"/>
        <v>0</v>
      </c>
      <c r="J139" s="1">
        <f t="shared" si="73"/>
        <v>0</v>
      </c>
      <c r="M139" s="8" t="str">
        <f t="shared" si="62"/>
        <v/>
      </c>
      <c r="N139" s="8" t="str">
        <f t="shared" si="63"/>
        <v/>
      </c>
      <c r="O139" s="1" t="str">
        <f t="shared" si="64"/>
        <v/>
      </c>
      <c r="P139" s="35" t="str">
        <f t="shared" si="65"/>
        <v/>
      </c>
      <c r="Q139" s="35" t="str">
        <f t="shared" si="74"/>
        <v/>
      </c>
      <c r="R139" s="6">
        <f t="shared" si="75"/>
        <v>0</v>
      </c>
      <c r="S139" s="6">
        <f>IF(AND(D139&lt;=L$4,P139&lt;&gt;"Y"),IF(N139&lt;VLOOKUP(O139,Runners!A$5:CY$183,S$1,FALSE),IF(Y$2="zero",0,Y$2),0),0)</f>
        <v>0</v>
      </c>
      <c r="T139" s="6">
        <f t="shared" si="76"/>
        <v>0</v>
      </c>
      <c r="U139" s="2"/>
      <c r="V139" s="2" t="str">
        <f>IF(O139&lt;&gt;"",VLOOKUP(O139,Runners!DE$5:DR$183,V$1,FALSE),"")</f>
        <v/>
      </c>
      <c r="W139" s="19" t="str">
        <f t="shared" si="77"/>
        <v/>
      </c>
    </row>
    <row r="140" spans="1:23" x14ac:dyDescent="0.25">
      <c r="C140" s="3">
        <f>IF(A140&lt;&gt;"",VLOOKUP(A140,Runners!A$5:AX$183,C$1,FALSE),0)</f>
        <v>0</v>
      </c>
      <c r="D140" s="6">
        <f t="shared" si="51"/>
        <v>137</v>
      </c>
      <c r="E140" s="2"/>
      <c r="F140" s="2">
        <f t="shared" si="72"/>
        <v>0</v>
      </c>
      <c r="J140" s="1">
        <f t="shared" si="73"/>
        <v>0</v>
      </c>
      <c r="M140" s="8" t="str">
        <f t="shared" si="62"/>
        <v/>
      </c>
      <c r="N140" s="8" t="str">
        <f t="shared" si="63"/>
        <v/>
      </c>
      <c r="O140" s="1" t="str">
        <f t="shared" si="64"/>
        <v/>
      </c>
      <c r="P140" s="35" t="str">
        <f t="shared" si="65"/>
        <v/>
      </c>
      <c r="Q140" s="35" t="str">
        <f t="shared" si="74"/>
        <v/>
      </c>
      <c r="R140" s="6">
        <f t="shared" si="75"/>
        <v>0</v>
      </c>
      <c r="S140" s="6">
        <f>IF(AND(D140&lt;=L$4,P140&lt;&gt;"Y"),IF(N140&lt;VLOOKUP(O140,Runners!A$5:CY$183,S$1,FALSE),IF(Y$2="zero",0,Y$2),0),0)</f>
        <v>0</v>
      </c>
      <c r="T140" s="6">
        <f t="shared" si="76"/>
        <v>0</v>
      </c>
      <c r="U140" s="2"/>
      <c r="V140" s="2" t="str">
        <f>IF(O140&lt;&gt;"",VLOOKUP(O140,Runners!DE$5:DR$183,V$1,FALSE),"")</f>
        <v/>
      </c>
      <c r="W140" s="19" t="str">
        <f t="shared" si="77"/>
        <v/>
      </c>
    </row>
    <row r="141" spans="1:23" x14ac:dyDescent="0.25">
      <c r="C141" s="3">
        <f>IF(A141&lt;&gt;"",VLOOKUP(A141,Runners!A$5:AX$183,C$1,FALSE),0)</f>
        <v>0</v>
      </c>
      <c r="D141" s="6">
        <f t="shared" si="51"/>
        <v>138</v>
      </c>
      <c r="E141" s="2"/>
      <c r="F141" s="2">
        <f t="shared" si="72"/>
        <v>0</v>
      </c>
      <c r="J141" s="1">
        <f t="shared" si="73"/>
        <v>0</v>
      </c>
      <c r="M141" s="8" t="str">
        <f t="shared" si="62"/>
        <v/>
      </c>
      <c r="N141" s="8" t="str">
        <f t="shared" si="63"/>
        <v/>
      </c>
      <c r="O141" s="1" t="str">
        <f t="shared" si="64"/>
        <v/>
      </c>
      <c r="P141" s="35" t="str">
        <f t="shared" si="65"/>
        <v/>
      </c>
      <c r="Q141" s="35" t="str">
        <f t="shared" si="74"/>
        <v/>
      </c>
      <c r="R141" s="6">
        <f t="shared" si="75"/>
        <v>0</v>
      </c>
      <c r="S141" s="6">
        <f>IF(AND(D141&lt;=L$4,P141&lt;&gt;"Y"),IF(N141&lt;VLOOKUP(O141,Runners!A$5:CY$183,S$1,FALSE),IF(Y$2="zero",0,Y$2),0),0)</f>
        <v>0</v>
      </c>
      <c r="T141" s="6">
        <f t="shared" si="76"/>
        <v>0</v>
      </c>
      <c r="U141" s="2"/>
      <c r="V141" s="2" t="str">
        <f>IF(O141&lt;&gt;"",VLOOKUP(O141,Runners!DE$5:DR$183,V$1,FALSE),"")</f>
        <v/>
      </c>
      <c r="W141" s="19" t="str">
        <f t="shared" si="77"/>
        <v/>
      </c>
    </row>
    <row r="142" spans="1:23" x14ac:dyDescent="0.25">
      <c r="C142" s="3">
        <f>IF(A142&lt;&gt;"",VLOOKUP(A142,Runners!A$5:AX$183,C$1,FALSE),0)</f>
        <v>0</v>
      </c>
      <c r="D142" s="6">
        <f t="shared" si="51"/>
        <v>139</v>
      </c>
      <c r="E142" s="2"/>
      <c r="F142" s="2">
        <f>IF(E142&gt;0,E142-C142,0)</f>
        <v>0</v>
      </c>
      <c r="J142" s="1">
        <f>A142</f>
        <v>0</v>
      </c>
      <c r="M142" s="8" t="str">
        <f t="shared" si="62"/>
        <v/>
      </c>
      <c r="N142" s="8" t="str">
        <f t="shared" si="63"/>
        <v/>
      </c>
      <c r="O142" s="1" t="str">
        <f t="shared" si="64"/>
        <v/>
      </c>
      <c r="P142" s="35" t="str">
        <f t="shared" si="65"/>
        <v/>
      </c>
      <c r="Q142" s="35" t="str">
        <f>IF(D142&lt;=L$4,IF(P142="Y",Q141,Q141-1),"")</f>
        <v/>
      </c>
      <c r="R142" s="6">
        <f>IF(Q142=Q141,0,IF(Q142&gt;0,Q142,1))</f>
        <v>0</v>
      </c>
      <c r="S142" s="6">
        <f>IF(AND(D142&lt;=L$4,P142&lt;&gt;"Y"),IF(N142&lt;VLOOKUP(O142,Runners!A$5:CY$183,S$1,FALSE),IF(Y$2="zero",0,Y$2),0),0)</f>
        <v>0</v>
      </c>
      <c r="T142" s="6">
        <f>IF(AND(D142&lt;=L$4,P142&lt;&gt;"Y"),S142+R142,0)</f>
        <v>0</v>
      </c>
      <c r="U142" s="2"/>
      <c r="V142" s="2" t="str">
        <f>IF(O142&lt;&gt;"",VLOOKUP(O142,Runners!DE$5:DR$183,V$1,FALSE),"")</f>
        <v/>
      </c>
      <c r="W142" s="19" t="str">
        <f>IF(O142&lt;&gt;"",(V142-N142)/V142,"")</f>
        <v/>
      </c>
    </row>
    <row r="143" spans="1:23" x14ac:dyDescent="0.25">
      <c r="B143" s="3"/>
      <c r="C143" s="3">
        <f>IF(A143&lt;&gt;"",VLOOKUP(A143,Runners!A$5:AX$183,C$1,FALSE),0)</f>
        <v>0</v>
      </c>
      <c r="D143" s="6">
        <f t="shared" si="51"/>
        <v>140</v>
      </c>
      <c r="E143" s="2"/>
      <c r="F143" s="2">
        <f>IF(E143&gt;0,E143-C143,0)</f>
        <v>0</v>
      </c>
      <c r="J143" s="1">
        <f>A143</f>
        <v>0</v>
      </c>
      <c r="M143" s="8" t="str">
        <f t="shared" si="62"/>
        <v/>
      </c>
      <c r="N143" s="8" t="str">
        <f t="shared" si="63"/>
        <v/>
      </c>
      <c r="O143" s="1" t="str">
        <f t="shared" si="64"/>
        <v/>
      </c>
      <c r="P143" s="35" t="str">
        <f t="shared" si="65"/>
        <v/>
      </c>
      <c r="Q143" s="35" t="str">
        <f>IF(D143&lt;=L$4,IF(P143="Y",Q142,Q142-1),"")</f>
        <v/>
      </c>
      <c r="R143" s="6">
        <f>IF(Q143=Q142,0,IF(Q143&gt;0,Q143,1))</f>
        <v>0</v>
      </c>
      <c r="S143" s="6">
        <f>IF(AND(D143&lt;=L$4,P143&lt;&gt;"Y"),IF(N143&lt;VLOOKUP(O143,Runners!A$5:CY$183,S$1,FALSE),IF(Y$2="zero",0,Y$2),0),0)</f>
        <v>0</v>
      </c>
      <c r="T143" s="6">
        <f>IF(AND(D143&lt;=L$4,P143&lt;&gt;"Y"),S143+R143,0)</f>
        <v>0</v>
      </c>
      <c r="U143" s="2"/>
      <c r="V143" s="2" t="str">
        <f>IF(O143&lt;&gt;"",VLOOKUP(O143,Runners!DE$5:DR$183,V$1,FALSE),"")</f>
        <v/>
      </c>
      <c r="W143" s="19" t="str">
        <f>IF(O143&lt;&gt;"",(V143-N143)/V143,"")</f>
        <v/>
      </c>
    </row>
    <row r="144" spans="1:23" x14ac:dyDescent="0.25">
      <c r="C144" s="3">
        <f>IF(A144&lt;&gt;"",VLOOKUP(A144,Runners!A$5:AX$183,C$1,FALSE),0)</f>
        <v>0</v>
      </c>
      <c r="D144" s="6">
        <f t="shared" si="51"/>
        <v>141</v>
      </c>
      <c r="E144" s="2"/>
      <c r="F144" s="2">
        <f>IF(E144&gt;0,E144-C144,0)</f>
        <v>0</v>
      </c>
      <c r="J144" s="1">
        <f>A144</f>
        <v>0</v>
      </c>
      <c r="M144" s="8" t="str">
        <f t="shared" si="62"/>
        <v/>
      </c>
      <c r="N144" s="8" t="str">
        <f t="shared" si="63"/>
        <v/>
      </c>
      <c r="O144" s="1" t="str">
        <f t="shared" si="64"/>
        <v/>
      </c>
      <c r="P144" s="35" t="str">
        <f t="shared" si="65"/>
        <v/>
      </c>
      <c r="Q144" s="35" t="str">
        <f>IF(D144&lt;=L$4,IF(P144="Y",Q143,Q143-1),"")</f>
        <v/>
      </c>
      <c r="R144" s="6">
        <f>IF(Q144=Q143,0,IF(Q144&gt;0,Q144,1))</f>
        <v>0</v>
      </c>
      <c r="S144" s="6">
        <f>IF(AND(D144&lt;=L$4,P144&lt;&gt;"Y"),IF(N144&lt;VLOOKUP(O144,Runners!A$5:CY$183,S$1,FALSE),IF(Y$2="zero",0,Y$2),0),0)</f>
        <v>0</v>
      </c>
      <c r="T144" s="6">
        <f>IF(AND(D144&lt;=L$4,P144&lt;&gt;"Y"),S144+R144,0)</f>
        <v>0</v>
      </c>
      <c r="U144" s="2"/>
      <c r="V144" s="2" t="str">
        <f>IF(O144&lt;&gt;"",VLOOKUP(O144,Runners!DE$5:DR$183,V$1,FALSE),"")</f>
        <v/>
      </c>
      <c r="W144" s="19" t="str">
        <f>IF(O144&lt;&gt;"",(V144-N144)/V144,"")</f>
        <v/>
      </c>
    </row>
    <row r="145" spans="2:23" x14ac:dyDescent="0.25">
      <c r="C145" s="3">
        <f>IF(A145&lt;&gt;"",VLOOKUP(A145,Runners!A$5:AX$183,C$1,FALSE),0)</f>
        <v>0</v>
      </c>
      <c r="D145" s="6">
        <f t="shared" si="51"/>
        <v>142</v>
      </c>
      <c r="E145" s="2"/>
      <c r="F145" s="2">
        <f>IF(E145&gt;0,E145-C145,0)</f>
        <v>0</v>
      </c>
      <c r="J145" s="1">
        <f>A145</f>
        <v>0</v>
      </c>
      <c r="M145" s="8" t="str">
        <f t="shared" si="62"/>
        <v/>
      </c>
      <c r="N145" s="8" t="str">
        <f t="shared" si="63"/>
        <v/>
      </c>
      <c r="O145" s="1" t="str">
        <f t="shared" si="64"/>
        <v/>
      </c>
      <c r="P145" s="35" t="str">
        <f t="shared" si="65"/>
        <v/>
      </c>
      <c r="Q145" s="35" t="str">
        <f>IF(D145&lt;=L$4,IF(P145="Y",Q144,Q144-1),"")</f>
        <v/>
      </c>
      <c r="R145" s="6">
        <f>IF(Q145=Q144,0,IF(Q145&gt;0,Q145,1))</f>
        <v>0</v>
      </c>
      <c r="S145" s="6">
        <f>IF(AND(D145&lt;=L$4,P145&lt;&gt;"Y"),IF(N145&lt;VLOOKUP(O145,Runners!A$5:CY$183,S$1,FALSE),IF(Y$2="zero",0,Y$2),0),0)</f>
        <v>0</v>
      </c>
      <c r="T145" s="6">
        <f>IF(AND(D145&lt;=L$4,P145&lt;&gt;"Y"),S145+R145,0)</f>
        <v>0</v>
      </c>
      <c r="U145" s="2"/>
      <c r="V145" s="2" t="str">
        <f>IF(O145&lt;&gt;"",VLOOKUP(O145,Runners!DE$5:DR$183,V$1,FALSE),"")</f>
        <v/>
      </c>
      <c r="W145" s="19" t="str">
        <f>IF(O145&lt;&gt;"",(V145-N145)/V145,"")</f>
        <v/>
      </c>
    </row>
    <row r="146" spans="2:23" x14ac:dyDescent="0.25">
      <c r="C146" s="3">
        <f>IF(A146&lt;&gt;"",VLOOKUP(A146,Runners!A$5:AX$183,C$1,FALSE),0)</f>
        <v>0</v>
      </c>
      <c r="D146" s="6">
        <f t="shared" si="51"/>
        <v>143</v>
      </c>
      <c r="E146" s="2"/>
      <c r="F146" s="2">
        <f>IF(E146&gt;0,E146-C146,0)</f>
        <v>0</v>
      </c>
      <c r="J146" s="1">
        <f>A146</f>
        <v>0</v>
      </c>
      <c r="M146" s="8" t="str">
        <f t="shared" si="62"/>
        <v/>
      </c>
      <c r="N146" s="8" t="str">
        <f t="shared" si="63"/>
        <v/>
      </c>
      <c r="O146" s="1" t="str">
        <f t="shared" si="64"/>
        <v/>
      </c>
      <c r="P146" s="35" t="str">
        <f t="shared" si="65"/>
        <v/>
      </c>
      <c r="Q146" s="35" t="str">
        <f>IF(D146&lt;=L$4,IF(P146="Y",Q145,Q145-1),"")</f>
        <v/>
      </c>
      <c r="R146" s="6">
        <f>IF(Q146=Q145,0,IF(Q146&gt;0,Q146,1))</f>
        <v>0</v>
      </c>
      <c r="S146" s="6">
        <f>IF(AND(D146&lt;=L$4,P146&lt;&gt;"Y"),IF(N146&lt;VLOOKUP(O146,Runners!A$5:CY$183,S$1,FALSE),IF(Y$2="zero",0,Y$2),0),0)</f>
        <v>0</v>
      </c>
      <c r="T146" s="6">
        <f>IF(AND(D146&lt;=L$4,P146&lt;&gt;"Y"),S146+R146,0)</f>
        <v>0</v>
      </c>
      <c r="U146" s="2"/>
      <c r="V146" s="2" t="str">
        <f>IF(O146&lt;&gt;"",VLOOKUP(O146,Runners!DE$5:DR$183,V$1,FALSE),"")</f>
        <v/>
      </c>
      <c r="W146" s="19" t="str">
        <f>IF(O146&lt;&gt;"",(V146-N146)/V146,"")</f>
        <v/>
      </c>
    </row>
    <row r="147" spans="2:23" x14ac:dyDescent="0.25">
      <c r="C147" s="3">
        <f>IF(A147&lt;&gt;"",VLOOKUP(A147,Runners!A$5:AX$183,C$1,FALSE),0)</f>
        <v>0</v>
      </c>
      <c r="D147" s="6">
        <f t="shared" si="51"/>
        <v>144</v>
      </c>
      <c r="E147" s="2"/>
      <c r="F147" s="2">
        <f t="shared" ref="F147:F179" si="78">IF(E147&gt;0,E147-C147,0)</f>
        <v>0</v>
      </c>
      <c r="J147" s="1">
        <f t="shared" ref="J147:J169" si="79">A147</f>
        <v>0</v>
      </c>
      <c r="M147" s="8" t="str">
        <f t="shared" si="62"/>
        <v/>
      </c>
      <c r="N147" s="8" t="str">
        <f t="shared" si="63"/>
        <v/>
      </c>
      <c r="O147" s="1" t="str">
        <f t="shared" si="64"/>
        <v/>
      </c>
      <c r="P147" s="35" t="str">
        <f t="shared" si="65"/>
        <v/>
      </c>
      <c r="Q147" s="35" t="str">
        <f t="shared" ref="Q147:Q169" si="80">IF(D147&lt;=L$4,IF(P147="Y",Q146,Q146-1),"")</f>
        <v/>
      </c>
      <c r="R147" s="6">
        <f t="shared" ref="R147:R202" si="81">IF(Q147=Q146,0,IF(Q147&gt;0,Q147,1))</f>
        <v>0</v>
      </c>
      <c r="S147" s="6">
        <f>IF(AND(D147&lt;=L$4,P147&lt;&gt;"Y"),IF(N147&lt;VLOOKUP(O147,Runners!A$5:CY$183,S$1,FALSE),IF(Y$2="zero",0,Y$2),0),0)</f>
        <v>0</v>
      </c>
      <c r="T147" s="6">
        <f t="shared" ref="T147:T169" si="82">IF(AND(D147&lt;=L$4,P147&lt;&gt;"Y"),S147+R147,0)</f>
        <v>0</v>
      </c>
      <c r="U147" s="2"/>
      <c r="V147" s="2" t="str">
        <f>IF(O147&lt;&gt;"",VLOOKUP(O147,Runners!DE$5:DR$183,V$1,FALSE),"")</f>
        <v/>
      </c>
      <c r="W147" s="19" t="str">
        <f t="shared" ref="W147:W169" si="83">IF(O147&lt;&gt;"",(V147-N147)/V147,"")</f>
        <v/>
      </c>
    </row>
    <row r="148" spans="2:23" x14ac:dyDescent="0.25">
      <c r="B148" s="3"/>
      <c r="C148" s="3">
        <f>IF(A148&lt;&gt;"",VLOOKUP(A148,Runners!A$5:AX$183,C$1,FALSE),0)</f>
        <v>0</v>
      </c>
      <c r="D148" s="6">
        <f t="shared" si="51"/>
        <v>145</v>
      </c>
      <c r="E148" s="2"/>
      <c r="F148" s="2">
        <f t="shared" si="78"/>
        <v>0</v>
      </c>
      <c r="J148" s="1">
        <f t="shared" si="79"/>
        <v>0</v>
      </c>
      <c r="M148" s="8" t="str">
        <f t="shared" si="62"/>
        <v/>
      </c>
      <c r="N148" s="8" t="str">
        <f t="shared" si="63"/>
        <v/>
      </c>
      <c r="O148" s="1" t="str">
        <f t="shared" si="64"/>
        <v/>
      </c>
      <c r="P148" s="35" t="str">
        <f t="shared" si="65"/>
        <v/>
      </c>
      <c r="Q148" s="35" t="str">
        <f t="shared" si="80"/>
        <v/>
      </c>
      <c r="R148" s="6">
        <f t="shared" si="81"/>
        <v>0</v>
      </c>
      <c r="S148" s="6">
        <f>IF(AND(D148&lt;=L$4,P148&lt;&gt;"Y"),IF(N148&lt;VLOOKUP(O148,Runners!A$5:CY$183,S$1,FALSE),IF(Y$2="zero",0,Y$2),0),0)</f>
        <v>0</v>
      </c>
      <c r="T148" s="6">
        <f t="shared" si="82"/>
        <v>0</v>
      </c>
      <c r="U148" s="2"/>
      <c r="V148" s="2" t="str">
        <f>IF(O148&lt;&gt;"",VLOOKUP(O148,Runners!DE$5:DR$183,V$1,FALSE),"")</f>
        <v/>
      </c>
      <c r="W148" s="19" t="str">
        <f t="shared" si="83"/>
        <v/>
      </c>
    </row>
    <row r="149" spans="2:23" x14ac:dyDescent="0.25">
      <c r="C149" s="3">
        <f>IF(A149&lt;&gt;"",VLOOKUP(A149,Runners!A$5:AX$183,C$1,FALSE),0)</f>
        <v>0</v>
      </c>
      <c r="D149" s="6">
        <f t="shared" si="51"/>
        <v>146</v>
      </c>
      <c r="E149" s="2"/>
      <c r="F149" s="2">
        <f t="shared" si="78"/>
        <v>0</v>
      </c>
      <c r="J149" s="1">
        <f t="shared" si="79"/>
        <v>0</v>
      </c>
      <c r="M149" s="8" t="str">
        <f t="shared" si="62"/>
        <v/>
      </c>
      <c r="N149" s="8" t="str">
        <f t="shared" si="63"/>
        <v/>
      </c>
      <c r="O149" s="1" t="str">
        <f t="shared" si="64"/>
        <v/>
      </c>
      <c r="P149" s="35" t="str">
        <f t="shared" si="65"/>
        <v/>
      </c>
      <c r="Q149" s="35" t="str">
        <f t="shared" si="80"/>
        <v/>
      </c>
      <c r="R149" s="6">
        <f t="shared" si="81"/>
        <v>0</v>
      </c>
      <c r="S149" s="6">
        <f>IF(AND(D149&lt;=L$4,P149&lt;&gt;"Y"),IF(N149&lt;VLOOKUP(O149,Runners!A$5:CY$183,S$1,FALSE),IF(Y$2="zero",0,Y$2),0),0)</f>
        <v>0</v>
      </c>
      <c r="T149" s="6">
        <f t="shared" si="82"/>
        <v>0</v>
      </c>
      <c r="U149" s="2"/>
      <c r="V149" s="2" t="str">
        <f>IF(O149&lt;&gt;"",VLOOKUP(O149,Runners!DE$5:DR$183,V$1,FALSE),"")</f>
        <v/>
      </c>
      <c r="W149" s="19" t="str">
        <f t="shared" si="83"/>
        <v/>
      </c>
    </row>
    <row r="150" spans="2:23" x14ac:dyDescent="0.25">
      <c r="C150" s="3">
        <f>IF(A150&lt;&gt;"",VLOOKUP(A150,Runners!A$5:AX$183,C$1,FALSE),0)</f>
        <v>0</v>
      </c>
      <c r="D150" s="6">
        <f t="shared" si="51"/>
        <v>147</v>
      </c>
      <c r="E150" s="2"/>
      <c r="F150" s="2">
        <f t="shared" si="78"/>
        <v>0</v>
      </c>
      <c r="J150" s="1">
        <f t="shared" si="79"/>
        <v>0</v>
      </c>
      <c r="M150" s="8" t="str">
        <f t="shared" si="62"/>
        <v/>
      </c>
      <c r="N150" s="8" t="str">
        <f t="shared" si="63"/>
        <v/>
      </c>
      <c r="O150" s="1" t="str">
        <f t="shared" si="64"/>
        <v/>
      </c>
      <c r="P150" s="35" t="str">
        <f t="shared" si="65"/>
        <v/>
      </c>
      <c r="Q150" s="35" t="str">
        <f t="shared" si="80"/>
        <v/>
      </c>
      <c r="R150" s="6">
        <f t="shared" si="81"/>
        <v>0</v>
      </c>
      <c r="S150" s="6">
        <f>IF(AND(D150&lt;=L$4,P150&lt;&gt;"Y"),IF(N150&lt;VLOOKUP(O150,Runners!A$5:CY$183,S$1,FALSE),IF(Y$2="zero",0,Y$2),0),0)</f>
        <v>0</v>
      </c>
      <c r="T150" s="6">
        <f t="shared" si="82"/>
        <v>0</v>
      </c>
      <c r="U150" s="2"/>
      <c r="V150" s="2" t="str">
        <f>IF(O150&lt;&gt;"",VLOOKUP(O150,Runners!DE$5:DR$183,V$1,FALSE),"")</f>
        <v/>
      </c>
      <c r="W150" s="19" t="str">
        <f t="shared" si="83"/>
        <v/>
      </c>
    </row>
    <row r="151" spans="2:23" x14ac:dyDescent="0.25">
      <c r="C151" s="3">
        <f>IF(A151&lt;&gt;"",VLOOKUP(A151,Runners!A$5:AX$183,C$1,FALSE),0)</f>
        <v>0</v>
      </c>
      <c r="D151" s="6">
        <f t="shared" si="51"/>
        <v>148</v>
      </c>
      <c r="E151" s="2"/>
      <c r="F151" s="2">
        <f t="shared" si="78"/>
        <v>0</v>
      </c>
      <c r="J151" s="1">
        <f t="shared" si="79"/>
        <v>0</v>
      </c>
      <c r="M151" s="8" t="str">
        <f t="shared" si="62"/>
        <v/>
      </c>
      <c r="N151" s="8" t="str">
        <f t="shared" si="63"/>
        <v/>
      </c>
      <c r="O151" s="1" t="str">
        <f t="shared" si="64"/>
        <v/>
      </c>
      <c r="P151" s="35" t="str">
        <f t="shared" si="65"/>
        <v/>
      </c>
      <c r="Q151" s="35" t="str">
        <f t="shared" si="80"/>
        <v/>
      </c>
      <c r="R151" s="6">
        <f t="shared" si="81"/>
        <v>0</v>
      </c>
      <c r="S151" s="6">
        <f>IF(AND(D151&lt;=L$4,P151&lt;&gt;"Y"),IF(N151&lt;VLOOKUP(O151,Runners!A$5:CY$183,S$1,FALSE),IF(Y$2="zero",0,Y$2),0),0)</f>
        <v>0</v>
      </c>
      <c r="T151" s="6">
        <f t="shared" si="82"/>
        <v>0</v>
      </c>
      <c r="U151" s="2"/>
      <c r="V151" s="2" t="str">
        <f>IF(O151&lt;&gt;"",VLOOKUP(O151,Runners!DE$5:DR$183,V$1,FALSE),"")</f>
        <v/>
      </c>
      <c r="W151" s="19" t="str">
        <f t="shared" si="83"/>
        <v/>
      </c>
    </row>
    <row r="152" spans="2:23" x14ac:dyDescent="0.25">
      <c r="C152" s="3">
        <f>IF(A152&lt;&gt;"",VLOOKUP(A152,Runners!A$5:AX$183,C$1,FALSE),0)</f>
        <v>0</v>
      </c>
      <c r="D152" s="6">
        <f t="shared" si="51"/>
        <v>149</v>
      </c>
      <c r="E152" s="2"/>
      <c r="F152" s="2">
        <f t="shared" si="78"/>
        <v>0</v>
      </c>
      <c r="J152" s="1">
        <f t="shared" si="79"/>
        <v>0</v>
      </c>
      <c r="M152" s="8" t="str">
        <f t="shared" si="62"/>
        <v/>
      </c>
      <c r="N152" s="8" t="str">
        <f t="shared" si="63"/>
        <v/>
      </c>
      <c r="O152" s="1" t="str">
        <f t="shared" si="64"/>
        <v/>
      </c>
      <c r="P152" s="35" t="str">
        <f t="shared" si="65"/>
        <v/>
      </c>
      <c r="Q152" s="35" t="str">
        <f t="shared" si="80"/>
        <v/>
      </c>
      <c r="R152" s="6">
        <f t="shared" si="81"/>
        <v>0</v>
      </c>
      <c r="S152" s="6">
        <f>IF(AND(D152&lt;=L$4,P152&lt;&gt;"Y"),IF(N152&lt;VLOOKUP(O152,Runners!A$5:CY$183,S$1,FALSE),IF(Y$2="zero",0,Y$2),0),0)</f>
        <v>0</v>
      </c>
      <c r="T152" s="6">
        <f t="shared" si="82"/>
        <v>0</v>
      </c>
      <c r="U152" s="2"/>
      <c r="V152" s="2" t="str">
        <f>IF(O152&lt;&gt;"",VLOOKUP(O152,Runners!DE$5:DR$183,V$1,FALSE),"")</f>
        <v/>
      </c>
      <c r="W152" s="19" t="str">
        <f t="shared" si="83"/>
        <v/>
      </c>
    </row>
    <row r="153" spans="2:23" x14ac:dyDescent="0.25">
      <c r="C153" s="3">
        <f>IF(A153&lt;&gt;"",VLOOKUP(A153,Runners!A$5:AX$183,C$1,FALSE),0)</f>
        <v>0</v>
      </c>
      <c r="D153" s="6">
        <f t="shared" si="51"/>
        <v>150</v>
      </c>
      <c r="E153" s="2"/>
      <c r="F153" s="2">
        <f t="shared" si="78"/>
        <v>0</v>
      </c>
      <c r="J153" s="1">
        <f t="shared" si="79"/>
        <v>0</v>
      </c>
      <c r="M153" s="8" t="str">
        <f t="shared" si="62"/>
        <v/>
      </c>
      <c r="N153" s="8" t="str">
        <f t="shared" si="63"/>
        <v/>
      </c>
      <c r="O153" s="1" t="str">
        <f t="shared" si="64"/>
        <v/>
      </c>
      <c r="P153" s="35" t="str">
        <f t="shared" si="65"/>
        <v/>
      </c>
      <c r="Q153" s="35" t="str">
        <f t="shared" si="80"/>
        <v/>
      </c>
      <c r="R153" s="6">
        <f t="shared" si="81"/>
        <v>0</v>
      </c>
      <c r="S153" s="6">
        <f>IF(AND(D153&lt;=L$4,P153&lt;&gt;"Y"),IF(N153&lt;VLOOKUP(O153,Runners!A$5:CY$183,S$1,FALSE),IF(Y$2="zero",0,Y$2),0),0)</f>
        <v>0</v>
      </c>
      <c r="T153" s="6">
        <f t="shared" si="82"/>
        <v>0</v>
      </c>
      <c r="U153" s="2"/>
      <c r="V153" s="2" t="str">
        <f>IF(O153&lt;&gt;"",VLOOKUP(O153,Runners!DE$5:DR$183,V$1,FALSE),"")</f>
        <v/>
      </c>
      <c r="W153" s="19" t="str">
        <f t="shared" si="83"/>
        <v/>
      </c>
    </row>
    <row r="154" spans="2:23" x14ac:dyDescent="0.25">
      <c r="C154" s="3">
        <f>IF(A154&lt;&gt;"",VLOOKUP(A154,Runners!A$5:AX$183,C$1,FALSE),0)</f>
        <v>0</v>
      </c>
      <c r="D154" s="6">
        <f t="shared" si="51"/>
        <v>151</v>
      </c>
      <c r="E154" s="2"/>
      <c r="F154" s="2">
        <f t="shared" si="78"/>
        <v>0</v>
      </c>
      <c r="J154" s="1">
        <f t="shared" si="79"/>
        <v>0</v>
      </c>
      <c r="M154" s="8" t="str">
        <f t="shared" si="62"/>
        <v/>
      </c>
      <c r="N154" s="8" t="str">
        <f t="shared" si="63"/>
        <v/>
      </c>
      <c r="O154" s="1" t="str">
        <f t="shared" si="64"/>
        <v/>
      </c>
      <c r="P154" s="35" t="str">
        <f t="shared" si="65"/>
        <v/>
      </c>
      <c r="Q154" s="35" t="str">
        <f t="shared" si="80"/>
        <v/>
      </c>
      <c r="R154" s="6">
        <f t="shared" si="81"/>
        <v>0</v>
      </c>
      <c r="S154" s="6">
        <f>IF(AND(D154&lt;=L$4,P154&lt;&gt;"Y"),IF(N154&lt;VLOOKUP(O154,Runners!A$5:CY$183,S$1,FALSE),IF(Y$2="zero",0,Y$2),0),0)</f>
        <v>0</v>
      </c>
      <c r="T154" s="6">
        <f t="shared" si="82"/>
        <v>0</v>
      </c>
      <c r="U154" s="2"/>
      <c r="V154" s="2" t="str">
        <f>IF(O154&lt;&gt;"",VLOOKUP(O154,Runners!DE$5:DR$183,V$1,FALSE),"")</f>
        <v/>
      </c>
      <c r="W154" s="19" t="str">
        <f t="shared" si="83"/>
        <v/>
      </c>
    </row>
    <row r="155" spans="2:23" x14ac:dyDescent="0.25">
      <c r="C155" s="3">
        <f>IF(A155&lt;&gt;"",VLOOKUP(A155,Runners!A$5:AX$183,C$1,FALSE),0)</f>
        <v>0</v>
      </c>
      <c r="D155" s="6">
        <f t="shared" si="51"/>
        <v>152</v>
      </c>
      <c r="E155" s="2"/>
      <c r="F155" s="2">
        <f t="shared" si="78"/>
        <v>0</v>
      </c>
      <c r="J155" s="1">
        <f t="shared" si="79"/>
        <v>0</v>
      </c>
      <c r="M155" s="8" t="str">
        <f t="shared" si="62"/>
        <v/>
      </c>
      <c r="N155" s="8" t="str">
        <f t="shared" si="63"/>
        <v/>
      </c>
      <c r="O155" s="1" t="str">
        <f t="shared" si="64"/>
        <v/>
      </c>
      <c r="P155" s="35" t="str">
        <f t="shared" si="65"/>
        <v/>
      </c>
      <c r="Q155" s="35" t="str">
        <f t="shared" si="80"/>
        <v/>
      </c>
      <c r="R155" s="6">
        <f t="shared" si="81"/>
        <v>0</v>
      </c>
      <c r="S155" s="6">
        <f>IF(AND(D155&lt;=L$4,P155&lt;&gt;"Y"),IF(N155&lt;VLOOKUP(O155,Runners!A$5:CY$183,S$1,FALSE),IF(Y$2="zero",0,Y$2),0),0)</f>
        <v>0</v>
      </c>
      <c r="T155" s="6">
        <f t="shared" si="82"/>
        <v>0</v>
      </c>
      <c r="U155" s="2"/>
      <c r="V155" s="2" t="str">
        <f>IF(O155&lt;&gt;"",VLOOKUP(O155,Runners!DE$5:DR$183,V$1,FALSE),"")</f>
        <v/>
      </c>
      <c r="W155" s="19" t="str">
        <f t="shared" si="83"/>
        <v/>
      </c>
    </row>
    <row r="156" spans="2:23" x14ac:dyDescent="0.25">
      <c r="C156" s="3">
        <f>IF(A156&lt;&gt;"",VLOOKUP(A156,Runners!A$5:AX$183,C$1,FALSE),0)</f>
        <v>0</v>
      </c>
      <c r="D156" s="6">
        <f t="shared" si="51"/>
        <v>153</v>
      </c>
      <c r="E156" s="2"/>
      <c r="F156" s="2">
        <f t="shared" si="78"/>
        <v>0</v>
      </c>
      <c r="J156" s="1">
        <f t="shared" si="79"/>
        <v>0</v>
      </c>
      <c r="M156" s="8" t="str">
        <f t="shared" si="62"/>
        <v/>
      </c>
      <c r="N156" s="8" t="str">
        <f t="shared" si="63"/>
        <v/>
      </c>
      <c r="O156" s="1" t="str">
        <f t="shared" si="64"/>
        <v/>
      </c>
      <c r="P156" s="35" t="str">
        <f t="shared" si="65"/>
        <v/>
      </c>
      <c r="Q156" s="35" t="str">
        <f t="shared" si="80"/>
        <v/>
      </c>
      <c r="R156" s="6">
        <f t="shared" si="81"/>
        <v>0</v>
      </c>
      <c r="S156" s="6">
        <f>IF(AND(D156&lt;=L$4,P156&lt;&gt;"Y"),IF(N156&lt;VLOOKUP(O156,Runners!A$5:CY$183,S$1,FALSE),IF(Y$2="zero",0,Y$2),0),0)</f>
        <v>0</v>
      </c>
      <c r="T156" s="6">
        <f t="shared" si="82"/>
        <v>0</v>
      </c>
      <c r="U156" s="2"/>
      <c r="V156" s="2" t="str">
        <f>IF(O156&lt;&gt;"",VLOOKUP(O156,Runners!DE$5:DR$183,V$1,FALSE),"")</f>
        <v/>
      </c>
      <c r="W156" s="19" t="str">
        <f t="shared" si="83"/>
        <v/>
      </c>
    </row>
    <row r="157" spans="2:23" x14ac:dyDescent="0.25">
      <c r="C157" s="3">
        <f>IF(A157&lt;&gt;"",VLOOKUP(A157,Runners!A$5:AX$183,C$1,FALSE),0)</f>
        <v>0</v>
      </c>
      <c r="D157" s="6">
        <f t="shared" si="51"/>
        <v>154</v>
      </c>
      <c r="E157" s="2"/>
      <c r="F157" s="2">
        <f t="shared" si="78"/>
        <v>0</v>
      </c>
      <c r="J157" s="1">
        <f t="shared" si="79"/>
        <v>0</v>
      </c>
      <c r="M157" s="8" t="str">
        <f t="shared" si="62"/>
        <v/>
      </c>
      <c r="N157" s="8" t="str">
        <f t="shared" si="63"/>
        <v/>
      </c>
      <c r="O157" s="1" t="str">
        <f t="shared" si="64"/>
        <v/>
      </c>
      <c r="P157" s="35" t="str">
        <f t="shared" si="65"/>
        <v/>
      </c>
      <c r="Q157" s="35" t="str">
        <f t="shared" si="80"/>
        <v/>
      </c>
      <c r="R157" s="6">
        <f t="shared" si="81"/>
        <v>0</v>
      </c>
      <c r="S157" s="6">
        <f>IF(AND(D157&lt;=L$4,P157&lt;&gt;"Y"),IF(N157&lt;VLOOKUP(O157,Runners!A$5:CY$183,S$1,FALSE),IF(Y$2="zero",0,Y$2),0),0)</f>
        <v>0</v>
      </c>
      <c r="T157" s="6">
        <f t="shared" si="82"/>
        <v>0</v>
      </c>
      <c r="U157" s="2"/>
      <c r="V157" s="2" t="str">
        <f>IF(O157&lt;&gt;"",VLOOKUP(O157,Runners!DE$5:DR$183,V$1,FALSE),"")</f>
        <v/>
      </c>
      <c r="W157" s="19" t="str">
        <f t="shared" si="83"/>
        <v/>
      </c>
    </row>
    <row r="158" spans="2:23" x14ac:dyDescent="0.25">
      <c r="C158" s="3">
        <f>IF(A158&lt;&gt;"",VLOOKUP(A158,Runners!A$5:AX$183,C$1,FALSE),0)</f>
        <v>0</v>
      </c>
      <c r="D158" s="6">
        <f t="shared" si="51"/>
        <v>155</v>
      </c>
      <c r="E158" s="2"/>
      <c r="F158" s="2">
        <f t="shared" si="78"/>
        <v>0</v>
      </c>
      <c r="J158" s="1">
        <f t="shared" si="79"/>
        <v>0</v>
      </c>
      <c r="M158" s="8" t="str">
        <f t="shared" si="62"/>
        <v/>
      </c>
      <c r="N158" s="8" t="str">
        <f t="shared" si="63"/>
        <v/>
      </c>
      <c r="O158" s="1" t="str">
        <f t="shared" si="64"/>
        <v/>
      </c>
      <c r="P158" s="35" t="str">
        <f t="shared" si="65"/>
        <v/>
      </c>
      <c r="Q158" s="35" t="str">
        <f t="shared" si="80"/>
        <v/>
      </c>
      <c r="R158" s="6">
        <f t="shared" si="81"/>
        <v>0</v>
      </c>
      <c r="S158" s="6">
        <f>IF(AND(D158&lt;=L$4,P158&lt;&gt;"Y"),IF(N158&lt;VLOOKUP(O158,Runners!A$5:CY$183,S$1,FALSE),IF(Y$2="zero",0,Y$2),0),0)</f>
        <v>0</v>
      </c>
      <c r="T158" s="6">
        <f t="shared" si="82"/>
        <v>0</v>
      </c>
      <c r="U158" s="2"/>
      <c r="V158" s="2" t="str">
        <f>IF(O158&lt;&gt;"",VLOOKUP(O158,Runners!DE$5:DR$183,V$1,FALSE),"")</f>
        <v/>
      </c>
      <c r="W158" s="19" t="str">
        <f t="shared" si="83"/>
        <v/>
      </c>
    </row>
    <row r="159" spans="2:23" x14ac:dyDescent="0.25">
      <c r="C159" s="3">
        <f>IF(A159&lt;&gt;"",VLOOKUP(A159,Runners!A$5:AX$183,C$1,FALSE),0)</f>
        <v>0</v>
      </c>
      <c r="D159" s="6">
        <f t="shared" si="51"/>
        <v>156</v>
      </c>
      <c r="E159" s="2"/>
      <c r="F159" s="2">
        <f t="shared" si="78"/>
        <v>0</v>
      </c>
      <c r="J159" s="1">
        <f t="shared" si="79"/>
        <v>0</v>
      </c>
      <c r="M159" s="8" t="str">
        <f t="shared" si="62"/>
        <v/>
      </c>
      <c r="N159" s="8" t="str">
        <f t="shared" si="63"/>
        <v/>
      </c>
      <c r="O159" s="1" t="str">
        <f t="shared" si="64"/>
        <v/>
      </c>
      <c r="P159" s="35" t="str">
        <f t="shared" si="65"/>
        <v/>
      </c>
      <c r="Q159" s="35" t="str">
        <f t="shared" si="80"/>
        <v/>
      </c>
      <c r="R159" s="6">
        <f t="shared" si="81"/>
        <v>0</v>
      </c>
      <c r="S159" s="6">
        <f>IF(AND(D159&lt;=L$4,P159&lt;&gt;"Y"),IF(N159&lt;VLOOKUP(O159,Runners!A$5:CY$183,S$1,FALSE),IF(Y$2="zero",0,Y$2),0),0)</f>
        <v>0</v>
      </c>
      <c r="T159" s="6">
        <f t="shared" si="82"/>
        <v>0</v>
      </c>
      <c r="U159" s="2"/>
      <c r="V159" s="2" t="str">
        <f>IF(O159&lt;&gt;"",VLOOKUP(O159,Runners!DE$5:DR$183,V$1,FALSE),"")</f>
        <v/>
      </c>
      <c r="W159" s="19" t="str">
        <f t="shared" si="83"/>
        <v/>
      </c>
    </row>
    <row r="160" spans="2:23" x14ac:dyDescent="0.25">
      <c r="C160" s="3">
        <f>IF(A160&lt;&gt;"",VLOOKUP(A160,Runners!A$5:AX$183,C$1,FALSE),0)</f>
        <v>0</v>
      </c>
      <c r="D160" s="6">
        <f t="shared" ref="D160:D209" si="84">D159+1</f>
        <v>157</v>
      </c>
      <c r="E160" s="2"/>
      <c r="F160" s="2">
        <f t="shared" si="78"/>
        <v>0</v>
      </c>
      <c r="J160" s="1">
        <f t="shared" si="79"/>
        <v>0</v>
      </c>
      <c r="M160" s="8" t="str">
        <f t="shared" si="62"/>
        <v/>
      </c>
      <c r="N160" s="8" t="str">
        <f t="shared" si="63"/>
        <v/>
      </c>
      <c r="O160" s="1" t="str">
        <f t="shared" si="64"/>
        <v/>
      </c>
      <c r="P160" s="35" t="str">
        <f t="shared" si="65"/>
        <v/>
      </c>
      <c r="Q160" s="35" t="str">
        <f t="shared" si="80"/>
        <v/>
      </c>
      <c r="R160" s="6">
        <f t="shared" si="81"/>
        <v>0</v>
      </c>
      <c r="S160" s="6">
        <f>IF(AND(D160&lt;=L$4,P160&lt;&gt;"Y"),IF(N160&lt;VLOOKUP(O160,Runners!A$5:CY$183,S$1,FALSE),IF(Y$2="zero",0,Y$2),0),0)</f>
        <v>0</v>
      </c>
      <c r="T160" s="6">
        <f t="shared" si="82"/>
        <v>0</v>
      </c>
      <c r="U160" s="2"/>
      <c r="V160" s="2" t="str">
        <f>IF(O160&lt;&gt;"",VLOOKUP(O160,Runners!DE$5:DR$183,V$1,FALSE),"")</f>
        <v/>
      </c>
      <c r="W160" s="19" t="str">
        <f t="shared" si="83"/>
        <v/>
      </c>
    </row>
    <row r="161" spans="3:23" x14ac:dyDescent="0.25">
      <c r="C161" s="3">
        <f>IF(A161&lt;&gt;"",VLOOKUP(A161,Runners!A$5:AX$183,C$1,FALSE),0)</f>
        <v>0</v>
      </c>
      <c r="D161" s="6">
        <f t="shared" si="84"/>
        <v>158</v>
      </c>
      <c r="E161" s="2"/>
      <c r="F161" s="2">
        <f t="shared" si="78"/>
        <v>0</v>
      </c>
      <c r="J161" s="1">
        <f t="shared" si="79"/>
        <v>0</v>
      </c>
      <c r="M161" s="8" t="str">
        <f t="shared" si="62"/>
        <v/>
      </c>
      <c r="N161" s="8" t="str">
        <f t="shared" si="63"/>
        <v/>
      </c>
      <c r="O161" s="1" t="str">
        <f t="shared" si="64"/>
        <v/>
      </c>
      <c r="P161" s="35" t="str">
        <f t="shared" si="65"/>
        <v/>
      </c>
      <c r="Q161" s="35" t="str">
        <f t="shared" si="80"/>
        <v/>
      </c>
      <c r="R161" s="6">
        <f t="shared" si="81"/>
        <v>0</v>
      </c>
      <c r="S161" s="6">
        <f>IF(AND(D161&lt;=L$4,P161&lt;&gt;"Y"),IF(N161&lt;VLOOKUP(O161,Runners!A$5:CY$183,S$1,FALSE),IF(Y$2="zero",0,Y$2),0),0)</f>
        <v>0</v>
      </c>
      <c r="T161" s="6">
        <f t="shared" si="82"/>
        <v>0</v>
      </c>
      <c r="U161" s="2"/>
      <c r="V161" s="2" t="str">
        <f>IF(O161&lt;&gt;"",VLOOKUP(O161,Runners!DE$5:DR$183,V$1,FALSE),"")</f>
        <v/>
      </c>
      <c r="W161" s="19" t="str">
        <f t="shared" si="83"/>
        <v/>
      </c>
    </row>
    <row r="162" spans="3:23" x14ac:dyDescent="0.25">
      <c r="C162" s="3">
        <f>IF(A162&lt;&gt;"",VLOOKUP(A162,Runners!A$5:AX$183,C$1,FALSE),0)</f>
        <v>0</v>
      </c>
      <c r="D162" s="6">
        <f t="shared" si="84"/>
        <v>159</v>
      </c>
      <c r="E162" s="2"/>
      <c r="F162" s="2">
        <f t="shared" si="78"/>
        <v>0</v>
      </c>
      <c r="J162" s="1">
        <f t="shared" si="79"/>
        <v>0</v>
      </c>
      <c r="M162" s="8" t="str">
        <f t="shared" si="62"/>
        <v/>
      </c>
      <c r="N162" s="8" t="str">
        <f t="shared" si="63"/>
        <v/>
      </c>
      <c r="O162" s="1" t="str">
        <f t="shared" si="64"/>
        <v/>
      </c>
      <c r="P162" s="35" t="str">
        <f t="shared" si="65"/>
        <v/>
      </c>
      <c r="Q162" s="35" t="str">
        <f t="shared" si="80"/>
        <v/>
      </c>
      <c r="R162" s="6">
        <f t="shared" si="81"/>
        <v>0</v>
      </c>
      <c r="S162" s="6">
        <f>IF(AND(D162&lt;=L$4,P162&lt;&gt;"Y"),IF(N162&lt;VLOOKUP(O162,Runners!A$5:CY$183,S$1,FALSE),IF(Y$2="zero",0,Y$2),0),0)</f>
        <v>0</v>
      </c>
      <c r="T162" s="6">
        <f t="shared" si="82"/>
        <v>0</v>
      </c>
      <c r="U162" s="2"/>
      <c r="V162" s="2" t="str">
        <f>IF(O162&lt;&gt;"",VLOOKUP(O162,Runners!DE$5:DR$183,V$1,FALSE),"")</f>
        <v/>
      </c>
      <c r="W162" s="19" t="str">
        <f t="shared" si="83"/>
        <v/>
      </c>
    </row>
    <row r="163" spans="3:23" x14ac:dyDescent="0.25">
      <c r="C163" s="3">
        <f>IF(A163&lt;&gt;"",VLOOKUP(A163,Runners!A$5:AX$183,C$1,FALSE),0)</f>
        <v>0</v>
      </c>
      <c r="D163" s="6">
        <f t="shared" si="84"/>
        <v>160</v>
      </c>
      <c r="E163" s="2"/>
      <c r="F163" s="2">
        <f t="shared" si="78"/>
        <v>0</v>
      </c>
      <c r="J163" s="1">
        <f t="shared" si="79"/>
        <v>0</v>
      </c>
      <c r="M163" s="8" t="str">
        <f t="shared" ref="M163:M194" si="85">IF(D163&lt;=L$4,SMALL(E$4:E$207,D163),"")</f>
        <v/>
      </c>
      <c r="N163" s="8" t="str">
        <f t="shared" ref="N163:N194" si="86">IF(D163&lt;=L$4,VLOOKUP(M163,E$4:F$207,2,FALSE),"")</f>
        <v/>
      </c>
      <c r="O163" s="1" t="str">
        <f t="shared" ref="O163:O194" si="87">IF(D163&lt;=L$4,VLOOKUP(M163,E$4:J$207,6,FALSE),"")</f>
        <v/>
      </c>
      <c r="P163" s="35" t="str">
        <f t="shared" ref="P163:P194" si="88">IF(D163&lt;=L$4,VLOOKUP(O163,A$4:B$207,2,FALSE),"")</f>
        <v/>
      </c>
      <c r="Q163" s="35" t="str">
        <f t="shared" si="80"/>
        <v/>
      </c>
      <c r="R163" s="6">
        <f t="shared" si="81"/>
        <v>0</v>
      </c>
      <c r="S163" s="6">
        <f>IF(AND(D163&lt;=L$4,P163&lt;&gt;"Y"),IF(N163&lt;VLOOKUP(O163,Runners!A$5:CY$183,S$1,FALSE),IF(Y$2="zero",0,Y$2),0),0)</f>
        <v>0</v>
      </c>
      <c r="T163" s="6">
        <f t="shared" si="82"/>
        <v>0</v>
      </c>
      <c r="U163" s="2"/>
      <c r="V163" s="2" t="str">
        <f>IF(O163&lt;&gt;"",VLOOKUP(O163,Runners!DE$5:DR$183,V$1,FALSE),"")</f>
        <v/>
      </c>
      <c r="W163" s="19" t="str">
        <f t="shared" si="83"/>
        <v/>
      </c>
    </row>
    <row r="164" spans="3:23" x14ac:dyDescent="0.25">
      <c r="C164" s="3">
        <f>IF(A164&lt;&gt;"",VLOOKUP(A164,Runners!A$5:AX$183,C$1,FALSE),0)</f>
        <v>0</v>
      </c>
      <c r="D164" s="6">
        <f t="shared" si="84"/>
        <v>161</v>
      </c>
      <c r="E164" s="2"/>
      <c r="F164" s="2">
        <f t="shared" si="78"/>
        <v>0</v>
      </c>
      <c r="J164" s="1">
        <f t="shared" si="79"/>
        <v>0</v>
      </c>
      <c r="M164" s="8" t="str">
        <f t="shared" si="85"/>
        <v/>
      </c>
      <c r="N164" s="8" t="str">
        <f t="shared" si="86"/>
        <v/>
      </c>
      <c r="O164" s="1" t="str">
        <f t="shared" si="87"/>
        <v/>
      </c>
      <c r="P164" s="35" t="str">
        <f t="shared" si="88"/>
        <v/>
      </c>
      <c r="Q164" s="35" t="str">
        <f t="shared" si="80"/>
        <v/>
      </c>
      <c r="R164" s="6">
        <f t="shared" si="81"/>
        <v>0</v>
      </c>
      <c r="S164" s="6">
        <f>IF(AND(D164&lt;=L$4,P164&lt;&gt;"Y"),IF(N164&lt;VLOOKUP(O164,Runners!A$5:CY$183,S$1,FALSE),IF(Y$2="zero",0,Y$2),0),0)</f>
        <v>0</v>
      </c>
      <c r="T164" s="6">
        <f t="shared" si="82"/>
        <v>0</v>
      </c>
      <c r="U164" s="2"/>
      <c r="V164" s="2" t="str">
        <f>IF(O164&lt;&gt;"",VLOOKUP(O164,Runners!DE$5:DR$183,V$1,FALSE),"")</f>
        <v/>
      </c>
      <c r="W164" s="19" t="str">
        <f t="shared" si="83"/>
        <v/>
      </c>
    </row>
    <row r="165" spans="3:23" x14ac:dyDescent="0.25">
      <c r="C165" s="3">
        <f>IF(A165&lt;&gt;"",VLOOKUP(A165,Runners!A$5:AX$183,C$1,FALSE),0)</f>
        <v>0</v>
      </c>
      <c r="D165" s="6">
        <f t="shared" si="84"/>
        <v>162</v>
      </c>
      <c r="E165" s="2"/>
      <c r="F165" s="2">
        <f t="shared" si="78"/>
        <v>0</v>
      </c>
      <c r="J165" s="1">
        <f t="shared" si="79"/>
        <v>0</v>
      </c>
      <c r="M165" s="8" t="str">
        <f t="shared" si="85"/>
        <v/>
      </c>
      <c r="N165" s="8" t="str">
        <f t="shared" si="86"/>
        <v/>
      </c>
      <c r="O165" s="1" t="str">
        <f t="shared" si="87"/>
        <v/>
      </c>
      <c r="P165" s="35" t="str">
        <f t="shared" si="88"/>
        <v/>
      </c>
      <c r="Q165" s="35" t="str">
        <f t="shared" si="80"/>
        <v/>
      </c>
      <c r="R165" s="6">
        <f t="shared" si="81"/>
        <v>0</v>
      </c>
      <c r="S165" s="6">
        <f>IF(AND(D165&lt;=L$4,P165&lt;&gt;"Y"),IF(N165&lt;VLOOKUP(O165,Runners!A$5:CY$183,S$1,FALSE),IF(Y$2="zero",0,Y$2),0),0)</f>
        <v>0</v>
      </c>
      <c r="T165" s="6">
        <f t="shared" si="82"/>
        <v>0</v>
      </c>
      <c r="U165" s="2"/>
      <c r="V165" s="2" t="str">
        <f>IF(O165&lt;&gt;"",VLOOKUP(O165,Runners!DE$5:DR$183,V$1,FALSE),"")</f>
        <v/>
      </c>
      <c r="W165" s="19" t="str">
        <f t="shared" si="83"/>
        <v/>
      </c>
    </row>
    <row r="166" spans="3:23" x14ac:dyDescent="0.25">
      <c r="C166" s="3">
        <f>IF(A166&lt;&gt;"",VLOOKUP(A166,Runners!A$5:AX$183,C$1,FALSE),0)</f>
        <v>0</v>
      </c>
      <c r="D166" s="6">
        <f t="shared" si="84"/>
        <v>163</v>
      </c>
      <c r="E166" s="2"/>
      <c r="F166" s="2">
        <f t="shared" si="78"/>
        <v>0</v>
      </c>
      <c r="J166" s="1">
        <f t="shared" si="79"/>
        <v>0</v>
      </c>
      <c r="M166" s="8" t="str">
        <f t="shared" si="85"/>
        <v/>
      </c>
      <c r="N166" s="8" t="str">
        <f t="shared" si="86"/>
        <v/>
      </c>
      <c r="O166" s="1" t="str">
        <f t="shared" si="87"/>
        <v/>
      </c>
      <c r="P166" s="35" t="str">
        <f t="shared" si="88"/>
        <v/>
      </c>
      <c r="Q166" s="35" t="str">
        <f t="shared" si="80"/>
        <v/>
      </c>
      <c r="R166" s="6">
        <f t="shared" si="81"/>
        <v>0</v>
      </c>
      <c r="S166" s="6">
        <f>IF(AND(D166&lt;=L$4,P166&lt;&gt;"Y"),IF(N166&lt;VLOOKUP(O166,Runners!A$5:CY$183,S$1,FALSE),IF(Y$2="zero",0,Y$2),0),0)</f>
        <v>0</v>
      </c>
      <c r="T166" s="6">
        <f t="shared" si="82"/>
        <v>0</v>
      </c>
      <c r="U166" s="2"/>
      <c r="V166" s="2" t="str">
        <f>IF(O166&lt;&gt;"",VLOOKUP(O166,Runners!DE$5:DR$183,V$1,FALSE),"")</f>
        <v/>
      </c>
      <c r="W166" s="19" t="str">
        <f t="shared" si="83"/>
        <v/>
      </c>
    </row>
    <row r="167" spans="3:23" x14ac:dyDescent="0.25">
      <c r="C167" s="3">
        <f>IF(A167&lt;&gt;"",VLOOKUP(A167,Runners!A$5:AX$183,C$1,FALSE),0)</f>
        <v>0</v>
      </c>
      <c r="D167" s="6">
        <f t="shared" si="84"/>
        <v>164</v>
      </c>
      <c r="E167" s="2"/>
      <c r="F167" s="2">
        <f t="shared" si="78"/>
        <v>0</v>
      </c>
      <c r="J167" s="1">
        <f t="shared" si="79"/>
        <v>0</v>
      </c>
      <c r="M167" s="8" t="str">
        <f t="shared" si="85"/>
        <v/>
      </c>
      <c r="N167" s="8" t="str">
        <f t="shared" si="86"/>
        <v/>
      </c>
      <c r="O167" s="1" t="str">
        <f t="shared" si="87"/>
        <v/>
      </c>
      <c r="P167" s="35" t="str">
        <f t="shared" si="88"/>
        <v/>
      </c>
      <c r="Q167" s="35" t="str">
        <f t="shared" si="80"/>
        <v/>
      </c>
      <c r="R167" s="6">
        <f t="shared" si="81"/>
        <v>0</v>
      </c>
      <c r="S167" s="6">
        <f>IF(AND(D167&lt;=L$4,P167&lt;&gt;"Y"),IF(N167&lt;VLOOKUP(O167,Runners!A$5:CY$183,S$1,FALSE),IF(Y$2="zero",0,Y$2),0),0)</f>
        <v>0</v>
      </c>
      <c r="T167" s="6">
        <f t="shared" si="82"/>
        <v>0</v>
      </c>
      <c r="U167" s="2"/>
      <c r="V167" s="2" t="str">
        <f>IF(O167&lt;&gt;"",VLOOKUP(O167,Runners!DE$5:DR$183,V$1,FALSE),"")</f>
        <v/>
      </c>
      <c r="W167" s="19" t="str">
        <f t="shared" si="83"/>
        <v/>
      </c>
    </row>
    <row r="168" spans="3:23" x14ac:dyDescent="0.25">
      <c r="C168" s="3">
        <f>IF(A168&lt;&gt;"",VLOOKUP(A168,Runners!A$5:AX$183,C$1,FALSE),0)</f>
        <v>0</v>
      </c>
      <c r="D168" s="6">
        <f t="shared" si="84"/>
        <v>165</v>
      </c>
      <c r="E168" s="2"/>
      <c r="F168" s="2">
        <f t="shared" si="78"/>
        <v>0</v>
      </c>
      <c r="J168" s="1">
        <f t="shared" si="79"/>
        <v>0</v>
      </c>
      <c r="M168" s="8" t="str">
        <f t="shared" si="85"/>
        <v/>
      </c>
      <c r="N168" s="8" t="str">
        <f t="shared" si="86"/>
        <v/>
      </c>
      <c r="O168" s="1" t="str">
        <f t="shared" si="87"/>
        <v/>
      </c>
      <c r="P168" s="35" t="str">
        <f t="shared" si="88"/>
        <v/>
      </c>
      <c r="Q168" s="35" t="str">
        <f t="shared" si="80"/>
        <v/>
      </c>
      <c r="R168" s="6">
        <f t="shared" si="81"/>
        <v>0</v>
      </c>
      <c r="S168" s="6">
        <f>IF(AND(D168&lt;=L$4,P168&lt;&gt;"Y"),IF(N168&lt;VLOOKUP(O168,Runners!A$5:CY$183,S$1,FALSE),IF(Y$2="zero",0,Y$2),0),0)</f>
        <v>0</v>
      </c>
      <c r="T168" s="6">
        <f t="shared" si="82"/>
        <v>0</v>
      </c>
      <c r="U168" s="2"/>
      <c r="V168" s="2" t="str">
        <f>IF(O168&lt;&gt;"",VLOOKUP(O168,Runners!DE$5:DR$183,V$1,FALSE),"")</f>
        <v/>
      </c>
      <c r="W168" s="19" t="str">
        <f t="shared" si="83"/>
        <v/>
      </c>
    </row>
    <row r="169" spans="3:23" x14ac:dyDescent="0.25">
      <c r="C169" s="3">
        <f>IF(A169&lt;&gt;"",VLOOKUP(A169,Runners!A$5:AX$183,C$1,FALSE),0)</f>
        <v>0</v>
      </c>
      <c r="D169" s="6">
        <f t="shared" si="84"/>
        <v>166</v>
      </c>
      <c r="E169" s="2"/>
      <c r="F169" s="2">
        <f t="shared" si="78"/>
        <v>0</v>
      </c>
      <c r="J169" s="1">
        <f t="shared" si="79"/>
        <v>0</v>
      </c>
      <c r="M169" s="8" t="str">
        <f t="shared" si="85"/>
        <v/>
      </c>
      <c r="N169" s="8" t="str">
        <f t="shared" si="86"/>
        <v/>
      </c>
      <c r="O169" s="1" t="str">
        <f t="shared" si="87"/>
        <v/>
      </c>
      <c r="P169" s="35" t="str">
        <f t="shared" si="88"/>
        <v/>
      </c>
      <c r="Q169" s="35" t="str">
        <f t="shared" si="80"/>
        <v/>
      </c>
      <c r="R169" s="6">
        <f t="shared" si="81"/>
        <v>0</v>
      </c>
      <c r="S169" s="6">
        <f>IF(AND(D169&lt;=L$4,P169&lt;&gt;"Y"),IF(N169&lt;VLOOKUP(O169,Runners!A$5:CY$183,S$1,FALSE),IF(Y$2="zero",0,Y$2),0),0)</f>
        <v>0</v>
      </c>
      <c r="T169" s="6">
        <f t="shared" si="82"/>
        <v>0</v>
      </c>
      <c r="U169" s="2"/>
      <c r="V169" s="2" t="str">
        <f>IF(O169&lt;&gt;"",VLOOKUP(O169,Runners!DE$5:DR$183,V$1,FALSE),"")</f>
        <v/>
      </c>
      <c r="W169" s="19" t="str">
        <f t="shared" si="83"/>
        <v/>
      </c>
    </row>
    <row r="170" spans="3:23" x14ac:dyDescent="0.25">
      <c r="C170" s="3">
        <f>IF(A170&lt;&gt;"",VLOOKUP(A170,Runners!A$5:AX$183,C$1,FALSE),0)</f>
        <v>0</v>
      </c>
      <c r="D170" s="6">
        <f t="shared" si="84"/>
        <v>167</v>
      </c>
      <c r="E170" s="2"/>
      <c r="F170" s="2">
        <f t="shared" si="78"/>
        <v>0</v>
      </c>
      <c r="J170" s="1">
        <f t="shared" ref="J170:J176" si="89">A170</f>
        <v>0</v>
      </c>
      <c r="M170" s="8" t="str">
        <f t="shared" si="85"/>
        <v/>
      </c>
      <c r="N170" s="8" t="str">
        <f t="shared" si="86"/>
        <v/>
      </c>
      <c r="O170" s="1" t="str">
        <f t="shared" si="87"/>
        <v/>
      </c>
      <c r="P170" s="35" t="str">
        <f t="shared" si="88"/>
        <v/>
      </c>
      <c r="Q170" s="35" t="str">
        <f t="shared" ref="Q170:Q176" si="90">IF(D170&lt;=L$4,IF(P170="Y",Q169,Q169-1),"")</f>
        <v/>
      </c>
      <c r="R170" s="6">
        <f t="shared" si="81"/>
        <v>0</v>
      </c>
      <c r="S170" s="6">
        <f>IF(AND(D170&lt;=L$4,P170&lt;&gt;"Y"),IF(N170&lt;VLOOKUP(O170,Runners!A$5:CY$183,S$1,FALSE),IF(Y$2="zero",0,Y$2),0),0)</f>
        <v>0</v>
      </c>
      <c r="T170" s="6">
        <f t="shared" ref="T170:T176" si="91">IF(AND(D170&lt;=L$4,P170&lt;&gt;"Y"),S170+R170,0)</f>
        <v>0</v>
      </c>
      <c r="U170" s="2"/>
      <c r="V170" s="2" t="str">
        <f>IF(O170&lt;&gt;"",VLOOKUP(O170,Runners!DE$5:DR$183,V$1,FALSE),"")</f>
        <v/>
      </c>
      <c r="W170" s="19" t="str">
        <f t="shared" ref="W170:W176" si="92">IF(O170&lt;&gt;"",(V170-N170)/V170,"")</f>
        <v/>
      </c>
    </row>
    <row r="171" spans="3:23" x14ac:dyDescent="0.25">
      <c r="C171" s="3">
        <f>IF(A171&lt;&gt;"",VLOOKUP(A171,Runners!A$5:AX$183,C$1,FALSE),0)</f>
        <v>0</v>
      </c>
      <c r="D171" s="6">
        <f t="shared" si="84"/>
        <v>168</v>
      </c>
      <c r="E171" s="2"/>
      <c r="F171" s="2">
        <f t="shared" si="78"/>
        <v>0</v>
      </c>
      <c r="J171" s="1">
        <f t="shared" si="89"/>
        <v>0</v>
      </c>
      <c r="M171" s="8" t="str">
        <f t="shared" si="85"/>
        <v/>
      </c>
      <c r="N171" s="8" t="str">
        <f t="shared" si="86"/>
        <v/>
      </c>
      <c r="O171" s="1" t="str">
        <f t="shared" si="87"/>
        <v/>
      </c>
      <c r="P171" s="35" t="str">
        <f t="shared" si="88"/>
        <v/>
      </c>
      <c r="Q171" s="35" t="str">
        <f t="shared" si="90"/>
        <v/>
      </c>
      <c r="R171" s="6">
        <f t="shared" si="81"/>
        <v>0</v>
      </c>
      <c r="S171" s="6">
        <f>IF(AND(D171&lt;=L$4,P171&lt;&gt;"Y"),IF(N171&lt;VLOOKUP(O171,Runners!A$5:CY$183,S$1,FALSE),IF(Y$2="zero",0,Y$2),0),0)</f>
        <v>0</v>
      </c>
      <c r="T171" s="6">
        <f t="shared" si="91"/>
        <v>0</v>
      </c>
      <c r="U171" s="2"/>
      <c r="V171" s="2" t="str">
        <f>IF(O171&lt;&gt;"",VLOOKUP(O171,Runners!DE$5:DR$183,V$1,FALSE),"")</f>
        <v/>
      </c>
      <c r="W171" s="19" t="str">
        <f t="shared" si="92"/>
        <v/>
      </c>
    </row>
    <row r="172" spans="3:23" x14ac:dyDescent="0.25">
      <c r="C172" s="3">
        <f>IF(A172&lt;&gt;"",VLOOKUP(A172,Runners!A$5:AX$183,C$1,FALSE),0)</f>
        <v>0</v>
      </c>
      <c r="D172" s="6">
        <f t="shared" si="84"/>
        <v>169</v>
      </c>
      <c r="E172" s="2"/>
      <c r="F172" s="2">
        <f t="shared" si="78"/>
        <v>0</v>
      </c>
      <c r="J172" s="1">
        <f t="shared" si="89"/>
        <v>0</v>
      </c>
      <c r="M172" s="8" t="str">
        <f t="shared" si="85"/>
        <v/>
      </c>
      <c r="N172" s="8" t="str">
        <f t="shared" si="86"/>
        <v/>
      </c>
      <c r="O172" s="1" t="str">
        <f t="shared" si="87"/>
        <v/>
      </c>
      <c r="P172" s="35" t="str">
        <f t="shared" si="88"/>
        <v/>
      </c>
      <c r="Q172" s="35" t="str">
        <f t="shared" si="90"/>
        <v/>
      </c>
      <c r="R172" s="6">
        <f t="shared" si="81"/>
        <v>0</v>
      </c>
      <c r="S172" s="6">
        <f>IF(AND(D172&lt;=L$4,P172&lt;&gt;"Y"),IF(N172&lt;VLOOKUP(O172,Runners!A$5:CY$183,S$1,FALSE),IF(Y$2="zero",0,Y$2),0),0)</f>
        <v>0</v>
      </c>
      <c r="T172" s="6">
        <f t="shared" si="91"/>
        <v>0</v>
      </c>
      <c r="U172" s="2"/>
      <c r="V172" s="2" t="str">
        <f>IF(O172&lt;&gt;"",VLOOKUP(O172,Runners!DE$5:DR$183,V$1,FALSE),"")</f>
        <v/>
      </c>
      <c r="W172" s="19" t="str">
        <f t="shared" si="92"/>
        <v/>
      </c>
    </row>
    <row r="173" spans="3:23" x14ac:dyDescent="0.25">
      <c r="C173" s="3">
        <f>IF(A173&lt;&gt;"",VLOOKUP(A173,Runners!A$5:AX$183,C$1,FALSE),0)</f>
        <v>0</v>
      </c>
      <c r="D173" s="6">
        <f t="shared" si="84"/>
        <v>170</v>
      </c>
      <c r="E173" s="2"/>
      <c r="F173" s="2">
        <f t="shared" si="78"/>
        <v>0</v>
      </c>
      <c r="J173" s="1">
        <f t="shared" si="89"/>
        <v>0</v>
      </c>
      <c r="M173" s="8" t="str">
        <f t="shared" si="85"/>
        <v/>
      </c>
      <c r="N173" s="8" t="str">
        <f t="shared" si="86"/>
        <v/>
      </c>
      <c r="O173" s="1" t="str">
        <f t="shared" si="87"/>
        <v/>
      </c>
      <c r="P173" s="35" t="str">
        <f t="shared" si="88"/>
        <v/>
      </c>
      <c r="Q173" s="35" t="str">
        <f t="shared" si="90"/>
        <v/>
      </c>
      <c r="R173" s="6">
        <f t="shared" si="81"/>
        <v>0</v>
      </c>
      <c r="S173" s="6">
        <f>IF(AND(D173&lt;=L$4,P173&lt;&gt;"Y"),IF(N173&lt;VLOOKUP(O173,Runners!A$5:CY$183,S$1,FALSE),IF(Y$2="zero",0,Y$2),0),0)</f>
        <v>0</v>
      </c>
      <c r="T173" s="6">
        <f t="shared" si="91"/>
        <v>0</v>
      </c>
      <c r="U173" s="2"/>
      <c r="V173" s="2" t="str">
        <f>IF(O173&lt;&gt;"",VLOOKUP(O173,Runners!DE$5:DR$183,V$1,FALSE),"")</f>
        <v/>
      </c>
      <c r="W173" s="19" t="str">
        <f t="shared" si="92"/>
        <v/>
      </c>
    </row>
    <row r="174" spans="3:23" x14ac:dyDescent="0.25">
      <c r="C174" s="3">
        <f>IF(A174&lt;&gt;"",VLOOKUP(A174,Runners!A$5:AX$183,C$1,FALSE),0)</f>
        <v>0</v>
      </c>
      <c r="D174" s="6">
        <f t="shared" si="84"/>
        <v>171</v>
      </c>
      <c r="E174" s="2"/>
      <c r="F174" s="2">
        <f t="shared" si="78"/>
        <v>0</v>
      </c>
      <c r="J174" s="1">
        <f t="shared" si="89"/>
        <v>0</v>
      </c>
      <c r="M174" s="8" t="str">
        <f t="shared" si="85"/>
        <v/>
      </c>
      <c r="N174" s="8" t="str">
        <f t="shared" si="86"/>
        <v/>
      </c>
      <c r="O174" s="1" t="str">
        <f t="shared" si="87"/>
        <v/>
      </c>
      <c r="P174" s="35" t="str">
        <f t="shared" si="88"/>
        <v/>
      </c>
      <c r="Q174" s="35" t="str">
        <f t="shared" si="90"/>
        <v/>
      </c>
      <c r="R174" s="6">
        <f t="shared" si="81"/>
        <v>0</v>
      </c>
      <c r="S174" s="6">
        <f>IF(AND(D174&lt;=L$4,P174&lt;&gt;"Y"),IF(N174&lt;VLOOKUP(O174,Runners!A$5:CY$183,S$1,FALSE),IF(Y$2="zero",0,Y$2),0),0)</f>
        <v>0</v>
      </c>
      <c r="T174" s="6">
        <f t="shared" si="91"/>
        <v>0</v>
      </c>
      <c r="U174" s="2"/>
      <c r="V174" s="2" t="str">
        <f>IF(O174&lt;&gt;"",VLOOKUP(O174,Runners!DE$5:DR$183,V$1,FALSE),"")</f>
        <v/>
      </c>
      <c r="W174" s="19" t="str">
        <f t="shared" si="92"/>
        <v/>
      </c>
    </row>
    <row r="175" spans="3:23" x14ac:dyDescent="0.25">
      <c r="C175" s="3">
        <f>IF(A175&lt;&gt;"",VLOOKUP(A175,Runners!A$5:AX$183,C$1,FALSE),0)</f>
        <v>0</v>
      </c>
      <c r="D175" s="6">
        <f t="shared" si="84"/>
        <v>172</v>
      </c>
      <c r="E175" s="2"/>
      <c r="F175" s="2">
        <f t="shared" si="78"/>
        <v>0</v>
      </c>
      <c r="J175" s="1">
        <f t="shared" si="89"/>
        <v>0</v>
      </c>
      <c r="M175" s="8" t="str">
        <f t="shared" si="85"/>
        <v/>
      </c>
      <c r="N175" s="8" t="str">
        <f t="shared" si="86"/>
        <v/>
      </c>
      <c r="O175" s="1" t="str">
        <f t="shared" si="87"/>
        <v/>
      </c>
      <c r="P175" s="35" t="str">
        <f t="shared" si="88"/>
        <v/>
      </c>
      <c r="Q175" s="35" t="str">
        <f t="shared" si="90"/>
        <v/>
      </c>
      <c r="R175" s="6">
        <f t="shared" si="81"/>
        <v>0</v>
      </c>
      <c r="S175" s="6">
        <f>IF(AND(D175&lt;=L$4,P175&lt;&gt;"Y"),IF(N175&lt;VLOOKUP(O175,Runners!A$5:CY$183,S$1,FALSE),IF(Y$2="zero",0,Y$2),0),0)</f>
        <v>0</v>
      </c>
      <c r="T175" s="6">
        <f t="shared" si="91"/>
        <v>0</v>
      </c>
      <c r="U175" s="2"/>
      <c r="V175" s="2" t="str">
        <f>IF(O175&lt;&gt;"",VLOOKUP(O175,Runners!DE$5:DR$183,V$1,FALSE),"")</f>
        <v/>
      </c>
      <c r="W175" s="19" t="str">
        <f t="shared" si="92"/>
        <v/>
      </c>
    </row>
    <row r="176" spans="3:23" x14ac:dyDescent="0.25">
      <c r="C176" s="3">
        <f>IF(A176&lt;&gt;"",VLOOKUP(A176,Runners!A$5:AX$183,C$1,FALSE),0)</f>
        <v>0</v>
      </c>
      <c r="D176" s="6">
        <f t="shared" si="84"/>
        <v>173</v>
      </c>
      <c r="E176" s="2"/>
      <c r="F176" s="2">
        <f t="shared" si="78"/>
        <v>0</v>
      </c>
      <c r="J176" s="1">
        <f t="shared" si="89"/>
        <v>0</v>
      </c>
      <c r="M176" s="8" t="str">
        <f t="shared" si="85"/>
        <v/>
      </c>
      <c r="N176" s="8" t="str">
        <f t="shared" si="86"/>
        <v/>
      </c>
      <c r="O176" s="1" t="str">
        <f t="shared" si="87"/>
        <v/>
      </c>
      <c r="P176" s="35" t="str">
        <f t="shared" si="88"/>
        <v/>
      </c>
      <c r="Q176" s="35" t="str">
        <f t="shared" si="90"/>
        <v/>
      </c>
      <c r="R176" s="6">
        <f t="shared" si="81"/>
        <v>0</v>
      </c>
      <c r="S176" s="6">
        <f>IF(AND(D176&lt;=L$4,P176&lt;&gt;"Y"),IF(N176&lt;VLOOKUP(O176,Runners!A$5:CY$183,S$1,FALSE),IF(Y$2="zero",0,Y$2),0),0)</f>
        <v>0</v>
      </c>
      <c r="T176" s="6">
        <f t="shared" si="91"/>
        <v>0</v>
      </c>
      <c r="U176" s="2"/>
      <c r="V176" s="2" t="str">
        <f>IF(O176&lt;&gt;"",VLOOKUP(O176,Runners!DE$5:DR$183,V$1,FALSE),"")</f>
        <v/>
      </c>
      <c r="W176" s="19" t="str">
        <f t="shared" si="92"/>
        <v/>
      </c>
    </row>
    <row r="177" spans="3:23" x14ac:dyDescent="0.25">
      <c r="C177" s="3">
        <f>IF(A177&lt;&gt;"",VLOOKUP(A177,Runners!A$5:AX$183,C$1,FALSE),0)</f>
        <v>0</v>
      </c>
      <c r="D177" s="6">
        <f t="shared" si="84"/>
        <v>174</v>
      </c>
      <c r="E177" s="2"/>
      <c r="F177" s="2">
        <f t="shared" si="78"/>
        <v>0</v>
      </c>
      <c r="J177" s="1">
        <f t="shared" ref="J177:J203" si="93">A177</f>
        <v>0</v>
      </c>
      <c r="M177" s="8" t="str">
        <f t="shared" si="85"/>
        <v/>
      </c>
      <c r="N177" s="8" t="str">
        <f t="shared" si="86"/>
        <v/>
      </c>
      <c r="O177" s="1" t="str">
        <f t="shared" si="87"/>
        <v/>
      </c>
      <c r="P177" s="35" t="str">
        <f t="shared" si="88"/>
        <v/>
      </c>
      <c r="Q177" s="35" t="str">
        <f t="shared" ref="Q177:Q202" si="94">IF(D177&lt;=L$4,IF(P177="Y",Q176,Q176-1),"")</f>
        <v/>
      </c>
      <c r="R177" s="6">
        <f t="shared" si="81"/>
        <v>0</v>
      </c>
      <c r="S177" s="6">
        <f>IF(AND(D177&lt;=L$4,P177&lt;&gt;"Y"),IF(N177&lt;VLOOKUP(O177,Runners!A$5:CY$183,S$1,FALSE),IF(Y$2="zero",0,Y$2),0),0)</f>
        <v>0</v>
      </c>
      <c r="T177" s="6">
        <f t="shared" ref="T177:T202" si="95">IF(AND(D177&lt;=L$4,P177&lt;&gt;"Y"),S177+R177,0)</f>
        <v>0</v>
      </c>
      <c r="U177" s="2"/>
      <c r="V177" s="2" t="str">
        <f>IF(O177&lt;&gt;"",VLOOKUP(O177,Runners!DE$5:DR$183,V$1,FALSE),"")</f>
        <v/>
      </c>
      <c r="W177" s="19" t="str">
        <f t="shared" ref="W177:W202" si="96">IF(O177&lt;&gt;"",(V177-N177)/V177,"")</f>
        <v/>
      </c>
    </row>
    <row r="178" spans="3:23" x14ac:dyDescent="0.25">
      <c r="C178" s="3">
        <f>IF(A178&lt;&gt;"",VLOOKUP(A178,Runners!A$5:AX$183,C$1,FALSE),0)</f>
        <v>0</v>
      </c>
      <c r="D178" s="6">
        <f t="shared" si="84"/>
        <v>175</v>
      </c>
      <c r="E178" s="2"/>
      <c r="F178" s="2">
        <f t="shared" si="78"/>
        <v>0</v>
      </c>
      <c r="J178" s="1">
        <f t="shared" si="93"/>
        <v>0</v>
      </c>
      <c r="M178" s="8" t="str">
        <f t="shared" si="85"/>
        <v/>
      </c>
      <c r="N178" s="8" t="str">
        <f t="shared" si="86"/>
        <v/>
      </c>
      <c r="O178" s="1" t="str">
        <f t="shared" si="87"/>
        <v/>
      </c>
      <c r="P178" s="35" t="str">
        <f t="shared" si="88"/>
        <v/>
      </c>
      <c r="Q178" s="35" t="str">
        <f t="shared" si="94"/>
        <v/>
      </c>
      <c r="R178" s="6">
        <f t="shared" si="81"/>
        <v>0</v>
      </c>
      <c r="S178" s="6">
        <f>IF(AND(D178&lt;=L$4,P178&lt;&gt;"Y"),IF(N178&lt;VLOOKUP(O178,Runners!A$5:CY$183,S$1,FALSE),IF(Y$2="zero",0,Y$2),0),0)</f>
        <v>0</v>
      </c>
      <c r="T178" s="6">
        <f t="shared" si="95"/>
        <v>0</v>
      </c>
      <c r="U178" s="2"/>
      <c r="V178" s="2" t="str">
        <f>IF(O178&lt;&gt;"",VLOOKUP(O178,Runners!DE$5:DR$183,V$1,FALSE),"")</f>
        <v/>
      </c>
      <c r="W178" s="19" t="str">
        <f t="shared" si="96"/>
        <v/>
      </c>
    </row>
    <row r="179" spans="3:23" x14ac:dyDescent="0.25">
      <c r="C179" s="3">
        <f>IF(A179&lt;&gt;"",VLOOKUP(A179,Runners!A$5:AX$183,C$1,FALSE),0)</f>
        <v>0</v>
      </c>
      <c r="D179" s="6">
        <f t="shared" si="84"/>
        <v>176</v>
      </c>
      <c r="E179" s="2"/>
      <c r="F179" s="2">
        <f t="shared" si="78"/>
        <v>0</v>
      </c>
      <c r="J179" s="1">
        <f t="shared" si="93"/>
        <v>0</v>
      </c>
      <c r="M179" s="8" t="str">
        <f t="shared" si="85"/>
        <v/>
      </c>
      <c r="N179" s="8" t="str">
        <f t="shared" si="86"/>
        <v/>
      </c>
      <c r="O179" s="1" t="str">
        <f t="shared" si="87"/>
        <v/>
      </c>
      <c r="P179" s="35" t="str">
        <f t="shared" si="88"/>
        <v/>
      </c>
      <c r="Q179" s="35" t="str">
        <f t="shared" si="94"/>
        <v/>
      </c>
      <c r="R179" s="6">
        <f t="shared" si="81"/>
        <v>0</v>
      </c>
      <c r="S179" s="6">
        <f>IF(AND(D179&lt;=L$4,P179&lt;&gt;"Y"),IF(N179&lt;VLOOKUP(O179,Runners!A$5:CY$183,S$1,FALSE),IF(Y$2="zero",0,Y$2),0),0)</f>
        <v>0</v>
      </c>
      <c r="T179" s="6">
        <f t="shared" si="95"/>
        <v>0</v>
      </c>
      <c r="U179" s="2"/>
      <c r="V179" s="2" t="str">
        <f>IF(O179&lt;&gt;"",VLOOKUP(O179,Runners!DE$5:DR$183,V$1,FALSE),"")</f>
        <v/>
      </c>
      <c r="W179" s="19" t="str">
        <f t="shared" si="96"/>
        <v/>
      </c>
    </row>
    <row r="180" spans="3:23" x14ac:dyDescent="0.25">
      <c r="C180" s="3">
        <f>IF(A180&lt;&gt;"",VLOOKUP(A180,Runners!A$5:AX$183,C$1,FALSE),0)</f>
        <v>0</v>
      </c>
      <c r="D180" s="6">
        <f t="shared" si="84"/>
        <v>177</v>
      </c>
      <c r="E180" s="2"/>
      <c r="F180" s="2"/>
      <c r="J180" s="1">
        <f t="shared" si="93"/>
        <v>0</v>
      </c>
      <c r="M180" s="8" t="str">
        <f t="shared" si="85"/>
        <v/>
      </c>
      <c r="N180" s="8" t="str">
        <f t="shared" si="86"/>
        <v/>
      </c>
      <c r="O180" s="1" t="str">
        <f t="shared" si="87"/>
        <v/>
      </c>
      <c r="P180" s="35" t="str">
        <f t="shared" si="88"/>
        <v/>
      </c>
      <c r="Q180" s="35" t="str">
        <f t="shared" si="94"/>
        <v/>
      </c>
      <c r="R180" s="6">
        <f t="shared" si="81"/>
        <v>0</v>
      </c>
      <c r="S180" s="6">
        <f>IF(AND(D180&lt;=L$4,P180&lt;&gt;"Y"),IF(N180&lt;VLOOKUP(O180,Runners!A$5:CY$183,S$1,FALSE),IF(Y$2="zero",0,Y$2),0),0)</f>
        <v>0</v>
      </c>
      <c r="T180" s="6">
        <f t="shared" si="95"/>
        <v>0</v>
      </c>
      <c r="U180" s="2"/>
      <c r="V180" s="2" t="str">
        <f>IF(O180&lt;&gt;"",VLOOKUP(O180,Runners!DE$5:DR$183,V$1,FALSE),"")</f>
        <v/>
      </c>
      <c r="W180" s="19" t="str">
        <f t="shared" si="96"/>
        <v/>
      </c>
    </row>
    <row r="181" spans="3:23" x14ac:dyDescent="0.25">
      <c r="C181" s="3">
        <f>IF(A181&lt;&gt;"",VLOOKUP(A181,Runners!A$5:AX$183,C$1,FALSE),0)</f>
        <v>0</v>
      </c>
      <c r="D181" s="6">
        <f t="shared" si="84"/>
        <v>178</v>
      </c>
      <c r="E181" s="2"/>
      <c r="F181" s="2"/>
      <c r="J181" s="1">
        <f t="shared" si="93"/>
        <v>0</v>
      </c>
      <c r="M181" s="8" t="str">
        <f t="shared" si="85"/>
        <v/>
      </c>
      <c r="N181" s="8" t="str">
        <f t="shared" si="86"/>
        <v/>
      </c>
      <c r="O181" s="1" t="str">
        <f t="shared" si="87"/>
        <v/>
      </c>
      <c r="P181" s="35" t="str">
        <f t="shared" si="88"/>
        <v/>
      </c>
      <c r="Q181" s="35" t="str">
        <f t="shared" si="94"/>
        <v/>
      </c>
      <c r="R181" s="6">
        <f t="shared" si="81"/>
        <v>0</v>
      </c>
      <c r="S181" s="6">
        <f>IF(AND(D181&lt;=L$4,P181&lt;&gt;"Y"),IF(N181&lt;VLOOKUP(O181,Runners!A$5:CY$183,S$1,FALSE),IF(Y$2="zero",0,Y$2),0),0)</f>
        <v>0</v>
      </c>
      <c r="T181" s="6">
        <f t="shared" si="95"/>
        <v>0</v>
      </c>
      <c r="U181" s="2"/>
      <c r="V181" s="2" t="str">
        <f>IF(O181&lt;&gt;"",VLOOKUP(O181,Runners!DE$5:DR$183,V$1,FALSE),"")</f>
        <v/>
      </c>
      <c r="W181" s="19" t="str">
        <f t="shared" si="96"/>
        <v/>
      </c>
    </row>
    <row r="182" spans="3:23" x14ac:dyDescent="0.25">
      <c r="C182" s="3">
        <f>IF(A182&lt;&gt;"",VLOOKUP(A182,Runners!A$5:AX$183,C$1,FALSE),0)</f>
        <v>0</v>
      </c>
      <c r="D182" s="6">
        <f t="shared" si="84"/>
        <v>179</v>
      </c>
      <c r="E182" s="2"/>
      <c r="F182" s="2"/>
      <c r="J182" s="1">
        <f t="shared" si="93"/>
        <v>0</v>
      </c>
      <c r="M182" s="8" t="str">
        <f t="shared" si="85"/>
        <v/>
      </c>
      <c r="N182" s="8" t="str">
        <f t="shared" si="86"/>
        <v/>
      </c>
      <c r="O182" s="1" t="str">
        <f t="shared" si="87"/>
        <v/>
      </c>
      <c r="P182" s="35" t="str">
        <f t="shared" si="88"/>
        <v/>
      </c>
      <c r="Q182" s="35" t="str">
        <f t="shared" si="94"/>
        <v/>
      </c>
      <c r="R182" s="6">
        <f t="shared" si="81"/>
        <v>0</v>
      </c>
      <c r="S182" s="6">
        <f>IF(AND(D182&lt;=L$4,P182&lt;&gt;"Y"),IF(N182&lt;VLOOKUP(O182,Runners!A$5:CY$183,S$1,FALSE),IF(Y$2="zero",0,Y$2),0),0)</f>
        <v>0</v>
      </c>
      <c r="T182" s="6">
        <f t="shared" si="95"/>
        <v>0</v>
      </c>
      <c r="U182" s="2"/>
      <c r="V182" s="2" t="str">
        <f>IF(O182&lt;&gt;"",VLOOKUP(O182,Runners!DE$5:DR$183,V$1,FALSE),"")</f>
        <v/>
      </c>
      <c r="W182" s="19" t="str">
        <f t="shared" si="96"/>
        <v/>
      </c>
    </row>
    <row r="183" spans="3:23" x14ac:dyDescent="0.25">
      <c r="C183" s="3">
        <f>IF(A183&lt;&gt;"",VLOOKUP(A183,Runners!A$5:AX$183,C$1,FALSE),0)</f>
        <v>0</v>
      </c>
      <c r="D183" s="6">
        <f t="shared" si="84"/>
        <v>180</v>
      </c>
      <c r="E183" s="2"/>
      <c r="F183" s="2"/>
      <c r="J183" s="1">
        <f t="shared" si="93"/>
        <v>0</v>
      </c>
      <c r="M183" s="8" t="str">
        <f t="shared" si="85"/>
        <v/>
      </c>
      <c r="N183" s="8" t="str">
        <f t="shared" si="86"/>
        <v/>
      </c>
      <c r="O183" s="1" t="str">
        <f t="shared" si="87"/>
        <v/>
      </c>
      <c r="P183" s="35" t="str">
        <f t="shared" si="88"/>
        <v/>
      </c>
      <c r="Q183" s="35" t="str">
        <f t="shared" si="94"/>
        <v/>
      </c>
      <c r="R183" s="6">
        <f t="shared" si="81"/>
        <v>0</v>
      </c>
      <c r="S183" s="6">
        <f>IF(AND(D183&lt;=L$4,P183&lt;&gt;"Y"),IF(N183&lt;VLOOKUP(O183,Runners!A$5:CY$183,S$1,FALSE),IF(Y$2="zero",0,Y$2),0),0)</f>
        <v>0</v>
      </c>
      <c r="T183" s="6">
        <f t="shared" si="95"/>
        <v>0</v>
      </c>
      <c r="U183" s="2"/>
      <c r="V183" s="2" t="str">
        <f>IF(O183&lt;&gt;"",VLOOKUP(O183,Runners!DE$5:DR$183,V$1,FALSE),"")</f>
        <v/>
      </c>
      <c r="W183" s="19" t="str">
        <f t="shared" si="96"/>
        <v/>
      </c>
    </row>
    <row r="184" spans="3:23" x14ac:dyDescent="0.25">
      <c r="C184" s="3">
        <f>IF(A184&lt;&gt;"",VLOOKUP(A184,Runners!A$5:AX$183,C$1,FALSE),0)</f>
        <v>0</v>
      </c>
      <c r="D184" s="6">
        <f t="shared" si="84"/>
        <v>181</v>
      </c>
      <c r="E184" s="2"/>
      <c r="F184" s="2"/>
      <c r="J184" s="1">
        <f t="shared" si="93"/>
        <v>0</v>
      </c>
      <c r="M184" s="8" t="str">
        <f t="shared" si="85"/>
        <v/>
      </c>
      <c r="N184" s="8" t="str">
        <f t="shared" si="86"/>
        <v/>
      </c>
      <c r="O184" s="1" t="str">
        <f t="shared" si="87"/>
        <v/>
      </c>
      <c r="P184" s="35" t="str">
        <f t="shared" si="88"/>
        <v/>
      </c>
      <c r="Q184" s="35" t="str">
        <f t="shared" si="94"/>
        <v/>
      </c>
      <c r="R184" s="6">
        <f t="shared" si="81"/>
        <v>0</v>
      </c>
      <c r="S184" s="6">
        <f>IF(AND(D184&lt;=L$4,P184&lt;&gt;"Y"),IF(N184&lt;VLOOKUP(O184,Runners!A$5:CY$183,S$1,FALSE),IF(Y$2="zero",0,Y$2),0),0)</f>
        <v>0</v>
      </c>
      <c r="T184" s="6">
        <f t="shared" si="95"/>
        <v>0</v>
      </c>
      <c r="U184" s="2"/>
      <c r="V184" s="2" t="str">
        <f>IF(O184&lt;&gt;"",VLOOKUP(O184,Runners!DE$5:DR$183,V$1,FALSE),"")</f>
        <v/>
      </c>
      <c r="W184" s="19" t="str">
        <f t="shared" si="96"/>
        <v/>
      </c>
    </row>
    <row r="185" spans="3:23" x14ac:dyDescent="0.25">
      <c r="C185" s="3">
        <f>IF(A185&lt;&gt;"",VLOOKUP(A185,Runners!A$5:AX$183,C$1,FALSE),0)</f>
        <v>0</v>
      </c>
      <c r="D185" s="6">
        <f t="shared" si="84"/>
        <v>182</v>
      </c>
      <c r="E185" s="2"/>
      <c r="F185" s="2"/>
      <c r="J185" s="1">
        <f t="shared" si="93"/>
        <v>0</v>
      </c>
      <c r="M185" s="8" t="str">
        <f t="shared" si="85"/>
        <v/>
      </c>
      <c r="N185" s="8" t="str">
        <f t="shared" si="86"/>
        <v/>
      </c>
      <c r="O185" s="1" t="str">
        <f t="shared" si="87"/>
        <v/>
      </c>
      <c r="P185" s="35" t="str">
        <f t="shared" si="88"/>
        <v/>
      </c>
      <c r="Q185" s="35" t="str">
        <f t="shared" si="94"/>
        <v/>
      </c>
      <c r="R185" s="6">
        <f t="shared" si="81"/>
        <v>0</v>
      </c>
      <c r="S185" s="6">
        <f>IF(AND(D185&lt;=L$4,P185&lt;&gt;"Y"),IF(N185&lt;VLOOKUP(O185,Runners!A$5:CY$183,S$1,FALSE),IF(Y$2="zero",0,Y$2),0),0)</f>
        <v>0</v>
      </c>
      <c r="T185" s="6">
        <f t="shared" si="95"/>
        <v>0</v>
      </c>
      <c r="U185" s="2"/>
      <c r="V185" s="2" t="str">
        <f>IF(O185&lt;&gt;"",VLOOKUP(O185,Runners!DE$5:DR$183,V$1,FALSE),"")</f>
        <v/>
      </c>
      <c r="W185" s="19" t="str">
        <f t="shared" si="96"/>
        <v/>
      </c>
    </row>
    <row r="186" spans="3:23" x14ac:dyDescent="0.25">
      <c r="C186" s="3">
        <f>IF(A186&lt;&gt;"",VLOOKUP(A186,Runners!A$5:AX$183,C$1,FALSE),0)</f>
        <v>0</v>
      </c>
      <c r="D186" s="6">
        <f t="shared" si="84"/>
        <v>183</v>
      </c>
      <c r="E186" s="2"/>
      <c r="F186" s="2"/>
      <c r="J186" s="1">
        <f t="shared" si="93"/>
        <v>0</v>
      </c>
      <c r="M186" s="8" t="str">
        <f t="shared" si="85"/>
        <v/>
      </c>
      <c r="N186" s="8" t="str">
        <f t="shared" si="86"/>
        <v/>
      </c>
      <c r="O186" s="1" t="str">
        <f t="shared" si="87"/>
        <v/>
      </c>
      <c r="P186" s="35" t="str">
        <f t="shared" si="88"/>
        <v/>
      </c>
      <c r="Q186" s="35" t="str">
        <f t="shared" si="94"/>
        <v/>
      </c>
      <c r="R186" s="6">
        <f t="shared" si="81"/>
        <v>0</v>
      </c>
      <c r="S186" s="6">
        <f>IF(AND(D186&lt;=L$4,P186&lt;&gt;"Y"),IF(N186&lt;VLOOKUP(O186,Runners!A$5:CY$183,S$1,FALSE),IF(Y$2="zero",0,Y$2),0),0)</f>
        <v>0</v>
      </c>
      <c r="T186" s="6">
        <f t="shared" si="95"/>
        <v>0</v>
      </c>
      <c r="U186" s="2"/>
      <c r="V186" s="2" t="str">
        <f>IF(O186&lt;&gt;"",VLOOKUP(O186,Runners!DE$5:DR$183,V$1,FALSE),"")</f>
        <v/>
      </c>
      <c r="W186" s="19" t="str">
        <f t="shared" si="96"/>
        <v/>
      </c>
    </row>
    <row r="187" spans="3:23" x14ac:dyDescent="0.25">
      <c r="C187" s="3">
        <f>IF(A187&lt;&gt;"",VLOOKUP(A187,Runners!A$5:AX$183,C$1,FALSE),0)</f>
        <v>0</v>
      </c>
      <c r="D187" s="6">
        <f t="shared" si="84"/>
        <v>184</v>
      </c>
      <c r="E187" s="2"/>
      <c r="F187" s="2"/>
      <c r="J187" s="1">
        <f t="shared" si="93"/>
        <v>0</v>
      </c>
      <c r="M187" s="8" t="str">
        <f t="shared" si="85"/>
        <v/>
      </c>
      <c r="N187" s="8" t="str">
        <f t="shared" si="86"/>
        <v/>
      </c>
      <c r="O187" s="1" t="str">
        <f t="shared" si="87"/>
        <v/>
      </c>
      <c r="P187" s="35" t="str">
        <f t="shared" si="88"/>
        <v/>
      </c>
      <c r="Q187" s="35" t="str">
        <f t="shared" si="94"/>
        <v/>
      </c>
      <c r="R187" s="6">
        <f t="shared" si="81"/>
        <v>0</v>
      </c>
      <c r="S187" s="6">
        <f>IF(AND(D187&lt;=L$4,P187&lt;&gt;"Y"),IF(N187&lt;VLOOKUP(O187,Runners!A$5:CY$183,S$1,FALSE),IF(Y$2="zero",0,Y$2),0),0)</f>
        <v>0</v>
      </c>
      <c r="T187" s="6">
        <f t="shared" si="95"/>
        <v>0</v>
      </c>
      <c r="U187" s="2"/>
      <c r="V187" s="2" t="str">
        <f>IF(O187&lt;&gt;"",VLOOKUP(O187,Runners!DE$5:DR$183,V$1,FALSE),"")</f>
        <v/>
      </c>
      <c r="W187" s="19" t="str">
        <f t="shared" si="96"/>
        <v/>
      </c>
    </row>
    <row r="188" spans="3:23" x14ac:dyDescent="0.25">
      <c r="C188" s="3">
        <f>IF(A188&lt;&gt;"",VLOOKUP(A188,Runners!A$5:AX$183,C$1,FALSE),0)</f>
        <v>0</v>
      </c>
      <c r="D188" s="6">
        <f t="shared" si="84"/>
        <v>185</v>
      </c>
      <c r="E188" s="2"/>
      <c r="F188" s="2"/>
      <c r="J188" s="1">
        <f t="shared" si="93"/>
        <v>0</v>
      </c>
      <c r="M188" s="8" t="str">
        <f t="shared" si="85"/>
        <v/>
      </c>
      <c r="N188" s="8" t="str">
        <f t="shared" si="86"/>
        <v/>
      </c>
      <c r="O188" s="1" t="str">
        <f t="shared" si="87"/>
        <v/>
      </c>
      <c r="P188" s="35" t="str">
        <f t="shared" si="88"/>
        <v/>
      </c>
      <c r="Q188" s="35" t="str">
        <f t="shared" si="94"/>
        <v/>
      </c>
      <c r="R188" s="6">
        <f t="shared" si="81"/>
        <v>0</v>
      </c>
      <c r="S188" s="6">
        <f>IF(AND(D188&lt;=L$4,P188&lt;&gt;"Y"),IF(N188&lt;VLOOKUP(O188,Runners!A$5:CY$183,S$1,FALSE),IF(Y$2="zero",0,Y$2),0),0)</f>
        <v>0</v>
      </c>
      <c r="T188" s="6">
        <f t="shared" si="95"/>
        <v>0</v>
      </c>
      <c r="U188" s="2"/>
      <c r="V188" s="2" t="str">
        <f>IF(O188&lt;&gt;"",VLOOKUP(O188,Runners!DE$5:DR$183,V$1,FALSE),"")</f>
        <v/>
      </c>
      <c r="W188" s="19" t="str">
        <f t="shared" si="96"/>
        <v/>
      </c>
    </row>
    <row r="189" spans="3:23" x14ac:dyDescent="0.25">
      <c r="C189" s="3">
        <f>IF(A189&lt;&gt;"",VLOOKUP(A189,Runners!A$5:AX$183,C$1,FALSE),0)</f>
        <v>0</v>
      </c>
      <c r="D189" s="6">
        <f t="shared" si="84"/>
        <v>186</v>
      </c>
      <c r="E189" s="2"/>
      <c r="F189" s="2"/>
      <c r="J189" s="1">
        <f t="shared" si="93"/>
        <v>0</v>
      </c>
      <c r="M189" s="8" t="str">
        <f t="shared" si="85"/>
        <v/>
      </c>
      <c r="N189" s="8" t="str">
        <f t="shared" si="86"/>
        <v/>
      </c>
      <c r="O189" s="1" t="str">
        <f t="shared" si="87"/>
        <v/>
      </c>
      <c r="P189" s="35" t="str">
        <f t="shared" si="88"/>
        <v/>
      </c>
      <c r="Q189" s="35" t="str">
        <f t="shared" si="94"/>
        <v/>
      </c>
      <c r="R189" s="6">
        <f t="shared" si="81"/>
        <v>0</v>
      </c>
      <c r="S189" s="6">
        <f>IF(AND(D189&lt;=L$4,P189&lt;&gt;"Y"),IF(N189&lt;VLOOKUP(O189,Runners!A$5:CY$183,S$1,FALSE),IF(Y$2="zero",0,Y$2),0),0)</f>
        <v>0</v>
      </c>
      <c r="T189" s="6">
        <f t="shared" si="95"/>
        <v>0</v>
      </c>
      <c r="U189" s="2"/>
      <c r="V189" s="2" t="str">
        <f>IF(O189&lt;&gt;"",VLOOKUP(O189,Runners!DE$5:DR$183,V$1,FALSE),"")</f>
        <v/>
      </c>
      <c r="W189" s="19" t="str">
        <f t="shared" si="96"/>
        <v/>
      </c>
    </row>
    <row r="190" spans="3:23" x14ac:dyDescent="0.25">
      <c r="C190" s="3">
        <f>IF(A190&lt;&gt;"",VLOOKUP(A190,Runners!A$5:AX$183,C$1,FALSE),0)</f>
        <v>0</v>
      </c>
      <c r="D190" s="6">
        <f t="shared" si="84"/>
        <v>187</v>
      </c>
      <c r="E190" s="2"/>
      <c r="F190" s="2"/>
      <c r="J190" s="1">
        <f t="shared" si="93"/>
        <v>0</v>
      </c>
      <c r="M190" s="8" t="str">
        <f t="shared" si="85"/>
        <v/>
      </c>
      <c r="N190" s="8" t="str">
        <f t="shared" si="86"/>
        <v/>
      </c>
      <c r="O190" s="1" t="str">
        <f t="shared" si="87"/>
        <v/>
      </c>
      <c r="P190" s="35" t="str">
        <f t="shared" si="88"/>
        <v/>
      </c>
      <c r="Q190" s="35" t="str">
        <f t="shared" si="94"/>
        <v/>
      </c>
      <c r="R190" s="6">
        <f t="shared" si="81"/>
        <v>0</v>
      </c>
      <c r="S190" s="6">
        <f>IF(AND(D190&lt;=L$4,P190&lt;&gt;"Y"),IF(N190&lt;VLOOKUP(O190,Runners!A$5:CY$183,S$1,FALSE),IF(Y$2="zero",0,Y$2),0),0)</f>
        <v>0</v>
      </c>
      <c r="T190" s="6">
        <f t="shared" si="95"/>
        <v>0</v>
      </c>
      <c r="U190" s="2"/>
      <c r="V190" s="2" t="str">
        <f>IF(O190&lt;&gt;"",VLOOKUP(O190,Runners!DE$5:DR$183,V$1,FALSE),"")</f>
        <v/>
      </c>
      <c r="W190" s="19" t="str">
        <f t="shared" si="96"/>
        <v/>
      </c>
    </row>
    <row r="191" spans="3:23" x14ac:dyDescent="0.25">
      <c r="C191" s="3">
        <f>IF(A191&lt;&gt;"",VLOOKUP(A191,Runners!A$5:AX$183,C$1,FALSE),0)</f>
        <v>0</v>
      </c>
      <c r="D191" s="6">
        <f t="shared" si="84"/>
        <v>188</v>
      </c>
      <c r="E191" s="2"/>
      <c r="F191" s="2"/>
      <c r="J191" s="1">
        <f t="shared" si="93"/>
        <v>0</v>
      </c>
      <c r="M191" s="8" t="str">
        <f t="shared" si="85"/>
        <v/>
      </c>
      <c r="N191" s="8" t="str">
        <f t="shared" si="86"/>
        <v/>
      </c>
      <c r="O191" s="1" t="str">
        <f t="shared" si="87"/>
        <v/>
      </c>
      <c r="P191" s="35" t="str">
        <f t="shared" si="88"/>
        <v/>
      </c>
      <c r="Q191" s="35" t="str">
        <f t="shared" si="94"/>
        <v/>
      </c>
      <c r="R191" s="6">
        <f t="shared" si="81"/>
        <v>0</v>
      </c>
      <c r="S191" s="6">
        <f>IF(AND(D191&lt;=L$4,P191&lt;&gt;"Y"),IF(N191&lt;VLOOKUP(O191,Runners!A$5:CY$183,S$1,FALSE),IF(Y$2="zero",0,Y$2),0),0)</f>
        <v>0</v>
      </c>
      <c r="T191" s="6">
        <f t="shared" si="95"/>
        <v>0</v>
      </c>
      <c r="U191" s="2"/>
      <c r="V191" s="2" t="str">
        <f>IF(O191&lt;&gt;"",VLOOKUP(O191,Runners!DE$5:DR$183,V$1,FALSE),"")</f>
        <v/>
      </c>
      <c r="W191" s="19" t="str">
        <f t="shared" si="96"/>
        <v/>
      </c>
    </row>
    <row r="192" spans="3:23" x14ac:dyDescent="0.25">
      <c r="C192" s="3">
        <f>IF(A192&lt;&gt;"",VLOOKUP(A192,Runners!A$5:AX$183,C$1,FALSE),0)</f>
        <v>0</v>
      </c>
      <c r="D192" s="6">
        <f t="shared" si="84"/>
        <v>189</v>
      </c>
      <c r="E192" s="2"/>
      <c r="F192" s="2"/>
      <c r="J192" s="1">
        <f t="shared" si="93"/>
        <v>0</v>
      </c>
      <c r="M192" s="8" t="str">
        <f t="shared" si="85"/>
        <v/>
      </c>
      <c r="N192" s="8" t="str">
        <f t="shared" si="86"/>
        <v/>
      </c>
      <c r="O192" s="1" t="str">
        <f t="shared" si="87"/>
        <v/>
      </c>
      <c r="P192" s="35" t="str">
        <f t="shared" si="88"/>
        <v/>
      </c>
      <c r="Q192" s="35" t="str">
        <f t="shared" si="94"/>
        <v/>
      </c>
      <c r="R192" s="6">
        <f t="shared" si="81"/>
        <v>0</v>
      </c>
      <c r="S192" s="6">
        <f>IF(AND(D192&lt;=L$4,P192&lt;&gt;"Y"),IF(N192&lt;VLOOKUP(O192,Runners!A$5:CY$183,S$1,FALSE),IF(Y$2="zero",0,Y$2),0),0)</f>
        <v>0</v>
      </c>
      <c r="T192" s="6">
        <f t="shared" si="95"/>
        <v>0</v>
      </c>
      <c r="U192" s="2"/>
      <c r="V192" s="2" t="str">
        <f>IF(O192&lt;&gt;"",VLOOKUP(O192,Runners!DE$5:DR$183,V$1,FALSE),"")</f>
        <v/>
      </c>
      <c r="W192" s="19" t="str">
        <f t="shared" si="96"/>
        <v/>
      </c>
    </row>
    <row r="193" spans="3:23" x14ac:dyDescent="0.25">
      <c r="C193" s="3">
        <f>IF(A193&lt;&gt;"",VLOOKUP(A193,Runners!A$5:AX$183,C$1,FALSE),0)</f>
        <v>0</v>
      </c>
      <c r="D193" s="6">
        <f t="shared" si="84"/>
        <v>190</v>
      </c>
      <c r="E193" s="2"/>
      <c r="F193" s="2"/>
      <c r="J193" s="1">
        <f t="shared" si="93"/>
        <v>0</v>
      </c>
      <c r="M193" s="8" t="str">
        <f t="shared" si="85"/>
        <v/>
      </c>
      <c r="N193" s="8" t="str">
        <f t="shared" si="86"/>
        <v/>
      </c>
      <c r="O193" s="1" t="str">
        <f t="shared" si="87"/>
        <v/>
      </c>
      <c r="P193" s="35" t="str">
        <f t="shared" si="88"/>
        <v/>
      </c>
      <c r="Q193" s="35" t="str">
        <f t="shared" si="94"/>
        <v/>
      </c>
      <c r="R193" s="6">
        <f t="shared" si="81"/>
        <v>0</v>
      </c>
      <c r="S193" s="6">
        <f>IF(AND(D193&lt;=L$4,P193&lt;&gt;"Y"),IF(N193&lt;VLOOKUP(O193,Runners!A$5:CY$183,S$1,FALSE),IF(Y$2="zero",0,Y$2),0),0)</f>
        <v>0</v>
      </c>
      <c r="T193" s="6">
        <f t="shared" si="95"/>
        <v>0</v>
      </c>
      <c r="U193" s="2"/>
      <c r="V193" s="2" t="str">
        <f>IF(O193&lt;&gt;"",VLOOKUP(O193,Runners!DE$5:DR$183,V$1,FALSE),"")</f>
        <v/>
      </c>
      <c r="W193" s="19" t="str">
        <f t="shared" si="96"/>
        <v/>
      </c>
    </row>
    <row r="194" spans="3:23" x14ac:dyDescent="0.25">
      <c r="C194" s="3">
        <f>IF(A194&lt;&gt;"",VLOOKUP(A194,Runners!A$5:AX$183,C$1,FALSE),0)</f>
        <v>0</v>
      </c>
      <c r="D194" s="6">
        <f t="shared" si="84"/>
        <v>191</v>
      </c>
      <c r="E194" s="2"/>
      <c r="F194" s="2"/>
      <c r="J194" s="1">
        <f t="shared" si="93"/>
        <v>0</v>
      </c>
      <c r="M194" s="8" t="str">
        <f t="shared" si="85"/>
        <v/>
      </c>
      <c r="N194" s="8" t="str">
        <f t="shared" si="86"/>
        <v/>
      </c>
      <c r="O194" s="1" t="str">
        <f t="shared" si="87"/>
        <v/>
      </c>
      <c r="P194" s="35" t="str">
        <f t="shared" si="88"/>
        <v/>
      </c>
      <c r="Q194" s="35" t="str">
        <f t="shared" si="94"/>
        <v/>
      </c>
      <c r="R194" s="6">
        <f t="shared" si="81"/>
        <v>0</v>
      </c>
      <c r="S194" s="6">
        <f>IF(AND(D194&lt;=L$4,P194&lt;&gt;"Y"),IF(N194&lt;VLOOKUP(O194,Runners!A$5:CY$183,S$1,FALSE),IF(Y$2="zero",0,Y$2),0),0)</f>
        <v>0</v>
      </c>
      <c r="T194" s="6">
        <f t="shared" si="95"/>
        <v>0</v>
      </c>
      <c r="U194" s="2"/>
      <c r="V194" s="2" t="str">
        <f>IF(O194&lt;&gt;"",VLOOKUP(O194,Runners!DE$5:DR$183,V$1,FALSE),"")</f>
        <v/>
      </c>
      <c r="W194" s="19" t="str">
        <f t="shared" si="96"/>
        <v/>
      </c>
    </row>
    <row r="195" spans="3:23" x14ac:dyDescent="0.25">
      <c r="C195" s="3">
        <f>IF(A195&lt;&gt;"",VLOOKUP(A195,Runners!A$5:AX$183,C$1,FALSE),0)</f>
        <v>0</v>
      </c>
      <c r="D195" s="6">
        <f t="shared" si="84"/>
        <v>192</v>
      </c>
      <c r="E195" s="2"/>
      <c r="F195" s="2"/>
      <c r="J195" s="1">
        <f t="shared" si="93"/>
        <v>0</v>
      </c>
      <c r="M195" s="8" t="str">
        <f t="shared" ref="M195:M206" si="97">IF(D195&lt;=L$4,SMALL(E$4:E$207,D195),"")</f>
        <v/>
      </c>
      <c r="N195" s="8" t="str">
        <f t="shared" ref="N195:N206" si="98">IF(D195&lt;=L$4,VLOOKUP(M195,E$4:F$207,2,FALSE),"")</f>
        <v/>
      </c>
      <c r="O195" s="1" t="str">
        <f t="shared" ref="O195:O206" si="99">IF(D195&lt;=L$4,VLOOKUP(M195,E$4:J$207,6,FALSE),"")</f>
        <v/>
      </c>
      <c r="P195" s="35" t="str">
        <f t="shared" ref="P195:P206" si="100">IF(D195&lt;=L$4,VLOOKUP(O195,A$4:B$207,2,FALSE),"")</f>
        <v/>
      </c>
      <c r="Q195" s="35" t="str">
        <f t="shared" si="94"/>
        <v/>
      </c>
      <c r="R195" s="6">
        <f t="shared" si="81"/>
        <v>0</v>
      </c>
      <c r="S195" s="6">
        <f>IF(AND(D195&lt;=L$4,P195&lt;&gt;"Y"),IF(N195&lt;VLOOKUP(O195,Runners!A$5:CY$183,S$1,FALSE),IF(Y$2="zero",0,Y$2),0),0)</f>
        <v>0</v>
      </c>
      <c r="T195" s="6">
        <f t="shared" si="95"/>
        <v>0</v>
      </c>
      <c r="U195" s="2"/>
      <c r="V195" s="2" t="str">
        <f>IF(O195&lt;&gt;"",VLOOKUP(O195,Runners!DE$5:DR$183,V$1,FALSE),"")</f>
        <v/>
      </c>
      <c r="W195" s="19" t="str">
        <f t="shared" si="96"/>
        <v/>
      </c>
    </row>
    <row r="196" spans="3:23" x14ac:dyDescent="0.25">
      <c r="C196" s="3">
        <f>IF(A196&lt;&gt;"",VLOOKUP(A196,Runners!A$5:AX$183,C$1,FALSE),0)</f>
        <v>0</v>
      </c>
      <c r="D196" s="6">
        <f t="shared" si="84"/>
        <v>193</v>
      </c>
      <c r="E196" s="2"/>
      <c r="F196" s="2"/>
      <c r="J196" s="1">
        <f t="shared" si="93"/>
        <v>0</v>
      </c>
      <c r="M196" s="8" t="str">
        <f t="shared" si="97"/>
        <v/>
      </c>
      <c r="N196" s="8" t="str">
        <f t="shared" si="98"/>
        <v/>
      </c>
      <c r="O196" s="1" t="str">
        <f t="shared" si="99"/>
        <v/>
      </c>
      <c r="P196" s="35" t="str">
        <f t="shared" si="100"/>
        <v/>
      </c>
      <c r="Q196" s="35" t="str">
        <f t="shared" si="94"/>
        <v/>
      </c>
      <c r="R196" s="6">
        <f t="shared" si="81"/>
        <v>0</v>
      </c>
      <c r="S196" s="6">
        <f>IF(AND(D196&lt;=L$4,P196&lt;&gt;"Y"),IF(N196&lt;VLOOKUP(O196,Runners!A$5:CY$183,S$1,FALSE),IF(Y$2="zero",0,Y$2),0),0)</f>
        <v>0</v>
      </c>
      <c r="T196" s="6">
        <f t="shared" si="95"/>
        <v>0</v>
      </c>
      <c r="U196" s="2"/>
      <c r="V196" s="2" t="str">
        <f>IF(O196&lt;&gt;"",VLOOKUP(O196,Runners!DE$5:DR$183,V$1,FALSE),"")</f>
        <v/>
      </c>
      <c r="W196" s="19" t="str">
        <f t="shared" si="96"/>
        <v/>
      </c>
    </row>
    <row r="197" spans="3:23" x14ac:dyDescent="0.25">
      <c r="C197" s="3">
        <f>IF(A197&lt;&gt;"",VLOOKUP(A197,Runners!A$5:AX$183,C$1,FALSE),0)</f>
        <v>0</v>
      </c>
      <c r="D197" s="6">
        <f t="shared" si="84"/>
        <v>194</v>
      </c>
      <c r="E197" s="2"/>
      <c r="F197" s="2"/>
      <c r="J197" s="1">
        <f t="shared" si="93"/>
        <v>0</v>
      </c>
      <c r="M197" s="8" t="str">
        <f t="shared" si="97"/>
        <v/>
      </c>
      <c r="N197" s="8" t="str">
        <f t="shared" si="98"/>
        <v/>
      </c>
      <c r="O197" s="1" t="str">
        <f t="shared" si="99"/>
        <v/>
      </c>
      <c r="P197" s="35" t="str">
        <f t="shared" si="100"/>
        <v/>
      </c>
      <c r="Q197" s="35" t="str">
        <f t="shared" si="94"/>
        <v/>
      </c>
      <c r="R197" s="6">
        <f t="shared" si="81"/>
        <v>0</v>
      </c>
      <c r="S197" s="6">
        <f>IF(AND(D197&lt;=L$4,P197&lt;&gt;"Y"),IF(N197&lt;VLOOKUP(O197,Runners!A$5:CY$183,S$1,FALSE),IF(Y$2="zero",0,Y$2),0),0)</f>
        <v>0</v>
      </c>
      <c r="T197" s="6">
        <f t="shared" si="95"/>
        <v>0</v>
      </c>
      <c r="U197" s="2"/>
      <c r="V197" s="2" t="str">
        <f>IF(O197&lt;&gt;"",VLOOKUP(O197,Runners!DE$5:DR$183,V$1,FALSE),"")</f>
        <v/>
      </c>
      <c r="W197" s="19" t="str">
        <f t="shared" si="96"/>
        <v/>
      </c>
    </row>
    <row r="198" spans="3:23" x14ac:dyDescent="0.25">
      <c r="C198" s="3">
        <f>IF(A198&lt;&gt;"",VLOOKUP(A198,Runners!A$5:AX$183,C$1,FALSE),0)</f>
        <v>0</v>
      </c>
      <c r="D198" s="6">
        <f t="shared" si="84"/>
        <v>195</v>
      </c>
      <c r="E198" s="2"/>
      <c r="F198" s="2"/>
      <c r="J198" s="1">
        <f t="shared" si="93"/>
        <v>0</v>
      </c>
      <c r="M198" s="8" t="str">
        <f t="shared" si="97"/>
        <v/>
      </c>
      <c r="N198" s="8" t="str">
        <f t="shared" si="98"/>
        <v/>
      </c>
      <c r="O198" s="1" t="str">
        <f t="shared" si="99"/>
        <v/>
      </c>
      <c r="P198" s="35" t="str">
        <f t="shared" si="100"/>
        <v/>
      </c>
      <c r="Q198" s="35" t="str">
        <f t="shared" si="94"/>
        <v/>
      </c>
      <c r="R198" s="6">
        <f t="shared" si="81"/>
        <v>0</v>
      </c>
      <c r="S198" s="6">
        <f>IF(AND(D198&lt;=L$4,P198&lt;&gt;"Y"),IF(N198&lt;VLOOKUP(O198,Runners!A$5:CY$183,S$1,FALSE),IF(Y$2="zero",0,Y$2),0),0)</f>
        <v>0</v>
      </c>
      <c r="T198" s="6">
        <f t="shared" si="95"/>
        <v>0</v>
      </c>
      <c r="U198" s="2"/>
      <c r="V198" s="2" t="str">
        <f>IF(O198&lt;&gt;"",VLOOKUP(O198,Runners!DE$5:DR$183,V$1,FALSE),"")</f>
        <v/>
      </c>
      <c r="W198" s="19" t="str">
        <f t="shared" si="96"/>
        <v/>
      </c>
    </row>
    <row r="199" spans="3:23" x14ac:dyDescent="0.25">
      <c r="C199" s="3">
        <f>IF(A199&lt;&gt;"",VLOOKUP(A199,Runners!A$5:AX$183,C$1,FALSE),0)</f>
        <v>0</v>
      </c>
      <c r="D199" s="6">
        <f t="shared" si="84"/>
        <v>196</v>
      </c>
      <c r="E199" s="2"/>
      <c r="F199" s="2"/>
      <c r="J199" s="1">
        <f t="shared" si="93"/>
        <v>0</v>
      </c>
      <c r="M199" s="8" t="str">
        <f t="shared" si="97"/>
        <v/>
      </c>
      <c r="N199" s="8" t="str">
        <f t="shared" si="98"/>
        <v/>
      </c>
      <c r="O199" s="1" t="str">
        <f t="shared" si="99"/>
        <v/>
      </c>
      <c r="P199" s="35" t="str">
        <f t="shared" si="100"/>
        <v/>
      </c>
      <c r="Q199" s="35" t="str">
        <f t="shared" si="94"/>
        <v/>
      </c>
      <c r="R199" s="6">
        <f t="shared" si="81"/>
        <v>0</v>
      </c>
      <c r="S199" s="6">
        <f>IF(AND(D199&lt;=L$4,P199&lt;&gt;"Y"),IF(N199&lt;VLOOKUP(O199,Runners!A$5:CY$183,S$1,FALSE),IF(Y$2="zero",0,Y$2),0),0)</f>
        <v>0</v>
      </c>
      <c r="T199" s="6">
        <f t="shared" si="95"/>
        <v>0</v>
      </c>
      <c r="U199" s="2"/>
      <c r="V199" s="2" t="str">
        <f>IF(O199&lt;&gt;"",VLOOKUP(O199,Runners!DE$5:DR$183,V$1,FALSE),"")</f>
        <v/>
      </c>
      <c r="W199" s="19" t="str">
        <f t="shared" si="96"/>
        <v/>
      </c>
    </row>
    <row r="200" spans="3:23" x14ac:dyDescent="0.25">
      <c r="C200" s="3">
        <f>IF(A200&lt;&gt;"",VLOOKUP(A200,Runners!A$5:AX$183,C$1,FALSE),0)</f>
        <v>0</v>
      </c>
      <c r="D200" s="6">
        <f t="shared" si="84"/>
        <v>197</v>
      </c>
      <c r="E200" s="2"/>
      <c r="F200" s="2"/>
      <c r="J200" s="1">
        <f t="shared" si="93"/>
        <v>0</v>
      </c>
      <c r="M200" s="8" t="str">
        <f t="shared" si="97"/>
        <v/>
      </c>
      <c r="N200" s="8" t="str">
        <f t="shared" si="98"/>
        <v/>
      </c>
      <c r="O200" s="1" t="str">
        <f t="shared" si="99"/>
        <v/>
      </c>
      <c r="P200" s="35" t="str">
        <f t="shared" si="100"/>
        <v/>
      </c>
      <c r="Q200" s="35" t="str">
        <f t="shared" si="94"/>
        <v/>
      </c>
      <c r="R200" s="6">
        <f t="shared" si="81"/>
        <v>0</v>
      </c>
      <c r="S200" s="6">
        <f>IF(AND(D200&lt;=L$4,P200&lt;&gt;"Y"),IF(N200&lt;VLOOKUP(O200,Runners!A$5:CY$183,S$1,FALSE),IF(Y$2="zero",0,Y$2),0),0)</f>
        <v>0</v>
      </c>
      <c r="T200" s="6">
        <f t="shared" si="95"/>
        <v>0</v>
      </c>
      <c r="U200" s="2"/>
      <c r="V200" s="2" t="str">
        <f>IF(O200&lt;&gt;"",VLOOKUP(O200,Runners!DE$5:DR$183,V$1,FALSE),"")</f>
        <v/>
      </c>
      <c r="W200" s="19" t="str">
        <f t="shared" si="96"/>
        <v/>
      </c>
    </row>
    <row r="201" spans="3:23" x14ac:dyDescent="0.25">
      <c r="C201" s="3">
        <f>IF(A201&lt;&gt;"",VLOOKUP(A201,Runners!A$5:AX$183,C$1,FALSE),0)</f>
        <v>0</v>
      </c>
      <c r="D201" s="6">
        <f t="shared" si="84"/>
        <v>198</v>
      </c>
      <c r="E201" s="2"/>
      <c r="F201" s="2"/>
      <c r="J201" s="1">
        <f t="shared" si="93"/>
        <v>0</v>
      </c>
      <c r="M201" s="8" t="str">
        <f t="shared" si="97"/>
        <v/>
      </c>
      <c r="N201" s="8" t="str">
        <f t="shared" si="98"/>
        <v/>
      </c>
      <c r="O201" s="1" t="str">
        <f t="shared" si="99"/>
        <v/>
      </c>
      <c r="P201" s="35" t="str">
        <f t="shared" si="100"/>
        <v/>
      </c>
      <c r="Q201" s="35" t="str">
        <f t="shared" si="94"/>
        <v/>
      </c>
      <c r="R201" s="6">
        <f t="shared" si="81"/>
        <v>0</v>
      </c>
      <c r="S201" s="6">
        <f>IF(AND(D201&lt;=L$4,P201&lt;&gt;"Y"),IF(N201&lt;VLOOKUP(O201,Runners!A$5:CY$183,S$1,FALSE),IF(Y$2="zero",0,Y$2),0),0)</f>
        <v>0</v>
      </c>
      <c r="T201" s="6">
        <f t="shared" si="95"/>
        <v>0</v>
      </c>
      <c r="U201" s="2"/>
      <c r="V201" s="2" t="str">
        <f>IF(O201&lt;&gt;"",VLOOKUP(O201,Runners!DE$5:DR$183,V$1,FALSE),"")</f>
        <v/>
      </c>
      <c r="W201" s="19" t="str">
        <f t="shared" si="96"/>
        <v/>
      </c>
    </row>
    <row r="202" spans="3:23" x14ac:dyDescent="0.25">
      <c r="C202" s="3">
        <f>IF(A202&lt;&gt;"",VLOOKUP(A202,Runners!A$5:AX$183,C$1,FALSE),0)</f>
        <v>0</v>
      </c>
      <c r="D202" s="6">
        <f t="shared" si="84"/>
        <v>199</v>
      </c>
      <c r="E202" s="2"/>
      <c r="F202" s="2"/>
      <c r="J202" s="1">
        <f t="shared" si="93"/>
        <v>0</v>
      </c>
      <c r="M202" s="8" t="str">
        <f t="shared" si="97"/>
        <v/>
      </c>
      <c r="N202" s="8" t="str">
        <f t="shared" si="98"/>
        <v/>
      </c>
      <c r="O202" s="1" t="str">
        <f t="shared" si="99"/>
        <v/>
      </c>
      <c r="P202" s="35" t="str">
        <f t="shared" si="100"/>
        <v/>
      </c>
      <c r="Q202" s="35" t="str">
        <f t="shared" si="94"/>
        <v/>
      </c>
      <c r="R202" s="6">
        <f t="shared" si="81"/>
        <v>0</v>
      </c>
      <c r="S202" s="6">
        <f>IF(AND(D202&lt;=L$4,P202&lt;&gt;"Y"),IF(N202&lt;VLOOKUP(O202,Runners!A$5:CY$183,S$1,FALSE),IF(Y$2="zero",0,Y$2),0),0)</f>
        <v>0</v>
      </c>
      <c r="T202" s="6">
        <f t="shared" si="95"/>
        <v>0</v>
      </c>
      <c r="U202" s="2"/>
      <c r="V202" s="2" t="str">
        <f>IF(O202&lt;&gt;"",VLOOKUP(O202,Runners!DE$5:DR$183,V$1,FALSE),"")</f>
        <v/>
      </c>
      <c r="W202" s="19" t="str">
        <f t="shared" si="96"/>
        <v/>
      </c>
    </row>
    <row r="203" spans="3:23" x14ac:dyDescent="0.25">
      <c r="C203" s="3">
        <f>IF(A203&lt;&gt;"",VLOOKUP(A203,Runners!A$5:AX$183,C$1,FALSE),0)</f>
        <v>0</v>
      </c>
      <c r="D203" s="6">
        <f t="shared" si="84"/>
        <v>200</v>
      </c>
      <c r="E203" s="2"/>
      <c r="F203" s="2"/>
      <c r="J203" s="1">
        <f t="shared" si="93"/>
        <v>0</v>
      </c>
      <c r="M203" s="8" t="str">
        <f t="shared" si="97"/>
        <v/>
      </c>
      <c r="N203" s="8" t="str">
        <f t="shared" si="98"/>
        <v/>
      </c>
      <c r="O203" s="1" t="str">
        <f t="shared" si="99"/>
        <v/>
      </c>
      <c r="P203" s="35" t="str">
        <f t="shared" si="100"/>
        <v/>
      </c>
      <c r="Q203" s="35" t="str">
        <f t="shared" ref="Q203:Q206" si="101">IF(D203&lt;=L$4,IF(P203="Y",Q202,Q202-1),"")</f>
        <v/>
      </c>
      <c r="R203" s="6">
        <f t="shared" ref="R203:R206" si="102">IF(Q203=Q202,0,IF(Q203&gt;0,Q203,1))</f>
        <v>0</v>
      </c>
      <c r="S203" s="6">
        <f>IF(AND(D203&lt;=L$4,P203&lt;&gt;"Y"),IF(N203&lt;VLOOKUP(O203,Runners!A$5:CY$183,S$1,FALSE),IF(Y$2="zero",0,Y$2),0),0)</f>
        <v>0</v>
      </c>
      <c r="T203" s="6">
        <f t="shared" ref="T203:T206" si="103">IF(AND(D203&lt;=L$4,P203&lt;&gt;"Y"),S203+R203,0)</f>
        <v>0</v>
      </c>
      <c r="U203" s="2"/>
      <c r="V203" s="2" t="str">
        <f>IF(O203&lt;&gt;"",VLOOKUP(O203,Runners!DE$5:DR$183,V$1,FALSE),"")</f>
        <v/>
      </c>
      <c r="W203" s="19" t="str">
        <f t="shared" ref="W203:W206" si="104">IF(O203&lt;&gt;"",(V203-N203)/V203,"")</f>
        <v/>
      </c>
    </row>
    <row r="204" spans="3:23" x14ac:dyDescent="0.25">
      <c r="C204" s="3">
        <f>IF(A204&lt;&gt;"",VLOOKUP(A204,Runners!A$5:AX$183,C$1,FALSE),0)</f>
        <v>0</v>
      </c>
      <c r="D204" s="6">
        <f t="shared" si="84"/>
        <v>201</v>
      </c>
      <c r="E204" s="2"/>
      <c r="F204" s="2"/>
      <c r="J204" s="1">
        <f t="shared" ref="J204:J206" si="105">A204</f>
        <v>0</v>
      </c>
      <c r="M204" s="8" t="str">
        <f t="shared" si="97"/>
        <v/>
      </c>
      <c r="N204" s="8" t="str">
        <f t="shared" si="98"/>
        <v/>
      </c>
      <c r="O204" s="1" t="str">
        <f t="shared" si="99"/>
        <v/>
      </c>
      <c r="P204" s="35" t="str">
        <f t="shared" si="100"/>
        <v/>
      </c>
      <c r="Q204" s="35" t="str">
        <f t="shared" si="101"/>
        <v/>
      </c>
      <c r="R204" s="6">
        <f t="shared" si="102"/>
        <v>0</v>
      </c>
      <c r="S204" s="6">
        <f>IF(AND(D204&lt;=L$4,P204&lt;&gt;"Y"),IF(N204&lt;VLOOKUP(O204,Runners!A$5:CY$183,S$1,FALSE),IF(Y$2="zero",0,Y$2),0),0)</f>
        <v>0</v>
      </c>
      <c r="T204" s="6">
        <f t="shared" si="103"/>
        <v>0</v>
      </c>
      <c r="U204" s="2"/>
      <c r="V204" s="2" t="str">
        <f>IF(O204&lt;&gt;"",VLOOKUP(O204,Runners!DE$5:DR$183,V$1,FALSE),"")</f>
        <v/>
      </c>
      <c r="W204" s="19" t="str">
        <f t="shared" si="104"/>
        <v/>
      </c>
    </row>
    <row r="205" spans="3:23" x14ac:dyDescent="0.25">
      <c r="C205" s="3">
        <f>IF(A205&lt;&gt;"",VLOOKUP(A205,Runners!A$5:AX$183,C$1,FALSE),0)</f>
        <v>0</v>
      </c>
      <c r="D205" s="6">
        <f t="shared" si="84"/>
        <v>202</v>
      </c>
      <c r="E205" s="2"/>
      <c r="F205" s="2"/>
      <c r="J205" s="1">
        <f t="shared" si="105"/>
        <v>0</v>
      </c>
      <c r="M205" s="8" t="str">
        <f t="shared" si="97"/>
        <v/>
      </c>
      <c r="N205" s="8" t="str">
        <f t="shared" si="98"/>
        <v/>
      </c>
      <c r="O205" s="1" t="str">
        <f t="shared" si="99"/>
        <v/>
      </c>
      <c r="P205" s="35" t="str">
        <f t="shared" si="100"/>
        <v/>
      </c>
      <c r="Q205" s="35" t="str">
        <f t="shared" si="101"/>
        <v/>
      </c>
      <c r="R205" s="6">
        <f t="shared" si="102"/>
        <v>0</v>
      </c>
      <c r="S205" s="6">
        <f>IF(AND(D205&lt;=L$4,P205&lt;&gt;"Y"),IF(N205&lt;VLOOKUP(O205,Runners!A$5:CY$183,S$1,FALSE),IF(Y$2="zero",0,Y$2),0),0)</f>
        <v>0</v>
      </c>
      <c r="T205" s="6">
        <f t="shared" si="103"/>
        <v>0</v>
      </c>
      <c r="U205" s="2"/>
      <c r="V205" s="2" t="str">
        <f>IF(O205&lt;&gt;"",VLOOKUP(O205,Runners!DE$5:DR$183,V$1,FALSE),"")</f>
        <v/>
      </c>
      <c r="W205" s="19" t="str">
        <f t="shared" si="104"/>
        <v/>
      </c>
    </row>
    <row r="206" spans="3:23" x14ac:dyDescent="0.25">
      <c r="C206" s="3">
        <f>IF(A206&lt;&gt;"",VLOOKUP(A206,Runners!A$5:AX$183,C$1,FALSE),0)</f>
        <v>0</v>
      </c>
      <c r="D206" s="6">
        <f t="shared" si="84"/>
        <v>203</v>
      </c>
      <c r="E206" s="2"/>
      <c r="F206" s="2"/>
      <c r="J206" s="1">
        <f t="shared" si="105"/>
        <v>0</v>
      </c>
      <c r="M206" s="8" t="str">
        <f t="shared" si="97"/>
        <v/>
      </c>
      <c r="N206" s="8" t="str">
        <f t="shared" si="98"/>
        <v/>
      </c>
      <c r="O206" s="1" t="str">
        <f t="shared" si="99"/>
        <v/>
      </c>
      <c r="P206" s="35" t="str">
        <f t="shared" si="100"/>
        <v/>
      </c>
      <c r="Q206" s="35" t="str">
        <f t="shared" si="101"/>
        <v/>
      </c>
      <c r="R206" s="6">
        <f t="shared" si="102"/>
        <v>0</v>
      </c>
      <c r="S206" s="6">
        <f>IF(AND(D206&lt;=L$4,P206&lt;&gt;"Y"),IF(N206&lt;VLOOKUP(O206,Runners!A$5:CY$183,S$1,FALSE),IF(Y$2="zero",0,Y$2),0),0)</f>
        <v>0</v>
      </c>
      <c r="T206" s="6">
        <f t="shared" si="103"/>
        <v>0</v>
      </c>
      <c r="U206" s="2"/>
      <c r="V206" s="2" t="str">
        <f>IF(O206&lt;&gt;"",VLOOKUP(O206,Runners!DE$5:DR$183,V$1,FALSE),"")</f>
        <v/>
      </c>
      <c r="W206" s="19" t="str">
        <f t="shared" si="104"/>
        <v/>
      </c>
    </row>
    <row r="207" spans="3:23" x14ac:dyDescent="0.25">
      <c r="D207" s="6">
        <f t="shared" si="84"/>
        <v>204</v>
      </c>
    </row>
    <row r="208" spans="3:23" x14ac:dyDescent="0.25">
      <c r="D208" s="6">
        <f t="shared" si="84"/>
        <v>205</v>
      </c>
    </row>
    <row r="209" spans="4:4" x14ac:dyDescent="0.25">
      <c r="D209" s="6">
        <f t="shared" si="84"/>
        <v>206</v>
      </c>
    </row>
  </sheetData>
  <sortState ref="A4:CE105">
    <sortCondition ref="A105"/>
  </sortState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CE209"/>
  <sheetViews>
    <sheetView showZeros="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D4" sqref="D4:D209"/>
    </sheetView>
  </sheetViews>
  <sheetFormatPr defaultColWidth="8.88671875" defaultRowHeight="12" x14ac:dyDescent="0.25"/>
  <cols>
    <col min="1" max="1" width="16.33203125" style="1" customWidth="1"/>
    <col min="2" max="2" width="5.5546875" style="1" customWidth="1"/>
    <col min="3" max="3" width="7.33203125" style="1" customWidth="1"/>
    <col min="4" max="4" width="4.5546875" style="6" customWidth="1"/>
    <col min="5" max="5" width="7.6640625" style="1" customWidth="1"/>
    <col min="6" max="6" width="8.6640625" style="1" customWidth="1"/>
    <col min="7" max="7" width="8.6640625" style="6" customWidth="1"/>
    <col min="8" max="8" width="8.6640625" style="6" hidden="1" customWidth="1"/>
    <col min="9" max="9" width="8.109375" style="1" hidden="1" customWidth="1"/>
    <col min="10" max="10" width="5.6640625" style="1" hidden="1" customWidth="1"/>
    <col min="11" max="11" width="8.6640625" style="8" hidden="1" customWidth="1"/>
    <col min="12" max="12" width="11.109375" style="1" customWidth="1"/>
    <col min="13" max="13" width="8.88671875" style="1" customWidth="1"/>
    <col min="14" max="14" width="8.88671875" style="8" customWidth="1"/>
    <col min="15" max="15" width="16.6640625" style="1" customWidth="1"/>
    <col min="16" max="16" width="5.5546875" style="6" customWidth="1"/>
    <col min="17" max="17" width="5.5546875" style="6" hidden="1" customWidth="1"/>
    <col min="18" max="19" width="5.5546875" style="6" customWidth="1"/>
    <col min="20" max="21" width="5.5546875" style="1" customWidth="1"/>
    <col min="22" max="22" width="3.6640625" style="1" hidden="1" customWidth="1"/>
    <col min="23" max="23" width="6.44140625" style="1" customWidth="1"/>
    <col min="24" max="24" width="10.33203125" style="1" customWidth="1"/>
    <col min="25" max="16384" width="8.88671875" style="1"/>
  </cols>
  <sheetData>
    <row r="1" spans="1:83" s="7" customFormat="1" ht="28.5" customHeight="1" x14ac:dyDescent="0.3">
      <c r="C1" s="7">
        <v>46</v>
      </c>
      <c r="D1" s="5"/>
      <c r="E1" s="4"/>
      <c r="F1" s="4"/>
      <c r="G1" s="5"/>
      <c r="H1" s="5"/>
      <c r="K1" s="10"/>
      <c r="N1" s="10"/>
      <c r="P1" s="5"/>
      <c r="Q1" s="5">
        <v>94</v>
      </c>
      <c r="R1" s="5"/>
      <c r="S1" s="5">
        <v>99</v>
      </c>
      <c r="T1" s="7">
        <v>3</v>
      </c>
      <c r="V1" s="7">
        <v>10</v>
      </c>
    </row>
    <row r="2" spans="1:83" s="7" customFormat="1" ht="28.5" customHeight="1" x14ac:dyDescent="0.3">
      <c r="A2" s="7" t="s">
        <v>19</v>
      </c>
      <c r="B2" s="7" t="s">
        <v>57</v>
      </c>
      <c r="C2" s="7" t="s">
        <v>52</v>
      </c>
      <c r="D2" s="5">
        <v>0</v>
      </c>
      <c r="E2" s="4"/>
      <c r="F2" s="4"/>
      <c r="G2" s="5"/>
      <c r="H2" s="5"/>
      <c r="K2" s="10"/>
      <c r="L2" s="14" t="s">
        <v>129</v>
      </c>
      <c r="M2" s="14" t="s">
        <v>130</v>
      </c>
      <c r="N2" s="22" t="s">
        <v>131</v>
      </c>
      <c r="P2" s="34" t="s">
        <v>57</v>
      </c>
      <c r="Q2" s="34"/>
      <c r="R2" s="5" t="s">
        <v>29</v>
      </c>
      <c r="S2" s="5" t="s">
        <v>110</v>
      </c>
      <c r="T2" s="5" t="s">
        <v>115</v>
      </c>
      <c r="X2" s="12" t="s">
        <v>171</v>
      </c>
      <c r="Y2" s="43">
        <v>2</v>
      </c>
    </row>
    <row r="3" spans="1:83" s="7" customFormat="1" ht="20.25" customHeight="1" x14ac:dyDescent="0.3">
      <c r="D3" s="5">
        <v>0</v>
      </c>
      <c r="E3" s="4"/>
      <c r="F3" s="4"/>
      <c r="G3" s="5"/>
      <c r="H3" s="5"/>
      <c r="K3" s="10"/>
      <c r="L3" s="14"/>
      <c r="M3" s="14"/>
      <c r="N3" s="22"/>
      <c r="P3" s="34"/>
      <c r="Q3" s="34">
        <v>41</v>
      </c>
      <c r="R3" s="5">
        <v>41</v>
      </c>
      <c r="S3" s="5"/>
      <c r="T3" s="5"/>
    </row>
    <row r="4" spans="1:83" ht="20.25" customHeight="1" x14ac:dyDescent="0.25">
      <c r="A4" s="1" t="s">
        <v>5</v>
      </c>
      <c r="C4" s="3">
        <f>IF(A4&lt;&gt;"",VLOOKUP(A4,Runners!A$5:AX$183,C$1,FALSE),0)</f>
        <v>9.7222222222222224E-3</v>
      </c>
      <c r="D4" s="6">
        <f t="shared" ref="D4:D29" si="0">D3+1</f>
        <v>1</v>
      </c>
      <c r="E4" s="2"/>
      <c r="F4" s="2">
        <f t="shared" ref="F4:F9" si="1">IF(E4&gt;0,E4-C4,0)</f>
        <v>0</v>
      </c>
      <c r="J4" s="1" t="str">
        <f t="shared" ref="J4:J35" si="2">A4</f>
        <v>Alan Elstone</v>
      </c>
      <c r="L4" s="7">
        <f>COUNT(E4:E207)</f>
        <v>5</v>
      </c>
      <c r="M4" s="8">
        <f t="shared" ref="M4:M28" si="3">IF(D4&lt;=L$4,SMALL(E$4:E$207,D4),"")</f>
        <v>2.5960648148148149E-2</v>
      </c>
      <c r="N4" s="8">
        <f t="shared" ref="N4:N28" si="4">IF(D4&lt;=L$4,VLOOKUP(M4,E$4:F$207,2,FALSE),"")</f>
        <v>2.0405092592592593E-2</v>
      </c>
      <c r="O4" s="1" t="str">
        <f t="shared" ref="O4:O28" si="5">IF(D4&lt;=L$4,VLOOKUP(M4,E$4:J$207,6,FALSE),"")</f>
        <v>Sue Hawitt</v>
      </c>
      <c r="P4" s="35">
        <f t="shared" ref="P4:P28" si="6">IF(D4&lt;=L$4,VLOOKUP(O4,A$4:B$207,2,FALSE),"")</f>
        <v>0</v>
      </c>
      <c r="Q4" s="35">
        <f t="shared" ref="Q4:Q28" si="7">IF(D4&lt;=L$4,IF(P4="Y",Q3,Q3-1),"")</f>
        <v>40</v>
      </c>
      <c r="R4" s="6">
        <f t="shared" ref="R4:R28" si="8">IF(Q4=Q3,0,IF(Q4&gt;0,Q4,1))</f>
        <v>40</v>
      </c>
      <c r="S4" s="6">
        <f>IF(AND(D4&lt;=L$4,P4&lt;&gt;"Y"),IF(N4&lt;VLOOKUP(O4,Runners!A$5:CY$183,S$1,FALSE),IF(Y$2="zero",0,Y$2),0),0)</f>
        <v>0</v>
      </c>
      <c r="T4" s="6">
        <f t="shared" ref="T4:T28" si="9">IF(AND(D4&lt;=L$4,P4&lt;&gt;"Y"),S4+R4,0)</f>
        <v>40</v>
      </c>
      <c r="U4" s="2"/>
      <c r="V4" s="2">
        <f>IF(O4&lt;&gt;"",VLOOKUP(O4,Runners!DE$5:DR$183,V$1,FALSE),"")</f>
        <v>2.2358186396322366E-2</v>
      </c>
      <c r="W4" s="19">
        <f t="shared" ref="W4:W28" si="10">IF(O4&lt;&gt;"",(V4-N4)/V4,"")</f>
        <v>8.7354750922509175E-2</v>
      </c>
    </row>
    <row r="5" spans="1:83" x14ac:dyDescent="0.25">
      <c r="A5" s="1" t="s">
        <v>1</v>
      </c>
      <c r="C5" s="3">
        <f>IF(A5&lt;&gt;"",VLOOKUP(A5,Runners!A$5:AX$183,C$1,FALSE),0)</f>
        <v>1.1111111111111112E-2</v>
      </c>
      <c r="D5" s="6">
        <f t="shared" si="0"/>
        <v>2</v>
      </c>
      <c r="E5" s="2"/>
      <c r="F5" s="2">
        <f t="shared" si="1"/>
        <v>0</v>
      </c>
      <c r="J5" s="1" t="str">
        <f t="shared" si="2"/>
        <v>Alex Tate</v>
      </c>
      <c r="L5" s="7"/>
      <c r="M5" s="8">
        <f t="shared" si="3"/>
        <v>2.6550925925925926E-2</v>
      </c>
      <c r="N5" s="8">
        <f t="shared" si="4"/>
        <v>1.8217592592592591E-2</v>
      </c>
      <c r="O5" s="1" t="str">
        <f t="shared" si="5"/>
        <v>Lewis McAfee</v>
      </c>
      <c r="P5" s="35">
        <f t="shared" si="6"/>
        <v>0</v>
      </c>
      <c r="Q5" s="35">
        <f t="shared" si="7"/>
        <v>39</v>
      </c>
      <c r="R5" s="6">
        <f t="shared" si="8"/>
        <v>39</v>
      </c>
      <c r="S5" s="6">
        <f>IF(AND(D5&lt;=L$4,P5&lt;&gt;"Y"),IF(N5&lt;VLOOKUP(O5,Runners!A$5:CY$183,S$1,FALSE),IF(Y$2="zero",0,Y$2),0),0)</f>
        <v>0</v>
      </c>
      <c r="T5" s="6">
        <f t="shared" si="9"/>
        <v>39</v>
      </c>
      <c r="U5" s="2"/>
      <c r="V5" s="2">
        <f>IF(O5&lt;&gt;"",VLOOKUP(O5,Runners!DE$5:DR$183,V$1,FALSE),"")</f>
        <v>1.956341309678207E-2</v>
      </c>
      <c r="W5" s="19">
        <f t="shared" si="10"/>
        <v>6.8792725355825035E-2</v>
      </c>
      <c r="X5" s="2" t="s">
        <v>126</v>
      </c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</row>
    <row r="6" spans="1:83" x14ac:dyDescent="0.25">
      <c r="A6" s="1" t="s">
        <v>187</v>
      </c>
      <c r="B6" s="3"/>
      <c r="C6" s="3">
        <f>IF(A6&lt;&gt;"",VLOOKUP(A6,Runners!A$5:AX$183,C$1,FALSE),0)</f>
        <v>4.340277777777778E-3</v>
      </c>
      <c r="D6" s="6">
        <f t="shared" si="0"/>
        <v>3</v>
      </c>
      <c r="E6" s="2"/>
      <c r="F6" s="2">
        <f t="shared" si="1"/>
        <v>0</v>
      </c>
      <c r="J6" s="1" t="str">
        <f t="shared" si="2"/>
        <v>Alex Wiggins</v>
      </c>
      <c r="M6" s="8">
        <f t="shared" si="3"/>
        <v>2.7824074074074074E-2</v>
      </c>
      <c r="N6" s="8">
        <f t="shared" si="4"/>
        <v>2.6087962962962962E-2</v>
      </c>
      <c r="O6" s="1" t="str">
        <f t="shared" si="5"/>
        <v>Sarah Cook</v>
      </c>
      <c r="P6" s="35">
        <f t="shared" si="6"/>
        <v>0</v>
      </c>
      <c r="Q6" s="35">
        <f t="shared" si="7"/>
        <v>38</v>
      </c>
      <c r="R6" s="6">
        <f t="shared" si="8"/>
        <v>38</v>
      </c>
      <c r="S6" s="6">
        <f>IF(AND(D6&lt;=L$4,P6&lt;&gt;"Y"),IF(N6&lt;VLOOKUP(O6,Runners!A$5:CY$183,S$1,FALSE),IF(Y$2="zero",0,Y$2),0),0)</f>
        <v>0</v>
      </c>
      <c r="T6" s="6">
        <f t="shared" si="9"/>
        <v>38</v>
      </c>
      <c r="U6" s="2"/>
      <c r="V6" s="2">
        <f>IF(O6&lt;&gt;"",VLOOKUP(O6,Runners!DE$5:DR$183,V$1,FALSE),"")</f>
        <v>2.605208333333333E-2</v>
      </c>
      <c r="W6" s="19">
        <f t="shared" si="10"/>
        <v>-1.3772268870230686E-3</v>
      </c>
      <c r="AA6" s="2"/>
    </row>
    <row r="7" spans="1:83" x14ac:dyDescent="0.25">
      <c r="A7" s="1" t="s">
        <v>178</v>
      </c>
      <c r="C7" s="3">
        <f>IF(A7&lt;&gt;"",VLOOKUP(A7,Runners!A$5:AX$183,C$1,FALSE),0)</f>
        <v>1.40625E-2</v>
      </c>
      <c r="D7" s="6">
        <f t="shared" si="0"/>
        <v>4</v>
      </c>
      <c r="E7" s="2"/>
      <c r="F7" s="2">
        <f t="shared" si="1"/>
        <v>0</v>
      </c>
      <c r="J7" s="1" t="str">
        <f t="shared" si="2"/>
        <v>Alistair Leivers</v>
      </c>
      <c r="M7" s="8">
        <f t="shared" si="3"/>
        <v>2.7870370370370368E-2</v>
      </c>
      <c r="N7" s="8">
        <f t="shared" si="4"/>
        <v>1.7800925925925921E-2</v>
      </c>
      <c r="O7" s="1" t="str">
        <f t="shared" si="5"/>
        <v>Catherine Carrdus</v>
      </c>
      <c r="P7" s="35">
        <f t="shared" si="6"/>
        <v>0</v>
      </c>
      <c r="Q7" s="35">
        <f t="shared" si="7"/>
        <v>37</v>
      </c>
      <c r="R7" s="6">
        <f t="shared" si="8"/>
        <v>37</v>
      </c>
      <c r="S7" s="6">
        <f>IF(AND(D7&lt;=L$4,P7&lt;&gt;"Y"),IF(N7&lt;VLOOKUP(O7,Runners!A$5:CY$183,S$1,FALSE),IF(Y$2="zero",0,Y$2),0),0)</f>
        <v>0</v>
      </c>
      <c r="T7" s="6">
        <f t="shared" si="9"/>
        <v>37</v>
      </c>
      <c r="U7" s="2"/>
      <c r="V7" s="2">
        <f>IF(O7&lt;&gt;"",VLOOKUP(O7,Runners!DE$5:DR$183,V$1,FALSE),"")</f>
        <v>1.7828903456660879E-2</v>
      </c>
      <c r="W7" s="19">
        <f t="shared" si="10"/>
        <v>1.5692233009711835E-3</v>
      </c>
    </row>
    <row r="8" spans="1:83" x14ac:dyDescent="0.25">
      <c r="A8" s="1" t="s">
        <v>43</v>
      </c>
      <c r="C8" s="3">
        <f>IF(A8&lt;&gt;"",VLOOKUP(A8,Runners!A$5:AX$183,C$1,FALSE),0)</f>
        <v>1.2499999999999999E-2</v>
      </c>
      <c r="D8" s="6">
        <f t="shared" si="0"/>
        <v>5</v>
      </c>
      <c r="E8" s="2"/>
      <c r="F8" s="2">
        <f t="shared" si="1"/>
        <v>0</v>
      </c>
      <c r="J8" s="1" t="str">
        <f t="shared" si="2"/>
        <v>Andy Draper</v>
      </c>
      <c r="M8" s="8">
        <f t="shared" si="3"/>
        <v>2.7951388888888887E-2</v>
      </c>
      <c r="N8" s="8">
        <f t="shared" si="4"/>
        <v>2.2743055555555555E-2</v>
      </c>
      <c r="O8" s="1" t="str">
        <f t="shared" si="5"/>
        <v>Greg Oulton</v>
      </c>
      <c r="P8" s="35">
        <f t="shared" si="6"/>
        <v>0</v>
      </c>
      <c r="Q8" s="35">
        <f t="shared" si="7"/>
        <v>36</v>
      </c>
      <c r="R8" s="6">
        <f t="shared" si="8"/>
        <v>36</v>
      </c>
      <c r="S8" s="6">
        <f>IF(AND(D8&lt;=L$4,P8&lt;&gt;"Y"),IF(N8&lt;VLOOKUP(O8,Runners!A$5:CY$183,S$1,FALSE),IF(Y$2="zero",0,Y$2),0),0)</f>
        <v>0</v>
      </c>
      <c r="T8" s="6">
        <f t="shared" si="9"/>
        <v>36</v>
      </c>
      <c r="U8" s="2"/>
      <c r="V8" s="2">
        <f>IF(O8&lt;&gt;"",VLOOKUP(O8,Runners!DE$5:DR$183,V$1,FALSE),"")</f>
        <v>2.2677883711029925E-2</v>
      </c>
      <c r="W8" s="19">
        <f t="shared" si="10"/>
        <v>-2.8738062755799122E-3</v>
      </c>
    </row>
    <row r="9" spans="1:83" x14ac:dyDescent="0.25">
      <c r="A9" s="1" t="s">
        <v>228</v>
      </c>
      <c r="C9" s="3">
        <f>IF(A9&lt;&gt;"",VLOOKUP(A9,Runners!A$5:AX$183,C$1,FALSE),0)</f>
        <v>6.5972222222222222E-3</v>
      </c>
      <c r="D9" s="6">
        <f t="shared" si="0"/>
        <v>6</v>
      </c>
      <c r="E9" s="2"/>
      <c r="F9" s="2">
        <f t="shared" si="1"/>
        <v>0</v>
      </c>
      <c r="J9" s="1" t="str">
        <f t="shared" si="2"/>
        <v>Ant Joy</v>
      </c>
      <c r="M9" s="8" t="str">
        <f t="shared" si="3"/>
        <v/>
      </c>
      <c r="N9" s="8" t="str">
        <f t="shared" si="4"/>
        <v/>
      </c>
      <c r="O9" s="1" t="str">
        <f t="shared" si="5"/>
        <v/>
      </c>
      <c r="P9" s="35" t="str">
        <f t="shared" si="6"/>
        <v/>
      </c>
      <c r="Q9" s="35" t="str">
        <f t="shared" si="7"/>
        <v/>
      </c>
      <c r="R9" s="6" t="str">
        <f t="shared" si="8"/>
        <v/>
      </c>
      <c r="S9" s="6">
        <f>IF(AND(D9&lt;=L$4,P9&lt;&gt;"Y"),IF(N9&lt;VLOOKUP(O9,Runners!A$5:CY$183,S$1,FALSE),IF(Y$2="zero",0,Y$2),0),0)</f>
        <v>0</v>
      </c>
      <c r="T9" s="6">
        <f t="shared" si="9"/>
        <v>0</v>
      </c>
      <c r="U9" s="2"/>
      <c r="V9" s="2" t="str">
        <f>IF(O9&lt;&gt;"",VLOOKUP(O9,Runners!DE$5:DR$183,V$1,FALSE),"")</f>
        <v/>
      </c>
      <c r="W9" s="19" t="str">
        <f t="shared" si="10"/>
        <v/>
      </c>
      <c r="AA9" s="2"/>
    </row>
    <row r="10" spans="1:83" x14ac:dyDescent="0.25">
      <c r="A10" s="1" t="s">
        <v>18</v>
      </c>
      <c r="C10" s="3">
        <f>IF(A10&lt;&gt;"",VLOOKUP(A10,Runners!A$5:AX$183,C$1,FALSE),0)</f>
        <v>7.4652777777777781E-3</v>
      </c>
      <c r="D10" s="6">
        <f t="shared" si="0"/>
        <v>7</v>
      </c>
      <c r="E10" s="2"/>
      <c r="F10" s="2">
        <f t="shared" ref="F10:F29" si="11">IF(E10&gt;0,E10-C10,0)</f>
        <v>0</v>
      </c>
      <c r="J10" s="1" t="str">
        <f t="shared" si="2"/>
        <v>Barbara Holmes</v>
      </c>
      <c r="M10" s="8" t="str">
        <f t="shared" si="3"/>
        <v/>
      </c>
      <c r="N10" s="8" t="str">
        <f t="shared" si="4"/>
        <v/>
      </c>
      <c r="O10" s="1" t="str">
        <f t="shared" si="5"/>
        <v/>
      </c>
      <c r="P10" s="35" t="str">
        <f t="shared" si="6"/>
        <v/>
      </c>
      <c r="Q10" s="35" t="str">
        <f t="shared" si="7"/>
        <v/>
      </c>
      <c r="R10" s="6">
        <f t="shared" si="8"/>
        <v>0</v>
      </c>
      <c r="S10" s="6">
        <f>IF(AND(D10&lt;=L$4,P10&lt;&gt;"Y"),IF(N10&lt;VLOOKUP(O10,Runners!A$5:CY$183,S$1,FALSE),IF(Y$2="zero",0,Y$2),0),0)</f>
        <v>0</v>
      </c>
      <c r="T10" s="6">
        <f t="shared" si="9"/>
        <v>0</v>
      </c>
      <c r="U10" s="2"/>
      <c r="V10" s="2" t="str">
        <f>IF(O10&lt;&gt;"",VLOOKUP(O10,Runners!DE$5:DR$183,V$1,FALSE),"")</f>
        <v/>
      </c>
      <c r="W10" s="19" t="str">
        <f t="shared" si="10"/>
        <v/>
      </c>
      <c r="AA10" s="2"/>
    </row>
    <row r="11" spans="1:83" x14ac:dyDescent="0.25">
      <c r="A11" s="1" t="s">
        <v>173</v>
      </c>
      <c r="B11" s="3"/>
      <c r="C11" s="3">
        <f>IF(A11&lt;&gt;"",VLOOKUP(A11,Runners!A$5:AX$183,C$1,FALSE),0)</f>
        <v>7.1180555555555554E-3</v>
      </c>
      <c r="D11" s="6">
        <f t="shared" si="0"/>
        <v>8</v>
      </c>
      <c r="E11" s="2"/>
      <c r="F11" s="2">
        <f t="shared" si="11"/>
        <v>0</v>
      </c>
      <c r="J11" s="1" t="str">
        <f t="shared" si="2"/>
        <v>Barry Broughton</v>
      </c>
      <c r="M11" s="8" t="str">
        <f t="shared" si="3"/>
        <v/>
      </c>
      <c r="N11" s="8" t="str">
        <f t="shared" si="4"/>
        <v/>
      </c>
      <c r="O11" s="1" t="str">
        <f t="shared" si="5"/>
        <v/>
      </c>
      <c r="P11" s="35" t="str">
        <f t="shared" si="6"/>
        <v/>
      </c>
      <c r="Q11" s="35" t="str">
        <f t="shared" si="7"/>
        <v/>
      </c>
      <c r="R11" s="6">
        <f t="shared" si="8"/>
        <v>0</v>
      </c>
      <c r="S11" s="6">
        <f>IF(AND(D11&lt;=L$4,P11&lt;&gt;"Y"),IF(N11&lt;VLOOKUP(O11,Runners!A$5:CY$183,S$1,FALSE),IF(Y$2="zero",0,Y$2),0),0)</f>
        <v>0</v>
      </c>
      <c r="T11" s="6">
        <f t="shared" si="9"/>
        <v>0</v>
      </c>
      <c r="U11" s="2"/>
      <c r="V11" s="2" t="str">
        <f>IF(O11&lt;&gt;"",VLOOKUP(O11,Runners!DE$5:DR$183,V$1,FALSE),"")</f>
        <v/>
      </c>
      <c r="W11" s="19" t="str">
        <f t="shared" si="10"/>
        <v/>
      </c>
      <c r="AA11" s="2"/>
    </row>
    <row r="12" spans="1:83" x14ac:dyDescent="0.25">
      <c r="A12" s="1" t="s">
        <v>27</v>
      </c>
      <c r="C12" s="3">
        <f>IF(A12&lt;&gt;"",VLOOKUP(A12,Runners!A$5:AX$183,C$1,FALSE),0)</f>
        <v>4.340277777777778E-3</v>
      </c>
      <c r="D12" s="6">
        <f t="shared" si="0"/>
        <v>9</v>
      </c>
      <c r="E12" s="2"/>
      <c r="F12" s="2">
        <f t="shared" si="11"/>
        <v>0</v>
      </c>
      <c r="J12" s="1" t="str">
        <f t="shared" si="2"/>
        <v>Bec Willetts</v>
      </c>
      <c r="M12" s="8" t="str">
        <f t="shared" si="3"/>
        <v/>
      </c>
      <c r="N12" s="8" t="str">
        <f t="shared" si="4"/>
        <v/>
      </c>
      <c r="O12" s="1" t="str">
        <f t="shared" si="5"/>
        <v/>
      </c>
      <c r="P12" s="35" t="str">
        <f t="shared" si="6"/>
        <v/>
      </c>
      <c r="Q12" s="35" t="str">
        <f t="shared" si="7"/>
        <v/>
      </c>
      <c r="R12" s="6">
        <f t="shared" si="8"/>
        <v>0</v>
      </c>
      <c r="S12" s="6">
        <f>IF(AND(D12&lt;=L$4,P12&lt;&gt;"Y"),IF(N12&lt;VLOOKUP(O12,Runners!A$5:CY$183,S$1,FALSE),IF(Y$2="zero",0,Y$2),0),0)</f>
        <v>0</v>
      </c>
      <c r="T12" s="6">
        <f t="shared" si="9"/>
        <v>0</v>
      </c>
      <c r="U12" s="2"/>
      <c r="V12" s="2" t="str">
        <f>IF(O12&lt;&gt;"",VLOOKUP(O12,Runners!DE$5:DR$183,V$1,FALSE),"")</f>
        <v/>
      </c>
      <c r="W12" s="19" t="str">
        <f t="shared" si="10"/>
        <v/>
      </c>
    </row>
    <row r="13" spans="1:83" x14ac:dyDescent="0.25">
      <c r="A13" s="1" t="s">
        <v>17</v>
      </c>
      <c r="C13" s="3">
        <f>IF(A13&lt;&gt;"",VLOOKUP(A13,Runners!A$5:AX$183,C$1,FALSE),0)</f>
        <v>8.6805555555555551E-4</v>
      </c>
      <c r="D13" s="6">
        <f t="shared" si="0"/>
        <v>10</v>
      </c>
      <c r="E13" s="2"/>
      <c r="F13" s="2">
        <f t="shared" si="11"/>
        <v>0</v>
      </c>
      <c r="J13" s="1" t="str">
        <f t="shared" si="2"/>
        <v>Bob Clough</v>
      </c>
      <c r="M13" s="8" t="str">
        <f t="shared" si="3"/>
        <v/>
      </c>
      <c r="N13" s="8" t="str">
        <f t="shared" si="4"/>
        <v/>
      </c>
      <c r="O13" s="1" t="str">
        <f t="shared" si="5"/>
        <v/>
      </c>
      <c r="P13" s="35" t="str">
        <f t="shared" si="6"/>
        <v/>
      </c>
      <c r="Q13" s="35" t="str">
        <f t="shared" si="7"/>
        <v/>
      </c>
      <c r="R13" s="6">
        <f t="shared" si="8"/>
        <v>0</v>
      </c>
      <c r="S13" s="6">
        <f>IF(AND(D13&lt;=L$4,P13&lt;&gt;"Y"),IF(N13&lt;VLOOKUP(O13,Runners!A$5:CY$183,S$1,FALSE),IF(Y$2="zero",0,Y$2),0),0)</f>
        <v>0</v>
      </c>
      <c r="T13" s="6">
        <f t="shared" si="9"/>
        <v>0</v>
      </c>
      <c r="U13" s="2"/>
      <c r="V13" s="2" t="str">
        <f>IF(O13&lt;&gt;"",VLOOKUP(O13,Runners!DE$5:DR$183,V$1,FALSE),"")</f>
        <v/>
      </c>
      <c r="W13" s="19" t="str">
        <f t="shared" si="10"/>
        <v/>
      </c>
    </row>
    <row r="14" spans="1:83" x14ac:dyDescent="0.25">
      <c r="A14" s="1" t="s">
        <v>190</v>
      </c>
      <c r="C14" s="3">
        <f>IF(A14&lt;&gt;"",VLOOKUP(A14,Runners!A$5:AX$183,C$1,FALSE),0)</f>
        <v>3.2986111111111111E-3</v>
      </c>
      <c r="D14" s="6">
        <f t="shared" si="0"/>
        <v>11</v>
      </c>
      <c r="E14" s="2"/>
      <c r="F14" s="2">
        <f t="shared" si="11"/>
        <v>0</v>
      </c>
      <c r="J14" s="1" t="str">
        <f t="shared" si="2"/>
        <v>Carolyn Melvin</v>
      </c>
      <c r="M14" s="8" t="str">
        <f t="shared" si="3"/>
        <v/>
      </c>
      <c r="N14" s="8" t="str">
        <f t="shared" si="4"/>
        <v/>
      </c>
      <c r="O14" s="1" t="str">
        <f t="shared" si="5"/>
        <v/>
      </c>
      <c r="P14" s="35" t="str">
        <f t="shared" si="6"/>
        <v/>
      </c>
      <c r="Q14" s="35" t="str">
        <f t="shared" si="7"/>
        <v/>
      </c>
      <c r="R14" s="6">
        <f t="shared" si="8"/>
        <v>0</v>
      </c>
      <c r="S14" s="6">
        <f>IF(AND(D14&lt;=L$4,P14&lt;&gt;"Y"),IF(N14&lt;VLOOKUP(O14,Runners!A$5:CY$183,S$1,FALSE),IF(Y$2="zero",0,Y$2),0),0)</f>
        <v>0</v>
      </c>
      <c r="T14" s="6">
        <f t="shared" si="9"/>
        <v>0</v>
      </c>
      <c r="U14" s="2"/>
      <c r="V14" s="2" t="str">
        <f>IF(O14&lt;&gt;"",VLOOKUP(O14,Runners!DE$5:DR$183,V$1,FALSE),"")</f>
        <v/>
      </c>
      <c r="W14" s="19" t="str">
        <f t="shared" si="10"/>
        <v/>
      </c>
    </row>
    <row r="15" spans="1:83" x14ac:dyDescent="0.25">
      <c r="A15" s="1" t="s">
        <v>125</v>
      </c>
      <c r="C15" s="3">
        <f>IF(A15&lt;&gt;"",VLOOKUP(A15,Runners!A$5:AX$183,C$1,FALSE),0)</f>
        <v>1.0069444444444445E-2</v>
      </c>
      <c r="D15" s="6">
        <f t="shared" si="0"/>
        <v>12</v>
      </c>
      <c r="E15" s="2">
        <v>2.7870370370370368E-2</v>
      </c>
      <c r="F15" s="2">
        <f t="shared" si="11"/>
        <v>1.7800925925925921E-2</v>
      </c>
      <c r="J15" s="1" t="str">
        <f t="shared" si="2"/>
        <v>Catherine Carrdus</v>
      </c>
      <c r="M15" s="8" t="str">
        <f t="shared" si="3"/>
        <v/>
      </c>
      <c r="N15" s="8" t="str">
        <f t="shared" si="4"/>
        <v/>
      </c>
      <c r="O15" s="1" t="str">
        <f t="shared" si="5"/>
        <v/>
      </c>
      <c r="P15" s="35" t="str">
        <f t="shared" si="6"/>
        <v/>
      </c>
      <c r="Q15" s="35" t="str">
        <f t="shared" si="7"/>
        <v/>
      </c>
      <c r="R15" s="6">
        <f t="shared" si="8"/>
        <v>0</v>
      </c>
      <c r="S15" s="6">
        <f>IF(AND(D15&lt;=L$4,P15&lt;&gt;"Y"),IF(N15&lt;VLOOKUP(O15,Runners!A$5:CY$183,S$1,FALSE),IF(Y$2="zero",0,Y$2),0),0)</f>
        <v>0</v>
      </c>
      <c r="T15" s="6">
        <f t="shared" si="9"/>
        <v>0</v>
      </c>
      <c r="U15" s="2"/>
      <c r="V15" s="2" t="str">
        <f>IF(O15&lt;&gt;"",VLOOKUP(O15,Runners!DE$5:DR$183,V$1,FALSE),"")</f>
        <v/>
      </c>
      <c r="W15" s="19" t="str">
        <f t="shared" si="10"/>
        <v/>
      </c>
    </row>
    <row r="16" spans="1:83" x14ac:dyDescent="0.25">
      <c r="A16" s="1" t="s">
        <v>161</v>
      </c>
      <c r="C16" s="3">
        <f>IF(A16&lt;&gt;"",VLOOKUP(A16,Runners!A$5:AX$183,C$1,FALSE),0)</f>
        <v>7.1180555555555554E-3</v>
      </c>
      <c r="D16" s="6">
        <f t="shared" si="0"/>
        <v>13</v>
      </c>
      <c r="E16" s="2"/>
      <c r="F16" s="2">
        <f t="shared" si="11"/>
        <v>0</v>
      </c>
      <c r="J16" s="1" t="str">
        <f t="shared" si="2"/>
        <v>Catherine MacLachlan</v>
      </c>
      <c r="M16" s="8" t="str">
        <f t="shared" si="3"/>
        <v/>
      </c>
      <c r="N16" s="8" t="str">
        <f t="shared" si="4"/>
        <v/>
      </c>
      <c r="O16" s="1" t="str">
        <f t="shared" si="5"/>
        <v/>
      </c>
      <c r="P16" s="35" t="str">
        <f t="shared" si="6"/>
        <v/>
      </c>
      <c r="Q16" s="35" t="str">
        <f t="shared" si="7"/>
        <v/>
      </c>
      <c r="R16" s="6">
        <f t="shared" si="8"/>
        <v>0</v>
      </c>
      <c r="S16" s="6">
        <f>IF(AND(D16&lt;=L$4,P16&lt;&gt;"Y"),IF(N16&lt;VLOOKUP(O16,Runners!A$5:CY$183,S$1,FALSE),IF(Y$2="zero",0,Y$2),0),0)</f>
        <v>0</v>
      </c>
      <c r="T16" s="6">
        <f t="shared" si="9"/>
        <v>0</v>
      </c>
      <c r="U16" s="2"/>
      <c r="V16" s="2" t="str">
        <f>IF(O16&lt;&gt;"",VLOOKUP(O16,Runners!DE$5:DR$183,V$1,FALSE),"")</f>
        <v/>
      </c>
      <c r="W16" s="19" t="str">
        <f t="shared" si="10"/>
        <v/>
      </c>
      <c r="AA16" s="2"/>
    </row>
    <row r="17" spans="1:27" x14ac:dyDescent="0.25">
      <c r="A17" s="1" t="s">
        <v>137</v>
      </c>
      <c r="C17" s="3">
        <f>IF(A17&lt;&gt;"",VLOOKUP(A17,Runners!A$5:AX$183,C$1,FALSE),0)</f>
        <v>9.0277777777777787E-3</v>
      </c>
      <c r="D17" s="6">
        <f t="shared" si="0"/>
        <v>14</v>
      </c>
      <c r="E17" s="2"/>
      <c r="F17" s="2">
        <f t="shared" si="11"/>
        <v>0</v>
      </c>
      <c r="J17" s="1" t="str">
        <f t="shared" si="2"/>
        <v>Chris Bowker</v>
      </c>
      <c r="M17" s="8" t="str">
        <f t="shared" si="3"/>
        <v/>
      </c>
      <c r="N17" s="8" t="str">
        <f t="shared" si="4"/>
        <v/>
      </c>
      <c r="O17" s="1" t="str">
        <f t="shared" si="5"/>
        <v/>
      </c>
      <c r="P17" s="35" t="str">
        <f t="shared" si="6"/>
        <v/>
      </c>
      <c r="Q17" s="35" t="str">
        <f t="shared" si="7"/>
        <v/>
      </c>
      <c r="R17" s="6">
        <f t="shared" si="8"/>
        <v>0</v>
      </c>
      <c r="S17" s="6">
        <f>IF(AND(D17&lt;=L$4,P17&lt;&gt;"Y"),IF(N17&lt;VLOOKUP(O17,Runners!A$5:CY$183,S$1,FALSE),IF(Y$2="zero",0,Y$2),0),0)</f>
        <v>0</v>
      </c>
      <c r="T17" s="6">
        <f t="shared" si="9"/>
        <v>0</v>
      </c>
      <c r="U17" s="2"/>
      <c r="V17" s="2" t="str">
        <f>IF(O17&lt;&gt;"",VLOOKUP(O17,Runners!DE$5:DR$183,V$1,FALSE),"")</f>
        <v/>
      </c>
      <c r="W17" s="19" t="str">
        <f t="shared" si="10"/>
        <v/>
      </c>
      <c r="AA17" s="2"/>
    </row>
    <row r="18" spans="1:27" x14ac:dyDescent="0.25">
      <c r="A18" s="1" t="s">
        <v>172</v>
      </c>
      <c r="C18" s="3">
        <f>IF(A18&lt;&gt;"",VLOOKUP(A18,Runners!A$5:AX$183,C$1,FALSE),0)</f>
        <v>1.0069444444444445E-2</v>
      </c>
      <c r="D18" s="6">
        <f t="shared" si="0"/>
        <v>15</v>
      </c>
      <c r="E18" s="2"/>
      <c r="F18" s="2">
        <f t="shared" si="11"/>
        <v>0</v>
      </c>
      <c r="J18" s="1" t="str">
        <f t="shared" si="2"/>
        <v>Chris Cottam</v>
      </c>
      <c r="M18" s="8" t="str">
        <f t="shared" si="3"/>
        <v/>
      </c>
      <c r="N18" s="8" t="str">
        <f t="shared" si="4"/>
        <v/>
      </c>
      <c r="O18" s="1" t="str">
        <f t="shared" si="5"/>
        <v/>
      </c>
      <c r="P18" s="35" t="str">
        <f t="shared" si="6"/>
        <v/>
      </c>
      <c r="Q18" s="35" t="str">
        <f t="shared" si="7"/>
        <v/>
      </c>
      <c r="R18" s="6">
        <f t="shared" si="8"/>
        <v>0</v>
      </c>
      <c r="S18" s="6">
        <f>IF(AND(D18&lt;=L$4,P18&lt;&gt;"Y"),IF(N18&lt;VLOOKUP(O18,Runners!A$5:CY$183,S$1,FALSE),IF(Y$2="zero",0,Y$2),0),0)</f>
        <v>0</v>
      </c>
      <c r="T18" s="6">
        <f t="shared" si="9"/>
        <v>0</v>
      </c>
      <c r="U18" s="2"/>
      <c r="V18" s="2" t="str">
        <f>IF(O18&lt;&gt;"",VLOOKUP(O18,Runners!DE$5:DR$183,V$1,FALSE),"")</f>
        <v/>
      </c>
      <c r="W18" s="19" t="str">
        <f t="shared" si="10"/>
        <v/>
      </c>
      <c r="AA18" s="2"/>
    </row>
    <row r="19" spans="1:27" x14ac:dyDescent="0.25">
      <c r="A19" s="1" t="s">
        <v>150</v>
      </c>
      <c r="C19" s="3">
        <f>IF(A19&lt;&gt;"",VLOOKUP(A19,Runners!A$5:AX$183,C$1,FALSE),0)</f>
        <v>6.5972222222222222E-3</v>
      </c>
      <c r="D19" s="6">
        <f t="shared" si="0"/>
        <v>16</v>
      </c>
      <c r="E19" s="2"/>
      <c r="F19" s="2">
        <f t="shared" si="11"/>
        <v>0</v>
      </c>
      <c r="J19" s="1" t="str">
        <f t="shared" si="2"/>
        <v>Claire Markham</v>
      </c>
      <c r="M19" s="8" t="str">
        <f t="shared" si="3"/>
        <v/>
      </c>
      <c r="N19" s="8" t="str">
        <f t="shared" si="4"/>
        <v/>
      </c>
      <c r="O19" s="1" t="str">
        <f t="shared" si="5"/>
        <v/>
      </c>
      <c r="P19" s="35" t="str">
        <f t="shared" si="6"/>
        <v/>
      </c>
      <c r="Q19" s="35" t="str">
        <f t="shared" si="7"/>
        <v/>
      </c>
      <c r="R19" s="6">
        <f t="shared" si="8"/>
        <v>0</v>
      </c>
      <c r="S19" s="6">
        <f>IF(AND(D19&lt;=L$4,P19&lt;&gt;"Y"),IF(N19&lt;VLOOKUP(O19,Runners!A$5:CY$183,S$1,FALSE),IF(Y$2="zero",0,Y$2),0),0)</f>
        <v>0</v>
      </c>
      <c r="T19" s="6">
        <f t="shared" si="9"/>
        <v>0</v>
      </c>
      <c r="U19" s="2"/>
      <c r="V19" s="2" t="str">
        <f>IF(O19&lt;&gt;"",VLOOKUP(O19,Runners!DE$5:DR$183,V$1,FALSE),"")</f>
        <v/>
      </c>
      <c r="W19" s="19" t="str">
        <f t="shared" si="10"/>
        <v/>
      </c>
      <c r="AA19" s="2"/>
    </row>
    <row r="20" spans="1:27" x14ac:dyDescent="0.25">
      <c r="A20" s="1" t="s">
        <v>177</v>
      </c>
      <c r="C20" s="3">
        <f>IF(A20&lt;&gt;"",VLOOKUP(A20,Runners!A$5:AX$183,C$1,FALSE),0)</f>
        <v>8.5069444444444437E-3</v>
      </c>
      <c r="D20" s="6">
        <f t="shared" si="0"/>
        <v>17</v>
      </c>
      <c r="E20" s="2"/>
      <c r="F20" s="2">
        <f t="shared" si="11"/>
        <v>0</v>
      </c>
      <c r="J20" s="1" t="str">
        <f t="shared" si="2"/>
        <v>Clare Taylor</v>
      </c>
      <c r="M20" s="8" t="str">
        <f t="shared" si="3"/>
        <v/>
      </c>
      <c r="N20" s="8" t="str">
        <f t="shared" si="4"/>
        <v/>
      </c>
      <c r="O20" s="1" t="str">
        <f t="shared" si="5"/>
        <v/>
      </c>
      <c r="P20" s="35" t="str">
        <f t="shared" si="6"/>
        <v/>
      </c>
      <c r="Q20" s="35" t="str">
        <f t="shared" si="7"/>
        <v/>
      </c>
      <c r="R20" s="6">
        <f t="shared" si="8"/>
        <v>0</v>
      </c>
      <c r="S20" s="6">
        <f>IF(AND(D20&lt;=L$4,P20&lt;&gt;"Y"),IF(N20&lt;VLOOKUP(O20,Runners!A$5:CY$183,S$1,FALSE),IF(Y$2="zero",0,Y$2),0),0)</f>
        <v>0</v>
      </c>
      <c r="T20" s="6">
        <f t="shared" si="9"/>
        <v>0</v>
      </c>
      <c r="U20" s="2"/>
      <c r="V20" s="2" t="str">
        <f>IF(O20&lt;&gt;"",VLOOKUP(O20,Runners!DE$5:DR$183,V$1,FALSE),"")</f>
        <v/>
      </c>
      <c r="W20" s="19" t="str">
        <f t="shared" si="10"/>
        <v/>
      </c>
    </row>
    <row r="21" spans="1:27" x14ac:dyDescent="0.25">
      <c r="A21" s="1" t="s">
        <v>152</v>
      </c>
      <c r="C21" s="3">
        <f>IF(A21&lt;&gt;"",VLOOKUP(A21,Runners!A$5:AX$183,C$1,FALSE),0)</f>
        <v>8.8541666666666664E-3</v>
      </c>
      <c r="D21" s="6">
        <f t="shared" si="0"/>
        <v>18</v>
      </c>
      <c r="E21" s="2"/>
      <c r="F21" s="2">
        <f t="shared" si="11"/>
        <v>0</v>
      </c>
      <c r="J21" s="1" t="str">
        <f t="shared" si="2"/>
        <v>Dan Gregson</v>
      </c>
      <c r="M21" s="8" t="str">
        <f t="shared" si="3"/>
        <v/>
      </c>
      <c r="N21" s="8" t="str">
        <f t="shared" si="4"/>
        <v/>
      </c>
      <c r="O21" s="1" t="str">
        <f t="shared" si="5"/>
        <v/>
      </c>
      <c r="P21" s="35" t="str">
        <f t="shared" si="6"/>
        <v/>
      </c>
      <c r="Q21" s="35" t="str">
        <f t="shared" si="7"/>
        <v/>
      </c>
      <c r="R21" s="6">
        <f t="shared" si="8"/>
        <v>0</v>
      </c>
      <c r="S21" s="6">
        <f>IF(AND(D21&lt;=L$4,P21&lt;&gt;"Y"),IF(N21&lt;VLOOKUP(O21,Runners!A$5:CY$183,S$1,FALSE),IF(Y$2="zero",0,Y$2),0),0)</f>
        <v>0</v>
      </c>
      <c r="T21" s="6">
        <f t="shared" si="9"/>
        <v>0</v>
      </c>
      <c r="U21" s="2"/>
      <c r="V21" s="2" t="str">
        <f>IF(O21&lt;&gt;"",VLOOKUP(O21,Runners!DE$5:DR$183,V$1,FALSE),"")</f>
        <v/>
      </c>
      <c r="W21" s="19" t="str">
        <f t="shared" si="10"/>
        <v/>
      </c>
    </row>
    <row r="22" spans="1:27" x14ac:dyDescent="0.25">
      <c r="A22" s="1" t="s">
        <v>135</v>
      </c>
      <c r="C22" s="3">
        <f>IF(A22&lt;&gt;"",VLOOKUP(A22,Runners!A$5:AX$183,C$1,FALSE),0)</f>
        <v>8.8541666666666664E-3</v>
      </c>
      <c r="D22" s="6">
        <f t="shared" si="0"/>
        <v>19</v>
      </c>
      <c r="E22" s="2"/>
      <c r="F22" s="2">
        <f t="shared" si="11"/>
        <v>0</v>
      </c>
      <c r="J22" s="1" t="str">
        <f t="shared" si="2"/>
        <v>Darran Ames</v>
      </c>
      <c r="M22" s="8" t="str">
        <f t="shared" si="3"/>
        <v/>
      </c>
      <c r="N22" s="8" t="str">
        <f t="shared" si="4"/>
        <v/>
      </c>
      <c r="O22" s="1" t="str">
        <f t="shared" si="5"/>
        <v/>
      </c>
      <c r="P22" s="35" t="str">
        <f t="shared" si="6"/>
        <v/>
      </c>
      <c r="Q22" s="35" t="str">
        <f t="shared" si="7"/>
        <v/>
      </c>
      <c r="R22" s="6">
        <f t="shared" si="8"/>
        <v>0</v>
      </c>
      <c r="S22" s="6">
        <f>IF(AND(D22&lt;=L$4,P22&lt;&gt;"Y"),IF(N22&lt;VLOOKUP(O22,Runners!A$5:CY$183,S$1,FALSE),IF(Y$2="zero",0,Y$2),0),0)</f>
        <v>0</v>
      </c>
      <c r="T22" s="6">
        <f t="shared" si="9"/>
        <v>0</v>
      </c>
      <c r="U22" s="2"/>
      <c r="V22" s="2" t="str">
        <f>IF(O22&lt;&gt;"",VLOOKUP(O22,Runners!DE$5:DR$183,V$1,FALSE),"")</f>
        <v/>
      </c>
      <c r="W22" s="19" t="str">
        <f t="shared" si="10"/>
        <v/>
      </c>
    </row>
    <row r="23" spans="1:27" x14ac:dyDescent="0.25">
      <c r="A23" s="1" t="s">
        <v>159</v>
      </c>
      <c r="C23" s="3">
        <f>IF(A23&lt;&gt;"",VLOOKUP(A23,Runners!A$5:AX$183,C$1,FALSE),0)</f>
        <v>8.1597222222222227E-3</v>
      </c>
      <c r="D23" s="6">
        <f t="shared" si="0"/>
        <v>20</v>
      </c>
      <c r="E23" s="2"/>
      <c r="F23" s="2">
        <f t="shared" si="11"/>
        <v>0</v>
      </c>
      <c r="J23" s="1" t="str">
        <f t="shared" si="2"/>
        <v>David Butler</v>
      </c>
      <c r="M23" s="8" t="str">
        <f t="shared" si="3"/>
        <v/>
      </c>
      <c r="N23" s="8" t="str">
        <f t="shared" si="4"/>
        <v/>
      </c>
      <c r="O23" s="1" t="str">
        <f t="shared" si="5"/>
        <v/>
      </c>
      <c r="P23" s="35" t="str">
        <f t="shared" si="6"/>
        <v/>
      </c>
      <c r="Q23" s="35" t="str">
        <f t="shared" si="7"/>
        <v/>
      </c>
      <c r="R23" s="6">
        <f t="shared" si="8"/>
        <v>0</v>
      </c>
      <c r="S23" s="6">
        <f>IF(AND(D23&lt;=L$4,P23&lt;&gt;"Y"),IF(N23&lt;VLOOKUP(O23,Runners!A$5:CY$183,S$1,FALSE),IF(Y$2="zero",0,Y$2),0),0)</f>
        <v>0</v>
      </c>
      <c r="T23" s="6">
        <f t="shared" si="9"/>
        <v>0</v>
      </c>
      <c r="U23" s="2"/>
      <c r="V23" s="2" t="str">
        <f>IF(O23&lt;&gt;"",VLOOKUP(O23,Runners!DE$5:DR$183,V$1,FALSE),"")</f>
        <v/>
      </c>
      <c r="W23" s="19" t="str">
        <f t="shared" si="10"/>
        <v/>
      </c>
    </row>
    <row r="24" spans="1:27" x14ac:dyDescent="0.25">
      <c r="A24" s="1" t="s">
        <v>157</v>
      </c>
      <c r="B24" s="3"/>
      <c r="C24" s="3">
        <f>IF(A24&lt;&gt;"",VLOOKUP(A24,Runners!A$5:AX$183,C$1,FALSE),0)</f>
        <v>3.472222222222222E-3</v>
      </c>
      <c r="D24" s="6">
        <f t="shared" si="0"/>
        <v>21</v>
      </c>
      <c r="E24" s="2"/>
      <c r="F24" s="2">
        <f t="shared" si="11"/>
        <v>0</v>
      </c>
      <c r="J24" s="1" t="str">
        <f t="shared" si="2"/>
        <v>Debbie Francis</v>
      </c>
      <c r="M24" s="8" t="str">
        <f t="shared" si="3"/>
        <v/>
      </c>
      <c r="N24" s="8" t="str">
        <f t="shared" si="4"/>
        <v/>
      </c>
      <c r="O24" s="1" t="str">
        <f t="shared" si="5"/>
        <v/>
      </c>
      <c r="P24" s="35" t="str">
        <f t="shared" si="6"/>
        <v/>
      </c>
      <c r="Q24" s="35" t="str">
        <f t="shared" si="7"/>
        <v/>
      </c>
      <c r="R24" s="6">
        <f t="shared" si="8"/>
        <v>0</v>
      </c>
      <c r="S24" s="6">
        <f>IF(AND(D24&lt;=L$4,P24&lt;&gt;"Y"),IF(N24&lt;VLOOKUP(O24,Runners!A$5:CY$183,S$1,FALSE),IF(Y$2="zero",0,Y$2),0),0)</f>
        <v>0</v>
      </c>
      <c r="T24" s="6">
        <f t="shared" si="9"/>
        <v>0</v>
      </c>
      <c r="U24" s="2"/>
      <c r="V24" s="2" t="str">
        <f>IF(O24&lt;&gt;"",VLOOKUP(O24,Runners!DE$5:DR$183,V$1,FALSE),"")</f>
        <v/>
      </c>
      <c r="W24" s="19" t="str">
        <f t="shared" si="10"/>
        <v/>
      </c>
      <c r="AA24" s="2"/>
    </row>
    <row r="25" spans="1:27" x14ac:dyDescent="0.25">
      <c r="A25" s="1" t="s">
        <v>188</v>
      </c>
      <c r="C25" s="3">
        <f>IF(A25&lt;&gt;"",VLOOKUP(A25,Runners!A$5:AX$183,C$1,FALSE),0)</f>
        <v>1.0763888888888891E-2</v>
      </c>
      <c r="D25" s="6">
        <f t="shared" si="0"/>
        <v>22</v>
      </c>
      <c r="E25" s="2"/>
      <c r="F25" s="2">
        <f t="shared" si="11"/>
        <v>0</v>
      </c>
      <c r="J25" s="1" t="str">
        <f t="shared" si="2"/>
        <v>Dom Kirby</v>
      </c>
      <c r="M25" s="8" t="str">
        <f t="shared" si="3"/>
        <v/>
      </c>
      <c r="N25" s="8" t="str">
        <f t="shared" si="4"/>
        <v/>
      </c>
      <c r="O25" s="1" t="str">
        <f t="shared" si="5"/>
        <v/>
      </c>
      <c r="P25" s="35" t="str">
        <f t="shared" si="6"/>
        <v/>
      </c>
      <c r="Q25" s="35" t="str">
        <f t="shared" si="7"/>
        <v/>
      </c>
      <c r="R25" s="6">
        <f t="shared" si="8"/>
        <v>0</v>
      </c>
      <c r="S25" s="6">
        <f>IF(AND(D25&lt;=L$4,P25&lt;&gt;"Y"),IF(N25&lt;VLOOKUP(O25,Runners!A$5:CY$183,S$1,FALSE),IF(Y$2="zero",0,Y$2),0),0)</f>
        <v>0</v>
      </c>
      <c r="T25" s="6">
        <f t="shared" si="9"/>
        <v>0</v>
      </c>
      <c r="U25" s="2"/>
      <c r="V25" s="2" t="str">
        <f>IF(O25&lt;&gt;"",VLOOKUP(O25,Runners!DE$5:DR$183,V$1,FALSE),"")</f>
        <v/>
      </c>
      <c r="W25" s="19" t="str">
        <f t="shared" si="10"/>
        <v/>
      </c>
    </row>
    <row r="26" spans="1:27" x14ac:dyDescent="0.25">
      <c r="A26" s="1" t="s">
        <v>151</v>
      </c>
      <c r="C26" s="3">
        <f>IF(A26&lt;&gt;"",VLOOKUP(A26,Runners!A$5:AX$183,C$1,FALSE),0)</f>
        <v>1.0069444444444445E-2</v>
      </c>
      <c r="D26" s="6">
        <f t="shared" si="0"/>
        <v>23</v>
      </c>
      <c r="E26" s="2"/>
      <c r="F26" s="2">
        <f t="shared" si="11"/>
        <v>0</v>
      </c>
      <c r="J26" s="1" t="str">
        <f t="shared" si="2"/>
        <v>Dominic Garrett</v>
      </c>
      <c r="M26" s="8" t="str">
        <f t="shared" si="3"/>
        <v/>
      </c>
      <c r="N26" s="8" t="str">
        <f t="shared" si="4"/>
        <v/>
      </c>
      <c r="O26" s="1" t="str">
        <f t="shared" si="5"/>
        <v/>
      </c>
      <c r="P26" s="35" t="str">
        <f t="shared" si="6"/>
        <v/>
      </c>
      <c r="Q26" s="35" t="str">
        <f t="shared" si="7"/>
        <v/>
      </c>
      <c r="R26" s="6">
        <f t="shared" si="8"/>
        <v>0</v>
      </c>
      <c r="S26" s="6">
        <f>IF(AND(D26&lt;=L$4,P26&lt;&gt;"Y"),IF(N26&lt;VLOOKUP(O26,Runners!A$5:CY$183,S$1,FALSE),IF(Y$2="zero",0,Y$2),0),0)</f>
        <v>0</v>
      </c>
      <c r="T26" s="6">
        <f t="shared" si="9"/>
        <v>0</v>
      </c>
      <c r="U26" s="2"/>
      <c r="V26" s="2" t="str">
        <f>IF(O26&lt;&gt;"",VLOOKUP(O26,Runners!DE$5:DR$183,V$1,FALSE),"")</f>
        <v/>
      </c>
      <c r="W26" s="19" t="str">
        <f t="shared" si="10"/>
        <v/>
      </c>
      <c r="AA26" s="2"/>
    </row>
    <row r="27" spans="1:27" x14ac:dyDescent="0.25">
      <c r="A27" s="1" t="s">
        <v>165</v>
      </c>
      <c r="B27" s="3"/>
      <c r="C27" s="3">
        <f>IF(A27&lt;&gt;"",VLOOKUP(A27,Runners!A$5:AX$183,C$1,FALSE),0)</f>
        <v>2.7777777777777779E-3</v>
      </c>
      <c r="D27" s="6">
        <f t="shared" si="0"/>
        <v>24</v>
      </c>
      <c r="E27" s="2"/>
      <c r="F27" s="2">
        <f t="shared" si="11"/>
        <v>0</v>
      </c>
      <c r="J27" s="1" t="str">
        <f t="shared" si="2"/>
        <v>Emma Johnston</v>
      </c>
      <c r="M27" s="8" t="str">
        <f t="shared" si="3"/>
        <v/>
      </c>
      <c r="N27" s="8" t="str">
        <f t="shared" si="4"/>
        <v/>
      </c>
      <c r="O27" s="1" t="str">
        <f t="shared" si="5"/>
        <v/>
      </c>
      <c r="P27" s="35" t="str">
        <f t="shared" si="6"/>
        <v/>
      </c>
      <c r="Q27" s="35" t="str">
        <f t="shared" si="7"/>
        <v/>
      </c>
      <c r="R27" s="6">
        <f t="shared" si="8"/>
        <v>0</v>
      </c>
      <c r="S27" s="6">
        <f>IF(AND(D27&lt;=L$4,P27&lt;&gt;"Y"),IF(N27&lt;VLOOKUP(O27,Runners!A$5:CY$183,S$1,FALSE),IF(Y$2="zero",0,Y$2),0),0)</f>
        <v>0</v>
      </c>
      <c r="T27" s="6">
        <f t="shared" si="9"/>
        <v>0</v>
      </c>
      <c r="U27" s="2"/>
      <c r="V27" s="2" t="str">
        <f>IF(O27&lt;&gt;"",VLOOKUP(O27,Runners!DE$5:DR$183,V$1,FALSE),"")</f>
        <v/>
      </c>
      <c r="W27" s="19" t="str">
        <f t="shared" si="10"/>
        <v/>
      </c>
    </row>
    <row r="28" spans="1:27" x14ac:dyDescent="0.25">
      <c r="A28" s="1" t="s">
        <v>170</v>
      </c>
      <c r="C28" s="3">
        <f>IF(A28&lt;&gt;"",VLOOKUP(A28,Runners!A$5:AX$183,C$1,FALSE),0)</f>
        <v>6.7708333333333336E-3</v>
      </c>
      <c r="D28" s="6">
        <f t="shared" si="0"/>
        <v>25</v>
      </c>
      <c r="E28" s="2"/>
      <c r="F28" s="2">
        <f t="shared" si="11"/>
        <v>0</v>
      </c>
      <c r="J28" s="1" t="str">
        <f t="shared" si="2"/>
        <v>Georgina Read</v>
      </c>
      <c r="M28" s="8" t="str">
        <f t="shared" si="3"/>
        <v/>
      </c>
      <c r="N28" s="8" t="str">
        <f t="shared" si="4"/>
        <v/>
      </c>
      <c r="O28" s="1" t="str">
        <f t="shared" si="5"/>
        <v/>
      </c>
      <c r="P28" s="35" t="str">
        <f t="shared" si="6"/>
        <v/>
      </c>
      <c r="Q28" s="35" t="str">
        <f t="shared" si="7"/>
        <v/>
      </c>
      <c r="R28" s="6">
        <f t="shared" si="8"/>
        <v>0</v>
      </c>
      <c r="S28" s="6">
        <f>IF(AND(D28&lt;=L$4,P28&lt;&gt;"Y"),IF(N28&lt;VLOOKUP(O28,Runners!A$5:CY$183,S$1,FALSE),IF(Y$2="zero",0,Y$2),0),0)</f>
        <v>0</v>
      </c>
      <c r="T28" s="6">
        <f t="shared" si="9"/>
        <v>0</v>
      </c>
      <c r="U28" s="2"/>
      <c r="V28" s="2" t="str">
        <f>IF(O28&lt;&gt;"",VLOOKUP(O28,Runners!DE$5:DR$183,V$1,FALSE),"")</f>
        <v/>
      </c>
      <c r="W28" s="19" t="str">
        <f t="shared" si="10"/>
        <v/>
      </c>
    </row>
    <row r="29" spans="1:27" x14ac:dyDescent="0.25">
      <c r="A29" s="1" t="s">
        <v>47</v>
      </c>
      <c r="C29" s="3">
        <f>IF(A29&lt;&gt;"",VLOOKUP(A29,Runners!A$5:AX$183,C$1,FALSE),0)</f>
        <v>1.1805555555555555E-2</v>
      </c>
      <c r="D29" s="6">
        <f t="shared" si="0"/>
        <v>26</v>
      </c>
      <c r="E29" s="2"/>
      <c r="F29" s="2">
        <f t="shared" si="11"/>
        <v>0</v>
      </c>
      <c r="J29" s="1" t="str">
        <f t="shared" si="2"/>
        <v>Gill Draper</v>
      </c>
      <c r="M29" s="8"/>
      <c r="P29" s="35"/>
      <c r="Q29" s="35"/>
      <c r="T29" s="6"/>
      <c r="U29" s="2"/>
      <c r="V29" s="2"/>
      <c r="W29" s="19"/>
    </row>
    <row r="30" spans="1:27" x14ac:dyDescent="0.25">
      <c r="A30" s="1" t="s">
        <v>230</v>
      </c>
      <c r="C30" s="3">
        <f>IF(A30&lt;&gt;"",VLOOKUP(A30,Runners!A$5:AX$183,C$1,FALSE),0)</f>
        <v>4.340277777777778E-3</v>
      </c>
      <c r="D30" s="6">
        <f>D29+1</f>
        <v>27</v>
      </c>
      <c r="E30" s="2"/>
      <c r="F30" s="2"/>
      <c r="J30" s="1" t="str">
        <f t="shared" si="2"/>
        <v>Gillian Anderson</v>
      </c>
      <c r="M30" s="8" t="str">
        <f t="shared" ref="M30:M54" si="12">IF(D30&lt;=L$4,SMALL(E$4:E$207,D30),"")</f>
        <v/>
      </c>
      <c r="N30" s="8" t="str">
        <f t="shared" ref="N30:N54" si="13">IF(D30&lt;=L$4,VLOOKUP(M30,E$4:F$207,2,FALSE),"")</f>
        <v/>
      </c>
      <c r="O30" s="1" t="str">
        <f t="shared" ref="O30:O54" si="14">IF(D30&lt;=L$4,VLOOKUP(M30,E$4:J$207,6,FALSE),"")</f>
        <v/>
      </c>
      <c r="P30" s="35" t="str">
        <f t="shared" ref="P30:P54" si="15">IF(D30&lt;=L$4,VLOOKUP(O30,A$4:B$207,2,FALSE),"")</f>
        <v/>
      </c>
      <c r="Q30" s="35" t="str">
        <f>IF(D30&lt;=L$4,IF(P30="Y",Q28,Q28-1),"")</f>
        <v/>
      </c>
      <c r="R30" s="6">
        <f>IF(Q30=Q28,0,IF(Q30&gt;0,Q30,1))</f>
        <v>0</v>
      </c>
      <c r="S30" s="6">
        <f>IF(AND(D30&lt;=L$4,P30&lt;&gt;"Y"),IF(N30&lt;VLOOKUP(O30,Runners!A$5:CY$183,S$1,FALSE),IF(Y$2="zero",0,Y$2),0),0)</f>
        <v>0</v>
      </c>
      <c r="T30" s="6">
        <f t="shared" ref="T30:T54" si="16">IF(AND(D30&lt;=L$4,P30&lt;&gt;"Y"),S30+R30,0)</f>
        <v>0</v>
      </c>
      <c r="U30" s="2"/>
      <c r="V30" s="2" t="str">
        <f>IF(O30&lt;&gt;"",VLOOKUP(O30,Runners!DE$5:DR$183,V$1,FALSE),"")</f>
        <v/>
      </c>
      <c r="W30" s="19" t="str">
        <f t="shared" ref="W30:W54" si="17">IF(O30&lt;&gt;"",(V30-N30)/V30,"")</f>
        <v/>
      </c>
      <c r="AA30" s="2"/>
    </row>
    <row r="31" spans="1:27" x14ac:dyDescent="0.25">
      <c r="A31" s="1" t="s">
        <v>201</v>
      </c>
      <c r="C31" s="3">
        <f>IF(A31&lt;&gt;"",VLOOKUP(A31,Runners!A$5:AX$183,C$1,FALSE),0)</f>
        <v>1.1574074074074074E-6</v>
      </c>
      <c r="D31" s="6">
        <f>D30+1</f>
        <v>28</v>
      </c>
      <c r="E31" s="2"/>
      <c r="F31" s="2"/>
      <c r="J31" s="1" t="str">
        <f t="shared" si="2"/>
        <v>Gillian Oliver</v>
      </c>
      <c r="M31" s="8" t="str">
        <f t="shared" si="12"/>
        <v/>
      </c>
      <c r="N31" s="8" t="str">
        <f t="shared" si="13"/>
        <v/>
      </c>
      <c r="O31" s="1" t="str">
        <f t="shared" si="14"/>
        <v/>
      </c>
      <c r="P31" s="35" t="str">
        <f t="shared" si="15"/>
        <v/>
      </c>
      <c r="Q31" s="35" t="str">
        <f t="shared" ref="Q31:Q54" si="18">IF(D31&lt;=L$4,IF(P31="Y",Q30,Q30-1),"")</f>
        <v/>
      </c>
      <c r="R31" s="6">
        <f t="shared" ref="R31:R54" si="19">IF(Q31=Q30,0,IF(Q31&gt;0,Q31,1))</f>
        <v>0</v>
      </c>
      <c r="S31" s="6">
        <f>IF(AND(D31&lt;=L$4,P31&lt;&gt;"Y"),IF(N31&lt;VLOOKUP(O31,Runners!A$5:CY$183,S$1,FALSE),IF(Y$2="zero",0,Y$2),0),0)</f>
        <v>0</v>
      </c>
      <c r="T31" s="6">
        <f t="shared" si="16"/>
        <v>0</v>
      </c>
      <c r="U31" s="2"/>
      <c r="V31" s="2" t="str">
        <f>IF(O31&lt;&gt;"",VLOOKUP(O31,Runners!DE$5:DR$183,V$1,FALSE),"")</f>
        <v/>
      </c>
      <c r="W31" s="19" t="str">
        <f t="shared" si="17"/>
        <v/>
      </c>
      <c r="AA31" s="2"/>
    </row>
    <row r="32" spans="1:27" x14ac:dyDescent="0.25">
      <c r="A32" s="1" t="s">
        <v>3</v>
      </c>
      <c r="C32" s="3">
        <f>IF(A32&lt;&gt;"",VLOOKUP(A32,Runners!A$5:AX$183,C$1,FALSE),0)</f>
        <v>9.3749999999999997E-3</v>
      </c>
      <c r="D32" s="6">
        <f t="shared" ref="D32:D95" si="20">D31+1</f>
        <v>29</v>
      </c>
      <c r="E32" s="2"/>
      <c r="F32" s="2">
        <f t="shared" ref="F32:F56" si="21">IF(E32&gt;0,E32-C32,0)</f>
        <v>0</v>
      </c>
      <c r="J32" s="1" t="str">
        <f t="shared" si="2"/>
        <v>Graham Webster</v>
      </c>
      <c r="M32" s="8" t="str">
        <f t="shared" si="12"/>
        <v/>
      </c>
      <c r="N32" s="8" t="str">
        <f t="shared" si="13"/>
        <v/>
      </c>
      <c r="O32" s="1" t="str">
        <f t="shared" si="14"/>
        <v/>
      </c>
      <c r="P32" s="35" t="str">
        <f t="shared" si="15"/>
        <v/>
      </c>
      <c r="Q32" s="35" t="str">
        <f t="shared" si="18"/>
        <v/>
      </c>
      <c r="R32" s="6">
        <f t="shared" si="19"/>
        <v>0</v>
      </c>
      <c r="S32" s="6">
        <f>IF(AND(D32&lt;=L$4,P32&lt;&gt;"Y"),IF(N32&lt;VLOOKUP(O32,Runners!A$5:CY$183,S$1,FALSE),IF(Y$2="zero",0,Y$2),0),0)</f>
        <v>0</v>
      </c>
      <c r="T32" s="6">
        <f t="shared" si="16"/>
        <v>0</v>
      </c>
      <c r="U32" s="2"/>
      <c r="V32" s="2" t="str">
        <f>IF(O32&lt;&gt;"",VLOOKUP(O32,Runners!DE$5:DR$183,V$1,FALSE),"")</f>
        <v/>
      </c>
      <c r="W32" s="19" t="str">
        <f t="shared" si="17"/>
        <v/>
      </c>
      <c r="AA32" s="2"/>
    </row>
    <row r="33" spans="1:27" x14ac:dyDescent="0.25">
      <c r="A33" s="1" t="s">
        <v>6</v>
      </c>
      <c r="C33" s="3">
        <f>IF(A33&lt;&gt;"",VLOOKUP(A33,Runners!A$5:AX$183,C$1,FALSE),0)</f>
        <v>5.208333333333333E-3</v>
      </c>
      <c r="D33" s="6">
        <f t="shared" si="20"/>
        <v>30</v>
      </c>
      <c r="E33" s="2">
        <v>2.7951388888888887E-2</v>
      </c>
      <c r="F33" s="2">
        <f t="shared" si="21"/>
        <v>2.2743055555555555E-2</v>
      </c>
      <c r="J33" s="1" t="str">
        <f t="shared" si="2"/>
        <v>Greg Oulton</v>
      </c>
      <c r="M33" s="8" t="str">
        <f t="shared" si="12"/>
        <v/>
      </c>
      <c r="N33" s="8" t="str">
        <f t="shared" si="13"/>
        <v/>
      </c>
      <c r="O33" s="1" t="str">
        <f t="shared" si="14"/>
        <v/>
      </c>
      <c r="P33" s="35" t="str">
        <f t="shared" si="15"/>
        <v/>
      </c>
      <c r="Q33" s="35" t="str">
        <f t="shared" si="18"/>
        <v/>
      </c>
      <c r="R33" s="6">
        <f t="shared" si="19"/>
        <v>0</v>
      </c>
      <c r="S33" s="6">
        <f>IF(AND(D33&lt;=L$4,P33&lt;&gt;"Y"),IF(N33&lt;VLOOKUP(O33,Runners!A$5:CY$183,S$1,FALSE),IF(Y$2="zero",0,Y$2),0),0)</f>
        <v>0</v>
      </c>
      <c r="T33" s="6">
        <f t="shared" si="16"/>
        <v>0</v>
      </c>
      <c r="U33" s="2"/>
      <c r="V33" s="2" t="str">
        <f>IF(O33&lt;&gt;"",VLOOKUP(O33,Runners!DE$5:DR$183,V$1,FALSE),"")</f>
        <v/>
      </c>
      <c r="W33" s="19" t="str">
        <f t="shared" si="17"/>
        <v/>
      </c>
      <c r="AA33" s="2"/>
    </row>
    <row r="34" spans="1:27" x14ac:dyDescent="0.25">
      <c r="A34" s="1" t="s">
        <v>155</v>
      </c>
      <c r="C34" s="3">
        <f>IF(A34&lt;&gt;"",VLOOKUP(A34,Runners!A$5:AX$183,C$1,FALSE),0)</f>
        <v>1.40625E-2</v>
      </c>
      <c r="D34" s="6">
        <f t="shared" si="20"/>
        <v>31</v>
      </c>
      <c r="E34" s="2"/>
      <c r="F34" s="2">
        <f t="shared" si="21"/>
        <v>0</v>
      </c>
      <c r="J34" s="1" t="str">
        <f t="shared" si="2"/>
        <v>Guest 35:00</v>
      </c>
      <c r="M34" s="8" t="str">
        <f t="shared" si="12"/>
        <v/>
      </c>
      <c r="N34" s="8" t="str">
        <f t="shared" si="13"/>
        <v/>
      </c>
      <c r="O34" s="1" t="str">
        <f t="shared" si="14"/>
        <v/>
      </c>
      <c r="P34" s="35" t="str">
        <f t="shared" si="15"/>
        <v/>
      </c>
      <c r="Q34" s="35" t="str">
        <f t="shared" si="18"/>
        <v/>
      </c>
      <c r="R34" s="6">
        <f t="shared" si="19"/>
        <v>0</v>
      </c>
      <c r="S34" s="6">
        <f>IF(AND(D34&lt;=L$4,P34&lt;&gt;"Y"),IF(N34&lt;VLOOKUP(O34,Runners!A$5:CY$183,S$1,FALSE),IF(Y$2="zero",0,Y$2),0),0)</f>
        <v>0</v>
      </c>
      <c r="T34" s="6">
        <f t="shared" si="16"/>
        <v>0</v>
      </c>
      <c r="U34" s="2"/>
      <c r="V34" s="2" t="str">
        <f>IF(O34&lt;&gt;"",VLOOKUP(O34,Runners!DE$5:DR$183,V$1,FALSE),"")</f>
        <v/>
      </c>
      <c r="W34" s="19" t="str">
        <f t="shared" si="17"/>
        <v/>
      </c>
    </row>
    <row r="35" spans="1:27" x14ac:dyDescent="0.25">
      <c r="A35" s="1" t="s">
        <v>154</v>
      </c>
      <c r="B35" s="3"/>
      <c r="C35" s="3">
        <f>IF(A35&lt;&gt;"",VLOOKUP(A35,Runners!A$5:AX$183,C$1,FALSE),0)</f>
        <v>1.3541666666666667E-2</v>
      </c>
      <c r="D35" s="6">
        <f t="shared" si="20"/>
        <v>32</v>
      </c>
      <c r="E35" s="2"/>
      <c r="F35" s="2">
        <f t="shared" si="21"/>
        <v>0</v>
      </c>
      <c r="J35" s="1" t="str">
        <f t="shared" si="2"/>
        <v>Guest 37:30</v>
      </c>
      <c r="M35" s="8" t="str">
        <f t="shared" si="12"/>
        <v/>
      </c>
      <c r="N35" s="8" t="str">
        <f t="shared" si="13"/>
        <v/>
      </c>
      <c r="O35" s="1" t="str">
        <f t="shared" si="14"/>
        <v/>
      </c>
      <c r="P35" s="35" t="str">
        <f t="shared" si="15"/>
        <v/>
      </c>
      <c r="Q35" s="35" t="str">
        <f t="shared" si="18"/>
        <v/>
      </c>
      <c r="R35" s="6">
        <f t="shared" si="19"/>
        <v>0</v>
      </c>
      <c r="S35" s="6">
        <f>IF(AND(D35&lt;=L$4,P35&lt;&gt;"Y"),IF(N35&lt;VLOOKUP(O35,Runners!A$5:CY$183,S$1,FALSE),IF(Y$2="zero",0,Y$2),0),0)</f>
        <v>0</v>
      </c>
      <c r="T35" s="6">
        <f t="shared" si="16"/>
        <v>0</v>
      </c>
      <c r="U35" s="2"/>
      <c r="V35" s="2" t="str">
        <f>IF(O35&lt;&gt;"",VLOOKUP(O35,Runners!DE$5:DR$183,V$1,FALSE),"")</f>
        <v/>
      </c>
      <c r="W35" s="19" t="str">
        <f t="shared" si="17"/>
        <v/>
      </c>
      <c r="AA35" s="2"/>
    </row>
    <row r="36" spans="1:27" x14ac:dyDescent="0.25">
      <c r="A36" s="1" t="s">
        <v>195</v>
      </c>
      <c r="C36" s="3">
        <f>IF(A36&lt;&gt;"",VLOOKUP(A36,Runners!A$5:AX$183,C$1,FALSE),0)</f>
        <v>1.3194444444444444E-2</v>
      </c>
      <c r="D36" s="6">
        <f t="shared" si="20"/>
        <v>33</v>
      </c>
      <c r="E36" s="2"/>
      <c r="F36" s="2">
        <f t="shared" si="21"/>
        <v>0</v>
      </c>
      <c r="J36" s="1" t="str">
        <f t="shared" ref="J36:J67" si="22">A36</f>
        <v>Guest 40:00</v>
      </c>
      <c r="M36" s="8" t="str">
        <f t="shared" si="12"/>
        <v/>
      </c>
      <c r="N36" s="8" t="str">
        <f t="shared" si="13"/>
        <v/>
      </c>
      <c r="O36" s="1" t="str">
        <f t="shared" si="14"/>
        <v/>
      </c>
      <c r="P36" s="35" t="str">
        <f t="shared" si="15"/>
        <v/>
      </c>
      <c r="Q36" s="35" t="str">
        <f t="shared" si="18"/>
        <v/>
      </c>
      <c r="R36" s="6">
        <f t="shared" si="19"/>
        <v>0</v>
      </c>
      <c r="S36" s="6">
        <f>IF(AND(D36&lt;=L$4,P36&lt;&gt;"Y"),IF(N36&lt;VLOOKUP(O36,Runners!A$5:CY$183,S$1,FALSE),IF(Y$2="zero",0,Y$2),0),0)</f>
        <v>0</v>
      </c>
      <c r="T36" s="6">
        <f t="shared" si="16"/>
        <v>0</v>
      </c>
      <c r="U36" s="2"/>
      <c r="V36" s="2" t="str">
        <f>IF(O36&lt;&gt;"",VLOOKUP(O36,Runners!DE$5:DR$183,V$1,FALSE),"")</f>
        <v/>
      </c>
      <c r="W36" s="19" t="str">
        <f t="shared" si="17"/>
        <v/>
      </c>
    </row>
    <row r="37" spans="1:27" x14ac:dyDescent="0.25">
      <c r="A37" s="1" t="s">
        <v>146</v>
      </c>
      <c r="C37" s="3">
        <f>IF(A37&lt;&gt;"",VLOOKUP(A37,Runners!A$5:AX$183,C$1,FALSE),0)</f>
        <v>1.1979166666666666E-2</v>
      </c>
      <c r="D37" s="6">
        <f t="shared" si="20"/>
        <v>34</v>
      </c>
      <c r="E37" s="2"/>
      <c r="F37" s="2">
        <f t="shared" si="21"/>
        <v>0</v>
      </c>
      <c r="J37" s="1" t="str">
        <f t="shared" si="22"/>
        <v>Guest 42:30</v>
      </c>
      <c r="M37" s="8" t="str">
        <f t="shared" si="12"/>
        <v/>
      </c>
      <c r="N37" s="8" t="str">
        <f t="shared" si="13"/>
        <v/>
      </c>
      <c r="O37" s="1" t="str">
        <f t="shared" si="14"/>
        <v/>
      </c>
      <c r="P37" s="35" t="str">
        <f t="shared" si="15"/>
        <v/>
      </c>
      <c r="Q37" s="35" t="str">
        <f t="shared" si="18"/>
        <v/>
      </c>
      <c r="R37" s="6">
        <f t="shared" si="19"/>
        <v>0</v>
      </c>
      <c r="S37" s="6">
        <f>IF(AND(D37&lt;=L$4,P37&lt;&gt;"Y"),IF(N37&lt;VLOOKUP(O37,Runners!A$5:CY$183,S$1,FALSE),IF(Y$2="zero",0,Y$2),0),0)</f>
        <v>0</v>
      </c>
      <c r="T37" s="6">
        <f t="shared" si="16"/>
        <v>0</v>
      </c>
      <c r="U37" s="2"/>
      <c r="V37" s="2" t="str">
        <f>IF(O37&lt;&gt;"",VLOOKUP(O37,Runners!DE$5:DR$183,V$1,FALSE),"")</f>
        <v/>
      </c>
      <c r="W37" s="19" t="str">
        <f t="shared" si="17"/>
        <v/>
      </c>
    </row>
    <row r="38" spans="1:27" x14ac:dyDescent="0.25">
      <c r="A38" s="1" t="s">
        <v>196</v>
      </c>
      <c r="B38" s="3"/>
      <c r="C38" s="3">
        <f>IF(A38&lt;&gt;"",VLOOKUP(A38,Runners!A$5:AX$183,C$1,FALSE),0)</f>
        <v>1.0937500000000001E-2</v>
      </c>
      <c r="D38" s="6">
        <f t="shared" si="20"/>
        <v>35</v>
      </c>
      <c r="E38" s="2"/>
      <c r="F38" s="2">
        <f t="shared" si="21"/>
        <v>0</v>
      </c>
      <c r="J38" s="1" t="str">
        <f t="shared" si="22"/>
        <v>Guest 45:00</v>
      </c>
      <c r="M38" s="8" t="str">
        <f t="shared" si="12"/>
        <v/>
      </c>
      <c r="N38" s="8" t="str">
        <f t="shared" si="13"/>
        <v/>
      </c>
      <c r="O38" s="1" t="str">
        <f t="shared" si="14"/>
        <v/>
      </c>
      <c r="P38" s="35" t="str">
        <f t="shared" si="15"/>
        <v/>
      </c>
      <c r="Q38" s="35" t="str">
        <f t="shared" si="18"/>
        <v/>
      </c>
      <c r="R38" s="6">
        <f t="shared" si="19"/>
        <v>0</v>
      </c>
      <c r="S38" s="6">
        <f>IF(AND(D38&lt;=L$4,P38&lt;&gt;"Y"),IF(N38&lt;VLOOKUP(O38,Runners!A$5:CY$183,S$1,FALSE),IF(Y$2="zero",0,Y$2),0),0)</f>
        <v>0</v>
      </c>
      <c r="T38" s="6">
        <f t="shared" si="16"/>
        <v>0</v>
      </c>
      <c r="U38" s="2"/>
      <c r="V38" s="2" t="str">
        <f>IF(O38&lt;&gt;"",VLOOKUP(O38,Runners!DE$5:DR$183,V$1,FALSE),"")</f>
        <v/>
      </c>
      <c r="W38" s="19" t="str">
        <f t="shared" si="17"/>
        <v/>
      </c>
    </row>
    <row r="39" spans="1:27" x14ac:dyDescent="0.25">
      <c r="A39" s="1" t="s">
        <v>147</v>
      </c>
      <c r="C39" s="3">
        <f>IF(A39&lt;&gt;"",VLOOKUP(A39,Runners!A$5:AX$183,C$1,FALSE),0)</f>
        <v>9.2013888888888892E-3</v>
      </c>
      <c r="D39" s="6">
        <f t="shared" si="20"/>
        <v>36</v>
      </c>
      <c r="E39" s="2"/>
      <c r="F39" s="2">
        <f t="shared" si="21"/>
        <v>0</v>
      </c>
      <c r="J39" s="1" t="str">
        <f t="shared" si="22"/>
        <v>Guest 47:30</v>
      </c>
      <c r="M39" s="8" t="str">
        <f t="shared" si="12"/>
        <v/>
      </c>
      <c r="N39" s="8" t="str">
        <f t="shared" si="13"/>
        <v/>
      </c>
      <c r="O39" s="1" t="str">
        <f t="shared" si="14"/>
        <v/>
      </c>
      <c r="P39" s="35" t="str">
        <f t="shared" si="15"/>
        <v/>
      </c>
      <c r="Q39" s="35" t="str">
        <f t="shared" si="18"/>
        <v/>
      </c>
      <c r="R39" s="6">
        <f t="shared" si="19"/>
        <v>0</v>
      </c>
      <c r="S39" s="6">
        <f>IF(AND(D39&lt;=L$4,P39&lt;&gt;"Y"),IF(N39&lt;VLOOKUP(O39,Runners!A$5:CY$183,S$1,FALSE),IF(Y$2="zero",0,Y$2),0),0)</f>
        <v>0</v>
      </c>
      <c r="T39" s="6">
        <f t="shared" si="16"/>
        <v>0</v>
      </c>
      <c r="U39" s="2"/>
      <c r="V39" s="2" t="str">
        <f>IF(O39&lt;&gt;"",VLOOKUP(O39,Runners!DE$5:DR$183,V$1,FALSE),"")</f>
        <v/>
      </c>
      <c r="W39" s="19" t="str">
        <f t="shared" si="17"/>
        <v/>
      </c>
      <c r="AA39" s="2"/>
    </row>
    <row r="40" spans="1:27" x14ac:dyDescent="0.25">
      <c r="A40" s="1" t="s">
        <v>197</v>
      </c>
      <c r="C40" s="3">
        <f>IF(A40&lt;&gt;"",VLOOKUP(A40,Runners!A$5:AX$183,C$1,FALSE),0)</f>
        <v>7.1180555555555554E-3</v>
      </c>
      <c r="D40" s="6">
        <f t="shared" si="20"/>
        <v>37</v>
      </c>
      <c r="E40" s="2"/>
      <c r="F40" s="2">
        <f t="shared" si="21"/>
        <v>0</v>
      </c>
      <c r="J40" s="1" t="str">
        <f t="shared" si="22"/>
        <v>Guest 50:00</v>
      </c>
      <c r="M40" s="8" t="str">
        <f t="shared" si="12"/>
        <v/>
      </c>
      <c r="N40" s="8" t="str">
        <f t="shared" si="13"/>
        <v/>
      </c>
      <c r="O40" s="1" t="str">
        <f t="shared" si="14"/>
        <v/>
      </c>
      <c r="P40" s="35" t="str">
        <f t="shared" si="15"/>
        <v/>
      </c>
      <c r="Q40" s="35" t="str">
        <f t="shared" si="18"/>
        <v/>
      </c>
      <c r="R40" s="6">
        <f t="shared" si="19"/>
        <v>0</v>
      </c>
      <c r="S40" s="6">
        <f>IF(AND(D40&lt;=L$4,P40&lt;&gt;"Y"),IF(N40&lt;VLOOKUP(O40,Runners!A$5:CY$183,S$1,FALSE),IF(Y$2="zero",0,Y$2),0),0)</f>
        <v>0</v>
      </c>
      <c r="T40" s="6">
        <f t="shared" si="16"/>
        <v>0</v>
      </c>
      <c r="U40" s="2"/>
      <c r="V40" s="2" t="str">
        <f>IF(O40&lt;&gt;"",VLOOKUP(O40,Runners!DE$5:DR$183,V$1,FALSE),"")</f>
        <v/>
      </c>
      <c r="W40" s="19" t="str">
        <f t="shared" si="17"/>
        <v/>
      </c>
    </row>
    <row r="41" spans="1:27" x14ac:dyDescent="0.25">
      <c r="A41" s="1" t="s">
        <v>198</v>
      </c>
      <c r="C41" s="3">
        <f>IF(A41&lt;&gt;"",VLOOKUP(A41,Runners!A$5:AX$183,C$1,FALSE),0)</f>
        <v>4.5138888888888893E-3</v>
      </c>
      <c r="D41" s="6">
        <f t="shared" si="20"/>
        <v>38</v>
      </c>
      <c r="E41" s="2"/>
      <c r="F41" s="2">
        <f t="shared" si="21"/>
        <v>0</v>
      </c>
      <c r="J41" s="1" t="str">
        <f t="shared" si="22"/>
        <v>Guest 55:00</v>
      </c>
      <c r="M41" s="8" t="str">
        <f t="shared" si="12"/>
        <v/>
      </c>
      <c r="N41" s="8" t="str">
        <f t="shared" si="13"/>
        <v/>
      </c>
      <c r="O41" s="1" t="str">
        <f t="shared" si="14"/>
        <v/>
      </c>
      <c r="P41" s="35" t="str">
        <f t="shared" si="15"/>
        <v/>
      </c>
      <c r="Q41" s="35" t="str">
        <f t="shared" si="18"/>
        <v/>
      </c>
      <c r="R41" s="6">
        <f t="shared" si="19"/>
        <v>0</v>
      </c>
      <c r="S41" s="6">
        <f>IF(AND(D41&lt;=L$4,P41&lt;&gt;"Y"),IF(N41&lt;VLOOKUP(O41,Runners!A$5:CY$183,S$1,FALSE),IF(Y$2="zero",0,Y$2),0),0)</f>
        <v>0</v>
      </c>
      <c r="T41" s="6">
        <f t="shared" si="16"/>
        <v>0</v>
      </c>
      <c r="U41" s="2"/>
      <c r="V41" s="2" t="str">
        <f>IF(O41&lt;&gt;"",VLOOKUP(O41,Runners!DE$5:DR$183,V$1,FALSE),"")</f>
        <v/>
      </c>
      <c r="W41" s="19" t="str">
        <f t="shared" si="17"/>
        <v/>
      </c>
    </row>
    <row r="42" spans="1:27" x14ac:dyDescent="0.25">
      <c r="A42" s="1" t="s">
        <v>199</v>
      </c>
      <c r="C42" s="3">
        <f>IF(A42&lt;&gt;"",VLOOKUP(A42,Runners!A$5:AX$183,C$1,FALSE),0)</f>
        <v>1.0416666666666667E-3</v>
      </c>
      <c r="D42" s="6">
        <f t="shared" si="20"/>
        <v>39</v>
      </c>
      <c r="E42" s="2"/>
      <c r="F42" s="2">
        <f t="shared" si="21"/>
        <v>0</v>
      </c>
      <c r="J42" s="1" t="str">
        <f t="shared" si="22"/>
        <v>Guest 60:00</v>
      </c>
      <c r="M42" s="8" t="str">
        <f t="shared" si="12"/>
        <v/>
      </c>
      <c r="N42" s="8" t="str">
        <f t="shared" si="13"/>
        <v/>
      </c>
      <c r="O42" s="1" t="str">
        <f t="shared" si="14"/>
        <v/>
      </c>
      <c r="P42" s="35" t="str">
        <f t="shared" si="15"/>
        <v/>
      </c>
      <c r="Q42" s="35" t="str">
        <f t="shared" si="18"/>
        <v/>
      </c>
      <c r="R42" s="6">
        <f t="shared" si="19"/>
        <v>0</v>
      </c>
      <c r="S42" s="6">
        <f>IF(AND(D42&lt;=L$4,P42&lt;&gt;"Y"),IF(N42&lt;VLOOKUP(O42,Runners!A$5:CY$183,S$1,FALSE),IF(Y$2="zero",0,Y$2),0),0)</f>
        <v>0</v>
      </c>
      <c r="T42" s="6">
        <f t="shared" si="16"/>
        <v>0</v>
      </c>
      <c r="U42" s="2"/>
      <c r="V42" s="2" t="str">
        <f>IF(O42&lt;&gt;"",VLOOKUP(O42,Runners!DE$5:DR$183,V$1,FALSE),"")</f>
        <v/>
      </c>
      <c r="W42" s="19" t="str">
        <f t="shared" si="17"/>
        <v/>
      </c>
    </row>
    <row r="43" spans="1:27" x14ac:dyDescent="0.25">
      <c r="A43" s="1" t="s">
        <v>225</v>
      </c>
      <c r="C43" s="3"/>
      <c r="D43" s="6">
        <f t="shared" si="20"/>
        <v>40</v>
      </c>
      <c r="E43" s="2"/>
      <c r="F43" s="2">
        <f t="shared" si="21"/>
        <v>0</v>
      </c>
      <c r="J43" s="1" t="str">
        <f t="shared" si="22"/>
        <v>Hannah Riley</v>
      </c>
      <c r="M43" s="8" t="str">
        <f t="shared" si="12"/>
        <v/>
      </c>
      <c r="N43" s="8" t="str">
        <f t="shared" si="13"/>
        <v/>
      </c>
      <c r="O43" s="1" t="str">
        <f t="shared" si="14"/>
        <v/>
      </c>
      <c r="P43" s="35" t="str">
        <f t="shared" si="15"/>
        <v/>
      </c>
      <c r="Q43" s="35" t="str">
        <f t="shared" si="18"/>
        <v/>
      </c>
      <c r="R43" s="6">
        <f t="shared" si="19"/>
        <v>0</v>
      </c>
      <c r="S43" s="6">
        <f>IF(AND(D43&lt;=L$4,P43&lt;&gt;"Y"),IF(N43&lt;VLOOKUP(O43,Runners!A$5:CY$183,S$1,FALSE),IF(Y$2="zero",0,Y$2),0),0)</f>
        <v>0</v>
      </c>
      <c r="T43" s="6">
        <f t="shared" si="16"/>
        <v>0</v>
      </c>
      <c r="U43" s="2"/>
      <c r="V43" s="2" t="str">
        <f>IF(O43&lt;&gt;"",VLOOKUP(O43,Runners!DE$5:DR$183,V$1,FALSE),"")</f>
        <v/>
      </c>
      <c r="W43" s="19" t="str">
        <f t="shared" si="17"/>
        <v/>
      </c>
    </row>
    <row r="44" spans="1:27" x14ac:dyDescent="0.25">
      <c r="A44" s="1" t="s">
        <v>140</v>
      </c>
      <c r="C44" s="3">
        <f>IF(A44&lt;&gt;"",VLOOKUP(A44,Runners!A$5:AX$183,C$1,FALSE),0)</f>
        <v>6.5972222222222222E-3</v>
      </c>
      <c r="D44" s="6">
        <f t="shared" si="20"/>
        <v>41</v>
      </c>
      <c r="E44" s="2"/>
      <c r="F44" s="2">
        <f t="shared" si="21"/>
        <v>0</v>
      </c>
      <c r="J44" s="1" t="str">
        <f t="shared" si="22"/>
        <v>Ian Tate</v>
      </c>
      <c r="M44" s="8" t="str">
        <f t="shared" si="12"/>
        <v/>
      </c>
      <c r="N44" s="8" t="str">
        <f t="shared" si="13"/>
        <v/>
      </c>
      <c r="O44" s="1" t="str">
        <f t="shared" si="14"/>
        <v/>
      </c>
      <c r="P44" s="35" t="str">
        <f t="shared" si="15"/>
        <v/>
      </c>
      <c r="Q44" s="35" t="str">
        <f t="shared" si="18"/>
        <v/>
      </c>
      <c r="R44" s="6">
        <f t="shared" si="19"/>
        <v>0</v>
      </c>
      <c r="S44" s="6">
        <f>IF(AND(D44&lt;=L$4,P44&lt;&gt;"Y"),IF(N44&lt;VLOOKUP(O44,Runners!A$5:CY$183,S$1,FALSE),IF(Y$2="zero",0,Y$2),0),0)</f>
        <v>0</v>
      </c>
      <c r="T44" s="6">
        <f t="shared" si="16"/>
        <v>0</v>
      </c>
      <c r="U44" s="2"/>
      <c r="V44" s="2" t="str">
        <f>IF(O44&lt;&gt;"",VLOOKUP(O44,Runners!DE$5:DR$183,V$1,FALSE),"")</f>
        <v/>
      </c>
      <c r="W44" s="19" t="str">
        <f t="shared" si="17"/>
        <v/>
      </c>
    </row>
    <row r="45" spans="1:27" x14ac:dyDescent="0.25">
      <c r="A45" s="1" t="s">
        <v>7</v>
      </c>
      <c r="C45" s="3">
        <f>IF(A45&lt;&gt;"",VLOOKUP(A45,Runners!A$5:AX$183,C$1,FALSE),0)</f>
        <v>1.2152777777777778E-3</v>
      </c>
      <c r="D45" s="6">
        <f t="shared" si="20"/>
        <v>42</v>
      </c>
      <c r="E45" s="2"/>
      <c r="F45" s="2">
        <f t="shared" si="21"/>
        <v>0</v>
      </c>
      <c r="J45" s="1" t="str">
        <f t="shared" si="22"/>
        <v>Jacqui Murray</v>
      </c>
      <c r="M45" s="8" t="str">
        <f t="shared" si="12"/>
        <v/>
      </c>
      <c r="N45" s="8" t="str">
        <f t="shared" si="13"/>
        <v/>
      </c>
      <c r="O45" s="1" t="str">
        <f t="shared" si="14"/>
        <v/>
      </c>
      <c r="P45" s="35" t="str">
        <f t="shared" si="15"/>
        <v/>
      </c>
      <c r="Q45" s="35" t="str">
        <f t="shared" si="18"/>
        <v/>
      </c>
      <c r="R45" s="6">
        <f t="shared" si="19"/>
        <v>0</v>
      </c>
      <c r="S45" s="6">
        <f>IF(AND(D45&lt;=L$4,P45&lt;&gt;"Y"),IF(N45&lt;VLOOKUP(O45,Runners!A$5:CY$183,S$1,FALSE),IF(Y$2="zero",0,Y$2),0),0)</f>
        <v>0</v>
      </c>
      <c r="T45" s="6">
        <f t="shared" si="16"/>
        <v>0</v>
      </c>
      <c r="U45" s="2"/>
      <c r="V45" s="2" t="str">
        <f>IF(O45&lt;&gt;"",VLOOKUP(O45,Runners!DE$5:DR$183,V$1,FALSE),"")</f>
        <v/>
      </c>
      <c r="W45" s="19" t="str">
        <f t="shared" si="17"/>
        <v/>
      </c>
    </row>
    <row r="46" spans="1:27" x14ac:dyDescent="0.25">
      <c r="A46" s="1" t="s">
        <v>189</v>
      </c>
      <c r="B46" s="3"/>
      <c r="C46" s="3">
        <f>IF(A46&lt;&gt;"",VLOOKUP(A46,Runners!A$5:AX$183,C$1,FALSE),0)</f>
        <v>1.1805555555555555E-2</v>
      </c>
      <c r="D46" s="6">
        <f t="shared" si="20"/>
        <v>43</v>
      </c>
      <c r="E46" s="2"/>
      <c r="F46" s="2">
        <f t="shared" si="21"/>
        <v>0</v>
      </c>
      <c r="J46" s="1" t="str">
        <f t="shared" si="22"/>
        <v>James Whittle</v>
      </c>
      <c r="M46" s="8" t="str">
        <f t="shared" si="12"/>
        <v/>
      </c>
      <c r="N46" s="8" t="str">
        <f t="shared" si="13"/>
        <v/>
      </c>
      <c r="O46" s="1" t="str">
        <f t="shared" si="14"/>
        <v/>
      </c>
      <c r="P46" s="35" t="str">
        <f t="shared" si="15"/>
        <v/>
      </c>
      <c r="Q46" s="35" t="str">
        <f t="shared" si="18"/>
        <v/>
      </c>
      <c r="R46" s="6">
        <f t="shared" si="19"/>
        <v>0</v>
      </c>
      <c r="S46" s="6">
        <f>IF(AND(D46&lt;=L$4,P46&lt;&gt;"Y"),IF(N46&lt;VLOOKUP(O46,Runners!A$5:CY$183,S$1,FALSE),IF(Y$2="zero",0,Y$2),0),0)</f>
        <v>0</v>
      </c>
      <c r="T46" s="6">
        <f t="shared" si="16"/>
        <v>0</v>
      </c>
      <c r="U46" s="2"/>
      <c r="V46" s="2" t="str">
        <f>IF(O46&lt;&gt;"",VLOOKUP(O46,Runners!DE$5:DR$183,V$1,FALSE),"")</f>
        <v/>
      </c>
      <c r="W46" s="19" t="str">
        <f t="shared" si="17"/>
        <v/>
      </c>
    </row>
    <row r="47" spans="1:27" x14ac:dyDescent="0.25">
      <c r="A47" s="1" t="s">
        <v>176</v>
      </c>
      <c r="B47" s="3"/>
      <c r="C47" s="3">
        <f>IF(A47&lt;&gt;"",VLOOKUP(A47,Runners!A$5:AX$183,C$1,FALSE),0)</f>
        <v>8.3333333333333332E-3</v>
      </c>
      <c r="D47" s="6">
        <f t="shared" si="20"/>
        <v>44</v>
      </c>
      <c r="E47" s="2"/>
      <c r="F47" s="2">
        <f t="shared" si="21"/>
        <v>0</v>
      </c>
      <c r="J47" s="1" t="str">
        <f t="shared" si="22"/>
        <v>Jennifer Hill</v>
      </c>
      <c r="M47" s="8" t="str">
        <f t="shared" si="12"/>
        <v/>
      </c>
      <c r="N47" s="8" t="str">
        <f t="shared" si="13"/>
        <v/>
      </c>
      <c r="O47" s="1" t="str">
        <f t="shared" si="14"/>
        <v/>
      </c>
      <c r="P47" s="35" t="str">
        <f t="shared" si="15"/>
        <v/>
      </c>
      <c r="Q47" s="35" t="str">
        <f t="shared" si="18"/>
        <v/>
      </c>
      <c r="R47" s="6">
        <f t="shared" si="19"/>
        <v>0</v>
      </c>
      <c r="S47" s="6">
        <f>IF(AND(D47&lt;=L$4,P47&lt;&gt;"Y"),IF(N47&lt;VLOOKUP(O47,Runners!A$5:CY$183,S$1,FALSE),IF(Y$2="zero",0,Y$2),0),0)</f>
        <v>0</v>
      </c>
      <c r="T47" s="6">
        <f t="shared" si="16"/>
        <v>0</v>
      </c>
      <c r="U47" s="2"/>
      <c r="V47" s="2" t="str">
        <f>IF(O47&lt;&gt;"",VLOOKUP(O47,Runners!DE$5:DR$183,V$1,FALSE),"")</f>
        <v/>
      </c>
      <c r="W47" s="19" t="str">
        <f t="shared" si="17"/>
        <v/>
      </c>
    </row>
    <row r="48" spans="1:27" x14ac:dyDescent="0.25">
      <c r="A48" s="1" t="s">
        <v>16</v>
      </c>
      <c r="C48" s="3">
        <f>IF(A48&lt;&gt;"",VLOOKUP(A48,Runners!A$5:AX$183,C$1,FALSE),0)</f>
        <v>1.1979166666666666E-2</v>
      </c>
      <c r="D48" s="6">
        <f t="shared" si="20"/>
        <v>45</v>
      </c>
      <c r="E48" s="2"/>
      <c r="F48" s="2">
        <f t="shared" si="21"/>
        <v>0</v>
      </c>
      <c r="J48" s="1" t="str">
        <f t="shared" si="22"/>
        <v>Joe Greenwood</v>
      </c>
      <c r="M48" s="8" t="str">
        <f t="shared" si="12"/>
        <v/>
      </c>
      <c r="N48" s="8" t="str">
        <f t="shared" si="13"/>
        <v/>
      </c>
      <c r="O48" s="1" t="str">
        <f t="shared" si="14"/>
        <v/>
      </c>
      <c r="P48" s="35" t="str">
        <f t="shared" si="15"/>
        <v/>
      </c>
      <c r="Q48" s="35" t="str">
        <f t="shared" si="18"/>
        <v/>
      </c>
      <c r="R48" s="6">
        <f t="shared" si="19"/>
        <v>0</v>
      </c>
      <c r="S48" s="6">
        <f>IF(AND(D48&lt;=L$4,P48&lt;&gt;"Y"),IF(N48&lt;VLOOKUP(O48,Runners!A$5:CY$183,S$1,FALSE),IF(Y$2="zero",0,Y$2),0),0)</f>
        <v>0</v>
      </c>
      <c r="T48" s="6">
        <f t="shared" si="16"/>
        <v>0</v>
      </c>
      <c r="U48" s="2"/>
      <c r="V48" s="2" t="str">
        <f>IF(O48&lt;&gt;"",VLOOKUP(O48,Runners!DE$5:DR$183,V$1,FALSE),"")</f>
        <v/>
      </c>
      <c r="W48" s="19" t="str">
        <f t="shared" si="17"/>
        <v/>
      </c>
    </row>
    <row r="49" spans="1:23" x14ac:dyDescent="0.25">
      <c r="A49" s="1" t="s">
        <v>124</v>
      </c>
      <c r="C49" s="3">
        <f>IF(A49&lt;&gt;"",VLOOKUP(A49,Runners!A$5:AX$183,C$1,FALSE),0)</f>
        <v>8.8541666666666664E-3</v>
      </c>
      <c r="D49" s="6">
        <f t="shared" si="20"/>
        <v>46</v>
      </c>
      <c r="E49" s="2"/>
      <c r="F49" s="2">
        <f t="shared" si="21"/>
        <v>0</v>
      </c>
      <c r="J49" s="1" t="str">
        <f t="shared" si="22"/>
        <v>John Bertenshaw</v>
      </c>
      <c r="M49" s="8" t="str">
        <f t="shared" si="12"/>
        <v/>
      </c>
      <c r="N49" s="8" t="str">
        <f t="shared" si="13"/>
        <v/>
      </c>
      <c r="O49" s="1" t="str">
        <f t="shared" si="14"/>
        <v/>
      </c>
      <c r="P49" s="35" t="str">
        <f t="shared" si="15"/>
        <v/>
      </c>
      <c r="Q49" s="35" t="str">
        <f t="shared" si="18"/>
        <v/>
      </c>
      <c r="R49" s="6">
        <f t="shared" si="19"/>
        <v>0</v>
      </c>
      <c r="S49" s="6">
        <f>IF(AND(D49&lt;=L$4,P49&lt;&gt;"Y"),IF(N49&lt;VLOOKUP(O49,Runners!A$5:CY$183,S$1,FALSE),IF(Y$2="zero",0,Y$2),0),0)</f>
        <v>0</v>
      </c>
      <c r="T49" s="6">
        <f t="shared" si="16"/>
        <v>0</v>
      </c>
      <c r="U49" s="2"/>
      <c r="V49" s="2" t="str">
        <f>IF(O49&lt;&gt;"",VLOOKUP(O49,Runners!DE$5:DR$183,V$1,FALSE),"")</f>
        <v/>
      </c>
      <c r="W49" s="19" t="str">
        <f t="shared" si="17"/>
        <v/>
      </c>
    </row>
    <row r="50" spans="1:23" x14ac:dyDescent="0.25">
      <c r="A50" s="1" t="s">
        <v>142</v>
      </c>
      <c r="C50" s="3">
        <f>IF(A50&lt;&gt;"",VLOOKUP(A50,Runners!A$5:AX$183,C$1,FALSE),0)</f>
        <v>9.8958333333333329E-3</v>
      </c>
      <c r="D50" s="6">
        <f t="shared" si="20"/>
        <v>47</v>
      </c>
      <c r="E50" s="2"/>
      <c r="F50" s="2">
        <f t="shared" si="21"/>
        <v>0</v>
      </c>
      <c r="J50" s="1" t="str">
        <f t="shared" si="22"/>
        <v>Jonathan Tuck</v>
      </c>
      <c r="M50" s="8" t="str">
        <f t="shared" si="12"/>
        <v/>
      </c>
      <c r="N50" s="8" t="str">
        <f t="shared" si="13"/>
        <v/>
      </c>
      <c r="O50" s="1" t="str">
        <f t="shared" si="14"/>
        <v/>
      </c>
      <c r="P50" s="35" t="str">
        <f t="shared" si="15"/>
        <v/>
      </c>
      <c r="Q50" s="35" t="str">
        <f t="shared" si="18"/>
        <v/>
      </c>
      <c r="R50" s="6">
        <f t="shared" si="19"/>
        <v>0</v>
      </c>
      <c r="S50" s="6">
        <f>IF(AND(D50&lt;=L$4,P50&lt;&gt;"Y"),IF(N50&lt;VLOOKUP(O50,Runners!A$5:CY$183,S$1,FALSE),IF(Y$2="zero",0,Y$2),0),0)</f>
        <v>0</v>
      </c>
      <c r="T50" s="6">
        <f t="shared" si="16"/>
        <v>0</v>
      </c>
      <c r="U50" s="2"/>
      <c r="V50" s="2" t="str">
        <f>IF(O50&lt;&gt;"",VLOOKUP(O50,Runners!DE$5:DR$183,V$1,FALSE),"")</f>
        <v/>
      </c>
      <c r="W50" s="19" t="str">
        <f t="shared" si="17"/>
        <v/>
      </c>
    </row>
    <row r="51" spans="1:23" x14ac:dyDescent="0.25">
      <c r="A51" s="1" t="s">
        <v>191</v>
      </c>
      <c r="C51" s="3">
        <f>IF(A51&lt;&gt;"",VLOOKUP(A51,Runners!A$5:AX$183,C$1,FALSE),0)</f>
        <v>2.9513888888888888E-3</v>
      </c>
      <c r="D51" s="6">
        <f t="shared" si="20"/>
        <v>48</v>
      </c>
      <c r="E51" s="2"/>
      <c r="F51" s="2">
        <f t="shared" si="21"/>
        <v>0</v>
      </c>
      <c r="J51" s="1" t="str">
        <f t="shared" si="22"/>
        <v>Juli Wiseman</v>
      </c>
      <c r="M51" s="8" t="str">
        <f t="shared" si="12"/>
        <v/>
      </c>
      <c r="N51" s="8" t="str">
        <f t="shared" si="13"/>
        <v/>
      </c>
      <c r="O51" s="1" t="str">
        <f t="shared" si="14"/>
        <v/>
      </c>
      <c r="P51" s="35" t="str">
        <f t="shared" si="15"/>
        <v/>
      </c>
      <c r="Q51" s="35" t="str">
        <f t="shared" si="18"/>
        <v/>
      </c>
      <c r="R51" s="6">
        <f t="shared" si="19"/>
        <v>0</v>
      </c>
      <c r="S51" s="6">
        <f>IF(AND(D51&lt;=L$4,P51&lt;&gt;"Y"),IF(N51&lt;VLOOKUP(O51,Runners!A$5:CY$183,S$1,FALSE),IF(Y$2="zero",0,Y$2),0),0)</f>
        <v>0</v>
      </c>
      <c r="T51" s="6">
        <f t="shared" si="16"/>
        <v>0</v>
      </c>
      <c r="U51" s="2"/>
      <c r="V51" s="2" t="str">
        <f>IF(O51&lt;&gt;"",VLOOKUP(O51,Runners!DE$5:DR$183,V$1,FALSE),"")</f>
        <v/>
      </c>
      <c r="W51" s="19" t="str">
        <f t="shared" si="17"/>
        <v/>
      </c>
    </row>
    <row r="52" spans="1:23" x14ac:dyDescent="0.25">
      <c r="A52" s="1" t="s">
        <v>14</v>
      </c>
      <c r="C52" s="3">
        <f>IF(A52&lt;&gt;"",VLOOKUP(A52,Runners!A$5:AX$183,C$1,FALSE),0)</f>
        <v>4.6874999999999998E-3</v>
      </c>
      <c r="D52" s="6">
        <f t="shared" si="20"/>
        <v>49</v>
      </c>
      <c r="E52" s="2"/>
      <c r="F52" s="2">
        <f t="shared" si="21"/>
        <v>0</v>
      </c>
      <c r="J52" s="1" t="str">
        <f t="shared" si="22"/>
        <v>Julia Rolfe</v>
      </c>
      <c r="M52" s="8" t="str">
        <f t="shared" si="12"/>
        <v/>
      </c>
      <c r="N52" s="8" t="str">
        <f t="shared" si="13"/>
        <v/>
      </c>
      <c r="O52" s="1" t="str">
        <f t="shared" si="14"/>
        <v/>
      </c>
      <c r="P52" s="35" t="str">
        <f t="shared" si="15"/>
        <v/>
      </c>
      <c r="Q52" s="35" t="str">
        <f t="shared" si="18"/>
        <v/>
      </c>
      <c r="R52" s="6">
        <f t="shared" si="19"/>
        <v>0</v>
      </c>
      <c r="S52" s="6">
        <f>IF(AND(D52&lt;=L$4,P52&lt;&gt;"Y"),IF(N52&lt;VLOOKUP(O52,Runners!A$5:CY$183,S$1,FALSE),IF(Y$2="zero",0,Y$2),0),0)</f>
        <v>0</v>
      </c>
      <c r="T52" s="6">
        <f t="shared" si="16"/>
        <v>0</v>
      </c>
      <c r="U52" s="2"/>
      <c r="V52" s="2" t="str">
        <f>IF(O52&lt;&gt;"",VLOOKUP(O52,Runners!DE$5:DR$183,V$1,FALSE),"")</f>
        <v/>
      </c>
      <c r="W52" s="19" t="str">
        <f t="shared" si="17"/>
        <v/>
      </c>
    </row>
    <row r="53" spans="1:23" x14ac:dyDescent="0.25">
      <c r="A53" s="1" t="s">
        <v>180</v>
      </c>
      <c r="C53" s="3">
        <f>IF(A53&lt;&gt;"",VLOOKUP(A53,Runners!A$5:AX$183,C$1,FALSE),0)</f>
        <v>7.6388888888888886E-3</v>
      </c>
      <c r="D53" s="6">
        <f t="shared" si="20"/>
        <v>50</v>
      </c>
      <c r="E53" s="2"/>
      <c r="F53" s="2">
        <f t="shared" si="21"/>
        <v>0</v>
      </c>
      <c r="J53" s="1" t="str">
        <f t="shared" si="22"/>
        <v>Kate Edwards</v>
      </c>
      <c r="M53" s="8" t="str">
        <f t="shared" si="12"/>
        <v/>
      </c>
      <c r="N53" s="8" t="str">
        <f t="shared" si="13"/>
        <v/>
      </c>
      <c r="O53" s="1" t="str">
        <f t="shared" si="14"/>
        <v/>
      </c>
      <c r="P53" s="35" t="str">
        <f t="shared" si="15"/>
        <v/>
      </c>
      <c r="Q53" s="35" t="str">
        <f t="shared" si="18"/>
        <v/>
      </c>
      <c r="R53" s="6">
        <f t="shared" si="19"/>
        <v>0</v>
      </c>
      <c r="S53" s="6">
        <f>IF(AND(D53&lt;=L$4,P53&lt;&gt;"Y"),IF(N53&lt;VLOOKUP(O53,Runners!A$5:CY$183,S$1,FALSE),IF(Y$2="zero",0,Y$2),0),0)</f>
        <v>0</v>
      </c>
      <c r="T53" s="6">
        <f t="shared" si="16"/>
        <v>0</v>
      </c>
      <c r="U53" s="2"/>
      <c r="V53" s="2" t="str">
        <f>IF(O53&lt;&gt;"",VLOOKUP(O53,Runners!DE$5:DR$183,V$1,FALSE),"")</f>
        <v/>
      </c>
      <c r="W53" s="19" t="str">
        <f t="shared" si="17"/>
        <v/>
      </c>
    </row>
    <row r="54" spans="1:23" x14ac:dyDescent="0.25">
      <c r="A54" s="1" t="s">
        <v>13</v>
      </c>
      <c r="C54" s="3">
        <f>IF(A54&lt;&gt;"",VLOOKUP(A54,Runners!A$5:AX$183,C$1,FALSE),0)</f>
        <v>2.9513888888888888E-3</v>
      </c>
      <c r="D54" s="6">
        <f t="shared" si="20"/>
        <v>51</v>
      </c>
      <c r="E54" s="2"/>
      <c r="F54" s="2">
        <f t="shared" si="21"/>
        <v>0</v>
      </c>
      <c r="J54" s="1" t="str">
        <f t="shared" si="22"/>
        <v>Kathy Gaunt</v>
      </c>
      <c r="M54" s="8" t="str">
        <f t="shared" si="12"/>
        <v/>
      </c>
      <c r="N54" s="8" t="str">
        <f t="shared" si="13"/>
        <v/>
      </c>
      <c r="O54" s="1" t="str">
        <f t="shared" si="14"/>
        <v/>
      </c>
      <c r="P54" s="35" t="str">
        <f t="shared" si="15"/>
        <v/>
      </c>
      <c r="Q54" s="35" t="str">
        <f t="shared" si="18"/>
        <v/>
      </c>
      <c r="R54" s="6">
        <f t="shared" si="19"/>
        <v>0</v>
      </c>
      <c r="S54" s="6">
        <f>IF(AND(D54&lt;=L$4,P54&lt;&gt;"Y"),IF(N54&lt;VLOOKUP(O54,Runners!A$5:CY$183,S$1,FALSE),IF(Y$2="zero",0,Y$2),0),0)</f>
        <v>0</v>
      </c>
      <c r="T54" s="6">
        <f t="shared" si="16"/>
        <v>0</v>
      </c>
      <c r="U54" s="2"/>
      <c r="V54" s="2" t="str">
        <f>IF(O54&lt;&gt;"",VLOOKUP(O54,Runners!DE$5:DR$183,V$1,FALSE),"")</f>
        <v/>
      </c>
      <c r="W54" s="19" t="str">
        <f t="shared" si="17"/>
        <v/>
      </c>
    </row>
    <row r="55" spans="1:23" x14ac:dyDescent="0.25">
      <c r="A55" s="1" t="s">
        <v>158</v>
      </c>
      <c r="C55" s="3">
        <f>IF(A55&lt;&gt;"",VLOOKUP(A55,Runners!A$5:AX$183,C$1,FALSE),0)</f>
        <v>7.1180555555555554E-3</v>
      </c>
      <c r="D55" s="6">
        <f t="shared" si="20"/>
        <v>52</v>
      </c>
      <c r="E55" s="2"/>
      <c r="F55" s="2">
        <f t="shared" si="21"/>
        <v>0</v>
      </c>
      <c r="J55" s="1" t="str">
        <f t="shared" si="22"/>
        <v>Katy McIntyre</v>
      </c>
      <c r="M55" s="8"/>
      <c r="P55" s="35"/>
      <c r="Q55" s="35"/>
      <c r="T55" s="6"/>
      <c r="U55" s="2"/>
      <c r="V55" s="2"/>
      <c r="W55" s="19"/>
    </row>
    <row r="56" spans="1:23" x14ac:dyDescent="0.25">
      <c r="A56" s="1" t="s">
        <v>141</v>
      </c>
      <c r="C56" s="3">
        <f>IF(A56&lt;&gt;"",VLOOKUP(A56,Runners!A$5:AX$183,C$1,FALSE),0)</f>
        <v>5.3819444444444453E-3</v>
      </c>
      <c r="D56" s="6">
        <f t="shared" si="20"/>
        <v>53</v>
      </c>
      <c r="E56" s="2"/>
      <c r="F56" s="2">
        <f t="shared" si="21"/>
        <v>0</v>
      </c>
      <c r="J56" s="1" t="str">
        <f t="shared" si="22"/>
        <v>Kevin Murray</v>
      </c>
      <c r="M56" s="8" t="str">
        <f>IF(D56&lt;=L$4,SMALL(E$4:E$207,D56),"")</f>
        <v/>
      </c>
      <c r="N56" s="8" t="str">
        <f>IF(D56&lt;=L$4,VLOOKUP(M56,E$4:F$207,2,FALSE),"")</f>
        <v/>
      </c>
      <c r="O56" s="1" t="str">
        <f>IF(D56&lt;=L$4,VLOOKUP(M56,E$4:J$207,6,FALSE),"")</f>
        <v/>
      </c>
      <c r="P56" s="35" t="str">
        <f>IF(D56&lt;=L$4,VLOOKUP(O56,A$4:B$207,2,FALSE),"")</f>
        <v/>
      </c>
      <c r="Q56" s="35" t="str">
        <f>IF(D56&lt;=L$4,IF(P56="Y",Q54,Q54-1),"")</f>
        <v/>
      </c>
      <c r="R56" s="6">
        <f>IF(Q56=Q54,0,IF(Q56&gt;0,Q56,1))</f>
        <v>0</v>
      </c>
      <c r="S56" s="6">
        <f>IF(AND(D56&lt;=L$4,P56&lt;&gt;"Y"),IF(N56&lt;VLOOKUP(O56,Runners!A$5:CY$183,S$1,FALSE),IF(Y$2="zero",0,Y$2),0),0)</f>
        <v>0</v>
      </c>
      <c r="T56" s="6">
        <f>IF(AND(D56&lt;=L$4,P56&lt;&gt;"Y"),S56+R56,0)</f>
        <v>0</v>
      </c>
      <c r="U56" s="2"/>
      <c r="V56" s="2" t="str">
        <f>IF(O56&lt;&gt;"",VLOOKUP(O56,Runners!DE$5:DR$183,V$1,FALSE),"")</f>
        <v/>
      </c>
      <c r="W56" s="19" t="str">
        <f>IF(O56&lt;&gt;"",(V56-N56)/V56,"")</f>
        <v/>
      </c>
    </row>
    <row r="57" spans="1:23" x14ac:dyDescent="0.25">
      <c r="A57" s="1" t="s">
        <v>202</v>
      </c>
      <c r="C57" s="3">
        <f>IF(A57&lt;&gt;"",VLOOKUP(A57,Runners!A$5:AX$183,C$1,FALSE),0)</f>
        <v>7.1180555555555554E-3</v>
      </c>
      <c r="D57" s="6">
        <f t="shared" si="20"/>
        <v>54</v>
      </c>
      <c r="E57" s="2"/>
      <c r="F57" s="2"/>
      <c r="J57" s="1" t="str">
        <f t="shared" si="22"/>
        <v>Kim Dykes</v>
      </c>
      <c r="M57" s="8" t="str">
        <f>IF(D57&lt;=L$4,SMALL(E$4:E$207,D57),"")</f>
        <v/>
      </c>
      <c r="N57" s="8" t="str">
        <f>IF(D57&lt;=L$4,VLOOKUP(M57,E$4:F$207,2,FALSE),"")</f>
        <v/>
      </c>
      <c r="O57" s="1" t="str">
        <f>IF(D57&lt;=L$4,VLOOKUP(M57,E$4:J$207,6,FALSE),"")</f>
        <v/>
      </c>
      <c r="P57" s="35" t="str">
        <f>IF(D57&lt;=L$4,VLOOKUP(O57,A$4:B$207,2,FALSE),"")</f>
        <v/>
      </c>
      <c r="Q57" s="35" t="str">
        <f>IF(D57&lt;=L$4,IF(P57="Y",Q56,Q56-1),"")</f>
        <v/>
      </c>
      <c r="R57" s="6">
        <f>IF(Q57=Q56,0,IF(Q57&gt;0,Q57,1))</f>
        <v>0</v>
      </c>
      <c r="S57" s="6">
        <f>IF(AND(D57&lt;=L$4,P57&lt;&gt;"Y"),IF(N57&lt;VLOOKUP(O57,Runners!A$5:CY$183,S$1,FALSE),IF(Y$2="zero",0,Y$2),0),0)</f>
        <v>0</v>
      </c>
      <c r="T57" s="6">
        <f>IF(AND(D57&lt;=L$4,P57&lt;&gt;"Y"),S57+R57,0)</f>
        <v>0</v>
      </c>
      <c r="U57" s="2"/>
      <c r="V57" s="2" t="str">
        <f>IF(O57&lt;&gt;"",VLOOKUP(O57,Runners!DE$5:DR$183,V$1,FALSE),"")</f>
        <v/>
      </c>
      <c r="W57" s="19" t="str">
        <f>IF(O57&lt;&gt;"",(V57-N57)/V57,"")</f>
        <v/>
      </c>
    </row>
    <row r="58" spans="1:23" x14ac:dyDescent="0.25">
      <c r="A58" s="1" t="s">
        <v>10</v>
      </c>
      <c r="C58" s="3">
        <f>IF(A58&lt;&gt;"",VLOOKUP(A58,Runners!A$5:AX$183,C$1,FALSE),0)</f>
        <v>4.340277777777778E-3</v>
      </c>
      <c r="D58" s="6">
        <f t="shared" si="20"/>
        <v>55</v>
      </c>
      <c r="E58" s="2"/>
      <c r="F58" s="2">
        <f t="shared" ref="F58:F107" si="23">IF(E58&gt;0,E58-C58,0)</f>
        <v>0</v>
      </c>
      <c r="J58" s="1" t="str">
        <f t="shared" si="22"/>
        <v>Kirsten Burnett</v>
      </c>
      <c r="M58" s="8"/>
      <c r="P58" s="35"/>
      <c r="Q58" s="35"/>
      <c r="T58" s="6"/>
      <c r="U58" s="2"/>
      <c r="V58" s="2"/>
      <c r="W58" s="19"/>
    </row>
    <row r="59" spans="1:23" x14ac:dyDescent="0.25">
      <c r="A59" s="1" t="s">
        <v>9</v>
      </c>
      <c r="C59" s="3">
        <f>IF(A59&lt;&gt;"",VLOOKUP(A59,Runners!A$5:AX$183,C$1,FALSE),0)</f>
        <v>4.8611111111111112E-3</v>
      </c>
      <c r="D59" s="6">
        <f t="shared" si="20"/>
        <v>56</v>
      </c>
      <c r="E59" s="2"/>
      <c r="F59" s="2">
        <f t="shared" si="23"/>
        <v>0</v>
      </c>
      <c r="J59" s="1" t="str">
        <f t="shared" si="22"/>
        <v>Laura Byrne</v>
      </c>
      <c r="M59" s="8" t="str">
        <f t="shared" ref="M59:M65" si="24">IF(D59&lt;=L$4,SMALL(E$4:E$207,D59),"")</f>
        <v/>
      </c>
      <c r="N59" s="8" t="str">
        <f t="shared" ref="N59:N65" si="25">IF(D59&lt;=L$4,VLOOKUP(M59,E$4:F$207,2,FALSE),"")</f>
        <v/>
      </c>
      <c r="O59" s="1" t="str">
        <f t="shared" ref="O59:O65" si="26">IF(D59&lt;=L$4,VLOOKUP(M59,E$4:J$207,6,FALSE),"")</f>
        <v/>
      </c>
      <c r="P59" s="35" t="str">
        <f t="shared" ref="P59:P65" si="27">IF(D59&lt;=L$4,VLOOKUP(O59,A$4:B$207,2,FALSE),"")</f>
        <v/>
      </c>
      <c r="Q59" s="35" t="str">
        <f>IF(D59&lt;=L$4,IF(P59="Y",Q57,Q57-1),"")</f>
        <v/>
      </c>
      <c r="R59" s="6">
        <f>IF(Q59=Q57,0,IF(Q59&gt;0,Q59,1))</f>
        <v>0</v>
      </c>
      <c r="S59" s="6">
        <f>IF(AND(D59&lt;=L$4,P59&lt;&gt;"Y"),IF(N59&lt;VLOOKUP(O59,Runners!A$5:CY$183,S$1,FALSE),IF(Y$2="zero",0,Y$2),0),0)</f>
        <v>0</v>
      </c>
      <c r="T59" s="6">
        <f t="shared" ref="T59:T65" si="28">IF(AND(D59&lt;=L$4,P59&lt;&gt;"Y"),S59+R59,0)</f>
        <v>0</v>
      </c>
      <c r="U59" s="2"/>
      <c r="V59" s="2" t="str">
        <f>IF(O59&lt;&gt;"",VLOOKUP(O59,Runners!DE$5:DR$183,V$1,FALSE),"")</f>
        <v/>
      </c>
      <c r="W59" s="19" t="str">
        <f t="shared" ref="W59:W65" si="29">IF(O59&lt;&gt;"",(V59-N59)/V59,"")</f>
        <v/>
      </c>
    </row>
    <row r="60" spans="1:23" x14ac:dyDescent="0.25">
      <c r="A60" s="1" t="s">
        <v>183</v>
      </c>
      <c r="C60" s="3">
        <f>IF(A60&lt;&gt;"",VLOOKUP(A60,Runners!A$5:AX$183,C$1,FALSE),0)</f>
        <v>4.1666666666666666E-3</v>
      </c>
      <c r="D60" s="6">
        <f t="shared" si="20"/>
        <v>57</v>
      </c>
      <c r="E60" s="2"/>
      <c r="F60" s="2">
        <f t="shared" si="23"/>
        <v>0</v>
      </c>
      <c r="J60" s="1" t="str">
        <f t="shared" si="22"/>
        <v>Lee Ramsden</v>
      </c>
      <c r="M60" s="8" t="str">
        <f t="shared" si="24"/>
        <v/>
      </c>
      <c r="N60" s="8" t="str">
        <f t="shared" si="25"/>
        <v/>
      </c>
      <c r="O60" s="1" t="str">
        <f t="shared" si="26"/>
        <v/>
      </c>
      <c r="P60" s="35" t="str">
        <f t="shared" si="27"/>
        <v/>
      </c>
      <c r="Q60" s="35" t="str">
        <f t="shared" ref="Q60:Q65" si="30">IF(D60&lt;=L$4,IF(P60="Y",Q59,Q59-1),"")</f>
        <v/>
      </c>
      <c r="R60" s="6">
        <f t="shared" ref="R60:R65" si="31">IF(Q60=Q59,0,IF(Q60&gt;0,Q60,1))</f>
        <v>0</v>
      </c>
      <c r="S60" s="6">
        <f>IF(AND(D60&lt;=L$4,P60&lt;&gt;"Y"),IF(N60&lt;VLOOKUP(O60,Runners!A$5:CY$183,S$1,FALSE),IF(Y$2="zero",0,Y$2),0),0)</f>
        <v>0</v>
      </c>
      <c r="T60" s="6">
        <f t="shared" si="28"/>
        <v>0</v>
      </c>
      <c r="U60" s="2"/>
      <c r="V60" s="2" t="str">
        <f>IF(O60&lt;&gt;"",VLOOKUP(O60,Runners!DE$5:DR$183,V$1,FALSE),"")</f>
        <v/>
      </c>
      <c r="W60" s="19" t="str">
        <f t="shared" si="29"/>
        <v/>
      </c>
    </row>
    <row r="61" spans="1:23" x14ac:dyDescent="0.25">
      <c r="A61" s="1" t="s">
        <v>148</v>
      </c>
      <c r="B61" s="3"/>
      <c r="C61" s="3">
        <f>IF(A61&lt;&gt;"",VLOOKUP(A61,Runners!A$5:AX$183,C$1,FALSE),0)</f>
        <v>8.3333333333333332E-3</v>
      </c>
      <c r="D61" s="6">
        <f t="shared" si="20"/>
        <v>58</v>
      </c>
      <c r="E61" s="2">
        <v>2.6550925925925926E-2</v>
      </c>
      <c r="F61" s="2">
        <f t="shared" si="23"/>
        <v>1.8217592592592591E-2</v>
      </c>
      <c r="J61" s="1" t="str">
        <f t="shared" si="22"/>
        <v>Lewis McAfee</v>
      </c>
      <c r="M61" s="8" t="str">
        <f t="shared" si="24"/>
        <v/>
      </c>
      <c r="N61" s="8" t="str">
        <f t="shared" si="25"/>
        <v/>
      </c>
      <c r="O61" s="1" t="str">
        <f t="shared" si="26"/>
        <v/>
      </c>
      <c r="P61" s="35" t="str">
        <f t="shared" si="27"/>
        <v/>
      </c>
      <c r="Q61" s="35" t="str">
        <f t="shared" si="30"/>
        <v/>
      </c>
      <c r="R61" s="6">
        <f t="shared" si="31"/>
        <v>0</v>
      </c>
      <c r="S61" s="6">
        <f>IF(AND(D61&lt;=L$4,P61&lt;&gt;"Y"),IF(N61&lt;VLOOKUP(O61,Runners!A$5:CY$183,S$1,FALSE),IF(Y$2="zero",0,Y$2),0),0)</f>
        <v>0</v>
      </c>
      <c r="T61" s="6">
        <f t="shared" si="28"/>
        <v>0</v>
      </c>
      <c r="U61" s="2"/>
      <c r="V61" s="2" t="str">
        <f>IF(O61&lt;&gt;"",VLOOKUP(O61,Runners!DE$5:DR$183,V$1,FALSE),"")</f>
        <v/>
      </c>
      <c r="W61" s="19" t="str">
        <f t="shared" si="29"/>
        <v/>
      </c>
    </row>
    <row r="62" spans="1:23" x14ac:dyDescent="0.25">
      <c r="A62" s="1" t="s">
        <v>200</v>
      </c>
      <c r="B62" s="3"/>
      <c r="C62" s="3">
        <f>IF(A62&lt;&gt;"",VLOOKUP(A62,Runners!A$5:AX$183,C$1,FALSE),0)</f>
        <v>1.3888888888888889E-3</v>
      </c>
      <c r="D62" s="6">
        <f t="shared" si="20"/>
        <v>59</v>
      </c>
      <c r="E62" s="2"/>
      <c r="F62" s="2">
        <f t="shared" si="23"/>
        <v>0</v>
      </c>
      <c r="J62" s="1" t="str">
        <f t="shared" si="22"/>
        <v>Liah Murphy</v>
      </c>
      <c r="M62" s="8" t="str">
        <f t="shared" si="24"/>
        <v/>
      </c>
      <c r="N62" s="8" t="str">
        <f t="shared" si="25"/>
        <v/>
      </c>
      <c r="O62" s="1" t="str">
        <f t="shared" si="26"/>
        <v/>
      </c>
      <c r="P62" s="35" t="str">
        <f t="shared" si="27"/>
        <v/>
      </c>
      <c r="Q62" s="35" t="str">
        <f t="shared" si="30"/>
        <v/>
      </c>
      <c r="R62" s="6">
        <f t="shared" si="31"/>
        <v>0</v>
      </c>
      <c r="S62" s="6">
        <f>IF(AND(D62&lt;=L$4,P62&lt;&gt;"Y"),IF(N62&lt;VLOOKUP(O62,Runners!A$5:CY$183,S$1,FALSE),IF(Y$2="zero",0,Y$2),0),0)</f>
        <v>0</v>
      </c>
      <c r="T62" s="6">
        <f t="shared" si="28"/>
        <v>0</v>
      </c>
      <c r="U62" s="2"/>
      <c r="V62" s="2" t="str">
        <f>IF(O62&lt;&gt;"",VLOOKUP(O62,Runners!DE$5:DR$183,V$1,FALSE),"")</f>
        <v/>
      </c>
      <c r="W62" s="19" t="str">
        <f t="shared" si="29"/>
        <v/>
      </c>
    </row>
    <row r="63" spans="1:23" x14ac:dyDescent="0.25">
      <c r="A63" s="1" t="s">
        <v>167</v>
      </c>
      <c r="C63" s="3">
        <f>IF(A63&lt;&gt;"",VLOOKUP(A63,Runners!A$5:AX$183,C$1,FALSE),0)</f>
        <v>3.645833333333333E-3</v>
      </c>
      <c r="D63" s="6">
        <f t="shared" si="20"/>
        <v>60</v>
      </c>
      <c r="E63" s="2"/>
      <c r="F63" s="2">
        <f t="shared" si="23"/>
        <v>0</v>
      </c>
      <c r="J63" s="1" t="str">
        <f t="shared" si="22"/>
        <v>Linda Chadderton</v>
      </c>
      <c r="M63" s="8" t="str">
        <f t="shared" si="24"/>
        <v/>
      </c>
      <c r="N63" s="8" t="str">
        <f t="shared" si="25"/>
        <v/>
      </c>
      <c r="O63" s="1" t="str">
        <f t="shared" si="26"/>
        <v/>
      </c>
      <c r="P63" s="35" t="str">
        <f t="shared" si="27"/>
        <v/>
      </c>
      <c r="Q63" s="35" t="str">
        <f t="shared" si="30"/>
        <v/>
      </c>
      <c r="R63" s="6">
        <f t="shared" si="31"/>
        <v>0</v>
      </c>
      <c r="S63" s="6">
        <f>IF(AND(D63&lt;=L$4,P63&lt;&gt;"Y"),IF(N63&lt;VLOOKUP(O63,Runners!A$5:CY$183,S$1,FALSE),IF(Y$2="zero",0,Y$2),0),0)</f>
        <v>0</v>
      </c>
      <c r="T63" s="6">
        <f t="shared" si="28"/>
        <v>0</v>
      </c>
      <c r="U63" s="2"/>
      <c r="V63" s="2" t="str">
        <f>IF(O63&lt;&gt;"",VLOOKUP(O63,Runners!DE$5:DR$183,V$1,FALSE),"")</f>
        <v/>
      </c>
      <c r="W63" s="19" t="str">
        <f t="shared" si="29"/>
        <v/>
      </c>
    </row>
    <row r="64" spans="1:23" x14ac:dyDescent="0.25">
      <c r="A64" s="1" t="s">
        <v>182</v>
      </c>
      <c r="C64" s="3">
        <f>IF(A64&lt;&gt;"",VLOOKUP(A64,Runners!A$5:AX$183,C$1,FALSE),0)</f>
        <v>1.1574074074074074E-6</v>
      </c>
      <c r="D64" s="6">
        <f t="shared" si="20"/>
        <v>61</v>
      </c>
      <c r="E64" s="2"/>
      <c r="F64" s="2">
        <f t="shared" si="23"/>
        <v>0</v>
      </c>
      <c r="J64" s="1" t="str">
        <f t="shared" si="22"/>
        <v>Liz Boon</v>
      </c>
      <c r="M64" s="8" t="str">
        <f t="shared" si="24"/>
        <v/>
      </c>
      <c r="N64" s="8" t="str">
        <f t="shared" si="25"/>
        <v/>
      </c>
      <c r="O64" s="1" t="str">
        <f t="shared" si="26"/>
        <v/>
      </c>
      <c r="P64" s="35" t="str">
        <f t="shared" si="27"/>
        <v/>
      </c>
      <c r="Q64" s="35" t="str">
        <f t="shared" si="30"/>
        <v/>
      </c>
      <c r="R64" s="6">
        <f t="shared" si="31"/>
        <v>0</v>
      </c>
      <c r="S64" s="6">
        <f>IF(AND(D64&lt;=L$4,P64&lt;&gt;"Y"),IF(N64&lt;VLOOKUP(O64,Runners!A$5:CY$183,S$1,FALSE),IF(Y$2="zero",0,Y$2),0),0)</f>
        <v>0</v>
      </c>
      <c r="T64" s="6">
        <f t="shared" si="28"/>
        <v>0</v>
      </c>
      <c r="U64" s="2"/>
      <c r="V64" s="2" t="str">
        <f>IF(O64&lt;&gt;"",VLOOKUP(O64,Runners!DE$5:DR$183,V$1,FALSE),"")</f>
        <v/>
      </c>
      <c r="W64" s="19" t="str">
        <f t="shared" si="29"/>
        <v/>
      </c>
    </row>
    <row r="65" spans="1:23" x14ac:dyDescent="0.25">
      <c r="A65" s="1" t="s">
        <v>145</v>
      </c>
      <c r="C65" s="3">
        <f>IF(A65&lt;&gt;"",VLOOKUP(A65,Runners!A$5:AX$183,C$1,FALSE),0)</f>
        <v>3.645833333333333E-3</v>
      </c>
      <c r="D65" s="6">
        <f t="shared" si="20"/>
        <v>62</v>
      </c>
      <c r="E65" s="2"/>
      <c r="F65" s="2">
        <f t="shared" si="23"/>
        <v>0</v>
      </c>
      <c r="J65" s="1" t="str">
        <f t="shared" si="22"/>
        <v>Liz Canavan</v>
      </c>
      <c r="M65" s="8" t="str">
        <f t="shared" si="24"/>
        <v/>
      </c>
      <c r="N65" s="8" t="str">
        <f t="shared" si="25"/>
        <v/>
      </c>
      <c r="O65" s="1" t="str">
        <f t="shared" si="26"/>
        <v/>
      </c>
      <c r="P65" s="35" t="str">
        <f t="shared" si="27"/>
        <v/>
      </c>
      <c r="Q65" s="35" t="str">
        <f t="shared" si="30"/>
        <v/>
      </c>
      <c r="R65" s="6">
        <f t="shared" si="31"/>
        <v>0</v>
      </c>
      <c r="S65" s="6">
        <f>IF(AND(D65&lt;=L$4,P65&lt;&gt;"Y"),IF(N65&lt;VLOOKUP(O65,Runners!A$5:CY$183,S$1,FALSE),IF(Y$2="zero",0,Y$2),0),0)</f>
        <v>0</v>
      </c>
      <c r="T65" s="6">
        <f t="shared" si="28"/>
        <v>0</v>
      </c>
      <c r="U65" s="2"/>
      <c r="V65" s="2" t="str">
        <f>IF(O65&lt;&gt;"",VLOOKUP(O65,Runners!DE$5:DR$183,V$1,FALSE),"")</f>
        <v/>
      </c>
      <c r="W65" s="19" t="str">
        <f t="shared" si="29"/>
        <v/>
      </c>
    </row>
    <row r="66" spans="1:23" x14ac:dyDescent="0.25">
      <c r="A66" s="1" t="s">
        <v>160</v>
      </c>
      <c r="B66" s="3"/>
      <c r="C66" s="3">
        <f>IF(A66&lt;&gt;"",VLOOKUP(A66,Runners!A$5:AX$183,C$1,FALSE),0)</f>
        <v>9.3749999999999997E-3</v>
      </c>
      <c r="D66" s="6">
        <f t="shared" si="20"/>
        <v>63</v>
      </c>
      <c r="E66" s="2"/>
      <c r="F66" s="2">
        <f t="shared" si="23"/>
        <v>0</v>
      </c>
      <c r="J66" s="1" t="str">
        <f t="shared" si="22"/>
        <v>Louise Cox</v>
      </c>
      <c r="M66" s="8"/>
      <c r="P66" s="35"/>
      <c r="Q66" s="35"/>
      <c r="T66" s="6"/>
      <c r="U66" s="2"/>
      <c r="V66" s="2"/>
      <c r="W66" s="19"/>
    </row>
    <row r="67" spans="1:23" x14ac:dyDescent="0.25">
      <c r="A67" s="36" t="s">
        <v>162</v>
      </c>
      <c r="B67" s="3"/>
      <c r="C67" s="3">
        <f>IF(A67&lt;&gt;"",VLOOKUP(A67,Runners!A$5:AX$183,C$1,FALSE),0)</f>
        <v>8.1597222222222227E-3</v>
      </c>
      <c r="D67" s="6">
        <f t="shared" si="20"/>
        <v>64</v>
      </c>
      <c r="E67" s="2"/>
      <c r="F67" s="2">
        <f t="shared" si="23"/>
        <v>0</v>
      </c>
      <c r="J67" s="1" t="str">
        <f t="shared" si="22"/>
        <v>Maddy Markham</v>
      </c>
      <c r="M67" s="8" t="str">
        <f t="shared" ref="M67:M98" si="32">IF(D67&lt;=L$4,SMALL(E$4:E$207,D67),"")</f>
        <v/>
      </c>
      <c r="N67" s="8" t="str">
        <f t="shared" ref="N67:N98" si="33">IF(D67&lt;=L$4,VLOOKUP(M67,E$4:F$207,2,FALSE),"")</f>
        <v/>
      </c>
      <c r="O67" s="1" t="str">
        <f t="shared" ref="O67:O98" si="34">IF(D67&lt;=L$4,VLOOKUP(M67,E$4:J$207,6,FALSE),"")</f>
        <v/>
      </c>
      <c r="P67" s="35" t="str">
        <f t="shared" ref="P67:P98" si="35">IF(D67&lt;=L$4,VLOOKUP(O67,A$4:B$207,2,FALSE),"")</f>
        <v/>
      </c>
      <c r="Q67" s="35" t="str">
        <f>IF(D67&lt;=L$4,IF(P67="Y",Q65,Q65-1),"")</f>
        <v/>
      </c>
      <c r="R67" s="6">
        <f>IF(Q67=Q65,0,IF(Q67&gt;0,Q67,1))</f>
        <v>0</v>
      </c>
      <c r="S67" s="6">
        <f>IF(AND(D67&lt;=L$4,P67&lt;&gt;"Y"),IF(N67&lt;VLOOKUP(O67,Runners!A$5:CY$183,S$1,FALSE),IF(Y$2="zero",0,Y$2),0),0)</f>
        <v>0</v>
      </c>
      <c r="T67" s="6">
        <f t="shared" ref="T67:T105" si="36">IF(AND(D67&lt;=L$4,P67&lt;&gt;"Y"),S67+R67,0)</f>
        <v>0</v>
      </c>
      <c r="U67" s="2"/>
      <c r="V67" s="2" t="str">
        <f>IF(O67&lt;&gt;"",VLOOKUP(O67,Runners!DE$5:DR$183,V$1,FALSE),"")</f>
        <v/>
      </c>
      <c r="W67" s="19" t="str">
        <f t="shared" ref="W67:W105" si="37">IF(O67&lt;&gt;"",(V67-N67)/V67,"")</f>
        <v/>
      </c>
    </row>
    <row r="68" spans="1:23" x14ac:dyDescent="0.25">
      <c r="A68" s="36" t="s">
        <v>204</v>
      </c>
      <c r="B68" s="3" t="s">
        <v>181</v>
      </c>
      <c r="C68" s="3">
        <f>IF(A68&lt;&gt;"",VLOOKUP(A68,Runners!A$5:AX$183,C$1,FALSE),0)</f>
        <v>3.472222222222222E-3</v>
      </c>
      <c r="D68" s="6">
        <f t="shared" si="20"/>
        <v>65</v>
      </c>
      <c r="E68" s="2"/>
      <c r="F68" s="2">
        <f t="shared" si="23"/>
        <v>0</v>
      </c>
      <c r="J68" s="1" t="str">
        <f t="shared" ref="J68:J105" si="38">A68</f>
        <v>Marie</v>
      </c>
      <c r="M68" s="8" t="str">
        <f t="shared" si="32"/>
        <v/>
      </c>
      <c r="N68" s="8" t="str">
        <f t="shared" si="33"/>
        <v/>
      </c>
      <c r="O68" s="1" t="str">
        <f t="shared" si="34"/>
        <v/>
      </c>
      <c r="P68" s="35" t="str">
        <f t="shared" si="35"/>
        <v/>
      </c>
      <c r="Q68" s="35" t="str">
        <f t="shared" ref="Q68:Q105" si="39">IF(D68&lt;=L$4,IF(P68="Y",Q67,Q67-1),"")</f>
        <v/>
      </c>
      <c r="R68" s="6">
        <f t="shared" ref="R68:R105" si="40">IF(Q68=Q67,0,IF(Q68&gt;0,Q68,1))</f>
        <v>0</v>
      </c>
      <c r="S68" s="6">
        <f>IF(AND(D68&lt;=L$4,P68&lt;&gt;"Y"),IF(N68&lt;VLOOKUP(O68,Runners!A$5:CY$183,S$1,FALSE),IF(Y$2="zero",0,Y$2),0),0)</f>
        <v>0</v>
      </c>
      <c r="T68" s="6">
        <f t="shared" si="36"/>
        <v>0</v>
      </c>
      <c r="U68" s="2"/>
      <c r="V68" s="2" t="str">
        <f>IF(O68&lt;&gt;"",VLOOKUP(O68,Runners!DE$5:DR$183,V$1,FALSE),"")</f>
        <v/>
      </c>
      <c r="W68" s="19" t="str">
        <f t="shared" si="37"/>
        <v/>
      </c>
    </row>
    <row r="69" spans="1:23" x14ac:dyDescent="0.25">
      <c r="A69" s="1" t="s">
        <v>136</v>
      </c>
      <c r="C69" s="3">
        <f>IF(A69&lt;&gt;"",VLOOKUP(A69,Runners!A$5:AX$183,C$1,FALSE),0)</f>
        <v>8.1597222222222227E-3</v>
      </c>
      <c r="D69" s="6">
        <f t="shared" si="20"/>
        <v>66</v>
      </c>
      <c r="E69" s="2"/>
      <c r="F69" s="2">
        <f t="shared" si="23"/>
        <v>0</v>
      </c>
      <c r="J69" s="1" t="str">
        <f t="shared" si="38"/>
        <v>Mark Hughes</v>
      </c>
      <c r="M69" s="8" t="str">
        <f t="shared" si="32"/>
        <v/>
      </c>
      <c r="N69" s="8" t="str">
        <f t="shared" si="33"/>
        <v/>
      </c>
      <c r="O69" s="1" t="str">
        <f t="shared" si="34"/>
        <v/>
      </c>
      <c r="P69" s="35" t="str">
        <f t="shared" si="35"/>
        <v/>
      </c>
      <c r="Q69" s="35" t="str">
        <f t="shared" si="39"/>
        <v/>
      </c>
      <c r="R69" s="6">
        <f t="shared" si="40"/>
        <v>0</v>
      </c>
      <c r="S69" s="6">
        <f>IF(AND(D69&lt;=L$4,P69&lt;&gt;"Y"),IF(N69&lt;VLOOKUP(O69,Runners!A$5:CY$183,S$1,FALSE),IF(Y$2="zero",0,Y$2),0),0)</f>
        <v>0</v>
      </c>
      <c r="T69" s="6">
        <f t="shared" si="36"/>
        <v>0</v>
      </c>
      <c r="U69" s="2"/>
      <c r="V69" s="2" t="str">
        <f>IF(O69&lt;&gt;"",VLOOKUP(O69,Runners!DE$5:DR$183,V$1,FALSE),"")</f>
        <v/>
      </c>
      <c r="W69" s="19" t="str">
        <f t="shared" si="37"/>
        <v/>
      </c>
    </row>
    <row r="70" spans="1:23" x14ac:dyDescent="0.25">
      <c r="A70" s="1" t="s">
        <v>174</v>
      </c>
      <c r="C70" s="3">
        <f>IF(A70&lt;&gt;"",VLOOKUP(A70,Runners!A$5:AX$183,C$1,FALSE),0)</f>
        <v>7.8125E-3</v>
      </c>
      <c r="D70" s="6">
        <f t="shared" si="20"/>
        <v>67</v>
      </c>
      <c r="E70" s="2"/>
      <c r="F70" s="2">
        <f t="shared" si="23"/>
        <v>0</v>
      </c>
      <c r="J70" s="1" t="str">
        <f t="shared" si="38"/>
        <v>Mark Johnston</v>
      </c>
      <c r="M70" s="8" t="str">
        <f t="shared" si="32"/>
        <v/>
      </c>
      <c r="N70" s="8" t="str">
        <f t="shared" si="33"/>
        <v/>
      </c>
      <c r="O70" s="1" t="str">
        <f t="shared" si="34"/>
        <v/>
      </c>
      <c r="P70" s="35" t="str">
        <f t="shared" si="35"/>
        <v/>
      </c>
      <c r="Q70" s="35" t="str">
        <f t="shared" si="39"/>
        <v/>
      </c>
      <c r="R70" s="6">
        <f t="shared" si="40"/>
        <v>0</v>
      </c>
      <c r="S70" s="6">
        <f>IF(AND(D70&lt;=L$4,P70&lt;&gt;"Y"),IF(N70&lt;VLOOKUP(O70,Runners!A$5:CY$183,S$1,FALSE),IF(Y$2="zero",0,Y$2),0),0)</f>
        <v>0</v>
      </c>
      <c r="T70" s="6">
        <f t="shared" si="36"/>
        <v>0</v>
      </c>
      <c r="U70" s="2"/>
      <c r="V70" s="2" t="str">
        <f>IF(O70&lt;&gt;"",VLOOKUP(O70,Runners!DE$5:DR$183,V$1,FALSE),"")</f>
        <v/>
      </c>
      <c r="W70" s="19" t="str">
        <f t="shared" si="37"/>
        <v/>
      </c>
    </row>
    <row r="71" spans="1:23" x14ac:dyDescent="0.25">
      <c r="A71" s="1" t="s">
        <v>22</v>
      </c>
      <c r="B71" s="3"/>
      <c r="C71" s="3">
        <f>IF(A71&lt;&gt;"",VLOOKUP(A71,Runners!A$5:AX$183,C$1,FALSE),0)</f>
        <v>1.0416666666666666E-2</v>
      </c>
      <c r="D71" s="6">
        <f t="shared" si="20"/>
        <v>68</v>
      </c>
      <c r="E71" s="2"/>
      <c r="F71" s="2">
        <f t="shared" si="23"/>
        <v>0</v>
      </c>
      <c r="J71" s="1" t="str">
        <f t="shared" si="38"/>
        <v>Mark Selby</v>
      </c>
      <c r="M71" s="8" t="str">
        <f t="shared" si="32"/>
        <v/>
      </c>
      <c r="N71" s="8" t="str">
        <f t="shared" si="33"/>
        <v/>
      </c>
      <c r="O71" s="1" t="str">
        <f t="shared" si="34"/>
        <v/>
      </c>
      <c r="P71" s="35" t="str">
        <f t="shared" si="35"/>
        <v/>
      </c>
      <c r="Q71" s="35" t="str">
        <f t="shared" si="39"/>
        <v/>
      </c>
      <c r="R71" s="6">
        <f t="shared" si="40"/>
        <v>0</v>
      </c>
      <c r="S71" s="6">
        <f>IF(AND(D71&lt;=L$4,P71&lt;&gt;"Y"),IF(N71&lt;VLOOKUP(O71,Runners!A$5:CY$183,S$1,FALSE),IF(Y$2="zero",0,Y$2),0),0)</f>
        <v>0</v>
      </c>
      <c r="T71" s="6">
        <f t="shared" si="36"/>
        <v>0</v>
      </c>
      <c r="U71" s="2"/>
      <c r="V71" s="2" t="str">
        <f>IF(O71&lt;&gt;"",VLOOKUP(O71,Runners!DE$5:DR$183,V$1,FALSE),"")</f>
        <v/>
      </c>
      <c r="W71" s="19" t="str">
        <f t="shared" si="37"/>
        <v/>
      </c>
    </row>
    <row r="72" spans="1:23" x14ac:dyDescent="0.25">
      <c r="A72" s="1" t="s">
        <v>184</v>
      </c>
      <c r="B72" s="1" t="s">
        <v>181</v>
      </c>
      <c r="C72" s="3">
        <f>IF(A72&lt;&gt;"",VLOOKUP(A72,Runners!A$5:AX$183,C$1,FALSE),0)</f>
        <v>8.1597222222222227E-3</v>
      </c>
      <c r="D72" s="6">
        <f t="shared" si="20"/>
        <v>69</v>
      </c>
      <c r="E72" s="2"/>
      <c r="F72" s="2">
        <f t="shared" si="23"/>
        <v>0</v>
      </c>
      <c r="J72" s="1" t="str">
        <f t="shared" si="38"/>
        <v>Matt Ames</v>
      </c>
      <c r="M72" s="8" t="str">
        <f t="shared" si="32"/>
        <v/>
      </c>
      <c r="N72" s="8" t="str">
        <f t="shared" si="33"/>
        <v/>
      </c>
      <c r="O72" s="1" t="str">
        <f t="shared" si="34"/>
        <v/>
      </c>
      <c r="P72" s="35" t="str">
        <f t="shared" si="35"/>
        <v/>
      </c>
      <c r="Q72" s="35" t="str">
        <f t="shared" si="39"/>
        <v/>
      </c>
      <c r="R72" s="6">
        <f t="shared" si="40"/>
        <v>0</v>
      </c>
      <c r="S72" s="6">
        <f>IF(AND(D72&lt;=L$4,P72&lt;&gt;"Y"),IF(N72&lt;VLOOKUP(O72,Runners!A$5:CY$183,S$1,FALSE),IF(Y$2="zero",0,Y$2),0),0)</f>
        <v>0</v>
      </c>
      <c r="T72" s="6">
        <f t="shared" si="36"/>
        <v>0</v>
      </c>
      <c r="U72" s="2"/>
      <c r="V72" s="2" t="str">
        <f>IF(O72&lt;&gt;"",VLOOKUP(O72,Runners!DE$5:DR$183,V$1,FALSE),"")</f>
        <v/>
      </c>
      <c r="W72" s="19" t="str">
        <f t="shared" si="37"/>
        <v/>
      </c>
    </row>
    <row r="73" spans="1:23" x14ac:dyDescent="0.25">
      <c r="A73" s="1" t="s">
        <v>232</v>
      </c>
      <c r="C73" s="3">
        <f>IF(A73&lt;&gt;"",VLOOKUP(A73,Runners!A$5:AX$183,C$1,FALSE),0)</f>
        <v>1.7361111111111112E-4</v>
      </c>
      <c r="D73" s="6">
        <f t="shared" si="20"/>
        <v>70</v>
      </c>
      <c r="E73" s="2"/>
      <c r="F73" s="2">
        <f t="shared" ref="F73" si="41">IF(E73&gt;0,E73-C73,0)</f>
        <v>0</v>
      </c>
      <c r="J73" s="1" t="str">
        <f t="shared" ref="J73" si="42">A73</f>
        <v>Matt Kay</v>
      </c>
      <c r="M73" s="8" t="str">
        <f t="shared" si="32"/>
        <v/>
      </c>
      <c r="N73" s="8" t="str">
        <f t="shared" si="33"/>
        <v/>
      </c>
      <c r="O73" s="1" t="str">
        <f t="shared" si="34"/>
        <v/>
      </c>
      <c r="P73" s="35" t="str">
        <f t="shared" si="35"/>
        <v/>
      </c>
      <c r="Q73" s="35" t="str">
        <f t="shared" ref="Q73" si="43">IF(D73&lt;=L$4,IF(P73="Y",Q72,Q72-1),"")</f>
        <v/>
      </c>
      <c r="R73" s="6">
        <f t="shared" ref="R73" si="44">IF(Q73=Q72,0,IF(Q73&gt;0,Q73,1))</f>
        <v>0</v>
      </c>
      <c r="S73" s="6">
        <f>IF(AND(D73&lt;=L$4,P73&lt;&gt;"Y"),IF(N73&lt;VLOOKUP(O73,Runners!A$5:CY$183,S$1,FALSE),IF(Y$2="zero",0,Y$2),0),0)</f>
        <v>0</v>
      </c>
      <c r="T73" s="6">
        <f t="shared" ref="T73" si="45">IF(AND(D73&lt;=L$4,P73&lt;&gt;"Y"),S73+R73,0)</f>
        <v>0</v>
      </c>
      <c r="U73" s="2"/>
      <c r="V73" s="2" t="str">
        <f>IF(O73&lt;&gt;"",VLOOKUP(O73,Runners!DE$5:DR$183,V$1,FALSE),"")</f>
        <v/>
      </c>
      <c r="W73" s="19" t="str">
        <f t="shared" ref="W73" si="46">IF(O73&lt;&gt;"",(V73-N73)/V73,"")</f>
        <v/>
      </c>
    </row>
    <row r="74" spans="1:23" x14ac:dyDescent="0.25">
      <c r="A74" s="1" t="s">
        <v>169</v>
      </c>
      <c r="C74" s="3">
        <f>IF(A74&lt;&gt;"",VLOOKUP(A74,Runners!A$5:AX$183,C$1,FALSE),0)</f>
        <v>9.8958333333333329E-3</v>
      </c>
      <c r="D74" s="6">
        <f t="shared" si="20"/>
        <v>71</v>
      </c>
      <c r="E74" s="2"/>
      <c r="F74" s="2">
        <f t="shared" si="23"/>
        <v>0</v>
      </c>
      <c r="J74" s="1" t="str">
        <f t="shared" si="38"/>
        <v>Mel Koth</v>
      </c>
      <c r="M74" s="8" t="str">
        <f t="shared" si="32"/>
        <v/>
      </c>
      <c r="N74" s="8" t="str">
        <f t="shared" si="33"/>
        <v/>
      </c>
      <c r="O74" s="1" t="str">
        <f t="shared" si="34"/>
        <v/>
      </c>
      <c r="P74" s="35" t="str">
        <f t="shared" si="35"/>
        <v/>
      </c>
      <c r="Q74" s="35" t="str">
        <f>IF(D74&lt;=L$4,IF(P74="Y",Q72,Q72-1),"")</f>
        <v/>
      </c>
      <c r="R74" s="6">
        <f>IF(Q74=Q72,0,IF(Q74&gt;0,Q74,1))</f>
        <v>0</v>
      </c>
      <c r="S74" s="6">
        <f>IF(AND(D74&lt;=L$4,P74&lt;&gt;"Y"),IF(N74&lt;VLOOKUP(O74,Runners!A$5:CY$183,S$1,FALSE),IF(Y$2="zero",0,Y$2),0),0)</f>
        <v>0</v>
      </c>
      <c r="T74" s="6">
        <f t="shared" si="36"/>
        <v>0</v>
      </c>
      <c r="U74" s="2"/>
      <c r="V74" s="2" t="str">
        <f>IF(O74&lt;&gt;"",VLOOKUP(O74,Runners!DE$5:DR$183,V$1,FALSE),"")</f>
        <v/>
      </c>
      <c r="W74" s="19" t="str">
        <f t="shared" si="37"/>
        <v/>
      </c>
    </row>
    <row r="75" spans="1:23" x14ac:dyDescent="0.25">
      <c r="A75" s="1" t="s">
        <v>163</v>
      </c>
      <c r="C75" s="3">
        <f>IF(A75&lt;&gt;"",VLOOKUP(A75,Runners!A$5:AX$183,C$1,FALSE),0)</f>
        <v>1.0243055555555556E-2</v>
      </c>
      <c r="D75" s="6">
        <f t="shared" si="20"/>
        <v>72</v>
      </c>
      <c r="E75" s="2"/>
      <c r="F75" s="2">
        <f t="shared" si="23"/>
        <v>0</v>
      </c>
      <c r="J75" s="1" t="str">
        <f t="shared" si="38"/>
        <v>Michael Hall</v>
      </c>
      <c r="M75" s="8" t="str">
        <f t="shared" si="32"/>
        <v/>
      </c>
      <c r="N75" s="8" t="str">
        <f t="shared" si="33"/>
        <v/>
      </c>
      <c r="O75" s="1" t="str">
        <f t="shared" si="34"/>
        <v/>
      </c>
      <c r="P75" s="35" t="str">
        <f t="shared" si="35"/>
        <v/>
      </c>
      <c r="Q75" s="35" t="str">
        <f t="shared" si="39"/>
        <v/>
      </c>
      <c r="R75" s="6">
        <f t="shared" si="40"/>
        <v>0</v>
      </c>
      <c r="S75" s="6">
        <f>IF(AND(D75&lt;=L$4,P75&lt;&gt;"Y"),IF(N75&lt;VLOOKUP(O75,Runners!A$5:CY$183,S$1,FALSE),IF(Y$2="zero",0,Y$2),0),0)</f>
        <v>0</v>
      </c>
      <c r="T75" s="6">
        <f t="shared" si="36"/>
        <v>0</v>
      </c>
      <c r="U75" s="2"/>
      <c r="V75" s="2" t="str">
        <f>IF(O75&lt;&gt;"",VLOOKUP(O75,Runners!DE$5:DR$183,V$1,FALSE),"")</f>
        <v/>
      </c>
      <c r="W75" s="19" t="str">
        <f t="shared" si="37"/>
        <v/>
      </c>
    </row>
    <row r="76" spans="1:23" x14ac:dyDescent="0.25">
      <c r="A76" s="1" t="s">
        <v>186</v>
      </c>
      <c r="C76" s="3">
        <f>IF(A76&lt;&gt;"",VLOOKUP(A76,Runners!A$5:AX$183,C$1,FALSE),0)</f>
        <v>8.3333333333333332E-3</v>
      </c>
      <c r="D76" s="6">
        <f t="shared" si="20"/>
        <v>73</v>
      </c>
      <c r="E76" s="2"/>
      <c r="F76" s="2">
        <f t="shared" si="23"/>
        <v>0</v>
      </c>
      <c r="J76" s="1" t="str">
        <f t="shared" si="38"/>
        <v>Michelle Chadwick</v>
      </c>
      <c r="M76" s="8" t="str">
        <f t="shared" si="32"/>
        <v/>
      </c>
      <c r="N76" s="8" t="str">
        <f t="shared" si="33"/>
        <v/>
      </c>
      <c r="O76" s="1" t="str">
        <f t="shared" si="34"/>
        <v/>
      </c>
      <c r="P76" s="35" t="str">
        <f t="shared" si="35"/>
        <v/>
      </c>
      <c r="Q76" s="35" t="str">
        <f t="shared" si="39"/>
        <v/>
      </c>
      <c r="R76" s="6">
        <f t="shared" si="40"/>
        <v>0</v>
      </c>
      <c r="S76" s="6">
        <f>IF(AND(D76&lt;=L$4,P76&lt;&gt;"Y"),IF(N76&lt;VLOOKUP(O76,Runners!A$5:CY$183,S$1,FALSE),IF(Y$2="zero",0,Y$2),0),0)</f>
        <v>0</v>
      </c>
      <c r="T76" s="6">
        <f t="shared" si="36"/>
        <v>0</v>
      </c>
      <c r="U76" s="2"/>
      <c r="V76" s="2" t="str">
        <f>IF(O76&lt;&gt;"",VLOOKUP(O76,Runners!DE$5:DR$183,V$1,FALSE),"")</f>
        <v/>
      </c>
      <c r="W76" s="19" t="str">
        <f t="shared" si="37"/>
        <v/>
      </c>
    </row>
    <row r="77" spans="1:23" x14ac:dyDescent="0.25">
      <c r="A77" s="1" t="s">
        <v>12</v>
      </c>
      <c r="B77" s="3"/>
      <c r="C77" s="3">
        <f>IF(A77&lt;&gt;"",VLOOKUP(A77,Runners!A$5:AX$183,C$1,FALSE),0)</f>
        <v>1.1574074074074074E-6</v>
      </c>
      <c r="D77" s="6">
        <f t="shared" si="20"/>
        <v>74</v>
      </c>
      <c r="E77" s="2"/>
      <c r="F77" s="2">
        <f t="shared" si="23"/>
        <v>0</v>
      </c>
      <c r="J77" s="1" t="str">
        <f t="shared" si="38"/>
        <v>Michelle Sheridan</v>
      </c>
      <c r="M77" s="8" t="str">
        <f t="shared" si="32"/>
        <v/>
      </c>
      <c r="N77" s="8" t="str">
        <f t="shared" si="33"/>
        <v/>
      </c>
      <c r="O77" s="1" t="str">
        <f t="shared" si="34"/>
        <v/>
      </c>
      <c r="P77" s="35" t="str">
        <f t="shared" si="35"/>
        <v/>
      </c>
      <c r="Q77" s="35" t="str">
        <f t="shared" si="39"/>
        <v/>
      </c>
      <c r="R77" s="6">
        <f t="shared" si="40"/>
        <v>0</v>
      </c>
      <c r="S77" s="6">
        <f>IF(AND(D77&lt;=L$4,P77&lt;&gt;"Y"),IF(N77&lt;VLOOKUP(O77,Runners!A$5:CY$183,S$1,FALSE),IF(Y$2="zero",0,Y$2),0),0)</f>
        <v>0</v>
      </c>
      <c r="T77" s="6">
        <f t="shared" si="36"/>
        <v>0</v>
      </c>
      <c r="U77" s="2"/>
      <c r="V77" s="2" t="str">
        <f>IF(O77&lt;&gt;"",VLOOKUP(O77,Runners!DE$5:DR$183,V$1,FALSE),"")</f>
        <v/>
      </c>
      <c r="W77" s="19" t="str">
        <f t="shared" si="37"/>
        <v/>
      </c>
    </row>
    <row r="78" spans="1:23" x14ac:dyDescent="0.25">
      <c r="A78" s="36" t="s">
        <v>192</v>
      </c>
      <c r="C78" s="3">
        <f>IF(A78&lt;&gt;"",VLOOKUP(A78,Runners!A$5:AX$183,C$1,FALSE),0)</f>
        <v>6.7708333333333336E-3</v>
      </c>
      <c r="D78" s="6">
        <f t="shared" si="20"/>
        <v>75</v>
      </c>
      <c r="E78" s="2"/>
      <c r="F78" s="2">
        <f t="shared" si="23"/>
        <v>0</v>
      </c>
      <c r="J78" s="1" t="str">
        <f t="shared" si="38"/>
        <v>Mick Widdop</v>
      </c>
      <c r="M78" s="8" t="str">
        <f t="shared" si="32"/>
        <v/>
      </c>
      <c r="N78" s="8" t="str">
        <f t="shared" si="33"/>
        <v/>
      </c>
      <c r="O78" s="1" t="str">
        <f t="shared" si="34"/>
        <v/>
      </c>
      <c r="P78" s="35" t="str">
        <f t="shared" si="35"/>
        <v/>
      </c>
      <c r="Q78" s="35" t="str">
        <f t="shared" si="39"/>
        <v/>
      </c>
      <c r="R78" s="6">
        <f t="shared" si="40"/>
        <v>0</v>
      </c>
      <c r="S78" s="6">
        <f>IF(AND(D78&lt;=L$4,P78&lt;&gt;"Y"),IF(N78&lt;VLOOKUP(O78,Runners!A$5:CY$183,S$1,FALSE),IF(Y$2="zero",0,Y$2),0),0)</f>
        <v>0</v>
      </c>
      <c r="T78" s="6">
        <f t="shared" si="36"/>
        <v>0</v>
      </c>
      <c r="U78" s="2"/>
      <c r="V78" s="2" t="str">
        <f>IF(O78&lt;&gt;"",VLOOKUP(O78,Runners!DE$5:DR$183,V$1,FALSE),"")</f>
        <v/>
      </c>
      <c r="W78" s="19" t="str">
        <f t="shared" si="37"/>
        <v/>
      </c>
    </row>
    <row r="79" spans="1:23" x14ac:dyDescent="0.25">
      <c r="A79" s="1" t="s">
        <v>46</v>
      </c>
      <c r="B79" s="3"/>
      <c r="C79" s="3">
        <f>IF(A79&lt;&gt;"",VLOOKUP(A79,Runners!A$5:AX$183,C$1,FALSE),0)</f>
        <v>1.3888888888888888E-2</v>
      </c>
      <c r="D79" s="6">
        <f t="shared" si="20"/>
        <v>76</v>
      </c>
      <c r="E79" s="2"/>
      <c r="F79" s="2">
        <f t="shared" si="23"/>
        <v>0</v>
      </c>
      <c r="J79" s="1" t="str">
        <f t="shared" si="38"/>
        <v>Mike Toft</v>
      </c>
      <c r="M79" s="8" t="str">
        <f t="shared" si="32"/>
        <v/>
      </c>
      <c r="N79" s="8" t="str">
        <f t="shared" si="33"/>
        <v/>
      </c>
      <c r="O79" s="1" t="str">
        <f t="shared" si="34"/>
        <v/>
      </c>
      <c r="P79" s="35" t="str">
        <f t="shared" si="35"/>
        <v/>
      </c>
      <c r="Q79" s="35" t="str">
        <f t="shared" si="39"/>
        <v/>
      </c>
      <c r="R79" s="6">
        <f t="shared" si="40"/>
        <v>0</v>
      </c>
      <c r="S79" s="6">
        <f>IF(AND(D79&lt;=L$4,P79&lt;&gt;"Y"),IF(N79&lt;VLOOKUP(O79,Runners!A$5:CY$183,S$1,FALSE),IF(Y$2="zero",0,Y$2),0),0)</f>
        <v>0</v>
      </c>
      <c r="T79" s="6">
        <f t="shared" si="36"/>
        <v>0</v>
      </c>
      <c r="U79" s="2"/>
      <c r="V79" s="2" t="str">
        <f>IF(O79&lt;&gt;"",VLOOKUP(O79,Runners!DE$5:DR$183,V$1,FALSE),"")</f>
        <v/>
      </c>
      <c r="W79" s="19" t="str">
        <f t="shared" si="37"/>
        <v/>
      </c>
    </row>
    <row r="80" spans="1:23" x14ac:dyDescent="0.25">
      <c r="A80" s="1" t="s">
        <v>185</v>
      </c>
      <c r="C80" s="3">
        <f>IF(A80&lt;&gt;"",VLOOKUP(A80,Runners!A$5:AX$183,C$1,FALSE),0)</f>
        <v>9.5486111111111101E-3</v>
      </c>
      <c r="D80" s="6">
        <f t="shared" si="20"/>
        <v>77</v>
      </c>
      <c r="E80" s="2"/>
      <c r="F80" s="2">
        <f t="shared" si="23"/>
        <v>0</v>
      </c>
      <c r="J80" s="1" t="str">
        <f t="shared" si="38"/>
        <v>Morgan Pritchard</v>
      </c>
      <c r="M80" s="8" t="str">
        <f t="shared" si="32"/>
        <v/>
      </c>
      <c r="N80" s="8" t="str">
        <f t="shared" si="33"/>
        <v/>
      </c>
      <c r="O80" s="1" t="str">
        <f t="shared" si="34"/>
        <v/>
      </c>
      <c r="P80" s="35" t="str">
        <f t="shared" si="35"/>
        <v/>
      </c>
      <c r="Q80" s="35" t="str">
        <f t="shared" si="39"/>
        <v/>
      </c>
      <c r="R80" s="6">
        <f t="shared" si="40"/>
        <v>0</v>
      </c>
      <c r="S80" s="6">
        <f>IF(AND(D80&lt;=L$4,P80&lt;&gt;"Y"),IF(N80&lt;VLOOKUP(O80,Runners!A$5:CY$183,S$1,FALSE),IF(Y$2="zero",0,Y$2),0),0)</f>
        <v>0</v>
      </c>
      <c r="T80" s="6">
        <f t="shared" si="36"/>
        <v>0</v>
      </c>
      <c r="U80" s="2"/>
      <c r="V80" s="2" t="str">
        <f>IF(O80&lt;&gt;"",VLOOKUP(O80,Runners!DE$5:DR$183,V$1,FALSE),"")</f>
        <v/>
      </c>
      <c r="W80" s="19" t="str">
        <f t="shared" si="37"/>
        <v/>
      </c>
    </row>
    <row r="81" spans="1:23" x14ac:dyDescent="0.25">
      <c r="A81" s="1" t="s">
        <v>144</v>
      </c>
      <c r="C81" s="3">
        <f>IF(A81&lt;&gt;"",VLOOKUP(A81,Runners!A$5:AX$183,C$1,FALSE),0)</f>
        <v>8.1597222222222227E-3</v>
      </c>
      <c r="D81" s="6">
        <f t="shared" si="20"/>
        <v>78</v>
      </c>
      <c r="E81" s="2"/>
      <c r="F81" s="2">
        <f t="shared" si="23"/>
        <v>0</v>
      </c>
      <c r="J81" s="1" t="str">
        <f t="shared" si="38"/>
        <v>Neil Bayton-Roberts</v>
      </c>
      <c r="M81" s="8" t="str">
        <f t="shared" si="32"/>
        <v/>
      </c>
      <c r="N81" s="8" t="str">
        <f t="shared" si="33"/>
        <v/>
      </c>
      <c r="O81" s="1" t="str">
        <f t="shared" si="34"/>
        <v/>
      </c>
      <c r="P81" s="35" t="str">
        <f t="shared" si="35"/>
        <v/>
      </c>
      <c r="Q81" s="35" t="str">
        <f t="shared" si="39"/>
        <v/>
      </c>
      <c r="R81" s="6">
        <f t="shared" si="40"/>
        <v>0</v>
      </c>
      <c r="S81" s="6">
        <f>IF(AND(D81&lt;=L$4,P81&lt;&gt;"Y"),IF(N81&lt;VLOOKUP(O81,Runners!A$5:CY$183,S$1,FALSE),IF(Y$2="zero",0,Y$2),0),0)</f>
        <v>0</v>
      </c>
      <c r="T81" s="6">
        <f t="shared" si="36"/>
        <v>0</v>
      </c>
      <c r="U81" s="2"/>
      <c r="V81" s="2" t="str">
        <f>IF(O81&lt;&gt;"",VLOOKUP(O81,Runners!DE$5:DR$183,V$1,FALSE),"")</f>
        <v/>
      </c>
      <c r="W81" s="19" t="str">
        <f t="shared" si="37"/>
        <v/>
      </c>
    </row>
    <row r="82" spans="1:23" x14ac:dyDescent="0.25">
      <c r="A82" s="1" t="s">
        <v>8</v>
      </c>
      <c r="C82" s="3">
        <f>IF(A82&lt;&gt;"",VLOOKUP(A82,Runners!A$5:AX$183,C$1,FALSE),0)</f>
        <v>8.5069444444444437E-3</v>
      </c>
      <c r="D82" s="6">
        <f t="shared" si="20"/>
        <v>79</v>
      </c>
      <c r="E82" s="2"/>
      <c r="F82" s="2">
        <f t="shared" si="23"/>
        <v>0</v>
      </c>
      <c r="J82" s="1" t="str">
        <f t="shared" si="38"/>
        <v>Neil Tate</v>
      </c>
      <c r="M82" s="8" t="str">
        <f t="shared" si="32"/>
        <v/>
      </c>
      <c r="N82" s="8" t="str">
        <f t="shared" si="33"/>
        <v/>
      </c>
      <c r="O82" s="1" t="str">
        <f t="shared" si="34"/>
        <v/>
      </c>
      <c r="P82" s="35" t="str">
        <f t="shared" si="35"/>
        <v/>
      </c>
      <c r="Q82" s="35" t="str">
        <f t="shared" si="39"/>
        <v/>
      </c>
      <c r="R82" s="6">
        <f t="shared" si="40"/>
        <v>0</v>
      </c>
      <c r="S82" s="6">
        <f>IF(AND(D82&lt;=L$4,P82&lt;&gt;"Y"),IF(N82&lt;VLOOKUP(O82,Runners!A$5:CY$183,S$1,FALSE),IF(Y$2="zero",0,Y$2),0),0)</f>
        <v>0</v>
      </c>
      <c r="T82" s="6">
        <f t="shared" si="36"/>
        <v>0</v>
      </c>
      <c r="U82" s="2"/>
      <c r="V82" s="2" t="str">
        <f>IF(O82&lt;&gt;"",VLOOKUP(O82,Runners!DE$5:DR$183,V$1,FALSE),"")</f>
        <v/>
      </c>
      <c r="W82" s="19" t="str">
        <f t="shared" si="37"/>
        <v/>
      </c>
    </row>
    <row r="83" spans="1:23" x14ac:dyDescent="0.25">
      <c r="A83" s="1" t="s">
        <v>28</v>
      </c>
      <c r="C83" s="3">
        <f>IF(A83&lt;&gt;"",VLOOKUP(A83,Runners!A$5:AX$183,C$1,FALSE),0)</f>
        <v>7.2916666666666659E-3</v>
      </c>
      <c r="D83" s="6">
        <f t="shared" si="20"/>
        <v>80</v>
      </c>
      <c r="E83" s="2"/>
      <c r="F83" s="2">
        <f t="shared" si="23"/>
        <v>0</v>
      </c>
      <c r="J83" s="1" t="str">
        <f t="shared" si="38"/>
        <v>Nigel Simpkin</v>
      </c>
      <c r="M83" s="8" t="str">
        <f t="shared" si="32"/>
        <v/>
      </c>
      <c r="N83" s="8" t="str">
        <f t="shared" si="33"/>
        <v/>
      </c>
      <c r="O83" s="1" t="str">
        <f t="shared" si="34"/>
        <v/>
      </c>
      <c r="P83" s="35" t="str">
        <f t="shared" si="35"/>
        <v/>
      </c>
      <c r="Q83" s="35" t="str">
        <f t="shared" si="39"/>
        <v/>
      </c>
      <c r="R83" s="6">
        <f t="shared" si="40"/>
        <v>0</v>
      </c>
      <c r="S83" s="6">
        <f>IF(AND(D83&lt;=L$4,P83&lt;&gt;"Y"),IF(N83&lt;VLOOKUP(O83,Runners!A$5:CY$183,S$1,FALSE),IF(Y$2="zero",0,Y$2),0),0)</f>
        <v>0</v>
      </c>
      <c r="T83" s="6">
        <f t="shared" si="36"/>
        <v>0</v>
      </c>
      <c r="U83" s="2"/>
      <c r="V83" s="2" t="str">
        <f>IF(O83&lt;&gt;"",VLOOKUP(O83,Runners!DE$5:DR$183,V$1,FALSE),"")</f>
        <v/>
      </c>
      <c r="W83" s="19" t="str">
        <f t="shared" si="37"/>
        <v/>
      </c>
    </row>
    <row r="84" spans="1:23" x14ac:dyDescent="0.25">
      <c r="A84" s="1" t="s">
        <v>166</v>
      </c>
      <c r="C84" s="3">
        <f>IF(A84&lt;&gt;"",VLOOKUP(A84,Runners!A$5:AX$183,C$1,FALSE),0)</f>
        <v>1.0763888888888891E-2</v>
      </c>
      <c r="D84" s="6">
        <f t="shared" si="20"/>
        <v>81</v>
      </c>
      <c r="E84" s="2"/>
      <c r="F84" s="2">
        <f t="shared" si="23"/>
        <v>0</v>
      </c>
      <c r="J84" s="1" t="str">
        <f t="shared" si="38"/>
        <v>Oliver Thomson</v>
      </c>
      <c r="M84" s="8" t="str">
        <f t="shared" si="32"/>
        <v/>
      </c>
      <c r="N84" s="8" t="str">
        <f t="shared" si="33"/>
        <v/>
      </c>
      <c r="O84" s="1" t="str">
        <f t="shared" si="34"/>
        <v/>
      </c>
      <c r="P84" s="35" t="str">
        <f t="shared" si="35"/>
        <v/>
      </c>
      <c r="Q84" s="35" t="str">
        <f t="shared" si="39"/>
        <v/>
      </c>
      <c r="R84" s="6">
        <f t="shared" si="40"/>
        <v>0</v>
      </c>
      <c r="S84" s="6">
        <f>IF(AND(D84&lt;=L$4,P84&lt;&gt;"Y"),IF(N84&lt;VLOOKUP(O84,Runners!A$5:CY$183,S$1,FALSE),IF(Y$2="zero",0,Y$2),0),0)</f>
        <v>0</v>
      </c>
      <c r="T84" s="6">
        <f t="shared" si="36"/>
        <v>0</v>
      </c>
      <c r="U84" s="2"/>
      <c r="V84" s="2" t="str">
        <f>IF(O84&lt;&gt;"",VLOOKUP(O84,Runners!DE$5:DR$183,V$1,FALSE),"")</f>
        <v/>
      </c>
      <c r="W84" s="19" t="str">
        <f t="shared" si="37"/>
        <v/>
      </c>
    </row>
    <row r="85" spans="1:23" x14ac:dyDescent="0.25">
      <c r="A85" s="1" t="s">
        <v>11</v>
      </c>
      <c r="C85" s="3">
        <f>IF(A85&lt;&gt;"",VLOOKUP(A85,Runners!A$5:AX$183,C$1,FALSE),0)</f>
        <v>1.0416666666666667E-3</v>
      </c>
      <c r="D85" s="6">
        <f t="shared" si="20"/>
        <v>82</v>
      </c>
      <c r="E85" s="2"/>
      <c r="F85" s="2">
        <f t="shared" si="23"/>
        <v>0</v>
      </c>
      <c r="J85" s="1" t="str">
        <f t="shared" si="38"/>
        <v>Pam Binns</v>
      </c>
      <c r="M85" s="8" t="str">
        <f t="shared" si="32"/>
        <v/>
      </c>
      <c r="N85" s="8" t="str">
        <f t="shared" si="33"/>
        <v/>
      </c>
      <c r="O85" s="1" t="str">
        <f t="shared" si="34"/>
        <v/>
      </c>
      <c r="P85" s="35" t="str">
        <f t="shared" si="35"/>
        <v/>
      </c>
      <c r="Q85" s="35" t="str">
        <f t="shared" si="39"/>
        <v/>
      </c>
      <c r="R85" s="6">
        <f t="shared" si="40"/>
        <v>0</v>
      </c>
      <c r="S85" s="6">
        <f>IF(AND(D85&lt;=L$4,P85&lt;&gt;"Y"),IF(N85&lt;VLOOKUP(O85,Runners!A$5:CY$183,S$1,FALSE),IF(Y$2="zero",0,Y$2),0),0)</f>
        <v>0</v>
      </c>
      <c r="T85" s="6">
        <f t="shared" si="36"/>
        <v>0</v>
      </c>
      <c r="U85" s="2"/>
      <c r="V85" s="2" t="str">
        <f>IF(O85&lt;&gt;"",VLOOKUP(O85,Runners!DE$5:DR$183,V$1,FALSE),"")</f>
        <v/>
      </c>
      <c r="W85" s="19" t="str">
        <f t="shared" si="37"/>
        <v/>
      </c>
    </row>
    <row r="86" spans="1:23" x14ac:dyDescent="0.25">
      <c r="A86" s="1" t="s">
        <v>24</v>
      </c>
      <c r="B86" s="3"/>
      <c r="C86" s="3">
        <f>IF(A86&lt;&gt;"",VLOOKUP(A86,Runners!A$5:AX$183,C$1,FALSE),0)</f>
        <v>6.2499999999999995E-3</v>
      </c>
      <c r="D86" s="6">
        <f t="shared" si="20"/>
        <v>83</v>
      </c>
      <c r="E86" s="2"/>
      <c r="F86" s="2">
        <f t="shared" si="23"/>
        <v>0</v>
      </c>
      <c r="J86" s="1" t="str">
        <f t="shared" si="38"/>
        <v>Pam Hardman</v>
      </c>
      <c r="M86" s="8" t="str">
        <f t="shared" si="32"/>
        <v/>
      </c>
      <c r="N86" s="8" t="str">
        <f t="shared" si="33"/>
        <v/>
      </c>
      <c r="O86" s="1" t="str">
        <f t="shared" si="34"/>
        <v/>
      </c>
      <c r="P86" s="35" t="str">
        <f t="shared" si="35"/>
        <v/>
      </c>
      <c r="Q86" s="35" t="str">
        <f t="shared" si="39"/>
        <v/>
      </c>
      <c r="R86" s="6">
        <f t="shared" si="40"/>
        <v>0</v>
      </c>
      <c r="S86" s="6">
        <f>IF(AND(D86&lt;=L$4,P86&lt;&gt;"Y"),IF(N86&lt;VLOOKUP(O86,Runners!A$5:CY$183,S$1,FALSE),IF(Y$2="zero",0,Y$2),0),0)</f>
        <v>0</v>
      </c>
      <c r="T86" s="6">
        <f t="shared" si="36"/>
        <v>0</v>
      </c>
      <c r="U86" s="2"/>
      <c r="V86" s="2" t="str">
        <f>IF(O86&lt;&gt;"",VLOOKUP(O86,Runners!DE$5:DR$183,V$1,FALSE),"")</f>
        <v/>
      </c>
      <c r="W86" s="19" t="str">
        <f t="shared" si="37"/>
        <v/>
      </c>
    </row>
    <row r="87" spans="1:23" x14ac:dyDescent="0.25">
      <c r="A87" s="1" t="s">
        <v>233</v>
      </c>
      <c r="C87" s="3">
        <f>IF(A87&lt;&gt;"",VLOOKUP(A87,Runners!A$5:AX$183,C$1,FALSE),0)</f>
        <v>4.5138888888888893E-3</v>
      </c>
      <c r="D87" s="6">
        <f t="shared" si="20"/>
        <v>84</v>
      </c>
      <c r="E87" s="2"/>
      <c r="F87" s="2">
        <f t="shared" ref="F87" si="47">IF(E87&gt;0,E87-C87,0)</f>
        <v>0</v>
      </c>
      <c r="J87" s="1" t="str">
        <f t="shared" ref="J87" si="48">A87</f>
        <v>Paul McAllister</v>
      </c>
      <c r="M87" s="8" t="str">
        <f t="shared" si="32"/>
        <v/>
      </c>
      <c r="N87" s="8" t="str">
        <f t="shared" si="33"/>
        <v/>
      </c>
      <c r="O87" s="1" t="str">
        <f t="shared" si="34"/>
        <v/>
      </c>
      <c r="P87" s="35" t="str">
        <f t="shared" si="35"/>
        <v/>
      </c>
      <c r="Q87" s="35" t="str">
        <f>IF(D87&lt;=L$4,IF(P87="Y",Q85,Q85-1),"")</f>
        <v/>
      </c>
      <c r="R87" s="6">
        <f>IF(Q87=Q85,0,IF(Q87&gt;0,Q87,1))</f>
        <v>0</v>
      </c>
      <c r="S87" s="6">
        <f>IF(AND(D87&lt;=L$4,P87&lt;&gt;"Y"),IF(N87&lt;VLOOKUP(O87,Runners!A$5:CY$183,S$1,FALSE),IF(Y$2="zero",0,Y$2),0),0)</f>
        <v>0</v>
      </c>
      <c r="T87" s="6">
        <f t="shared" ref="T87" si="49">IF(AND(D87&lt;=L$4,P87&lt;&gt;"Y"),S87+R87,0)</f>
        <v>0</v>
      </c>
      <c r="U87" s="2"/>
      <c r="V87" s="2" t="str">
        <f>IF(O87&lt;&gt;"",VLOOKUP(O87,Runners!DE$5:DR$183,V$1,FALSE),"")</f>
        <v/>
      </c>
      <c r="W87" s="19" t="str">
        <f t="shared" ref="W87" si="50">IF(O87&lt;&gt;"",(V87-N87)/V87,"")</f>
        <v/>
      </c>
    </row>
    <row r="88" spans="1:23" x14ac:dyDescent="0.25">
      <c r="A88" s="1" t="s">
        <v>44</v>
      </c>
      <c r="C88" s="3">
        <f>IF(A88&lt;&gt;"",VLOOKUP(A88,Runners!A$5:AX$183,C$1,FALSE),0)</f>
        <v>9.3749999999999997E-3</v>
      </c>
      <c r="D88" s="6">
        <f t="shared" si="20"/>
        <v>85</v>
      </c>
      <c r="E88" s="2"/>
      <c r="F88" s="2">
        <f t="shared" si="23"/>
        <v>0</v>
      </c>
      <c r="J88" s="1" t="str">
        <f t="shared" si="38"/>
        <v>Paul Veevers</v>
      </c>
      <c r="M88" s="8" t="str">
        <f t="shared" si="32"/>
        <v/>
      </c>
      <c r="N88" s="8" t="str">
        <f t="shared" si="33"/>
        <v/>
      </c>
      <c r="O88" s="1" t="str">
        <f t="shared" si="34"/>
        <v/>
      </c>
      <c r="P88" s="35" t="str">
        <f t="shared" si="35"/>
        <v/>
      </c>
      <c r="Q88" s="35" t="str">
        <f>IF(D88&lt;=L$4,IF(P88="Y",Q86,Q86-1),"")</f>
        <v/>
      </c>
      <c r="R88" s="6">
        <f>IF(Q88=Q86,0,IF(Q88&gt;0,Q88,1))</f>
        <v>0</v>
      </c>
      <c r="S88" s="6">
        <f>IF(AND(D88&lt;=L$4,P88&lt;&gt;"Y"),IF(N88&lt;VLOOKUP(O88,Runners!A$5:CY$183,S$1,FALSE),IF(Y$2="zero",0,Y$2),0),0)</f>
        <v>0</v>
      </c>
      <c r="T88" s="6">
        <f t="shared" si="36"/>
        <v>0</v>
      </c>
      <c r="U88" s="2"/>
      <c r="V88" s="2" t="str">
        <f>IF(O88&lt;&gt;"",VLOOKUP(O88,Runners!DE$5:DR$183,V$1,FALSE),"")</f>
        <v/>
      </c>
      <c r="W88" s="19" t="str">
        <f t="shared" si="37"/>
        <v/>
      </c>
    </row>
    <row r="89" spans="1:23" x14ac:dyDescent="0.25">
      <c r="A89" s="1" t="s">
        <v>2</v>
      </c>
      <c r="C89" s="3">
        <f>IF(A89&lt;&gt;"",VLOOKUP(A89,Runners!A$5:AX$183,C$1,FALSE),0)</f>
        <v>7.2916666666666659E-3</v>
      </c>
      <c r="D89" s="6">
        <f t="shared" si="20"/>
        <v>86</v>
      </c>
      <c r="E89" s="2"/>
      <c r="F89" s="2">
        <f t="shared" si="23"/>
        <v>0</v>
      </c>
      <c r="J89" s="1" t="str">
        <f t="shared" si="38"/>
        <v>Peter Reid</v>
      </c>
      <c r="M89" s="8" t="str">
        <f t="shared" si="32"/>
        <v/>
      </c>
      <c r="N89" s="8" t="str">
        <f t="shared" si="33"/>
        <v/>
      </c>
      <c r="O89" s="1" t="str">
        <f t="shared" si="34"/>
        <v/>
      </c>
      <c r="P89" s="35" t="str">
        <f t="shared" si="35"/>
        <v/>
      </c>
      <c r="Q89" s="35" t="str">
        <f t="shared" si="39"/>
        <v/>
      </c>
      <c r="R89" s="6">
        <f t="shared" si="40"/>
        <v>0</v>
      </c>
      <c r="S89" s="6">
        <f>IF(AND(D89&lt;=L$4,P89&lt;&gt;"Y"),IF(N89&lt;VLOOKUP(O89,Runners!A$5:CY$183,S$1,FALSE),IF(Y$2="zero",0,Y$2),0),0)</f>
        <v>0</v>
      </c>
      <c r="T89" s="6">
        <f t="shared" si="36"/>
        <v>0</v>
      </c>
      <c r="U89" s="2"/>
      <c r="V89" s="2" t="str">
        <f>IF(O89&lt;&gt;"",VLOOKUP(O89,Runners!DE$5:DR$183,V$1,FALSE),"")</f>
        <v/>
      </c>
      <c r="W89" s="19" t="str">
        <f t="shared" si="37"/>
        <v/>
      </c>
    </row>
    <row r="90" spans="1:23" x14ac:dyDescent="0.25">
      <c r="A90" s="1" t="s">
        <v>156</v>
      </c>
      <c r="C90" s="3">
        <f>IF(A90&lt;&gt;"",VLOOKUP(A90,Runners!A$5:AX$183,C$1,FALSE),0)</f>
        <v>5.208333333333333E-3</v>
      </c>
      <c r="D90" s="6">
        <f t="shared" si="20"/>
        <v>87</v>
      </c>
      <c r="E90" s="2"/>
      <c r="F90" s="2">
        <f t="shared" si="23"/>
        <v>0</v>
      </c>
      <c r="J90" s="1" t="str">
        <f t="shared" si="38"/>
        <v>Peter Thomson</v>
      </c>
      <c r="M90" s="8" t="str">
        <f t="shared" si="32"/>
        <v/>
      </c>
      <c r="N90" s="8" t="str">
        <f t="shared" si="33"/>
        <v/>
      </c>
      <c r="O90" s="1" t="str">
        <f t="shared" si="34"/>
        <v/>
      </c>
      <c r="P90" s="35" t="str">
        <f t="shared" si="35"/>
        <v/>
      </c>
      <c r="Q90" s="35" t="str">
        <f t="shared" si="39"/>
        <v/>
      </c>
      <c r="R90" s="6">
        <f t="shared" si="40"/>
        <v>0</v>
      </c>
      <c r="S90" s="6">
        <f>IF(AND(D90&lt;=L$4,P90&lt;&gt;"Y"),IF(N90&lt;VLOOKUP(O90,Runners!A$5:CY$183,S$1,FALSE),IF(Y$2="zero",0,Y$2),0),0)</f>
        <v>0</v>
      </c>
      <c r="T90" s="6">
        <f t="shared" si="36"/>
        <v>0</v>
      </c>
      <c r="U90" s="2"/>
      <c r="V90" s="2" t="str">
        <f>IF(O90&lt;&gt;"",VLOOKUP(O90,Runners!DE$5:DR$183,V$1,FALSE),"")</f>
        <v/>
      </c>
      <c r="W90" s="19" t="str">
        <f t="shared" si="37"/>
        <v/>
      </c>
    </row>
    <row r="91" spans="1:23" x14ac:dyDescent="0.25">
      <c r="A91" s="1" t="s">
        <v>179</v>
      </c>
      <c r="C91" s="3">
        <f>IF(A91&lt;&gt;"",VLOOKUP(A91,Runners!A$5:AX$183,C$1,FALSE),0)</f>
        <v>5.5555555555555558E-3</v>
      </c>
      <c r="D91" s="6">
        <f t="shared" si="20"/>
        <v>88</v>
      </c>
      <c r="E91" s="2"/>
      <c r="F91" s="2">
        <f t="shared" si="23"/>
        <v>0</v>
      </c>
      <c r="J91" s="1" t="str">
        <f t="shared" si="38"/>
        <v>Richard Needham</v>
      </c>
      <c r="M91" s="8" t="str">
        <f t="shared" si="32"/>
        <v/>
      </c>
      <c r="N91" s="8" t="str">
        <f t="shared" si="33"/>
        <v/>
      </c>
      <c r="O91" s="1" t="str">
        <f t="shared" si="34"/>
        <v/>
      </c>
      <c r="P91" s="35" t="str">
        <f t="shared" si="35"/>
        <v/>
      </c>
      <c r="Q91" s="35" t="str">
        <f t="shared" si="39"/>
        <v/>
      </c>
      <c r="R91" s="6">
        <f t="shared" si="40"/>
        <v>0</v>
      </c>
      <c r="S91" s="6">
        <f>IF(AND(D91&lt;=L$4,P91&lt;&gt;"Y"),IF(N91&lt;VLOOKUP(O91,Runners!A$5:CY$183,S$1,FALSE),IF(Y$2="zero",0,Y$2),0),0)</f>
        <v>0</v>
      </c>
      <c r="T91" s="6">
        <f t="shared" si="36"/>
        <v>0</v>
      </c>
      <c r="U91" s="2"/>
      <c r="V91" s="2" t="str">
        <f>IF(O91&lt;&gt;"",VLOOKUP(O91,Runners!DE$5:DR$183,V$1,FALSE),"")</f>
        <v/>
      </c>
      <c r="W91" s="19" t="str">
        <f t="shared" si="37"/>
        <v/>
      </c>
    </row>
    <row r="92" spans="1:23" x14ac:dyDescent="0.25">
      <c r="A92" s="1" t="s">
        <v>21</v>
      </c>
      <c r="C92" s="3">
        <f>IF(A92&lt;&gt;"",VLOOKUP(A92,Runners!A$5:AX$183,C$1,FALSE),0)</f>
        <v>6.2499999999999995E-3</v>
      </c>
      <c r="D92" s="6">
        <f t="shared" si="20"/>
        <v>89</v>
      </c>
      <c r="E92" s="2"/>
      <c r="F92" s="2">
        <f t="shared" si="23"/>
        <v>0</v>
      </c>
      <c r="J92" s="1" t="str">
        <f t="shared" si="38"/>
        <v>Richard Storey</v>
      </c>
      <c r="M92" s="8" t="str">
        <f t="shared" si="32"/>
        <v/>
      </c>
      <c r="N92" s="8" t="str">
        <f t="shared" si="33"/>
        <v/>
      </c>
      <c r="O92" s="1" t="str">
        <f t="shared" si="34"/>
        <v/>
      </c>
      <c r="P92" s="35" t="str">
        <f t="shared" si="35"/>
        <v/>
      </c>
      <c r="Q92" s="35" t="str">
        <f t="shared" si="39"/>
        <v/>
      </c>
      <c r="R92" s="6">
        <f t="shared" si="40"/>
        <v>0</v>
      </c>
      <c r="S92" s="6">
        <f>IF(AND(D92&lt;=L$4,P92&lt;&gt;"Y"),IF(N92&lt;VLOOKUP(O92,Runners!A$5:CY$183,S$1,FALSE),IF(Y$2="zero",0,Y$2),0),0)</f>
        <v>0</v>
      </c>
      <c r="T92" s="6">
        <f t="shared" si="36"/>
        <v>0</v>
      </c>
      <c r="U92" s="2"/>
      <c r="V92" s="2" t="str">
        <f>IF(O92&lt;&gt;"",VLOOKUP(O92,Runners!DE$5:DR$183,V$1,FALSE),"")</f>
        <v/>
      </c>
      <c r="W92" s="19" t="str">
        <f t="shared" si="37"/>
        <v/>
      </c>
    </row>
    <row r="93" spans="1:23" x14ac:dyDescent="0.25">
      <c r="A93" s="1" t="s">
        <v>15</v>
      </c>
      <c r="B93" s="3"/>
      <c r="C93" s="3">
        <f>IF(A93&lt;&gt;"",VLOOKUP(A93,Runners!A$5:AX$183,C$1,FALSE),0)</f>
        <v>1.3194444444444444E-2</v>
      </c>
      <c r="D93" s="6">
        <f t="shared" si="20"/>
        <v>90</v>
      </c>
      <c r="E93" s="2"/>
      <c r="F93" s="2">
        <f t="shared" si="23"/>
        <v>0</v>
      </c>
      <c r="J93" s="1" t="str">
        <f t="shared" si="38"/>
        <v>Ross McKelvie</v>
      </c>
      <c r="M93" s="8" t="str">
        <f t="shared" si="32"/>
        <v/>
      </c>
      <c r="N93" s="8" t="str">
        <f t="shared" si="33"/>
        <v/>
      </c>
      <c r="O93" s="1" t="str">
        <f t="shared" si="34"/>
        <v/>
      </c>
      <c r="P93" s="35" t="str">
        <f t="shared" si="35"/>
        <v/>
      </c>
      <c r="Q93" s="35" t="str">
        <f t="shared" si="39"/>
        <v/>
      </c>
      <c r="R93" s="6">
        <f t="shared" si="40"/>
        <v>0</v>
      </c>
      <c r="S93" s="6">
        <f>IF(AND(D93&lt;=L$4,P93&lt;&gt;"Y"),IF(N93&lt;VLOOKUP(O93,Runners!A$5:CY$183,S$1,FALSE),IF(Y$2="zero",0,Y$2),0),0)</f>
        <v>0</v>
      </c>
      <c r="T93" s="6">
        <f t="shared" si="36"/>
        <v>0</v>
      </c>
      <c r="U93" s="2"/>
      <c r="V93" s="2" t="str">
        <f>IF(O93&lt;&gt;"",VLOOKUP(O93,Runners!DE$5:DR$183,V$1,FALSE),"")</f>
        <v/>
      </c>
      <c r="W93" s="19" t="str">
        <f t="shared" si="37"/>
        <v/>
      </c>
    </row>
    <row r="94" spans="1:23" x14ac:dyDescent="0.25">
      <c r="A94" s="1" t="s">
        <v>23</v>
      </c>
      <c r="C94" s="3">
        <f>IF(A94&lt;&gt;"",VLOOKUP(A94,Runners!A$5:AX$183,C$1,FALSE),0)</f>
        <v>4.1666666666666666E-3</v>
      </c>
      <c r="D94" s="6">
        <f t="shared" si="20"/>
        <v>91</v>
      </c>
      <c r="E94" s="2"/>
      <c r="F94" s="2">
        <f t="shared" si="23"/>
        <v>0</v>
      </c>
      <c r="J94" s="1" t="str">
        <f t="shared" si="38"/>
        <v>Roy Stevens</v>
      </c>
      <c r="M94" s="8" t="str">
        <f t="shared" si="32"/>
        <v/>
      </c>
      <c r="N94" s="8" t="str">
        <f t="shared" si="33"/>
        <v/>
      </c>
      <c r="O94" s="1" t="str">
        <f t="shared" si="34"/>
        <v/>
      </c>
      <c r="P94" s="35" t="str">
        <f t="shared" si="35"/>
        <v/>
      </c>
      <c r="Q94" s="35" t="str">
        <f t="shared" si="39"/>
        <v/>
      </c>
      <c r="R94" s="6">
        <f t="shared" si="40"/>
        <v>0</v>
      </c>
      <c r="S94" s="6">
        <f>IF(AND(D94&lt;=L$4,P94&lt;&gt;"Y"),IF(N94&lt;VLOOKUP(O94,Runners!A$5:CY$183,S$1,FALSE),IF(Y$2="zero",0,Y$2),0),0)</f>
        <v>0</v>
      </c>
      <c r="T94" s="6">
        <f t="shared" si="36"/>
        <v>0</v>
      </c>
      <c r="U94" s="2"/>
      <c r="V94" s="2" t="str">
        <f>IF(O94&lt;&gt;"",VLOOKUP(O94,Runners!DE$5:DR$183,V$1,FALSE),"")</f>
        <v/>
      </c>
      <c r="W94" s="19" t="str">
        <f t="shared" si="37"/>
        <v/>
      </c>
    </row>
    <row r="95" spans="1:23" x14ac:dyDescent="0.25">
      <c r="A95" s="1" t="s">
        <v>45</v>
      </c>
      <c r="B95" s="3"/>
      <c r="C95" s="3">
        <f>IF(A95&lt;&gt;"",VLOOKUP(A95,Runners!A$5:AX$183,C$1,FALSE),0)</f>
        <v>6.9444444444444447E-4</v>
      </c>
      <c r="D95" s="6">
        <f t="shared" si="20"/>
        <v>92</v>
      </c>
      <c r="E95" s="2"/>
      <c r="F95" s="2">
        <f t="shared" si="23"/>
        <v>0</v>
      </c>
      <c r="J95" s="1" t="str">
        <f t="shared" si="38"/>
        <v>Ruth Bye</v>
      </c>
      <c r="M95" s="8" t="str">
        <f t="shared" si="32"/>
        <v/>
      </c>
      <c r="N95" s="8" t="str">
        <f t="shared" si="33"/>
        <v/>
      </c>
      <c r="O95" s="1" t="str">
        <f t="shared" si="34"/>
        <v/>
      </c>
      <c r="P95" s="35" t="str">
        <f t="shared" si="35"/>
        <v/>
      </c>
      <c r="Q95" s="35" t="str">
        <f t="shared" si="39"/>
        <v/>
      </c>
      <c r="R95" s="6">
        <f t="shared" si="40"/>
        <v>0</v>
      </c>
      <c r="S95" s="6">
        <f>IF(AND(D95&lt;=L$4,P95&lt;&gt;"Y"),IF(N95&lt;VLOOKUP(O95,Runners!A$5:CY$183,S$1,FALSE),IF(Y$2="zero",0,Y$2),0),0)</f>
        <v>0</v>
      </c>
      <c r="T95" s="6">
        <f t="shared" si="36"/>
        <v>0</v>
      </c>
      <c r="U95" s="2"/>
      <c r="V95" s="2" t="str">
        <f>IF(O95&lt;&gt;"",VLOOKUP(O95,Runners!DE$5:DR$183,V$1,FALSE),"")</f>
        <v/>
      </c>
      <c r="W95" s="19" t="str">
        <f t="shared" si="37"/>
        <v/>
      </c>
    </row>
    <row r="96" spans="1:23" x14ac:dyDescent="0.25">
      <c r="A96" s="1" t="s">
        <v>203</v>
      </c>
      <c r="B96" s="3"/>
      <c r="C96" s="3">
        <f>IF(A96&lt;&gt;"",VLOOKUP(A96,Runners!A$5:AX$183,C$1,FALSE),0)</f>
        <v>7.1180555555555554E-3</v>
      </c>
      <c r="D96" s="6">
        <f t="shared" ref="D96:D159" si="51">D95+1</f>
        <v>93</v>
      </c>
      <c r="E96" s="2"/>
      <c r="F96" s="2">
        <f t="shared" si="23"/>
        <v>0</v>
      </c>
      <c r="J96" s="1" t="str">
        <f t="shared" si="38"/>
        <v>Ruth Williams</v>
      </c>
      <c r="M96" s="8" t="str">
        <f t="shared" si="32"/>
        <v/>
      </c>
      <c r="N96" s="8" t="str">
        <f t="shared" si="33"/>
        <v/>
      </c>
      <c r="O96" s="1" t="str">
        <f t="shared" si="34"/>
        <v/>
      </c>
      <c r="P96" s="35" t="str">
        <f t="shared" si="35"/>
        <v/>
      </c>
      <c r="Q96" s="35" t="str">
        <f t="shared" si="39"/>
        <v/>
      </c>
      <c r="R96" s="6">
        <f t="shared" si="40"/>
        <v>0</v>
      </c>
      <c r="S96" s="6">
        <f>IF(AND(D96&lt;=L$4,P96&lt;&gt;"Y"),IF(N96&lt;VLOOKUP(O96,Runners!A$5:CY$183,S$1,FALSE),IF(Y$2="zero",0,Y$2),0),0)</f>
        <v>0</v>
      </c>
      <c r="T96" s="6">
        <f t="shared" si="36"/>
        <v>0</v>
      </c>
      <c r="U96" s="2"/>
      <c r="V96" s="2" t="str">
        <f>IF(O96&lt;&gt;"",VLOOKUP(O96,Runners!DE$5:DR$183,V$1,FALSE),"")</f>
        <v/>
      </c>
      <c r="W96" s="19" t="str">
        <f t="shared" si="37"/>
        <v/>
      </c>
    </row>
    <row r="97" spans="1:23" x14ac:dyDescent="0.25">
      <c r="A97" s="1" t="s">
        <v>168</v>
      </c>
      <c r="B97" s="3"/>
      <c r="C97" s="3">
        <f>IF(A97&lt;&gt;"",VLOOKUP(A97,Runners!A$5:AX$183,C$1,FALSE),0)</f>
        <v>1.736111111111111E-3</v>
      </c>
      <c r="D97" s="6">
        <f t="shared" si="51"/>
        <v>94</v>
      </c>
      <c r="E97" s="2">
        <v>2.7824074074074074E-2</v>
      </c>
      <c r="F97" s="2">
        <f t="shared" si="23"/>
        <v>2.6087962962962962E-2</v>
      </c>
      <c r="J97" s="1" t="str">
        <f t="shared" si="38"/>
        <v>Sarah Cook</v>
      </c>
      <c r="M97" s="8" t="str">
        <f t="shared" si="32"/>
        <v/>
      </c>
      <c r="N97" s="8" t="str">
        <f t="shared" si="33"/>
        <v/>
      </c>
      <c r="O97" s="1" t="str">
        <f t="shared" si="34"/>
        <v/>
      </c>
      <c r="P97" s="35" t="str">
        <f t="shared" si="35"/>
        <v/>
      </c>
      <c r="Q97" s="35" t="str">
        <f t="shared" si="39"/>
        <v/>
      </c>
      <c r="R97" s="6">
        <f t="shared" si="40"/>
        <v>0</v>
      </c>
      <c r="S97" s="6">
        <f>IF(AND(D97&lt;=L$4,P97&lt;&gt;"Y"),IF(N97&lt;VLOOKUP(O97,Runners!A$5:CY$183,S$1,FALSE),IF(Y$2="zero",0,Y$2),0),0)</f>
        <v>0</v>
      </c>
      <c r="T97" s="6">
        <f t="shared" si="36"/>
        <v>0</v>
      </c>
      <c r="U97" s="2"/>
      <c r="V97" s="2" t="str">
        <f>IF(O97&lt;&gt;"",VLOOKUP(O97,Runners!DE$5:DR$183,V$1,FALSE),"")</f>
        <v/>
      </c>
      <c r="W97" s="19" t="str">
        <f t="shared" si="37"/>
        <v/>
      </c>
    </row>
    <row r="98" spans="1:23" x14ac:dyDescent="0.25">
      <c r="A98" s="1" t="s">
        <v>164</v>
      </c>
      <c r="B98" s="3"/>
      <c r="C98" s="3">
        <f>IF(A98&lt;&gt;"",VLOOKUP(A98,Runners!A$5:AX$183,C$1,FALSE),0)</f>
        <v>1.736111111111111E-3</v>
      </c>
      <c r="D98" s="6">
        <f t="shared" si="51"/>
        <v>95</v>
      </c>
      <c r="E98" s="2"/>
      <c r="F98" s="2">
        <f t="shared" si="23"/>
        <v>0</v>
      </c>
      <c r="J98" s="1" t="str">
        <f t="shared" si="38"/>
        <v>Simon Smith</v>
      </c>
      <c r="M98" s="8" t="str">
        <f t="shared" si="32"/>
        <v/>
      </c>
      <c r="N98" s="8" t="str">
        <f t="shared" si="33"/>
        <v/>
      </c>
      <c r="O98" s="1" t="str">
        <f t="shared" si="34"/>
        <v/>
      </c>
      <c r="P98" s="35" t="str">
        <f t="shared" si="35"/>
        <v/>
      </c>
      <c r="Q98" s="35" t="str">
        <f t="shared" si="39"/>
        <v/>
      </c>
      <c r="R98" s="6">
        <f t="shared" si="40"/>
        <v>0</v>
      </c>
      <c r="S98" s="6">
        <f>IF(AND(D98&lt;=L$4,P98&lt;&gt;"Y"),IF(N98&lt;VLOOKUP(O98,Runners!A$5:CY$183,S$1,FALSE),IF(Y$2="zero",0,Y$2),0),0)</f>
        <v>0</v>
      </c>
      <c r="T98" s="6">
        <f t="shared" si="36"/>
        <v>0</v>
      </c>
      <c r="U98" s="2"/>
      <c r="V98" s="2" t="str">
        <f>IF(O98&lt;&gt;"",VLOOKUP(O98,Runners!DE$5:DR$183,V$1,FALSE),"")</f>
        <v/>
      </c>
      <c r="W98" s="19" t="str">
        <f t="shared" si="37"/>
        <v/>
      </c>
    </row>
    <row r="99" spans="1:23" x14ac:dyDescent="0.25">
      <c r="A99" s="1" t="s">
        <v>193</v>
      </c>
      <c r="C99" s="3">
        <f>IF(A99&lt;&gt;"",VLOOKUP(A99,Runners!A$5:AX$183,C$1,FALSE),0)</f>
        <v>7.2916666666666659E-3</v>
      </c>
      <c r="D99" s="6">
        <f t="shared" si="51"/>
        <v>96</v>
      </c>
      <c r="E99" s="2"/>
      <c r="F99" s="2">
        <f t="shared" si="23"/>
        <v>0</v>
      </c>
      <c r="J99" s="1" t="str">
        <f t="shared" si="38"/>
        <v>Stephen Wise</v>
      </c>
      <c r="M99" s="8" t="str">
        <f t="shared" ref="M99:M130" si="52">IF(D99&lt;=L$4,SMALL(E$4:E$207,D99),"")</f>
        <v/>
      </c>
      <c r="N99" s="8" t="str">
        <f t="shared" ref="N99:N130" si="53">IF(D99&lt;=L$4,VLOOKUP(M99,E$4:F$207,2,FALSE),"")</f>
        <v/>
      </c>
      <c r="O99" s="1" t="str">
        <f t="shared" ref="O99:O130" si="54">IF(D99&lt;=L$4,VLOOKUP(M99,E$4:J$207,6,FALSE),"")</f>
        <v/>
      </c>
      <c r="P99" s="35" t="str">
        <f t="shared" ref="P99:P130" si="55">IF(D99&lt;=L$4,VLOOKUP(O99,A$4:B$207,2,FALSE),"")</f>
        <v/>
      </c>
      <c r="Q99" s="35" t="str">
        <f t="shared" si="39"/>
        <v/>
      </c>
      <c r="R99" s="6">
        <f t="shared" si="40"/>
        <v>0</v>
      </c>
      <c r="S99" s="6">
        <f>IF(AND(D99&lt;=L$4,P99&lt;&gt;"Y"),IF(N99&lt;VLOOKUP(O99,Runners!A$5:CY$183,S$1,FALSE),IF(Y$2="zero",0,Y$2),0),0)</f>
        <v>0</v>
      </c>
      <c r="T99" s="6">
        <f t="shared" si="36"/>
        <v>0</v>
      </c>
      <c r="U99" s="2"/>
      <c r="V99" s="2" t="str">
        <f>IF(O99&lt;&gt;"",VLOOKUP(O99,Runners!DE$5:DR$183,V$1,FALSE),"")</f>
        <v/>
      </c>
      <c r="W99" s="19" t="str">
        <f t="shared" si="37"/>
        <v/>
      </c>
    </row>
    <row r="100" spans="1:23" x14ac:dyDescent="0.25">
      <c r="A100" s="1" t="s">
        <v>4</v>
      </c>
      <c r="C100" s="3">
        <f>IF(A100&lt;&gt;"",VLOOKUP(A100,Runners!A$5:AX$183,C$1,FALSE),0)</f>
        <v>5.5555555555555558E-3</v>
      </c>
      <c r="D100" s="6">
        <f t="shared" si="51"/>
        <v>97</v>
      </c>
      <c r="E100" s="2">
        <v>2.5960648148148149E-2</v>
      </c>
      <c r="F100" s="2">
        <f t="shared" si="23"/>
        <v>2.0405092592592593E-2</v>
      </c>
      <c r="J100" s="1" t="str">
        <f t="shared" si="38"/>
        <v>Sue Hawitt</v>
      </c>
      <c r="M100" s="8" t="str">
        <f t="shared" si="52"/>
        <v/>
      </c>
      <c r="N100" s="8" t="str">
        <f t="shared" si="53"/>
        <v/>
      </c>
      <c r="O100" s="1" t="str">
        <f t="shared" si="54"/>
        <v/>
      </c>
      <c r="P100" s="35" t="str">
        <f t="shared" si="55"/>
        <v/>
      </c>
      <c r="Q100" s="35" t="str">
        <f t="shared" si="39"/>
        <v/>
      </c>
      <c r="R100" s="6">
        <f t="shared" si="40"/>
        <v>0</v>
      </c>
      <c r="S100" s="6">
        <f>IF(AND(D100&lt;=L$4,P100&lt;&gt;"Y"),IF(N100&lt;VLOOKUP(O100,Runners!A$5:CY$183,S$1,FALSE),IF(Y$2="zero",0,Y$2),0),0)</f>
        <v>0</v>
      </c>
      <c r="T100" s="6">
        <f t="shared" si="36"/>
        <v>0</v>
      </c>
      <c r="U100" s="2"/>
      <c r="V100" s="2" t="str">
        <f>IF(O100&lt;&gt;"",VLOOKUP(O100,Runners!DE$5:DR$183,V$1,FALSE),"")</f>
        <v/>
      </c>
      <c r="W100" s="19" t="str">
        <f t="shared" si="37"/>
        <v/>
      </c>
    </row>
    <row r="101" spans="1:23" x14ac:dyDescent="0.25">
      <c r="A101" s="1" t="s">
        <v>153</v>
      </c>
      <c r="C101" s="3">
        <f>IF(A101&lt;&gt;"",VLOOKUP(A101,Runners!A$5:AX$183,C$1,FALSE),0)</f>
        <v>6.9444444444444447E-4</v>
      </c>
      <c r="D101" s="6">
        <f t="shared" si="51"/>
        <v>98</v>
      </c>
      <c r="E101" s="2"/>
      <c r="F101" s="2">
        <f t="shared" si="23"/>
        <v>0</v>
      </c>
      <c r="J101" s="1" t="str">
        <f t="shared" si="38"/>
        <v>Sue Henry</v>
      </c>
      <c r="M101" s="8" t="str">
        <f t="shared" si="52"/>
        <v/>
      </c>
      <c r="N101" s="8" t="str">
        <f t="shared" si="53"/>
        <v/>
      </c>
      <c r="O101" s="1" t="str">
        <f t="shared" si="54"/>
        <v/>
      </c>
      <c r="P101" s="35" t="str">
        <f t="shared" si="55"/>
        <v/>
      </c>
      <c r="Q101" s="35" t="str">
        <f t="shared" si="39"/>
        <v/>
      </c>
      <c r="R101" s="6">
        <f t="shared" si="40"/>
        <v>0</v>
      </c>
      <c r="S101" s="6">
        <f>IF(AND(D101&lt;=L$4,P101&lt;&gt;"Y"),IF(N101&lt;VLOOKUP(O101,Runners!A$5:CY$183,S$1,FALSE),IF(Y$2="zero",0,Y$2),0),0)</f>
        <v>0</v>
      </c>
      <c r="T101" s="6">
        <f t="shared" si="36"/>
        <v>0</v>
      </c>
      <c r="U101" s="2"/>
      <c r="V101" s="2" t="str">
        <f>IF(O101&lt;&gt;"",VLOOKUP(O101,Runners!DE$5:DR$183,V$1,FALSE),"")</f>
        <v/>
      </c>
      <c r="W101" s="19" t="str">
        <f t="shared" si="37"/>
        <v/>
      </c>
    </row>
    <row r="102" spans="1:23" x14ac:dyDescent="0.25">
      <c r="A102" s="1" t="s">
        <v>20</v>
      </c>
      <c r="C102" s="3">
        <f>IF(A102&lt;&gt;"",VLOOKUP(A102,Runners!A$5:AX$183,C$1,FALSE),0)</f>
        <v>8.6805555555555551E-4</v>
      </c>
      <c r="D102" s="6">
        <f t="shared" si="51"/>
        <v>99</v>
      </c>
      <c r="E102" s="2"/>
      <c r="F102" s="2">
        <f t="shared" si="23"/>
        <v>0</v>
      </c>
      <c r="J102" s="1" t="str">
        <f t="shared" si="38"/>
        <v>Sylvia Gittins</v>
      </c>
      <c r="M102" s="8" t="str">
        <f t="shared" si="52"/>
        <v/>
      </c>
      <c r="N102" s="8" t="str">
        <f t="shared" si="53"/>
        <v/>
      </c>
      <c r="O102" s="1" t="str">
        <f t="shared" si="54"/>
        <v/>
      </c>
      <c r="P102" s="35" t="str">
        <f t="shared" si="55"/>
        <v/>
      </c>
      <c r="Q102" s="35" t="str">
        <f t="shared" si="39"/>
        <v/>
      </c>
      <c r="R102" s="6">
        <f t="shared" si="40"/>
        <v>0</v>
      </c>
      <c r="S102" s="6">
        <f>IF(AND(D102&lt;=L$4,P102&lt;&gt;"Y"),IF(N102&lt;VLOOKUP(O102,Runners!A$5:CY$183,S$1,FALSE),IF(Y$2="zero",0,Y$2),0),0)</f>
        <v>0</v>
      </c>
      <c r="T102" s="6">
        <f t="shared" si="36"/>
        <v>0</v>
      </c>
      <c r="U102" s="2"/>
      <c r="V102" s="2" t="str">
        <f>IF(O102&lt;&gt;"",VLOOKUP(O102,Runners!DE$5:DR$183,V$1,FALSE),"")</f>
        <v/>
      </c>
      <c r="W102" s="19" t="str">
        <f t="shared" si="37"/>
        <v/>
      </c>
    </row>
    <row r="103" spans="1:23" x14ac:dyDescent="0.25">
      <c r="A103" s="1" t="s">
        <v>175</v>
      </c>
      <c r="C103" s="3">
        <f>IF(A103&lt;&gt;"",VLOOKUP(A103,Runners!A$5:AX$183,C$1,FALSE),0)</f>
        <v>6.2499999999999995E-3</v>
      </c>
      <c r="D103" s="6">
        <f t="shared" si="51"/>
        <v>100</v>
      </c>
      <c r="E103" s="2"/>
      <c r="F103" s="2">
        <f t="shared" si="23"/>
        <v>0</v>
      </c>
      <c r="J103" s="1" t="str">
        <f t="shared" si="38"/>
        <v>Terri Eccles</v>
      </c>
      <c r="M103" s="8" t="str">
        <f t="shared" si="52"/>
        <v/>
      </c>
      <c r="N103" s="8" t="str">
        <f t="shared" si="53"/>
        <v/>
      </c>
      <c r="O103" s="1" t="str">
        <f t="shared" si="54"/>
        <v/>
      </c>
      <c r="P103" s="35" t="str">
        <f t="shared" si="55"/>
        <v/>
      </c>
      <c r="Q103" s="35" t="str">
        <f t="shared" si="39"/>
        <v/>
      </c>
      <c r="R103" s="6">
        <f t="shared" si="40"/>
        <v>0</v>
      </c>
      <c r="S103" s="6">
        <f>IF(AND(D103&lt;=L$4,P103&lt;&gt;"Y"),IF(N103&lt;VLOOKUP(O103,Runners!A$5:CY$183,S$1,FALSE),IF(Y$2="zero",0,Y$2),0),0)</f>
        <v>0</v>
      </c>
      <c r="T103" s="6">
        <f t="shared" si="36"/>
        <v>0</v>
      </c>
      <c r="U103" s="2"/>
      <c r="V103" s="2" t="str">
        <f>IF(O103&lt;&gt;"",VLOOKUP(O103,Runners!DE$5:DR$183,V$1,FALSE),"")</f>
        <v/>
      </c>
      <c r="W103" s="19" t="str">
        <f t="shared" si="37"/>
        <v/>
      </c>
    </row>
    <row r="104" spans="1:23" x14ac:dyDescent="0.25">
      <c r="A104" s="1" t="s">
        <v>0</v>
      </c>
      <c r="C104" s="3">
        <f>IF(A104&lt;&gt;"",VLOOKUP(A104,Runners!A$5:AX$183,C$1,FALSE),0)</f>
        <v>1.0243055555555556E-2</v>
      </c>
      <c r="D104" s="6">
        <f t="shared" si="51"/>
        <v>101</v>
      </c>
      <c r="E104" s="2"/>
      <c r="F104" s="2">
        <f t="shared" si="23"/>
        <v>0</v>
      </c>
      <c r="J104" s="1" t="str">
        <f t="shared" si="38"/>
        <v>Tom Howarth</v>
      </c>
      <c r="M104" s="8" t="str">
        <f t="shared" si="52"/>
        <v/>
      </c>
      <c r="N104" s="8" t="str">
        <f t="shared" si="53"/>
        <v/>
      </c>
      <c r="O104" s="1" t="str">
        <f t="shared" si="54"/>
        <v/>
      </c>
      <c r="P104" s="35" t="str">
        <f t="shared" si="55"/>
        <v/>
      </c>
      <c r="Q104" s="35" t="str">
        <f t="shared" si="39"/>
        <v/>
      </c>
      <c r="R104" s="6">
        <f t="shared" si="40"/>
        <v>0</v>
      </c>
      <c r="S104" s="6">
        <f>IF(AND(D104&lt;=L$4,P104&lt;&gt;"Y"),IF(N104&lt;VLOOKUP(O104,Runners!A$5:CY$183,S$1,FALSE),IF(Y$2="zero",0,Y$2),0),0)</f>
        <v>0</v>
      </c>
      <c r="T104" s="6">
        <f t="shared" si="36"/>
        <v>0</v>
      </c>
      <c r="U104" s="2"/>
      <c r="V104" s="2" t="str">
        <f>IF(O104&lt;&gt;"",VLOOKUP(O104,Runners!DE$5:DR$183,V$1,FALSE),"")</f>
        <v/>
      </c>
      <c r="W104" s="19" t="str">
        <f t="shared" si="37"/>
        <v/>
      </c>
    </row>
    <row r="105" spans="1:23" x14ac:dyDescent="0.25">
      <c r="A105" s="1" t="s">
        <v>149</v>
      </c>
      <c r="C105" s="3">
        <f>IF(A105&lt;&gt;"",VLOOKUP(A105,Runners!A$5:AX$183,C$1,FALSE),0)</f>
        <v>1.1574074074074074E-6</v>
      </c>
      <c r="D105" s="6">
        <f t="shared" si="51"/>
        <v>102</v>
      </c>
      <c r="E105" s="2"/>
      <c r="F105" s="2">
        <f t="shared" si="23"/>
        <v>0</v>
      </c>
      <c r="J105" s="1" t="str">
        <f t="shared" si="38"/>
        <v>Trevor Roberts</v>
      </c>
      <c r="M105" s="8" t="str">
        <f t="shared" si="52"/>
        <v/>
      </c>
      <c r="N105" s="8" t="str">
        <f t="shared" si="53"/>
        <v/>
      </c>
      <c r="O105" s="1" t="str">
        <f t="shared" si="54"/>
        <v/>
      </c>
      <c r="P105" s="35" t="str">
        <f t="shared" si="55"/>
        <v/>
      </c>
      <c r="Q105" s="35" t="str">
        <f t="shared" si="39"/>
        <v/>
      </c>
      <c r="R105" s="6">
        <f t="shared" si="40"/>
        <v>0</v>
      </c>
      <c r="S105" s="6">
        <f>IF(AND(D105&lt;=L$4,P105&lt;&gt;"Y"),IF(N105&lt;VLOOKUP(O105,Runners!A$5:CY$183,S$1,FALSE),IF(Y$2="zero",0,Y$2),0),0)</f>
        <v>0</v>
      </c>
      <c r="T105" s="6">
        <f t="shared" si="36"/>
        <v>0</v>
      </c>
      <c r="U105" s="2"/>
      <c r="V105" s="2" t="str">
        <f>IF(O105&lt;&gt;"",VLOOKUP(O105,Runners!DE$5:DR$183,V$1,FALSE),"")</f>
        <v/>
      </c>
      <c r="W105" s="19" t="str">
        <f t="shared" si="37"/>
        <v/>
      </c>
    </row>
    <row r="106" spans="1:23" x14ac:dyDescent="0.25">
      <c r="A106" s="1" t="s">
        <v>194</v>
      </c>
      <c r="C106" s="3">
        <f>IF(A106&lt;&gt;"",VLOOKUP(A106,Runners!A$5:AX$183,C$1,FALSE),0)</f>
        <v>3.472222222222222E-3</v>
      </c>
      <c r="D106" s="6">
        <f t="shared" si="51"/>
        <v>103</v>
      </c>
      <c r="E106" s="2"/>
      <c r="F106" s="2">
        <f t="shared" si="23"/>
        <v>0</v>
      </c>
      <c r="J106" s="1" t="str">
        <f t="shared" ref="J106:J131" si="56">A106</f>
        <v>Vicki Richardson</v>
      </c>
      <c r="M106" s="8" t="str">
        <f t="shared" si="52"/>
        <v/>
      </c>
      <c r="N106" s="8" t="str">
        <f t="shared" si="53"/>
        <v/>
      </c>
      <c r="O106" s="1" t="str">
        <f t="shared" si="54"/>
        <v/>
      </c>
      <c r="P106" s="35" t="str">
        <f t="shared" si="55"/>
        <v/>
      </c>
      <c r="Q106" s="35" t="str">
        <f t="shared" ref="Q106:Q131" si="57">IF(D106&lt;=L$4,IF(P106="Y",Q105,Q105-1),"")</f>
        <v/>
      </c>
      <c r="R106" s="6">
        <f t="shared" ref="R106:R131" si="58">IF(Q106=Q105,0,IF(Q106&gt;0,Q106,1))</f>
        <v>0</v>
      </c>
      <c r="S106" s="6">
        <f>IF(AND(D106&lt;=L$4,P106&lt;&gt;"Y"),IF(N106&lt;VLOOKUP(O106,Runners!A$5:CY$183,S$1,FALSE),IF(Y$2="zero",0,Y$2),0),0)</f>
        <v>0</v>
      </c>
      <c r="T106" s="6">
        <f t="shared" ref="T106:T131" si="59">IF(AND(D106&lt;=L$4,P106&lt;&gt;"Y"),S106+R106,0)</f>
        <v>0</v>
      </c>
      <c r="U106" s="2"/>
      <c r="V106" s="2" t="str">
        <f>IF(O106&lt;&gt;"",VLOOKUP(O106,Runners!DE$5:DR$183,V$1,FALSE),"")</f>
        <v/>
      </c>
      <c r="W106" s="19" t="str">
        <f t="shared" ref="W106:W131" si="60">IF(O106&lt;&gt;"",(V106-N106)/V106,"")</f>
        <v/>
      </c>
    </row>
    <row r="107" spans="1:23" x14ac:dyDescent="0.25">
      <c r="A107" s="1" t="s">
        <v>205</v>
      </c>
      <c r="C107" s="3">
        <f>IF(A107&lt;&gt;"",VLOOKUP(A107,Runners!A$5:AX$183,C$1,FALSE),0)</f>
        <v>5.0347222222222225E-3</v>
      </c>
      <c r="D107" s="6">
        <f t="shared" si="51"/>
        <v>104</v>
      </c>
      <c r="E107" s="2"/>
      <c r="F107" s="2">
        <f t="shared" si="23"/>
        <v>0</v>
      </c>
      <c r="J107" s="1" t="str">
        <f t="shared" si="56"/>
        <v>Xavia Cooper</v>
      </c>
      <c r="M107" s="8" t="str">
        <f t="shared" si="52"/>
        <v/>
      </c>
      <c r="N107" s="8" t="str">
        <f t="shared" si="53"/>
        <v/>
      </c>
      <c r="O107" s="1" t="str">
        <f t="shared" si="54"/>
        <v/>
      </c>
      <c r="P107" s="35" t="str">
        <f t="shared" si="55"/>
        <v/>
      </c>
      <c r="Q107" s="35" t="str">
        <f t="shared" si="57"/>
        <v/>
      </c>
      <c r="R107" s="6">
        <f t="shared" si="58"/>
        <v>0</v>
      </c>
      <c r="S107" s="6">
        <f>IF(AND(D107&lt;=L$4,P107&lt;&gt;"Y"),IF(N107&lt;VLOOKUP(O107,Runners!A$5:CY$183,S$1,FALSE),IF(Y$2="zero",0,Y$2),0),0)</f>
        <v>0</v>
      </c>
      <c r="T107" s="6">
        <f t="shared" si="59"/>
        <v>0</v>
      </c>
      <c r="U107" s="2"/>
      <c r="V107" s="2" t="str">
        <f>IF(O107&lt;&gt;"",VLOOKUP(O107,Runners!DE$5:DR$183,V$1,FALSE),"")</f>
        <v/>
      </c>
      <c r="W107" s="19" t="str">
        <f t="shared" si="60"/>
        <v/>
      </c>
    </row>
    <row r="108" spans="1:23" x14ac:dyDescent="0.25">
      <c r="B108" s="3"/>
      <c r="C108" s="3"/>
      <c r="D108" s="6">
        <f t="shared" si="51"/>
        <v>105</v>
      </c>
      <c r="E108" s="2"/>
      <c r="F108" s="2">
        <f t="shared" ref="F108:F131" si="61">IF(E108&gt;0,E108-C108,0)</f>
        <v>0</v>
      </c>
      <c r="J108" s="1">
        <f t="shared" si="56"/>
        <v>0</v>
      </c>
      <c r="M108" s="8" t="str">
        <f t="shared" si="52"/>
        <v/>
      </c>
      <c r="N108" s="8" t="str">
        <f t="shared" si="53"/>
        <v/>
      </c>
      <c r="O108" s="1" t="str">
        <f t="shared" si="54"/>
        <v/>
      </c>
      <c r="P108" s="35" t="str">
        <f t="shared" si="55"/>
        <v/>
      </c>
      <c r="Q108" s="35" t="str">
        <f t="shared" si="57"/>
        <v/>
      </c>
      <c r="R108" s="6">
        <f t="shared" si="58"/>
        <v>0</v>
      </c>
      <c r="S108" s="6">
        <f>IF(AND(D108&lt;=L$4,P108&lt;&gt;"Y"),IF(N108&lt;VLOOKUP(O108,Runners!A$5:CY$183,S$1,FALSE),IF(Y$2="zero",0,Y$2),0),0)</f>
        <v>0</v>
      </c>
      <c r="T108" s="6">
        <f t="shared" si="59"/>
        <v>0</v>
      </c>
      <c r="U108" s="2"/>
      <c r="V108" s="2" t="str">
        <f>IF(O108&lt;&gt;"",VLOOKUP(O108,Runners!DE$5:DR$183,V$1,FALSE),"")</f>
        <v/>
      </c>
      <c r="W108" s="19" t="str">
        <f t="shared" si="60"/>
        <v/>
      </c>
    </row>
    <row r="109" spans="1:23" x14ac:dyDescent="0.25">
      <c r="C109" s="3"/>
      <c r="D109" s="6">
        <f t="shared" si="51"/>
        <v>106</v>
      </c>
      <c r="E109" s="2"/>
      <c r="F109" s="2">
        <f t="shared" si="61"/>
        <v>0</v>
      </c>
      <c r="J109" s="1">
        <f t="shared" si="56"/>
        <v>0</v>
      </c>
      <c r="M109" s="8" t="str">
        <f t="shared" si="52"/>
        <v/>
      </c>
      <c r="N109" s="8" t="str">
        <f t="shared" si="53"/>
        <v/>
      </c>
      <c r="O109" s="1" t="str">
        <f t="shared" si="54"/>
        <v/>
      </c>
      <c r="P109" s="35" t="str">
        <f t="shared" si="55"/>
        <v/>
      </c>
      <c r="Q109" s="35" t="str">
        <f t="shared" si="57"/>
        <v/>
      </c>
      <c r="R109" s="6">
        <f t="shared" si="58"/>
        <v>0</v>
      </c>
      <c r="S109" s="6">
        <f>IF(AND(D109&lt;=L$4,P109&lt;&gt;"Y"),IF(N109&lt;VLOOKUP(O109,Runners!A$5:CY$183,S$1,FALSE),IF(Y$2="zero",0,Y$2),0),0)</f>
        <v>0</v>
      </c>
      <c r="T109" s="6">
        <f t="shared" si="59"/>
        <v>0</v>
      </c>
      <c r="U109" s="2"/>
      <c r="V109" s="2" t="str">
        <f>IF(O109&lt;&gt;"",VLOOKUP(O109,Runners!DE$5:DR$183,V$1,FALSE),"")</f>
        <v/>
      </c>
      <c r="W109" s="19" t="str">
        <f t="shared" si="60"/>
        <v/>
      </c>
    </row>
    <row r="110" spans="1:23" x14ac:dyDescent="0.25">
      <c r="C110" s="3"/>
      <c r="D110" s="6">
        <f t="shared" si="51"/>
        <v>107</v>
      </c>
      <c r="E110" s="2"/>
      <c r="F110" s="2">
        <f t="shared" si="61"/>
        <v>0</v>
      </c>
      <c r="J110" s="1">
        <f t="shared" si="56"/>
        <v>0</v>
      </c>
      <c r="M110" s="8" t="str">
        <f t="shared" si="52"/>
        <v/>
      </c>
      <c r="N110" s="8" t="str">
        <f t="shared" si="53"/>
        <v/>
      </c>
      <c r="O110" s="1" t="str">
        <f t="shared" si="54"/>
        <v/>
      </c>
      <c r="P110" s="35" t="str">
        <f t="shared" si="55"/>
        <v/>
      </c>
      <c r="Q110" s="35" t="str">
        <f t="shared" si="57"/>
        <v/>
      </c>
      <c r="R110" s="6">
        <f t="shared" si="58"/>
        <v>0</v>
      </c>
      <c r="S110" s="6">
        <f>IF(AND(D110&lt;=L$4,P110&lt;&gt;"Y"),IF(N110&lt;VLOOKUP(O110,Runners!A$5:CY$183,S$1,FALSE),IF(Y$2="zero",0,Y$2),0),0)</f>
        <v>0</v>
      </c>
      <c r="T110" s="6">
        <f t="shared" si="59"/>
        <v>0</v>
      </c>
      <c r="U110" s="2"/>
      <c r="V110" s="2" t="str">
        <f>IF(O110&lt;&gt;"",VLOOKUP(O110,Runners!DE$5:DR$183,V$1,FALSE),"")</f>
        <v/>
      </c>
      <c r="W110" s="19" t="str">
        <f t="shared" si="60"/>
        <v/>
      </c>
    </row>
    <row r="111" spans="1:23" x14ac:dyDescent="0.25">
      <c r="C111" s="3"/>
      <c r="D111" s="6">
        <f t="shared" si="51"/>
        <v>108</v>
      </c>
      <c r="E111" s="2"/>
      <c r="F111" s="2">
        <f t="shared" si="61"/>
        <v>0</v>
      </c>
      <c r="J111" s="1">
        <f t="shared" si="56"/>
        <v>0</v>
      </c>
      <c r="M111" s="8" t="str">
        <f t="shared" si="52"/>
        <v/>
      </c>
      <c r="N111" s="8" t="str">
        <f t="shared" si="53"/>
        <v/>
      </c>
      <c r="O111" s="1" t="str">
        <f t="shared" si="54"/>
        <v/>
      </c>
      <c r="P111" s="35" t="str">
        <f t="shared" si="55"/>
        <v/>
      </c>
      <c r="Q111" s="35" t="str">
        <f t="shared" si="57"/>
        <v/>
      </c>
      <c r="R111" s="6">
        <f t="shared" si="58"/>
        <v>0</v>
      </c>
      <c r="S111" s="6">
        <f>IF(AND(D111&lt;=L$4,P111&lt;&gt;"Y"),IF(N111&lt;VLOOKUP(O111,Runners!A$5:CY$183,S$1,FALSE),IF(Y$2="zero",0,Y$2),0),0)</f>
        <v>0</v>
      </c>
      <c r="T111" s="6">
        <f t="shared" si="59"/>
        <v>0</v>
      </c>
      <c r="U111" s="2"/>
      <c r="V111" s="2" t="str">
        <f>IF(O111&lt;&gt;"",VLOOKUP(O111,Runners!DE$5:DR$183,V$1,FALSE),"")</f>
        <v/>
      </c>
      <c r="W111" s="19" t="str">
        <f t="shared" si="60"/>
        <v/>
      </c>
    </row>
    <row r="112" spans="1:23" x14ac:dyDescent="0.25">
      <c r="C112" s="3"/>
      <c r="D112" s="6">
        <f t="shared" si="51"/>
        <v>109</v>
      </c>
      <c r="E112" s="2"/>
      <c r="F112" s="2">
        <f t="shared" si="61"/>
        <v>0</v>
      </c>
      <c r="J112" s="1">
        <f t="shared" si="56"/>
        <v>0</v>
      </c>
      <c r="M112" s="8" t="str">
        <f t="shared" si="52"/>
        <v/>
      </c>
      <c r="N112" s="8" t="str">
        <f t="shared" si="53"/>
        <v/>
      </c>
      <c r="O112" s="1" t="str">
        <f t="shared" si="54"/>
        <v/>
      </c>
      <c r="P112" s="35" t="str">
        <f t="shared" si="55"/>
        <v/>
      </c>
      <c r="Q112" s="35" t="str">
        <f t="shared" si="57"/>
        <v/>
      </c>
      <c r="R112" s="6">
        <f t="shared" si="58"/>
        <v>0</v>
      </c>
      <c r="S112" s="6">
        <f>IF(AND(D112&lt;=L$4,P112&lt;&gt;"Y"),IF(N112&lt;VLOOKUP(O112,Runners!A$5:CY$183,S$1,FALSE),IF(Y$2="zero",0,Y$2),0),0)</f>
        <v>0</v>
      </c>
      <c r="T112" s="6">
        <f t="shared" si="59"/>
        <v>0</v>
      </c>
      <c r="U112" s="2"/>
      <c r="V112" s="2" t="str">
        <f>IF(O112&lt;&gt;"",VLOOKUP(O112,Runners!DE$5:DR$183,V$1,FALSE),"")</f>
        <v/>
      </c>
      <c r="W112" s="19" t="str">
        <f t="shared" si="60"/>
        <v/>
      </c>
    </row>
    <row r="113" spans="2:23" x14ac:dyDescent="0.25">
      <c r="C113" s="3"/>
      <c r="D113" s="6">
        <f t="shared" si="51"/>
        <v>110</v>
      </c>
      <c r="E113" s="2"/>
      <c r="F113" s="2">
        <f t="shared" si="61"/>
        <v>0</v>
      </c>
      <c r="J113" s="1">
        <f t="shared" si="56"/>
        <v>0</v>
      </c>
      <c r="M113" s="8" t="str">
        <f t="shared" si="52"/>
        <v/>
      </c>
      <c r="N113" s="8" t="str">
        <f t="shared" si="53"/>
        <v/>
      </c>
      <c r="O113" s="1" t="str">
        <f t="shared" si="54"/>
        <v/>
      </c>
      <c r="P113" s="35" t="str">
        <f t="shared" si="55"/>
        <v/>
      </c>
      <c r="Q113" s="35" t="str">
        <f t="shared" si="57"/>
        <v/>
      </c>
      <c r="R113" s="6">
        <f t="shared" si="58"/>
        <v>0</v>
      </c>
      <c r="S113" s="6">
        <f>IF(AND(D113&lt;=L$4,P113&lt;&gt;"Y"),IF(N113&lt;VLOOKUP(O113,Runners!A$5:CY$183,S$1,FALSE),IF(Y$2="zero",0,Y$2),0),0)</f>
        <v>0</v>
      </c>
      <c r="T113" s="6">
        <f t="shared" si="59"/>
        <v>0</v>
      </c>
      <c r="U113" s="2"/>
      <c r="V113" s="2" t="str">
        <f>IF(O113&lt;&gt;"",VLOOKUP(O113,Runners!DE$5:DR$183,V$1,FALSE),"")</f>
        <v/>
      </c>
      <c r="W113" s="19" t="str">
        <f t="shared" si="60"/>
        <v/>
      </c>
    </row>
    <row r="114" spans="2:23" x14ac:dyDescent="0.25">
      <c r="C114" s="3"/>
      <c r="D114" s="6">
        <f t="shared" si="51"/>
        <v>111</v>
      </c>
      <c r="E114" s="2"/>
      <c r="F114" s="2">
        <f t="shared" si="61"/>
        <v>0</v>
      </c>
      <c r="J114" s="1">
        <f t="shared" si="56"/>
        <v>0</v>
      </c>
      <c r="M114" s="8" t="str">
        <f t="shared" si="52"/>
        <v/>
      </c>
      <c r="N114" s="8" t="str">
        <f t="shared" si="53"/>
        <v/>
      </c>
      <c r="O114" s="1" t="str">
        <f t="shared" si="54"/>
        <v/>
      </c>
      <c r="P114" s="35" t="str">
        <f t="shared" si="55"/>
        <v/>
      </c>
      <c r="Q114" s="35" t="str">
        <f t="shared" si="57"/>
        <v/>
      </c>
      <c r="R114" s="6">
        <f t="shared" si="58"/>
        <v>0</v>
      </c>
      <c r="S114" s="6">
        <f>IF(AND(D114&lt;=L$4,P114&lt;&gt;"Y"),IF(N114&lt;VLOOKUP(O114,Runners!A$5:CY$183,S$1,FALSE),IF(Y$2="zero",0,Y$2),0),0)</f>
        <v>0</v>
      </c>
      <c r="T114" s="6">
        <f t="shared" si="59"/>
        <v>0</v>
      </c>
      <c r="U114" s="2"/>
      <c r="V114" s="2" t="str">
        <f>IF(O114&lt;&gt;"",VLOOKUP(O114,Runners!DE$5:DR$183,V$1,FALSE),"")</f>
        <v/>
      </c>
      <c r="W114" s="19" t="str">
        <f t="shared" si="60"/>
        <v/>
      </c>
    </row>
    <row r="115" spans="2:23" x14ac:dyDescent="0.25">
      <c r="C115" s="3"/>
      <c r="D115" s="6">
        <f t="shared" si="51"/>
        <v>112</v>
      </c>
      <c r="E115" s="2"/>
      <c r="F115" s="2">
        <f t="shared" si="61"/>
        <v>0</v>
      </c>
      <c r="J115" s="1">
        <f t="shared" si="56"/>
        <v>0</v>
      </c>
      <c r="M115" s="8" t="str">
        <f t="shared" si="52"/>
        <v/>
      </c>
      <c r="N115" s="8" t="str">
        <f t="shared" si="53"/>
        <v/>
      </c>
      <c r="O115" s="1" t="str">
        <f t="shared" si="54"/>
        <v/>
      </c>
      <c r="P115" s="35" t="str">
        <f t="shared" si="55"/>
        <v/>
      </c>
      <c r="Q115" s="35" t="str">
        <f t="shared" si="57"/>
        <v/>
      </c>
      <c r="R115" s="6">
        <f t="shared" si="58"/>
        <v>0</v>
      </c>
      <c r="S115" s="6">
        <f>IF(AND(D115&lt;=L$4,P115&lt;&gt;"Y"),IF(N115&lt;VLOOKUP(O115,Runners!A$5:CY$183,S$1,FALSE),IF(Y$2="zero",0,Y$2),0),0)</f>
        <v>0</v>
      </c>
      <c r="T115" s="6">
        <f t="shared" si="59"/>
        <v>0</v>
      </c>
      <c r="U115" s="2"/>
      <c r="V115" s="2" t="str">
        <f>IF(O115&lt;&gt;"",VLOOKUP(O115,Runners!DE$5:DR$183,V$1,FALSE),"")</f>
        <v/>
      </c>
      <c r="W115" s="19" t="str">
        <f t="shared" si="60"/>
        <v/>
      </c>
    </row>
    <row r="116" spans="2:23" x14ac:dyDescent="0.25">
      <c r="C116" s="3"/>
      <c r="D116" s="6">
        <f t="shared" si="51"/>
        <v>113</v>
      </c>
      <c r="E116" s="2"/>
      <c r="F116" s="2">
        <f t="shared" si="61"/>
        <v>0</v>
      </c>
      <c r="J116" s="1">
        <f t="shared" si="56"/>
        <v>0</v>
      </c>
      <c r="M116" s="8" t="str">
        <f t="shared" si="52"/>
        <v/>
      </c>
      <c r="N116" s="8" t="str">
        <f t="shared" si="53"/>
        <v/>
      </c>
      <c r="O116" s="1" t="str">
        <f t="shared" si="54"/>
        <v/>
      </c>
      <c r="P116" s="35" t="str">
        <f t="shared" si="55"/>
        <v/>
      </c>
      <c r="Q116" s="35" t="str">
        <f t="shared" si="57"/>
        <v/>
      </c>
      <c r="R116" s="6">
        <f t="shared" si="58"/>
        <v>0</v>
      </c>
      <c r="S116" s="6">
        <f>IF(AND(D116&lt;=L$4,P116&lt;&gt;"Y"),IF(N116&lt;VLOOKUP(O116,Runners!A$5:CY$183,S$1,FALSE),IF(Y$2="zero",0,Y$2),0),0)</f>
        <v>0</v>
      </c>
      <c r="T116" s="6">
        <f t="shared" si="59"/>
        <v>0</v>
      </c>
      <c r="U116" s="2"/>
      <c r="V116" s="2" t="str">
        <f>IF(O116&lt;&gt;"",VLOOKUP(O116,Runners!DE$5:DR$183,V$1,FALSE),"")</f>
        <v/>
      </c>
      <c r="W116" s="19" t="str">
        <f t="shared" si="60"/>
        <v/>
      </c>
    </row>
    <row r="117" spans="2:23" x14ac:dyDescent="0.25">
      <c r="B117" s="3"/>
      <c r="C117" s="3"/>
      <c r="D117" s="6">
        <f t="shared" si="51"/>
        <v>114</v>
      </c>
      <c r="E117" s="2"/>
      <c r="F117" s="2">
        <f t="shared" si="61"/>
        <v>0</v>
      </c>
      <c r="J117" s="1">
        <f t="shared" si="56"/>
        <v>0</v>
      </c>
      <c r="M117" s="8" t="str">
        <f t="shared" si="52"/>
        <v/>
      </c>
      <c r="N117" s="8" t="str">
        <f t="shared" si="53"/>
        <v/>
      </c>
      <c r="O117" s="1" t="str">
        <f t="shared" si="54"/>
        <v/>
      </c>
      <c r="P117" s="35" t="str">
        <f t="shared" si="55"/>
        <v/>
      </c>
      <c r="Q117" s="35" t="str">
        <f t="shared" si="57"/>
        <v/>
      </c>
      <c r="R117" s="6">
        <f t="shared" si="58"/>
        <v>0</v>
      </c>
      <c r="S117" s="6">
        <f>IF(AND(D117&lt;=L$4,P117&lt;&gt;"Y"),IF(N117&lt;VLOOKUP(O117,Runners!A$5:CY$183,S$1,FALSE),IF(Y$2="zero",0,Y$2),0),0)</f>
        <v>0</v>
      </c>
      <c r="T117" s="6">
        <f t="shared" si="59"/>
        <v>0</v>
      </c>
      <c r="U117" s="2"/>
      <c r="V117" s="2" t="str">
        <f>IF(O117&lt;&gt;"",VLOOKUP(O117,Runners!DE$5:DR$183,V$1,FALSE),"")</f>
        <v/>
      </c>
      <c r="W117" s="19" t="str">
        <f t="shared" si="60"/>
        <v/>
      </c>
    </row>
    <row r="118" spans="2:23" x14ac:dyDescent="0.25">
      <c r="C118" s="3"/>
      <c r="D118" s="6">
        <f t="shared" si="51"/>
        <v>115</v>
      </c>
      <c r="E118" s="2"/>
      <c r="F118" s="2">
        <f t="shared" si="61"/>
        <v>0</v>
      </c>
      <c r="J118" s="1">
        <f t="shared" si="56"/>
        <v>0</v>
      </c>
      <c r="M118" s="8" t="str">
        <f t="shared" si="52"/>
        <v/>
      </c>
      <c r="N118" s="8" t="str">
        <f t="shared" si="53"/>
        <v/>
      </c>
      <c r="O118" s="1" t="str">
        <f t="shared" si="54"/>
        <v/>
      </c>
      <c r="P118" s="35" t="str">
        <f t="shared" si="55"/>
        <v/>
      </c>
      <c r="Q118" s="35" t="str">
        <f t="shared" si="57"/>
        <v/>
      </c>
      <c r="R118" s="6">
        <f t="shared" si="58"/>
        <v>0</v>
      </c>
      <c r="S118" s="6">
        <f>IF(AND(D118&lt;=L$4,P118&lt;&gt;"Y"),IF(N118&lt;VLOOKUP(O118,Runners!A$5:CY$183,S$1,FALSE),IF(Y$2="zero",0,Y$2),0),0)</f>
        <v>0</v>
      </c>
      <c r="T118" s="6">
        <f t="shared" si="59"/>
        <v>0</v>
      </c>
      <c r="U118" s="2"/>
      <c r="V118" s="2" t="str">
        <f>IF(O118&lt;&gt;"",VLOOKUP(O118,Runners!DE$5:DR$183,V$1,FALSE),"")</f>
        <v/>
      </c>
      <c r="W118" s="19" t="str">
        <f t="shared" si="60"/>
        <v/>
      </c>
    </row>
    <row r="119" spans="2:23" x14ac:dyDescent="0.25">
      <c r="C119" s="3"/>
      <c r="D119" s="6">
        <f t="shared" si="51"/>
        <v>116</v>
      </c>
      <c r="E119" s="2"/>
      <c r="F119" s="2">
        <f t="shared" si="61"/>
        <v>0</v>
      </c>
      <c r="J119" s="1">
        <f t="shared" si="56"/>
        <v>0</v>
      </c>
      <c r="M119" s="8" t="str">
        <f t="shared" si="52"/>
        <v/>
      </c>
      <c r="N119" s="8" t="str">
        <f t="shared" si="53"/>
        <v/>
      </c>
      <c r="O119" s="1" t="str">
        <f t="shared" si="54"/>
        <v/>
      </c>
      <c r="P119" s="35" t="str">
        <f t="shared" si="55"/>
        <v/>
      </c>
      <c r="Q119" s="35" t="str">
        <f t="shared" si="57"/>
        <v/>
      </c>
      <c r="R119" s="6">
        <f t="shared" si="58"/>
        <v>0</v>
      </c>
      <c r="S119" s="6">
        <f>IF(AND(D119&lt;=L$4,P119&lt;&gt;"Y"),IF(N119&lt;VLOOKUP(O119,Runners!A$5:CY$183,S$1,FALSE),IF(Y$2="zero",0,Y$2),0),0)</f>
        <v>0</v>
      </c>
      <c r="T119" s="6">
        <f t="shared" si="59"/>
        <v>0</v>
      </c>
      <c r="U119" s="2"/>
      <c r="V119" s="2" t="str">
        <f>IF(O119&lt;&gt;"",VLOOKUP(O119,Runners!DE$5:DR$183,V$1,FALSE),"")</f>
        <v/>
      </c>
      <c r="W119" s="19" t="str">
        <f t="shared" si="60"/>
        <v/>
      </c>
    </row>
    <row r="120" spans="2:23" x14ac:dyDescent="0.25">
      <c r="C120" s="3"/>
      <c r="D120" s="6">
        <f t="shared" si="51"/>
        <v>117</v>
      </c>
      <c r="E120" s="2"/>
      <c r="F120" s="2">
        <f t="shared" si="61"/>
        <v>0</v>
      </c>
      <c r="J120" s="1">
        <f t="shared" si="56"/>
        <v>0</v>
      </c>
      <c r="M120" s="8" t="str">
        <f t="shared" si="52"/>
        <v/>
      </c>
      <c r="N120" s="8" t="str">
        <f t="shared" si="53"/>
        <v/>
      </c>
      <c r="O120" s="1" t="str">
        <f t="shared" si="54"/>
        <v/>
      </c>
      <c r="P120" s="35" t="str">
        <f t="shared" si="55"/>
        <v/>
      </c>
      <c r="Q120" s="35" t="str">
        <f t="shared" si="57"/>
        <v/>
      </c>
      <c r="R120" s="6">
        <f t="shared" si="58"/>
        <v>0</v>
      </c>
      <c r="S120" s="6">
        <f>IF(AND(D120&lt;=L$4,P120&lt;&gt;"Y"),IF(N120&lt;VLOOKUP(O120,Runners!A$5:CY$183,S$1,FALSE),IF(Y$2="zero",0,Y$2),0),0)</f>
        <v>0</v>
      </c>
      <c r="T120" s="6">
        <f t="shared" si="59"/>
        <v>0</v>
      </c>
      <c r="U120" s="2"/>
      <c r="V120" s="2" t="str">
        <f>IF(O120&lt;&gt;"",VLOOKUP(O120,Runners!DE$5:DR$183,V$1,FALSE),"")</f>
        <v/>
      </c>
      <c r="W120" s="19" t="str">
        <f t="shared" si="60"/>
        <v/>
      </c>
    </row>
    <row r="121" spans="2:23" x14ac:dyDescent="0.25">
      <c r="C121" s="3"/>
      <c r="D121" s="6">
        <f t="shared" si="51"/>
        <v>118</v>
      </c>
      <c r="E121" s="2"/>
      <c r="F121" s="2">
        <f t="shared" si="61"/>
        <v>0</v>
      </c>
      <c r="J121" s="1">
        <f t="shared" si="56"/>
        <v>0</v>
      </c>
      <c r="M121" s="8" t="str">
        <f t="shared" si="52"/>
        <v/>
      </c>
      <c r="N121" s="8" t="str">
        <f t="shared" si="53"/>
        <v/>
      </c>
      <c r="O121" s="1" t="str">
        <f t="shared" si="54"/>
        <v/>
      </c>
      <c r="P121" s="35" t="str">
        <f t="shared" si="55"/>
        <v/>
      </c>
      <c r="Q121" s="35" t="str">
        <f t="shared" si="57"/>
        <v/>
      </c>
      <c r="R121" s="6">
        <f t="shared" si="58"/>
        <v>0</v>
      </c>
      <c r="S121" s="6">
        <f>IF(AND(D121&lt;=L$4,P121&lt;&gt;"Y"),IF(N121&lt;VLOOKUP(O121,Runners!A$5:CY$183,S$1,FALSE),IF(Y$2="zero",0,Y$2),0),0)</f>
        <v>0</v>
      </c>
      <c r="T121" s="6">
        <f t="shared" si="59"/>
        <v>0</v>
      </c>
      <c r="U121" s="2"/>
      <c r="V121" s="2" t="str">
        <f>IF(O121&lt;&gt;"",VLOOKUP(O121,Runners!DE$5:DR$183,V$1,FALSE),"")</f>
        <v/>
      </c>
      <c r="W121" s="19" t="str">
        <f t="shared" si="60"/>
        <v/>
      </c>
    </row>
    <row r="122" spans="2:23" x14ac:dyDescent="0.25">
      <c r="C122" s="3"/>
      <c r="D122" s="6">
        <f t="shared" si="51"/>
        <v>119</v>
      </c>
      <c r="E122" s="2"/>
      <c r="F122" s="2">
        <f t="shared" si="61"/>
        <v>0</v>
      </c>
      <c r="J122" s="1">
        <f t="shared" si="56"/>
        <v>0</v>
      </c>
      <c r="M122" s="8" t="str">
        <f t="shared" si="52"/>
        <v/>
      </c>
      <c r="N122" s="8" t="str">
        <f t="shared" si="53"/>
        <v/>
      </c>
      <c r="O122" s="1" t="str">
        <f t="shared" si="54"/>
        <v/>
      </c>
      <c r="P122" s="35" t="str">
        <f t="shared" si="55"/>
        <v/>
      </c>
      <c r="Q122" s="35" t="str">
        <f t="shared" si="57"/>
        <v/>
      </c>
      <c r="R122" s="6">
        <f t="shared" si="58"/>
        <v>0</v>
      </c>
      <c r="S122" s="6">
        <f>IF(AND(D122&lt;=L$4,P122&lt;&gt;"Y"),IF(N122&lt;VLOOKUP(O122,Runners!A$5:CY$183,S$1,FALSE),IF(Y$2="zero",0,Y$2),0),0)</f>
        <v>0</v>
      </c>
      <c r="T122" s="6">
        <f t="shared" si="59"/>
        <v>0</v>
      </c>
      <c r="U122" s="2"/>
      <c r="V122" s="2" t="str">
        <f>IF(O122&lt;&gt;"",VLOOKUP(O122,Runners!DE$5:DR$183,V$1,FALSE),"")</f>
        <v/>
      </c>
      <c r="W122" s="19" t="str">
        <f t="shared" si="60"/>
        <v/>
      </c>
    </row>
    <row r="123" spans="2:23" x14ac:dyDescent="0.25">
      <c r="C123" s="3"/>
      <c r="D123" s="6">
        <f t="shared" si="51"/>
        <v>120</v>
      </c>
      <c r="E123" s="2"/>
      <c r="F123" s="2">
        <f t="shared" si="61"/>
        <v>0</v>
      </c>
      <c r="J123" s="1">
        <f t="shared" si="56"/>
        <v>0</v>
      </c>
      <c r="M123" s="8" t="str">
        <f t="shared" si="52"/>
        <v/>
      </c>
      <c r="N123" s="8" t="str">
        <f t="shared" si="53"/>
        <v/>
      </c>
      <c r="O123" s="1" t="str">
        <f t="shared" si="54"/>
        <v/>
      </c>
      <c r="P123" s="35" t="str">
        <f t="shared" si="55"/>
        <v/>
      </c>
      <c r="Q123" s="35" t="str">
        <f t="shared" si="57"/>
        <v/>
      </c>
      <c r="R123" s="6">
        <f t="shared" si="58"/>
        <v>0</v>
      </c>
      <c r="S123" s="6">
        <f>IF(AND(D123&lt;=L$4,P123&lt;&gt;"Y"),IF(N123&lt;VLOOKUP(O123,Runners!A$5:CY$183,S$1,FALSE),IF(Y$2="zero",0,Y$2),0),0)</f>
        <v>0</v>
      </c>
      <c r="T123" s="6">
        <f t="shared" si="59"/>
        <v>0</v>
      </c>
      <c r="U123" s="2"/>
      <c r="V123" s="2" t="str">
        <f>IF(O123&lt;&gt;"",VLOOKUP(O123,Runners!DE$5:DR$183,V$1,FALSE),"")</f>
        <v/>
      </c>
      <c r="W123" s="19" t="str">
        <f t="shared" si="60"/>
        <v/>
      </c>
    </row>
    <row r="124" spans="2:23" x14ac:dyDescent="0.25">
      <c r="C124" s="3"/>
      <c r="D124" s="6">
        <f t="shared" si="51"/>
        <v>121</v>
      </c>
      <c r="E124" s="2"/>
      <c r="F124" s="2">
        <f t="shared" si="61"/>
        <v>0</v>
      </c>
      <c r="J124" s="1">
        <f t="shared" si="56"/>
        <v>0</v>
      </c>
      <c r="M124" s="8" t="str">
        <f t="shared" si="52"/>
        <v/>
      </c>
      <c r="N124" s="8" t="str">
        <f t="shared" si="53"/>
        <v/>
      </c>
      <c r="O124" s="1" t="str">
        <f t="shared" si="54"/>
        <v/>
      </c>
      <c r="P124" s="35" t="str">
        <f t="shared" si="55"/>
        <v/>
      </c>
      <c r="Q124" s="35" t="str">
        <f t="shared" si="57"/>
        <v/>
      </c>
      <c r="R124" s="6">
        <f t="shared" si="58"/>
        <v>0</v>
      </c>
      <c r="S124" s="6">
        <f>IF(AND(D124&lt;=L$4,P124&lt;&gt;"Y"),IF(N124&lt;VLOOKUP(O124,Runners!A$5:CY$183,S$1,FALSE),IF(Y$2="zero",0,Y$2),0),0)</f>
        <v>0</v>
      </c>
      <c r="T124" s="6">
        <f t="shared" si="59"/>
        <v>0</v>
      </c>
      <c r="U124" s="2"/>
      <c r="V124" s="2" t="str">
        <f>IF(O124&lt;&gt;"",VLOOKUP(O124,Runners!DE$5:DR$183,V$1,FALSE),"")</f>
        <v/>
      </c>
      <c r="W124" s="19" t="str">
        <f t="shared" si="60"/>
        <v/>
      </c>
    </row>
    <row r="125" spans="2:23" x14ac:dyDescent="0.25">
      <c r="C125" s="3"/>
      <c r="D125" s="6">
        <f t="shared" si="51"/>
        <v>122</v>
      </c>
      <c r="E125" s="2"/>
      <c r="F125" s="2">
        <f t="shared" si="61"/>
        <v>0</v>
      </c>
      <c r="J125" s="1">
        <f t="shared" si="56"/>
        <v>0</v>
      </c>
      <c r="M125" s="8" t="str">
        <f t="shared" si="52"/>
        <v/>
      </c>
      <c r="N125" s="8" t="str">
        <f t="shared" si="53"/>
        <v/>
      </c>
      <c r="O125" s="1" t="str">
        <f t="shared" si="54"/>
        <v/>
      </c>
      <c r="P125" s="35" t="str">
        <f t="shared" si="55"/>
        <v/>
      </c>
      <c r="Q125" s="35" t="str">
        <f t="shared" si="57"/>
        <v/>
      </c>
      <c r="R125" s="6">
        <f t="shared" si="58"/>
        <v>0</v>
      </c>
      <c r="S125" s="6">
        <f>IF(AND(D125&lt;=L$4,P125&lt;&gt;"Y"),IF(N125&lt;VLOOKUP(O125,Runners!A$5:CY$183,S$1,FALSE),IF(Y$2="zero",0,Y$2),0),0)</f>
        <v>0</v>
      </c>
      <c r="T125" s="6">
        <f t="shared" si="59"/>
        <v>0</v>
      </c>
      <c r="U125" s="2"/>
      <c r="V125" s="2" t="str">
        <f>IF(O125&lt;&gt;"",VLOOKUP(O125,Runners!DE$5:DR$183,V$1,FALSE),"")</f>
        <v/>
      </c>
      <c r="W125" s="19" t="str">
        <f t="shared" si="60"/>
        <v/>
      </c>
    </row>
    <row r="126" spans="2:23" x14ac:dyDescent="0.25">
      <c r="B126" s="3"/>
      <c r="C126" s="3"/>
      <c r="D126" s="6">
        <f t="shared" si="51"/>
        <v>123</v>
      </c>
      <c r="E126" s="2"/>
      <c r="F126" s="2">
        <f t="shared" si="61"/>
        <v>0</v>
      </c>
      <c r="J126" s="1">
        <f t="shared" si="56"/>
        <v>0</v>
      </c>
      <c r="M126" s="8" t="str">
        <f t="shared" si="52"/>
        <v/>
      </c>
      <c r="N126" s="8" t="str">
        <f t="shared" si="53"/>
        <v/>
      </c>
      <c r="O126" s="1" t="str">
        <f t="shared" si="54"/>
        <v/>
      </c>
      <c r="P126" s="35" t="str">
        <f t="shared" si="55"/>
        <v/>
      </c>
      <c r="Q126" s="35" t="str">
        <f t="shared" si="57"/>
        <v/>
      </c>
      <c r="R126" s="6">
        <f t="shared" si="58"/>
        <v>0</v>
      </c>
      <c r="S126" s="6">
        <f>IF(AND(D126&lt;=L$4,P126&lt;&gt;"Y"),IF(N126&lt;VLOOKUP(O126,Runners!A$5:CY$183,S$1,FALSE),IF(Y$2="zero",0,Y$2),0),0)</f>
        <v>0</v>
      </c>
      <c r="T126" s="6">
        <f t="shared" si="59"/>
        <v>0</v>
      </c>
      <c r="U126" s="2"/>
      <c r="V126" s="2" t="str">
        <f>IF(O126&lt;&gt;"",VLOOKUP(O126,Runners!DE$5:DR$183,V$1,FALSE),"")</f>
        <v/>
      </c>
      <c r="W126" s="19" t="str">
        <f t="shared" si="60"/>
        <v/>
      </c>
    </row>
    <row r="127" spans="2:23" x14ac:dyDescent="0.25">
      <c r="B127" s="3"/>
      <c r="C127" s="3"/>
      <c r="D127" s="6">
        <f t="shared" si="51"/>
        <v>124</v>
      </c>
      <c r="E127" s="2"/>
      <c r="F127" s="2">
        <f t="shared" si="61"/>
        <v>0</v>
      </c>
      <c r="J127" s="1">
        <f t="shared" si="56"/>
        <v>0</v>
      </c>
      <c r="M127" s="8" t="str">
        <f t="shared" si="52"/>
        <v/>
      </c>
      <c r="N127" s="8" t="str">
        <f t="shared" si="53"/>
        <v/>
      </c>
      <c r="O127" s="1" t="str">
        <f t="shared" si="54"/>
        <v/>
      </c>
      <c r="P127" s="35" t="str">
        <f t="shared" si="55"/>
        <v/>
      </c>
      <c r="Q127" s="35" t="str">
        <f t="shared" si="57"/>
        <v/>
      </c>
      <c r="R127" s="6">
        <f t="shared" si="58"/>
        <v>0</v>
      </c>
      <c r="S127" s="6">
        <f>IF(AND(D127&lt;=L$4,P127&lt;&gt;"Y"),IF(N127&lt;VLOOKUP(O127,Runners!A$5:CY$183,S$1,FALSE),IF(Y$2="zero",0,Y$2),0),0)</f>
        <v>0</v>
      </c>
      <c r="T127" s="6">
        <f t="shared" si="59"/>
        <v>0</v>
      </c>
      <c r="U127" s="2"/>
      <c r="V127" s="2" t="str">
        <f>IF(O127&lt;&gt;"",VLOOKUP(O127,Runners!DE$5:DR$183,V$1,FALSE),"")</f>
        <v/>
      </c>
      <c r="W127" s="19" t="str">
        <f t="shared" si="60"/>
        <v/>
      </c>
    </row>
    <row r="128" spans="2:23" x14ac:dyDescent="0.25">
      <c r="C128" s="3"/>
      <c r="D128" s="6">
        <f t="shared" si="51"/>
        <v>125</v>
      </c>
      <c r="E128" s="2"/>
      <c r="F128" s="2">
        <f t="shared" si="61"/>
        <v>0</v>
      </c>
      <c r="J128" s="1">
        <f t="shared" si="56"/>
        <v>0</v>
      </c>
      <c r="M128" s="8" t="str">
        <f t="shared" si="52"/>
        <v/>
      </c>
      <c r="N128" s="8" t="str">
        <f t="shared" si="53"/>
        <v/>
      </c>
      <c r="O128" s="1" t="str">
        <f t="shared" si="54"/>
        <v/>
      </c>
      <c r="P128" s="35" t="str">
        <f t="shared" si="55"/>
        <v/>
      </c>
      <c r="Q128" s="35" t="str">
        <f t="shared" si="57"/>
        <v/>
      </c>
      <c r="R128" s="6">
        <f t="shared" si="58"/>
        <v>0</v>
      </c>
      <c r="S128" s="6">
        <f>IF(AND(D128&lt;=L$4,P128&lt;&gt;"Y"),IF(N128&lt;VLOOKUP(O128,Runners!A$5:CY$183,S$1,FALSE),IF(Y$2="zero",0,Y$2),0),0)</f>
        <v>0</v>
      </c>
      <c r="T128" s="6">
        <f t="shared" si="59"/>
        <v>0</v>
      </c>
      <c r="U128" s="2"/>
      <c r="V128" s="2" t="str">
        <f>IF(O128&lt;&gt;"",VLOOKUP(O128,Runners!DE$5:DR$183,V$1,FALSE),"")</f>
        <v/>
      </c>
      <c r="W128" s="19" t="str">
        <f t="shared" si="60"/>
        <v/>
      </c>
    </row>
    <row r="129" spans="1:23" x14ac:dyDescent="0.25">
      <c r="C129" s="3"/>
      <c r="D129" s="6">
        <f t="shared" si="51"/>
        <v>126</v>
      </c>
      <c r="E129" s="2"/>
      <c r="F129" s="2">
        <f t="shared" si="61"/>
        <v>0</v>
      </c>
      <c r="J129" s="1">
        <f t="shared" si="56"/>
        <v>0</v>
      </c>
      <c r="M129" s="8" t="str">
        <f t="shared" si="52"/>
        <v/>
      </c>
      <c r="N129" s="8" t="str">
        <f t="shared" si="53"/>
        <v/>
      </c>
      <c r="O129" s="1" t="str">
        <f t="shared" si="54"/>
        <v/>
      </c>
      <c r="P129" s="35" t="str">
        <f t="shared" si="55"/>
        <v/>
      </c>
      <c r="Q129" s="35" t="str">
        <f t="shared" si="57"/>
        <v/>
      </c>
      <c r="R129" s="6">
        <f t="shared" si="58"/>
        <v>0</v>
      </c>
      <c r="S129" s="6">
        <f>IF(AND(D129&lt;=L$4,P129&lt;&gt;"Y"),IF(N129&lt;VLOOKUP(O129,Runners!A$5:CY$183,S$1,FALSE),IF(Y$2="zero",0,Y$2),0),0)</f>
        <v>0</v>
      </c>
      <c r="T129" s="6">
        <f t="shared" si="59"/>
        <v>0</v>
      </c>
      <c r="U129" s="2"/>
      <c r="V129" s="2" t="str">
        <f>IF(O129&lt;&gt;"",VLOOKUP(O129,Runners!DE$5:DR$183,V$1,FALSE),"")</f>
        <v/>
      </c>
      <c r="W129" s="19" t="str">
        <f t="shared" si="60"/>
        <v/>
      </c>
    </row>
    <row r="130" spans="1:23" x14ac:dyDescent="0.25">
      <c r="B130" s="3"/>
      <c r="C130" s="3"/>
      <c r="D130" s="6">
        <f t="shared" si="51"/>
        <v>127</v>
      </c>
      <c r="E130" s="2"/>
      <c r="F130" s="2">
        <f t="shared" si="61"/>
        <v>0</v>
      </c>
      <c r="J130" s="1">
        <f t="shared" si="56"/>
        <v>0</v>
      </c>
      <c r="M130" s="8" t="str">
        <f t="shared" si="52"/>
        <v/>
      </c>
      <c r="N130" s="8" t="str">
        <f t="shared" si="53"/>
        <v/>
      </c>
      <c r="O130" s="1" t="str">
        <f t="shared" si="54"/>
        <v/>
      </c>
      <c r="P130" s="35" t="str">
        <f t="shared" si="55"/>
        <v/>
      </c>
      <c r="Q130" s="35" t="str">
        <f t="shared" si="57"/>
        <v/>
      </c>
      <c r="R130" s="6">
        <f t="shared" si="58"/>
        <v>0</v>
      </c>
      <c r="S130" s="6">
        <f>IF(AND(D130&lt;=L$4,P130&lt;&gt;"Y"),IF(N130&lt;VLOOKUP(O130,Runners!A$5:CY$183,S$1,FALSE),IF(Y$2="zero",0,Y$2),0),0)</f>
        <v>0</v>
      </c>
      <c r="T130" s="6">
        <f t="shared" si="59"/>
        <v>0</v>
      </c>
      <c r="U130" s="2"/>
      <c r="V130" s="2" t="str">
        <f>IF(O130&lt;&gt;"",VLOOKUP(O130,Runners!DE$5:DR$183,V$1,FALSE),"")</f>
        <v/>
      </c>
      <c r="W130" s="19" t="str">
        <f t="shared" si="60"/>
        <v/>
      </c>
    </row>
    <row r="131" spans="1:23" x14ac:dyDescent="0.25">
      <c r="C131" s="3"/>
      <c r="D131" s="6">
        <f t="shared" si="51"/>
        <v>128</v>
      </c>
      <c r="E131" s="2"/>
      <c r="F131" s="2">
        <f t="shared" si="61"/>
        <v>0</v>
      </c>
      <c r="J131" s="1">
        <f t="shared" si="56"/>
        <v>0</v>
      </c>
      <c r="M131" s="8" t="str">
        <f t="shared" ref="M131:M162" si="62">IF(D131&lt;=L$4,SMALL(E$4:E$207,D131),"")</f>
        <v/>
      </c>
      <c r="N131" s="8" t="str">
        <f t="shared" ref="N131:N162" si="63">IF(D131&lt;=L$4,VLOOKUP(M131,E$4:F$207,2,FALSE),"")</f>
        <v/>
      </c>
      <c r="O131" s="1" t="str">
        <f t="shared" ref="O131:O162" si="64">IF(D131&lt;=L$4,VLOOKUP(M131,E$4:J$207,6,FALSE),"")</f>
        <v/>
      </c>
      <c r="P131" s="35" t="str">
        <f t="shared" ref="P131:P162" si="65">IF(D131&lt;=L$4,VLOOKUP(O131,A$4:B$207,2,FALSE),"")</f>
        <v/>
      </c>
      <c r="Q131" s="35" t="str">
        <f t="shared" si="57"/>
        <v/>
      </c>
      <c r="R131" s="6">
        <f t="shared" si="58"/>
        <v>0</v>
      </c>
      <c r="S131" s="6">
        <f>IF(AND(D131&lt;=L$4,P131&lt;&gt;"Y"),IF(N131&lt;VLOOKUP(O131,Runners!A$5:CY$183,S$1,FALSE),IF(Y$2="zero",0,Y$2),0),0)</f>
        <v>0</v>
      </c>
      <c r="T131" s="6">
        <f t="shared" si="59"/>
        <v>0</v>
      </c>
      <c r="U131" s="2"/>
      <c r="V131" s="2" t="str">
        <f>IF(O131&lt;&gt;"",VLOOKUP(O131,Runners!DE$5:DR$183,V$1,FALSE),"")</f>
        <v/>
      </c>
      <c r="W131" s="19" t="str">
        <f t="shared" si="60"/>
        <v/>
      </c>
    </row>
    <row r="132" spans="1:23" x14ac:dyDescent="0.25">
      <c r="B132" s="3"/>
      <c r="C132" s="3">
        <f>IF(A132&lt;&gt;"",VLOOKUP(A132,Runners!A$5:AX$183,C$1,FALSE),0)</f>
        <v>0</v>
      </c>
      <c r="D132" s="6">
        <f t="shared" si="51"/>
        <v>129</v>
      </c>
      <c r="E132" s="2"/>
      <c r="F132" s="2">
        <f t="shared" ref="F132:F137" si="66">IF(E132&gt;0,E132-C132,0)</f>
        <v>0</v>
      </c>
      <c r="J132" s="1">
        <f t="shared" ref="J132:J137" si="67">A132</f>
        <v>0</v>
      </c>
      <c r="M132" s="8" t="str">
        <f t="shared" si="62"/>
        <v/>
      </c>
      <c r="N132" s="8" t="str">
        <f t="shared" si="63"/>
        <v/>
      </c>
      <c r="O132" s="1" t="str">
        <f t="shared" si="64"/>
        <v/>
      </c>
      <c r="P132" s="35" t="str">
        <f t="shared" si="65"/>
        <v/>
      </c>
      <c r="Q132" s="35" t="str">
        <f t="shared" ref="Q132:Q137" si="68">IF(D132&lt;=L$4,IF(P132="Y",Q131,Q131-1),"")</f>
        <v/>
      </c>
      <c r="R132" s="6">
        <f t="shared" ref="R132:R137" si="69">IF(Q132=Q131,0,IF(Q132&gt;0,Q132,1))</f>
        <v>0</v>
      </c>
      <c r="S132" s="6">
        <f>IF(AND(D132&lt;=L$4,P132&lt;&gt;"Y"),IF(N132&lt;VLOOKUP(O132,Runners!A$5:CY$183,S$1,FALSE),IF(Y$2="zero",0,Y$2),0),0)</f>
        <v>0</v>
      </c>
      <c r="T132" s="6">
        <f t="shared" ref="T132:T137" si="70">IF(AND(D132&lt;=L$4,P132&lt;&gt;"Y"),S132+R132,0)</f>
        <v>0</v>
      </c>
      <c r="U132" s="2"/>
      <c r="V132" s="2" t="str">
        <f>IF(O132&lt;&gt;"",VLOOKUP(O132,Runners!DE$5:DR$183,V$1,FALSE),"")</f>
        <v/>
      </c>
      <c r="W132" s="19" t="str">
        <f t="shared" ref="W132:W137" si="71">IF(O132&lt;&gt;"",(V132-N132)/V132,"")</f>
        <v/>
      </c>
    </row>
    <row r="133" spans="1:23" x14ac:dyDescent="0.25">
      <c r="C133" s="3">
        <f>IF(A133&lt;&gt;"",VLOOKUP(A133,Runners!A$5:AX$183,C$1,FALSE),0)</f>
        <v>0</v>
      </c>
      <c r="D133" s="6">
        <f t="shared" si="51"/>
        <v>130</v>
      </c>
      <c r="E133" s="2"/>
      <c r="F133" s="2">
        <f t="shared" si="66"/>
        <v>0</v>
      </c>
      <c r="J133" s="1">
        <f t="shared" si="67"/>
        <v>0</v>
      </c>
      <c r="M133" s="8" t="str">
        <f t="shared" si="62"/>
        <v/>
      </c>
      <c r="N133" s="8" t="str">
        <f t="shared" si="63"/>
        <v/>
      </c>
      <c r="O133" s="1" t="str">
        <f t="shared" si="64"/>
        <v/>
      </c>
      <c r="P133" s="35" t="str">
        <f t="shared" si="65"/>
        <v/>
      </c>
      <c r="Q133" s="35" t="str">
        <f t="shared" si="68"/>
        <v/>
      </c>
      <c r="R133" s="6">
        <f t="shared" si="69"/>
        <v>0</v>
      </c>
      <c r="S133" s="6">
        <f>IF(AND(D133&lt;=L$4,P133&lt;&gt;"Y"),IF(N133&lt;VLOOKUP(O133,Runners!A$5:CY$183,S$1,FALSE),IF(Y$2="zero",0,Y$2),0),0)</f>
        <v>0</v>
      </c>
      <c r="T133" s="6">
        <f t="shared" si="70"/>
        <v>0</v>
      </c>
      <c r="U133" s="2"/>
      <c r="V133" s="2" t="str">
        <f>IF(O133&lt;&gt;"",VLOOKUP(O133,Runners!DE$5:DR$183,V$1,FALSE),"")</f>
        <v/>
      </c>
      <c r="W133" s="19" t="str">
        <f t="shared" si="71"/>
        <v/>
      </c>
    </row>
    <row r="134" spans="1:23" x14ac:dyDescent="0.25">
      <c r="C134" s="3">
        <f>IF(A134&lt;&gt;"",VLOOKUP(A134,Runners!A$5:AX$183,C$1,FALSE),0)</f>
        <v>0</v>
      </c>
      <c r="D134" s="6">
        <f t="shared" si="51"/>
        <v>131</v>
      </c>
      <c r="E134" s="2"/>
      <c r="F134" s="2">
        <f t="shared" si="66"/>
        <v>0</v>
      </c>
      <c r="J134" s="1">
        <f t="shared" si="67"/>
        <v>0</v>
      </c>
      <c r="M134" s="8" t="str">
        <f t="shared" si="62"/>
        <v/>
      </c>
      <c r="N134" s="8" t="str">
        <f t="shared" si="63"/>
        <v/>
      </c>
      <c r="O134" s="1" t="str">
        <f t="shared" si="64"/>
        <v/>
      </c>
      <c r="P134" s="35" t="str">
        <f t="shared" si="65"/>
        <v/>
      </c>
      <c r="Q134" s="35" t="str">
        <f t="shared" si="68"/>
        <v/>
      </c>
      <c r="R134" s="6">
        <f t="shared" si="69"/>
        <v>0</v>
      </c>
      <c r="S134" s="6">
        <f>IF(AND(D134&lt;=L$4,P134&lt;&gt;"Y"),IF(N134&lt;VLOOKUP(O134,Runners!A$5:CY$183,S$1,FALSE),IF(Y$2="zero",0,Y$2),0),0)</f>
        <v>0</v>
      </c>
      <c r="T134" s="6">
        <f t="shared" si="70"/>
        <v>0</v>
      </c>
      <c r="U134" s="2"/>
      <c r="V134" s="2" t="str">
        <f>IF(O134&lt;&gt;"",VLOOKUP(O134,Runners!DE$5:DR$183,V$1,FALSE),"")</f>
        <v/>
      </c>
      <c r="W134" s="19" t="str">
        <f t="shared" si="71"/>
        <v/>
      </c>
    </row>
    <row r="135" spans="1:23" x14ac:dyDescent="0.25">
      <c r="C135" s="3">
        <f>IF(A135&lt;&gt;"",VLOOKUP(A135,Runners!A$5:AX$183,C$1,FALSE),0)</f>
        <v>0</v>
      </c>
      <c r="D135" s="6">
        <f t="shared" si="51"/>
        <v>132</v>
      </c>
      <c r="E135" s="2"/>
      <c r="F135" s="2">
        <f t="shared" si="66"/>
        <v>0</v>
      </c>
      <c r="J135" s="1">
        <f t="shared" si="67"/>
        <v>0</v>
      </c>
      <c r="M135" s="8" t="str">
        <f t="shared" si="62"/>
        <v/>
      </c>
      <c r="N135" s="8" t="str">
        <f t="shared" si="63"/>
        <v/>
      </c>
      <c r="O135" s="1" t="str">
        <f t="shared" si="64"/>
        <v/>
      </c>
      <c r="P135" s="35" t="str">
        <f t="shared" si="65"/>
        <v/>
      </c>
      <c r="Q135" s="35" t="str">
        <f t="shared" si="68"/>
        <v/>
      </c>
      <c r="R135" s="6">
        <f t="shared" si="69"/>
        <v>0</v>
      </c>
      <c r="S135" s="6">
        <f>IF(AND(D135&lt;=L$4,P135&lt;&gt;"Y"),IF(N135&lt;VLOOKUP(O135,Runners!A$5:CY$183,S$1,FALSE),IF(Y$2="zero",0,Y$2),0),0)</f>
        <v>0</v>
      </c>
      <c r="T135" s="6">
        <f t="shared" si="70"/>
        <v>0</v>
      </c>
      <c r="U135" s="2"/>
      <c r="V135" s="2" t="str">
        <f>IF(O135&lt;&gt;"",VLOOKUP(O135,Runners!DE$5:DR$183,V$1,FALSE),"")</f>
        <v/>
      </c>
      <c r="W135" s="19" t="str">
        <f t="shared" si="71"/>
        <v/>
      </c>
    </row>
    <row r="136" spans="1:23" x14ac:dyDescent="0.25">
      <c r="C136" s="3">
        <f>IF(A136&lt;&gt;"",VLOOKUP(A136,Runners!A$5:AX$183,C$1,FALSE),0)</f>
        <v>0</v>
      </c>
      <c r="D136" s="6">
        <f t="shared" si="51"/>
        <v>133</v>
      </c>
      <c r="E136" s="2"/>
      <c r="F136" s="2">
        <f t="shared" si="66"/>
        <v>0</v>
      </c>
      <c r="J136" s="1">
        <f t="shared" si="67"/>
        <v>0</v>
      </c>
      <c r="M136" s="8" t="str">
        <f t="shared" si="62"/>
        <v/>
      </c>
      <c r="N136" s="8" t="str">
        <f t="shared" si="63"/>
        <v/>
      </c>
      <c r="O136" s="1" t="str">
        <f t="shared" si="64"/>
        <v/>
      </c>
      <c r="P136" s="35" t="str">
        <f t="shared" si="65"/>
        <v/>
      </c>
      <c r="Q136" s="35" t="str">
        <f t="shared" si="68"/>
        <v/>
      </c>
      <c r="R136" s="6">
        <f t="shared" si="69"/>
        <v>0</v>
      </c>
      <c r="S136" s="6">
        <f>IF(AND(D136&lt;=L$4,P136&lt;&gt;"Y"),IF(N136&lt;VLOOKUP(O136,Runners!A$5:CY$183,S$1,FALSE),IF(Y$2="zero",0,Y$2),0),0)</f>
        <v>0</v>
      </c>
      <c r="T136" s="6">
        <f t="shared" si="70"/>
        <v>0</v>
      </c>
      <c r="U136" s="2"/>
      <c r="V136" s="2" t="str">
        <f>IF(O136&lt;&gt;"",VLOOKUP(O136,Runners!DE$5:DR$183,V$1,FALSE),"")</f>
        <v/>
      </c>
      <c r="W136" s="19" t="str">
        <f t="shared" si="71"/>
        <v/>
      </c>
    </row>
    <row r="137" spans="1:23" x14ac:dyDescent="0.25">
      <c r="C137" s="3">
        <f>IF(A137&lt;&gt;"",VLOOKUP(A137,Runners!A$5:AX$183,C$1,FALSE),0)</f>
        <v>0</v>
      </c>
      <c r="D137" s="6">
        <f t="shared" si="51"/>
        <v>134</v>
      </c>
      <c r="E137" s="2"/>
      <c r="F137" s="2">
        <f t="shared" si="66"/>
        <v>0</v>
      </c>
      <c r="J137" s="1">
        <f t="shared" si="67"/>
        <v>0</v>
      </c>
      <c r="M137" s="8" t="str">
        <f t="shared" si="62"/>
        <v/>
      </c>
      <c r="N137" s="8" t="str">
        <f t="shared" si="63"/>
        <v/>
      </c>
      <c r="O137" s="1" t="str">
        <f t="shared" si="64"/>
        <v/>
      </c>
      <c r="P137" s="35" t="str">
        <f t="shared" si="65"/>
        <v/>
      </c>
      <c r="Q137" s="35" t="str">
        <f t="shared" si="68"/>
        <v/>
      </c>
      <c r="R137" s="6">
        <f t="shared" si="69"/>
        <v>0</v>
      </c>
      <c r="S137" s="6">
        <f>IF(AND(D137&lt;=L$4,P137&lt;&gt;"Y"),IF(N137&lt;VLOOKUP(O137,Runners!A$5:CY$183,S$1,FALSE),IF(Y$2="zero",0,Y$2),0),0)</f>
        <v>0</v>
      </c>
      <c r="T137" s="6">
        <f t="shared" si="70"/>
        <v>0</v>
      </c>
      <c r="U137" s="2"/>
      <c r="V137" s="2" t="str">
        <f>IF(O137&lt;&gt;"",VLOOKUP(O137,Runners!DE$5:DR$183,V$1,FALSE),"")</f>
        <v/>
      </c>
      <c r="W137" s="19" t="str">
        <f t="shared" si="71"/>
        <v/>
      </c>
    </row>
    <row r="138" spans="1:23" x14ac:dyDescent="0.25">
      <c r="C138" s="3">
        <f>IF(A138&lt;&gt;"",VLOOKUP(A138,Runners!A$5:AX$183,C$1,FALSE),0)</f>
        <v>0</v>
      </c>
      <c r="D138" s="6">
        <f t="shared" si="51"/>
        <v>135</v>
      </c>
      <c r="E138" s="2"/>
      <c r="F138" s="2">
        <f t="shared" ref="F138:F139" si="72">IF(E138&gt;0,E138-C138,0)</f>
        <v>0</v>
      </c>
      <c r="J138" s="1">
        <f t="shared" ref="J138:J139" si="73">A138</f>
        <v>0</v>
      </c>
      <c r="M138" s="8" t="str">
        <f t="shared" si="62"/>
        <v/>
      </c>
      <c r="N138" s="8" t="str">
        <f t="shared" si="63"/>
        <v/>
      </c>
      <c r="O138" s="1" t="str">
        <f t="shared" si="64"/>
        <v/>
      </c>
      <c r="P138" s="35" t="str">
        <f t="shared" si="65"/>
        <v/>
      </c>
      <c r="Q138" s="35" t="str">
        <f t="shared" ref="Q138:Q139" si="74">IF(D138&lt;=L$4,IF(P138="Y",Q137,Q137-1),"")</f>
        <v/>
      </c>
      <c r="R138" s="6">
        <f t="shared" ref="R138:R139" si="75">IF(Q138=Q137,0,IF(Q138&gt;0,Q138,1))</f>
        <v>0</v>
      </c>
      <c r="S138" s="6">
        <f>IF(AND(D138&lt;=L$4,P138&lt;&gt;"Y"),IF(N138&lt;VLOOKUP(O138,Runners!A$5:CY$183,S$1,FALSE),IF(Y$2="zero",0,Y$2),0),0)</f>
        <v>0</v>
      </c>
      <c r="T138" s="6">
        <f t="shared" ref="T138:T139" si="76">IF(AND(D138&lt;=L$4,P138&lt;&gt;"Y"),S138+R138,0)</f>
        <v>0</v>
      </c>
      <c r="U138" s="2"/>
      <c r="V138" s="2" t="str">
        <f>IF(O138&lt;&gt;"",VLOOKUP(O138,Runners!DE$5:DR$183,V$1,FALSE),"")</f>
        <v/>
      </c>
      <c r="W138" s="19" t="str">
        <f t="shared" ref="W138:W139" si="77">IF(O138&lt;&gt;"",(V138-N138)/V138,"")</f>
        <v/>
      </c>
    </row>
    <row r="139" spans="1:23" x14ac:dyDescent="0.25">
      <c r="A139" s="36"/>
      <c r="C139" s="3">
        <f>IF(A139&lt;&gt;"",VLOOKUP(A139,Runners!A$5:AX$183,C$1,FALSE),0)</f>
        <v>0</v>
      </c>
      <c r="D139" s="6">
        <f t="shared" si="51"/>
        <v>136</v>
      </c>
      <c r="E139" s="2"/>
      <c r="F139" s="2">
        <f t="shared" si="72"/>
        <v>0</v>
      </c>
      <c r="J139" s="1">
        <f t="shared" si="73"/>
        <v>0</v>
      </c>
      <c r="M139" s="8" t="str">
        <f t="shared" si="62"/>
        <v/>
      </c>
      <c r="N139" s="8" t="str">
        <f t="shared" si="63"/>
        <v/>
      </c>
      <c r="O139" s="1" t="str">
        <f t="shared" si="64"/>
        <v/>
      </c>
      <c r="P139" s="35" t="str">
        <f t="shared" si="65"/>
        <v/>
      </c>
      <c r="Q139" s="35" t="str">
        <f t="shared" si="74"/>
        <v/>
      </c>
      <c r="R139" s="6">
        <f t="shared" si="75"/>
        <v>0</v>
      </c>
      <c r="S139" s="6">
        <f>IF(AND(D139&lt;=L$4,P139&lt;&gt;"Y"),IF(N139&lt;VLOOKUP(O139,Runners!A$5:CY$183,S$1,FALSE),IF(Y$2="zero",0,Y$2),0),0)</f>
        <v>0</v>
      </c>
      <c r="T139" s="6">
        <f t="shared" si="76"/>
        <v>0</v>
      </c>
      <c r="U139" s="2"/>
      <c r="V139" s="2" t="str">
        <f>IF(O139&lt;&gt;"",VLOOKUP(O139,Runners!DE$5:DR$183,V$1,FALSE),"")</f>
        <v/>
      </c>
      <c r="W139" s="19" t="str">
        <f t="shared" si="77"/>
        <v/>
      </c>
    </row>
    <row r="140" spans="1:23" x14ac:dyDescent="0.25">
      <c r="C140" s="3">
        <f>IF(A140&lt;&gt;"",VLOOKUP(A140,Runners!A$5:AX$183,C$1,FALSE),0)</f>
        <v>0</v>
      </c>
      <c r="D140" s="6">
        <f t="shared" si="51"/>
        <v>137</v>
      </c>
      <c r="E140" s="2"/>
      <c r="F140" s="2">
        <f t="shared" ref="F140:F146" si="78">IF(E140&gt;0,E140-C140,0)</f>
        <v>0</v>
      </c>
      <c r="J140" s="1">
        <f t="shared" ref="J140:J146" si="79">A140</f>
        <v>0</v>
      </c>
      <c r="M140" s="8" t="str">
        <f t="shared" si="62"/>
        <v/>
      </c>
      <c r="N140" s="8" t="str">
        <f t="shared" si="63"/>
        <v/>
      </c>
      <c r="O140" s="1" t="str">
        <f t="shared" si="64"/>
        <v/>
      </c>
      <c r="P140" s="35" t="str">
        <f t="shared" si="65"/>
        <v/>
      </c>
      <c r="Q140" s="35" t="str">
        <f t="shared" ref="Q140:Q146" si="80">IF(D140&lt;=L$4,IF(P140="Y",Q139,Q139-1),"")</f>
        <v/>
      </c>
      <c r="R140" s="6">
        <f t="shared" ref="R140:R146" si="81">IF(Q140=Q139,0,IF(Q140&gt;0,Q140,1))</f>
        <v>0</v>
      </c>
      <c r="S140" s="6">
        <f>IF(AND(D140&lt;=L$4,P140&lt;&gt;"Y"),IF(N140&lt;VLOOKUP(O140,Runners!A$5:CY$183,S$1,FALSE),IF(Y$2="zero",0,Y$2),0),0)</f>
        <v>0</v>
      </c>
      <c r="T140" s="6">
        <f t="shared" ref="T140:T146" si="82">IF(AND(D140&lt;=L$4,P140&lt;&gt;"Y"),S140+R140,0)</f>
        <v>0</v>
      </c>
      <c r="U140" s="2"/>
      <c r="V140" s="2" t="str">
        <f>IF(O140&lt;&gt;"",VLOOKUP(O140,Runners!DE$5:DR$183,V$1,FALSE),"")</f>
        <v/>
      </c>
      <c r="W140" s="19" t="str">
        <f t="shared" ref="W140:W146" si="83">IF(O140&lt;&gt;"",(V140-N140)/V140,"")</f>
        <v/>
      </c>
    </row>
    <row r="141" spans="1:23" x14ac:dyDescent="0.25">
      <c r="C141" s="3">
        <f>IF(A141&lt;&gt;"",VLOOKUP(A141,Runners!A$5:AX$183,C$1,FALSE),0)</f>
        <v>0</v>
      </c>
      <c r="D141" s="6">
        <f t="shared" si="51"/>
        <v>138</v>
      </c>
      <c r="E141" s="2"/>
      <c r="F141" s="2">
        <f t="shared" si="78"/>
        <v>0</v>
      </c>
      <c r="J141" s="1">
        <f t="shared" si="79"/>
        <v>0</v>
      </c>
      <c r="M141" s="8" t="str">
        <f t="shared" si="62"/>
        <v/>
      </c>
      <c r="N141" s="8" t="str">
        <f t="shared" si="63"/>
        <v/>
      </c>
      <c r="O141" s="1" t="str">
        <f t="shared" si="64"/>
        <v/>
      </c>
      <c r="P141" s="35" t="str">
        <f t="shared" si="65"/>
        <v/>
      </c>
      <c r="Q141" s="35" t="str">
        <f t="shared" si="80"/>
        <v/>
      </c>
      <c r="R141" s="6">
        <f t="shared" si="81"/>
        <v>0</v>
      </c>
      <c r="S141" s="6">
        <f>IF(AND(D141&lt;=L$4,P141&lt;&gt;"Y"),IF(N141&lt;VLOOKUP(O141,Runners!A$5:CY$183,S$1,FALSE),IF(Y$2="zero",0,Y$2),0),0)</f>
        <v>0</v>
      </c>
      <c r="T141" s="6">
        <f t="shared" si="82"/>
        <v>0</v>
      </c>
      <c r="U141" s="2"/>
      <c r="V141" s="2" t="str">
        <f>IF(O141&lt;&gt;"",VLOOKUP(O141,Runners!DE$5:DR$183,V$1,FALSE),"")</f>
        <v/>
      </c>
      <c r="W141" s="19" t="str">
        <f t="shared" si="83"/>
        <v/>
      </c>
    </row>
    <row r="142" spans="1:23" x14ac:dyDescent="0.25">
      <c r="C142" s="3">
        <f>IF(A142&lt;&gt;"",VLOOKUP(A142,Runners!A$5:AX$183,C$1,FALSE),0)</f>
        <v>0</v>
      </c>
      <c r="D142" s="6">
        <f t="shared" si="51"/>
        <v>139</v>
      </c>
      <c r="E142" s="2"/>
      <c r="F142" s="2">
        <f t="shared" si="78"/>
        <v>0</v>
      </c>
      <c r="J142" s="1">
        <f t="shared" si="79"/>
        <v>0</v>
      </c>
      <c r="M142" s="8" t="str">
        <f t="shared" si="62"/>
        <v/>
      </c>
      <c r="N142" s="8" t="str">
        <f t="shared" si="63"/>
        <v/>
      </c>
      <c r="O142" s="1" t="str">
        <f t="shared" si="64"/>
        <v/>
      </c>
      <c r="P142" s="35" t="str">
        <f t="shared" si="65"/>
        <v/>
      </c>
      <c r="Q142" s="35" t="str">
        <f t="shared" si="80"/>
        <v/>
      </c>
      <c r="R142" s="6">
        <f t="shared" si="81"/>
        <v>0</v>
      </c>
      <c r="S142" s="6">
        <f>IF(AND(D142&lt;=L$4,P142&lt;&gt;"Y"),IF(N142&lt;VLOOKUP(O142,Runners!A$5:CY$183,S$1,FALSE),IF(Y$2="zero",0,Y$2),0),0)</f>
        <v>0</v>
      </c>
      <c r="T142" s="6">
        <f t="shared" si="82"/>
        <v>0</v>
      </c>
      <c r="U142" s="2"/>
      <c r="V142" s="2" t="str">
        <f>IF(O142&lt;&gt;"",VLOOKUP(O142,Runners!DE$5:DR$183,V$1,FALSE),"")</f>
        <v/>
      </c>
      <c r="W142" s="19" t="str">
        <f t="shared" si="83"/>
        <v/>
      </c>
    </row>
    <row r="143" spans="1:23" x14ac:dyDescent="0.25">
      <c r="B143" s="3"/>
      <c r="C143" s="3">
        <f>IF(A143&lt;&gt;"",VLOOKUP(A143,Runners!A$5:AX$183,C$1,FALSE),0)</f>
        <v>0</v>
      </c>
      <c r="D143" s="6">
        <f t="shared" si="51"/>
        <v>140</v>
      </c>
      <c r="E143" s="2"/>
      <c r="F143" s="2">
        <f t="shared" si="78"/>
        <v>0</v>
      </c>
      <c r="J143" s="1">
        <f t="shared" si="79"/>
        <v>0</v>
      </c>
      <c r="M143" s="8" t="str">
        <f t="shared" si="62"/>
        <v/>
      </c>
      <c r="N143" s="8" t="str">
        <f t="shared" si="63"/>
        <v/>
      </c>
      <c r="O143" s="1" t="str">
        <f t="shared" si="64"/>
        <v/>
      </c>
      <c r="P143" s="35" t="str">
        <f t="shared" si="65"/>
        <v/>
      </c>
      <c r="Q143" s="35" t="str">
        <f t="shared" si="80"/>
        <v/>
      </c>
      <c r="R143" s="6">
        <f t="shared" si="81"/>
        <v>0</v>
      </c>
      <c r="S143" s="6">
        <f>IF(AND(D143&lt;=L$4,P143&lt;&gt;"Y"),IF(N143&lt;VLOOKUP(O143,Runners!A$5:CY$183,S$1,FALSE),IF(Y$2="zero",0,Y$2),0),0)</f>
        <v>0</v>
      </c>
      <c r="T143" s="6">
        <f t="shared" si="82"/>
        <v>0</v>
      </c>
      <c r="U143" s="2"/>
      <c r="V143" s="2" t="str">
        <f>IF(O143&lt;&gt;"",VLOOKUP(O143,Runners!DE$5:DR$183,V$1,FALSE),"")</f>
        <v/>
      </c>
      <c r="W143" s="19" t="str">
        <f t="shared" si="83"/>
        <v/>
      </c>
    </row>
    <row r="144" spans="1:23" x14ac:dyDescent="0.25">
      <c r="C144" s="3">
        <f>IF(A144&lt;&gt;"",VLOOKUP(A144,Runners!A$5:AX$183,C$1,FALSE),0)</f>
        <v>0</v>
      </c>
      <c r="D144" s="6">
        <f t="shared" si="51"/>
        <v>141</v>
      </c>
      <c r="E144" s="2"/>
      <c r="F144" s="2">
        <f t="shared" si="78"/>
        <v>0</v>
      </c>
      <c r="J144" s="1">
        <f t="shared" si="79"/>
        <v>0</v>
      </c>
      <c r="M144" s="8" t="str">
        <f t="shared" si="62"/>
        <v/>
      </c>
      <c r="N144" s="8" t="str">
        <f t="shared" si="63"/>
        <v/>
      </c>
      <c r="O144" s="1" t="str">
        <f t="shared" si="64"/>
        <v/>
      </c>
      <c r="P144" s="35" t="str">
        <f t="shared" si="65"/>
        <v/>
      </c>
      <c r="Q144" s="35" t="str">
        <f t="shared" si="80"/>
        <v/>
      </c>
      <c r="R144" s="6">
        <f t="shared" si="81"/>
        <v>0</v>
      </c>
      <c r="S144" s="6">
        <f>IF(AND(D144&lt;=L$4,P144&lt;&gt;"Y"),IF(N144&lt;VLOOKUP(O144,Runners!A$5:CY$183,S$1,FALSE),IF(Y$2="zero",0,Y$2),0),0)</f>
        <v>0</v>
      </c>
      <c r="T144" s="6">
        <f t="shared" si="82"/>
        <v>0</v>
      </c>
      <c r="U144" s="2"/>
      <c r="V144" s="2" t="str">
        <f>IF(O144&lt;&gt;"",VLOOKUP(O144,Runners!DE$5:DR$183,V$1,FALSE),"")</f>
        <v/>
      </c>
      <c r="W144" s="19" t="str">
        <f t="shared" si="83"/>
        <v/>
      </c>
    </row>
    <row r="145" spans="2:23" x14ac:dyDescent="0.25">
      <c r="C145" s="3">
        <f>IF(A145&lt;&gt;"",VLOOKUP(A145,Runners!A$5:AX$183,C$1,FALSE),0)</f>
        <v>0</v>
      </c>
      <c r="D145" s="6">
        <f t="shared" si="51"/>
        <v>142</v>
      </c>
      <c r="E145" s="2"/>
      <c r="F145" s="2">
        <f t="shared" si="78"/>
        <v>0</v>
      </c>
      <c r="J145" s="1">
        <f t="shared" si="79"/>
        <v>0</v>
      </c>
      <c r="M145" s="8" t="str">
        <f t="shared" si="62"/>
        <v/>
      </c>
      <c r="N145" s="8" t="str">
        <f t="shared" si="63"/>
        <v/>
      </c>
      <c r="O145" s="1" t="str">
        <f t="shared" si="64"/>
        <v/>
      </c>
      <c r="P145" s="35" t="str">
        <f t="shared" si="65"/>
        <v/>
      </c>
      <c r="Q145" s="35" t="str">
        <f t="shared" si="80"/>
        <v/>
      </c>
      <c r="R145" s="6">
        <f t="shared" si="81"/>
        <v>0</v>
      </c>
      <c r="S145" s="6">
        <f>IF(AND(D145&lt;=L$4,P145&lt;&gt;"Y"),IF(N145&lt;VLOOKUP(O145,Runners!A$5:CY$183,S$1,FALSE),IF(Y$2="zero",0,Y$2),0),0)</f>
        <v>0</v>
      </c>
      <c r="T145" s="6">
        <f t="shared" si="82"/>
        <v>0</v>
      </c>
      <c r="U145" s="2"/>
      <c r="V145" s="2" t="str">
        <f>IF(O145&lt;&gt;"",VLOOKUP(O145,Runners!DE$5:DR$183,V$1,FALSE),"")</f>
        <v/>
      </c>
      <c r="W145" s="19" t="str">
        <f t="shared" si="83"/>
        <v/>
      </c>
    </row>
    <row r="146" spans="2:23" x14ac:dyDescent="0.25">
      <c r="C146" s="3">
        <f>IF(A146&lt;&gt;"",VLOOKUP(A146,Runners!A$5:AX$183,C$1,FALSE),0)</f>
        <v>0</v>
      </c>
      <c r="D146" s="6">
        <f t="shared" si="51"/>
        <v>143</v>
      </c>
      <c r="E146" s="2"/>
      <c r="F146" s="2">
        <f t="shared" si="78"/>
        <v>0</v>
      </c>
      <c r="J146" s="1">
        <f t="shared" si="79"/>
        <v>0</v>
      </c>
      <c r="M146" s="8" t="str">
        <f t="shared" si="62"/>
        <v/>
      </c>
      <c r="N146" s="8" t="str">
        <f t="shared" si="63"/>
        <v/>
      </c>
      <c r="O146" s="1" t="str">
        <f t="shared" si="64"/>
        <v/>
      </c>
      <c r="P146" s="35" t="str">
        <f t="shared" si="65"/>
        <v/>
      </c>
      <c r="Q146" s="35" t="str">
        <f t="shared" si="80"/>
        <v/>
      </c>
      <c r="R146" s="6">
        <f t="shared" si="81"/>
        <v>0</v>
      </c>
      <c r="S146" s="6">
        <f>IF(AND(D146&lt;=L$4,P146&lt;&gt;"Y"),IF(N146&lt;VLOOKUP(O146,Runners!A$5:CY$183,S$1,FALSE),IF(Y$2="zero",0,Y$2),0),0)</f>
        <v>0</v>
      </c>
      <c r="T146" s="6">
        <f t="shared" si="82"/>
        <v>0</v>
      </c>
      <c r="U146" s="2"/>
      <c r="V146" s="2" t="str">
        <f>IF(O146&lt;&gt;"",VLOOKUP(O146,Runners!DE$5:DR$183,V$1,FALSE),"")</f>
        <v/>
      </c>
      <c r="W146" s="19" t="str">
        <f t="shared" si="83"/>
        <v/>
      </c>
    </row>
    <row r="147" spans="2:23" x14ac:dyDescent="0.25">
      <c r="C147" s="3">
        <f>IF(A147&lt;&gt;"",VLOOKUP(A147,Runners!A$5:AX$183,C$1,FALSE),0)</f>
        <v>0</v>
      </c>
      <c r="D147" s="6">
        <f t="shared" si="51"/>
        <v>144</v>
      </c>
      <c r="E147" s="2"/>
      <c r="F147" s="2">
        <f t="shared" ref="F147:F179" si="84">IF(E147&gt;0,E147-C147,0)</f>
        <v>0</v>
      </c>
      <c r="J147" s="1">
        <f t="shared" ref="J147:J169" si="85">A147</f>
        <v>0</v>
      </c>
      <c r="M147" s="8" t="str">
        <f t="shared" si="62"/>
        <v/>
      </c>
      <c r="N147" s="8" t="str">
        <f t="shared" si="63"/>
        <v/>
      </c>
      <c r="O147" s="1" t="str">
        <f t="shared" si="64"/>
        <v/>
      </c>
      <c r="P147" s="35" t="str">
        <f t="shared" si="65"/>
        <v/>
      </c>
      <c r="Q147" s="35" t="str">
        <f t="shared" ref="Q147:Q169" si="86">IF(D147&lt;=L$4,IF(P147="Y",Q146,Q146-1),"")</f>
        <v/>
      </c>
      <c r="R147" s="6">
        <f t="shared" ref="R147:R202" si="87">IF(Q147=Q146,0,IF(Q147&gt;0,Q147,1))</f>
        <v>0</v>
      </c>
      <c r="S147" s="6">
        <f>IF(AND(D147&lt;=L$4,P147&lt;&gt;"Y"),IF(N147&lt;VLOOKUP(O147,Runners!A$5:CY$183,S$1,FALSE),IF(Y$2="zero",0,Y$2),0),0)</f>
        <v>0</v>
      </c>
      <c r="T147" s="6">
        <f t="shared" ref="T147:T169" si="88">IF(AND(D147&lt;=L$4,P147&lt;&gt;"Y"),S147+R147,0)</f>
        <v>0</v>
      </c>
      <c r="U147" s="2"/>
      <c r="V147" s="2" t="str">
        <f>IF(O147&lt;&gt;"",VLOOKUP(O147,Runners!DE$5:DR$183,V$1,FALSE),"")</f>
        <v/>
      </c>
      <c r="W147" s="19" t="str">
        <f t="shared" ref="W147:W169" si="89">IF(O147&lt;&gt;"",(V147-N147)/V147,"")</f>
        <v/>
      </c>
    </row>
    <row r="148" spans="2:23" x14ac:dyDescent="0.25">
      <c r="B148" s="3"/>
      <c r="C148" s="3">
        <f>IF(A148&lt;&gt;"",VLOOKUP(A148,Runners!A$5:AX$183,C$1,FALSE),0)</f>
        <v>0</v>
      </c>
      <c r="D148" s="6">
        <f t="shared" si="51"/>
        <v>145</v>
      </c>
      <c r="E148" s="2"/>
      <c r="F148" s="2">
        <f t="shared" si="84"/>
        <v>0</v>
      </c>
      <c r="J148" s="1">
        <f t="shared" si="85"/>
        <v>0</v>
      </c>
      <c r="M148" s="8" t="str">
        <f t="shared" si="62"/>
        <v/>
      </c>
      <c r="N148" s="8" t="str">
        <f t="shared" si="63"/>
        <v/>
      </c>
      <c r="O148" s="1" t="str">
        <f t="shared" si="64"/>
        <v/>
      </c>
      <c r="P148" s="35" t="str">
        <f t="shared" si="65"/>
        <v/>
      </c>
      <c r="Q148" s="35" t="str">
        <f t="shared" si="86"/>
        <v/>
      </c>
      <c r="R148" s="6">
        <f t="shared" si="87"/>
        <v>0</v>
      </c>
      <c r="S148" s="6">
        <f>IF(AND(D148&lt;=L$4,P148&lt;&gt;"Y"),IF(N148&lt;VLOOKUP(O148,Runners!A$5:CY$183,S$1,FALSE),IF(Y$2="zero",0,Y$2),0),0)</f>
        <v>0</v>
      </c>
      <c r="T148" s="6">
        <f t="shared" si="88"/>
        <v>0</v>
      </c>
      <c r="U148" s="2"/>
      <c r="V148" s="2" t="str">
        <f>IF(O148&lt;&gt;"",VLOOKUP(O148,Runners!DE$5:DR$183,V$1,FALSE),"")</f>
        <v/>
      </c>
      <c r="W148" s="19" t="str">
        <f t="shared" si="89"/>
        <v/>
      </c>
    </row>
    <row r="149" spans="2:23" x14ac:dyDescent="0.25">
      <c r="C149" s="3">
        <f>IF(A149&lt;&gt;"",VLOOKUP(A149,Runners!A$5:AX$183,C$1,FALSE),0)</f>
        <v>0</v>
      </c>
      <c r="D149" s="6">
        <f t="shared" si="51"/>
        <v>146</v>
      </c>
      <c r="E149" s="2"/>
      <c r="F149" s="2">
        <f t="shared" si="84"/>
        <v>0</v>
      </c>
      <c r="J149" s="1">
        <f t="shared" si="85"/>
        <v>0</v>
      </c>
      <c r="M149" s="8" t="str">
        <f t="shared" si="62"/>
        <v/>
      </c>
      <c r="N149" s="8" t="str">
        <f t="shared" si="63"/>
        <v/>
      </c>
      <c r="O149" s="1" t="str">
        <f t="shared" si="64"/>
        <v/>
      </c>
      <c r="P149" s="35" t="str">
        <f t="shared" si="65"/>
        <v/>
      </c>
      <c r="Q149" s="35" t="str">
        <f t="shared" si="86"/>
        <v/>
      </c>
      <c r="R149" s="6">
        <f t="shared" si="87"/>
        <v>0</v>
      </c>
      <c r="S149" s="6">
        <f>IF(AND(D149&lt;=L$4,P149&lt;&gt;"Y"),IF(N149&lt;VLOOKUP(O149,Runners!A$5:CY$183,S$1,FALSE),IF(Y$2="zero",0,Y$2),0),0)</f>
        <v>0</v>
      </c>
      <c r="T149" s="6">
        <f t="shared" si="88"/>
        <v>0</v>
      </c>
      <c r="U149" s="2"/>
      <c r="V149" s="2" t="str">
        <f>IF(O149&lt;&gt;"",VLOOKUP(O149,Runners!DE$5:DR$183,V$1,FALSE),"")</f>
        <v/>
      </c>
      <c r="W149" s="19" t="str">
        <f t="shared" si="89"/>
        <v/>
      </c>
    </row>
    <row r="150" spans="2:23" x14ac:dyDescent="0.25">
      <c r="C150" s="3">
        <f>IF(A150&lt;&gt;"",VLOOKUP(A150,Runners!A$5:AX$183,C$1,FALSE),0)</f>
        <v>0</v>
      </c>
      <c r="D150" s="6">
        <f t="shared" si="51"/>
        <v>147</v>
      </c>
      <c r="E150" s="2"/>
      <c r="F150" s="2">
        <f t="shared" si="84"/>
        <v>0</v>
      </c>
      <c r="J150" s="1">
        <f t="shared" si="85"/>
        <v>0</v>
      </c>
      <c r="M150" s="8" t="str">
        <f t="shared" si="62"/>
        <v/>
      </c>
      <c r="N150" s="8" t="str">
        <f t="shared" si="63"/>
        <v/>
      </c>
      <c r="O150" s="1" t="str">
        <f t="shared" si="64"/>
        <v/>
      </c>
      <c r="P150" s="35" t="str">
        <f t="shared" si="65"/>
        <v/>
      </c>
      <c r="Q150" s="35" t="str">
        <f t="shared" si="86"/>
        <v/>
      </c>
      <c r="R150" s="6">
        <f t="shared" si="87"/>
        <v>0</v>
      </c>
      <c r="S150" s="6">
        <f>IF(AND(D150&lt;=L$4,P150&lt;&gt;"Y"),IF(N150&lt;VLOOKUP(O150,Runners!A$5:CY$183,S$1,FALSE),IF(Y$2="zero",0,Y$2),0),0)</f>
        <v>0</v>
      </c>
      <c r="T150" s="6">
        <f t="shared" si="88"/>
        <v>0</v>
      </c>
      <c r="U150" s="2"/>
      <c r="V150" s="2" t="str">
        <f>IF(O150&lt;&gt;"",VLOOKUP(O150,Runners!DE$5:DR$183,V$1,FALSE),"")</f>
        <v/>
      </c>
      <c r="W150" s="19" t="str">
        <f t="shared" si="89"/>
        <v/>
      </c>
    </row>
    <row r="151" spans="2:23" x14ac:dyDescent="0.25">
      <c r="C151" s="3">
        <f>IF(A151&lt;&gt;"",VLOOKUP(A151,Runners!A$5:AX$183,C$1,FALSE),0)</f>
        <v>0</v>
      </c>
      <c r="D151" s="6">
        <f t="shared" si="51"/>
        <v>148</v>
      </c>
      <c r="E151" s="2"/>
      <c r="F151" s="2">
        <f t="shared" si="84"/>
        <v>0</v>
      </c>
      <c r="J151" s="1">
        <f t="shared" si="85"/>
        <v>0</v>
      </c>
      <c r="M151" s="8" t="str">
        <f t="shared" si="62"/>
        <v/>
      </c>
      <c r="N151" s="8" t="str">
        <f t="shared" si="63"/>
        <v/>
      </c>
      <c r="O151" s="1" t="str">
        <f t="shared" si="64"/>
        <v/>
      </c>
      <c r="P151" s="35" t="str">
        <f t="shared" si="65"/>
        <v/>
      </c>
      <c r="Q151" s="35" t="str">
        <f t="shared" si="86"/>
        <v/>
      </c>
      <c r="R151" s="6">
        <f t="shared" si="87"/>
        <v>0</v>
      </c>
      <c r="S151" s="6">
        <f>IF(AND(D151&lt;=L$4,P151&lt;&gt;"Y"),IF(N151&lt;VLOOKUP(O151,Runners!A$5:CY$183,S$1,FALSE),IF(Y$2="zero",0,Y$2),0),0)</f>
        <v>0</v>
      </c>
      <c r="T151" s="6">
        <f t="shared" si="88"/>
        <v>0</v>
      </c>
      <c r="U151" s="2"/>
      <c r="V151" s="2" t="str">
        <f>IF(O151&lt;&gt;"",VLOOKUP(O151,Runners!DE$5:DR$183,V$1,FALSE),"")</f>
        <v/>
      </c>
      <c r="W151" s="19" t="str">
        <f t="shared" si="89"/>
        <v/>
      </c>
    </row>
    <row r="152" spans="2:23" x14ac:dyDescent="0.25">
      <c r="C152" s="3">
        <f>IF(A152&lt;&gt;"",VLOOKUP(A152,Runners!A$5:AX$183,C$1,FALSE),0)</f>
        <v>0</v>
      </c>
      <c r="D152" s="6">
        <f t="shared" si="51"/>
        <v>149</v>
      </c>
      <c r="E152" s="2"/>
      <c r="F152" s="2">
        <f t="shared" si="84"/>
        <v>0</v>
      </c>
      <c r="J152" s="1">
        <f t="shared" si="85"/>
        <v>0</v>
      </c>
      <c r="M152" s="8" t="str">
        <f t="shared" si="62"/>
        <v/>
      </c>
      <c r="N152" s="8" t="str">
        <f t="shared" si="63"/>
        <v/>
      </c>
      <c r="O152" s="1" t="str">
        <f t="shared" si="64"/>
        <v/>
      </c>
      <c r="P152" s="35" t="str">
        <f t="shared" si="65"/>
        <v/>
      </c>
      <c r="Q152" s="35" t="str">
        <f t="shared" si="86"/>
        <v/>
      </c>
      <c r="R152" s="6">
        <f t="shared" si="87"/>
        <v>0</v>
      </c>
      <c r="S152" s="6">
        <f>IF(AND(D152&lt;=L$4,P152&lt;&gt;"Y"),IF(N152&lt;VLOOKUP(O152,Runners!A$5:CY$183,S$1,FALSE),IF(Y$2="zero",0,Y$2),0),0)</f>
        <v>0</v>
      </c>
      <c r="T152" s="6">
        <f t="shared" si="88"/>
        <v>0</v>
      </c>
      <c r="U152" s="2"/>
      <c r="V152" s="2" t="str">
        <f>IF(O152&lt;&gt;"",VLOOKUP(O152,Runners!DE$5:DR$183,V$1,FALSE),"")</f>
        <v/>
      </c>
      <c r="W152" s="19" t="str">
        <f t="shared" si="89"/>
        <v/>
      </c>
    </row>
    <row r="153" spans="2:23" x14ac:dyDescent="0.25">
      <c r="C153" s="3">
        <f>IF(A153&lt;&gt;"",VLOOKUP(A153,Runners!A$5:AX$183,C$1,FALSE),0)</f>
        <v>0</v>
      </c>
      <c r="D153" s="6">
        <f t="shared" si="51"/>
        <v>150</v>
      </c>
      <c r="E153" s="2"/>
      <c r="F153" s="2">
        <f t="shared" si="84"/>
        <v>0</v>
      </c>
      <c r="J153" s="1">
        <f t="shared" si="85"/>
        <v>0</v>
      </c>
      <c r="M153" s="8" t="str">
        <f t="shared" si="62"/>
        <v/>
      </c>
      <c r="N153" s="8" t="str">
        <f t="shared" si="63"/>
        <v/>
      </c>
      <c r="O153" s="1" t="str">
        <f t="shared" si="64"/>
        <v/>
      </c>
      <c r="P153" s="35" t="str">
        <f t="shared" si="65"/>
        <v/>
      </c>
      <c r="Q153" s="35" t="str">
        <f t="shared" si="86"/>
        <v/>
      </c>
      <c r="R153" s="6">
        <f t="shared" si="87"/>
        <v>0</v>
      </c>
      <c r="S153" s="6">
        <f>IF(AND(D153&lt;=L$4,P153&lt;&gt;"Y"),IF(N153&lt;VLOOKUP(O153,Runners!A$5:CY$183,S$1,FALSE),IF(Y$2="zero",0,Y$2),0),0)</f>
        <v>0</v>
      </c>
      <c r="T153" s="6">
        <f t="shared" si="88"/>
        <v>0</v>
      </c>
      <c r="U153" s="2"/>
      <c r="V153" s="2" t="str">
        <f>IF(O153&lt;&gt;"",VLOOKUP(O153,Runners!DE$5:DR$183,V$1,FALSE),"")</f>
        <v/>
      </c>
      <c r="W153" s="19" t="str">
        <f t="shared" si="89"/>
        <v/>
      </c>
    </row>
    <row r="154" spans="2:23" x14ac:dyDescent="0.25">
      <c r="C154" s="3">
        <f>IF(A154&lt;&gt;"",VLOOKUP(A154,Runners!A$5:AX$183,C$1,FALSE),0)</f>
        <v>0</v>
      </c>
      <c r="D154" s="6">
        <f t="shared" si="51"/>
        <v>151</v>
      </c>
      <c r="E154" s="2"/>
      <c r="F154" s="2">
        <f t="shared" si="84"/>
        <v>0</v>
      </c>
      <c r="J154" s="1">
        <f t="shared" si="85"/>
        <v>0</v>
      </c>
      <c r="M154" s="8" t="str">
        <f t="shared" si="62"/>
        <v/>
      </c>
      <c r="N154" s="8" t="str">
        <f t="shared" si="63"/>
        <v/>
      </c>
      <c r="O154" s="1" t="str">
        <f t="shared" si="64"/>
        <v/>
      </c>
      <c r="P154" s="35" t="str">
        <f t="shared" si="65"/>
        <v/>
      </c>
      <c r="Q154" s="35" t="str">
        <f t="shared" si="86"/>
        <v/>
      </c>
      <c r="R154" s="6">
        <f t="shared" si="87"/>
        <v>0</v>
      </c>
      <c r="S154" s="6">
        <f>IF(AND(D154&lt;=L$4,P154&lt;&gt;"Y"),IF(N154&lt;VLOOKUP(O154,Runners!A$5:CY$183,S$1,FALSE),IF(Y$2="zero",0,Y$2),0),0)</f>
        <v>0</v>
      </c>
      <c r="T154" s="6">
        <f t="shared" si="88"/>
        <v>0</v>
      </c>
      <c r="U154" s="2"/>
      <c r="V154" s="2" t="str">
        <f>IF(O154&lt;&gt;"",VLOOKUP(O154,Runners!DE$5:DR$183,V$1,FALSE),"")</f>
        <v/>
      </c>
      <c r="W154" s="19" t="str">
        <f t="shared" si="89"/>
        <v/>
      </c>
    </row>
    <row r="155" spans="2:23" x14ac:dyDescent="0.25">
      <c r="C155" s="3">
        <f>IF(A155&lt;&gt;"",VLOOKUP(A155,Runners!A$5:AX$183,C$1,FALSE),0)</f>
        <v>0</v>
      </c>
      <c r="D155" s="6">
        <f t="shared" si="51"/>
        <v>152</v>
      </c>
      <c r="E155" s="2"/>
      <c r="F155" s="2">
        <f t="shared" si="84"/>
        <v>0</v>
      </c>
      <c r="J155" s="1">
        <f t="shared" si="85"/>
        <v>0</v>
      </c>
      <c r="M155" s="8" t="str">
        <f t="shared" si="62"/>
        <v/>
      </c>
      <c r="N155" s="8" t="str">
        <f t="shared" si="63"/>
        <v/>
      </c>
      <c r="O155" s="1" t="str">
        <f t="shared" si="64"/>
        <v/>
      </c>
      <c r="P155" s="35" t="str">
        <f t="shared" si="65"/>
        <v/>
      </c>
      <c r="Q155" s="35" t="str">
        <f t="shared" si="86"/>
        <v/>
      </c>
      <c r="R155" s="6">
        <f t="shared" si="87"/>
        <v>0</v>
      </c>
      <c r="S155" s="6">
        <f>IF(AND(D155&lt;=L$4,P155&lt;&gt;"Y"),IF(N155&lt;VLOOKUP(O155,Runners!A$5:CY$183,S$1,FALSE),IF(Y$2="zero",0,Y$2),0),0)</f>
        <v>0</v>
      </c>
      <c r="T155" s="6">
        <f t="shared" si="88"/>
        <v>0</v>
      </c>
      <c r="U155" s="2"/>
      <c r="V155" s="2" t="str">
        <f>IF(O155&lt;&gt;"",VLOOKUP(O155,Runners!DE$5:DR$183,V$1,FALSE),"")</f>
        <v/>
      </c>
      <c r="W155" s="19" t="str">
        <f t="shared" si="89"/>
        <v/>
      </c>
    </row>
    <row r="156" spans="2:23" x14ac:dyDescent="0.25">
      <c r="C156" s="3">
        <f>IF(A156&lt;&gt;"",VLOOKUP(A156,Runners!A$5:AX$183,C$1,FALSE),0)</f>
        <v>0</v>
      </c>
      <c r="D156" s="6">
        <f t="shared" si="51"/>
        <v>153</v>
      </c>
      <c r="E156" s="2"/>
      <c r="F156" s="2">
        <f t="shared" si="84"/>
        <v>0</v>
      </c>
      <c r="J156" s="1">
        <f t="shared" si="85"/>
        <v>0</v>
      </c>
      <c r="M156" s="8" t="str">
        <f t="shared" si="62"/>
        <v/>
      </c>
      <c r="N156" s="8" t="str">
        <f t="shared" si="63"/>
        <v/>
      </c>
      <c r="O156" s="1" t="str">
        <f t="shared" si="64"/>
        <v/>
      </c>
      <c r="P156" s="35" t="str">
        <f t="shared" si="65"/>
        <v/>
      </c>
      <c r="Q156" s="35" t="str">
        <f t="shared" si="86"/>
        <v/>
      </c>
      <c r="R156" s="6">
        <f t="shared" si="87"/>
        <v>0</v>
      </c>
      <c r="S156" s="6">
        <f>IF(AND(D156&lt;=L$4,P156&lt;&gt;"Y"),IF(N156&lt;VLOOKUP(O156,Runners!A$5:CY$183,S$1,FALSE),IF(Y$2="zero",0,Y$2),0),0)</f>
        <v>0</v>
      </c>
      <c r="T156" s="6">
        <f t="shared" si="88"/>
        <v>0</v>
      </c>
      <c r="U156" s="2"/>
      <c r="V156" s="2" t="str">
        <f>IF(O156&lt;&gt;"",VLOOKUP(O156,Runners!DE$5:DR$183,V$1,FALSE),"")</f>
        <v/>
      </c>
      <c r="W156" s="19" t="str">
        <f t="shared" si="89"/>
        <v/>
      </c>
    </row>
    <row r="157" spans="2:23" x14ac:dyDescent="0.25">
      <c r="C157" s="3">
        <f>IF(A157&lt;&gt;"",VLOOKUP(A157,Runners!A$5:AX$183,C$1,FALSE),0)</f>
        <v>0</v>
      </c>
      <c r="D157" s="6">
        <f t="shared" si="51"/>
        <v>154</v>
      </c>
      <c r="E157" s="2"/>
      <c r="F157" s="2">
        <f t="shared" si="84"/>
        <v>0</v>
      </c>
      <c r="J157" s="1">
        <f t="shared" si="85"/>
        <v>0</v>
      </c>
      <c r="M157" s="8" t="str">
        <f t="shared" si="62"/>
        <v/>
      </c>
      <c r="N157" s="8" t="str">
        <f t="shared" si="63"/>
        <v/>
      </c>
      <c r="O157" s="1" t="str">
        <f t="shared" si="64"/>
        <v/>
      </c>
      <c r="P157" s="35" t="str">
        <f t="shared" si="65"/>
        <v/>
      </c>
      <c r="Q157" s="35" t="str">
        <f t="shared" si="86"/>
        <v/>
      </c>
      <c r="R157" s="6">
        <f t="shared" si="87"/>
        <v>0</v>
      </c>
      <c r="S157" s="6">
        <f>IF(AND(D157&lt;=L$4,P157&lt;&gt;"Y"),IF(N157&lt;VLOOKUP(O157,Runners!A$5:CY$183,S$1,FALSE),IF(Y$2="zero",0,Y$2),0),0)</f>
        <v>0</v>
      </c>
      <c r="T157" s="6">
        <f t="shared" si="88"/>
        <v>0</v>
      </c>
      <c r="U157" s="2"/>
      <c r="V157" s="2" t="str">
        <f>IF(O157&lt;&gt;"",VLOOKUP(O157,Runners!DE$5:DR$183,V$1,FALSE),"")</f>
        <v/>
      </c>
      <c r="W157" s="19" t="str">
        <f t="shared" si="89"/>
        <v/>
      </c>
    </row>
    <row r="158" spans="2:23" x14ac:dyDescent="0.25">
      <c r="C158" s="3">
        <f>IF(A158&lt;&gt;"",VLOOKUP(A158,Runners!A$5:AX$183,C$1,FALSE),0)</f>
        <v>0</v>
      </c>
      <c r="D158" s="6">
        <f t="shared" si="51"/>
        <v>155</v>
      </c>
      <c r="E158" s="2"/>
      <c r="F158" s="2">
        <f t="shared" si="84"/>
        <v>0</v>
      </c>
      <c r="J158" s="1">
        <f t="shared" si="85"/>
        <v>0</v>
      </c>
      <c r="M158" s="8" t="str">
        <f t="shared" si="62"/>
        <v/>
      </c>
      <c r="N158" s="8" t="str">
        <f t="shared" si="63"/>
        <v/>
      </c>
      <c r="O158" s="1" t="str">
        <f t="shared" si="64"/>
        <v/>
      </c>
      <c r="P158" s="35" t="str">
        <f t="shared" si="65"/>
        <v/>
      </c>
      <c r="Q158" s="35" t="str">
        <f t="shared" si="86"/>
        <v/>
      </c>
      <c r="R158" s="6">
        <f t="shared" si="87"/>
        <v>0</v>
      </c>
      <c r="S158" s="6">
        <f>IF(AND(D158&lt;=L$4,P158&lt;&gt;"Y"),IF(N158&lt;VLOOKUP(O158,Runners!A$5:CY$183,S$1,FALSE),IF(Y$2="zero",0,Y$2),0),0)</f>
        <v>0</v>
      </c>
      <c r="T158" s="6">
        <f t="shared" si="88"/>
        <v>0</v>
      </c>
      <c r="U158" s="2"/>
      <c r="V158" s="2" t="str">
        <f>IF(O158&lt;&gt;"",VLOOKUP(O158,Runners!DE$5:DR$183,V$1,FALSE),"")</f>
        <v/>
      </c>
      <c r="W158" s="19" t="str">
        <f t="shared" si="89"/>
        <v/>
      </c>
    </row>
    <row r="159" spans="2:23" x14ac:dyDescent="0.25">
      <c r="C159" s="3">
        <f>IF(A159&lt;&gt;"",VLOOKUP(A159,Runners!A$5:AX$183,C$1,FALSE),0)</f>
        <v>0</v>
      </c>
      <c r="D159" s="6">
        <f t="shared" si="51"/>
        <v>156</v>
      </c>
      <c r="E159" s="2"/>
      <c r="F159" s="2">
        <f t="shared" si="84"/>
        <v>0</v>
      </c>
      <c r="J159" s="1">
        <f t="shared" si="85"/>
        <v>0</v>
      </c>
      <c r="M159" s="8" t="str">
        <f t="shared" si="62"/>
        <v/>
      </c>
      <c r="N159" s="8" t="str">
        <f t="shared" si="63"/>
        <v/>
      </c>
      <c r="O159" s="1" t="str">
        <f t="shared" si="64"/>
        <v/>
      </c>
      <c r="P159" s="35" t="str">
        <f t="shared" si="65"/>
        <v/>
      </c>
      <c r="Q159" s="35" t="str">
        <f t="shared" si="86"/>
        <v/>
      </c>
      <c r="R159" s="6">
        <f t="shared" si="87"/>
        <v>0</v>
      </c>
      <c r="S159" s="6">
        <f>IF(AND(D159&lt;=L$4,P159&lt;&gt;"Y"),IF(N159&lt;VLOOKUP(O159,Runners!A$5:CY$183,S$1,FALSE),IF(Y$2="zero",0,Y$2),0),0)</f>
        <v>0</v>
      </c>
      <c r="T159" s="6">
        <f t="shared" si="88"/>
        <v>0</v>
      </c>
      <c r="U159" s="2"/>
      <c r="V159" s="2" t="str">
        <f>IF(O159&lt;&gt;"",VLOOKUP(O159,Runners!DE$5:DR$183,V$1,FALSE),"")</f>
        <v/>
      </c>
      <c r="W159" s="19" t="str">
        <f t="shared" si="89"/>
        <v/>
      </c>
    </row>
    <row r="160" spans="2:23" x14ac:dyDescent="0.25">
      <c r="C160" s="3">
        <f>IF(A160&lt;&gt;"",VLOOKUP(A160,Runners!A$5:AX$183,C$1,FALSE),0)</f>
        <v>0</v>
      </c>
      <c r="D160" s="6">
        <f t="shared" ref="D160:D209" si="90">D159+1</f>
        <v>157</v>
      </c>
      <c r="E160" s="2"/>
      <c r="F160" s="2">
        <f t="shared" si="84"/>
        <v>0</v>
      </c>
      <c r="J160" s="1">
        <f t="shared" si="85"/>
        <v>0</v>
      </c>
      <c r="M160" s="8" t="str">
        <f t="shared" si="62"/>
        <v/>
      </c>
      <c r="N160" s="8" t="str">
        <f t="shared" si="63"/>
        <v/>
      </c>
      <c r="O160" s="1" t="str">
        <f t="shared" si="64"/>
        <v/>
      </c>
      <c r="P160" s="35" t="str">
        <f t="shared" si="65"/>
        <v/>
      </c>
      <c r="Q160" s="35" t="str">
        <f t="shared" si="86"/>
        <v/>
      </c>
      <c r="R160" s="6">
        <f t="shared" si="87"/>
        <v>0</v>
      </c>
      <c r="S160" s="6">
        <f>IF(AND(D160&lt;=L$4,P160&lt;&gt;"Y"),IF(N160&lt;VLOOKUP(O160,Runners!A$5:CY$183,S$1,FALSE),IF(Y$2="zero",0,Y$2),0),0)</f>
        <v>0</v>
      </c>
      <c r="T160" s="6">
        <f t="shared" si="88"/>
        <v>0</v>
      </c>
      <c r="U160" s="2"/>
      <c r="V160" s="2" t="str">
        <f>IF(O160&lt;&gt;"",VLOOKUP(O160,Runners!DE$5:DR$183,V$1,FALSE),"")</f>
        <v/>
      </c>
      <c r="W160" s="19" t="str">
        <f t="shared" si="89"/>
        <v/>
      </c>
    </row>
    <row r="161" spans="3:23" x14ac:dyDescent="0.25">
      <c r="C161" s="3">
        <f>IF(A161&lt;&gt;"",VLOOKUP(A161,Runners!A$5:AX$183,C$1,FALSE),0)</f>
        <v>0</v>
      </c>
      <c r="D161" s="6">
        <f t="shared" si="90"/>
        <v>158</v>
      </c>
      <c r="E161" s="2"/>
      <c r="F161" s="2">
        <f t="shared" si="84"/>
        <v>0</v>
      </c>
      <c r="J161" s="1">
        <f t="shared" si="85"/>
        <v>0</v>
      </c>
      <c r="M161" s="8" t="str">
        <f t="shared" si="62"/>
        <v/>
      </c>
      <c r="N161" s="8" t="str">
        <f t="shared" si="63"/>
        <v/>
      </c>
      <c r="O161" s="1" t="str">
        <f t="shared" si="64"/>
        <v/>
      </c>
      <c r="P161" s="35" t="str">
        <f t="shared" si="65"/>
        <v/>
      </c>
      <c r="Q161" s="35" t="str">
        <f t="shared" si="86"/>
        <v/>
      </c>
      <c r="R161" s="6">
        <f t="shared" si="87"/>
        <v>0</v>
      </c>
      <c r="S161" s="6">
        <f>IF(AND(D161&lt;=L$4,P161&lt;&gt;"Y"),IF(N161&lt;VLOOKUP(O161,Runners!A$5:CY$183,S$1,FALSE),IF(Y$2="zero",0,Y$2),0),0)</f>
        <v>0</v>
      </c>
      <c r="T161" s="6">
        <f t="shared" si="88"/>
        <v>0</v>
      </c>
      <c r="U161" s="2"/>
      <c r="V161" s="2" t="str">
        <f>IF(O161&lt;&gt;"",VLOOKUP(O161,Runners!DE$5:DR$183,V$1,FALSE),"")</f>
        <v/>
      </c>
      <c r="W161" s="19" t="str">
        <f t="shared" si="89"/>
        <v/>
      </c>
    </row>
    <row r="162" spans="3:23" x14ac:dyDescent="0.25">
      <c r="C162" s="3">
        <f>IF(A162&lt;&gt;"",VLOOKUP(A162,Runners!A$5:AX$183,C$1,FALSE),0)</f>
        <v>0</v>
      </c>
      <c r="D162" s="6">
        <f t="shared" si="90"/>
        <v>159</v>
      </c>
      <c r="E162" s="2"/>
      <c r="F162" s="2">
        <f t="shared" si="84"/>
        <v>0</v>
      </c>
      <c r="J162" s="1">
        <f t="shared" si="85"/>
        <v>0</v>
      </c>
      <c r="M162" s="8" t="str">
        <f t="shared" si="62"/>
        <v/>
      </c>
      <c r="N162" s="8" t="str">
        <f t="shared" si="63"/>
        <v/>
      </c>
      <c r="O162" s="1" t="str">
        <f t="shared" si="64"/>
        <v/>
      </c>
      <c r="P162" s="35" t="str">
        <f t="shared" si="65"/>
        <v/>
      </c>
      <c r="Q162" s="35" t="str">
        <f t="shared" si="86"/>
        <v/>
      </c>
      <c r="R162" s="6">
        <f t="shared" si="87"/>
        <v>0</v>
      </c>
      <c r="S162" s="6">
        <f>IF(AND(D162&lt;=L$4,P162&lt;&gt;"Y"),IF(N162&lt;VLOOKUP(O162,Runners!A$5:CY$183,S$1,FALSE),IF(Y$2="zero",0,Y$2),0),0)</f>
        <v>0</v>
      </c>
      <c r="T162" s="6">
        <f t="shared" si="88"/>
        <v>0</v>
      </c>
      <c r="U162" s="2"/>
      <c r="V162" s="2" t="str">
        <f>IF(O162&lt;&gt;"",VLOOKUP(O162,Runners!DE$5:DR$183,V$1,FALSE),"")</f>
        <v/>
      </c>
      <c r="W162" s="19" t="str">
        <f t="shared" si="89"/>
        <v/>
      </c>
    </row>
    <row r="163" spans="3:23" x14ac:dyDescent="0.25">
      <c r="C163" s="3">
        <f>IF(A163&lt;&gt;"",VLOOKUP(A163,Runners!A$5:AX$183,C$1,FALSE),0)</f>
        <v>0</v>
      </c>
      <c r="D163" s="6">
        <f t="shared" si="90"/>
        <v>160</v>
      </c>
      <c r="E163" s="2"/>
      <c r="F163" s="2">
        <f t="shared" si="84"/>
        <v>0</v>
      </c>
      <c r="J163" s="1">
        <f t="shared" si="85"/>
        <v>0</v>
      </c>
      <c r="M163" s="8" t="str">
        <f t="shared" ref="M163:M194" si="91">IF(D163&lt;=L$4,SMALL(E$4:E$207,D163),"")</f>
        <v/>
      </c>
      <c r="N163" s="8" t="str">
        <f t="shared" ref="N163:N194" si="92">IF(D163&lt;=L$4,VLOOKUP(M163,E$4:F$207,2,FALSE),"")</f>
        <v/>
      </c>
      <c r="O163" s="1" t="str">
        <f t="shared" ref="O163:O194" si="93">IF(D163&lt;=L$4,VLOOKUP(M163,E$4:J$207,6,FALSE),"")</f>
        <v/>
      </c>
      <c r="P163" s="35" t="str">
        <f t="shared" ref="P163:P194" si="94">IF(D163&lt;=L$4,VLOOKUP(O163,A$4:B$207,2,FALSE),"")</f>
        <v/>
      </c>
      <c r="Q163" s="35" t="str">
        <f t="shared" si="86"/>
        <v/>
      </c>
      <c r="R163" s="6">
        <f t="shared" si="87"/>
        <v>0</v>
      </c>
      <c r="S163" s="6">
        <f>IF(AND(D163&lt;=L$4,P163&lt;&gt;"Y"),IF(N163&lt;VLOOKUP(O163,Runners!A$5:CY$183,S$1,FALSE),IF(Y$2="zero",0,Y$2),0),0)</f>
        <v>0</v>
      </c>
      <c r="T163" s="6">
        <f t="shared" si="88"/>
        <v>0</v>
      </c>
      <c r="U163" s="2"/>
      <c r="V163" s="2" t="str">
        <f>IF(O163&lt;&gt;"",VLOOKUP(O163,Runners!DE$5:DR$183,V$1,FALSE),"")</f>
        <v/>
      </c>
      <c r="W163" s="19" t="str">
        <f t="shared" si="89"/>
        <v/>
      </c>
    </row>
    <row r="164" spans="3:23" x14ac:dyDescent="0.25">
      <c r="C164" s="3">
        <f>IF(A164&lt;&gt;"",VLOOKUP(A164,Runners!A$5:AX$183,C$1,FALSE),0)</f>
        <v>0</v>
      </c>
      <c r="D164" s="6">
        <f t="shared" si="90"/>
        <v>161</v>
      </c>
      <c r="E164" s="2"/>
      <c r="F164" s="2">
        <f t="shared" si="84"/>
        <v>0</v>
      </c>
      <c r="J164" s="1">
        <f t="shared" si="85"/>
        <v>0</v>
      </c>
      <c r="M164" s="8" t="str">
        <f t="shared" si="91"/>
        <v/>
      </c>
      <c r="N164" s="8" t="str">
        <f t="shared" si="92"/>
        <v/>
      </c>
      <c r="O164" s="1" t="str">
        <f t="shared" si="93"/>
        <v/>
      </c>
      <c r="P164" s="35" t="str">
        <f t="shared" si="94"/>
        <v/>
      </c>
      <c r="Q164" s="35" t="str">
        <f t="shared" si="86"/>
        <v/>
      </c>
      <c r="R164" s="6">
        <f t="shared" si="87"/>
        <v>0</v>
      </c>
      <c r="S164" s="6">
        <f>IF(AND(D164&lt;=L$4,P164&lt;&gt;"Y"),IF(N164&lt;VLOOKUP(O164,Runners!A$5:CY$183,S$1,FALSE),IF(Y$2="zero",0,Y$2),0),0)</f>
        <v>0</v>
      </c>
      <c r="T164" s="6">
        <f t="shared" si="88"/>
        <v>0</v>
      </c>
      <c r="U164" s="2"/>
      <c r="V164" s="2" t="str">
        <f>IF(O164&lt;&gt;"",VLOOKUP(O164,Runners!DE$5:DR$183,V$1,FALSE),"")</f>
        <v/>
      </c>
      <c r="W164" s="19" t="str">
        <f t="shared" si="89"/>
        <v/>
      </c>
    </row>
    <row r="165" spans="3:23" x14ac:dyDescent="0.25">
      <c r="C165" s="3">
        <f>IF(A165&lt;&gt;"",VLOOKUP(A165,Runners!A$5:AX$183,C$1,FALSE),0)</f>
        <v>0</v>
      </c>
      <c r="D165" s="6">
        <f t="shared" si="90"/>
        <v>162</v>
      </c>
      <c r="E165" s="2"/>
      <c r="F165" s="2">
        <f t="shared" si="84"/>
        <v>0</v>
      </c>
      <c r="J165" s="1">
        <f t="shared" si="85"/>
        <v>0</v>
      </c>
      <c r="M165" s="8" t="str">
        <f t="shared" si="91"/>
        <v/>
      </c>
      <c r="N165" s="8" t="str">
        <f t="shared" si="92"/>
        <v/>
      </c>
      <c r="O165" s="1" t="str">
        <f t="shared" si="93"/>
        <v/>
      </c>
      <c r="P165" s="35" t="str">
        <f t="shared" si="94"/>
        <v/>
      </c>
      <c r="Q165" s="35" t="str">
        <f t="shared" si="86"/>
        <v/>
      </c>
      <c r="R165" s="6">
        <f t="shared" si="87"/>
        <v>0</v>
      </c>
      <c r="S165" s="6">
        <f>IF(AND(D165&lt;=L$4,P165&lt;&gt;"Y"),IF(N165&lt;VLOOKUP(O165,Runners!A$5:CY$183,S$1,FALSE),IF(Y$2="zero",0,Y$2),0),0)</f>
        <v>0</v>
      </c>
      <c r="T165" s="6">
        <f t="shared" si="88"/>
        <v>0</v>
      </c>
      <c r="U165" s="2"/>
      <c r="V165" s="2" t="str">
        <f>IF(O165&lt;&gt;"",VLOOKUP(O165,Runners!DE$5:DR$183,V$1,FALSE),"")</f>
        <v/>
      </c>
      <c r="W165" s="19" t="str">
        <f t="shared" si="89"/>
        <v/>
      </c>
    </row>
    <row r="166" spans="3:23" x14ac:dyDescent="0.25">
      <c r="C166" s="3">
        <f>IF(A166&lt;&gt;"",VLOOKUP(A166,Runners!A$5:AX$183,C$1,FALSE),0)</f>
        <v>0</v>
      </c>
      <c r="D166" s="6">
        <f t="shared" si="90"/>
        <v>163</v>
      </c>
      <c r="E166" s="2"/>
      <c r="F166" s="2">
        <f t="shared" si="84"/>
        <v>0</v>
      </c>
      <c r="J166" s="1">
        <f t="shared" si="85"/>
        <v>0</v>
      </c>
      <c r="M166" s="8" t="str">
        <f t="shared" si="91"/>
        <v/>
      </c>
      <c r="N166" s="8" t="str">
        <f t="shared" si="92"/>
        <v/>
      </c>
      <c r="O166" s="1" t="str">
        <f t="shared" si="93"/>
        <v/>
      </c>
      <c r="P166" s="35" t="str">
        <f t="shared" si="94"/>
        <v/>
      </c>
      <c r="Q166" s="35" t="str">
        <f t="shared" si="86"/>
        <v/>
      </c>
      <c r="R166" s="6">
        <f t="shared" si="87"/>
        <v>0</v>
      </c>
      <c r="S166" s="6">
        <f>IF(AND(D166&lt;=L$4,P166&lt;&gt;"Y"),IF(N166&lt;VLOOKUP(O166,Runners!A$5:CY$183,S$1,FALSE),IF(Y$2="zero",0,Y$2),0),0)</f>
        <v>0</v>
      </c>
      <c r="T166" s="6">
        <f t="shared" si="88"/>
        <v>0</v>
      </c>
      <c r="U166" s="2"/>
      <c r="V166" s="2" t="str">
        <f>IF(O166&lt;&gt;"",VLOOKUP(O166,Runners!DE$5:DR$183,V$1,FALSE),"")</f>
        <v/>
      </c>
      <c r="W166" s="19" t="str">
        <f t="shared" si="89"/>
        <v/>
      </c>
    </row>
    <row r="167" spans="3:23" x14ac:dyDescent="0.25">
      <c r="C167" s="3">
        <f>IF(A167&lt;&gt;"",VLOOKUP(A167,Runners!A$5:AX$183,C$1,FALSE),0)</f>
        <v>0</v>
      </c>
      <c r="D167" s="6">
        <f t="shared" si="90"/>
        <v>164</v>
      </c>
      <c r="E167" s="2"/>
      <c r="F167" s="2">
        <f t="shared" si="84"/>
        <v>0</v>
      </c>
      <c r="J167" s="1">
        <f t="shared" si="85"/>
        <v>0</v>
      </c>
      <c r="M167" s="8" t="str">
        <f t="shared" si="91"/>
        <v/>
      </c>
      <c r="N167" s="8" t="str">
        <f t="shared" si="92"/>
        <v/>
      </c>
      <c r="O167" s="1" t="str">
        <f t="shared" si="93"/>
        <v/>
      </c>
      <c r="P167" s="35" t="str">
        <f t="shared" si="94"/>
        <v/>
      </c>
      <c r="Q167" s="35" t="str">
        <f t="shared" si="86"/>
        <v/>
      </c>
      <c r="R167" s="6">
        <f t="shared" si="87"/>
        <v>0</v>
      </c>
      <c r="S167" s="6">
        <f>IF(AND(D167&lt;=L$4,P167&lt;&gt;"Y"),IF(N167&lt;VLOOKUP(O167,Runners!A$5:CY$183,S$1,FALSE),IF(Y$2="zero",0,Y$2),0),0)</f>
        <v>0</v>
      </c>
      <c r="T167" s="6">
        <f t="shared" si="88"/>
        <v>0</v>
      </c>
      <c r="U167" s="2"/>
      <c r="V167" s="2" t="str">
        <f>IF(O167&lt;&gt;"",VLOOKUP(O167,Runners!DE$5:DR$183,V$1,FALSE),"")</f>
        <v/>
      </c>
      <c r="W167" s="19" t="str">
        <f t="shared" si="89"/>
        <v/>
      </c>
    </row>
    <row r="168" spans="3:23" x14ac:dyDescent="0.25">
      <c r="C168" s="3">
        <f>IF(A168&lt;&gt;"",VLOOKUP(A168,Runners!A$5:AX$183,C$1,FALSE),0)</f>
        <v>0</v>
      </c>
      <c r="D168" s="6">
        <f t="shared" si="90"/>
        <v>165</v>
      </c>
      <c r="E168" s="2"/>
      <c r="F168" s="2">
        <f t="shared" si="84"/>
        <v>0</v>
      </c>
      <c r="J168" s="1">
        <f t="shared" si="85"/>
        <v>0</v>
      </c>
      <c r="M168" s="8" t="str">
        <f t="shared" si="91"/>
        <v/>
      </c>
      <c r="N168" s="8" t="str">
        <f t="shared" si="92"/>
        <v/>
      </c>
      <c r="O168" s="1" t="str">
        <f t="shared" si="93"/>
        <v/>
      </c>
      <c r="P168" s="35" t="str">
        <f t="shared" si="94"/>
        <v/>
      </c>
      <c r="Q168" s="35" t="str">
        <f t="shared" si="86"/>
        <v/>
      </c>
      <c r="R168" s="6">
        <f t="shared" si="87"/>
        <v>0</v>
      </c>
      <c r="S168" s="6">
        <f>IF(AND(D168&lt;=L$4,P168&lt;&gt;"Y"),IF(N168&lt;VLOOKUP(O168,Runners!A$5:CY$183,S$1,FALSE),IF(Y$2="zero",0,Y$2),0),0)</f>
        <v>0</v>
      </c>
      <c r="T168" s="6">
        <f t="shared" si="88"/>
        <v>0</v>
      </c>
      <c r="U168" s="2"/>
      <c r="V168" s="2" t="str">
        <f>IF(O168&lt;&gt;"",VLOOKUP(O168,Runners!DE$5:DR$183,V$1,FALSE),"")</f>
        <v/>
      </c>
      <c r="W168" s="19" t="str">
        <f t="shared" si="89"/>
        <v/>
      </c>
    </row>
    <row r="169" spans="3:23" x14ac:dyDescent="0.25">
      <c r="C169" s="3">
        <f>IF(A169&lt;&gt;"",VLOOKUP(A169,Runners!A$5:AX$183,C$1,FALSE),0)</f>
        <v>0</v>
      </c>
      <c r="D169" s="6">
        <f t="shared" si="90"/>
        <v>166</v>
      </c>
      <c r="E169" s="2"/>
      <c r="F169" s="2">
        <f t="shared" si="84"/>
        <v>0</v>
      </c>
      <c r="J169" s="1">
        <f t="shared" si="85"/>
        <v>0</v>
      </c>
      <c r="M169" s="8" t="str">
        <f t="shared" si="91"/>
        <v/>
      </c>
      <c r="N169" s="8" t="str">
        <f t="shared" si="92"/>
        <v/>
      </c>
      <c r="O169" s="1" t="str">
        <f t="shared" si="93"/>
        <v/>
      </c>
      <c r="P169" s="35" t="str">
        <f t="shared" si="94"/>
        <v/>
      </c>
      <c r="Q169" s="35" t="str">
        <f t="shared" si="86"/>
        <v/>
      </c>
      <c r="R169" s="6">
        <f t="shared" si="87"/>
        <v>0</v>
      </c>
      <c r="S169" s="6">
        <f>IF(AND(D169&lt;=L$4,P169&lt;&gt;"Y"),IF(N169&lt;VLOOKUP(O169,Runners!A$5:CY$183,S$1,FALSE),IF(Y$2="zero",0,Y$2),0),0)</f>
        <v>0</v>
      </c>
      <c r="T169" s="6">
        <f t="shared" si="88"/>
        <v>0</v>
      </c>
      <c r="U169" s="2"/>
      <c r="V169" s="2" t="str">
        <f>IF(O169&lt;&gt;"",VLOOKUP(O169,Runners!DE$5:DR$183,V$1,FALSE),"")</f>
        <v/>
      </c>
      <c r="W169" s="19" t="str">
        <f t="shared" si="89"/>
        <v/>
      </c>
    </row>
    <row r="170" spans="3:23" x14ac:dyDescent="0.25">
      <c r="C170" s="3">
        <f>IF(A170&lt;&gt;"",VLOOKUP(A170,Runners!A$5:AX$183,C$1,FALSE),0)</f>
        <v>0</v>
      </c>
      <c r="D170" s="6">
        <f t="shared" si="90"/>
        <v>167</v>
      </c>
      <c r="E170" s="2"/>
      <c r="F170" s="2">
        <f t="shared" si="84"/>
        <v>0</v>
      </c>
      <c r="J170" s="1">
        <f t="shared" ref="J170:J183" si="95">A170</f>
        <v>0</v>
      </c>
      <c r="M170" s="8" t="str">
        <f t="shared" si="91"/>
        <v/>
      </c>
      <c r="N170" s="8" t="str">
        <f t="shared" si="92"/>
        <v/>
      </c>
      <c r="O170" s="1" t="str">
        <f t="shared" si="93"/>
        <v/>
      </c>
      <c r="P170" s="35" t="str">
        <f t="shared" si="94"/>
        <v/>
      </c>
      <c r="Q170" s="35" t="str">
        <f t="shared" ref="Q170:Q183" si="96">IF(D170&lt;=L$4,IF(P170="Y",Q169,Q169-1),"")</f>
        <v/>
      </c>
      <c r="R170" s="6">
        <f t="shared" si="87"/>
        <v>0</v>
      </c>
      <c r="S170" s="6">
        <f>IF(AND(D170&lt;=L$4,P170&lt;&gt;"Y"),IF(N170&lt;VLOOKUP(O170,Runners!A$5:CY$183,S$1,FALSE),IF(Y$2="zero",0,Y$2),0),0)</f>
        <v>0</v>
      </c>
      <c r="T170" s="6">
        <f t="shared" ref="T170:T183" si="97">IF(AND(D170&lt;=L$4,P170&lt;&gt;"Y"),S170+R170,0)</f>
        <v>0</v>
      </c>
      <c r="U170" s="2"/>
      <c r="V170" s="2" t="str">
        <f>IF(O170&lt;&gt;"",VLOOKUP(O170,Runners!DE$5:DR$183,V$1,FALSE),"")</f>
        <v/>
      </c>
      <c r="W170" s="19" t="str">
        <f t="shared" ref="W170:W183" si="98">IF(O170&lt;&gt;"",(V170-N170)/V170,"")</f>
        <v/>
      </c>
    </row>
    <row r="171" spans="3:23" x14ac:dyDescent="0.25">
      <c r="C171" s="3">
        <f>IF(A171&lt;&gt;"",VLOOKUP(A171,Runners!A$5:AX$183,C$1,FALSE),0)</f>
        <v>0</v>
      </c>
      <c r="D171" s="6">
        <f t="shared" si="90"/>
        <v>168</v>
      </c>
      <c r="E171" s="2"/>
      <c r="F171" s="2">
        <f t="shared" si="84"/>
        <v>0</v>
      </c>
      <c r="J171" s="1">
        <f t="shared" si="95"/>
        <v>0</v>
      </c>
      <c r="M171" s="8" t="str">
        <f t="shared" si="91"/>
        <v/>
      </c>
      <c r="N171" s="8" t="str">
        <f t="shared" si="92"/>
        <v/>
      </c>
      <c r="O171" s="1" t="str">
        <f t="shared" si="93"/>
        <v/>
      </c>
      <c r="P171" s="35" t="str">
        <f t="shared" si="94"/>
        <v/>
      </c>
      <c r="Q171" s="35" t="str">
        <f t="shared" si="96"/>
        <v/>
      </c>
      <c r="R171" s="6">
        <f t="shared" si="87"/>
        <v>0</v>
      </c>
      <c r="S171" s="6">
        <f>IF(AND(D171&lt;=L$4,P171&lt;&gt;"Y"),IF(N171&lt;VLOOKUP(O171,Runners!A$5:CY$183,S$1,FALSE),IF(Y$2="zero",0,Y$2),0),0)</f>
        <v>0</v>
      </c>
      <c r="T171" s="6">
        <f t="shared" si="97"/>
        <v>0</v>
      </c>
      <c r="U171" s="2"/>
      <c r="V171" s="2" t="str">
        <f>IF(O171&lt;&gt;"",VLOOKUP(O171,Runners!DE$5:DR$183,V$1,FALSE),"")</f>
        <v/>
      </c>
      <c r="W171" s="19" t="str">
        <f t="shared" si="98"/>
        <v/>
      </c>
    </row>
    <row r="172" spans="3:23" x14ac:dyDescent="0.25">
      <c r="C172" s="3">
        <f>IF(A172&lt;&gt;"",VLOOKUP(A172,Runners!A$5:AX$183,C$1,FALSE),0)</f>
        <v>0</v>
      </c>
      <c r="D172" s="6">
        <f t="shared" si="90"/>
        <v>169</v>
      </c>
      <c r="E172" s="2"/>
      <c r="F172" s="2">
        <f t="shared" si="84"/>
        <v>0</v>
      </c>
      <c r="J172" s="1">
        <f t="shared" si="95"/>
        <v>0</v>
      </c>
      <c r="M172" s="8" t="str">
        <f t="shared" si="91"/>
        <v/>
      </c>
      <c r="N172" s="8" t="str">
        <f t="shared" si="92"/>
        <v/>
      </c>
      <c r="O172" s="1" t="str">
        <f t="shared" si="93"/>
        <v/>
      </c>
      <c r="P172" s="35" t="str">
        <f t="shared" si="94"/>
        <v/>
      </c>
      <c r="Q172" s="35" t="str">
        <f t="shared" si="96"/>
        <v/>
      </c>
      <c r="R172" s="6">
        <f t="shared" si="87"/>
        <v>0</v>
      </c>
      <c r="S172" s="6">
        <f>IF(AND(D172&lt;=L$4,P172&lt;&gt;"Y"),IF(N172&lt;VLOOKUP(O172,Runners!A$5:CY$183,S$1,FALSE),IF(Y$2="zero",0,Y$2),0),0)</f>
        <v>0</v>
      </c>
      <c r="T172" s="6">
        <f t="shared" si="97"/>
        <v>0</v>
      </c>
      <c r="U172" s="2"/>
      <c r="V172" s="2" t="str">
        <f>IF(O172&lt;&gt;"",VLOOKUP(O172,Runners!DE$5:DR$183,V$1,FALSE),"")</f>
        <v/>
      </c>
      <c r="W172" s="19" t="str">
        <f t="shared" si="98"/>
        <v/>
      </c>
    </row>
    <row r="173" spans="3:23" x14ac:dyDescent="0.25">
      <c r="C173" s="3">
        <f>IF(A173&lt;&gt;"",VLOOKUP(A173,Runners!A$5:AX$183,C$1,FALSE),0)</f>
        <v>0</v>
      </c>
      <c r="D173" s="6">
        <f t="shared" si="90"/>
        <v>170</v>
      </c>
      <c r="E173" s="2"/>
      <c r="F173" s="2">
        <f t="shared" si="84"/>
        <v>0</v>
      </c>
      <c r="J173" s="1">
        <f t="shared" si="95"/>
        <v>0</v>
      </c>
      <c r="M173" s="8" t="str">
        <f t="shared" si="91"/>
        <v/>
      </c>
      <c r="N173" s="8" t="str">
        <f t="shared" si="92"/>
        <v/>
      </c>
      <c r="O173" s="1" t="str">
        <f t="shared" si="93"/>
        <v/>
      </c>
      <c r="P173" s="35" t="str">
        <f t="shared" si="94"/>
        <v/>
      </c>
      <c r="Q173" s="35" t="str">
        <f t="shared" si="96"/>
        <v/>
      </c>
      <c r="R173" s="6">
        <f t="shared" si="87"/>
        <v>0</v>
      </c>
      <c r="S173" s="6">
        <f>IF(AND(D173&lt;=L$4,P173&lt;&gt;"Y"),IF(N173&lt;VLOOKUP(O173,Runners!A$5:CY$183,S$1,FALSE),IF(Y$2="zero",0,Y$2),0),0)</f>
        <v>0</v>
      </c>
      <c r="T173" s="6">
        <f t="shared" si="97"/>
        <v>0</v>
      </c>
      <c r="U173" s="2"/>
      <c r="V173" s="2" t="str">
        <f>IF(O173&lt;&gt;"",VLOOKUP(O173,Runners!DE$5:DR$183,V$1,FALSE),"")</f>
        <v/>
      </c>
      <c r="W173" s="19" t="str">
        <f t="shared" si="98"/>
        <v/>
      </c>
    </row>
    <row r="174" spans="3:23" x14ac:dyDescent="0.25">
      <c r="C174" s="3">
        <f>IF(A174&lt;&gt;"",VLOOKUP(A174,Runners!A$5:AX$183,C$1,FALSE),0)</f>
        <v>0</v>
      </c>
      <c r="D174" s="6">
        <f t="shared" si="90"/>
        <v>171</v>
      </c>
      <c r="E174" s="2"/>
      <c r="F174" s="2">
        <f t="shared" si="84"/>
        <v>0</v>
      </c>
      <c r="J174" s="1">
        <f t="shared" si="95"/>
        <v>0</v>
      </c>
      <c r="M174" s="8" t="str">
        <f t="shared" si="91"/>
        <v/>
      </c>
      <c r="N174" s="8" t="str">
        <f t="shared" si="92"/>
        <v/>
      </c>
      <c r="O174" s="1" t="str">
        <f t="shared" si="93"/>
        <v/>
      </c>
      <c r="P174" s="35" t="str">
        <f t="shared" si="94"/>
        <v/>
      </c>
      <c r="Q174" s="35" t="str">
        <f t="shared" si="96"/>
        <v/>
      </c>
      <c r="R174" s="6">
        <f t="shared" si="87"/>
        <v>0</v>
      </c>
      <c r="S174" s="6">
        <f>IF(AND(D174&lt;=L$4,P174&lt;&gt;"Y"),IF(N174&lt;VLOOKUP(O174,Runners!A$5:CY$183,S$1,FALSE),IF(Y$2="zero",0,Y$2),0),0)</f>
        <v>0</v>
      </c>
      <c r="T174" s="6">
        <f t="shared" si="97"/>
        <v>0</v>
      </c>
      <c r="U174" s="2"/>
      <c r="V174" s="2" t="str">
        <f>IF(O174&lt;&gt;"",VLOOKUP(O174,Runners!DE$5:DR$183,V$1,FALSE),"")</f>
        <v/>
      </c>
      <c r="W174" s="19" t="str">
        <f t="shared" si="98"/>
        <v/>
      </c>
    </row>
    <row r="175" spans="3:23" x14ac:dyDescent="0.25">
      <c r="C175" s="3">
        <f>IF(A175&lt;&gt;"",VLOOKUP(A175,Runners!A$5:AX$183,C$1,FALSE),0)</f>
        <v>0</v>
      </c>
      <c r="D175" s="6">
        <f t="shared" si="90"/>
        <v>172</v>
      </c>
      <c r="E175" s="2"/>
      <c r="F175" s="2">
        <f t="shared" si="84"/>
        <v>0</v>
      </c>
      <c r="J175" s="1">
        <f t="shared" si="95"/>
        <v>0</v>
      </c>
      <c r="M175" s="8" t="str">
        <f t="shared" si="91"/>
        <v/>
      </c>
      <c r="N175" s="8" t="str">
        <f t="shared" si="92"/>
        <v/>
      </c>
      <c r="O175" s="1" t="str">
        <f t="shared" si="93"/>
        <v/>
      </c>
      <c r="P175" s="35" t="str">
        <f t="shared" si="94"/>
        <v/>
      </c>
      <c r="Q175" s="35" t="str">
        <f t="shared" si="96"/>
        <v/>
      </c>
      <c r="R175" s="6">
        <f t="shared" si="87"/>
        <v>0</v>
      </c>
      <c r="S175" s="6">
        <f>IF(AND(D175&lt;=L$4,P175&lt;&gt;"Y"),IF(N175&lt;VLOOKUP(O175,Runners!A$5:CY$183,S$1,FALSE),IF(Y$2="zero",0,Y$2),0),0)</f>
        <v>0</v>
      </c>
      <c r="T175" s="6">
        <f t="shared" si="97"/>
        <v>0</v>
      </c>
      <c r="U175" s="2"/>
      <c r="V175" s="2" t="str">
        <f>IF(O175&lt;&gt;"",VLOOKUP(O175,Runners!DE$5:DR$183,V$1,FALSE),"")</f>
        <v/>
      </c>
      <c r="W175" s="19" t="str">
        <f t="shared" si="98"/>
        <v/>
      </c>
    </row>
    <row r="176" spans="3:23" x14ac:dyDescent="0.25">
      <c r="C176" s="3">
        <f>IF(A176&lt;&gt;"",VLOOKUP(A176,Runners!A$5:AX$183,C$1,FALSE),0)</f>
        <v>0</v>
      </c>
      <c r="D176" s="6">
        <f t="shared" si="90"/>
        <v>173</v>
      </c>
      <c r="E176" s="2"/>
      <c r="F176" s="2">
        <f t="shared" si="84"/>
        <v>0</v>
      </c>
      <c r="J176" s="1">
        <f t="shared" si="95"/>
        <v>0</v>
      </c>
      <c r="M176" s="8" t="str">
        <f t="shared" si="91"/>
        <v/>
      </c>
      <c r="N176" s="8" t="str">
        <f t="shared" si="92"/>
        <v/>
      </c>
      <c r="O176" s="1" t="str">
        <f t="shared" si="93"/>
        <v/>
      </c>
      <c r="P176" s="35" t="str">
        <f t="shared" si="94"/>
        <v/>
      </c>
      <c r="Q176" s="35" t="str">
        <f t="shared" si="96"/>
        <v/>
      </c>
      <c r="R176" s="6">
        <f t="shared" si="87"/>
        <v>0</v>
      </c>
      <c r="S176" s="6">
        <f>IF(AND(D176&lt;=L$4,P176&lt;&gt;"Y"),IF(N176&lt;VLOOKUP(O176,Runners!A$5:CY$183,S$1,FALSE),IF(Y$2="zero",0,Y$2),0),0)</f>
        <v>0</v>
      </c>
      <c r="T176" s="6">
        <f t="shared" si="97"/>
        <v>0</v>
      </c>
      <c r="U176" s="2"/>
      <c r="V176" s="2" t="str">
        <f>IF(O176&lt;&gt;"",VLOOKUP(O176,Runners!DE$5:DR$183,V$1,FALSE),"")</f>
        <v/>
      </c>
      <c r="W176" s="19" t="str">
        <f t="shared" si="98"/>
        <v/>
      </c>
    </row>
    <row r="177" spans="3:23" x14ac:dyDescent="0.25">
      <c r="C177" s="3">
        <f>IF(A177&lt;&gt;"",VLOOKUP(A177,Runners!A$5:AX$183,C$1,FALSE),0)</f>
        <v>0</v>
      </c>
      <c r="D177" s="6">
        <f t="shared" si="90"/>
        <v>174</v>
      </c>
      <c r="E177" s="2"/>
      <c r="F177" s="2">
        <f t="shared" si="84"/>
        <v>0</v>
      </c>
      <c r="J177" s="1">
        <f t="shared" si="95"/>
        <v>0</v>
      </c>
      <c r="M177" s="8" t="str">
        <f t="shared" si="91"/>
        <v/>
      </c>
      <c r="N177" s="8" t="str">
        <f t="shared" si="92"/>
        <v/>
      </c>
      <c r="O177" s="1" t="str">
        <f t="shared" si="93"/>
        <v/>
      </c>
      <c r="P177" s="35" t="str">
        <f t="shared" si="94"/>
        <v/>
      </c>
      <c r="Q177" s="35" t="str">
        <f t="shared" si="96"/>
        <v/>
      </c>
      <c r="R177" s="6">
        <f t="shared" si="87"/>
        <v>0</v>
      </c>
      <c r="S177" s="6">
        <f>IF(AND(D177&lt;=L$4,P177&lt;&gt;"Y"),IF(N177&lt;VLOOKUP(O177,Runners!A$5:CY$183,S$1,FALSE),IF(Y$2="zero",0,Y$2),0),0)</f>
        <v>0</v>
      </c>
      <c r="T177" s="6">
        <f t="shared" si="97"/>
        <v>0</v>
      </c>
      <c r="U177" s="2"/>
      <c r="V177" s="2" t="str">
        <f>IF(O177&lt;&gt;"",VLOOKUP(O177,Runners!DE$5:DR$183,V$1,FALSE),"")</f>
        <v/>
      </c>
      <c r="W177" s="19" t="str">
        <f t="shared" si="98"/>
        <v/>
      </c>
    </row>
    <row r="178" spans="3:23" x14ac:dyDescent="0.25">
      <c r="C178" s="3">
        <f>IF(A178&lt;&gt;"",VLOOKUP(A178,Runners!A$5:AX$183,C$1,FALSE),0)</f>
        <v>0</v>
      </c>
      <c r="D178" s="6">
        <f t="shared" si="90"/>
        <v>175</v>
      </c>
      <c r="E178" s="2"/>
      <c r="F178" s="2">
        <f t="shared" si="84"/>
        <v>0</v>
      </c>
      <c r="J178" s="1">
        <f t="shared" si="95"/>
        <v>0</v>
      </c>
      <c r="M178" s="8" t="str">
        <f t="shared" si="91"/>
        <v/>
      </c>
      <c r="N178" s="8" t="str">
        <f t="shared" si="92"/>
        <v/>
      </c>
      <c r="O178" s="1" t="str">
        <f t="shared" si="93"/>
        <v/>
      </c>
      <c r="P178" s="35" t="str">
        <f t="shared" si="94"/>
        <v/>
      </c>
      <c r="Q178" s="35" t="str">
        <f t="shared" si="96"/>
        <v/>
      </c>
      <c r="R178" s="6">
        <f t="shared" si="87"/>
        <v>0</v>
      </c>
      <c r="S178" s="6">
        <f>IF(AND(D178&lt;=L$4,P178&lt;&gt;"Y"),IF(N178&lt;VLOOKUP(O178,Runners!A$5:CY$183,S$1,FALSE),IF(Y$2="zero",0,Y$2),0),0)</f>
        <v>0</v>
      </c>
      <c r="T178" s="6">
        <f t="shared" si="97"/>
        <v>0</v>
      </c>
      <c r="U178" s="2"/>
      <c r="V178" s="2" t="str">
        <f>IF(O178&lt;&gt;"",VLOOKUP(O178,Runners!DE$5:DR$183,V$1,FALSE),"")</f>
        <v/>
      </c>
      <c r="W178" s="19" t="str">
        <f t="shared" si="98"/>
        <v/>
      </c>
    </row>
    <row r="179" spans="3:23" x14ac:dyDescent="0.25">
      <c r="C179" s="3">
        <f>IF(A179&lt;&gt;"",VLOOKUP(A179,Runners!A$5:AX$183,C$1,FALSE),0)</f>
        <v>0</v>
      </c>
      <c r="D179" s="6">
        <f t="shared" si="90"/>
        <v>176</v>
      </c>
      <c r="E179" s="2"/>
      <c r="F179" s="2">
        <f t="shared" si="84"/>
        <v>0</v>
      </c>
      <c r="J179" s="1">
        <f t="shared" si="95"/>
        <v>0</v>
      </c>
      <c r="M179" s="8" t="str">
        <f t="shared" si="91"/>
        <v/>
      </c>
      <c r="N179" s="8" t="str">
        <f t="shared" si="92"/>
        <v/>
      </c>
      <c r="O179" s="1" t="str">
        <f t="shared" si="93"/>
        <v/>
      </c>
      <c r="P179" s="35" t="str">
        <f t="shared" si="94"/>
        <v/>
      </c>
      <c r="Q179" s="35" t="str">
        <f t="shared" si="96"/>
        <v/>
      </c>
      <c r="R179" s="6">
        <f t="shared" si="87"/>
        <v>0</v>
      </c>
      <c r="S179" s="6">
        <f>IF(AND(D179&lt;=L$4,P179&lt;&gt;"Y"),IF(N179&lt;VLOOKUP(O179,Runners!A$5:CY$183,S$1,FALSE),IF(Y$2="zero",0,Y$2),0),0)</f>
        <v>0</v>
      </c>
      <c r="T179" s="6">
        <f t="shared" si="97"/>
        <v>0</v>
      </c>
      <c r="U179" s="2"/>
      <c r="V179" s="2" t="str">
        <f>IF(O179&lt;&gt;"",VLOOKUP(O179,Runners!DE$5:DR$183,V$1,FALSE),"")</f>
        <v/>
      </c>
      <c r="W179" s="19" t="str">
        <f t="shared" si="98"/>
        <v/>
      </c>
    </row>
    <row r="180" spans="3:23" x14ac:dyDescent="0.25">
      <c r="C180" s="3">
        <f>IF(A180&lt;&gt;"",VLOOKUP(A180,Runners!A$5:AX$183,C$1,FALSE),0)</f>
        <v>0</v>
      </c>
      <c r="D180" s="6">
        <f t="shared" si="90"/>
        <v>177</v>
      </c>
      <c r="E180" s="2"/>
      <c r="F180" s="2"/>
      <c r="J180" s="1">
        <f t="shared" si="95"/>
        <v>0</v>
      </c>
      <c r="M180" s="8" t="str">
        <f t="shared" si="91"/>
        <v/>
      </c>
      <c r="N180" s="8" t="str">
        <f t="shared" si="92"/>
        <v/>
      </c>
      <c r="O180" s="1" t="str">
        <f t="shared" si="93"/>
        <v/>
      </c>
      <c r="P180" s="35" t="str">
        <f t="shared" si="94"/>
        <v/>
      </c>
      <c r="Q180" s="35" t="str">
        <f t="shared" si="96"/>
        <v/>
      </c>
      <c r="R180" s="6">
        <f t="shared" si="87"/>
        <v>0</v>
      </c>
      <c r="S180" s="6">
        <f>IF(AND(D180&lt;=L$4,P180&lt;&gt;"Y"),IF(N180&lt;VLOOKUP(O180,Runners!A$5:CY$183,S$1,FALSE),IF(Y$2="zero",0,Y$2),0),0)</f>
        <v>0</v>
      </c>
      <c r="T180" s="6">
        <f t="shared" si="97"/>
        <v>0</v>
      </c>
      <c r="U180" s="2"/>
      <c r="V180" s="2" t="str">
        <f>IF(O180&lt;&gt;"",VLOOKUP(O180,Runners!DE$5:DR$183,V$1,FALSE),"")</f>
        <v/>
      </c>
      <c r="W180" s="19" t="str">
        <f t="shared" si="98"/>
        <v/>
      </c>
    </row>
    <row r="181" spans="3:23" x14ac:dyDescent="0.25">
      <c r="C181" s="3">
        <f>IF(A181&lt;&gt;"",VLOOKUP(A181,Runners!A$5:AX$183,C$1,FALSE),0)</f>
        <v>0</v>
      </c>
      <c r="D181" s="6">
        <f t="shared" si="90"/>
        <v>178</v>
      </c>
      <c r="E181" s="2"/>
      <c r="F181" s="2"/>
      <c r="J181" s="1">
        <f t="shared" si="95"/>
        <v>0</v>
      </c>
      <c r="M181" s="8" t="str">
        <f t="shared" si="91"/>
        <v/>
      </c>
      <c r="N181" s="8" t="str">
        <f t="shared" si="92"/>
        <v/>
      </c>
      <c r="O181" s="1" t="str">
        <f t="shared" si="93"/>
        <v/>
      </c>
      <c r="P181" s="35" t="str">
        <f t="shared" si="94"/>
        <v/>
      </c>
      <c r="Q181" s="35" t="str">
        <f t="shared" si="96"/>
        <v/>
      </c>
      <c r="R181" s="6">
        <f t="shared" si="87"/>
        <v>0</v>
      </c>
      <c r="S181" s="6">
        <f>IF(AND(D181&lt;=L$4,P181&lt;&gt;"Y"),IF(N181&lt;VLOOKUP(O181,Runners!A$5:CY$183,S$1,FALSE),IF(Y$2="zero",0,Y$2),0),0)</f>
        <v>0</v>
      </c>
      <c r="T181" s="6">
        <f t="shared" si="97"/>
        <v>0</v>
      </c>
      <c r="U181" s="2"/>
      <c r="V181" s="2" t="str">
        <f>IF(O181&lt;&gt;"",VLOOKUP(O181,Runners!DE$5:DR$183,V$1,FALSE),"")</f>
        <v/>
      </c>
      <c r="W181" s="19" t="str">
        <f t="shared" si="98"/>
        <v/>
      </c>
    </row>
    <row r="182" spans="3:23" x14ac:dyDescent="0.25">
      <c r="C182" s="3">
        <f>IF(A182&lt;&gt;"",VLOOKUP(A182,Runners!A$5:AX$183,C$1,FALSE),0)</f>
        <v>0</v>
      </c>
      <c r="D182" s="6">
        <f t="shared" si="90"/>
        <v>179</v>
      </c>
      <c r="E182" s="2"/>
      <c r="F182" s="2"/>
      <c r="J182" s="1">
        <f t="shared" si="95"/>
        <v>0</v>
      </c>
      <c r="M182" s="8" t="str">
        <f t="shared" si="91"/>
        <v/>
      </c>
      <c r="N182" s="8" t="str">
        <f t="shared" si="92"/>
        <v/>
      </c>
      <c r="O182" s="1" t="str">
        <f t="shared" si="93"/>
        <v/>
      </c>
      <c r="P182" s="35" t="str">
        <f t="shared" si="94"/>
        <v/>
      </c>
      <c r="Q182" s="35" t="str">
        <f t="shared" si="96"/>
        <v/>
      </c>
      <c r="R182" s="6">
        <f t="shared" si="87"/>
        <v>0</v>
      </c>
      <c r="S182" s="6">
        <f>IF(AND(D182&lt;=L$4,P182&lt;&gt;"Y"),IF(N182&lt;VLOOKUP(O182,Runners!A$5:CY$183,S$1,FALSE),IF(Y$2="zero",0,Y$2),0),0)</f>
        <v>0</v>
      </c>
      <c r="T182" s="6">
        <f t="shared" si="97"/>
        <v>0</v>
      </c>
      <c r="U182" s="2"/>
      <c r="V182" s="2" t="str">
        <f>IF(O182&lt;&gt;"",VLOOKUP(O182,Runners!DE$5:DR$183,V$1,FALSE),"")</f>
        <v/>
      </c>
      <c r="W182" s="19" t="str">
        <f t="shared" si="98"/>
        <v/>
      </c>
    </row>
    <row r="183" spans="3:23" x14ac:dyDescent="0.25">
      <c r="C183" s="3">
        <f>IF(A183&lt;&gt;"",VLOOKUP(A183,Runners!A$5:AX$183,C$1,FALSE),0)</f>
        <v>0</v>
      </c>
      <c r="D183" s="6">
        <f t="shared" si="90"/>
        <v>180</v>
      </c>
      <c r="E183" s="2"/>
      <c r="F183" s="2"/>
      <c r="J183" s="1">
        <f t="shared" si="95"/>
        <v>0</v>
      </c>
      <c r="M183" s="8" t="str">
        <f t="shared" si="91"/>
        <v/>
      </c>
      <c r="N183" s="8" t="str">
        <f t="shared" si="92"/>
        <v/>
      </c>
      <c r="O183" s="1" t="str">
        <f t="shared" si="93"/>
        <v/>
      </c>
      <c r="P183" s="35" t="str">
        <f t="shared" si="94"/>
        <v/>
      </c>
      <c r="Q183" s="35" t="str">
        <f t="shared" si="96"/>
        <v/>
      </c>
      <c r="R183" s="6">
        <f t="shared" si="87"/>
        <v>0</v>
      </c>
      <c r="S183" s="6">
        <f>IF(AND(D183&lt;=L$4,P183&lt;&gt;"Y"),IF(N183&lt;VLOOKUP(O183,Runners!A$5:CY$183,S$1,FALSE),IF(Y$2="zero",0,Y$2),0),0)</f>
        <v>0</v>
      </c>
      <c r="T183" s="6">
        <f t="shared" si="97"/>
        <v>0</v>
      </c>
      <c r="U183" s="2"/>
      <c r="V183" s="2" t="str">
        <f>IF(O183&lt;&gt;"",VLOOKUP(O183,Runners!DE$5:DR$183,V$1,FALSE),"")</f>
        <v/>
      </c>
      <c r="W183" s="19" t="str">
        <f t="shared" si="98"/>
        <v/>
      </c>
    </row>
    <row r="184" spans="3:23" x14ac:dyDescent="0.25">
      <c r="C184" s="3">
        <f>IF(A184&lt;&gt;"",VLOOKUP(A184,Runners!A$5:AX$183,C$1,FALSE),0)</f>
        <v>0</v>
      </c>
      <c r="D184" s="6">
        <f t="shared" si="90"/>
        <v>181</v>
      </c>
      <c r="E184" s="2"/>
      <c r="F184" s="2"/>
      <c r="J184" s="1">
        <f t="shared" ref="J184:J203" si="99">A184</f>
        <v>0</v>
      </c>
      <c r="M184" s="8" t="str">
        <f t="shared" si="91"/>
        <v/>
      </c>
      <c r="N184" s="8" t="str">
        <f t="shared" si="92"/>
        <v/>
      </c>
      <c r="O184" s="1" t="str">
        <f t="shared" si="93"/>
        <v/>
      </c>
      <c r="P184" s="35" t="str">
        <f t="shared" si="94"/>
        <v/>
      </c>
      <c r="Q184" s="35" t="str">
        <f t="shared" ref="Q184:Q202" si="100">IF(D184&lt;=L$4,IF(P184="Y",Q183,Q183-1),"")</f>
        <v/>
      </c>
      <c r="R184" s="6">
        <f t="shared" si="87"/>
        <v>0</v>
      </c>
      <c r="S184" s="6">
        <f>IF(AND(D184&lt;=L$4,P184&lt;&gt;"Y"),IF(N184&lt;VLOOKUP(O184,Runners!A$5:CY$183,S$1,FALSE),IF(Y$2="zero",0,Y$2),0),0)</f>
        <v>0</v>
      </c>
      <c r="T184" s="6">
        <f t="shared" ref="T184:T202" si="101">IF(AND(D184&lt;=L$4,P184&lt;&gt;"Y"),S184+R184,0)</f>
        <v>0</v>
      </c>
      <c r="U184" s="2"/>
      <c r="V184" s="2" t="str">
        <f>IF(O184&lt;&gt;"",VLOOKUP(O184,Runners!DE$5:DR$183,V$1,FALSE),"")</f>
        <v/>
      </c>
      <c r="W184" s="19" t="str">
        <f t="shared" ref="W184:W202" si="102">IF(O184&lt;&gt;"",(V184-N184)/V184,"")</f>
        <v/>
      </c>
    </row>
    <row r="185" spans="3:23" x14ac:dyDescent="0.25">
      <c r="C185" s="3">
        <f>IF(A185&lt;&gt;"",VLOOKUP(A185,Runners!A$5:AX$183,C$1,FALSE),0)</f>
        <v>0</v>
      </c>
      <c r="D185" s="6">
        <f t="shared" si="90"/>
        <v>182</v>
      </c>
      <c r="E185" s="2"/>
      <c r="F185" s="2"/>
      <c r="J185" s="1">
        <f t="shared" si="99"/>
        <v>0</v>
      </c>
      <c r="M185" s="8" t="str">
        <f t="shared" si="91"/>
        <v/>
      </c>
      <c r="N185" s="8" t="str">
        <f t="shared" si="92"/>
        <v/>
      </c>
      <c r="O185" s="1" t="str">
        <f t="shared" si="93"/>
        <v/>
      </c>
      <c r="P185" s="35" t="str">
        <f t="shared" si="94"/>
        <v/>
      </c>
      <c r="Q185" s="35" t="str">
        <f t="shared" si="100"/>
        <v/>
      </c>
      <c r="R185" s="6">
        <f t="shared" si="87"/>
        <v>0</v>
      </c>
      <c r="S185" s="6">
        <f>IF(AND(D185&lt;=L$4,P185&lt;&gt;"Y"),IF(N185&lt;VLOOKUP(O185,Runners!A$5:CY$183,S$1,FALSE),IF(Y$2="zero",0,Y$2),0),0)</f>
        <v>0</v>
      </c>
      <c r="T185" s="6">
        <f t="shared" si="101"/>
        <v>0</v>
      </c>
      <c r="U185" s="2"/>
      <c r="V185" s="2" t="str">
        <f>IF(O185&lt;&gt;"",VLOOKUP(O185,Runners!DE$5:DR$183,V$1,FALSE),"")</f>
        <v/>
      </c>
      <c r="W185" s="19" t="str">
        <f t="shared" si="102"/>
        <v/>
      </c>
    </row>
    <row r="186" spans="3:23" x14ac:dyDescent="0.25">
      <c r="C186" s="3">
        <f>IF(A186&lt;&gt;"",VLOOKUP(A186,Runners!A$5:AX$183,C$1,FALSE),0)</f>
        <v>0</v>
      </c>
      <c r="D186" s="6">
        <f t="shared" si="90"/>
        <v>183</v>
      </c>
      <c r="E186" s="2"/>
      <c r="F186" s="2"/>
      <c r="J186" s="1">
        <f t="shared" si="99"/>
        <v>0</v>
      </c>
      <c r="M186" s="8" t="str">
        <f t="shared" si="91"/>
        <v/>
      </c>
      <c r="N186" s="8" t="str">
        <f t="shared" si="92"/>
        <v/>
      </c>
      <c r="O186" s="1" t="str">
        <f t="shared" si="93"/>
        <v/>
      </c>
      <c r="P186" s="35" t="str">
        <f t="shared" si="94"/>
        <v/>
      </c>
      <c r="Q186" s="35" t="str">
        <f t="shared" si="100"/>
        <v/>
      </c>
      <c r="R186" s="6">
        <f t="shared" si="87"/>
        <v>0</v>
      </c>
      <c r="S186" s="6">
        <f>IF(AND(D186&lt;=L$4,P186&lt;&gt;"Y"),IF(N186&lt;VLOOKUP(O186,Runners!A$5:CY$183,S$1,FALSE),IF(Y$2="zero",0,Y$2),0),0)</f>
        <v>0</v>
      </c>
      <c r="T186" s="6">
        <f t="shared" si="101"/>
        <v>0</v>
      </c>
      <c r="U186" s="2"/>
      <c r="V186" s="2" t="str">
        <f>IF(O186&lt;&gt;"",VLOOKUP(O186,Runners!DE$5:DR$183,V$1,FALSE),"")</f>
        <v/>
      </c>
      <c r="W186" s="19" t="str">
        <f t="shared" si="102"/>
        <v/>
      </c>
    </row>
    <row r="187" spans="3:23" x14ac:dyDescent="0.25">
      <c r="C187" s="3">
        <f>IF(A187&lt;&gt;"",VLOOKUP(A187,Runners!A$5:AX$183,C$1,FALSE),0)</f>
        <v>0</v>
      </c>
      <c r="D187" s="6">
        <f t="shared" si="90"/>
        <v>184</v>
      </c>
      <c r="E187" s="2"/>
      <c r="F187" s="2"/>
      <c r="J187" s="1">
        <f t="shared" si="99"/>
        <v>0</v>
      </c>
      <c r="M187" s="8" t="str">
        <f t="shared" si="91"/>
        <v/>
      </c>
      <c r="N187" s="8" t="str">
        <f t="shared" si="92"/>
        <v/>
      </c>
      <c r="O187" s="1" t="str">
        <f t="shared" si="93"/>
        <v/>
      </c>
      <c r="P187" s="35" t="str">
        <f t="shared" si="94"/>
        <v/>
      </c>
      <c r="Q187" s="35" t="str">
        <f t="shared" si="100"/>
        <v/>
      </c>
      <c r="R187" s="6">
        <f t="shared" si="87"/>
        <v>0</v>
      </c>
      <c r="S187" s="6">
        <f>IF(AND(D187&lt;=L$4,P187&lt;&gt;"Y"),IF(N187&lt;VLOOKUP(O187,Runners!A$5:CY$183,S$1,FALSE),IF(Y$2="zero",0,Y$2),0),0)</f>
        <v>0</v>
      </c>
      <c r="T187" s="6">
        <f t="shared" si="101"/>
        <v>0</v>
      </c>
      <c r="U187" s="2"/>
      <c r="V187" s="2" t="str">
        <f>IF(O187&lt;&gt;"",VLOOKUP(O187,Runners!DE$5:DR$183,V$1,FALSE),"")</f>
        <v/>
      </c>
      <c r="W187" s="19" t="str">
        <f t="shared" si="102"/>
        <v/>
      </c>
    </row>
    <row r="188" spans="3:23" x14ac:dyDescent="0.25">
      <c r="C188" s="3">
        <f>IF(A188&lt;&gt;"",VLOOKUP(A188,Runners!A$5:AX$183,C$1,FALSE),0)</f>
        <v>0</v>
      </c>
      <c r="D188" s="6">
        <f t="shared" si="90"/>
        <v>185</v>
      </c>
      <c r="E188" s="2"/>
      <c r="F188" s="2"/>
      <c r="J188" s="1">
        <f t="shared" si="99"/>
        <v>0</v>
      </c>
      <c r="M188" s="8" t="str">
        <f t="shared" si="91"/>
        <v/>
      </c>
      <c r="N188" s="8" t="str">
        <f t="shared" si="92"/>
        <v/>
      </c>
      <c r="O188" s="1" t="str">
        <f t="shared" si="93"/>
        <v/>
      </c>
      <c r="P188" s="35" t="str">
        <f t="shared" si="94"/>
        <v/>
      </c>
      <c r="Q188" s="35" t="str">
        <f t="shared" si="100"/>
        <v/>
      </c>
      <c r="R188" s="6">
        <f t="shared" si="87"/>
        <v>0</v>
      </c>
      <c r="S188" s="6">
        <f>IF(AND(D188&lt;=L$4,P188&lt;&gt;"Y"),IF(N188&lt;VLOOKUP(O188,Runners!A$5:CY$183,S$1,FALSE),IF(Y$2="zero",0,Y$2),0),0)</f>
        <v>0</v>
      </c>
      <c r="T188" s="6">
        <f t="shared" si="101"/>
        <v>0</v>
      </c>
      <c r="U188" s="2"/>
      <c r="V188" s="2" t="str">
        <f>IF(O188&lt;&gt;"",VLOOKUP(O188,Runners!DE$5:DR$183,V$1,FALSE),"")</f>
        <v/>
      </c>
      <c r="W188" s="19" t="str">
        <f t="shared" si="102"/>
        <v/>
      </c>
    </row>
    <row r="189" spans="3:23" x14ac:dyDescent="0.25">
      <c r="C189" s="3">
        <f>IF(A189&lt;&gt;"",VLOOKUP(A189,Runners!A$5:AX$183,C$1,FALSE),0)</f>
        <v>0</v>
      </c>
      <c r="D189" s="6">
        <f t="shared" si="90"/>
        <v>186</v>
      </c>
      <c r="E189" s="2"/>
      <c r="F189" s="2"/>
      <c r="J189" s="1">
        <f t="shared" si="99"/>
        <v>0</v>
      </c>
      <c r="M189" s="8" t="str">
        <f t="shared" si="91"/>
        <v/>
      </c>
      <c r="N189" s="8" t="str">
        <f t="shared" si="92"/>
        <v/>
      </c>
      <c r="O189" s="1" t="str">
        <f t="shared" si="93"/>
        <v/>
      </c>
      <c r="P189" s="35" t="str">
        <f t="shared" si="94"/>
        <v/>
      </c>
      <c r="Q189" s="35" t="str">
        <f t="shared" si="100"/>
        <v/>
      </c>
      <c r="R189" s="6">
        <f t="shared" si="87"/>
        <v>0</v>
      </c>
      <c r="S189" s="6">
        <f>IF(AND(D189&lt;=L$4,P189&lt;&gt;"Y"),IF(N189&lt;VLOOKUP(O189,Runners!A$5:CY$183,S$1,FALSE),IF(Y$2="zero",0,Y$2),0),0)</f>
        <v>0</v>
      </c>
      <c r="T189" s="6">
        <f t="shared" si="101"/>
        <v>0</v>
      </c>
      <c r="U189" s="2"/>
      <c r="V189" s="2" t="str">
        <f>IF(O189&lt;&gt;"",VLOOKUP(O189,Runners!DE$5:DR$183,V$1,FALSE),"")</f>
        <v/>
      </c>
      <c r="W189" s="19" t="str">
        <f t="shared" si="102"/>
        <v/>
      </c>
    </row>
    <row r="190" spans="3:23" x14ac:dyDescent="0.25">
      <c r="C190" s="3">
        <f>IF(A190&lt;&gt;"",VLOOKUP(A190,Runners!A$5:AX$183,C$1,FALSE),0)</f>
        <v>0</v>
      </c>
      <c r="D190" s="6">
        <f t="shared" si="90"/>
        <v>187</v>
      </c>
      <c r="E190" s="2"/>
      <c r="F190" s="2"/>
      <c r="J190" s="1">
        <f t="shared" si="99"/>
        <v>0</v>
      </c>
      <c r="M190" s="8" t="str">
        <f t="shared" si="91"/>
        <v/>
      </c>
      <c r="N190" s="8" t="str">
        <f t="shared" si="92"/>
        <v/>
      </c>
      <c r="O190" s="1" t="str">
        <f t="shared" si="93"/>
        <v/>
      </c>
      <c r="P190" s="35" t="str">
        <f t="shared" si="94"/>
        <v/>
      </c>
      <c r="Q190" s="35" t="str">
        <f t="shared" si="100"/>
        <v/>
      </c>
      <c r="R190" s="6">
        <f t="shared" si="87"/>
        <v>0</v>
      </c>
      <c r="S190" s="6">
        <f>IF(AND(D190&lt;=L$4,P190&lt;&gt;"Y"),IF(N190&lt;VLOOKUP(O190,Runners!A$5:CY$183,S$1,FALSE),IF(Y$2="zero",0,Y$2),0),0)</f>
        <v>0</v>
      </c>
      <c r="T190" s="6">
        <f t="shared" si="101"/>
        <v>0</v>
      </c>
      <c r="U190" s="2"/>
      <c r="V190" s="2" t="str">
        <f>IF(O190&lt;&gt;"",VLOOKUP(O190,Runners!DE$5:DR$183,V$1,FALSE),"")</f>
        <v/>
      </c>
      <c r="W190" s="19" t="str">
        <f t="shared" si="102"/>
        <v/>
      </c>
    </row>
    <row r="191" spans="3:23" x14ac:dyDescent="0.25">
      <c r="C191" s="3">
        <f>IF(A191&lt;&gt;"",VLOOKUP(A191,Runners!A$5:AX$183,C$1,FALSE),0)</f>
        <v>0</v>
      </c>
      <c r="D191" s="6">
        <f t="shared" si="90"/>
        <v>188</v>
      </c>
      <c r="E191" s="2"/>
      <c r="F191" s="2"/>
      <c r="J191" s="1">
        <f t="shared" si="99"/>
        <v>0</v>
      </c>
      <c r="M191" s="8" t="str">
        <f t="shared" si="91"/>
        <v/>
      </c>
      <c r="N191" s="8" t="str">
        <f t="shared" si="92"/>
        <v/>
      </c>
      <c r="O191" s="1" t="str">
        <f t="shared" si="93"/>
        <v/>
      </c>
      <c r="P191" s="35" t="str">
        <f t="shared" si="94"/>
        <v/>
      </c>
      <c r="Q191" s="35" t="str">
        <f t="shared" si="100"/>
        <v/>
      </c>
      <c r="R191" s="6">
        <f t="shared" si="87"/>
        <v>0</v>
      </c>
      <c r="S191" s="6">
        <f>IF(AND(D191&lt;=L$4,P191&lt;&gt;"Y"),IF(N191&lt;VLOOKUP(O191,Runners!A$5:CY$183,S$1,FALSE),IF(Y$2="zero",0,Y$2),0),0)</f>
        <v>0</v>
      </c>
      <c r="T191" s="6">
        <f t="shared" si="101"/>
        <v>0</v>
      </c>
      <c r="U191" s="2"/>
      <c r="V191" s="2" t="str">
        <f>IF(O191&lt;&gt;"",VLOOKUP(O191,Runners!DE$5:DR$183,V$1,FALSE),"")</f>
        <v/>
      </c>
      <c r="W191" s="19" t="str">
        <f t="shared" si="102"/>
        <v/>
      </c>
    </row>
    <row r="192" spans="3:23" x14ac:dyDescent="0.25">
      <c r="C192" s="3">
        <f>IF(A192&lt;&gt;"",VLOOKUP(A192,Runners!A$5:AX$183,C$1,FALSE),0)</f>
        <v>0</v>
      </c>
      <c r="D192" s="6">
        <f t="shared" si="90"/>
        <v>189</v>
      </c>
      <c r="E192" s="2"/>
      <c r="F192" s="2"/>
      <c r="J192" s="1">
        <f t="shared" si="99"/>
        <v>0</v>
      </c>
      <c r="M192" s="8" t="str">
        <f t="shared" si="91"/>
        <v/>
      </c>
      <c r="N192" s="8" t="str">
        <f t="shared" si="92"/>
        <v/>
      </c>
      <c r="O192" s="1" t="str">
        <f t="shared" si="93"/>
        <v/>
      </c>
      <c r="P192" s="35" t="str">
        <f t="shared" si="94"/>
        <v/>
      </c>
      <c r="Q192" s="35" t="str">
        <f t="shared" si="100"/>
        <v/>
      </c>
      <c r="R192" s="6">
        <f t="shared" si="87"/>
        <v>0</v>
      </c>
      <c r="S192" s="6">
        <f>IF(AND(D192&lt;=L$4,P192&lt;&gt;"Y"),IF(N192&lt;VLOOKUP(O192,Runners!A$5:CY$183,S$1,FALSE),IF(Y$2="zero",0,Y$2),0),0)</f>
        <v>0</v>
      </c>
      <c r="T192" s="6">
        <f t="shared" si="101"/>
        <v>0</v>
      </c>
      <c r="U192" s="2"/>
      <c r="V192" s="2" t="str">
        <f>IF(O192&lt;&gt;"",VLOOKUP(O192,Runners!DE$5:DR$183,V$1,FALSE),"")</f>
        <v/>
      </c>
      <c r="W192" s="19" t="str">
        <f t="shared" si="102"/>
        <v/>
      </c>
    </row>
    <row r="193" spans="3:23" x14ac:dyDescent="0.25">
      <c r="C193" s="3">
        <f>IF(A193&lt;&gt;"",VLOOKUP(A193,Runners!A$5:AX$183,C$1,FALSE),0)</f>
        <v>0</v>
      </c>
      <c r="D193" s="6">
        <f t="shared" si="90"/>
        <v>190</v>
      </c>
      <c r="E193" s="2"/>
      <c r="F193" s="2"/>
      <c r="J193" s="1">
        <f t="shared" si="99"/>
        <v>0</v>
      </c>
      <c r="M193" s="8" t="str">
        <f t="shared" si="91"/>
        <v/>
      </c>
      <c r="N193" s="8" t="str">
        <f t="shared" si="92"/>
        <v/>
      </c>
      <c r="O193" s="1" t="str">
        <f t="shared" si="93"/>
        <v/>
      </c>
      <c r="P193" s="35" t="str">
        <f t="shared" si="94"/>
        <v/>
      </c>
      <c r="Q193" s="35" t="str">
        <f t="shared" si="100"/>
        <v/>
      </c>
      <c r="R193" s="6">
        <f t="shared" si="87"/>
        <v>0</v>
      </c>
      <c r="S193" s="6">
        <f>IF(AND(D193&lt;=L$4,P193&lt;&gt;"Y"),IF(N193&lt;VLOOKUP(O193,Runners!A$5:CY$183,S$1,FALSE),IF(Y$2="zero",0,Y$2),0),0)</f>
        <v>0</v>
      </c>
      <c r="T193" s="6">
        <f t="shared" si="101"/>
        <v>0</v>
      </c>
      <c r="U193" s="2"/>
      <c r="V193" s="2" t="str">
        <f>IF(O193&lt;&gt;"",VLOOKUP(O193,Runners!DE$5:DR$183,V$1,FALSE),"")</f>
        <v/>
      </c>
      <c r="W193" s="19" t="str">
        <f t="shared" si="102"/>
        <v/>
      </c>
    </row>
    <row r="194" spans="3:23" x14ac:dyDescent="0.25">
      <c r="C194" s="3">
        <f>IF(A194&lt;&gt;"",VLOOKUP(A194,Runners!A$5:AX$183,C$1,FALSE),0)</f>
        <v>0</v>
      </c>
      <c r="D194" s="6">
        <f t="shared" si="90"/>
        <v>191</v>
      </c>
      <c r="E194" s="2"/>
      <c r="F194" s="2"/>
      <c r="J194" s="1">
        <f t="shared" si="99"/>
        <v>0</v>
      </c>
      <c r="M194" s="8" t="str">
        <f t="shared" si="91"/>
        <v/>
      </c>
      <c r="N194" s="8" t="str">
        <f t="shared" si="92"/>
        <v/>
      </c>
      <c r="O194" s="1" t="str">
        <f t="shared" si="93"/>
        <v/>
      </c>
      <c r="P194" s="35" t="str">
        <f t="shared" si="94"/>
        <v/>
      </c>
      <c r="Q194" s="35" t="str">
        <f t="shared" si="100"/>
        <v/>
      </c>
      <c r="R194" s="6">
        <f t="shared" si="87"/>
        <v>0</v>
      </c>
      <c r="S194" s="6">
        <f>IF(AND(D194&lt;=L$4,P194&lt;&gt;"Y"),IF(N194&lt;VLOOKUP(O194,Runners!A$5:CY$183,S$1,FALSE),IF(Y$2="zero",0,Y$2),0),0)</f>
        <v>0</v>
      </c>
      <c r="T194" s="6">
        <f t="shared" si="101"/>
        <v>0</v>
      </c>
      <c r="U194" s="2"/>
      <c r="V194" s="2" t="str">
        <f>IF(O194&lt;&gt;"",VLOOKUP(O194,Runners!DE$5:DR$183,V$1,FALSE),"")</f>
        <v/>
      </c>
      <c r="W194" s="19" t="str">
        <f t="shared" si="102"/>
        <v/>
      </c>
    </row>
    <row r="195" spans="3:23" x14ac:dyDescent="0.25">
      <c r="C195" s="3">
        <f>IF(A195&lt;&gt;"",VLOOKUP(A195,Runners!A$5:AX$183,C$1,FALSE),0)</f>
        <v>0</v>
      </c>
      <c r="D195" s="6">
        <f t="shared" si="90"/>
        <v>192</v>
      </c>
      <c r="E195" s="2"/>
      <c r="F195" s="2"/>
      <c r="J195" s="1">
        <f t="shared" si="99"/>
        <v>0</v>
      </c>
      <c r="M195" s="8" t="str">
        <f t="shared" ref="M195:M206" si="103">IF(D195&lt;=L$4,SMALL(E$4:E$207,D195),"")</f>
        <v/>
      </c>
      <c r="N195" s="8" t="str">
        <f t="shared" ref="N195:N206" si="104">IF(D195&lt;=L$4,VLOOKUP(M195,E$4:F$207,2,FALSE),"")</f>
        <v/>
      </c>
      <c r="O195" s="1" t="str">
        <f t="shared" ref="O195:O206" si="105">IF(D195&lt;=L$4,VLOOKUP(M195,E$4:J$207,6,FALSE),"")</f>
        <v/>
      </c>
      <c r="P195" s="35" t="str">
        <f t="shared" ref="P195:P206" si="106">IF(D195&lt;=L$4,VLOOKUP(O195,A$4:B$207,2,FALSE),"")</f>
        <v/>
      </c>
      <c r="Q195" s="35" t="str">
        <f t="shared" si="100"/>
        <v/>
      </c>
      <c r="R195" s="6">
        <f t="shared" si="87"/>
        <v>0</v>
      </c>
      <c r="S195" s="6">
        <f>IF(AND(D195&lt;=L$4,P195&lt;&gt;"Y"),IF(N195&lt;VLOOKUP(O195,Runners!A$5:CY$183,S$1,FALSE),IF(Y$2="zero",0,Y$2),0),0)</f>
        <v>0</v>
      </c>
      <c r="T195" s="6">
        <f t="shared" si="101"/>
        <v>0</v>
      </c>
      <c r="U195" s="2"/>
      <c r="V195" s="2" t="str">
        <f>IF(O195&lt;&gt;"",VLOOKUP(O195,Runners!DE$5:DR$183,V$1,FALSE),"")</f>
        <v/>
      </c>
      <c r="W195" s="19" t="str">
        <f t="shared" si="102"/>
        <v/>
      </c>
    </row>
    <row r="196" spans="3:23" x14ac:dyDescent="0.25">
      <c r="C196" s="3">
        <f>IF(A196&lt;&gt;"",VLOOKUP(A196,Runners!A$5:AX$183,C$1,FALSE),0)</f>
        <v>0</v>
      </c>
      <c r="D196" s="6">
        <f t="shared" si="90"/>
        <v>193</v>
      </c>
      <c r="E196" s="2"/>
      <c r="F196" s="2"/>
      <c r="J196" s="1">
        <f t="shared" si="99"/>
        <v>0</v>
      </c>
      <c r="M196" s="8" t="str">
        <f t="shared" si="103"/>
        <v/>
      </c>
      <c r="N196" s="8" t="str">
        <f t="shared" si="104"/>
        <v/>
      </c>
      <c r="O196" s="1" t="str">
        <f t="shared" si="105"/>
        <v/>
      </c>
      <c r="P196" s="35" t="str">
        <f t="shared" si="106"/>
        <v/>
      </c>
      <c r="Q196" s="35" t="str">
        <f t="shared" si="100"/>
        <v/>
      </c>
      <c r="R196" s="6">
        <f t="shared" si="87"/>
        <v>0</v>
      </c>
      <c r="S196" s="6">
        <f>IF(AND(D196&lt;=L$4,P196&lt;&gt;"Y"),IF(N196&lt;VLOOKUP(O196,Runners!A$5:CY$183,S$1,FALSE),IF(Y$2="zero",0,Y$2),0),0)</f>
        <v>0</v>
      </c>
      <c r="T196" s="6">
        <f t="shared" si="101"/>
        <v>0</v>
      </c>
      <c r="U196" s="2"/>
      <c r="V196" s="2" t="str">
        <f>IF(O196&lt;&gt;"",VLOOKUP(O196,Runners!DE$5:DR$183,V$1,FALSE),"")</f>
        <v/>
      </c>
      <c r="W196" s="19" t="str">
        <f t="shared" si="102"/>
        <v/>
      </c>
    </row>
    <row r="197" spans="3:23" x14ac:dyDescent="0.25">
      <c r="C197" s="3">
        <f>IF(A197&lt;&gt;"",VLOOKUP(A197,Runners!A$5:AX$183,C$1,FALSE),0)</f>
        <v>0</v>
      </c>
      <c r="D197" s="6">
        <f t="shared" si="90"/>
        <v>194</v>
      </c>
      <c r="E197" s="2"/>
      <c r="F197" s="2"/>
      <c r="J197" s="1">
        <f t="shared" si="99"/>
        <v>0</v>
      </c>
      <c r="M197" s="8" t="str">
        <f t="shared" si="103"/>
        <v/>
      </c>
      <c r="N197" s="8" t="str">
        <f t="shared" si="104"/>
        <v/>
      </c>
      <c r="O197" s="1" t="str">
        <f t="shared" si="105"/>
        <v/>
      </c>
      <c r="P197" s="35" t="str">
        <f t="shared" si="106"/>
        <v/>
      </c>
      <c r="Q197" s="35" t="str">
        <f t="shared" si="100"/>
        <v/>
      </c>
      <c r="R197" s="6">
        <f t="shared" si="87"/>
        <v>0</v>
      </c>
      <c r="S197" s="6">
        <f>IF(AND(D197&lt;=L$4,P197&lt;&gt;"Y"),IF(N197&lt;VLOOKUP(O197,Runners!A$5:CY$183,S$1,FALSE),IF(Y$2="zero",0,Y$2),0),0)</f>
        <v>0</v>
      </c>
      <c r="T197" s="6">
        <f t="shared" si="101"/>
        <v>0</v>
      </c>
      <c r="U197" s="2"/>
      <c r="V197" s="2" t="str">
        <f>IF(O197&lt;&gt;"",VLOOKUP(O197,Runners!DE$5:DR$183,V$1,FALSE),"")</f>
        <v/>
      </c>
      <c r="W197" s="19" t="str">
        <f t="shared" si="102"/>
        <v/>
      </c>
    </row>
    <row r="198" spans="3:23" x14ac:dyDescent="0.25">
      <c r="C198" s="3">
        <f>IF(A198&lt;&gt;"",VLOOKUP(A198,Runners!A$5:AX$183,C$1,FALSE),0)</f>
        <v>0</v>
      </c>
      <c r="D198" s="6">
        <f t="shared" si="90"/>
        <v>195</v>
      </c>
      <c r="E198" s="2"/>
      <c r="F198" s="2"/>
      <c r="J198" s="1">
        <f t="shared" si="99"/>
        <v>0</v>
      </c>
      <c r="M198" s="8" t="str">
        <f t="shared" si="103"/>
        <v/>
      </c>
      <c r="N198" s="8" t="str">
        <f t="shared" si="104"/>
        <v/>
      </c>
      <c r="O198" s="1" t="str">
        <f t="shared" si="105"/>
        <v/>
      </c>
      <c r="P198" s="35" t="str">
        <f t="shared" si="106"/>
        <v/>
      </c>
      <c r="Q198" s="35" t="str">
        <f t="shared" si="100"/>
        <v/>
      </c>
      <c r="R198" s="6">
        <f t="shared" si="87"/>
        <v>0</v>
      </c>
      <c r="S198" s="6">
        <f>IF(AND(D198&lt;=L$4,P198&lt;&gt;"Y"),IF(N198&lt;VLOOKUP(O198,Runners!A$5:CY$183,S$1,FALSE),IF(Y$2="zero",0,Y$2),0),0)</f>
        <v>0</v>
      </c>
      <c r="T198" s="6">
        <f t="shared" si="101"/>
        <v>0</v>
      </c>
      <c r="U198" s="2"/>
      <c r="V198" s="2" t="str">
        <f>IF(O198&lt;&gt;"",VLOOKUP(O198,Runners!DE$5:DR$183,V$1,FALSE),"")</f>
        <v/>
      </c>
      <c r="W198" s="19" t="str">
        <f t="shared" si="102"/>
        <v/>
      </c>
    </row>
    <row r="199" spans="3:23" x14ac:dyDescent="0.25">
      <c r="C199" s="3">
        <f>IF(A199&lt;&gt;"",VLOOKUP(A199,Runners!A$5:AX$183,C$1,FALSE),0)</f>
        <v>0</v>
      </c>
      <c r="D199" s="6">
        <f t="shared" si="90"/>
        <v>196</v>
      </c>
      <c r="E199" s="2"/>
      <c r="F199" s="2"/>
      <c r="J199" s="1">
        <f t="shared" si="99"/>
        <v>0</v>
      </c>
      <c r="M199" s="8" t="str">
        <f t="shared" si="103"/>
        <v/>
      </c>
      <c r="N199" s="8" t="str">
        <f t="shared" si="104"/>
        <v/>
      </c>
      <c r="O199" s="1" t="str">
        <f t="shared" si="105"/>
        <v/>
      </c>
      <c r="P199" s="35" t="str">
        <f t="shared" si="106"/>
        <v/>
      </c>
      <c r="Q199" s="35" t="str">
        <f t="shared" si="100"/>
        <v/>
      </c>
      <c r="R199" s="6">
        <f t="shared" si="87"/>
        <v>0</v>
      </c>
      <c r="S199" s="6">
        <f>IF(AND(D199&lt;=L$4,P199&lt;&gt;"Y"),IF(N199&lt;VLOOKUP(O199,Runners!A$5:CY$183,S$1,FALSE),IF(Y$2="zero",0,Y$2),0),0)</f>
        <v>0</v>
      </c>
      <c r="T199" s="6">
        <f t="shared" si="101"/>
        <v>0</v>
      </c>
      <c r="U199" s="2"/>
      <c r="V199" s="2" t="str">
        <f>IF(O199&lt;&gt;"",VLOOKUP(O199,Runners!DE$5:DR$183,V$1,FALSE),"")</f>
        <v/>
      </c>
      <c r="W199" s="19" t="str">
        <f t="shared" si="102"/>
        <v/>
      </c>
    </row>
    <row r="200" spans="3:23" x14ac:dyDescent="0.25">
      <c r="C200" s="3">
        <f>IF(A200&lt;&gt;"",VLOOKUP(A200,Runners!A$5:AX$183,C$1,FALSE),0)</f>
        <v>0</v>
      </c>
      <c r="D200" s="6">
        <f t="shared" si="90"/>
        <v>197</v>
      </c>
      <c r="E200" s="2"/>
      <c r="F200" s="2"/>
      <c r="J200" s="1">
        <f t="shared" si="99"/>
        <v>0</v>
      </c>
      <c r="M200" s="8" t="str">
        <f t="shared" si="103"/>
        <v/>
      </c>
      <c r="N200" s="8" t="str">
        <f t="shared" si="104"/>
        <v/>
      </c>
      <c r="O200" s="1" t="str">
        <f t="shared" si="105"/>
        <v/>
      </c>
      <c r="P200" s="35" t="str">
        <f t="shared" si="106"/>
        <v/>
      </c>
      <c r="Q200" s="35" t="str">
        <f t="shared" si="100"/>
        <v/>
      </c>
      <c r="R200" s="6">
        <f t="shared" si="87"/>
        <v>0</v>
      </c>
      <c r="S200" s="6">
        <f>IF(AND(D200&lt;=L$4,P200&lt;&gt;"Y"),IF(N200&lt;VLOOKUP(O200,Runners!A$5:CY$183,S$1,FALSE),IF(Y$2="zero",0,Y$2),0),0)</f>
        <v>0</v>
      </c>
      <c r="T200" s="6">
        <f t="shared" si="101"/>
        <v>0</v>
      </c>
      <c r="U200" s="2"/>
      <c r="V200" s="2" t="str">
        <f>IF(O200&lt;&gt;"",VLOOKUP(O200,Runners!DE$5:DR$183,V$1,FALSE),"")</f>
        <v/>
      </c>
      <c r="W200" s="19" t="str">
        <f t="shared" si="102"/>
        <v/>
      </c>
    </row>
    <row r="201" spans="3:23" x14ac:dyDescent="0.25">
      <c r="C201" s="3">
        <f>IF(A201&lt;&gt;"",VLOOKUP(A201,Runners!A$5:AX$183,C$1,FALSE),0)</f>
        <v>0</v>
      </c>
      <c r="D201" s="6">
        <f t="shared" si="90"/>
        <v>198</v>
      </c>
      <c r="E201" s="2"/>
      <c r="F201" s="2"/>
      <c r="J201" s="1">
        <f t="shared" si="99"/>
        <v>0</v>
      </c>
      <c r="M201" s="8" t="str">
        <f t="shared" si="103"/>
        <v/>
      </c>
      <c r="N201" s="8" t="str">
        <f t="shared" si="104"/>
        <v/>
      </c>
      <c r="O201" s="1" t="str">
        <f t="shared" si="105"/>
        <v/>
      </c>
      <c r="P201" s="35" t="str">
        <f t="shared" si="106"/>
        <v/>
      </c>
      <c r="Q201" s="35" t="str">
        <f t="shared" si="100"/>
        <v/>
      </c>
      <c r="R201" s="6">
        <f t="shared" si="87"/>
        <v>0</v>
      </c>
      <c r="S201" s="6">
        <f>IF(AND(D201&lt;=L$4,P201&lt;&gt;"Y"),IF(N201&lt;VLOOKUP(O201,Runners!A$5:CY$183,S$1,FALSE),IF(Y$2="zero",0,Y$2),0),0)</f>
        <v>0</v>
      </c>
      <c r="T201" s="6">
        <f t="shared" si="101"/>
        <v>0</v>
      </c>
      <c r="U201" s="2"/>
      <c r="V201" s="2" t="str">
        <f>IF(O201&lt;&gt;"",VLOOKUP(O201,Runners!DE$5:DR$183,V$1,FALSE),"")</f>
        <v/>
      </c>
      <c r="W201" s="19" t="str">
        <f t="shared" si="102"/>
        <v/>
      </c>
    </row>
    <row r="202" spans="3:23" x14ac:dyDescent="0.25">
      <c r="C202" s="3">
        <f>IF(A202&lt;&gt;"",VLOOKUP(A202,Runners!A$5:AX$183,C$1,FALSE),0)</f>
        <v>0</v>
      </c>
      <c r="D202" s="6">
        <f t="shared" si="90"/>
        <v>199</v>
      </c>
      <c r="E202" s="2"/>
      <c r="F202" s="2"/>
      <c r="J202" s="1">
        <f t="shared" si="99"/>
        <v>0</v>
      </c>
      <c r="M202" s="8" t="str">
        <f t="shared" si="103"/>
        <v/>
      </c>
      <c r="N202" s="8" t="str">
        <f t="shared" si="104"/>
        <v/>
      </c>
      <c r="O202" s="1" t="str">
        <f t="shared" si="105"/>
        <v/>
      </c>
      <c r="P202" s="35" t="str">
        <f t="shared" si="106"/>
        <v/>
      </c>
      <c r="Q202" s="35" t="str">
        <f t="shared" si="100"/>
        <v/>
      </c>
      <c r="R202" s="6">
        <f t="shared" si="87"/>
        <v>0</v>
      </c>
      <c r="S202" s="6">
        <f>IF(AND(D202&lt;=L$4,P202&lt;&gt;"Y"),IF(N202&lt;VLOOKUP(O202,Runners!A$5:CY$183,S$1,FALSE),IF(Y$2="zero",0,Y$2),0),0)</f>
        <v>0</v>
      </c>
      <c r="T202" s="6">
        <f t="shared" si="101"/>
        <v>0</v>
      </c>
      <c r="U202" s="2"/>
      <c r="V202" s="2" t="str">
        <f>IF(O202&lt;&gt;"",VLOOKUP(O202,Runners!DE$5:DR$183,V$1,FALSE),"")</f>
        <v/>
      </c>
      <c r="W202" s="19" t="str">
        <f t="shared" si="102"/>
        <v/>
      </c>
    </row>
    <row r="203" spans="3:23" x14ac:dyDescent="0.25">
      <c r="C203" s="3">
        <f>IF(A203&lt;&gt;"",VLOOKUP(A203,Runners!A$5:AX$183,C$1,FALSE),0)</f>
        <v>0</v>
      </c>
      <c r="D203" s="6">
        <f t="shared" si="90"/>
        <v>200</v>
      </c>
      <c r="E203" s="2"/>
      <c r="F203" s="2"/>
      <c r="J203" s="1">
        <f t="shared" si="99"/>
        <v>0</v>
      </c>
      <c r="M203" s="8" t="str">
        <f t="shared" si="103"/>
        <v/>
      </c>
      <c r="N203" s="8" t="str">
        <f t="shared" si="104"/>
        <v/>
      </c>
      <c r="O203" s="1" t="str">
        <f t="shared" si="105"/>
        <v/>
      </c>
      <c r="P203" s="35" t="str">
        <f t="shared" si="106"/>
        <v/>
      </c>
      <c r="Q203" s="35" t="str">
        <f t="shared" ref="Q203:Q206" si="107">IF(D203&lt;=L$4,IF(P203="Y",Q202,Q202-1),"")</f>
        <v/>
      </c>
      <c r="R203" s="6">
        <f t="shared" ref="R203:R206" si="108">IF(Q203=Q202,0,IF(Q203&gt;0,Q203,1))</f>
        <v>0</v>
      </c>
      <c r="S203" s="6">
        <f>IF(AND(D203&lt;=L$4,P203&lt;&gt;"Y"),IF(N203&lt;VLOOKUP(O203,Runners!A$5:CY$183,S$1,FALSE),IF(Y$2="zero",0,Y$2),0),0)</f>
        <v>0</v>
      </c>
      <c r="T203" s="6">
        <f t="shared" ref="T203:T206" si="109">IF(AND(D203&lt;=L$4,P203&lt;&gt;"Y"),S203+R203,0)</f>
        <v>0</v>
      </c>
      <c r="U203" s="2"/>
      <c r="V203" s="2" t="str">
        <f>IF(O203&lt;&gt;"",VLOOKUP(O203,Runners!DE$5:DR$183,V$1,FALSE),"")</f>
        <v/>
      </c>
      <c r="W203" s="19" t="str">
        <f t="shared" ref="W203:W206" si="110">IF(O203&lt;&gt;"",(V203-N203)/V203,"")</f>
        <v/>
      </c>
    </row>
    <row r="204" spans="3:23" x14ac:dyDescent="0.25">
      <c r="C204" s="3">
        <f>IF(A204&lt;&gt;"",VLOOKUP(A204,Runners!A$5:AX$183,C$1,FALSE),0)</f>
        <v>0</v>
      </c>
      <c r="D204" s="6">
        <f t="shared" si="90"/>
        <v>201</v>
      </c>
      <c r="E204" s="2"/>
      <c r="F204" s="2"/>
      <c r="J204" s="1">
        <f t="shared" ref="J204:J206" si="111">A204</f>
        <v>0</v>
      </c>
      <c r="M204" s="8" t="str">
        <f t="shared" si="103"/>
        <v/>
      </c>
      <c r="N204" s="8" t="str">
        <f t="shared" si="104"/>
        <v/>
      </c>
      <c r="O204" s="1" t="str">
        <f t="shared" si="105"/>
        <v/>
      </c>
      <c r="P204" s="35" t="str">
        <f t="shared" si="106"/>
        <v/>
      </c>
      <c r="Q204" s="35" t="str">
        <f t="shared" si="107"/>
        <v/>
      </c>
      <c r="R204" s="6">
        <f t="shared" si="108"/>
        <v>0</v>
      </c>
      <c r="S204" s="6">
        <f>IF(AND(D204&lt;=L$4,P204&lt;&gt;"Y"),IF(N204&lt;VLOOKUP(O204,Runners!A$5:CY$183,S$1,FALSE),IF(Y$2="zero",0,Y$2),0),0)</f>
        <v>0</v>
      </c>
      <c r="T204" s="6">
        <f t="shared" si="109"/>
        <v>0</v>
      </c>
      <c r="U204" s="2"/>
      <c r="V204" s="2" t="str">
        <f>IF(O204&lt;&gt;"",VLOOKUP(O204,Runners!DE$5:DR$183,V$1,FALSE),"")</f>
        <v/>
      </c>
      <c r="W204" s="19" t="str">
        <f t="shared" si="110"/>
        <v/>
      </c>
    </row>
    <row r="205" spans="3:23" x14ac:dyDescent="0.25">
      <c r="C205" s="3">
        <f>IF(A205&lt;&gt;"",VLOOKUP(A205,Runners!A$5:AX$183,C$1,FALSE),0)</f>
        <v>0</v>
      </c>
      <c r="D205" s="6">
        <f t="shared" si="90"/>
        <v>202</v>
      </c>
      <c r="E205" s="2"/>
      <c r="F205" s="2"/>
      <c r="J205" s="1">
        <f t="shared" si="111"/>
        <v>0</v>
      </c>
      <c r="M205" s="8" t="str">
        <f t="shared" si="103"/>
        <v/>
      </c>
      <c r="N205" s="8" t="str">
        <f t="shared" si="104"/>
        <v/>
      </c>
      <c r="O205" s="1" t="str">
        <f t="shared" si="105"/>
        <v/>
      </c>
      <c r="P205" s="35" t="str">
        <f t="shared" si="106"/>
        <v/>
      </c>
      <c r="Q205" s="35" t="str">
        <f t="shared" si="107"/>
        <v/>
      </c>
      <c r="R205" s="6">
        <f t="shared" si="108"/>
        <v>0</v>
      </c>
      <c r="S205" s="6">
        <f>IF(AND(D205&lt;=L$4,P205&lt;&gt;"Y"),IF(N205&lt;VLOOKUP(O205,Runners!A$5:CY$183,S$1,FALSE),IF(Y$2="zero",0,Y$2),0),0)</f>
        <v>0</v>
      </c>
      <c r="T205" s="6">
        <f t="shared" si="109"/>
        <v>0</v>
      </c>
      <c r="U205" s="2"/>
      <c r="V205" s="2" t="str">
        <f>IF(O205&lt;&gt;"",VLOOKUP(O205,Runners!DE$5:DR$183,V$1,FALSE),"")</f>
        <v/>
      </c>
      <c r="W205" s="19" t="str">
        <f t="shared" si="110"/>
        <v/>
      </c>
    </row>
    <row r="206" spans="3:23" x14ac:dyDescent="0.25">
      <c r="C206" s="3">
        <f>IF(A206&lt;&gt;"",VLOOKUP(A206,Runners!A$5:AX$183,C$1,FALSE),0)</f>
        <v>0</v>
      </c>
      <c r="D206" s="6">
        <f t="shared" si="90"/>
        <v>203</v>
      </c>
      <c r="E206" s="2"/>
      <c r="F206" s="2"/>
      <c r="J206" s="1">
        <f t="shared" si="111"/>
        <v>0</v>
      </c>
      <c r="M206" s="8" t="str">
        <f t="shared" si="103"/>
        <v/>
      </c>
      <c r="N206" s="8" t="str">
        <f t="shared" si="104"/>
        <v/>
      </c>
      <c r="O206" s="1" t="str">
        <f t="shared" si="105"/>
        <v/>
      </c>
      <c r="P206" s="35" t="str">
        <f t="shared" si="106"/>
        <v/>
      </c>
      <c r="Q206" s="35" t="str">
        <f t="shared" si="107"/>
        <v/>
      </c>
      <c r="R206" s="6">
        <f t="shared" si="108"/>
        <v>0</v>
      </c>
      <c r="S206" s="6">
        <f>IF(AND(D206&lt;=L$4,P206&lt;&gt;"Y"),IF(N206&lt;VLOOKUP(O206,Runners!A$5:CY$183,S$1,FALSE),IF(Y$2="zero",0,Y$2),0),0)</f>
        <v>0</v>
      </c>
      <c r="T206" s="6">
        <f t="shared" si="109"/>
        <v>0</v>
      </c>
      <c r="U206" s="2"/>
      <c r="V206" s="2" t="str">
        <f>IF(O206&lt;&gt;"",VLOOKUP(O206,Runners!DE$5:DR$183,V$1,FALSE),"")</f>
        <v/>
      </c>
      <c r="W206" s="19" t="str">
        <f t="shared" si="110"/>
        <v/>
      </c>
    </row>
    <row r="207" spans="3:23" x14ac:dyDescent="0.25">
      <c r="D207" s="6">
        <f t="shared" si="90"/>
        <v>204</v>
      </c>
      <c r="S207" s="6">
        <f>IF(D207&lt;=L$4,IF(N207&lt;VLOOKUP(O207,Runners!A$5:CY$183,S$1,FALSE),2,0),0)</f>
        <v>0</v>
      </c>
    </row>
    <row r="208" spans="3:23" x14ac:dyDescent="0.25">
      <c r="D208" s="6">
        <f t="shared" si="90"/>
        <v>205</v>
      </c>
    </row>
    <row r="209" spans="4:4" x14ac:dyDescent="0.25">
      <c r="D209" s="6">
        <f t="shared" si="90"/>
        <v>206</v>
      </c>
    </row>
  </sheetData>
  <sortState ref="A4:CE105">
    <sortCondition ref="A105"/>
  </sortState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CE209"/>
  <sheetViews>
    <sheetView showZeros="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D4" sqref="D4:D209"/>
    </sheetView>
  </sheetViews>
  <sheetFormatPr defaultColWidth="8.88671875" defaultRowHeight="12" x14ac:dyDescent="0.25"/>
  <cols>
    <col min="1" max="1" width="16.33203125" style="1" customWidth="1"/>
    <col min="2" max="2" width="5.5546875" style="1" customWidth="1"/>
    <col min="3" max="3" width="7.33203125" style="1" customWidth="1"/>
    <col min="4" max="4" width="3.5546875" style="6" bestFit="1" customWidth="1"/>
    <col min="5" max="5" width="7.6640625" style="1" customWidth="1"/>
    <col min="6" max="6" width="8.6640625" style="1" customWidth="1"/>
    <col min="7" max="7" width="8.6640625" style="6" customWidth="1"/>
    <col min="8" max="8" width="8.6640625" style="6" hidden="1" customWidth="1"/>
    <col min="9" max="9" width="8.109375" style="1" hidden="1" customWidth="1"/>
    <col min="10" max="10" width="5.6640625" style="1" hidden="1" customWidth="1"/>
    <col min="11" max="11" width="8.6640625" style="8" hidden="1" customWidth="1"/>
    <col min="12" max="12" width="11.109375" style="1" customWidth="1"/>
    <col min="13" max="13" width="8.88671875" style="1" customWidth="1"/>
    <col min="14" max="14" width="8.88671875" style="8" customWidth="1"/>
    <col min="15" max="15" width="16.6640625" style="1" customWidth="1"/>
    <col min="16" max="16" width="5.5546875" style="6" customWidth="1"/>
    <col min="17" max="17" width="5.5546875" style="6" hidden="1" customWidth="1"/>
    <col min="18" max="19" width="5.5546875" style="6" customWidth="1"/>
    <col min="20" max="20" width="5.5546875" style="1" customWidth="1"/>
    <col min="21" max="21" width="7.109375" style="1" customWidth="1"/>
    <col min="22" max="22" width="0.33203125" style="1" customWidth="1"/>
    <col min="23" max="23" width="17" style="1" customWidth="1"/>
    <col min="24" max="24" width="10.33203125" style="1" customWidth="1"/>
    <col min="25" max="16384" width="8.88671875" style="1"/>
  </cols>
  <sheetData>
    <row r="1" spans="1:83" s="7" customFormat="1" ht="14.25" customHeight="1" x14ac:dyDescent="0.3">
      <c r="C1" s="7">
        <v>47</v>
      </c>
      <c r="D1" s="5"/>
      <c r="E1" s="4"/>
      <c r="F1" s="4"/>
      <c r="G1" s="5"/>
      <c r="H1" s="5"/>
      <c r="K1" s="10"/>
      <c r="N1" s="10"/>
      <c r="P1" s="5"/>
      <c r="Q1" s="5">
        <v>95</v>
      </c>
      <c r="R1" s="5"/>
      <c r="S1" s="5">
        <v>100</v>
      </c>
      <c r="T1" s="7">
        <v>3</v>
      </c>
      <c r="V1" s="7">
        <v>11</v>
      </c>
    </row>
    <row r="2" spans="1:83" s="7" customFormat="1" ht="24" customHeight="1" x14ac:dyDescent="0.3">
      <c r="A2" s="7" t="s">
        <v>19</v>
      </c>
      <c r="B2" s="7" t="s">
        <v>57</v>
      </c>
      <c r="C2" s="7" t="s">
        <v>52</v>
      </c>
      <c r="D2" s="5">
        <v>0</v>
      </c>
      <c r="E2" s="4"/>
      <c r="F2" s="4"/>
      <c r="G2" s="5"/>
      <c r="H2" s="5"/>
      <c r="K2" s="10"/>
      <c r="L2" s="14" t="s">
        <v>129</v>
      </c>
      <c r="M2" s="14" t="s">
        <v>130</v>
      </c>
      <c r="N2" s="22" t="s">
        <v>131</v>
      </c>
      <c r="P2" s="34" t="s">
        <v>57</v>
      </c>
      <c r="Q2" s="34"/>
      <c r="R2" s="5" t="s">
        <v>29</v>
      </c>
      <c r="S2" s="5" t="s">
        <v>110</v>
      </c>
      <c r="T2" s="5" t="s">
        <v>115</v>
      </c>
      <c r="X2" s="12" t="s">
        <v>171</v>
      </c>
      <c r="Y2" s="43">
        <v>2</v>
      </c>
    </row>
    <row r="3" spans="1:83" s="7" customFormat="1" ht="24" customHeight="1" x14ac:dyDescent="0.25">
      <c r="D3" s="5">
        <v>0</v>
      </c>
      <c r="E3" s="4"/>
      <c r="F3" s="4"/>
      <c r="G3" s="5"/>
      <c r="H3" s="5"/>
      <c r="K3" s="10"/>
      <c r="L3" s="14"/>
      <c r="M3" s="14"/>
      <c r="N3" s="22"/>
      <c r="P3" s="34"/>
      <c r="Q3" s="34">
        <v>41</v>
      </c>
      <c r="R3" s="5">
        <v>41</v>
      </c>
      <c r="S3" s="5"/>
      <c r="T3" s="5"/>
      <c r="W3" s="62" t="s">
        <v>126</v>
      </c>
    </row>
    <row r="4" spans="1:83" ht="24" customHeight="1" x14ac:dyDescent="0.25">
      <c r="A4" s="1" t="s">
        <v>5</v>
      </c>
      <c r="C4" s="3">
        <f>IF(A4&lt;&gt;"",VLOOKUP(A4,Runners!A$5:AX$183,C$1,FALSE),0)</f>
        <v>9.7222222222222224E-3</v>
      </c>
      <c r="D4" s="6">
        <f t="shared" ref="D4:D29" si="0">D3+1</f>
        <v>1</v>
      </c>
      <c r="E4" s="2"/>
      <c r="F4" s="2">
        <f t="shared" ref="F4:F9" si="1">IF(E4&gt;0,E4-C4,0)</f>
        <v>0</v>
      </c>
      <c r="J4" s="1" t="str">
        <f t="shared" ref="J4:J36" si="2">A4</f>
        <v>Alan Elstone</v>
      </c>
      <c r="L4" s="7">
        <f>COUNT(E4:E208)</f>
        <v>12</v>
      </c>
      <c r="M4" s="8">
        <f t="shared" ref="M4:M28" si="3">IF(D4&lt;=L$4,SMALL(E$4:E$208,D4),"")</f>
        <v>2.462962962962963E-2</v>
      </c>
      <c r="N4" s="8">
        <f t="shared" ref="N4:N28" si="4">IF(D4&lt;=L$4,VLOOKUP(M4,E$4:F$208,2,FALSE),"")</f>
        <v>1.6469907407407405E-2</v>
      </c>
      <c r="O4" s="1" t="str">
        <f t="shared" ref="O4:O28" si="5">IF(D4&lt;=L$4,VLOOKUP(M4,E$4:J$208,6,FALSE),"")</f>
        <v>Maddy Markham</v>
      </c>
      <c r="P4" s="35">
        <f t="shared" ref="P4:P28" si="6">IF(D4&lt;=L$4,VLOOKUP(O4,A$4:B$208,2,FALSE),"")</f>
        <v>0</v>
      </c>
      <c r="Q4" s="35">
        <f t="shared" ref="Q4:Q36" si="7">IF(D4&lt;=L$4,IF(P4="Y",Q3,Q3-1),"")</f>
        <v>40</v>
      </c>
      <c r="R4" s="6">
        <f t="shared" ref="R4:R36" si="8">IF(Q4=Q3,0,IF(Q4&gt;0,Q4,1))</f>
        <v>40</v>
      </c>
      <c r="S4" s="6">
        <f>IF(AND(D4&lt;=L$4,P4&lt;&gt;"Y"),IF(N4&lt;VLOOKUP(O4,Runners!A$5:CY$183,S$1,FALSE),IF(Y$2="zero",0,Y$2),0),0)</f>
        <v>0</v>
      </c>
      <c r="T4" s="6">
        <f t="shared" ref="T4:T36" si="9">IF(AND(D4&lt;=L$4,P4&lt;&gt;"Y"),S4+R4,0)</f>
        <v>40</v>
      </c>
      <c r="U4" s="2"/>
      <c r="V4" s="2">
        <f>IF(O4&lt;&gt;"",VLOOKUP(O4,Runners!DE$5:DR$183,V$1,FALSE),"")</f>
        <v>1.96562284462133E-2</v>
      </c>
      <c r="W4" s="19">
        <f>IF(O4&lt;&gt;"",(V4-N4)/V4,"")</f>
        <v>0.16210236096537267</v>
      </c>
    </row>
    <row r="5" spans="1:83" x14ac:dyDescent="0.25">
      <c r="A5" s="1" t="s">
        <v>1</v>
      </c>
      <c r="C5" s="3">
        <f>IF(A5&lt;&gt;"",VLOOKUP(A5,Runners!A$5:AX$183,C$1,FALSE),0)</f>
        <v>1.1111111111111112E-2</v>
      </c>
      <c r="D5" s="6">
        <f t="shared" si="0"/>
        <v>2</v>
      </c>
      <c r="E5" s="2"/>
      <c r="F5" s="2">
        <f t="shared" si="1"/>
        <v>0</v>
      </c>
      <c r="J5" s="1" t="str">
        <f t="shared" si="2"/>
        <v>Alex Tate</v>
      </c>
      <c r="L5" s="7"/>
      <c r="M5" s="8">
        <f t="shared" si="3"/>
        <v>2.5509259259259259E-2</v>
      </c>
      <c r="N5" s="8">
        <f t="shared" si="4"/>
        <v>1.2314814814814815E-2</v>
      </c>
      <c r="O5" s="1" t="str">
        <f t="shared" si="5"/>
        <v>Ross McKelvie</v>
      </c>
      <c r="P5" s="35">
        <f t="shared" si="6"/>
        <v>0</v>
      </c>
      <c r="Q5" s="35">
        <f t="shared" si="7"/>
        <v>39</v>
      </c>
      <c r="R5" s="6">
        <f t="shared" si="8"/>
        <v>39</v>
      </c>
      <c r="S5" s="6">
        <f>IF(AND(D5&lt;=L$4,P5&lt;&gt;"Y"),IF(N5&lt;VLOOKUP(O5,Runners!A$5:CY$183,S$1,FALSE),IF(Y$2="zero",0,Y$2),0),0)</f>
        <v>2</v>
      </c>
      <c r="T5" s="6">
        <f t="shared" si="9"/>
        <v>41</v>
      </c>
      <c r="U5" s="2"/>
      <c r="V5" s="2">
        <f>IF(O5&lt;&gt;"",VLOOKUP(O5,Runners!DE$5:DR$183,V$1,FALSE),"")</f>
        <v>1.4664825210133953E-2</v>
      </c>
      <c r="W5" s="19">
        <f t="shared" ref="W5:W36" si="10">IF(O5&lt;&gt;"",(V5-N5)/V5,"")</f>
        <v>0.1602481012658229</v>
      </c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</row>
    <row r="6" spans="1:83" x14ac:dyDescent="0.25">
      <c r="A6" s="1" t="s">
        <v>187</v>
      </c>
      <c r="B6" s="3"/>
      <c r="C6" s="3">
        <f>IF(A6&lt;&gt;"",VLOOKUP(A6,Runners!A$5:AX$183,C$1,FALSE),0)</f>
        <v>4.340277777777778E-3</v>
      </c>
      <c r="D6" s="6">
        <f t="shared" si="0"/>
        <v>3</v>
      </c>
      <c r="E6" s="2"/>
      <c r="F6" s="2">
        <f t="shared" si="1"/>
        <v>0</v>
      </c>
      <c r="J6" s="1" t="str">
        <f t="shared" si="2"/>
        <v>Alex Wiggins</v>
      </c>
      <c r="M6" s="8">
        <f t="shared" si="3"/>
        <v>2.5601851851851851E-2</v>
      </c>
      <c r="N6" s="8">
        <f t="shared" si="4"/>
        <v>1.5532407407407406E-2</v>
      </c>
      <c r="O6" s="1" t="str">
        <f t="shared" si="5"/>
        <v>Chris Cottam</v>
      </c>
      <c r="P6" s="35">
        <f t="shared" si="6"/>
        <v>0</v>
      </c>
      <c r="Q6" s="35">
        <f t="shared" si="7"/>
        <v>38</v>
      </c>
      <c r="R6" s="6">
        <f t="shared" si="8"/>
        <v>38</v>
      </c>
      <c r="S6" s="6">
        <f>IF(AND(D6&lt;=L$4,P6&lt;&gt;"Y"),IF(N6&lt;VLOOKUP(O6,Runners!A$5:CY$183,S$1,FALSE),IF(Y$2="zero",0,Y$2),0),0)</f>
        <v>2</v>
      </c>
      <c r="T6" s="6">
        <f t="shared" si="9"/>
        <v>40</v>
      </c>
      <c r="U6" s="2"/>
      <c r="V6" s="2">
        <f>IF(O6&lt;&gt;"",VLOOKUP(O6,Runners!DE$5:DR$183,V$1,FALSE),"")</f>
        <v>1.7748357374571394E-2</v>
      </c>
      <c r="W6" s="19">
        <f t="shared" si="10"/>
        <v>0.12485380592678656</v>
      </c>
    </row>
    <row r="7" spans="1:83" x14ac:dyDescent="0.25">
      <c r="A7" s="1" t="s">
        <v>178</v>
      </c>
      <c r="C7" s="3">
        <f>IF(A7&lt;&gt;"",VLOOKUP(A7,Runners!A$5:AX$183,C$1,FALSE),0)</f>
        <v>1.40625E-2</v>
      </c>
      <c r="D7" s="6">
        <f t="shared" si="0"/>
        <v>4</v>
      </c>
      <c r="E7" s="2">
        <v>2.7395833333333338E-2</v>
      </c>
      <c r="F7" s="2">
        <f t="shared" si="1"/>
        <v>1.3333333333333338E-2</v>
      </c>
      <c r="J7" s="1" t="str">
        <f t="shared" si="2"/>
        <v>Alistair Leivers</v>
      </c>
      <c r="M7" s="8">
        <f t="shared" si="3"/>
        <v>2.5752314814814815E-2</v>
      </c>
      <c r="N7" s="8">
        <f t="shared" si="4"/>
        <v>1.6898148148148148E-2</v>
      </c>
      <c r="O7" s="1" t="str">
        <f t="shared" si="5"/>
        <v>Dan Gregson</v>
      </c>
      <c r="P7" s="35">
        <f t="shared" si="6"/>
        <v>0</v>
      </c>
      <c r="Q7" s="35">
        <f t="shared" si="7"/>
        <v>37</v>
      </c>
      <c r="R7" s="6">
        <f t="shared" si="8"/>
        <v>37</v>
      </c>
      <c r="S7" s="6">
        <f>IF(AND(D7&lt;=L$4,P7&lt;&gt;"Y"),IF(N7&lt;VLOOKUP(O7,Runners!A$5:CY$183,S$1,FALSE),IF(Y$2="zero",0,Y$2),0),0)</f>
        <v>2</v>
      </c>
      <c r="T7" s="6">
        <f t="shared" si="9"/>
        <v>39</v>
      </c>
      <c r="U7" s="2"/>
      <c r="V7" s="2">
        <f>IF(O7&lt;&gt;"",VLOOKUP(O7,Runners!DE$5:DR$183,V$1,FALSE),"")</f>
        <v>1.8954956917177357E-2</v>
      </c>
      <c r="W7" s="19">
        <f t="shared" si="10"/>
        <v>0.10851033732317734</v>
      </c>
    </row>
    <row r="8" spans="1:83" x14ac:dyDescent="0.25">
      <c r="A8" s="1" t="s">
        <v>43</v>
      </c>
      <c r="C8" s="3">
        <f>IF(A8&lt;&gt;"",VLOOKUP(A8,Runners!A$5:AX$183,C$1,FALSE),0)</f>
        <v>1.2499999999999999E-2</v>
      </c>
      <c r="D8" s="6">
        <f t="shared" si="0"/>
        <v>5</v>
      </c>
      <c r="E8" s="2"/>
      <c r="F8" s="2">
        <f t="shared" si="1"/>
        <v>0</v>
      </c>
      <c r="J8" s="1" t="str">
        <f t="shared" si="2"/>
        <v>Andy Draper</v>
      </c>
      <c r="M8" s="8">
        <f t="shared" si="3"/>
        <v>2.5983796296296297E-2</v>
      </c>
      <c r="N8" s="8">
        <f t="shared" si="4"/>
        <v>1.5219907407407406E-2</v>
      </c>
      <c r="O8" s="1" t="str">
        <f t="shared" si="5"/>
        <v>Dom Kirby</v>
      </c>
      <c r="P8" s="35">
        <f t="shared" si="6"/>
        <v>0</v>
      </c>
      <c r="Q8" s="35">
        <f t="shared" si="7"/>
        <v>36</v>
      </c>
      <c r="R8" s="6">
        <f t="shared" si="8"/>
        <v>36</v>
      </c>
      <c r="S8" s="6">
        <f>IF(AND(D8&lt;=L$4,P8&lt;&gt;"Y"),IF(N8&lt;VLOOKUP(O8,Runners!A$5:CY$183,S$1,FALSE),IF(Y$2="zero",0,Y$2),0),0)</f>
        <v>0</v>
      </c>
      <c r="T8" s="6">
        <f t="shared" si="9"/>
        <v>36</v>
      </c>
      <c r="U8" s="2"/>
      <c r="V8" s="2">
        <f>IF(O8&lt;&gt;"",VLOOKUP(O8,Runners!DE$5:DR$183,V$1,FALSE),"")</f>
        <v>1.711927556175975E-2</v>
      </c>
      <c r="W8" s="19">
        <f t="shared" si="10"/>
        <v>0.11094909638554244</v>
      </c>
    </row>
    <row r="9" spans="1:83" x14ac:dyDescent="0.25">
      <c r="A9" s="1" t="s">
        <v>228</v>
      </c>
      <c r="C9" s="3">
        <f>IF(A9&lt;&gt;"",VLOOKUP(A9,Runners!A$5:AX$183,C$1,FALSE),0)</f>
        <v>6.5972222222222222E-3</v>
      </c>
      <c r="D9" s="6">
        <f t="shared" si="0"/>
        <v>6</v>
      </c>
      <c r="E9" s="2"/>
      <c r="F9" s="2">
        <f t="shared" si="1"/>
        <v>0</v>
      </c>
      <c r="J9" s="1" t="str">
        <f t="shared" si="2"/>
        <v>Ant Joy</v>
      </c>
      <c r="M9" s="8">
        <f t="shared" si="3"/>
        <v>2.6620370370370374E-2</v>
      </c>
      <c r="N9" s="8">
        <f t="shared" si="4"/>
        <v>1.7592592592592597E-2</v>
      </c>
      <c r="O9" s="1" t="str">
        <f t="shared" si="5"/>
        <v>Chris Bowker</v>
      </c>
      <c r="P9" s="35">
        <f t="shared" si="6"/>
        <v>0</v>
      </c>
      <c r="Q9" s="35">
        <f t="shared" si="7"/>
        <v>35</v>
      </c>
      <c r="R9" s="6">
        <f t="shared" si="8"/>
        <v>35</v>
      </c>
      <c r="S9" s="6">
        <f>IF(AND(D9&lt;=L$4,P9&lt;&gt;"Y"),IF(N9&lt;VLOOKUP(O9,Runners!A$5:CY$183,S$1,FALSE),IF(Y$2="zero",0,Y$2),0),0)</f>
        <v>0</v>
      </c>
      <c r="T9" s="6">
        <f t="shared" si="9"/>
        <v>35</v>
      </c>
      <c r="U9" s="2"/>
      <c r="V9" s="2">
        <f>IF(O9&lt;&gt;"",VLOOKUP(O9,Runners!DE$5:DR$183,V$1,FALSE),"")</f>
        <v>1.8737658244500386E-2</v>
      </c>
      <c r="W9" s="19">
        <f t="shared" si="10"/>
        <v>6.1110392609699367E-2</v>
      </c>
    </row>
    <row r="10" spans="1:83" x14ac:dyDescent="0.25">
      <c r="A10" s="1" t="s">
        <v>18</v>
      </c>
      <c r="C10" s="3">
        <f>IF(A10&lt;&gt;"",VLOOKUP(A10,Runners!A$5:AX$183,C$1,FALSE),0)</f>
        <v>7.4652777777777781E-3</v>
      </c>
      <c r="D10" s="6">
        <f t="shared" si="0"/>
        <v>7</v>
      </c>
      <c r="E10" s="2"/>
      <c r="F10" s="2">
        <f t="shared" ref="F10:F30" si="11">IF(E10&gt;0,E10-C10,0)</f>
        <v>0</v>
      </c>
      <c r="J10" s="1" t="str">
        <f t="shared" si="2"/>
        <v>Barbara Holmes</v>
      </c>
      <c r="M10" s="8">
        <f t="shared" si="3"/>
        <v>2.6736111111111113E-2</v>
      </c>
      <c r="N10" s="8">
        <f t="shared" si="4"/>
        <v>2.5000000000000001E-2</v>
      </c>
      <c r="O10" s="1" t="str">
        <f t="shared" si="5"/>
        <v>Sarah Cook</v>
      </c>
      <c r="P10" s="35">
        <f t="shared" si="6"/>
        <v>0</v>
      </c>
      <c r="Q10" s="35">
        <f t="shared" si="7"/>
        <v>34</v>
      </c>
      <c r="R10" s="6">
        <f t="shared" si="8"/>
        <v>34</v>
      </c>
      <c r="S10" s="6">
        <f>IF(AND(D10&lt;=L$4,P10&lt;&gt;"Y"),IF(N10&lt;VLOOKUP(O10,Runners!A$5:CY$183,S$1,FALSE),IF(Y$2="zero",0,Y$2),0),0)</f>
        <v>2</v>
      </c>
      <c r="T10" s="6">
        <f t="shared" si="9"/>
        <v>36</v>
      </c>
      <c r="U10" s="2"/>
      <c r="V10" s="2">
        <f>IF(O10&lt;&gt;"",VLOOKUP(O10,Runners!DE$5:DR$183,V$1,FALSE),"")</f>
        <v>2.605208333333333E-2</v>
      </c>
      <c r="W10" s="19">
        <f t="shared" si="10"/>
        <v>4.0383846461415254E-2</v>
      </c>
    </row>
    <row r="11" spans="1:83" x14ac:dyDescent="0.25">
      <c r="A11" s="1" t="s">
        <v>173</v>
      </c>
      <c r="B11" s="3"/>
      <c r="C11" s="3">
        <f>IF(A11&lt;&gt;"",VLOOKUP(A11,Runners!A$5:AX$183,C$1,FALSE),0)</f>
        <v>7.1180555555555554E-3</v>
      </c>
      <c r="D11" s="6">
        <f t="shared" si="0"/>
        <v>8</v>
      </c>
      <c r="E11" s="2"/>
      <c r="F11" s="2">
        <f t="shared" si="11"/>
        <v>0</v>
      </c>
      <c r="J11" s="1" t="str">
        <f t="shared" si="2"/>
        <v>Barry Broughton</v>
      </c>
      <c r="M11" s="8">
        <f t="shared" si="3"/>
        <v>2.6851851851851849E-2</v>
      </c>
      <c r="N11" s="8">
        <f t="shared" si="4"/>
        <v>1.8865740740740738E-2</v>
      </c>
      <c r="O11" s="1" t="str">
        <f t="shared" si="5"/>
        <v>Hannah Riley</v>
      </c>
      <c r="P11" s="35" t="str">
        <f t="shared" si="6"/>
        <v>y</v>
      </c>
      <c r="Q11" s="35">
        <f t="shared" si="7"/>
        <v>34</v>
      </c>
      <c r="R11" s="6">
        <f t="shared" si="8"/>
        <v>0</v>
      </c>
      <c r="S11" s="6">
        <f>IF(AND(D11&lt;=L$4,P11&lt;&gt;"Y"),IF(N11&lt;VLOOKUP(O11,Runners!A$5:CY$183,S$1,FALSE),IF(Y$2="zero",0,Y$2),0),0)</f>
        <v>0</v>
      </c>
      <c r="T11" s="6">
        <f t="shared" si="9"/>
        <v>0</v>
      </c>
      <c r="U11" s="2"/>
      <c r="V11" s="2">
        <f>IF(O11&lt;&gt;"",VLOOKUP(O11,Runners!DE$5:DR$183,V$1,FALSE),"")</f>
        <v>1.9906057257436906E-2</v>
      </c>
      <c r="W11" s="19">
        <f t="shared" si="10"/>
        <v>5.2261304347826366E-2</v>
      </c>
    </row>
    <row r="12" spans="1:83" x14ac:dyDescent="0.25">
      <c r="A12" s="1" t="s">
        <v>27</v>
      </c>
      <c r="C12" s="3">
        <f>IF(A12&lt;&gt;"",VLOOKUP(A12,Runners!A$5:AX$183,C$1,FALSE),0)</f>
        <v>4.340277777777778E-3</v>
      </c>
      <c r="D12" s="6">
        <f t="shared" si="0"/>
        <v>9</v>
      </c>
      <c r="E12" s="2"/>
      <c r="F12" s="2">
        <f t="shared" si="11"/>
        <v>0</v>
      </c>
      <c r="J12" s="1" t="str">
        <f t="shared" si="2"/>
        <v>Bec Willetts</v>
      </c>
      <c r="M12" s="8">
        <f t="shared" si="3"/>
        <v>2.6944444444444441E-2</v>
      </c>
      <c r="N12" s="8">
        <f t="shared" si="4"/>
        <v>1.6527777777777773E-2</v>
      </c>
      <c r="O12" s="1" t="str">
        <f t="shared" si="5"/>
        <v>Mark Selby</v>
      </c>
      <c r="P12" s="35">
        <f t="shared" si="6"/>
        <v>0</v>
      </c>
      <c r="Q12" s="35">
        <f t="shared" si="7"/>
        <v>33</v>
      </c>
      <c r="R12" s="6">
        <f t="shared" si="8"/>
        <v>33</v>
      </c>
      <c r="S12" s="6">
        <f>IF(AND(D12&lt;=L$4,P12&lt;&gt;"Y"),IF(N12&lt;VLOOKUP(O12,Runners!A$5:CY$183,S$1,FALSE),IF(Y$2="zero",0,Y$2),0),0)</f>
        <v>0</v>
      </c>
      <c r="T12" s="6">
        <f t="shared" si="9"/>
        <v>33</v>
      </c>
      <c r="U12" s="2"/>
      <c r="V12" s="2">
        <f>IF(O12&lt;&gt;"",VLOOKUP(O12,Runners!DE$5:DR$183,V$1,FALSE),"")</f>
        <v>1.7367313723155097E-2</v>
      </c>
      <c r="W12" s="19">
        <f t="shared" si="10"/>
        <v>4.8340000000000376E-2</v>
      </c>
    </row>
    <row r="13" spans="1:83" x14ac:dyDescent="0.25">
      <c r="A13" s="1" t="s">
        <v>17</v>
      </c>
      <c r="C13" s="3">
        <f>IF(A13&lt;&gt;"",VLOOKUP(A13,Runners!A$5:AX$183,C$1,FALSE),0)</f>
        <v>8.6805555555555551E-4</v>
      </c>
      <c r="D13" s="6">
        <f t="shared" si="0"/>
        <v>10</v>
      </c>
      <c r="E13" s="2"/>
      <c r="F13" s="2">
        <f t="shared" si="11"/>
        <v>0</v>
      </c>
      <c r="J13" s="1" t="str">
        <f t="shared" si="2"/>
        <v>Bob Clough</v>
      </c>
      <c r="M13" s="8">
        <f t="shared" si="3"/>
        <v>2.6956018518518522E-2</v>
      </c>
      <c r="N13" s="8">
        <f t="shared" si="4"/>
        <v>2.1747685185185189E-2</v>
      </c>
      <c r="O13" s="1" t="str">
        <f t="shared" si="5"/>
        <v>Greg Oulton</v>
      </c>
      <c r="P13" s="35">
        <f t="shared" si="6"/>
        <v>0</v>
      </c>
      <c r="Q13" s="35">
        <f t="shared" si="7"/>
        <v>32</v>
      </c>
      <c r="R13" s="6">
        <f t="shared" si="8"/>
        <v>32</v>
      </c>
      <c r="S13" s="6">
        <f>IF(AND(D13&lt;=L$4,P13&lt;&gt;"Y"),IF(N13&lt;VLOOKUP(O13,Runners!A$5:CY$183,S$1,FALSE),IF(Y$2="zero",0,Y$2),0),0)</f>
        <v>2</v>
      </c>
      <c r="T13" s="6">
        <f t="shared" si="9"/>
        <v>34</v>
      </c>
      <c r="U13" s="2"/>
      <c r="V13" s="2">
        <f>IF(O13&lt;&gt;"",VLOOKUP(O13,Runners!DE$5:DR$183,V$1,FALSE),"")</f>
        <v>2.2677883711029925E-2</v>
      </c>
      <c r="W13" s="19">
        <f t="shared" si="10"/>
        <v>4.1017871759890537E-2</v>
      </c>
    </row>
    <row r="14" spans="1:83" x14ac:dyDescent="0.25">
      <c r="A14" s="1" t="s">
        <v>190</v>
      </c>
      <c r="C14" s="3">
        <f>IF(A14&lt;&gt;"",VLOOKUP(A14,Runners!A$5:AX$183,C$1,FALSE),0)</f>
        <v>3.2986111111111111E-3</v>
      </c>
      <c r="D14" s="6">
        <f t="shared" si="0"/>
        <v>11</v>
      </c>
      <c r="E14" s="2"/>
      <c r="F14" s="2">
        <f t="shared" si="11"/>
        <v>0</v>
      </c>
      <c r="J14" s="1" t="str">
        <f t="shared" si="2"/>
        <v>Carolyn Melvin</v>
      </c>
      <c r="M14" s="8">
        <f t="shared" si="3"/>
        <v>2.7395833333333338E-2</v>
      </c>
      <c r="N14" s="8">
        <f t="shared" si="4"/>
        <v>1.3333333333333338E-2</v>
      </c>
      <c r="O14" s="1" t="str">
        <f t="shared" si="5"/>
        <v>Alistair Leivers</v>
      </c>
      <c r="P14" s="35">
        <f t="shared" si="6"/>
        <v>0</v>
      </c>
      <c r="Q14" s="35">
        <f t="shared" si="7"/>
        <v>31</v>
      </c>
      <c r="R14" s="6">
        <f t="shared" si="8"/>
        <v>31</v>
      </c>
      <c r="S14" s="6">
        <f>IF(AND(D14&lt;=L$4,P14&lt;&gt;"Y"),IF(N14&lt;VLOOKUP(O14,Runners!A$5:CY$183,S$1,FALSE),IF(Y$2="zero",0,Y$2),0),0)</f>
        <v>2</v>
      </c>
      <c r="T14" s="6">
        <f t="shared" si="9"/>
        <v>33</v>
      </c>
      <c r="U14" s="2"/>
      <c r="V14" s="2">
        <f>IF(O14&lt;&gt;"",VLOOKUP(O14,Runners!DE$5:DR$183,V$1,FALSE),"")</f>
        <v>1.3732294571797051E-2</v>
      </c>
      <c r="W14" s="19">
        <f t="shared" si="10"/>
        <v>2.9052773109243351E-2</v>
      </c>
    </row>
    <row r="15" spans="1:83" x14ac:dyDescent="0.25">
      <c r="A15" s="1" t="s">
        <v>125</v>
      </c>
      <c r="C15" s="3">
        <f>IF(A15&lt;&gt;"",VLOOKUP(A15,Runners!A$5:AX$183,C$1,FALSE),0)</f>
        <v>1.0069444444444445E-2</v>
      </c>
      <c r="D15" s="6">
        <f t="shared" si="0"/>
        <v>12</v>
      </c>
      <c r="E15" s="2"/>
      <c r="F15" s="2">
        <f t="shared" si="11"/>
        <v>0</v>
      </c>
      <c r="J15" s="1" t="str">
        <f t="shared" si="2"/>
        <v>Catherine Carrdus</v>
      </c>
      <c r="M15" s="8">
        <f t="shared" si="3"/>
        <v>2.7696759259259258E-2</v>
      </c>
      <c r="N15" s="8">
        <f t="shared" si="4"/>
        <v>1.5891203703703703E-2</v>
      </c>
      <c r="O15" s="1" t="str">
        <f t="shared" si="5"/>
        <v>James Whittle</v>
      </c>
      <c r="P15" s="35">
        <f t="shared" si="6"/>
        <v>0</v>
      </c>
      <c r="Q15" s="35">
        <f t="shared" si="7"/>
        <v>30</v>
      </c>
      <c r="R15" s="6">
        <f t="shared" si="8"/>
        <v>30</v>
      </c>
      <c r="S15" s="6">
        <f>IF(AND(D15&lt;=L$4,P15&lt;&gt;"Y"),IF(N15&lt;VLOOKUP(O15,Runners!A$5:CY$183,S$1,FALSE),IF(Y$2="zero",0,Y$2),0),0)</f>
        <v>2</v>
      </c>
      <c r="T15" s="6">
        <f t="shared" si="9"/>
        <v>32</v>
      </c>
      <c r="U15" s="2"/>
      <c r="V15" s="2">
        <f>IF(O15&lt;&gt;"",VLOOKUP(O15,Runners!DE$5:DR$183,V$1,FALSE),"")</f>
        <v>1.5972222222222221E-2</v>
      </c>
      <c r="W15" s="19">
        <f t="shared" si="10"/>
        <v>5.0724637681159391E-3</v>
      </c>
    </row>
    <row r="16" spans="1:83" x14ac:dyDescent="0.25">
      <c r="A16" s="1" t="s">
        <v>161</v>
      </c>
      <c r="C16" s="3">
        <f>IF(A16&lt;&gt;"",VLOOKUP(A16,Runners!A$5:AX$183,C$1,FALSE),0)</f>
        <v>7.1180555555555554E-3</v>
      </c>
      <c r="D16" s="6">
        <f t="shared" si="0"/>
        <v>13</v>
      </c>
      <c r="E16" s="2"/>
      <c r="F16" s="2">
        <f t="shared" si="11"/>
        <v>0</v>
      </c>
      <c r="J16" s="1" t="str">
        <f t="shared" si="2"/>
        <v>Catherine MacLachlan</v>
      </c>
      <c r="M16" s="8" t="str">
        <f t="shared" si="3"/>
        <v/>
      </c>
      <c r="N16" s="8" t="str">
        <f t="shared" si="4"/>
        <v/>
      </c>
      <c r="O16" s="1" t="str">
        <f t="shared" si="5"/>
        <v/>
      </c>
      <c r="P16" s="35" t="str">
        <f t="shared" si="6"/>
        <v/>
      </c>
      <c r="Q16" s="35" t="str">
        <f t="shared" si="7"/>
        <v/>
      </c>
      <c r="R16" s="6" t="str">
        <f t="shared" si="8"/>
        <v/>
      </c>
      <c r="S16" s="6">
        <f>IF(AND(D16&lt;=L$4,P16&lt;&gt;"Y"),IF(N16&lt;VLOOKUP(O16,Runners!A$5:CY$183,S$1,FALSE),IF(Y$2="zero",0,Y$2),0),0)</f>
        <v>0</v>
      </c>
      <c r="T16" s="6">
        <f t="shared" si="9"/>
        <v>0</v>
      </c>
      <c r="U16" s="2"/>
      <c r="V16" s="2" t="str">
        <f>IF(O16&lt;&gt;"",VLOOKUP(O16,Runners!DE$5:DR$183,V$1,FALSE),"")</f>
        <v/>
      </c>
      <c r="W16" s="19" t="str">
        <f t="shared" si="10"/>
        <v/>
      </c>
    </row>
    <row r="17" spans="1:23" x14ac:dyDescent="0.25">
      <c r="A17" s="1" t="s">
        <v>137</v>
      </c>
      <c r="C17" s="3">
        <f>IF(A17&lt;&gt;"",VLOOKUP(A17,Runners!A$5:AX$183,C$1,FALSE),0)</f>
        <v>9.0277777777777787E-3</v>
      </c>
      <c r="D17" s="6">
        <f t="shared" si="0"/>
        <v>14</v>
      </c>
      <c r="E17" s="2">
        <v>2.6620370370370374E-2</v>
      </c>
      <c r="F17" s="2">
        <f t="shared" si="11"/>
        <v>1.7592592592592597E-2</v>
      </c>
      <c r="J17" s="1" t="str">
        <f t="shared" si="2"/>
        <v>Chris Bowker</v>
      </c>
      <c r="M17" s="8" t="str">
        <f t="shared" si="3"/>
        <v/>
      </c>
      <c r="N17" s="8" t="str">
        <f t="shared" si="4"/>
        <v/>
      </c>
      <c r="O17" s="1" t="str">
        <f t="shared" si="5"/>
        <v/>
      </c>
      <c r="P17" s="35" t="str">
        <f t="shared" si="6"/>
        <v/>
      </c>
      <c r="Q17" s="35" t="str">
        <f t="shared" si="7"/>
        <v/>
      </c>
      <c r="R17" s="6">
        <f t="shared" si="8"/>
        <v>0</v>
      </c>
      <c r="S17" s="6">
        <f>IF(AND(D17&lt;=L$4,P17&lt;&gt;"Y"),IF(N17&lt;VLOOKUP(O17,Runners!A$5:CY$183,S$1,FALSE),IF(Y$2="zero",0,Y$2),0),0)</f>
        <v>0</v>
      </c>
      <c r="T17" s="6">
        <f t="shared" si="9"/>
        <v>0</v>
      </c>
      <c r="U17" s="2"/>
      <c r="V17" s="2" t="str">
        <f>IF(O17&lt;&gt;"",VLOOKUP(O17,Runners!DE$5:DR$183,V$1,FALSE),"")</f>
        <v/>
      </c>
      <c r="W17" s="19" t="str">
        <f t="shared" si="10"/>
        <v/>
      </c>
    </row>
    <row r="18" spans="1:23" x14ac:dyDescent="0.25">
      <c r="A18" s="1" t="s">
        <v>172</v>
      </c>
      <c r="C18" s="3">
        <f>IF(A18&lt;&gt;"",VLOOKUP(A18,Runners!A$5:AX$183,C$1,FALSE),0)</f>
        <v>1.0069444444444445E-2</v>
      </c>
      <c r="D18" s="6">
        <f t="shared" si="0"/>
        <v>15</v>
      </c>
      <c r="E18" s="2">
        <v>2.5601851851851851E-2</v>
      </c>
      <c r="F18" s="2">
        <f t="shared" si="11"/>
        <v>1.5532407407407406E-2</v>
      </c>
      <c r="J18" s="1" t="str">
        <f t="shared" si="2"/>
        <v>Chris Cottam</v>
      </c>
      <c r="M18" s="8" t="str">
        <f t="shared" si="3"/>
        <v/>
      </c>
      <c r="N18" s="8" t="str">
        <f t="shared" si="4"/>
        <v/>
      </c>
      <c r="O18" s="1" t="str">
        <f t="shared" si="5"/>
        <v/>
      </c>
      <c r="P18" s="35" t="str">
        <f t="shared" si="6"/>
        <v/>
      </c>
      <c r="Q18" s="35" t="str">
        <f t="shared" si="7"/>
        <v/>
      </c>
      <c r="R18" s="6">
        <f t="shared" si="8"/>
        <v>0</v>
      </c>
      <c r="S18" s="6">
        <f>IF(AND(D18&lt;=L$4,P18&lt;&gt;"Y"),IF(N18&lt;VLOOKUP(O18,Runners!A$5:CY$183,S$1,FALSE),IF(Y$2="zero",0,Y$2),0),0)</f>
        <v>0</v>
      </c>
      <c r="T18" s="6">
        <f t="shared" si="9"/>
        <v>0</v>
      </c>
      <c r="U18" s="2"/>
      <c r="V18" s="2" t="str">
        <f>IF(O18&lt;&gt;"",VLOOKUP(O18,Runners!DE$5:DR$183,V$1,FALSE),"")</f>
        <v/>
      </c>
      <c r="W18" s="19" t="str">
        <f t="shared" si="10"/>
        <v/>
      </c>
    </row>
    <row r="19" spans="1:23" x14ac:dyDescent="0.25">
      <c r="A19" s="1" t="s">
        <v>150</v>
      </c>
      <c r="C19" s="3">
        <f>IF(A19&lt;&gt;"",VLOOKUP(A19,Runners!A$5:AX$183,C$1,FALSE),0)</f>
        <v>6.5972222222222222E-3</v>
      </c>
      <c r="D19" s="6">
        <f t="shared" si="0"/>
        <v>16</v>
      </c>
      <c r="E19" s="2"/>
      <c r="F19" s="2">
        <f t="shared" si="11"/>
        <v>0</v>
      </c>
      <c r="J19" s="1" t="str">
        <f t="shared" si="2"/>
        <v>Claire Markham</v>
      </c>
      <c r="M19" s="8" t="str">
        <f t="shared" si="3"/>
        <v/>
      </c>
      <c r="N19" s="8" t="str">
        <f t="shared" si="4"/>
        <v/>
      </c>
      <c r="O19" s="1" t="str">
        <f t="shared" si="5"/>
        <v/>
      </c>
      <c r="P19" s="35" t="str">
        <f t="shared" si="6"/>
        <v/>
      </c>
      <c r="Q19" s="35" t="str">
        <f t="shared" si="7"/>
        <v/>
      </c>
      <c r="R19" s="6">
        <f t="shared" si="8"/>
        <v>0</v>
      </c>
      <c r="S19" s="6">
        <f>IF(AND(D19&lt;=L$4,P19&lt;&gt;"Y"),IF(N19&lt;VLOOKUP(O19,Runners!A$5:CY$183,S$1,FALSE),IF(Y$2="zero",0,Y$2),0),0)</f>
        <v>0</v>
      </c>
      <c r="T19" s="6">
        <f t="shared" si="9"/>
        <v>0</v>
      </c>
      <c r="U19" s="2"/>
      <c r="V19" s="2" t="str">
        <f>IF(O19&lt;&gt;"",VLOOKUP(O19,Runners!DE$5:DR$183,V$1,FALSE),"")</f>
        <v/>
      </c>
      <c r="W19" s="19" t="str">
        <f t="shared" si="10"/>
        <v/>
      </c>
    </row>
    <row r="20" spans="1:23" x14ac:dyDescent="0.25">
      <c r="A20" s="1" t="s">
        <v>177</v>
      </c>
      <c r="C20" s="3">
        <f>IF(A20&lt;&gt;"",VLOOKUP(A20,Runners!A$5:AX$183,C$1,FALSE),0)</f>
        <v>8.5069444444444437E-3</v>
      </c>
      <c r="D20" s="6">
        <f t="shared" si="0"/>
        <v>17</v>
      </c>
      <c r="E20" s="2"/>
      <c r="F20" s="2">
        <f t="shared" si="11"/>
        <v>0</v>
      </c>
      <c r="J20" s="1" t="str">
        <f t="shared" si="2"/>
        <v>Clare Taylor</v>
      </c>
      <c r="M20" s="8" t="str">
        <f t="shared" si="3"/>
        <v/>
      </c>
      <c r="N20" s="8" t="str">
        <f t="shared" si="4"/>
        <v/>
      </c>
      <c r="O20" s="1" t="str">
        <f t="shared" si="5"/>
        <v/>
      </c>
      <c r="P20" s="35" t="str">
        <f t="shared" si="6"/>
        <v/>
      </c>
      <c r="Q20" s="35" t="str">
        <f t="shared" si="7"/>
        <v/>
      </c>
      <c r="R20" s="6">
        <f t="shared" si="8"/>
        <v>0</v>
      </c>
      <c r="S20" s="6">
        <f>IF(AND(D20&lt;=L$4,P20&lt;&gt;"Y"),IF(N20&lt;VLOOKUP(O20,Runners!A$5:CY$183,S$1,FALSE),IF(Y$2="zero",0,Y$2),0),0)</f>
        <v>0</v>
      </c>
      <c r="T20" s="6">
        <f t="shared" si="9"/>
        <v>0</v>
      </c>
      <c r="U20" s="2"/>
      <c r="V20" s="2" t="str">
        <f>IF(O20&lt;&gt;"",VLOOKUP(O20,Runners!DE$5:DR$183,V$1,FALSE),"")</f>
        <v/>
      </c>
      <c r="W20" s="19" t="str">
        <f t="shared" si="10"/>
        <v/>
      </c>
    </row>
    <row r="21" spans="1:23" x14ac:dyDescent="0.25">
      <c r="A21" s="1" t="s">
        <v>152</v>
      </c>
      <c r="C21" s="3">
        <f>IF(A21&lt;&gt;"",VLOOKUP(A21,Runners!A$5:AX$183,C$1,FALSE),0)</f>
        <v>8.8541666666666664E-3</v>
      </c>
      <c r="D21" s="6">
        <f t="shared" si="0"/>
        <v>18</v>
      </c>
      <c r="E21" s="2">
        <v>2.5752314814814815E-2</v>
      </c>
      <c r="F21" s="2">
        <f t="shared" si="11"/>
        <v>1.6898148148148148E-2</v>
      </c>
      <c r="J21" s="1" t="str">
        <f t="shared" si="2"/>
        <v>Dan Gregson</v>
      </c>
      <c r="M21" s="8" t="str">
        <f t="shared" si="3"/>
        <v/>
      </c>
      <c r="N21" s="8" t="str">
        <f t="shared" si="4"/>
        <v/>
      </c>
      <c r="O21" s="1" t="str">
        <f t="shared" si="5"/>
        <v/>
      </c>
      <c r="P21" s="35" t="str">
        <f t="shared" si="6"/>
        <v/>
      </c>
      <c r="Q21" s="35" t="str">
        <f t="shared" si="7"/>
        <v/>
      </c>
      <c r="R21" s="6">
        <f t="shared" si="8"/>
        <v>0</v>
      </c>
      <c r="S21" s="6">
        <f>IF(AND(D21&lt;=L$4,P21&lt;&gt;"Y"),IF(N21&lt;VLOOKUP(O21,Runners!A$5:CY$183,S$1,FALSE),IF(Y$2="zero",0,Y$2),0),0)</f>
        <v>0</v>
      </c>
      <c r="T21" s="6">
        <f t="shared" si="9"/>
        <v>0</v>
      </c>
      <c r="U21" s="2"/>
      <c r="V21" s="2" t="str">
        <f>IF(O21&lt;&gt;"",VLOOKUP(O21,Runners!DE$5:DR$183,V$1,FALSE),"")</f>
        <v/>
      </c>
      <c r="W21" s="19" t="str">
        <f t="shared" si="10"/>
        <v/>
      </c>
    </row>
    <row r="22" spans="1:23" x14ac:dyDescent="0.25">
      <c r="A22" s="1" t="s">
        <v>135</v>
      </c>
      <c r="C22" s="3">
        <f>IF(A22&lt;&gt;"",VLOOKUP(A22,Runners!A$5:AX$183,C$1,FALSE),0)</f>
        <v>8.8541666666666664E-3</v>
      </c>
      <c r="D22" s="6">
        <f t="shared" si="0"/>
        <v>19</v>
      </c>
      <c r="E22" s="2"/>
      <c r="F22" s="2">
        <f t="shared" si="11"/>
        <v>0</v>
      </c>
      <c r="J22" s="1" t="str">
        <f t="shared" si="2"/>
        <v>Darran Ames</v>
      </c>
      <c r="M22" s="8" t="str">
        <f t="shared" si="3"/>
        <v/>
      </c>
      <c r="N22" s="8" t="str">
        <f t="shared" si="4"/>
        <v/>
      </c>
      <c r="O22" s="1" t="str">
        <f t="shared" si="5"/>
        <v/>
      </c>
      <c r="P22" s="35" t="str">
        <f t="shared" si="6"/>
        <v/>
      </c>
      <c r="Q22" s="35" t="str">
        <f t="shared" si="7"/>
        <v/>
      </c>
      <c r="R22" s="6">
        <f t="shared" si="8"/>
        <v>0</v>
      </c>
      <c r="S22" s="6">
        <f>IF(AND(D22&lt;=L$4,P22&lt;&gt;"Y"),IF(N22&lt;VLOOKUP(O22,Runners!A$5:CY$183,S$1,FALSE),IF(Y$2="zero",0,Y$2),0),0)</f>
        <v>0</v>
      </c>
      <c r="T22" s="6">
        <f t="shared" si="9"/>
        <v>0</v>
      </c>
      <c r="U22" s="2"/>
      <c r="V22" s="2" t="str">
        <f>IF(O22&lt;&gt;"",VLOOKUP(O22,Runners!DE$5:DR$183,V$1,FALSE),"")</f>
        <v/>
      </c>
      <c r="W22" s="19" t="str">
        <f t="shared" si="10"/>
        <v/>
      </c>
    </row>
    <row r="23" spans="1:23" x14ac:dyDescent="0.25">
      <c r="A23" s="1" t="s">
        <v>159</v>
      </c>
      <c r="C23" s="3">
        <f>IF(A23&lt;&gt;"",VLOOKUP(A23,Runners!A$5:AX$183,C$1,FALSE),0)</f>
        <v>8.1597222222222227E-3</v>
      </c>
      <c r="D23" s="6">
        <f t="shared" si="0"/>
        <v>20</v>
      </c>
      <c r="E23" s="2"/>
      <c r="F23" s="2">
        <f t="shared" si="11"/>
        <v>0</v>
      </c>
      <c r="J23" s="1" t="str">
        <f t="shared" si="2"/>
        <v>David Butler</v>
      </c>
      <c r="M23" s="8" t="str">
        <f t="shared" si="3"/>
        <v/>
      </c>
      <c r="N23" s="8" t="str">
        <f t="shared" si="4"/>
        <v/>
      </c>
      <c r="O23" s="1" t="str">
        <f t="shared" si="5"/>
        <v/>
      </c>
      <c r="P23" s="35" t="str">
        <f t="shared" si="6"/>
        <v/>
      </c>
      <c r="Q23" s="35" t="str">
        <f t="shared" si="7"/>
        <v/>
      </c>
      <c r="R23" s="6">
        <f t="shared" si="8"/>
        <v>0</v>
      </c>
      <c r="S23" s="6">
        <f>IF(AND(D23&lt;=L$4,P23&lt;&gt;"Y"),IF(N23&lt;VLOOKUP(O23,Runners!A$5:CY$183,S$1,FALSE),IF(Y$2="zero",0,Y$2),0),0)</f>
        <v>0</v>
      </c>
      <c r="T23" s="6">
        <f t="shared" si="9"/>
        <v>0</v>
      </c>
      <c r="U23" s="2"/>
      <c r="V23" s="2" t="str">
        <f>IF(O23&lt;&gt;"",VLOOKUP(O23,Runners!DE$5:DR$183,V$1,FALSE),"")</f>
        <v/>
      </c>
      <c r="W23" s="19" t="str">
        <f t="shared" si="10"/>
        <v/>
      </c>
    </row>
    <row r="24" spans="1:23" x14ac:dyDescent="0.25">
      <c r="A24" s="1" t="s">
        <v>157</v>
      </c>
      <c r="B24" s="3"/>
      <c r="C24" s="3">
        <f>IF(A24&lt;&gt;"",VLOOKUP(A24,Runners!A$5:AX$183,C$1,FALSE),0)</f>
        <v>3.472222222222222E-3</v>
      </c>
      <c r="D24" s="6">
        <f t="shared" si="0"/>
        <v>21</v>
      </c>
      <c r="E24" s="2"/>
      <c r="F24" s="2">
        <f t="shared" si="11"/>
        <v>0</v>
      </c>
      <c r="J24" s="1" t="str">
        <f t="shared" si="2"/>
        <v>Debbie Francis</v>
      </c>
      <c r="M24" s="8" t="str">
        <f t="shared" si="3"/>
        <v/>
      </c>
      <c r="N24" s="8" t="str">
        <f t="shared" si="4"/>
        <v/>
      </c>
      <c r="O24" s="1" t="str">
        <f t="shared" si="5"/>
        <v/>
      </c>
      <c r="P24" s="35" t="str">
        <f t="shared" si="6"/>
        <v/>
      </c>
      <c r="Q24" s="35" t="str">
        <f t="shared" si="7"/>
        <v/>
      </c>
      <c r="R24" s="6">
        <f t="shared" si="8"/>
        <v>0</v>
      </c>
      <c r="S24" s="6">
        <f>IF(AND(D24&lt;=L$4,P24&lt;&gt;"Y"),IF(N24&lt;VLOOKUP(O24,Runners!A$5:CY$183,S$1,FALSE),IF(Y$2="zero",0,Y$2),0),0)</f>
        <v>0</v>
      </c>
      <c r="T24" s="6">
        <f t="shared" si="9"/>
        <v>0</v>
      </c>
      <c r="U24" s="2"/>
      <c r="V24" s="2" t="str">
        <f>IF(O24&lt;&gt;"",VLOOKUP(O24,Runners!DE$5:DR$183,V$1,FALSE),"")</f>
        <v/>
      </c>
      <c r="W24" s="19" t="str">
        <f t="shared" si="10"/>
        <v/>
      </c>
    </row>
    <row r="25" spans="1:23" x14ac:dyDescent="0.25">
      <c r="A25" s="1" t="s">
        <v>188</v>
      </c>
      <c r="C25" s="3">
        <f>IF(A25&lt;&gt;"",VLOOKUP(A25,Runners!A$5:AX$183,C$1,FALSE),0)</f>
        <v>1.0763888888888891E-2</v>
      </c>
      <c r="D25" s="6">
        <f t="shared" si="0"/>
        <v>22</v>
      </c>
      <c r="E25" s="2">
        <v>2.5983796296296297E-2</v>
      </c>
      <c r="F25" s="2">
        <f t="shared" si="11"/>
        <v>1.5219907407407406E-2</v>
      </c>
      <c r="J25" s="1" t="str">
        <f t="shared" si="2"/>
        <v>Dom Kirby</v>
      </c>
      <c r="M25" s="8" t="str">
        <f t="shared" si="3"/>
        <v/>
      </c>
      <c r="N25" s="8" t="str">
        <f t="shared" si="4"/>
        <v/>
      </c>
      <c r="O25" s="1" t="str">
        <f t="shared" si="5"/>
        <v/>
      </c>
      <c r="P25" s="35" t="str">
        <f t="shared" si="6"/>
        <v/>
      </c>
      <c r="Q25" s="35" t="str">
        <f t="shared" si="7"/>
        <v/>
      </c>
      <c r="R25" s="6">
        <f t="shared" si="8"/>
        <v>0</v>
      </c>
      <c r="S25" s="6">
        <f>IF(AND(D25&lt;=L$4,P25&lt;&gt;"Y"),IF(N25&lt;VLOOKUP(O25,Runners!A$5:CY$183,S$1,FALSE),IF(Y$2="zero",0,Y$2),0),0)</f>
        <v>0</v>
      </c>
      <c r="T25" s="6">
        <f t="shared" si="9"/>
        <v>0</v>
      </c>
      <c r="U25" s="2"/>
      <c r="V25" s="2" t="str">
        <f>IF(O25&lt;&gt;"",VLOOKUP(O25,Runners!DE$5:DR$183,V$1,FALSE),"")</f>
        <v/>
      </c>
      <c r="W25" s="19" t="str">
        <f t="shared" si="10"/>
        <v/>
      </c>
    </row>
    <row r="26" spans="1:23" x14ac:dyDescent="0.25">
      <c r="A26" s="1" t="s">
        <v>151</v>
      </c>
      <c r="C26" s="3">
        <f>IF(A26&lt;&gt;"",VLOOKUP(A26,Runners!A$5:AX$183,C$1,FALSE),0)</f>
        <v>1.0069444444444445E-2</v>
      </c>
      <c r="D26" s="6">
        <f t="shared" si="0"/>
        <v>23</v>
      </c>
      <c r="E26" s="2"/>
      <c r="F26" s="2">
        <f t="shared" si="11"/>
        <v>0</v>
      </c>
      <c r="J26" s="1" t="str">
        <f t="shared" si="2"/>
        <v>Dominic Garrett</v>
      </c>
      <c r="M26" s="8" t="str">
        <f t="shared" si="3"/>
        <v/>
      </c>
      <c r="N26" s="8" t="str">
        <f t="shared" si="4"/>
        <v/>
      </c>
      <c r="O26" s="1" t="str">
        <f t="shared" si="5"/>
        <v/>
      </c>
      <c r="P26" s="35" t="str">
        <f t="shared" si="6"/>
        <v/>
      </c>
      <c r="Q26" s="35" t="str">
        <f t="shared" si="7"/>
        <v/>
      </c>
      <c r="R26" s="6">
        <f t="shared" si="8"/>
        <v>0</v>
      </c>
      <c r="S26" s="6">
        <f>IF(AND(D26&lt;=L$4,P26&lt;&gt;"Y"),IF(N26&lt;VLOOKUP(O26,Runners!A$5:CY$183,S$1,FALSE),IF(Y$2="zero",0,Y$2),0),0)</f>
        <v>0</v>
      </c>
      <c r="T26" s="6">
        <f t="shared" si="9"/>
        <v>0</v>
      </c>
      <c r="U26" s="2"/>
      <c r="V26" s="2" t="str">
        <f>IF(O26&lt;&gt;"",VLOOKUP(O26,Runners!DE$5:DR$183,V$1,FALSE),"")</f>
        <v/>
      </c>
      <c r="W26" s="19" t="str">
        <f t="shared" si="10"/>
        <v/>
      </c>
    </row>
    <row r="27" spans="1:23" x14ac:dyDescent="0.25">
      <c r="A27" s="1" t="s">
        <v>165</v>
      </c>
      <c r="B27" s="3"/>
      <c r="C27" s="3">
        <f>IF(A27&lt;&gt;"",VLOOKUP(A27,Runners!A$5:AX$183,C$1,FALSE),0)</f>
        <v>2.7777777777777779E-3</v>
      </c>
      <c r="D27" s="6">
        <f t="shared" si="0"/>
        <v>24</v>
      </c>
      <c r="E27" s="2"/>
      <c r="F27" s="2">
        <f t="shared" si="11"/>
        <v>0</v>
      </c>
      <c r="J27" s="1" t="str">
        <f t="shared" si="2"/>
        <v>Emma Johnston</v>
      </c>
      <c r="M27" s="8" t="str">
        <f t="shared" si="3"/>
        <v/>
      </c>
      <c r="N27" s="8" t="str">
        <f t="shared" si="4"/>
        <v/>
      </c>
      <c r="O27" s="1" t="str">
        <f t="shared" si="5"/>
        <v/>
      </c>
      <c r="P27" s="35" t="str">
        <f t="shared" si="6"/>
        <v/>
      </c>
      <c r="Q27" s="35" t="str">
        <f t="shared" si="7"/>
        <v/>
      </c>
      <c r="R27" s="6">
        <f t="shared" si="8"/>
        <v>0</v>
      </c>
      <c r="S27" s="6">
        <f>IF(AND(D27&lt;=L$4,P27&lt;&gt;"Y"),IF(N27&lt;VLOOKUP(O27,Runners!A$5:CY$183,S$1,FALSE),IF(Y$2="zero",0,Y$2),0),0)</f>
        <v>0</v>
      </c>
      <c r="T27" s="6">
        <f t="shared" si="9"/>
        <v>0</v>
      </c>
      <c r="U27" s="2"/>
      <c r="V27" s="2" t="str">
        <f>IF(O27&lt;&gt;"",VLOOKUP(O27,Runners!DE$5:DR$183,V$1,FALSE),"")</f>
        <v/>
      </c>
      <c r="W27" s="19" t="str">
        <f t="shared" si="10"/>
        <v/>
      </c>
    </row>
    <row r="28" spans="1:23" x14ac:dyDescent="0.25">
      <c r="A28" s="1" t="s">
        <v>170</v>
      </c>
      <c r="C28" s="3">
        <f>IF(A28&lt;&gt;"",VLOOKUP(A28,Runners!A$5:AX$183,C$1,FALSE),0)</f>
        <v>6.7708333333333336E-3</v>
      </c>
      <c r="D28" s="6">
        <f t="shared" si="0"/>
        <v>25</v>
      </c>
      <c r="E28" s="2"/>
      <c r="F28" s="2">
        <f t="shared" si="11"/>
        <v>0</v>
      </c>
      <c r="J28" s="1" t="str">
        <f t="shared" si="2"/>
        <v>Georgina Read</v>
      </c>
      <c r="M28" s="8" t="str">
        <f t="shared" si="3"/>
        <v/>
      </c>
      <c r="N28" s="8" t="str">
        <f t="shared" si="4"/>
        <v/>
      </c>
      <c r="O28" s="1" t="str">
        <f t="shared" si="5"/>
        <v/>
      </c>
      <c r="P28" s="35" t="str">
        <f t="shared" si="6"/>
        <v/>
      </c>
      <c r="Q28" s="35" t="str">
        <f t="shared" si="7"/>
        <v/>
      </c>
      <c r="R28" s="6">
        <f t="shared" si="8"/>
        <v>0</v>
      </c>
      <c r="S28" s="6">
        <f>IF(AND(D28&lt;=L$4,P28&lt;&gt;"Y"),IF(N28&lt;VLOOKUP(O28,Runners!A$5:CY$183,S$1,FALSE),IF(Y$2="zero",0,Y$2),0),0)</f>
        <v>0</v>
      </c>
      <c r="T28" s="6">
        <f t="shared" si="9"/>
        <v>0</v>
      </c>
      <c r="U28" s="2"/>
      <c r="V28" s="2" t="str">
        <f>IF(O28&lt;&gt;"",VLOOKUP(O28,Runners!DE$5:DR$183,V$1,FALSE),"")</f>
        <v/>
      </c>
      <c r="W28" s="19" t="str">
        <f t="shared" si="10"/>
        <v/>
      </c>
    </row>
    <row r="29" spans="1:23" x14ac:dyDescent="0.25">
      <c r="A29" s="1" t="s">
        <v>47</v>
      </c>
      <c r="C29" s="3">
        <f>IF(A29&lt;&gt;"",VLOOKUP(A29,Runners!A$5:AX$183,C$1,FALSE),0)</f>
        <v>1.1805555555555555E-2</v>
      </c>
      <c r="D29" s="6">
        <f t="shared" si="0"/>
        <v>26</v>
      </c>
      <c r="E29" s="2"/>
      <c r="F29" s="2">
        <f t="shared" si="11"/>
        <v>0</v>
      </c>
      <c r="J29" s="1" t="str">
        <f t="shared" si="2"/>
        <v>Gill Draper</v>
      </c>
      <c r="M29" s="8"/>
      <c r="P29" s="35"/>
      <c r="Q29" s="35"/>
      <c r="T29" s="6"/>
      <c r="U29" s="2"/>
      <c r="V29" s="2"/>
      <c r="W29" s="19"/>
    </row>
    <row r="30" spans="1:23" x14ac:dyDescent="0.25">
      <c r="A30" s="1" t="s">
        <v>230</v>
      </c>
      <c r="C30" s="3">
        <f>IF(A30&lt;&gt;"",VLOOKUP(A30,Runners!A$5:AX$183,C$1,FALSE),0)</f>
        <v>4.340277777777778E-3</v>
      </c>
      <c r="D30" s="6">
        <f>D29+1</f>
        <v>27</v>
      </c>
      <c r="E30" s="2"/>
      <c r="F30" s="2">
        <f t="shared" si="11"/>
        <v>0</v>
      </c>
      <c r="J30" s="1" t="str">
        <f t="shared" si="2"/>
        <v>Gillian Anderson</v>
      </c>
      <c r="M30" s="8" t="str">
        <f t="shared" ref="M30:M54" si="12">IF(D30&lt;=L$4,SMALL(E$4:E$208,D30),"")</f>
        <v/>
      </c>
      <c r="N30" s="8" t="str">
        <f t="shared" ref="N30:N54" si="13">IF(D30&lt;=L$4,VLOOKUP(M30,E$4:F$208,2,FALSE),"")</f>
        <v/>
      </c>
      <c r="O30" s="1" t="str">
        <f t="shared" ref="O30:O54" si="14">IF(D30&lt;=L$4,VLOOKUP(M30,E$4:J$208,6,FALSE),"")</f>
        <v/>
      </c>
      <c r="P30" s="35" t="str">
        <f t="shared" ref="P30:P54" si="15">IF(D30&lt;=L$4,VLOOKUP(O30,A$4:B$208,2,FALSE),"")</f>
        <v/>
      </c>
      <c r="Q30" s="35" t="str">
        <f>IF(D30&lt;=L$4,IF(P30="Y",Q28,Q28-1),"")</f>
        <v/>
      </c>
      <c r="R30" s="6">
        <f>IF(Q30=Q28,0,IF(Q30&gt;0,Q30,1))</f>
        <v>0</v>
      </c>
      <c r="S30" s="6">
        <f>IF(AND(D30&lt;=L$4,P30&lt;&gt;"Y"),IF(N30&lt;VLOOKUP(O30,Runners!A$5:CY$183,S$1,FALSE),IF(Y$2="zero",0,Y$2),0),0)</f>
        <v>0</v>
      </c>
      <c r="T30" s="6">
        <f t="shared" si="9"/>
        <v>0</v>
      </c>
      <c r="U30" s="2"/>
      <c r="V30" s="2" t="str">
        <f>IF(O30&lt;&gt;"",VLOOKUP(O30,Runners!DE$5:DR$183,V$1,FALSE),"")</f>
        <v/>
      </c>
      <c r="W30" s="19" t="str">
        <f t="shared" si="10"/>
        <v/>
      </c>
    </row>
    <row r="31" spans="1:23" x14ac:dyDescent="0.25">
      <c r="A31" s="1" t="s">
        <v>201</v>
      </c>
      <c r="C31" s="3">
        <f>IF(A31&lt;&gt;"",VLOOKUP(A31,Runners!A$5:AX$183,C$1,FALSE),0)</f>
        <v>1.1574074074074074E-6</v>
      </c>
      <c r="D31" s="6">
        <f>D30+1</f>
        <v>28</v>
      </c>
      <c r="E31" s="2"/>
      <c r="F31" s="2">
        <f t="shared" ref="F31:F41" si="16">IF(E31&gt;0,E31-C31,0)</f>
        <v>0</v>
      </c>
      <c r="J31" s="1" t="str">
        <f t="shared" si="2"/>
        <v>Gillian Oliver</v>
      </c>
      <c r="M31" s="8" t="str">
        <f t="shared" si="12"/>
        <v/>
      </c>
      <c r="N31" s="8" t="str">
        <f t="shared" si="13"/>
        <v/>
      </c>
      <c r="O31" s="1" t="str">
        <f t="shared" si="14"/>
        <v/>
      </c>
      <c r="P31" s="35" t="str">
        <f t="shared" si="15"/>
        <v/>
      </c>
      <c r="Q31" s="35" t="str">
        <f t="shared" si="7"/>
        <v/>
      </c>
      <c r="R31" s="6">
        <f t="shared" si="8"/>
        <v>0</v>
      </c>
      <c r="S31" s="6">
        <f>IF(AND(D31&lt;=L$4,P31&lt;&gt;"Y"),IF(N31&lt;VLOOKUP(O31,Runners!A$5:CY$183,S$1,FALSE),IF(Y$2="zero",0,Y$2),0),0)</f>
        <v>0</v>
      </c>
      <c r="T31" s="6">
        <f t="shared" si="9"/>
        <v>0</v>
      </c>
      <c r="U31" s="2"/>
      <c r="V31" s="2" t="str">
        <f>IF(O31&lt;&gt;"",VLOOKUP(O31,Runners!DE$5:DR$183,V$1,FALSE),"")</f>
        <v/>
      </c>
      <c r="W31" s="19" t="str">
        <f t="shared" si="10"/>
        <v/>
      </c>
    </row>
    <row r="32" spans="1:23" x14ac:dyDescent="0.25">
      <c r="A32" s="1" t="s">
        <v>3</v>
      </c>
      <c r="C32" s="3">
        <f>IF(A32&lt;&gt;"",VLOOKUP(A32,Runners!A$5:AX$183,C$1,FALSE),0)</f>
        <v>9.3749999999999997E-3</v>
      </c>
      <c r="D32" s="6">
        <f t="shared" ref="D32:D95" si="17">D31+1</f>
        <v>29</v>
      </c>
      <c r="E32" s="2"/>
      <c r="F32" s="2">
        <f t="shared" si="16"/>
        <v>0</v>
      </c>
      <c r="J32" s="1" t="str">
        <f t="shared" si="2"/>
        <v>Graham Webster</v>
      </c>
      <c r="M32" s="8" t="str">
        <f t="shared" si="12"/>
        <v/>
      </c>
      <c r="N32" s="8" t="str">
        <f t="shared" si="13"/>
        <v/>
      </c>
      <c r="O32" s="1" t="str">
        <f t="shared" si="14"/>
        <v/>
      </c>
      <c r="P32" s="35" t="str">
        <f t="shared" si="15"/>
        <v/>
      </c>
      <c r="Q32" s="35" t="str">
        <f t="shared" si="7"/>
        <v/>
      </c>
      <c r="R32" s="6">
        <f t="shared" si="8"/>
        <v>0</v>
      </c>
      <c r="S32" s="6">
        <f>IF(AND(D32&lt;=L$4,P32&lt;&gt;"Y"),IF(N32&lt;VLOOKUP(O32,Runners!A$5:CY$183,S$1,FALSE),IF(Y$2="zero",0,Y$2),0),0)</f>
        <v>0</v>
      </c>
      <c r="T32" s="6">
        <f t="shared" si="9"/>
        <v>0</v>
      </c>
      <c r="U32" s="2"/>
      <c r="V32" s="2" t="str">
        <f>IF(O32&lt;&gt;"",VLOOKUP(O32,Runners!DE$5:DR$183,V$1,FALSE),"")</f>
        <v/>
      </c>
      <c r="W32" s="19" t="str">
        <f t="shared" si="10"/>
        <v/>
      </c>
    </row>
    <row r="33" spans="1:23" x14ac:dyDescent="0.25">
      <c r="A33" s="1" t="s">
        <v>6</v>
      </c>
      <c r="C33" s="3">
        <f>IF(A33&lt;&gt;"",VLOOKUP(A33,Runners!A$5:AX$183,C$1,FALSE),0)</f>
        <v>5.208333333333333E-3</v>
      </c>
      <c r="D33" s="6">
        <f t="shared" si="17"/>
        <v>30</v>
      </c>
      <c r="E33" s="2">
        <v>2.6956018518518522E-2</v>
      </c>
      <c r="F33" s="2">
        <f t="shared" si="16"/>
        <v>2.1747685185185189E-2</v>
      </c>
      <c r="J33" s="1" t="str">
        <f t="shared" si="2"/>
        <v>Greg Oulton</v>
      </c>
      <c r="M33" s="8" t="str">
        <f t="shared" si="12"/>
        <v/>
      </c>
      <c r="N33" s="8" t="str">
        <f t="shared" si="13"/>
        <v/>
      </c>
      <c r="O33" s="1" t="str">
        <f t="shared" si="14"/>
        <v/>
      </c>
      <c r="P33" s="35" t="str">
        <f t="shared" si="15"/>
        <v/>
      </c>
      <c r="Q33" s="35" t="str">
        <f t="shared" si="7"/>
        <v/>
      </c>
      <c r="R33" s="6">
        <f t="shared" si="8"/>
        <v>0</v>
      </c>
      <c r="S33" s="6">
        <f>IF(AND(D33&lt;=L$4,P33&lt;&gt;"Y"),IF(N33&lt;VLOOKUP(O33,Runners!A$5:CY$183,S$1,FALSE),IF(Y$2="zero",0,Y$2),0),0)</f>
        <v>0</v>
      </c>
      <c r="T33" s="6">
        <f t="shared" si="9"/>
        <v>0</v>
      </c>
      <c r="U33" s="2"/>
      <c r="V33" s="2" t="str">
        <f>IF(O33&lt;&gt;"",VLOOKUP(O33,Runners!DE$5:DR$183,V$1,FALSE),"")</f>
        <v/>
      </c>
      <c r="W33" s="19" t="str">
        <f t="shared" si="10"/>
        <v/>
      </c>
    </row>
    <row r="34" spans="1:23" x14ac:dyDescent="0.25">
      <c r="A34" s="1" t="s">
        <v>155</v>
      </c>
      <c r="C34" s="3">
        <f>IF(A34&lt;&gt;"",VLOOKUP(A34,Runners!A$5:AX$183,C$1,FALSE),0)</f>
        <v>1.40625E-2</v>
      </c>
      <c r="D34" s="6">
        <f t="shared" si="17"/>
        <v>31</v>
      </c>
      <c r="E34" s="2"/>
      <c r="F34" s="2">
        <f t="shared" si="16"/>
        <v>0</v>
      </c>
      <c r="J34" s="1" t="str">
        <f t="shared" si="2"/>
        <v>Guest 35:00</v>
      </c>
      <c r="M34" s="8" t="str">
        <f t="shared" si="12"/>
        <v/>
      </c>
      <c r="N34" s="8" t="str">
        <f t="shared" si="13"/>
        <v/>
      </c>
      <c r="O34" s="1" t="str">
        <f t="shared" si="14"/>
        <v/>
      </c>
      <c r="P34" s="35" t="str">
        <f t="shared" si="15"/>
        <v/>
      </c>
      <c r="Q34" s="35" t="str">
        <f t="shared" si="7"/>
        <v/>
      </c>
      <c r="R34" s="6">
        <f t="shared" si="8"/>
        <v>0</v>
      </c>
      <c r="S34" s="6">
        <f>IF(AND(D34&lt;=L$4,P34&lt;&gt;"Y"),IF(N34&lt;VLOOKUP(O34,Runners!A$5:CY$183,S$1,FALSE),IF(Y$2="zero",0,Y$2),0),0)</f>
        <v>0</v>
      </c>
      <c r="T34" s="6">
        <f t="shared" si="9"/>
        <v>0</v>
      </c>
      <c r="U34" s="2"/>
      <c r="V34" s="2" t="str">
        <f>IF(O34&lt;&gt;"",VLOOKUP(O34,Runners!DE$5:DR$183,V$1,FALSE),"")</f>
        <v/>
      </c>
      <c r="W34" s="19" t="str">
        <f t="shared" si="10"/>
        <v/>
      </c>
    </row>
    <row r="35" spans="1:23" x14ac:dyDescent="0.25">
      <c r="A35" s="1" t="s">
        <v>154</v>
      </c>
      <c r="B35" s="3"/>
      <c r="C35" s="3">
        <f>IF(A35&lt;&gt;"",VLOOKUP(A35,Runners!A$5:AX$183,C$1,FALSE),0)</f>
        <v>1.3541666666666667E-2</v>
      </c>
      <c r="D35" s="6">
        <f t="shared" si="17"/>
        <v>32</v>
      </c>
      <c r="E35" s="2"/>
      <c r="F35" s="2">
        <f t="shared" si="16"/>
        <v>0</v>
      </c>
      <c r="J35" s="1" t="str">
        <f t="shared" si="2"/>
        <v>Guest 37:30</v>
      </c>
      <c r="M35" s="8" t="str">
        <f t="shared" si="12"/>
        <v/>
      </c>
      <c r="N35" s="8" t="str">
        <f t="shared" si="13"/>
        <v/>
      </c>
      <c r="O35" s="1" t="str">
        <f t="shared" si="14"/>
        <v/>
      </c>
      <c r="P35" s="35" t="str">
        <f t="shared" si="15"/>
        <v/>
      </c>
      <c r="Q35" s="35" t="str">
        <f t="shared" si="7"/>
        <v/>
      </c>
      <c r="R35" s="6">
        <f t="shared" si="8"/>
        <v>0</v>
      </c>
      <c r="S35" s="6">
        <f>IF(AND(D35&lt;=L$4,P35&lt;&gt;"Y"),IF(N35&lt;VLOOKUP(O35,Runners!A$5:CY$183,S$1,FALSE),IF(Y$2="zero",0,Y$2),0),0)</f>
        <v>0</v>
      </c>
      <c r="T35" s="6">
        <f t="shared" si="9"/>
        <v>0</v>
      </c>
      <c r="U35" s="2"/>
      <c r="V35" s="2" t="str">
        <f>IF(O35&lt;&gt;"",VLOOKUP(O35,Runners!DE$5:DR$183,V$1,FALSE),"")</f>
        <v/>
      </c>
      <c r="W35" s="19" t="str">
        <f t="shared" si="10"/>
        <v/>
      </c>
    </row>
    <row r="36" spans="1:23" x14ac:dyDescent="0.25">
      <c r="A36" s="1" t="s">
        <v>195</v>
      </c>
      <c r="C36" s="3">
        <f>IF(A36&lt;&gt;"",VLOOKUP(A36,Runners!A$5:AX$183,C$1,FALSE),0)</f>
        <v>1.3194444444444444E-2</v>
      </c>
      <c r="D36" s="6">
        <f t="shared" si="17"/>
        <v>33</v>
      </c>
      <c r="E36" s="2"/>
      <c r="F36" s="2">
        <f t="shared" si="16"/>
        <v>0</v>
      </c>
      <c r="J36" s="1" t="str">
        <f t="shared" si="2"/>
        <v>Guest 40:00</v>
      </c>
      <c r="M36" s="8" t="str">
        <f t="shared" si="12"/>
        <v/>
      </c>
      <c r="N36" s="8" t="str">
        <f t="shared" si="13"/>
        <v/>
      </c>
      <c r="O36" s="1" t="str">
        <f t="shared" si="14"/>
        <v/>
      </c>
      <c r="P36" s="35" t="str">
        <f t="shared" si="15"/>
        <v/>
      </c>
      <c r="Q36" s="35" t="str">
        <f t="shared" si="7"/>
        <v/>
      </c>
      <c r="R36" s="6">
        <f t="shared" si="8"/>
        <v>0</v>
      </c>
      <c r="S36" s="6">
        <f>IF(AND(D36&lt;=L$4,P36&lt;&gt;"Y"),IF(N36&lt;VLOOKUP(O36,Runners!A$5:CY$183,S$1,FALSE),IF(Y$2="zero",0,Y$2),0),0)</f>
        <v>0</v>
      </c>
      <c r="T36" s="6">
        <f t="shared" si="9"/>
        <v>0</v>
      </c>
      <c r="U36" s="2"/>
      <c r="V36" s="2" t="str">
        <f>IF(O36&lt;&gt;"",VLOOKUP(O36,Runners!DE$5:DR$183,V$1,FALSE),"")</f>
        <v/>
      </c>
      <c r="W36" s="19" t="str">
        <f t="shared" si="10"/>
        <v/>
      </c>
    </row>
    <row r="37" spans="1:23" x14ac:dyDescent="0.25">
      <c r="A37" s="1" t="s">
        <v>146</v>
      </c>
      <c r="C37" s="3">
        <f>IF(A37&lt;&gt;"",VLOOKUP(A37,Runners!A$5:AX$183,C$1,FALSE),0)</f>
        <v>1.1979166666666666E-2</v>
      </c>
      <c r="D37" s="6">
        <f t="shared" si="17"/>
        <v>34</v>
      </c>
      <c r="E37" s="2"/>
      <c r="F37" s="2">
        <f t="shared" si="16"/>
        <v>0</v>
      </c>
      <c r="J37" s="1" t="str">
        <f t="shared" ref="J37:J72" si="18">A37</f>
        <v>Guest 42:30</v>
      </c>
      <c r="M37" s="8" t="str">
        <f t="shared" si="12"/>
        <v/>
      </c>
      <c r="N37" s="8" t="str">
        <f t="shared" si="13"/>
        <v/>
      </c>
      <c r="O37" s="1" t="str">
        <f t="shared" si="14"/>
        <v/>
      </c>
      <c r="P37" s="35" t="str">
        <f t="shared" si="15"/>
        <v/>
      </c>
      <c r="Q37" s="35" t="str">
        <f t="shared" ref="Q37:Q72" si="19">IF(D37&lt;=L$4,IF(P37="Y",Q36,Q36-1),"")</f>
        <v/>
      </c>
      <c r="R37" s="6">
        <f t="shared" ref="R37:R72" si="20">IF(Q37=Q36,0,IF(Q37&gt;0,Q37,1))</f>
        <v>0</v>
      </c>
      <c r="S37" s="6">
        <f>IF(AND(D37&lt;=L$4,P37&lt;&gt;"Y"),IF(N37&lt;VLOOKUP(O37,Runners!A$5:CY$183,S$1,FALSE),IF(Y$2="zero",0,Y$2),0),0)</f>
        <v>0</v>
      </c>
      <c r="T37" s="6">
        <f t="shared" ref="T37:T72" si="21">IF(AND(D37&lt;=L$4,P37&lt;&gt;"Y"),S37+R37,0)</f>
        <v>0</v>
      </c>
      <c r="U37" s="2"/>
      <c r="V37" s="2" t="str">
        <f>IF(O37&lt;&gt;"",VLOOKUP(O37,Runners!DE$5:DR$183,V$1,FALSE),"")</f>
        <v/>
      </c>
      <c r="W37" s="19" t="str">
        <f t="shared" ref="W37:W72" si="22">IF(O37&lt;&gt;"",(V37-N37)/V37,"")</f>
        <v/>
      </c>
    </row>
    <row r="38" spans="1:23" x14ac:dyDescent="0.25">
      <c r="A38" s="1" t="s">
        <v>196</v>
      </c>
      <c r="B38" s="3"/>
      <c r="C38" s="3">
        <f>IF(A38&lt;&gt;"",VLOOKUP(A38,Runners!A$5:AX$183,C$1,FALSE),0)</f>
        <v>1.0937500000000001E-2</v>
      </c>
      <c r="D38" s="6">
        <f t="shared" si="17"/>
        <v>35</v>
      </c>
      <c r="E38" s="2"/>
      <c r="F38" s="2">
        <f t="shared" si="16"/>
        <v>0</v>
      </c>
      <c r="J38" s="1" t="str">
        <f t="shared" si="18"/>
        <v>Guest 45:00</v>
      </c>
      <c r="M38" s="8" t="str">
        <f t="shared" si="12"/>
        <v/>
      </c>
      <c r="N38" s="8" t="str">
        <f t="shared" si="13"/>
        <v/>
      </c>
      <c r="O38" s="1" t="str">
        <f t="shared" si="14"/>
        <v/>
      </c>
      <c r="P38" s="35" t="str">
        <f t="shared" si="15"/>
        <v/>
      </c>
      <c r="Q38" s="35" t="str">
        <f t="shared" si="19"/>
        <v/>
      </c>
      <c r="R38" s="6">
        <f t="shared" si="20"/>
        <v>0</v>
      </c>
      <c r="S38" s="6">
        <f>IF(AND(D38&lt;=L$4,P38&lt;&gt;"Y"),IF(N38&lt;VLOOKUP(O38,Runners!A$5:CY$183,S$1,FALSE),IF(Y$2="zero",0,Y$2),0),0)</f>
        <v>0</v>
      </c>
      <c r="T38" s="6">
        <f t="shared" si="21"/>
        <v>0</v>
      </c>
      <c r="U38" s="2"/>
      <c r="V38" s="2" t="str">
        <f>IF(O38&lt;&gt;"",VLOOKUP(O38,Runners!DE$5:DR$183,V$1,FALSE),"")</f>
        <v/>
      </c>
      <c r="W38" s="19" t="str">
        <f t="shared" si="22"/>
        <v/>
      </c>
    </row>
    <row r="39" spans="1:23" x14ac:dyDescent="0.25">
      <c r="A39" s="1" t="s">
        <v>147</v>
      </c>
      <c r="C39" s="3">
        <f>IF(A39&lt;&gt;"",VLOOKUP(A39,Runners!A$5:AX$183,C$1,FALSE),0)</f>
        <v>9.2013888888888892E-3</v>
      </c>
      <c r="D39" s="6">
        <f t="shared" si="17"/>
        <v>36</v>
      </c>
      <c r="E39" s="2"/>
      <c r="F39" s="2">
        <f t="shared" si="16"/>
        <v>0</v>
      </c>
      <c r="J39" s="1" t="str">
        <f t="shared" si="18"/>
        <v>Guest 47:30</v>
      </c>
      <c r="M39" s="8" t="str">
        <f t="shared" si="12"/>
        <v/>
      </c>
      <c r="N39" s="8" t="str">
        <f t="shared" si="13"/>
        <v/>
      </c>
      <c r="O39" s="1" t="str">
        <f t="shared" si="14"/>
        <v/>
      </c>
      <c r="P39" s="35" t="str">
        <f t="shared" si="15"/>
        <v/>
      </c>
      <c r="Q39" s="35" t="str">
        <f t="shared" si="19"/>
        <v/>
      </c>
      <c r="R39" s="6">
        <f t="shared" si="20"/>
        <v>0</v>
      </c>
      <c r="S39" s="6">
        <f>IF(AND(D39&lt;=L$4,P39&lt;&gt;"Y"),IF(N39&lt;VLOOKUP(O39,Runners!A$5:CY$183,S$1,FALSE),IF(Y$2="zero",0,Y$2),0),0)</f>
        <v>0</v>
      </c>
      <c r="T39" s="6">
        <f t="shared" si="21"/>
        <v>0</v>
      </c>
      <c r="U39" s="2"/>
      <c r="V39" s="2" t="str">
        <f>IF(O39&lt;&gt;"",VLOOKUP(O39,Runners!DE$5:DR$183,V$1,FALSE),"")</f>
        <v/>
      </c>
      <c r="W39" s="19" t="str">
        <f t="shared" si="22"/>
        <v/>
      </c>
    </row>
    <row r="40" spans="1:23" x14ac:dyDescent="0.25">
      <c r="A40" s="1" t="s">
        <v>197</v>
      </c>
      <c r="C40" s="3">
        <f>IF(A40&lt;&gt;"",VLOOKUP(A40,Runners!A$5:AX$183,C$1,FALSE),0)</f>
        <v>7.1180555555555554E-3</v>
      </c>
      <c r="D40" s="6">
        <f t="shared" si="17"/>
        <v>37</v>
      </c>
      <c r="E40" s="2"/>
      <c r="F40" s="2">
        <f t="shared" si="16"/>
        <v>0</v>
      </c>
      <c r="J40" s="1" t="str">
        <f t="shared" si="18"/>
        <v>Guest 50:00</v>
      </c>
      <c r="M40" s="8" t="str">
        <f t="shared" si="12"/>
        <v/>
      </c>
      <c r="N40" s="8" t="str">
        <f t="shared" si="13"/>
        <v/>
      </c>
      <c r="O40" s="1" t="str">
        <f t="shared" si="14"/>
        <v/>
      </c>
      <c r="P40" s="35" t="str">
        <f t="shared" si="15"/>
        <v/>
      </c>
      <c r="Q40" s="35" t="str">
        <f t="shared" si="19"/>
        <v/>
      </c>
      <c r="R40" s="6">
        <f t="shared" si="20"/>
        <v>0</v>
      </c>
      <c r="S40" s="6">
        <f>IF(AND(D40&lt;=L$4,P40&lt;&gt;"Y"),IF(N40&lt;VLOOKUP(O40,Runners!A$5:CY$183,S$1,FALSE),IF(Y$2="zero",0,Y$2),0),0)</f>
        <v>0</v>
      </c>
      <c r="T40" s="6">
        <f t="shared" si="21"/>
        <v>0</v>
      </c>
      <c r="U40" s="2"/>
      <c r="V40" s="2" t="str">
        <f>IF(O40&lt;&gt;"",VLOOKUP(O40,Runners!DE$5:DR$183,V$1,FALSE),"")</f>
        <v/>
      </c>
      <c r="W40" s="19" t="str">
        <f t="shared" si="22"/>
        <v/>
      </c>
    </row>
    <row r="41" spans="1:23" x14ac:dyDescent="0.25">
      <c r="A41" s="1" t="s">
        <v>198</v>
      </c>
      <c r="C41" s="3">
        <f>IF(A41&lt;&gt;"",VLOOKUP(A41,Runners!A$5:AX$183,C$1,FALSE),0)</f>
        <v>4.5138888888888893E-3</v>
      </c>
      <c r="D41" s="6">
        <f t="shared" si="17"/>
        <v>38</v>
      </c>
      <c r="E41" s="2"/>
      <c r="F41" s="2">
        <f t="shared" si="16"/>
        <v>0</v>
      </c>
      <c r="J41" s="1" t="str">
        <f t="shared" ref="J41" si="23">A41</f>
        <v>Guest 55:00</v>
      </c>
      <c r="M41" s="8" t="str">
        <f t="shared" si="12"/>
        <v/>
      </c>
      <c r="N41" s="8" t="str">
        <f t="shared" si="13"/>
        <v/>
      </c>
      <c r="O41" s="1" t="str">
        <f t="shared" si="14"/>
        <v/>
      </c>
      <c r="P41" s="35" t="str">
        <f t="shared" si="15"/>
        <v/>
      </c>
      <c r="Q41" s="35" t="str">
        <f t="shared" ref="Q41" si="24">IF(D41&lt;=L$4,IF(P41="Y",Q40,Q40-1),"")</f>
        <v/>
      </c>
      <c r="R41" s="6">
        <f t="shared" ref="R41" si="25">IF(Q41=Q40,0,IF(Q41&gt;0,Q41,1))</f>
        <v>0</v>
      </c>
      <c r="S41" s="6">
        <f>IF(AND(D41&lt;=L$4,P41&lt;&gt;"Y"),IF(N41&lt;VLOOKUP(O41,Runners!A$5:CY$183,S$1,FALSE),IF(Y$2="zero",0,Y$2),0),0)</f>
        <v>0</v>
      </c>
      <c r="T41" s="6">
        <f t="shared" ref="T41" si="26">IF(AND(D41&lt;=L$4,P41&lt;&gt;"Y"),S41+R41,0)</f>
        <v>0</v>
      </c>
      <c r="U41" s="2"/>
      <c r="V41" s="2" t="str">
        <f>IF(O41&lt;&gt;"",VLOOKUP(O41,Runners!DE$5:DR$183,V$1,FALSE),"")</f>
        <v/>
      </c>
      <c r="W41" s="19" t="str">
        <f t="shared" ref="W41" si="27">IF(O41&lt;&gt;"",(V41-N41)/V41,"")</f>
        <v/>
      </c>
    </row>
    <row r="42" spans="1:23" x14ac:dyDescent="0.25">
      <c r="A42" s="1" t="s">
        <v>199</v>
      </c>
      <c r="C42" s="3">
        <f>IF(A42&lt;&gt;"",VLOOKUP(A42,Runners!A$5:AX$183,C$1,FALSE),0)</f>
        <v>1.0416666666666667E-3</v>
      </c>
      <c r="D42" s="6">
        <f t="shared" si="17"/>
        <v>39</v>
      </c>
      <c r="E42" s="2"/>
      <c r="F42" s="2">
        <f t="shared" ref="F42:F107" si="28">IF(E42&gt;0,E42-C42,0)</f>
        <v>0</v>
      </c>
      <c r="J42" s="1" t="str">
        <f t="shared" si="18"/>
        <v>Guest 60:00</v>
      </c>
      <c r="M42" s="8" t="str">
        <f t="shared" si="12"/>
        <v/>
      </c>
      <c r="N42" s="8" t="str">
        <f t="shared" si="13"/>
        <v/>
      </c>
      <c r="O42" s="1" t="str">
        <f t="shared" si="14"/>
        <v/>
      </c>
      <c r="P42" s="35" t="str">
        <f t="shared" si="15"/>
        <v/>
      </c>
      <c r="Q42" s="35" t="str">
        <f>IF(D42&lt;=L$4,IF(P42="Y",Q40,Q40-1),"")</f>
        <v/>
      </c>
      <c r="R42" s="6">
        <f>IF(Q42=Q40,0,IF(Q42&gt;0,Q42,1))</f>
        <v>0</v>
      </c>
      <c r="S42" s="6">
        <f>IF(AND(D42&lt;=L$4,P42&lt;&gt;"Y"),IF(N42&lt;VLOOKUP(O42,Runners!A$5:CY$183,S$1,FALSE),IF(Y$2="zero",0,Y$2),0),0)</f>
        <v>0</v>
      </c>
      <c r="T42" s="6">
        <f t="shared" si="21"/>
        <v>0</v>
      </c>
      <c r="U42" s="2"/>
      <c r="V42" s="2" t="str">
        <f>IF(O42&lt;&gt;"",VLOOKUP(O42,Runners!DE$5:DR$183,V$1,FALSE),"")</f>
        <v/>
      </c>
      <c r="W42" s="19" t="str">
        <f t="shared" si="22"/>
        <v/>
      </c>
    </row>
    <row r="43" spans="1:23" x14ac:dyDescent="0.25">
      <c r="A43" s="1" t="s">
        <v>225</v>
      </c>
      <c r="B43" s="1" t="s">
        <v>226</v>
      </c>
      <c r="C43" s="3">
        <f>IF(A43&lt;&gt;"",VLOOKUP(A43,Runners!A$5:AX$183,C$1,FALSE),0)</f>
        <v>7.9861111111111122E-3</v>
      </c>
      <c r="D43" s="6">
        <f t="shared" si="17"/>
        <v>40</v>
      </c>
      <c r="E43" s="2">
        <v>2.6851851851851849E-2</v>
      </c>
      <c r="F43" s="2">
        <f t="shared" si="28"/>
        <v>1.8865740740740738E-2</v>
      </c>
      <c r="J43" s="1" t="str">
        <f t="shared" si="18"/>
        <v>Hannah Riley</v>
      </c>
      <c r="M43" s="8" t="str">
        <f t="shared" si="12"/>
        <v/>
      </c>
      <c r="N43" s="8" t="str">
        <f t="shared" si="13"/>
        <v/>
      </c>
      <c r="O43" s="1" t="str">
        <f t="shared" si="14"/>
        <v/>
      </c>
      <c r="P43" s="35" t="str">
        <f t="shared" si="15"/>
        <v/>
      </c>
      <c r="Q43" s="35" t="str">
        <f t="shared" si="19"/>
        <v/>
      </c>
      <c r="R43" s="6">
        <f t="shared" si="20"/>
        <v>0</v>
      </c>
      <c r="S43" s="6">
        <f>IF(AND(D43&lt;=L$4,P43&lt;&gt;"Y"),IF(N43&lt;VLOOKUP(O43,Runners!A$5:CY$183,S$1,FALSE),IF(Y$2="zero",0,Y$2),0),0)</f>
        <v>0</v>
      </c>
      <c r="T43" s="6">
        <f t="shared" si="21"/>
        <v>0</v>
      </c>
      <c r="U43" s="2"/>
      <c r="V43" s="2" t="str">
        <f>IF(O43&lt;&gt;"",VLOOKUP(O43,Runners!DE$5:DR$183,V$1,FALSE),"")</f>
        <v/>
      </c>
      <c r="W43" s="19" t="str">
        <f t="shared" si="22"/>
        <v/>
      </c>
    </row>
    <row r="44" spans="1:23" x14ac:dyDescent="0.25">
      <c r="A44" s="1" t="s">
        <v>140</v>
      </c>
      <c r="C44" s="3">
        <f>IF(A44&lt;&gt;"",VLOOKUP(A44,Runners!A$5:AX$183,C$1,FALSE),0)</f>
        <v>6.5972222222222222E-3</v>
      </c>
      <c r="D44" s="6">
        <f t="shared" si="17"/>
        <v>41</v>
      </c>
      <c r="E44" s="2"/>
      <c r="F44" s="2">
        <f t="shared" si="28"/>
        <v>0</v>
      </c>
      <c r="J44" s="1" t="str">
        <f t="shared" si="18"/>
        <v>Ian Tate</v>
      </c>
      <c r="M44" s="8" t="str">
        <f t="shared" si="12"/>
        <v/>
      </c>
      <c r="N44" s="8" t="str">
        <f t="shared" si="13"/>
        <v/>
      </c>
      <c r="O44" s="1" t="str">
        <f t="shared" si="14"/>
        <v/>
      </c>
      <c r="P44" s="35" t="str">
        <f t="shared" si="15"/>
        <v/>
      </c>
      <c r="Q44" s="35" t="str">
        <f t="shared" si="19"/>
        <v/>
      </c>
      <c r="R44" s="6">
        <f t="shared" si="20"/>
        <v>0</v>
      </c>
      <c r="S44" s="6">
        <f>IF(AND(D44&lt;=L$4,P44&lt;&gt;"Y"),IF(N44&lt;VLOOKUP(O44,Runners!A$5:CY$183,S$1,FALSE),IF(Y$2="zero",0,Y$2),0),0)</f>
        <v>0</v>
      </c>
      <c r="T44" s="6">
        <f t="shared" si="21"/>
        <v>0</v>
      </c>
      <c r="U44" s="2"/>
      <c r="V44" s="2" t="str">
        <f>IF(O44&lt;&gt;"",VLOOKUP(O44,Runners!DE$5:DR$183,V$1,FALSE),"")</f>
        <v/>
      </c>
      <c r="W44" s="19" t="str">
        <f t="shared" si="22"/>
        <v/>
      </c>
    </row>
    <row r="45" spans="1:23" x14ac:dyDescent="0.25">
      <c r="A45" s="1" t="s">
        <v>7</v>
      </c>
      <c r="C45" s="3">
        <f>IF(A45&lt;&gt;"",VLOOKUP(A45,Runners!A$5:AX$183,C$1,FALSE),0)</f>
        <v>1.2152777777777778E-3</v>
      </c>
      <c r="D45" s="6">
        <f t="shared" si="17"/>
        <v>42</v>
      </c>
      <c r="E45" s="2"/>
      <c r="F45" s="2">
        <f t="shared" si="28"/>
        <v>0</v>
      </c>
      <c r="J45" s="1" t="str">
        <f t="shared" si="18"/>
        <v>Jacqui Murray</v>
      </c>
      <c r="M45" s="8" t="str">
        <f t="shared" si="12"/>
        <v/>
      </c>
      <c r="N45" s="8" t="str">
        <f t="shared" si="13"/>
        <v/>
      </c>
      <c r="O45" s="1" t="str">
        <f t="shared" si="14"/>
        <v/>
      </c>
      <c r="P45" s="35" t="str">
        <f t="shared" si="15"/>
        <v/>
      </c>
      <c r="Q45" s="35" t="str">
        <f t="shared" si="19"/>
        <v/>
      </c>
      <c r="R45" s="6">
        <f t="shared" si="20"/>
        <v>0</v>
      </c>
      <c r="S45" s="6">
        <f>IF(AND(D45&lt;=L$4,P45&lt;&gt;"Y"),IF(N45&lt;VLOOKUP(O45,Runners!A$5:CY$183,S$1,FALSE),IF(Y$2="zero",0,Y$2),0),0)</f>
        <v>0</v>
      </c>
      <c r="T45" s="6">
        <f t="shared" si="21"/>
        <v>0</v>
      </c>
      <c r="U45" s="2"/>
      <c r="V45" s="2" t="str">
        <f>IF(O45&lt;&gt;"",VLOOKUP(O45,Runners!DE$5:DR$183,V$1,FALSE),"")</f>
        <v/>
      </c>
      <c r="W45" s="19" t="str">
        <f t="shared" si="22"/>
        <v/>
      </c>
    </row>
    <row r="46" spans="1:23" x14ac:dyDescent="0.25">
      <c r="A46" s="1" t="s">
        <v>189</v>
      </c>
      <c r="B46" s="3"/>
      <c r="C46" s="3">
        <f>IF(A46&lt;&gt;"",VLOOKUP(A46,Runners!A$5:AX$183,C$1,FALSE),0)</f>
        <v>1.1805555555555555E-2</v>
      </c>
      <c r="D46" s="6">
        <f t="shared" si="17"/>
        <v>43</v>
      </c>
      <c r="E46" s="2">
        <v>2.7696759259259258E-2</v>
      </c>
      <c r="F46" s="2">
        <f t="shared" si="28"/>
        <v>1.5891203703703703E-2</v>
      </c>
      <c r="J46" s="1" t="str">
        <f t="shared" si="18"/>
        <v>James Whittle</v>
      </c>
      <c r="M46" s="8" t="str">
        <f t="shared" si="12"/>
        <v/>
      </c>
      <c r="N46" s="8" t="str">
        <f t="shared" si="13"/>
        <v/>
      </c>
      <c r="O46" s="1" t="str">
        <f t="shared" si="14"/>
        <v/>
      </c>
      <c r="P46" s="35" t="str">
        <f t="shared" si="15"/>
        <v/>
      </c>
      <c r="Q46" s="35" t="str">
        <f t="shared" si="19"/>
        <v/>
      </c>
      <c r="R46" s="6">
        <f t="shared" si="20"/>
        <v>0</v>
      </c>
      <c r="S46" s="6">
        <f>IF(AND(D46&lt;=L$4,P46&lt;&gt;"Y"),IF(N46&lt;VLOOKUP(O46,Runners!A$5:CY$183,S$1,FALSE),IF(Y$2="zero",0,Y$2),0),0)</f>
        <v>0</v>
      </c>
      <c r="T46" s="6">
        <f t="shared" si="21"/>
        <v>0</v>
      </c>
      <c r="U46" s="2"/>
      <c r="V46" s="2" t="str">
        <f>IF(O46&lt;&gt;"",VLOOKUP(O46,Runners!DE$5:DR$183,V$1,FALSE),"")</f>
        <v/>
      </c>
      <c r="W46" s="19" t="str">
        <f t="shared" si="22"/>
        <v/>
      </c>
    </row>
    <row r="47" spans="1:23" x14ac:dyDescent="0.25">
      <c r="A47" s="1" t="s">
        <v>176</v>
      </c>
      <c r="B47" s="3"/>
      <c r="C47" s="3">
        <f>IF(A47&lt;&gt;"",VLOOKUP(A47,Runners!A$5:AX$183,C$1,FALSE),0)</f>
        <v>8.3333333333333332E-3</v>
      </c>
      <c r="D47" s="6">
        <f t="shared" si="17"/>
        <v>44</v>
      </c>
      <c r="E47" s="2"/>
      <c r="F47" s="2">
        <f t="shared" si="28"/>
        <v>0</v>
      </c>
      <c r="J47" s="1" t="str">
        <f t="shared" si="18"/>
        <v>Jennifer Hill</v>
      </c>
      <c r="M47" s="8" t="str">
        <f t="shared" si="12"/>
        <v/>
      </c>
      <c r="N47" s="8" t="str">
        <f t="shared" si="13"/>
        <v/>
      </c>
      <c r="O47" s="1" t="str">
        <f t="shared" si="14"/>
        <v/>
      </c>
      <c r="P47" s="35" t="str">
        <f t="shared" si="15"/>
        <v/>
      </c>
      <c r="Q47" s="35" t="str">
        <f t="shared" si="19"/>
        <v/>
      </c>
      <c r="R47" s="6">
        <f t="shared" si="20"/>
        <v>0</v>
      </c>
      <c r="S47" s="6">
        <f>IF(AND(D47&lt;=L$4,P47&lt;&gt;"Y"),IF(N47&lt;VLOOKUP(O47,Runners!A$5:CY$183,S$1,FALSE),IF(Y$2="zero",0,Y$2),0),0)</f>
        <v>0</v>
      </c>
      <c r="T47" s="6">
        <f t="shared" si="21"/>
        <v>0</v>
      </c>
      <c r="U47" s="2"/>
      <c r="V47" s="2" t="str">
        <f>IF(O47&lt;&gt;"",VLOOKUP(O47,Runners!DE$5:DR$183,V$1,FALSE),"")</f>
        <v/>
      </c>
      <c r="W47" s="19" t="str">
        <f t="shared" si="22"/>
        <v/>
      </c>
    </row>
    <row r="48" spans="1:23" x14ac:dyDescent="0.25">
      <c r="A48" s="1" t="s">
        <v>16</v>
      </c>
      <c r="C48" s="3">
        <f>IF(A48&lt;&gt;"",VLOOKUP(A48,Runners!A$5:AX$183,C$1,FALSE),0)</f>
        <v>1.1979166666666666E-2</v>
      </c>
      <c r="D48" s="6">
        <f t="shared" si="17"/>
        <v>45</v>
      </c>
      <c r="E48" s="2"/>
      <c r="F48" s="2">
        <f t="shared" si="28"/>
        <v>0</v>
      </c>
      <c r="J48" s="1" t="str">
        <f t="shared" si="18"/>
        <v>Joe Greenwood</v>
      </c>
      <c r="M48" s="8" t="str">
        <f t="shared" si="12"/>
        <v/>
      </c>
      <c r="N48" s="8" t="str">
        <f t="shared" si="13"/>
        <v/>
      </c>
      <c r="O48" s="1" t="str">
        <f t="shared" si="14"/>
        <v/>
      </c>
      <c r="P48" s="35" t="str">
        <f t="shared" si="15"/>
        <v/>
      </c>
      <c r="Q48" s="35" t="str">
        <f t="shared" si="19"/>
        <v/>
      </c>
      <c r="R48" s="6">
        <f t="shared" si="20"/>
        <v>0</v>
      </c>
      <c r="S48" s="6">
        <f>IF(AND(D48&lt;=L$4,P48&lt;&gt;"Y"),IF(N48&lt;VLOOKUP(O48,Runners!A$5:CY$183,S$1,FALSE),IF(Y$2="zero",0,Y$2),0),0)</f>
        <v>0</v>
      </c>
      <c r="T48" s="6">
        <f t="shared" si="21"/>
        <v>0</v>
      </c>
      <c r="U48" s="2"/>
      <c r="V48" s="2" t="str">
        <f>IF(O48&lt;&gt;"",VLOOKUP(O48,Runners!DE$5:DR$183,V$1,FALSE),"")</f>
        <v/>
      </c>
      <c r="W48" s="19" t="str">
        <f t="shared" si="22"/>
        <v/>
      </c>
    </row>
    <row r="49" spans="1:23" x14ac:dyDescent="0.25">
      <c r="A49" s="1" t="s">
        <v>124</v>
      </c>
      <c r="C49" s="3">
        <f>IF(A49&lt;&gt;"",VLOOKUP(A49,Runners!A$5:AX$183,C$1,FALSE),0)</f>
        <v>8.8541666666666664E-3</v>
      </c>
      <c r="D49" s="6">
        <f t="shared" si="17"/>
        <v>46</v>
      </c>
      <c r="E49" s="2"/>
      <c r="F49" s="2">
        <f t="shared" si="28"/>
        <v>0</v>
      </c>
      <c r="J49" s="1" t="str">
        <f t="shared" si="18"/>
        <v>John Bertenshaw</v>
      </c>
      <c r="M49" s="8" t="str">
        <f t="shared" si="12"/>
        <v/>
      </c>
      <c r="N49" s="8" t="str">
        <f t="shared" si="13"/>
        <v/>
      </c>
      <c r="O49" s="1" t="str">
        <f t="shared" si="14"/>
        <v/>
      </c>
      <c r="P49" s="35" t="str">
        <f t="shared" si="15"/>
        <v/>
      </c>
      <c r="Q49" s="35" t="str">
        <f t="shared" si="19"/>
        <v/>
      </c>
      <c r="R49" s="6">
        <f t="shared" si="20"/>
        <v>0</v>
      </c>
      <c r="S49" s="6">
        <f>IF(AND(D49&lt;=L$4,P49&lt;&gt;"Y"),IF(N49&lt;VLOOKUP(O49,Runners!A$5:CY$183,S$1,FALSE),IF(Y$2="zero",0,Y$2),0),0)</f>
        <v>0</v>
      </c>
      <c r="T49" s="6">
        <f t="shared" si="21"/>
        <v>0</v>
      </c>
      <c r="U49" s="2"/>
      <c r="V49" s="2" t="str">
        <f>IF(O49&lt;&gt;"",VLOOKUP(O49,Runners!DE$5:DR$183,V$1,FALSE),"")</f>
        <v/>
      </c>
      <c r="W49" s="19" t="str">
        <f t="shared" si="22"/>
        <v/>
      </c>
    </row>
    <row r="50" spans="1:23" x14ac:dyDescent="0.25">
      <c r="A50" s="1" t="s">
        <v>142</v>
      </c>
      <c r="C50" s="3">
        <f>IF(A50&lt;&gt;"",VLOOKUP(A50,Runners!A$5:AX$183,C$1,FALSE),0)</f>
        <v>9.8958333333333329E-3</v>
      </c>
      <c r="D50" s="6">
        <f t="shared" si="17"/>
        <v>47</v>
      </c>
      <c r="E50" s="2"/>
      <c r="F50" s="2">
        <f t="shared" si="28"/>
        <v>0</v>
      </c>
      <c r="J50" s="1" t="str">
        <f t="shared" si="18"/>
        <v>Jonathan Tuck</v>
      </c>
      <c r="M50" s="8" t="str">
        <f t="shared" si="12"/>
        <v/>
      </c>
      <c r="N50" s="8" t="str">
        <f t="shared" si="13"/>
        <v/>
      </c>
      <c r="O50" s="1" t="str">
        <f t="shared" si="14"/>
        <v/>
      </c>
      <c r="P50" s="35" t="str">
        <f t="shared" si="15"/>
        <v/>
      </c>
      <c r="Q50" s="35" t="str">
        <f t="shared" si="19"/>
        <v/>
      </c>
      <c r="R50" s="6">
        <f t="shared" si="20"/>
        <v>0</v>
      </c>
      <c r="S50" s="6">
        <f>IF(AND(D50&lt;=L$4,P50&lt;&gt;"Y"),IF(N50&lt;VLOOKUP(O50,Runners!A$5:CY$183,S$1,FALSE),IF(Y$2="zero",0,Y$2),0),0)</f>
        <v>0</v>
      </c>
      <c r="T50" s="6">
        <f t="shared" si="21"/>
        <v>0</v>
      </c>
      <c r="U50" s="2"/>
      <c r="V50" s="2" t="str">
        <f>IF(O50&lt;&gt;"",VLOOKUP(O50,Runners!DE$5:DR$183,V$1,FALSE),"")</f>
        <v/>
      </c>
      <c r="W50" s="19" t="str">
        <f t="shared" si="22"/>
        <v/>
      </c>
    </row>
    <row r="51" spans="1:23" x14ac:dyDescent="0.25">
      <c r="A51" s="1" t="s">
        <v>191</v>
      </c>
      <c r="C51" s="3">
        <f>IF(A51&lt;&gt;"",VLOOKUP(A51,Runners!A$5:AX$183,C$1,FALSE),0)</f>
        <v>2.9513888888888888E-3</v>
      </c>
      <c r="D51" s="6">
        <f t="shared" si="17"/>
        <v>48</v>
      </c>
      <c r="E51" s="2"/>
      <c r="F51" s="2">
        <f t="shared" si="28"/>
        <v>0</v>
      </c>
      <c r="J51" s="1" t="str">
        <f t="shared" si="18"/>
        <v>Juli Wiseman</v>
      </c>
      <c r="M51" s="8" t="str">
        <f t="shared" si="12"/>
        <v/>
      </c>
      <c r="N51" s="8" t="str">
        <f t="shared" si="13"/>
        <v/>
      </c>
      <c r="O51" s="1" t="str">
        <f t="shared" si="14"/>
        <v/>
      </c>
      <c r="P51" s="35" t="str">
        <f t="shared" si="15"/>
        <v/>
      </c>
      <c r="Q51" s="35" t="str">
        <f t="shared" si="19"/>
        <v/>
      </c>
      <c r="R51" s="6">
        <f t="shared" si="20"/>
        <v>0</v>
      </c>
      <c r="S51" s="6">
        <f>IF(AND(D51&lt;=L$4,P51&lt;&gt;"Y"),IF(N51&lt;VLOOKUP(O51,Runners!A$5:CY$183,S$1,FALSE),IF(Y$2="zero",0,Y$2),0),0)</f>
        <v>0</v>
      </c>
      <c r="T51" s="6">
        <f t="shared" si="21"/>
        <v>0</v>
      </c>
      <c r="U51" s="2"/>
      <c r="V51" s="2" t="str">
        <f>IF(O51&lt;&gt;"",VLOOKUP(O51,Runners!DE$5:DR$183,V$1,FALSE),"")</f>
        <v/>
      </c>
      <c r="W51" s="19" t="str">
        <f t="shared" si="22"/>
        <v/>
      </c>
    </row>
    <row r="52" spans="1:23" x14ac:dyDescent="0.25">
      <c r="A52" s="1" t="s">
        <v>14</v>
      </c>
      <c r="C52" s="3">
        <f>IF(A52&lt;&gt;"",VLOOKUP(A52,Runners!A$5:AX$183,C$1,FALSE),0)</f>
        <v>4.6874999999999998E-3</v>
      </c>
      <c r="D52" s="6">
        <f t="shared" si="17"/>
        <v>49</v>
      </c>
      <c r="E52" s="2"/>
      <c r="F52" s="2">
        <f t="shared" si="28"/>
        <v>0</v>
      </c>
      <c r="J52" s="1" t="str">
        <f t="shared" si="18"/>
        <v>Julia Rolfe</v>
      </c>
      <c r="M52" s="8" t="str">
        <f t="shared" si="12"/>
        <v/>
      </c>
      <c r="N52" s="8" t="str">
        <f t="shared" si="13"/>
        <v/>
      </c>
      <c r="O52" s="1" t="str">
        <f t="shared" si="14"/>
        <v/>
      </c>
      <c r="P52" s="35" t="str">
        <f t="shared" si="15"/>
        <v/>
      </c>
      <c r="Q52" s="35" t="str">
        <f t="shared" si="19"/>
        <v/>
      </c>
      <c r="R52" s="6">
        <f t="shared" si="20"/>
        <v>0</v>
      </c>
      <c r="S52" s="6">
        <f>IF(AND(D52&lt;=L$4,P52&lt;&gt;"Y"),IF(N52&lt;VLOOKUP(O52,Runners!A$5:CY$183,S$1,FALSE),IF(Y$2="zero",0,Y$2),0),0)</f>
        <v>0</v>
      </c>
      <c r="T52" s="6">
        <f t="shared" si="21"/>
        <v>0</v>
      </c>
      <c r="U52" s="2"/>
      <c r="V52" s="2" t="str">
        <f>IF(O52&lt;&gt;"",VLOOKUP(O52,Runners!DE$5:DR$183,V$1,FALSE),"")</f>
        <v/>
      </c>
      <c r="W52" s="19" t="str">
        <f t="shared" si="22"/>
        <v/>
      </c>
    </row>
    <row r="53" spans="1:23" x14ac:dyDescent="0.25">
      <c r="A53" s="1" t="s">
        <v>180</v>
      </c>
      <c r="C53" s="3">
        <f>IF(A53&lt;&gt;"",VLOOKUP(A53,Runners!A$5:AX$183,C$1,FALSE),0)</f>
        <v>7.6388888888888886E-3</v>
      </c>
      <c r="D53" s="6">
        <f t="shared" si="17"/>
        <v>50</v>
      </c>
      <c r="E53" s="2"/>
      <c r="F53" s="2">
        <f t="shared" si="28"/>
        <v>0</v>
      </c>
      <c r="J53" s="1" t="str">
        <f t="shared" si="18"/>
        <v>Kate Edwards</v>
      </c>
      <c r="M53" s="8" t="str">
        <f t="shared" si="12"/>
        <v/>
      </c>
      <c r="N53" s="8" t="str">
        <f t="shared" si="13"/>
        <v/>
      </c>
      <c r="O53" s="1" t="str">
        <f t="shared" si="14"/>
        <v/>
      </c>
      <c r="P53" s="35" t="str">
        <f t="shared" si="15"/>
        <v/>
      </c>
      <c r="Q53" s="35" t="str">
        <f t="shared" si="19"/>
        <v/>
      </c>
      <c r="R53" s="6">
        <f t="shared" si="20"/>
        <v>0</v>
      </c>
      <c r="S53" s="6">
        <f>IF(AND(D53&lt;=L$4,P53&lt;&gt;"Y"),IF(N53&lt;VLOOKUP(O53,Runners!A$5:CY$183,S$1,FALSE),IF(Y$2="zero",0,Y$2),0),0)</f>
        <v>0</v>
      </c>
      <c r="T53" s="6">
        <f t="shared" si="21"/>
        <v>0</v>
      </c>
      <c r="U53" s="2"/>
      <c r="V53" s="2" t="str">
        <f>IF(O53&lt;&gt;"",VLOOKUP(O53,Runners!DE$5:DR$183,V$1,FALSE),"")</f>
        <v/>
      </c>
      <c r="W53" s="19" t="str">
        <f t="shared" si="22"/>
        <v/>
      </c>
    </row>
    <row r="54" spans="1:23" x14ac:dyDescent="0.25">
      <c r="A54" s="1" t="s">
        <v>13</v>
      </c>
      <c r="C54" s="3">
        <f>IF(A54&lt;&gt;"",VLOOKUP(A54,Runners!A$5:AX$183,C$1,FALSE),0)</f>
        <v>2.9513888888888888E-3</v>
      </c>
      <c r="D54" s="6">
        <f t="shared" si="17"/>
        <v>51</v>
      </c>
      <c r="E54" s="2"/>
      <c r="F54" s="2">
        <f t="shared" si="28"/>
        <v>0</v>
      </c>
      <c r="J54" s="1" t="str">
        <f t="shared" si="18"/>
        <v>Kathy Gaunt</v>
      </c>
      <c r="M54" s="8" t="str">
        <f t="shared" si="12"/>
        <v/>
      </c>
      <c r="N54" s="8" t="str">
        <f t="shared" si="13"/>
        <v/>
      </c>
      <c r="O54" s="1" t="str">
        <f t="shared" si="14"/>
        <v/>
      </c>
      <c r="P54" s="35" t="str">
        <f t="shared" si="15"/>
        <v/>
      </c>
      <c r="Q54" s="35" t="str">
        <f t="shared" si="19"/>
        <v/>
      </c>
      <c r="R54" s="6">
        <f t="shared" si="20"/>
        <v>0</v>
      </c>
      <c r="S54" s="6">
        <f>IF(AND(D54&lt;=L$4,P54&lt;&gt;"Y"),IF(N54&lt;VLOOKUP(O54,Runners!A$5:CY$183,S$1,FALSE),IF(Y$2="zero",0,Y$2),0),0)</f>
        <v>0</v>
      </c>
      <c r="T54" s="6">
        <f t="shared" si="21"/>
        <v>0</v>
      </c>
      <c r="U54" s="2"/>
      <c r="V54" s="2" t="str">
        <f>IF(O54&lt;&gt;"",VLOOKUP(O54,Runners!DE$5:DR$183,V$1,FALSE),"")</f>
        <v/>
      </c>
      <c r="W54" s="19" t="str">
        <f t="shared" si="22"/>
        <v/>
      </c>
    </row>
    <row r="55" spans="1:23" x14ac:dyDescent="0.25">
      <c r="A55" s="1" t="s">
        <v>158</v>
      </c>
      <c r="C55" s="3">
        <f>IF(A55&lt;&gt;"",VLOOKUP(A55,Runners!A$5:AX$183,C$1,FALSE),0)</f>
        <v>7.1180555555555554E-3</v>
      </c>
      <c r="D55" s="6">
        <f t="shared" si="17"/>
        <v>52</v>
      </c>
      <c r="E55" s="2"/>
      <c r="F55" s="2">
        <f t="shared" si="28"/>
        <v>0</v>
      </c>
      <c r="J55" s="1" t="str">
        <f t="shared" si="18"/>
        <v>Katy McIntyre</v>
      </c>
      <c r="M55" s="8"/>
      <c r="P55" s="35"/>
      <c r="Q55" s="35"/>
      <c r="T55" s="6"/>
      <c r="U55" s="2"/>
      <c r="V55" s="2"/>
      <c r="W55" s="19"/>
    </row>
    <row r="56" spans="1:23" x14ac:dyDescent="0.25">
      <c r="A56" s="1" t="s">
        <v>141</v>
      </c>
      <c r="C56" s="3">
        <f>IF(A56&lt;&gt;"",VLOOKUP(A56,Runners!A$5:AX$183,C$1,FALSE),0)</f>
        <v>5.3819444444444453E-3</v>
      </c>
      <c r="D56" s="6">
        <f t="shared" si="17"/>
        <v>53</v>
      </c>
      <c r="E56" s="2"/>
      <c r="F56" s="2">
        <f t="shared" si="28"/>
        <v>0</v>
      </c>
      <c r="J56" s="1" t="str">
        <f t="shared" si="18"/>
        <v>Kevin Murray</v>
      </c>
      <c r="M56" s="8" t="str">
        <f>IF(D56&lt;=L$4,SMALL(E$4:E$208,D56),"")</f>
        <v/>
      </c>
      <c r="N56" s="8" t="str">
        <f>IF(D56&lt;=L$4,VLOOKUP(M56,E$4:F$208,2,FALSE),"")</f>
        <v/>
      </c>
      <c r="O56" s="1" t="str">
        <f>IF(D56&lt;=L$4,VLOOKUP(M56,E$4:J$208,6,FALSE),"")</f>
        <v/>
      </c>
      <c r="P56" s="35" t="str">
        <f>IF(D56&lt;=L$4,VLOOKUP(O56,A$4:B$208,2,FALSE),"")</f>
        <v/>
      </c>
      <c r="Q56" s="35" t="str">
        <f>IF(D56&lt;=L$4,IF(P56="Y",Q54,Q54-1),"")</f>
        <v/>
      </c>
      <c r="R56" s="6">
        <f>IF(Q56=Q54,0,IF(Q56&gt;0,Q56,1))</f>
        <v>0</v>
      </c>
      <c r="S56" s="6">
        <f>IF(AND(D56&lt;=L$4,P56&lt;&gt;"Y"),IF(N56&lt;VLOOKUP(O56,Runners!A$5:CY$183,S$1,FALSE),IF(Y$2="zero",0,Y$2),0),0)</f>
        <v>0</v>
      </c>
      <c r="T56" s="6">
        <f t="shared" si="21"/>
        <v>0</v>
      </c>
      <c r="U56" s="2"/>
      <c r="V56" s="2" t="str">
        <f>IF(O56&lt;&gt;"",VLOOKUP(O56,Runners!DE$5:DR$183,V$1,FALSE),"")</f>
        <v/>
      </c>
      <c r="W56" s="19" t="str">
        <f t="shared" si="22"/>
        <v/>
      </c>
    </row>
    <row r="57" spans="1:23" x14ac:dyDescent="0.25">
      <c r="A57" s="1" t="s">
        <v>202</v>
      </c>
      <c r="C57" s="3">
        <f>IF(A57&lt;&gt;"",VLOOKUP(A57,Runners!A$5:AX$183,C$1,FALSE),0)</f>
        <v>7.1180555555555554E-3</v>
      </c>
      <c r="D57" s="6">
        <f t="shared" si="17"/>
        <v>54</v>
      </c>
      <c r="E57" s="2"/>
      <c r="F57" s="2">
        <f t="shared" si="28"/>
        <v>0</v>
      </c>
      <c r="J57" s="1" t="str">
        <f t="shared" si="18"/>
        <v>Kim Dykes</v>
      </c>
      <c r="M57" s="8" t="str">
        <f>IF(D57&lt;=L$4,SMALL(E$4:E$208,D57),"")</f>
        <v/>
      </c>
      <c r="N57" s="8" t="str">
        <f>IF(D57&lt;=L$4,VLOOKUP(M57,E$4:F$208,2,FALSE),"")</f>
        <v/>
      </c>
      <c r="O57" s="1" t="str">
        <f>IF(D57&lt;=L$4,VLOOKUP(M57,E$4:J$208,6,FALSE),"")</f>
        <v/>
      </c>
      <c r="P57" s="35" t="str">
        <f>IF(D57&lt;=L$4,VLOOKUP(O57,A$4:B$208,2,FALSE),"")</f>
        <v/>
      </c>
      <c r="Q57" s="35" t="str">
        <f t="shared" si="19"/>
        <v/>
      </c>
      <c r="R57" s="6">
        <f t="shared" si="20"/>
        <v>0</v>
      </c>
      <c r="S57" s="6">
        <f>IF(AND(D57&lt;=L$4,P57&lt;&gt;"Y"),IF(N57&lt;VLOOKUP(O57,Runners!A$5:CY$183,S$1,FALSE),IF(Y$2="zero",0,Y$2),0),0)</f>
        <v>0</v>
      </c>
      <c r="T57" s="6">
        <f t="shared" si="21"/>
        <v>0</v>
      </c>
      <c r="U57" s="2"/>
      <c r="V57" s="2" t="str">
        <f>IF(O57&lt;&gt;"",VLOOKUP(O57,Runners!DE$5:DR$183,V$1,FALSE),"")</f>
        <v/>
      </c>
      <c r="W57" s="19" t="str">
        <f t="shared" si="22"/>
        <v/>
      </c>
    </row>
    <row r="58" spans="1:23" x14ac:dyDescent="0.25">
      <c r="A58" s="1" t="s">
        <v>10</v>
      </c>
      <c r="C58" s="3">
        <f>IF(A58&lt;&gt;"",VLOOKUP(A58,Runners!A$5:AX$183,C$1,FALSE),0)</f>
        <v>4.340277777777778E-3</v>
      </c>
      <c r="D58" s="6">
        <f t="shared" si="17"/>
        <v>55</v>
      </c>
      <c r="E58" s="2"/>
      <c r="F58" s="2">
        <f t="shared" si="28"/>
        <v>0</v>
      </c>
      <c r="J58" s="1" t="str">
        <f t="shared" si="18"/>
        <v>Kirsten Burnett</v>
      </c>
      <c r="M58" s="8"/>
      <c r="P58" s="35"/>
      <c r="Q58" s="35"/>
      <c r="T58" s="6"/>
      <c r="U58" s="2"/>
      <c r="V58" s="2"/>
      <c r="W58" s="19"/>
    </row>
    <row r="59" spans="1:23" x14ac:dyDescent="0.25">
      <c r="A59" s="1" t="s">
        <v>9</v>
      </c>
      <c r="C59" s="3">
        <f>IF(A59&lt;&gt;"",VLOOKUP(A59,Runners!A$5:AX$183,C$1,FALSE),0)</f>
        <v>4.8611111111111112E-3</v>
      </c>
      <c r="D59" s="6">
        <f t="shared" si="17"/>
        <v>56</v>
      </c>
      <c r="E59" s="2"/>
      <c r="F59" s="2">
        <f t="shared" si="28"/>
        <v>0</v>
      </c>
      <c r="J59" s="1" t="str">
        <f t="shared" si="18"/>
        <v>Laura Byrne</v>
      </c>
      <c r="M59" s="8" t="str">
        <f t="shared" ref="M59:M65" si="29">IF(D59&lt;=L$4,SMALL(E$4:E$208,D59),"")</f>
        <v/>
      </c>
      <c r="N59" s="8" t="str">
        <f t="shared" ref="N59:N65" si="30">IF(D59&lt;=L$4,VLOOKUP(M59,E$4:F$208,2,FALSE),"")</f>
        <v/>
      </c>
      <c r="O59" s="1" t="str">
        <f t="shared" ref="O59:O65" si="31">IF(D59&lt;=L$4,VLOOKUP(M59,E$4:J$208,6,FALSE),"")</f>
        <v/>
      </c>
      <c r="P59" s="35" t="str">
        <f t="shared" ref="P59:P65" si="32">IF(D59&lt;=L$4,VLOOKUP(O59,A$4:B$208,2,FALSE),"")</f>
        <v/>
      </c>
      <c r="Q59" s="35" t="str">
        <f>IF(D59&lt;=L$4,IF(P59="Y",Q57,Q57-1),"")</f>
        <v/>
      </c>
      <c r="R59" s="6">
        <f>IF(Q59=Q57,0,IF(Q59&gt;0,Q59,1))</f>
        <v>0</v>
      </c>
      <c r="S59" s="6">
        <f>IF(AND(D59&lt;=L$4,P59&lt;&gt;"Y"),IF(N59&lt;VLOOKUP(O59,Runners!A$5:CY$183,S$1,FALSE),IF(Y$2="zero",0,Y$2),0),0)</f>
        <v>0</v>
      </c>
      <c r="T59" s="6">
        <f t="shared" si="21"/>
        <v>0</v>
      </c>
      <c r="U59" s="2"/>
      <c r="V59" s="2" t="str">
        <f>IF(O59&lt;&gt;"",VLOOKUP(O59,Runners!DE$5:DR$183,V$1,FALSE),"")</f>
        <v/>
      </c>
      <c r="W59" s="19" t="str">
        <f t="shared" si="22"/>
        <v/>
      </c>
    </row>
    <row r="60" spans="1:23" x14ac:dyDescent="0.25">
      <c r="A60" s="1" t="s">
        <v>183</v>
      </c>
      <c r="C60" s="3">
        <f>IF(A60&lt;&gt;"",VLOOKUP(A60,Runners!A$5:AX$183,C$1,FALSE),0)</f>
        <v>4.1666666666666666E-3</v>
      </c>
      <c r="D60" s="6">
        <f t="shared" si="17"/>
        <v>57</v>
      </c>
      <c r="E60" s="2"/>
      <c r="F60" s="2">
        <f t="shared" si="28"/>
        <v>0</v>
      </c>
      <c r="J60" s="1" t="str">
        <f t="shared" si="18"/>
        <v>Lee Ramsden</v>
      </c>
      <c r="M60" s="8" t="str">
        <f t="shared" si="29"/>
        <v/>
      </c>
      <c r="N60" s="8" t="str">
        <f t="shared" si="30"/>
        <v/>
      </c>
      <c r="O60" s="1" t="str">
        <f t="shared" si="31"/>
        <v/>
      </c>
      <c r="P60" s="35" t="str">
        <f t="shared" si="32"/>
        <v/>
      </c>
      <c r="Q60" s="35" t="str">
        <f t="shared" si="19"/>
        <v/>
      </c>
      <c r="R60" s="6">
        <f t="shared" si="20"/>
        <v>0</v>
      </c>
      <c r="S60" s="6">
        <f>IF(AND(D60&lt;=L$4,P60&lt;&gt;"Y"),IF(N60&lt;VLOOKUP(O60,Runners!A$5:CY$183,S$1,FALSE),IF(Y$2="zero",0,Y$2),0),0)</f>
        <v>0</v>
      </c>
      <c r="T60" s="6">
        <f t="shared" si="21"/>
        <v>0</v>
      </c>
      <c r="U60" s="2"/>
      <c r="V60" s="2" t="str">
        <f>IF(O60&lt;&gt;"",VLOOKUP(O60,Runners!DE$5:DR$183,V$1,FALSE),"")</f>
        <v/>
      </c>
      <c r="W60" s="19" t="str">
        <f t="shared" si="22"/>
        <v/>
      </c>
    </row>
    <row r="61" spans="1:23" x14ac:dyDescent="0.25">
      <c r="A61" s="1" t="s">
        <v>148</v>
      </c>
      <c r="B61" s="3"/>
      <c r="C61" s="3">
        <f>IF(A61&lt;&gt;"",VLOOKUP(A61,Runners!A$5:AX$183,C$1,FALSE),0)</f>
        <v>9.5486111111111119E-3</v>
      </c>
      <c r="D61" s="6">
        <f t="shared" si="17"/>
        <v>58</v>
      </c>
      <c r="E61" s="2"/>
      <c r="F61" s="2">
        <f t="shared" si="28"/>
        <v>0</v>
      </c>
      <c r="J61" s="1" t="str">
        <f t="shared" si="18"/>
        <v>Lewis McAfee</v>
      </c>
      <c r="M61" s="8" t="str">
        <f t="shared" si="29"/>
        <v/>
      </c>
      <c r="N61" s="8" t="str">
        <f t="shared" si="30"/>
        <v/>
      </c>
      <c r="O61" s="1" t="str">
        <f t="shared" si="31"/>
        <v/>
      </c>
      <c r="P61" s="35" t="str">
        <f t="shared" si="32"/>
        <v/>
      </c>
      <c r="Q61" s="35" t="str">
        <f t="shared" si="19"/>
        <v/>
      </c>
      <c r="R61" s="6">
        <f t="shared" si="20"/>
        <v>0</v>
      </c>
      <c r="S61" s="6">
        <f>IF(AND(D61&lt;=L$4,P61&lt;&gt;"Y"),IF(N61&lt;VLOOKUP(O61,Runners!A$5:CY$183,S$1,FALSE),IF(Y$2="zero",0,Y$2),0),0)</f>
        <v>0</v>
      </c>
      <c r="T61" s="6">
        <f t="shared" si="21"/>
        <v>0</v>
      </c>
      <c r="U61" s="2"/>
      <c r="V61" s="2" t="str">
        <f>IF(O61&lt;&gt;"",VLOOKUP(O61,Runners!DE$5:DR$183,V$1,FALSE),"")</f>
        <v/>
      </c>
      <c r="W61" s="19" t="str">
        <f t="shared" si="22"/>
        <v/>
      </c>
    </row>
    <row r="62" spans="1:23" x14ac:dyDescent="0.25">
      <c r="A62" s="1" t="s">
        <v>200</v>
      </c>
      <c r="B62" s="3"/>
      <c r="C62" s="3">
        <f>IF(A62&lt;&gt;"",VLOOKUP(A62,Runners!A$5:AX$183,C$1,FALSE),0)</f>
        <v>1.3888888888888889E-3</v>
      </c>
      <c r="D62" s="6">
        <f t="shared" si="17"/>
        <v>59</v>
      </c>
      <c r="E62" s="2"/>
      <c r="F62" s="2">
        <f t="shared" si="28"/>
        <v>0</v>
      </c>
      <c r="J62" s="1" t="str">
        <f t="shared" si="18"/>
        <v>Liah Murphy</v>
      </c>
      <c r="M62" s="8" t="str">
        <f t="shared" si="29"/>
        <v/>
      </c>
      <c r="N62" s="8" t="str">
        <f t="shared" si="30"/>
        <v/>
      </c>
      <c r="O62" s="1" t="str">
        <f t="shared" si="31"/>
        <v/>
      </c>
      <c r="P62" s="35" t="str">
        <f t="shared" si="32"/>
        <v/>
      </c>
      <c r="Q62" s="35" t="str">
        <f t="shared" si="19"/>
        <v/>
      </c>
      <c r="R62" s="6">
        <f t="shared" si="20"/>
        <v>0</v>
      </c>
      <c r="S62" s="6">
        <f>IF(AND(D62&lt;=L$4,P62&lt;&gt;"Y"),IF(N62&lt;VLOOKUP(O62,Runners!A$5:CY$183,S$1,FALSE),IF(Y$2="zero",0,Y$2),0),0)</f>
        <v>0</v>
      </c>
      <c r="T62" s="6">
        <f t="shared" si="21"/>
        <v>0</v>
      </c>
      <c r="U62" s="2"/>
      <c r="V62" s="2" t="str">
        <f>IF(O62&lt;&gt;"",VLOOKUP(O62,Runners!DE$5:DR$183,V$1,FALSE),"")</f>
        <v/>
      </c>
      <c r="W62" s="19" t="str">
        <f t="shared" si="22"/>
        <v/>
      </c>
    </row>
    <row r="63" spans="1:23" x14ac:dyDescent="0.25">
      <c r="A63" s="1" t="s">
        <v>167</v>
      </c>
      <c r="C63" s="3">
        <f>IF(A63&lt;&gt;"",VLOOKUP(A63,Runners!A$5:AX$183,C$1,FALSE),0)</f>
        <v>3.645833333333333E-3</v>
      </c>
      <c r="D63" s="6">
        <f t="shared" si="17"/>
        <v>60</v>
      </c>
      <c r="E63" s="2"/>
      <c r="F63" s="2">
        <f t="shared" si="28"/>
        <v>0</v>
      </c>
      <c r="J63" s="1" t="str">
        <f t="shared" si="18"/>
        <v>Linda Chadderton</v>
      </c>
      <c r="M63" s="8" t="str">
        <f t="shared" si="29"/>
        <v/>
      </c>
      <c r="N63" s="8" t="str">
        <f t="shared" si="30"/>
        <v/>
      </c>
      <c r="O63" s="1" t="str">
        <f t="shared" si="31"/>
        <v/>
      </c>
      <c r="P63" s="35" t="str">
        <f t="shared" si="32"/>
        <v/>
      </c>
      <c r="Q63" s="35" t="str">
        <f t="shared" si="19"/>
        <v/>
      </c>
      <c r="R63" s="6">
        <f t="shared" si="20"/>
        <v>0</v>
      </c>
      <c r="S63" s="6">
        <f>IF(AND(D63&lt;=L$4,P63&lt;&gt;"Y"),IF(N63&lt;VLOOKUP(O63,Runners!A$5:CY$183,S$1,FALSE),IF(Y$2="zero",0,Y$2),0),0)</f>
        <v>0</v>
      </c>
      <c r="T63" s="6">
        <f t="shared" si="21"/>
        <v>0</v>
      </c>
      <c r="U63" s="2"/>
      <c r="V63" s="2" t="str">
        <f>IF(O63&lt;&gt;"",VLOOKUP(O63,Runners!DE$5:DR$183,V$1,FALSE),"")</f>
        <v/>
      </c>
      <c r="W63" s="19" t="str">
        <f t="shared" si="22"/>
        <v/>
      </c>
    </row>
    <row r="64" spans="1:23" x14ac:dyDescent="0.25">
      <c r="A64" s="1" t="s">
        <v>182</v>
      </c>
      <c r="C64" s="3">
        <f>IF(A64&lt;&gt;"",VLOOKUP(A64,Runners!A$5:AX$183,C$1,FALSE),0)</f>
        <v>1.1574074074074074E-6</v>
      </c>
      <c r="D64" s="6">
        <f t="shared" si="17"/>
        <v>61</v>
      </c>
      <c r="E64" s="2"/>
      <c r="F64" s="2">
        <f t="shared" si="28"/>
        <v>0</v>
      </c>
      <c r="J64" s="1" t="str">
        <f t="shared" si="18"/>
        <v>Liz Boon</v>
      </c>
      <c r="M64" s="8" t="str">
        <f t="shared" si="29"/>
        <v/>
      </c>
      <c r="N64" s="8" t="str">
        <f t="shared" si="30"/>
        <v/>
      </c>
      <c r="O64" s="1" t="str">
        <f t="shared" si="31"/>
        <v/>
      </c>
      <c r="P64" s="35" t="str">
        <f t="shared" si="32"/>
        <v/>
      </c>
      <c r="Q64" s="35" t="str">
        <f t="shared" si="19"/>
        <v/>
      </c>
      <c r="R64" s="6">
        <f t="shared" si="20"/>
        <v>0</v>
      </c>
      <c r="S64" s="6">
        <f>IF(AND(D64&lt;=L$4,P64&lt;&gt;"Y"),IF(N64&lt;VLOOKUP(O64,Runners!A$5:CY$183,S$1,FALSE),IF(Y$2="zero",0,Y$2),0),0)</f>
        <v>0</v>
      </c>
      <c r="T64" s="6">
        <f t="shared" si="21"/>
        <v>0</v>
      </c>
      <c r="U64" s="2"/>
      <c r="V64" s="2" t="str">
        <f>IF(O64&lt;&gt;"",VLOOKUP(O64,Runners!DE$5:DR$183,V$1,FALSE),"")</f>
        <v/>
      </c>
      <c r="W64" s="19" t="str">
        <f t="shared" si="22"/>
        <v/>
      </c>
    </row>
    <row r="65" spans="1:23" x14ac:dyDescent="0.25">
      <c r="A65" s="1" t="s">
        <v>145</v>
      </c>
      <c r="C65" s="3">
        <f>IF(A65&lt;&gt;"",VLOOKUP(A65,Runners!A$5:AX$183,C$1,FALSE),0)</f>
        <v>3.645833333333333E-3</v>
      </c>
      <c r="D65" s="6">
        <f t="shared" si="17"/>
        <v>62</v>
      </c>
      <c r="E65" s="2"/>
      <c r="F65" s="2">
        <f t="shared" si="28"/>
        <v>0</v>
      </c>
      <c r="J65" s="1" t="str">
        <f t="shared" si="18"/>
        <v>Liz Canavan</v>
      </c>
      <c r="M65" s="8" t="str">
        <f t="shared" si="29"/>
        <v/>
      </c>
      <c r="N65" s="8" t="str">
        <f t="shared" si="30"/>
        <v/>
      </c>
      <c r="O65" s="1" t="str">
        <f t="shared" si="31"/>
        <v/>
      </c>
      <c r="P65" s="35" t="str">
        <f t="shared" si="32"/>
        <v/>
      </c>
      <c r="Q65" s="35" t="str">
        <f t="shared" si="19"/>
        <v/>
      </c>
      <c r="R65" s="6">
        <f t="shared" si="20"/>
        <v>0</v>
      </c>
      <c r="S65" s="6">
        <f>IF(AND(D65&lt;=L$4,P65&lt;&gt;"Y"),IF(N65&lt;VLOOKUP(O65,Runners!A$5:CY$183,S$1,FALSE),IF(Y$2="zero",0,Y$2),0),0)</f>
        <v>0</v>
      </c>
      <c r="T65" s="6">
        <f t="shared" si="21"/>
        <v>0</v>
      </c>
      <c r="U65" s="2"/>
      <c r="V65" s="2" t="str">
        <f>IF(O65&lt;&gt;"",VLOOKUP(O65,Runners!DE$5:DR$183,V$1,FALSE),"")</f>
        <v/>
      </c>
      <c r="W65" s="19" t="str">
        <f t="shared" si="22"/>
        <v/>
      </c>
    </row>
    <row r="66" spans="1:23" x14ac:dyDescent="0.25">
      <c r="A66" s="1" t="s">
        <v>160</v>
      </c>
      <c r="B66" s="3"/>
      <c r="C66" s="3">
        <f>IF(A66&lt;&gt;"",VLOOKUP(A66,Runners!A$5:AX$183,C$1,FALSE),0)</f>
        <v>9.3749999999999997E-3</v>
      </c>
      <c r="D66" s="6">
        <f t="shared" si="17"/>
        <v>63</v>
      </c>
      <c r="E66" s="2"/>
      <c r="F66" s="2">
        <f t="shared" si="28"/>
        <v>0</v>
      </c>
      <c r="J66" s="1" t="str">
        <f t="shared" si="18"/>
        <v>Louise Cox</v>
      </c>
      <c r="M66" s="8"/>
      <c r="P66" s="35"/>
      <c r="Q66" s="35"/>
      <c r="T66" s="6"/>
      <c r="U66" s="2"/>
      <c r="V66" s="2"/>
      <c r="W66" s="19"/>
    </row>
    <row r="67" spans="1:23" x14ac:dyDescent="0.25">
      <c r="A67" s="36" t="s">
        <v>162</v>
      </c>
      <c r="B67" s="3"/>
      <c r="C67" s="3">
        <f>IF(A67&lt;&gt;"",VLOOKUP(A67,Runners!A$5:AX$183,C$1,FALSE),0)</f>
        <v>8.1597222222222227E-3</v>
      </c>
      <c r="D67" s="6">
        <f t="shared" si="17"/>
        <v>64</v>
      </c>
      <c r="E67" s="2">
        <v>2.462962962962963E-2</v>
      </c>
      <c r="F67" s="2">
        <f t="shared" si="28"/>
        <v>1.6469907407407405E-2</v>
      </c>
      <c r="J67" s="1" t="str">
        <f t="shared" si="18"/>
        <v>Maddy Markham</v>
      </c>
      <c r="M67" s="8" t="str">
        <f t="shared" ref="M67:M98" si="33">IF(D67&lt;=L$4,SMALL(E$4:E$208,D67),"")</f>
        <v/>
      </c>
      <c r="N67" s="8" t="str">
        <f t="shared" ref="N67:N98" si="34">IF(D67&lt;=L$4,VLOOKUP(M67,E$4:F$208,2,FALSE),"")</f>
        <v/>
      </c>
      <c r="O67" s="1" t="str">
        <f t="shared" ref="O67:O98" si="35">IF(D67&lt;=L$4,VLOOKUP(M67,E$4:J$208,6,FALSE),"")</f>
        <v/>
      </c>
      <c r="P67" s="35" t="str">
        <f t="shared" ref="P67:P98" si="36">IF(D67&lt;=L$4,VLOOKUP(O67,A$4:B$208,2,FALSE),"")</f>
        <v/>
      </c>
      <c r="Q67" s="35" t="str">
        <f>IF(D67&lt;=L$4,IF(P67="Y",Q65,Q65-1),"")</f>
        <v/>
      </c>
      <c r="R67" s="6">
        <f>IF(Q67=Q65,0,IF(Q67&gt;0,Q67,1))</f>
        <v>0</v>
      </c>
      <c r="S67" s="6">
        <f>IF(AND(D67&lt;=L$4,P67&lt;&gt;"Y"),IF(N67&lt;VLOOKUP(O67,Runners!A$5:CY$183,S$1,FALSE),IF(Y$2="zero",0,Y$2),0),0)</f>
        <v>0</v>
      </c>
      <c r="T67" s="6">
        <f t="shared" si="21"/>
        <v>0</v>
      </c>
      <c r="U67" s="2"/>
      <c r="V67" s="2" t="str">
        <f>IF(O67&lt;&gt;"",VLOOKUP(O67,Runners!DE$5:DR$183,V$1,FALSE),"")</f>
        <v/>
      </c>
      <c r="W67" s="19" t="str">
        <f t="shared" si="22"/>
        <v/>
      </c>
    </row>
    <row r="68" spans="1:23" x14ac:dyDescent="0.25">
      <c r="A68" s="36" t="s">
        <v>204</v>
      </c>
      <c r="B68" s="3" t="s">
        <v>181</v>
      </c>
      <c r="C68" s="3">
        <f>IF(A68&lt;&gt;"",VLOOKUP(A68,Runners!A$5:AX$183,C$1,FALSE),0)</f>
        <v>3.472222222222222E-3</v>
      </c>
      <c r="D68" s="6">
        <f t="shared" si="17"/>
        <v>65</v>
      </c>
      <c r="E68" s="2"/>
      <c r="F68" s="2">
        <f t="shared" si="28"/>
        <v>0</v>
      </c>
      <c r="J68" s="1" t="str">
        <f t="shared" si="18"/>
        <v>Marie</v>
      </c>
      <c r="M68" s="8" t="str">
        <f t="shared" si="33"/>
        <v/>
      </c>
      <c r="N68" s="8" t="str">
        <f t="shared" si="34"/>
        <v/>
      </c>
      <c r="O68" s="1" t="str">
        <f t="shared" si="35"/>
        <v/>
      </c>
      <c r="P68" s="35" t="str">
        <f t="shared" si="36"/>
        <v/>
      </c>
      <c r="Q68" s="35" t="str">
        <f t="shared" si="19"/>
        <v/>
      </c>
      <c r="R68" s="6">
        <f t="shared" si="20"/>
        <v>0</v>
      </c>
      <c r="S68" s="6">
        <f>IF(AND(D68&lt;=L$4,P68&lt;&gt;"Y"),IF(N68&lt;VLOOKUP(O68,Runners!A$5:CY$183,S$1,FALSE),IF(Y$2="zero",0,Y$2),0),0)</f>
        <v>0</v>
      </c>
      <c r="T68" s="6">
        <f t="shared" si="21"/>
        <v>0</v>
      </c>
      <c r="U68" s="2"/>
      <c r="V68" s="2" t="str">
        <f>IF(O68&lt;&gt;"",VLOOKUP(O68,Runners!DE$5:DR$183,V$1,FALSE),"")</f>
        <v/>
      </c>
      <c r="W68" s="19" t="str">
        <f t="shared" si="22"/>
        <v/>
      </c>
    </row>
    <row r="69" spans="1:23" x14ac:dyDescent="0.25">
      <c r="A69" s="1" t="s">
        <v>136</v>
      </c>
      <c r="C69" s="3">
        <f>IF(A69&lt;&gt;"",VLOOKUP(A69,Runners!A$5:AX$183,C$1,FALSE),0)</f>
        <v>8.1597222222222227E-3</v>
      </c>
      <c r="D69" s="6">
        <f t="shared" si="17"/>
        <v>66</v>
      </c>
      <c r="E69" s="2"/>
      <c r="F69" s="2">
        <f t="shared" si="28"/>
        <v>0</v>
      </c>
      <c r="J69" s="1" t="str">
        <f t="shared" si="18"/>
        <v>Mark Hughes</v>
      </c>
      <c r="M69" s="8" t="str">
        <f t="shared" si="33"/>
        <v/>
      </c>
      <c r="N69" s="8" t="str">
        <f t="shared" si="34"/>
        <v/>
      </c>
      <c r="O69" s="1" t="str">
        <f t="shared" si="35"/>
        <v/>
      </c>
      <c r="P69" s="35" t="str">
        <f t="shared" si="36"/>
        <v/>
      </c>
      <c r="Q69" s="35" t="str">
        <f t="shared" si="19"/>
        <v/>
      </c>
      <c r="R69" s="6">
        <f t="shared" si="20"/>
        <v>0</v>
      </c>
      <c r="S69" s="6">
        <f>IF(AND(D69&lt;=L$4,P69&lt;&gt;"Y"),IF(N69&lt;VLOOKUP(O69,Runners!A$5:CY$183,S$1,FALSE),IF(Y$2="zero",0,Y$2),0),0)</f>
        <v>0</v>
      </c>
      <c r="T69" s="6">
        <f t="shared" si="21"/>
        <v>0</v>
      </c>
      <c r="U69" s="2"/>
      <c r="V69" s="2" t="str">
        <f>IF(O69&lt;&gt;"",VLOOKUP(O69,Runners!DE$5:DR$183,V$1,FALSE),"")</f>
        <v/>
      </c>
      <c r="W69" s="19" t="str">
        <f t="shared" si="22"/>
        <v/>
      </c>
    </row>
    <row r="70" spans="1:23" x14ac:dyDescent="0.25">
      <c r="A70" s="1" t="s">
        <v>174</v>
      </c>
      <c r="C70" s="3">
        <f>IF(A70&lt;&gt;"",VLOOKUP(A70,Runners!A$5:AX$183,C$1,FALSE),0)</f>
        <v>7.8125E-3</v>
      </c>
      <c r="D70" s="6">
        <f t="shared" si="17"/>
        <v>67</v>
      </c>
      <c r="E70" s="2"/>
      <c r="F70" s="2">
        <f t="shared" si="28"/>
        <v>0</v>
      </c>
      <c r="J70" s="1" t="str">
        <f t="shared" si="18"/>
        <v>Mark Johnston</v>
      </c>
      <c r="M70" s="8" t="str">
        <f t="shared" si="33"/>
        <v/>
      </c>
      <c r="N70" s="8" t="str">
        <f t="shared" si="34"/>
        <v/>
      </c>
      <c r="O70" s="1" t="str">
        <f t="shared" si="35"/>
        <v/>
      </c>
      <c r="P70" s="35" t="str">
        <f t="shared" si="36"/>
        <v/>
      </c>
      <c r="Q70" s="35" t="str">
        <f t="shared" si="19"/>
        <v/>
      </c>
      <c r="R70" s="6">
        <f t="shared" si="20"/>
        <v>0</v>
      </c>
      <c r="S70" s="6">
        <f>IF(AND(D70&lt;=L$4,P70&lt;&gt;"Y"),IF(N70&lt;VLOOKUP(O70,Runners!A$5:CY$183,S$1,FALSE),IF(Y$2="zero",0,Y$2),0),0)</f>
        <v>0</v>
      </c>
      <c r="T70" s="6">
        <f t="shared" si="21"/>
        <v>0</v>
      </c>
      <c r="U70" s="2"/>
      <c r="V70" s="2" t="str">
        <f>IF(O70&lt;&gt;"",VLOOKUP(O70,Runners!DE$5:DR$183,V$1,FALSE),"")</f>
        <v/>
      </c>
      <c r="W70" s="19" t="str">
        <f t="shared" si="22"/>
        <v/>
      </c>
    </row>
    <row r="71" spans="1:23" x14ac:dyDescent="0.25">
      <c r="A71" s="1" t="s">
        <v>22</v>
      </c>
      <c r="B71" s="3"/>
      <c r="C71" s="3">
        <f>IF(A71&lt;&gt;"",VLOOKUP(A71,Runners!A$5:AX$183,C$1,FALSE),0)</f>
        <v>1.0416666666666666E-2</v>
      </c>
      <c r="D71" s="6">
        <f t="shared" si="17"/>
        <v>68</v>
      </c>
      <c r="E71" s="2">
        <v>2.6944444444444441E-2</v>
      </c>
      <c r="F71" s="2">
        <f t="shared" si="28"/>
        <v>1.6527777777777773E-2</v>
      </c>
      <c r="J71" s="1" t="str">
        <f t="shared" si="18"/>
        <v>Mark Selby</v>
      </c>
      <c r="M71" s="8" t="str">
        <f t="shared" si="33"/>
        <v/>
      </c>
      <c r="N71" s="8" t="str">
        <f t="shared" si="34"/>
        <v/>
      </c>
      <c r="O71" s="1" t="str">
        <f t="shared" si="35"/>
        <v/>
      </c>
      <c r="P71" s="35" t="str">
        <f t="shared" si="36"/>
        <v/>
      </c>
      <c r="Q71" s="35" t="str">
        <f t="shared" si="19"/>
        <v/>
      </c>
      <c r="R71" s="6">
        <f t="shared" si="20"/>
        <v>0</v>
      </c>
      <c r="S71" s="6">
        <f>IF(AND(D71&lt;=L$4,P71&lt;&gt;"Y"),IF(N71&lt;VLOOKUP(O71,Runners!A$5:CY$183,S$1,FALSE),IF(Y$2="zero",0,Y$2),0),0)</f>
        <v>0</v>
      </c>
      <c r="T71" s="6">
        <f t="shared" si="21"/>
        <v>0</v>
      </c>
      <c r="U71" s="2"/>
      <c r="V71" s="2" t="str">
        <f>IF(O71&lt;&gt;"",VLOOKUP(O71,Runners!DE$5:DR$183,V$1,FALSE),"")</f>
        <v/>
      </c>
      <c r="W71" s="19" t="str">
        <f t="shared" si="22"/>
        <v/>
      </c>
    </row>
    <row r="72" spans="1:23" x14ac:dyDescent="0.25">
      <c r="A72" s="1" t="s">
        <v>184</v>
      </c>
      <c r="B72" s="1" t="s">
        <v>181</v>
      </c>
      <c r="C72" s="3">
        <f>IF(A72&lt;&gt;"",VLOOKUP(A72,Runners!A$5:AX$183,C$1,FALSE),0)</f>
        <v>8.1597222222222227E-3</v>
      </c>
      <c r="D72" s="6">
        <f t="shared" si="17"/>
        <v>69</v>
      </c>
      <c r="E72" s="2"/>
      <c r="F72" s="2">
        <f t="shared" si="28"/>
        <v>0</v>
      </c>
      <c r="J72" s="1" t="str">
        <f t="shared" si="18"/>
        <v>Matt Ames</v>
      </c>
      <c r="M72" s="8" t="str">
        <f t="shared" si="33"/>
        <v/>
      </c>
      <c r="N72" s="8" t="str">
        <f t="shared" si="34"/>
        <v/>
      </c>
      <c r="O72" s="1" t="str">
        <f t="shared" si="35"/>
        <v/>
      </c>
      <c r="P72" s="35" t="str">
        <f t="shared" si="36"/>
        <v/>
      </c>
      <c r="Q72" s="35" t="str">
        <f t="shared" si="19"/>
        <v/>
      </c>
      <c r="R72" s="6">
        <f t="shared" si="20"/>
        <v>0</v>
      </c>
      <c r="S72" s="6">
        <f>IF(AND(D72&lt;=L$4,P72&lt;&gt;"Y"),IF(N72&lt;VLOOKUP(O72,Runners!A$5:CY$183,S$1,FALSE),IF(Y$2="zero",0,Y$2),0),0)</f>
        <v>0</v>
      </c>
      <c r="T72" s="6">
        <f t="shared" si="21"/>
        <v>0</v>
      </c>
      <c r="U72" s="2"/>
      <c r="V72" s="2" t="str">
        <f>IF(O72&lt;&gt;"",VLOOKUP(O72,Runners!DE$5:DR$183,V$1,FALSE),"")</f>
        <v/>
      </c>
      <c r="W72" s="19" t="str">
        <f t="shared" si="22"/>
        <v/>
      </c>
    </row>
    <row r="73" spans="1:23" x14ac:dyDescent="0.25">
      <c r="A73" s="1" t="s">
        <v>232</v>
      </c>
      <c r="C73" s="3">
        <f>IF(A73&lt;&gt;"",VLOOKUP(A73,Runners!A$5:AX$183,C$1,FALSE),0)</f>
        <v>1.7361111111111112E-4</v>
      </c>
      <c r="D73" s="6">
        <f t="shared" si="17"/>
        <v>70</v>
      </c>
      <c r="E73" s="2"/>
      <c r="F73" s="2">
        <f t="shared" ref="F73" si="37">IF(E73&gt;0,E73-C73,0)</f>
        <v>0</v>
      </c>
      <c r="J73" s="1" t="str">
        <f t="shared" ref="J73" si="38">A73</f>
        <v>Matt Kay</v>
      </c>
      <c r="M73" s="8" t="str">
        <f t="shared" si="33"/>
        <v/>
      </c>
      <c r="N73" s="8" t="str">
        <f t="shared" si="34"/>
        <v/>
      </c>
      <c r="O73" s="1" t="str">
        <f t="shared" si="35"/>
        <v/>
      </c>
      <c r="P73" s="35" t="str">
        <f t="shared" si="36"/>
        <v/>
      </c>
      <c r="Q73" s="35" t="str">
        <f t="shared" ref="Q73" si="39">IF(D73&lt;=L$4,IF(P73="Y",Q72,Q72-1),"")</f>
        <v/>
      </c>
      <c r="R73" s="6">
        <f t="shared" ref="R73" si="40">IF(Q73=Q72,0,IF(Q73&gt;0,Q73,1))</f>
        <v>0</v>
      </c>
      <c r="S73" s="6">
        <f>IF(AND(D73&lt;=L$4,P73&lt;&gt;"Y"),IF(N73&lt;VLOOKUP(O73,Runners!A$5:CY$183,S$1,FALSE),IF(Y$2="zero",0,Y$2),0),0)</f>
        <v>0</v>
      </c>
      <c r="T73" s="6">
        <f t="shared" ref="T73" si="41">IF(AND(D73&lt;=L$4,P73&lt;&gt;"Y"),S73+R73,0)</f>
        <v>0</v>
      </c>
      <c r="U73" s="2"/>
      <c r="V73" s="2" t="str">
        <f>IF(O73&lt;&gt;"",VLOOKUP(O73,Runners!DE$5:DR$183,V$1,FALSE),"")</f>
        <v/>
      </c>
      <c r="W73" s="19" t="str">
        <f t="shared" ref="W73" si="42">IF(O73&lt;&gt;"",(V73-N73)/V73,"")</f>
        <v/>
      </c>
    </row>
    <row r="74" spans="1:23" x14ac:dyDescent="0.25">
      <c r="A74" s="1" t="s">
        <v>169</v>
      </c>
      <c r="C74" s="3">
        <f>IF(A74&lt;&gt;"",VLOOKUP(A74,Runners!A$5:AX$183,C$1,FALSE),0)</f>
        <v>9.8958333333333329E-3</v>
      </c>
      <c r="D74" s="6">
        <f t="shared" si="17"/>
        <v>71</v>
      </c>
      <c r="E74" s="2"/>
      <c r="F74" s="2">
        <f t="shared" si="28"/>
        <v>0</v>
      </c>
      <c r="J74" s="1" t="str">
        <f t="shared" ref="J74:J106" si="43">A74</f>
        <v>Mel Koth</v>
      </c>
      <c r="M74" s="8" t="str">
        <f t="shared" si="33"/>
        <v/>
      </c>
      <c r="N74" s="8" t="str">
        <f t="shared" si="34"/>
        <v/>
      </c>
      <c r="O74" s="1" t="str">
        <f t="shared" si="35"/>
        <v/>
      </c>
      <c r="P74" s="35" t="str">
        <f t="shared" si="36"/>
        <v/>
      </c>
      <c r="Q74" s="35" t="str">
        <f>IF(D74&lt;=L$4,IF(P74="Y",Q72,Q72-1),"")</f>
        <v/>
      </c>
      <c r="R74" s="6">
        <f>IF(Q74=Q72,0,IF(Q74&gt;0,Q74,1))</f>
        <v>0</v>
      </c>
      <c r="S74" s="6">
        <f>IF(AND(D74&lt;=L$4,P74&lt;&gt;"Y"),IF(N74&lt;VLOOKUP(O74,Runners!A$5:CY$183,S$1,FALSE),IF(Y$2="zero",0,Y$2),0),0)</f>
        <v>0</v>
      </c>
      <c r="T74" s="6">
        <f t="shared" ref="T74:T106" si="44">IF(AND(D74&lt;=L$4,P74&lt;&gt;"Y"),S74+R74,0)</f>
        <v>0</v>
      </c>
      <c r="U74" s="2"/>
      <c r="V74" s="2" t="str">
        <f>IF(O74&lt;&gt;"",VLOOKUP(O74,Runners!DE$5:DR$183,V$1,FALSE),"")</f>
        <v/>
      </c>
      <c r="W74" s="19" t="str">
        <f t="shared" ref="W74:W106" si="45">IF(O74&lt;&gt;"",(V74-N74)/V74,"")</f>
        <v/>
      </c>
    </row>
    <row r="75" spans="1:23" x14ac:dyDescent="0.25">
      <c r="A75" s="1" t="s">
        <v>163</v>
      </c>
      <c r="C75" s="3">
        <f>IF(A75&lt;&gt;"",VLOOKUP(A75,Runners!A$5:AX$183,C$1,FALSE),0)</f>
        <v>1.0243055555555556E-2</v>
      </c>
      <c r="D75" s="6">
        <f t="shared" si="17"/>
        <v>72</v>
      </c>
      <c r="E75" s="2"/>
      <c r="F75" s="2">
        <f t="shared" si="28"/>
        <v>0</v>
      </c>
      <c r="J75" s="1" t="str">
        <f t="shared" si="43"/>
        <v>Michael Hall</v>
      </c>
      <c r="M75" s="8" t="str">
        <f t="shared" si="33"/>
        <v/>
      </c>
      <c r="N75" s="8" t="str">
        <f t="shared" si="34"/>
        <v/>
      </c>
      <c r="O75" s="1" t="str">
        <f t="shared" si="35"/>
        <v/>
      </c>
      <c r="P75" s="35" t="str">
        <f t="shared" si="36"/>
        <v/>
      </c>
      <c r="Q75" s="35" t="str">
        <f t="shared" ref="Q75:Q106" si="46">IF(D75&lt;=L$4,IF(P75="Y",Q74,Q74-1),"")</f>
        <v/>
      </c>
      <c r="R75" s="6">
        <f t="shared" ref="R75:R106" si="47">IF(Q75=Q74,0,IF(Q75&gt;0,Q75,1))</f>
        <v>0</v>
      </c>
      <c r="S75" s="6">
        <f>IF(AND(D75&lt;=L$4,P75&lt;&gt;"Y"),IF(N75&lt;VLOOKUP(O75,Runners!A$5:CY$183,S$1,FALSE),IF(Y$2="zero",0,Y$2),0),0)</f>
        <v>0</v>
      </c>
      <c r="T75" s="6">
        <f t="shared" si="44"/>
        <v>0</v>
      </c>
      <c r="U75" s="2"/>
      <c r="V75" s="2" t="str">
        <f>IF(O75&lt;&gt;"",VLOOKUP(O75,Runners!DE$5:DR$183,V$1,FALSE),"")</f>
        <v/>
      </c>
      <c r="W75" s="19" t="str">
        <f t="shared" si="45"/>
        <v/>
      </c>
    </row>
    <row r="76" spans="1:23" x14ac:dyDescent="0.25">
      <c r="A76" s="1" t="s">
        <v>186</v>
      </c>
      <c r="C76" s="3">
        <f>IF(A76&lt;&gt;"",VLOOKUP(A76,Runners!A$5:AX$183,C$1,FALSE),0)</f>
        <v>8.3333333333333332E-3</v>
      </c>
      <c r="D76" s="6">
        <f t="shared" si="17"/>
        <v>73</v>
      </c>
      <c r="E76" s="2"/>
      <c r="F76" s="2">
        <f t="shared" si="28"/>
        <v>0</v>
      </c>
      <c r="J76" s="1" t="str">
        <f t="shared" si="43"/>
        <v>Michelle Chadwick</v>
      </c>
      <c r="M76" s="8" t="str">
        <f t="shared" si="33"/>
        <v/>
      </c>
      <c r="N76" s="8" t="str">
        <f t="shared" si="34"/>
        <v/>
      </c>
      <c r="O76" s="1" t="str">
        <f t="shared" si="35"/>
        <v/>
      </c>
      <c r="P76" s="35" t="str">
        <f t="shared" si="36"/>
        <v/>
      </c>
      <c r="Q76" s="35" t="str">
        <f t="shared" si="46"/>
        <v/>
      </c>
      <c r="R76" s="6">
        <f t="shared" si="47"/>
        <v>0</v>
      </c>
      <c r="S76" s="6">
        <f>IF(AND(D76&lt;=L$4,P76&lt;&gt;"Y"),IF(N76&lt;VLOOKUP(O76,Runners!A$5:CY$183,S$1,FALSE),IF(Y$2="zero",0,Y$2),0),0)</f>
        <v>0</v>
      </c>
      <c r="T76" s="6">
        <f t="shared" si="44"/>
        <v>0</v>
      </c>
      <c r="U76" s="2"/>
      <c r="V76" s="2" t="str">
        <f>IF(O76&lt;&gt;"",VLOOKUP(O76,Runners!DE$5:DR$183,V$1,FALSE),"")</f>
        <v/>
      </c>
      <c r="W76" s="19" t="str">
        <f t="shared" si="45"/>
        <v/>
      </c>
    </row>
    <row r="77" spans="1:23" x14ac:dyDescent="0.25">
      <c r="A77" s="1" t="s">
        <v>12</v>
      </c>
      <c r="B77" s="3"/>
      <c r="C77" s="3">
        <f>IF(A77&lt;&gt;"",VLOOKUP(A77,Runners!A$5:AX$183,C$1,FALSE),0)</f>
        <v>1.1574074074074074E-6</v>
      </c>
      <c r="D77" s="6">
        <f t="shared" si="17"/>
        <v>74</v>
      </c>
      <c r="E77" s="2"/>
      <c r="F77" s="2">
        <f t="shared" si="28"/>
        <v>0</v>
      </c>
      <c r="J77" s="1" t="str">
        <f t="shared" si="43"/>
        <v>Michelle Sheridan</v>
      </c>
      <c r="M77" s="8" t="str">
        <f t="shared" si="33"/>
        <v/>
      </c>
      <c r="N77" s="8" t="str">
        <f t="shared" si="34"/>
        <v/>
      </c>
      <c r="O77" s="1" t="str">
        <f t="shared" si="35"/>
        <v/>
      </c>
      <c r="P77" s="35" t="str">
        <f t="shared" si="36"/>
        <v/>
      </c>
      <c r="Q77" s="35" t="str">
        <f t="shared" si="46"/>
        <v/>
      </c>
      <c r="R77" s="6">
        <f t="shared" si="47"/>
        <v>0</v>
      </c>
      <c r="S77" s="6">
        <f>IF(AND(D77&lt;=L$4,P77&lt;&gt;"Y"),IF(N77&lt;VLOOKUP(O77,Runners!A$5:CY$183,S$1,FALSE),IF(Y$2="zero",0,Y$2),0),0)</f>
        <v>0</v>
      </c>
      <c r="T77" s="6">
        <f t="shared" si="44"/>
        <v>0</v>
      </c>
      <c r="U77" s="2"/>
      <c r="V77" s="2" t="str">
        <f>IF(O77&lt;&gt;"",VLOOKUP(O77,Runners!DE$5:DR$183,V$1,FALSE),"")</f>
        <v/>
      </c>
      <c r="W77" s="19" t="str">
        <f t="shared" si="45"/>
        <v/>
      </c>
    </row>
    <row r="78" spans="1:23" x14ac:dyDescent="0.25">
      <c r="A78" s="36" t="s">
        <v>192</v>
      </c>
      <c r="C78" s="3">
        <f>IF(A78&lt;&gt;"",VLOOKUP(A78,Runners!A$5:AX$183,C$1,FALSE),0)</f>
        <v>6.7708333333333336E-3</v>
      </c>
      <c r="D78" s="6">
        <f t="shared" si="17"/>
        <v>75</v>
      </c>
      <c r="E78" s="2"/>
      <c r="F78" s="2">
        <f t="shared" si="28"/>
        <v>0</v>
      </c>
      <c r="J78" s="1" t="str">
        <f t="shared" si="43"/>
        <v>Mick Widdop</v>
      </c>
      <c r="M78" s="8" t="str">
        <f t="shared" si="33"/>
        <v/>
      </c>
      <c r="N78" s="8" t="str">
        <f t="shared" si="34"/>
        <v/>
      </c>
      <c r="O78" s="1" t="str">
        <f t="shared" si="35"/>
        <v/>
      </c>
      <c r="P78" s="35" t="str">
        <f t="shared" si="36"/>
        <v/>
      </c>
      <c r="Q78" s="35" t="str">
        <f t="shared" si="46"/>
        <v/>
      </c>
      <c r="R78" s="6">
        <f t="shared" si="47"/>
        <v>0</v>
      </c>
      <c r="S78" s="6">
        <f>IF(AND(D78&lt;=L$4,P78&lt;&gt;"Y"),IF(N78&lt;VLOOKUP(O78,Runners!A$5:CY$183,S$1,FALSE),IF(Y$2="zero",0,Y$2),0),0)</f>
        <v>0</v>
      </c>
      <c r="T78" s="6">
        <f t="shared" si="44"/>
        <v>0</v>
      </c>
      <c r="U78" s="2"/>
      <c r="V78" s="2" t="str">
        <f>IF(O78&lt;&gt;"",VLOOKUP(O78,Runners!DE$5:DR$183,V$1,FALSE),"")</f>
        <v/>
      </c>
      <c r="W78" s="19" t="str">
        <f t="shared" si="45"/>
        <v/>
      </c>
    </row>
    <row r="79" spans="1:23" x14ac:dyDescent="0.25">
      <c r="A79" s="1" t="s">
        <v>46</v>
      </c>
      <c r="B79" s="3"/>
      <c r="C79" s="3">
        <f>IF(A79&lt;&gt;"",VLOOKUP(A79,Runners!A$5:AX$183,C$1,FALSE),0)</f>
        <v>1.3888888888888888E-2</v>
      </c>
      <c r="D79" s="6">
        <f t="shared" si="17"/>
        <v>76</v>
      </c>
      <c r="E79" s="2"/>
      <c r="F79" s="2">
        <f t="shared" si="28"/>
        <v>0</v>
      </c>
      <c r="J79" s="1" t="str">
        <f t="shared" si="43"/>
        <v>Mike Toft</v>
      </c>
      <c r="M79" s="8" t="str">
        <f t="shared" si="33"/>
        <v/>
      </c>
      <c r="N79" s="8" t="str">
        <f t="shared" si="34"/>
        <v/>
      </c>
      <c r="O79" s="1" t="str">
        <f t="shared" si="35"/>
        <v/>
      </c>
      <c r="P79" s="35" t="str">
        <f t="shared" si="36"/>
        <v/>
      </c>
      <c r="Q79" s="35" t="str">
        <f t="shared" si="46"/>
        <v/>
      </c>
      <c r="R79" s="6">
        <f t="shared" si="47"/>
        <v>0</v>
      </c>
      <c r="S79" s="6">
        <f>IF(AND(D79&lt;=L$4,P79&lt;&gt;"Y"),IF(N79&lt;VLOOKUP(O79,Runners!A$5:CY$183,S$1,FALSE),IF(Y$2="zero",0,Y$2),0),0)</f>
        <v>0</v>
      </c>
      <c r="T79" s="6">
        <f t="shared" si="44"/>
        <v>0</v>
      </c>
      <c r="U79" s="2"/>
      <c r="V79" s="2" t="str">
        <f>IF(O79&lt;&gt;"",VLOOKUP(O79,Runners!DE$5:DR$183,V$1,FALSE),"")</f>
        <v/>
      </c>
      <c r="W79" s="19" t="str">
        <f t="shared" si="45"/>
        <v/>
      </c>
    </row>
    <row r="80" spans="1:23" x14ac:dyDescent="0.25">
      <c r="A80" s="1" t="s">
        <v>185</v>
      </c>
      <c r="C80" s="3">
        <f>IF(A80&lt;&gt;"",VLOOKUP(A80,Runners!A$5:AX$183,C$1,FALSE),0)</f>
        <v>9.5486111111111101E-3</v>
      </c>
      <c r="D80" s="6">
        <f t="shared" si="17"/>
        <v>77</v>
      </c>
      <c r="E80" s="2"/>
      <c r="F80" s="2">
        <f t="shared" si="28"/>
        <v>0</v>
      </c>
      <c r="J80" s="1" t="str">
        <f t="shared" si="43"/>
        <v>Morgan Pritchard</v>
      </c>
      <c r="M80" s="8" t="str">
        <f t="shared" si="33"/>
        <v/>
      </c>
      <c r="N80" s="8" t="str">
        <f t="shared" si="34"/>
        <v/>
      </c>
      <c r="O80" s="1" t="str">
        <f t="shared" si="35"/>
        <v/>
      </c>
      <c r="P80" s="35" t="str">
        <f t="shared" si="36"/>
        <v/>
      </c>
      <c r="Q80" s="35" t="str">
        <f t="shared" si="46"/>
        <v/>
      </c>
      <c r="R80" s="6">
        <f t="shared" si="47"/>
        <v>0</v>
      </c>
      <c r="S80" s="6">
        <f>IF(AND(D80&lt;=L$4,P80&lt;&gt;"Y"),IF(N80&lt;VLOOKUP(O80,Runners!A$5:CY$183,S$1,FALSE),IF(Y$2="zero",0,Y$2),0),0)</f>
        <v>0</v>
      </c>
      <c r="T80" s="6">
        <f t="shared" si="44"/>
        <v>0</v>
      </c>
      <c r="U80" s="2"/>
      <c r="V80" s="2" t="str">
        <f>IF(O80&lt;&gt;"",VLOOKUP(O80,Runners!DE$5:DR$183,V$1,FALSE),"")</f>
        <v/>
      </c>
      <c r="W80" s="19" t="str">
        <f t="shared" si="45"/>
        <v/>
      </c>
    </row>
    <row r="81" spans="1:23" x14ac:dyDescent="0.25">
      <c r="A81" s="1" t="s">
        <v>144</v>
      </c>
      <c r="C81" s="3">
        <f>IF(A81&lt;&gt;"",VLOOKUP(A81,Runners!A$5:AX$183,C$1,FALSE),0)</f>
        <v>8.1597222222222227E-3</v>
      </c>
      <c r="D81" s="6">
        <f t="shared" si="17"/>
        <v>78</v>
      </c>
      <c r="E81" s="2"/>
      <c r="F81" s="2">
        <f t="shared" si="28"/>
        <v>0</v>
      </c>
      <c r="J81" s="1" t="str">
        <f t="shared" si="43"/>
        <v>Neil Bayton-Roberts</v>
      </c>
      <c r="M81" s="8" t="str">
        <f t="shared" si="33"/>
        <v/>
      </c>
      <c r="N81" s="8" t="str">
        <f t="shared" si="34"/>
        <v/>
      </c>
      <c r="O81" s="1" t="str">
        <f t="shared" si="35"/>
        <v/>
      </c>
      <c r="P81" s="35" t="str">
        <f t="shared" si="36"/>
        <v/>
      </c>
      <c r="Q81" s="35" t="str">
        <f t="shared" si="46"/>
        <v/>
      </c>
      <c r="R81" s="6">
        <f t="shared" si="47"/>
        <v>0</v>
      </c>
      <c r="S81" s="6">
        <f>IF(AND(D81&lt;=L$4,P81&lt;&gt;"Y"),IF(N81&lt;VLOOKUP(O81,Runners!A$5:CY$183,S$1,FALSE),IF(Y$2="zero",0,Y$2),0),0)</f>
        <v>0</v>
      </c>
      <c r="T81" s="6">
        <f t="shared" si="44"/>
        <v>0</v>
      </c>
      <c r="U81" s="2"/>
      <c r="V81" s="2" t="str">
        <f>IF(O81&lt;&gt;"",VLOOKUP(O81,Runners!DE$5:DR$183,V$1,FALSE),"")</f>
        <v/>
      </c>
      <c r="W81" s="19" t="str">
        <f t="shared" si="45"/>
        <v/>
      </c>
    </row>
    <row r="82" spans="1:23" x14ac:dyDescent="0.25">
      <c r="A82" s="1" t="s">
        <v>8</v>
      </c>
      <c r="C82" s="3">
        <f>IF(A82&lt;&gt;"",VLOOKUP(A82,Runners!A$5:AX$183,C$1,FALSE),0)</f>
        <v>8.5069444444444437E-3</v>
      </c>
      <c r="D82" s="6">
        <f t="shared" si="17"/>
        <v>79</v>
      </c>
      <c r="E82" s="2"/>
      <c r="F82" s="2">
        <f t="shared" si="28"/>
        <v>0</v>
      </c>
      <c r="J82" s="1" t="str">
        <f t="shared" si="43"/>
        <v>Neil Tate</v>
      </c>
      <c r="M82" s="8" t="str">
        <f t="shared" si="33"/>
        <v/>
      </c>
      <c r="N82" s="8" t="str">
        <f t="shared" si="34"/>
        <v/>
      </c>
      <c r="O82" s="1" t="str">
        <f t="shared" si="35"/>
        <v/>
      </c>
      <c r="P82" s="35" t="str">
        <f t="shared" si="36"/>
        <v/>
      </c>
      <c r="Q82" s="35" t="str">
        <f t="shared" si="46"/>
        <v/>
      </c>
      <c r="R82" s="6">
        <f t="shared" si="47"/>
        <v>0</v>
      </c>
      <c r="S82" s="6">
        <f>IF(AND(D82&lt;=L$4,P82&lt;&gt;"Y"),IF(N82&lt;VLOOKUP(O82,Runners!A$5:CY$183,S$1,FALSE),IF(Y$2="zero",0,Y$2),0),0)</f>
        <v>0</v>
      </c>
      <c r="T82" s="6">
        <f t="shared" si="44"/>
        <v>0</v>
      </c>
      <c r="U82" s="2"/>
      <c r="V82" s="2" t="str">
        <f>IF(O82&lt;&gt;"",VLOOKUP(O82,Runners!DE$5:DR$183,V$1,FALSE),"")</f>
        <v/>
      </c>
      <c r="W82" s="19" t="str">
        <f t="shared" si="45"/>
        <v/>
      </c>
    </row>
    <row r="83" spans="1:23" x14ac:dyDescent="0.25">
      <c r="A83" s="1" t="s">
        <v>28</v>
      </c>
      <c r="C83" s="3">
        <f>IF(A83&lt;&gt;"",VLOOKUP(A83,Runners!A$5:AX$183,C$1,FALSE),0)</f>
        <v>7.2916666666666659E-3</v>
      </c>
      <c r="D83" s="6">
        <f t="shared" si="17"/>
        <v>80</v>
      </c>
      <c r="E83" s="2"/>
      <c r="F83" s="2">
        <f t="shared" si="28"/>
        <v>0</v>
      </c>
      <c r="J83" s="1" t="str">
        <f t="shared" si="43"/>
        <v>Nigel Simpkin</v>
      </c>
      <c r="M83" s="8" t="str">
        <f t="shared" si="33"/>
        <v/>
      </c>
      <c r="N83" s="8" t="str">
        <f t="shared" si="34"/>
        <v/>
      </c>
      <c r="O83" s="1" t="str">
        <f t="shared" si="35"/>
        <v/>
      </c>
      <c r="P83" s="35" t="str">
        <f t="shared" si="36"/>
        <v/>
      </c>
      <c r="Q83" s="35" t="str">
        <f t="shared" si="46"/>
        <v/>
      </c>
      <c r="R83" s="6">
        <f t="shared" si="47"/>
        <v>0</v>
      </c>
      <c r="S83" s="6">
        <f>IF(AND(D83&lt;=L$4,P83&lt;&gt;"Y"),IF(N83&lt;VLOOKUP(O83,Runners!A$5:CY$183,S$1,FALSE),IF(Y$2="zero",0,Y$2),0),0)</f>
        <v>0</v>
      </c>
      <c r="T83" s="6">
        <f t="shared" si="44"/>
        <v>0</v>
      </c>
      <c r="U83" s="2"/>
      <c r="V83" s="2" t="str">
        <f>IF(O83&lt;&gt;"",VLOOKUP(O83,Runners!DE$5:DR$183,V$1,FALSE),"")</f>
        <v/>
      </c>
      <c r="W83" s="19" t="str">
        <f t="shared" si="45"/>
        <v/>
      </c>
    </row>
    <row r="84" spans="1:23" x14ac:dyDescent="0.25">
      <c r="A84" s="1" t="s">
        <v>166</v>
      </c>
      <c r="C84" s="3">
        <f>IF(A84&lt;&gt;"",VLOOKUP(A84,Runners!A$5:AX$183,C$1,FALSE),0)</f>
        <v>1.0763888888888891E-2</v>
      </c>
      <c r="D84" s="6">
        <f t="shared" si="17"/>
        <v>81</v>
      </c>
      <c r="E84" s="2"/>
      <c r="F84" s="2">
        <f t="shared" si="28"/>
        <v>0</v>
      </c>
      <c r="J84" s="1" t="str">
        <f t="shared" si="43"/>
        <v>Oliver Thomson</v>
      </c>
      <c r="M84" s="8" t="str">
        <f t="shared" si="33"/>
        <v/>
      </c>
      <c r="N84" s="8" t="str">
        <f t="shared" si="34"/>
        <v/>
      </c>
      <c r="O84" s="1" t="str">
        <f t="shared" si="35"/>
        <v/>
      </c>
      <c r="P84" s="35" t="str">
        <f t="shared" si="36"/>
        <v/>
      </c>
      <c r="Q84" s="35" t="str">
        <f t="shared" si="46"/>
        <v/>
      </c>
      <c r="R84" s="6">
        <f t="shared" si="47"/>
        <v>0</v>
      </c>
      <c r="S84" s="6">
        <f>IF(AND(D84&lt;=L$4,P84&lt;&gt;"Y"),IF(N84&lt;VLOOKUP(O84,Runners!A$5:CY$183,S$1,FALSE),IF(Y$2="zero",0,Y$2),0),0)</f>
        <v>0</v>
      </c>
      <c r="T84" s="6">
        <f t="shared" si="44"/>
        <v>0</v>
      </c>
      <c r="U84" s="2"/>
      <c r="V84" s="2" t="str">
        <f>IF(O84&lt;&gt;"",VLOOKUP(O84,Runners!DE$5:DR$183,V$1,FALSE),"")</f>
        <v/>
      </c>
      <c r="W84" s="19" t="str">
        <f t="shared" si="45"/>
        <v/>
      </c>
    </row>
    <row r="85" spans="1:23" x14ac:dyDescent="0.25">
      <c r="A85" s="1" t="s">
        <v>11</v>
      </c>
      <c r="C85" s="3">
        <f>IF(A85&lt;&gt;"",VLOOKUP(A85,Runners!A$5:AX$183,C$1,FALSE),0)</f>
        <v>1.0416666666666667E-3</v>
      </c>
      <c r="D85" s="6">
        <f t="shared" si="17"/>
        <v>82</v>
      </c>
      <c r="E85" s="2"/>
      <c r="F85" s="2">
        <f t="shared" si="28"/>
        <v>0</v>
      </c>
      <c r="J85" s="1" t="str">
        <f t="shared" si="43"/>
        <v>Pam Binns</v>
      </c>
      <c r="M85" s="8" t="str">
        <f t="shared" si="33"/>
        <v/>
      </c>
      <c r="N85" s="8" t="str">
        <f t="shared" si="34"/>
        <v/>
      </c>
      <c r="O85" s="1" t="str">
        <f t="shared" si="35"/>
        <v/>
      </c>
      <c r="P85" s="35" t="str">
        <f t="shared" si="36"/>
        <v/>
      </c>
      <c r="Q85" s="35" t="str">
        <f t="shared" si="46"/>
        <v/>
      </c>
      <c r="R85" s="6">
        <f t="shared" si="47"/>
        <v>0</v>
      </c>
      <c r="S85" s="6">
        <f>IF(AND(D85&lt;=L$4,P85&lt;&gt;"Y"),IF(N85&lt;VLOOKUP(O85,Runners!A$5:CY$183,S$1,FALSE),IF(Y$2="zero",0,Y$2),0),0)</f>
        <v>0</v>
      </c>
      <c r="T85" s="6">
        <f t="shared" si="44"/>
        <v>0</v>
      </c>
      <c r="U85" s="2"/>
      <c r="V85" s="2" t="str">
        <f>IF(O85&lt;&gt;"",VLOOKUP(O85,Runners!DE$5:DR$183,V$1,FALSE),"")</f>
        <v/>
      </c>
      <c r="W85" s="19" t="str">
        <f t="shared" si="45"/>
        <v/>
      </c>
    </row>
    <row r="86" spans="1:23" x14ac:dyDescent="0.25">
      <c r="A86" s="1" t="s">
        <v>24</v>
      </c>
      <c r="B86" s="3"/>
      <c r="C86" s="3">
        <f>IF(A86&lt;&gt;"",VLOOKUP(A86,Runners!A$5:AX$183,C$1,FALSE),0)</f>
        <v>6.2499999999999995E-3</v>
      </c>
      <c r="D86" s="6">
        <f t="shared" si="17"/>
        <v>83</v>
      </c>
      <c r="E86" s="2"/>
      <c r="F86" s="2">
        <f t="shared" si="28"/>
        <v>0</v>
      </c>
      <c r="J86" s="1" t="str">
        <f t="shared" si="43"/>
        <v>Pam Hardman</v>
      </c>
      <c r="M86" s="8" t="str">
        <f t="shared" si="33"/>
        <v/>
      </c>
      <c r="N86" s="8" t="str">
        <f t="shared" si="34"/>
        <v/>
      </c>
      <c r="O86" s="1" t="str">
        <f t="shared" si="35"/>
        <v/>
      </c>
      <c r="P86" s="35" t="str">
        <f t="shared" si="36"/>
        <v/>
      </c>
      <c r="Q86" s="35" t="str">
        <f t="shared" si="46"/>
        <v/>
      </c>
      <c r="R86" s="6">
        <f t="shared" si="47"/>
        <v>0</v>
      </c>
      <c r="S86" s="6">
        <f>IF(AND(D86&lt;=L$4,P86&lt;&gt;"Y"),IF(N86&lt;VLOOKUP(O86,Runners!A$5:CY$183,S$1,FALSE),IF(Y$2="zero",0,Y$2),0),0)</f>
        <v>0</v>
      </c>
      <c r="T86" s="6">
        <f t="shared" si="44"/>
        <v>0</v>
      </c>
      <c r="U86" s="2"/>
      <c r="V86" s="2" t="str">
        <f>IF(O86&lt;&gt;"",VLOOKUP(O86,Runners!DE$5:DR$183,V$1,FALSE),"")</f>
        <v/>
      </c>
      <c r="W86" s="19" t="str">
        <f t="shared" si="45"/>
        <v/>
      </c>
    </row>
    <row r="87" spans="1:23" x14ac:dyDescent="0.25">
      <c r="A87" s="1" t="s">
        <v>233</v>
      </c>
      <c r="C87" s="3">
        <f>IF(A87&lt;&gt;"",VLOOKUP(A87,Runners!A$5:AX$183,C$1,FALSE),0)</f>
        <v>4.5138888888888893E-3</v>
      </c>
      <c r="D87" s="6">
        <f t="shared" si="17"/>
        <v>84</v>
      </c>
      <c r="E87" s="2"/>
      <c r="F87" s="2">
        <f t="shared" ref="F87" si="48">IF(E87&gt;0,E87-C87,0)</f>
        <v>0</v>
      </c>
      <c r="J87" s="1" t="str">
        <f t="shared" ref="J87" si="49">A87</f>
        <v>Paul McAllister</v>
      </c>
      <c r="M87" s="8" t="str">
        <f t="shared" si="33"/>
        <v/>
      </c>
      <c r="N87" s="8" t="str">
        <f t="shared" si="34"/>
        <v/>
      </c>
      <c r="O87" s="1" t="str">
        <f t="shared" si="35"/>
        <v/>
      </c>
      <c r="P87" s="35" t="str">
        <f t="shared" si="36"/>
        <v/>
      </c>
      <c r="Q87" s="35" t="str">
        <f>IF(D87&lt;=L$4,IF(P87="Y",Q85,Q85-1),"")</f>
        <v/>
      </c>
      <c r="R87" s="6">
        <f>IF(Q87=Q85,0,IF(Q87&gt;0,Q87,1))</f>
        <v>0</v>
      </c>
      <c r="S87" s="6">
        <f>IF(AND(D87&lt;=L$4,P87&lt;&gt;"Y"),IF(N87&lt;VLOOKUP(O87,Runners!A$5:CY$183,S$1,FALSE),IF(Y$2="zero",0,Y$2),0),0)</f>
        <v>0</v>
      </c>
      <c r="T87" s="6">
        <f t="shared" ref="T87" si="50">IF(AND(D87&lt;=L$4,P87&lt;&gt;"Y"),S87+R87,0)</f>
        <v>0</v>
      </c>
      <c r="U87" s="2"/>
      <c r="V87" s="2" t="str">
        <f>IF(O87&lt;&gt;"",VLOOKUP(O87,Runners!DE$5:DR$183,V$1,FALSE),"")</f>
        <v/>
      </c>
      <c r="W87" s="19" t="str">
        <f t="shared" ref="W87" si="51">IF(O87&lt;&gt;"",(V87-N87)/V87,"")</f>
        <v/>
      </c>
    </row>
    <row r="88" spans="1:23" x14ac:dyDescent="0.25">
      <c r="A88" s="1" t="s">
        <v>44</v>
      </c>
      <c r="C88" s="3">
        <f>IF(A88&lt;&gt;"",VLOOKUP(A88,Runners!A$5:AX$183,C$1,FALSE),0)</f>
        <v>9.3749999999999997E-3</v>
      </c>
      <c r="D88" s="6">
        <f t="shared" si="17"/>
        <v>85</v>
      </c>
      <c r="E88" s="2"/>
      <c r="F88" s="2">
        <f t="shared" si="28"/>
        <v>0</v>
      </c>
      <c r="J88" s="1" t="str">
        <f t="shared" si="43"/>
        <v>Paul Veevers</v>
      </c>
      <c r="M88" s="8" t="str">
        <f t="shared" si="33"/>
        <v/>
      </c>
      <c r="N88" s="8" t="str">
        <f t="shared" si="34"/>
        <v/>
      </c>
      <c r="O88" s="1" t="str">
        <f t="shared" si="35"/>
        <v/>
      </c>
      <c r="P88" s="35" t="str">
        <f t="shared" si="36"/>
        <v/>
      </c>
      <c r="Q88" s="35" t="str">
        <f>IF(D88&lt;=L$4,IF(P88="Y",Q86,Q86-1),"")</f>
        <v/>
      </c>
      <c r="R88" s="6">
        <f>IF(Q88=Q86,0,IF(Q88&gt;0,Q88,1))</f>
        <v>0</v>
      </c>
      <c r="S88" s="6">
        <f>IF(AND(D88&lt;=L$4,P88&lt;&gt;"Y"),IF(N88&lt;VLOOKUP(O88,Runners!A$5:CY$183,S$1,FALSE),IF(Y$2="zero",0,Y$2),0),0)</f>
        <v>0</v>
      </c>
      <c r="T88" s="6">
        <f t="shared" si="44"/>
        <v>0</v>
      </c>
      <c r="U88" s="2"/>
      <c r="V88" s="2" t="str">
        <f>IF(O88&lt;&gt;"",VLOOKUP(O88,Runners!DE$5:DR$183,V$1,FALSE),"")</f>
        <v/>
      </c>
      <c r="W88" s="19" t="str">
        <f t="shared" si="45"/>
        <v/>
      </c>
    </row>
    <row r="89" spans="1:23" x14ac:dyDescent="0.25">
      <c r="A89" s="1" t="s">
        <v>2</v>
      </c>
      <c r="C89" s="3">
        <f>IF(A89&lt;&gt;"",VLOOKUP(A89,Runners!A$5:AX$183,C$1,FALSE),0)</f>
        <v>7.2916666666666659E-3</v>
      </c>
      <c r="D89" s="6">
        <f t="shared" si="17"/>
        <v>86</v>
      </c>
      <c r="E89" s="2"/>
      <c r="F89" s="2">
        <f t="shared" si="28"/>
        <v>0</v>
      </c>
      <c r="J89" s="1" t="str">
        <f t="shared" si="43"/>
        <v>Peter Reid</v>
      </c>
      <c r="M89" s="8" t="str">
        <f t="shared" si="33"/>
        <v/>
      </c>
      <c r="N89" s="8" t="str">
        <f t="shared" si="34"/>
        <v/>
      </c>
      <c r="O89" s="1" t="str">
        <f t="shared" si="35"/>
        <v/>
      </c>
      <c r="P89" s="35" t="str">
        <f t="shared" si="36"/>
        <v/>
      </c>
      <c r="Q89" s="35" t="str">
        <f t="shared" si="46"/>
        <v/>
      </c>
      <c r="R89" s="6">
        <f t="shared" si="47"/>
        <v>0</v>
      </c>
      <c r="S89" s="6">
        <f>IF(AND(D89&lt;=L$4,P89&lt;&gt;"Y"),IF(N89&lt;VLOOKUP(O89,Runners!A$5:CY$183,S$1,FALSE),IF(Y$2="zero",0,Y$2),0),0)</f>
        <v>0</v>
      </c>
      <c r="T89" s="6">
        <f t="shared" si="44"/>
        <v>0</v>
      </c>
      <c r="U89" s="2"/>
      <c r="V89" s="2" t="str">
        <f>IF(O89&lt;&gt;"",VLOOKUP(O89,Runners!DE$5:DR$183,V$1,FALSE),"")</f>
        <v/>
      </c>
      <c r="W89" s="19" t="str">
        <f t="shared" si="45"/>
        <v/>
      </c>
    </row>
    <row r="90" spans="1:23" x14ac:dyDescent="0.25">
      <c r="A90" s="1" t="s">
        <v>156</v>
      </c>
      <c r="C90" s="3">
        <f>IF(A90&lt;&gt;"",VLOOKUP(A90,Runners!A$5:AX$183,C$1,FALSE),0)</f>
        <v>5.208333333333333E-3</v>
      </c>
      <c r="D90" s="6">
        <f t="shared" si="17"/>
        <v>87</v>
      </c>
      <c r="E90" s="2"/>
      <c r="F90" s="2">
        <f t="shared" si="28"/>
        <v>0</v>
      </c>
      <c r="J90" s="1" t="str">
        <f t="shared" si="43"/>
        <v>Peter Thomson</v>
      </c>
      <c r="M90" s="8" t="str">
        <f t="shared" si="33"/>
        <v/>
      </c>
      <c r="N90" s="8" t="str">
        <f t="shared" si="34"/>
        <v/>
      </c>
      <c r="O90" s="1" t="str">
        <f t="shared" si="35"/>
        <v/>
      </c>
      <c r="P90" s="35" t="str">
        <f t="shared" si="36"/>
        <v/>
      </c>
      <c r="Q90" s="35" t="str">
        <f t="shared" si="46"/>
        <v/>
      </c>
      <c r="R90" s="6">
        <f t="shared" si="47"/>
        <v>0</v>
      </c>
      <c r="S90" s="6">
        <f>IF(AND(D90&lt;=L$4,P90&lt;&gt;"Y"),IF(N90&lt;VLOOKUP(O90,Runners!A$5:CY$183,S$1,FALSE),IF(Y$2="zero",0,Y$2),0),0)</f>
        <v>0</v>
      </c>
      <c r="T90" s="6">
        <f t="shared" si="44"/>
        <v>0</v>
      </c>
      <c r="U90" s="2"/>
      <c r="V90" s="2" t="str">
        <f>IF(O90&lt;&gt;"",VLOOKUP(O90,Runners!DE$5:DR$183,V$1,FALSE),"")</f>
        <v/>
      </c>
      <c r="W90" s="19" t="str">
        <f t="shared" si="45"/>
        <v/>
      </c>
    </row>
    <row r="91" spans="1:23" x14ac:dyDescent="0.25">
      <c r="A91" s="1" t="s">
        <v>179</v>
      </c>
      <c r="C91" s="3">
        <f>IF(A91&lt;&gt;"",VLOOKUP(A91,Runners!A$5:AX$183,C$1,FALSE),0)</f>
        <v>5.5555555555555558E-3</v>
      </c>
      <c r="D91" s="6">
        <f t="shared" si="17"/>
        <v>88</v>
      </c>
      <c r="E91" s="2"/>
      <c r="F91" s="2">
        <f t="shared" si="28"/>
        <v>0</v>
      </c>
      <c r="J91" s="1" t="str">
        <f t="shared" si="43"/>
        <v>Richard Needham</v>
      </c>
      <c r="M91" s="8" t="str">
        <f t="shared" si="33"/>
        <v/>
      </c>
      <c r="N91" s="8" t="str">
        <f t="shared" si="34"/>
        <v/>
      </c>
      <c r="O91" s="1" t="str">
        <f t="shared" si="35"/>
        <v/>
      </c>
      <c r="P91" s="35" t="str">
        <f t="shared" si="36"/>
        <v/>
      </c>
      <c r="Q91" s="35" t="str">
        <f t="shared" si="46"/>
        <v/>
      </c>
      <c r="R91" s="6">
        <f t="shared" si="47"/>
        <v>0</v>
      </c>
      <c r="S91" s="6">
        <f>IF(AND(D91&lt;=L$4,P91&lt;&gt;"Y"),IF(N91&lt;VLOOKUP(O91,Runners!A$5:CY$183,S$1,FALSE),IF(Y$2="zero",0,Y$2),0),0)</f>
        <v>0</v>
      </c>
      <c r="T91" s="6">
        <f t="shared" si="44"/>
        <v>0</v>
      </c>
      <c r="U91" s="2"/>
      <c r="V91" s="2" t="str">
        <f>IF(O91&lt;&gt;"",VLOOKUP(O91,Runners!DE$5:DR$183,V$1,FALSE),"")</f>
        <v/>
      </c>
      <c r="W91" s="19" t="str">
        <f t="shared" si="45"/>
        <v/>
      </c>
    </row>
    <row r="92" spans="1:23" x14ac:dyDescent="0.25">
      <c r="A92" s="1" t="s">
        <v>21</v>
      </c>
      <c r="C92" s="3">
        <f>IF(A92&lt;&gt;"",VLOOKUP(A92,Runners!A$5:AX$183,C$1,FALSE),0)</f>
        <v>6.2499999999999995E-3</v>
      </c>
      <c r="D92" s="6">
        <f t="shared" si="17"/>
        <v>89</v>
      </c>
      <c r="E92" s="2"/>
      <c r="F92" s="2">
        <f t="shared" si="28"/>
        <v>0</v>
      </c>
      <c r="J92" s="1" t="str">
        <f t="shared" si="43"/>
        <v>Richard Storey</v>
      </c>
      <c r="M92" s="8" t="str">
        <f t="shared" si="33"/>
        <v/>
      </c>
      <c r="N92" s="8" t="str">
        <f t="shared" si="34"/>
        <v/>
      </c>
      <c r="O92" s="1" t="str">
        <f t="shared" si="35"/>
        <v/>
      </c>
      <c r="P92" s="35" t="str">
        <f t="shared" si="36"/>
        <v/>
      </c>
      <c r="Q92" s="35" t="str">
        <f t="shared" si="46"/>
        <v/>
      </c>
      <c r="R92" s="6">
        <f t="shared" si="47"/>
        <v>0</v>
      </c>
      <c r="S92" s="6">
        <f>IF(AND(D92&lt;=L$4,P92&lt;&gt;"Y"),IF(N92&lt;VLOOKUP(O92,Runners!A$5:CY$183,S$1,FALSE),IF(Y$2="zero",0,Y$2),0),0)</f>
        <v>0</v>
      </c>
      <c r="T92" s="6">
        <f t="shared" si="44"/>
        <v>0</v>
      </c>
      <c r="U92" s="2"/>
      <c r="V92" s="2" t="str">
        <f>IF(O92&lt;&gt;"",VLOOKUP(O92,Runners!DE$5:DR$183,V$1,FALSE),"")</f>
        <v/>
      </c>
      <c r="W92" s="19" t="str">
        <f t="shared" si="45"/>
        <v/>
      </c>
    </row>
    <row r="93" spans="1:23" x14ac:dyDescent="0.25">
      <c r="A93" s="1" t="s">
        <v>15</v>
      </c>
      <c r="B93" s="3"/>
      <c r="C93" s="3">
        <f>IF(A93&lt;&gt;"",VLOOKUP(A93,Runners!A$5:AX$183,C$1,FALSE),0)</f>
        <v>1.3194444444444444E-2</v>
      </c>
      <c r="D93" s="6">
        <f t="shared" si="17"/>
        <v>90</v>
      </c>
      <c r="E93" s="2">
        <v>2.5509259259259259E-2</v>
      </c>
      <c r="F93" s="2">
        <f t="shared" si="28"/>
        <v>1.2314814814814815E-2</v>
      </c>
      <c r="J93" s="1" t="str">
        <f t="shared" si="43"/>
        <v>Ross McKelvie</v>
      </c>
      <c r="M93" s="8" t="str">
        <f t="shared" si="33"/>
        <v/>
      </c>
      <c r="N93" s="8" t="str">
        <f t="shared" si="34"/>
        <v/>
      </c>
      <c r="O93" s="1" t="str">
        <f t="shared" si="35"/>
        <v/>
      </c>
      <c r="P93" s="35" t="str">
        <f t="shared" si="36"/>
        <v/>
      </c>
      <c r="Q93" s="35" t="str">
        <f t="shared" si="46"/>
        <v/>
      </c>
      <c r="R93" s="6">
        <f t="shared" si="47"/>
        <v>0</v>
      </c>
      <c r="S93" s="6">
        <f>IF(AND(D93&lt;=L$4,P93&lt;&gt;"Y"),IF(N93&lt;VLOOKUP(O93,Runners!A$5:CY$183,S$1,FALSE),IF(Y$2="zero",0,Y$2),0),0)</f>
        <v>0</v>
      </c>
      <c r="T93" s="6">
        <f t="shared" si="44"/>
        <v>0</v>
      </c>
      <c r="U93" s="2"/>
      <c r="V93" s="2" t="str">
        <f>IF(O93&lt;&gt;"",VLOOKUP(O93,Runners!DE$5:DR$183,V$1,FALSE),"")</f>
        <v/>
      </c>
      <c r="W93" s="19" t="str">
        <f t="shared" si="45"/>
        <v/>
      </c>
    </row>
    <row r="94" spans="1:23" x14ac:dyDescent="0.25">
      <c r="A94" s="1" t="s">
        <v>23</v>
      </c>
      <c r="C94" s="3">
        <f>IF(A94&lt;&gt;"",VLOOKUP(A94,Runners!A$5:AX$183,C$1,FALSE),0)</f>
        <v>4.1666666666666666E-3</v>
      </c>
      <c r="D94" s="6">
        <f t="shared" si="17"/>
        <v>91</v>
      </c>
      <c r="E94" s="2"/>
      <c r="F94" s="2">
        <f t="shared" si="28"/>
        <v>0</v>
      </c>
      <c r="J94" s="1" t="str">
        <f t="shared" si="43"/>
        <v>Roy Stevens</v>
      </c>
      <c r="M94" s="8" t="str">
        <f t="shared" si="33"/>
        <v/>
      </c>
      <c r="N94" s="8" t="str">
        <f t="shared" si="34"/>
        <v/>
      </c>
      <c r="O94" s="1" t="str">
        <f t="shared" si="35"/>
        <v/>
      </c>
      <c r="P94" s="35" t="str">
        <f t="shared" si="36"/>
        <v/>
      </c>
      <c r="Q94" s="35" t="str">
        <f t="shared" si="46"/>
        <v/>
      </c>
      <c r="R94" s="6">
        <f t="shared" si="47"/>
        <v>0</v>
      </c>
      <c r="S94" s="6">
        <f>IF(AND(D94&lt;=L$4,P94&lt;&gt;"Y"),IF(N94&lt;VLOOKUP(O94,Runners!A$5:CY$183,S$1,FALSE),IF(Y$2="zero",0,Y$2),0),0)</f>
        <v>0</v>
      </c>
      <c r="T94" s="6">
        <f t="shared" si="44"/>
        <v>0</v>
      </c>
      <c r="U94" s="2"/>
      <c r="V94" s="2" t="str">
        <f>IF(O94&lt;&gt;"",VLOOKUP(O94,Runners!DE$5:DR$183,V$1,FALSE),"")</f>
        <v/>
      </c>
      <c r="W94" s="19" t="str">
        <f t="shared" si="45"/>
        <v/>
      </c>
    </row>
    <row r="95" spans="1:23" x14ac:dyDescent="0.25">
      <c r="A95" s="1" t="s">
        <v>45</v>
      </c>
      <c r="B95" s="3"/>
      <c r="C95" s="3">
        <f>IF(A95&lt;&gt;"",VLOOKUP(A95,Runners!A$5:AX$183,C$1,FALSE),0)</f>
        <v>6.9444444444444447E-4</v>
      </c>
      <c r="D95" s="6">
        <f t="shared" si="17"/>
        <v>92</v>
      </c>
      <c r="E95" s="2"/>
      <c r="F95" s="2">
        <f t="shared" si="28"/>
        <v>0</v>
      </c>
      <c r="J95" s="1" t="str">
        <f t="shared" si="43"/>
        <v>Ruth Bye</v>
      </c>
      <c r="M95" s="8" t="str">
        <f t="shared" si="33"/>
        <v/>
      </c>
      <c r="N95" s="8" t="str">
        <f t="shared" si="34"/>
        <v/>
      </c>
      <c r="O95" s="1" t="str">
        <f t="shared" si="35"/>
        <v/>
      </c>
      <c r="P95" s="35" t="str">
        <f t="shared" si="36"/>
        <v/>
      </c>
      <c r="Q95" s="35" t="str">
        <f t="shared" si="46"/>
        <v/>
      </c>
      <c r="R95" s="6">
        <f t="shared" si="47"/>
        <v>0</v>
      </c>
      <c r="S95" s="6">
        <f>IF(AND(D95&lt;=L$4,P95&lt;&gt;"Y"),IF(N95&lt;VLOOKUP(O95,Runners!A$5:CY$183,S$1,FALSE),IF(Y$2="zero",0,Y$2),0),0)</f>
        <v>0</v>
      </c>
      <c r="T95" s="6">
        <f t="shared" si="44"/>
        <v>0</v>
      </c>
      <c r="U95" s="2"/>
      <c r="V95" s="2" t="str">
        <f>IF(O95&lt;&gt;"",VLOOKUP(O95,Runners!DE$5:DR$183,V$1,FALSE),"")</f>
        <v/>
      </c>
      <c r="W95" s="19" t="str">
        <f t="shared" si="45"/>
        <v/>
      </c>
    </row>
    <row r="96" spans="1:23" x14ac:dyDescent="0.25">
      <c r="A96" s="1" t="s">
        <v>203</v>
      </c>
      <c r="B96" s="3"/>
      <c r="C96" s="3">
        <f>IF(A96&lt;&gt;"",VLOOKUP(A96,Runners!A$5:AX$183,C$1,FALSE),0)</f>
        <v>7.1180555555555554E-3</v>
      </c>
      <c r="D96" s="6">
        <f t="shared" ref="D96:D159" si="52">D95+1</f>
        <v>93</v>
      </c>
      <c r="E96" s="2"/>
      <c r="F96" s="2">
        <f t="shared" si="28"/>
        <v>0</v>
      </c>
      <c r="J96" s="1" t="str">
        <f t="shared" si="43"/>
        <v>Ruth Williams</v>
      </c>
      <c r="M96" s="8" t="str">
        <f t="shared" si="33"/>
        <v/>
      </c>
      <c r="N96" s="8" t="str">
        <f t="shared" si="34"/>
        <v/>
      </c>
      <c r="O96" s="1" t="str">
        <f t="shared" si="35"/>
        <v/>
      </c>
      <c r="P96" s="35" t="str">
        <f t="shared" si="36"/>
        <v/>
      </c>
      <c r="Q96" s="35" t="str">
        <f t="shared" si="46"/>
        <v/>
      </c>
      <c r="R96" s="6">
        <f t="shared" si="47"/>
        <v>0</v>
      </c>
      <c r="S96" s="6">
        <f>IF(AND(D96&lt;=L$4,P96&lt;&gt;"Y"),IF(N96&lt;VLOOKUP(O96,Runners!A$5:CY$183,S$1,FALSE),IF(Y$2="zero",0,Y$2),0),0)</f>
        <v>0</v>
      </c>
      <c r="T96" s="6">
        <f t="shared" si="44"/>
        <v>0</v>
      </c>
      <c r="U96" s="2"/>
      <c r="V96" s="2" t="str">
        <f>IF(O96&lt;&gt;"",VLOOKUP(O96,Runners!DE$5:DR$183,V$1,FALSE),"")</f>
        <v/>
      </c>
      <c r="W96" s="19" t="str">
        <f t="shared" si="45"/>
        <v/>
      </c>
    </row>
    <row r="97" spans="1:23" x14ac:dyDescent="0.25">
      <c r="A97" s="1" t="s">
        <v>168</v>
      </c>
      <c r="B97" s="3"/>
      <c r="C97" s="3">
        <f>IF(A97&lt;&gt;"",VLOOKUP(A97,Runners!A$5:AX$183,C$1,FALSE),0)</f>
        <v>1.736111111111111E-3</v>
      </c>
      <c r="D97" s="6">
        <f t="shared" si="52"/>
        <v>94</v>
      </c>
      <c r="E97" s="2">
        <v>2.6736111111111113E-2</v>
      </c>
      <c r="F97" s="2">
        <f t="shared" si="28"/>
        <v>2.5000000000000001E-2</v>
      </c>
      <c r="J97" s="1" t="str">
        <f t="shared" si="43"/>
        <v>Sarah Cook</v>
      </c>
      <c r="M97" s="8" t="str">
        <f t="shared" si="33"/>
        <v/>
      </c>
      <c r="N97" s="8" t="str">
        <f t="shared" si="34"/>
        <v/>
      </c>
      <c r="O97" s="1" t="str">
        <f t="shared" si="35"/>
        <v/>
      </c>
      <c r="P97" s="35" t="str">
        <f t="shared" si="36"/>
        <v/>
      </c>
      <c r="Q97" s="35" t="str">
        <f t="shared" si="46"/>
        <v/>
      </c>
      <c r="R97" s="6">
        <f t="shared" si="47"/>
        <v>0</v>
      </c>
      <c r="S97" s="6">
        <f>IF(AND(D97&lt;=L$4,P97&lt;&gt;"Y"),IF(N97&lt;VLOOKUP(O97,Runners!A$5:CY$183,S$1,FALSE),IF(Y$2="zero",0,Y$2),0),0)</f>
        <v>0</v>
      </c>
      <c r="T97" s="6">
        <f t="shared" si="44"/>
        <v>0</v>
      </c>
      <c r="U97" s="2"/>
      <c r="V97" s="2" t="str">
        <f>IF(O97&lt;&gt;"",VLOOKUP(O97,Runners!DE$5:DR$183,V$1,FALSE),"")</f>
        <v/>
      </c>
      <c r="W97" s="19" t="str">
        <f t="shared" si="45"/>
        <v/>
      </c>
    </row>
    <row r="98" spans="1:23" x14ac:dyDescent="0.25">
      <c r="A98" s="1" t="s">
        <v>164</v>
      </c>
      <c r="B98" s="3"/>
      <c r="C98" s="3">
        <f>IF(A98&lt;&gt;"",VLOOKUP(A98,Runners!A$5:AX$183,C$1,FALSE),0)</f>
        <v>1.736111111111111E-3</v>
      </c>
      <c r="D98" s="6">
        <f t="shared" si="52"/>
        <v>95</v>
      </c>
      <c r="E98" s="2"/>
      <c r="F98" s="2">
        <f t="shared" si="28"/>
        <v>0</v>
      </c>
      <c r="J98" s="1" t="str">
        <f t="shared" si="43"/>
        <v>Simon Smith</v>
      </c>
      <c r="M98" s="8" t="str">
        <f t="shared" si="33"/>
        <v/>
      </c>
      <c r="N98" s="8" t="str">
        <f t="shared" si="34"/>
        <v/>
      </c>
      <c r="O98" s="1" t="str">
        <f t="shared" si="35"/>
        <v/>
      </c>
      <c r="P98" s="35" t="str">
        <f t="shared" si="36"/>
        <v/>
      </c>
      <c r="Q98" s="35" t="str">
        <f t="shared" si="46"/>
        <v/>
      </c>
      <c r="R98" s="6">
        <f t="shared" si="47"/>
        <v>0</v>
      </c>
      <c r="S98" s="6">
        <f>IF(AND(D98&lt;=L$4,P98&lt;&gt;"Y"),IF(N98&lt;VLOOKUP(O98,Runners!A$5:CY$183,S$1,FALSE),IF(Y$2="zero",0,Y$2),0),0)</f>
        <v>0</v>
      </c>
      <c r="T98" s="6">
        <f t="shared" si="44"/>
        <v>0</v>
      </c>
      <c r="U98" s="2"/>
      <c r="V98" s="2" t="str">
        <f>IF(O98&lt;&gt;"",VLOOKUP(O98,Runners!DE$5:DR$183,V$1,FALSE),"")</f>
        <v/>
      </c>
      <c r="W98" s="19" t="str">
        <f t="shared" si="45"/>
        <v/>
      </c>
    </row>
    <row r="99" spans="1:23" x14ac:dyDescent="0.25">
      <c r="A99" s="1" t="s">
        <v>193</v>
      </c>
      <c r="C99" s="3">
        <f>IF(A99&lt;&gt;"",VLOOKUP(A99,Runners!A$5:AX$183,C$1,FALSE),0)</f>
        <v>7.2916666666666659E-3</v>
      </c>
      <c r="D99" s="6">
        <f t="shared" si="52"/>
        <v>96</v>
      </c>
      <c r="E99" s="2"/>
      <c r="F99" s="2">
        <f t="shared" si="28"/>
        <v>0</v>
      </c>
      <c r="J99" s="1" t="str">
        <f t="shared" si="43"/>
        <v>Stephen Wise</v>
      </c>
      <c r="M99" s="8" t="str">
        <f t="shared" ref="M99:M130" si="53">IF(D99&lt;=L$4,SMALL(E$4:E$208,D99),"")</f>
        <v/>
      </c>
      <c r="N99" s="8" t="str">
        <f t="shared" ref="N99:N130" si="54">IF(D99&lt;=L$4,VLOOKUP(M99,E$4:F$208,2,FALSE),"")</f>
        <v/>
      </c>
      <c r="O99" s="1" t="str">
        <f t="shared" ref="O99:O130" si="55">IF(D99&lt;=L$4,VLOOKUP(M99,E$4:J$208,6,FALSE),"")</f>
        <v/>
      </c>
      <c r="P99" s="35" t="str">
        <f t="shared" ref="P99:P130" si="56">IF(D99&lt;=L$4,VLOOKUP(O99,A$4:B$208,2,FALSE),"")</f>
        <v/>
      </c>
      <c r="Q99" s="35" t="str">
        <f t="shared" si="46"/>
        <v/>
      </c>
      <c r="R99" s="6">
        <f t="shared" si="47"/>
        <v>0</v>
      </c>
      <c r="S99" s="6">
        <f>IF(AND(D99&lt;=L$4,P99&lt;&gt;"Y"),IF(N99&lt;VLOOKUP(O99,Runners!A$5:CY$183,S$1,FALSE),IF(Y$2="zero",0,Y$2),0),0)</f>
        <v>0</v>
      </c>
      <c r="T99" s="6">
        <f t="shared" si="44"/>
        <v>0</v>
      </c>
      <c r="U99" s="2"/>
      <c r="V99" s="2" t="str">
        <f>IF(O99&lt;&gt;"",VLOOKUP(O99,Runners!DE$5:DR$183,V$1,FALSE),"")</f>
        <v/>
      </c>
      <c r="W99" s="19" t="str">
        <f t="shared" si="45"/>
        <v/>
      </c>
    </row>
    <row r="100" spans="1:23" x14ac:dyDescent="0.25">
      <c r="A100" s="1" t="s">
        <v>4</v>
      </c>
      <c r="C100" s="3">
        <f>IF(A100&lt;&gt;"",VLOOKUP(A100,Runners!A$5:AX$183,C$1,FALSE),0)</f>
        <v>7.4652777777777781E-3</v>
      </c>
      <c r="D100" s="6">
        <f t="shared" si="52"/>
        <v>97</v>
      </c>
      <c r="E100" s="2"/>
      <c r="F100" s="2">
        <f t="shared" si="28"/>
        <v>0</v>
      </c>
      <c r="J100" s="1" t="str">
        <f t="shared" si="43"/>
        <v>Sue Hawitt</v>
      </c>
      <c r="M100" s="8" t="str">
        <f t="shared" si="53"/>
        <v/>
      </c>
      <c r="N100" s="8" t="str">
        <f t="shared" si="54"/>
        <v/>
      </c>
      <c r="O100" s="1" t="str">
        <f t="shared" si="55"/>
        <v/>
      </c>
      <c r="P100" s="35" t="str">
        <f t="shared" si="56"/>
        <v/>
      </c>
      <c r="Q100" s="35" t="str">
        <f t="shared" si="46"/>
        <v/>
      </c>
      <c r="R100" s="6">
        <f t="shared" si="47"/>
        <v>0</v>
      </c>
      <c r="S100" s="6">
        <f>IF(AND(D100&lt;=L$4,P100&lt;&gt;"Y"),IF(N100&lt;VLOOKUP(O100,Runners!A$5:CY$183,S$1,FALSE),IF(Y$2="zero",0,Y$2),0),0)</f>
        <v>0</v>
      </c>
      <c r="T100" s="6">
        <f t="shared" si="44"/>
        <v>0</v>
      </c>
      <c r="U100" s="2"/>
      <c r="V100" s="2" t="str">
        <f>IF(O100&lt;&gt;"",VLOOKUP(O100,Runners!DE$5:DR$183,V$1,FALSE),"")</f>
        <v/>
      </c>
      <c r="W100" s="19" t="str">
        <f t="shared" si="45"/>
        <v/>
      </c>
    </row>
    <row r="101" spans="1:23" x14ac:dyDescent="0.25">
      <c r="A101" s="1" t="s">
        <v>153</v>
      </c>
      <c r="C101" s="3">
        <f>IF(A101&lt;&gt;"",VLOOKUP(A101,Runners!A$5:AX$183,C$1,FALSE),0)</f>
        <v>6.9444444444444447E-4</v>
      </c>
      <c r="D101" s="6">
        <f t="shared" si="52"/>
        <v>98</v>
      </c>
      <c r="E101" s="2"/>
      <c r="F101" s="2">
        <f t="shared" si="28"/>
        <v>0</v>
      </c>
      <c r="J101" s="1" t="str">
        <f t="shared" si="43"/>
        <v>Sue Henry</v>
      </c>
      <c r="M101" s="8" t="str">
        <f t="shared" si="53"/>
        <v/>
      </c>
      <c r="N101" s="8" t="str">
        <f t="shared" si="54"/>
        <v/>
      </c>
      <c r="O101" s="1" t="str">
        <f t="shared" si="55"/>
        <v/>
      </c>
      <c r="P101" s="35" t="str">
        <f t="shared" si="56"/>
        <v/>
      </c>
      <c r="Q101" s="35" t="str">
        <f t="shared" si="46"/>
        <v/>
      </c>
      <c r="R101" s="6">
        <f t="shared" si="47"/>
        <v>0</v>
      </c>
      <c r="S101" s="6">
        <f>IF(AND(D101&lt;=L$4,P101&lt;&gt;"Y"),IF(N101&lt;VLOOKUP(O101,Runners!A$5:CY$183,S$1,FALSE),IF(Y$2="zero",0,Y$2),0),0)</f>
        <v>0</v>
      </c>
      <c r="T101" s="6">
        <f t="shared" si="44"/>
        <v>0</v>
      </c>
      <c r="U101" s="2"/>
      <c r="V101" s="2" t="str">
        <f>IF(O101&lt;&gt;"",VLOOKUP(O101,Runners!DE$5:DR$183,V$1,FALSE),"")</f>
        <v/>
      </c>
      <c r="W101" s="19" t="str">
        <f t="shared" si="45"/>
        <v/>
      </c>
    </row>
    <row r="102" spans="1:23" x14ac:dyDescent="0.25">
      <c r="A102" s="1" t="s">
        <v>20</v>
      </c>
      <c r="C102" s="3">
        <f>IF(A102&lt;&gt;"",VLOOKUP(A102,Runners!A$5:AX$183,C$1,FALSE),0)</f>
        <v>8.6805555555555551E-4</v>
      </c>
      <c r="D102" s="6">
        <f t="shared" si="52"/>
        <v>99</v>
      </c>
      <c r="E102" s="2"/>
      <c r="F102" s="2">
        <f t="shared" si="28"/>
        <v>0</v>
      </c>
      <c r="J102" s="1" t="str">
        <f t="shared" si="43"/>
        <v>Sylvia Gittins</v>
      </c>
      <c r="M102" s="8" t="str">
        <f t="shared" si="53"/>
        <v/>
      </c>
      <c r="N102" s="8" t="str">
        <f t="shared" si="54"/>
        <v/>
      </c>
      <c r="O102" s="1" t="str">
        <f t="shared" si="55"/>
        <v/>
      </c>
      <c r="P102" s="35" t="str">
        <f t="shared" si="56"/>
        <v/>
      </c>
      <c r="Q102" s="35" t="str">
        <f t="shared" si="46"/>
        <v/>
      </c>
      <c r="R102" s="6">
        <f t="shared" si="47"/>
        <v>0</v>
      </c>
      <c r="S102" s="6">
        <f>IF(AND(D102&lt;=L$4,P102&lt;&gt;"Y"),IF(N102&lt;VLOOKUP(O102,Runners!A$5:CY$183,S$1,FALSE),IF(Y$2="zero",0,Y$2),0),0)</f>
        <v>0</v>
      </c>
      <c r="T102" s="6">
        <f t="shared" si="44"/>
        <v>0</v>
      </c>
      <c r="U102" s="2"/>
      <c r="V102" s="2" t="str">
        <f>IF(O102&lt;&gt;"",VLOOKUP(O102,Runners!DE$5:DR$183,V$1,FALSE),"")</f>
        <v/>
      </c>
      <c r="W102" s="19" t="str">
        <f t="shared" si="45"/>
        <v/>
      </c>
    </row>
    <row r="103" spans="1:23" x14ac:dyDescent="0.25">
      <c r="A103" s="1" t="s">
        <v>175</v>
      </c>
      <c r="C103" s="3">
        <f>IF(A103&lt;&gt;"",VLOOKUP(A103,Runners!A$5:AX$183,C$1,FALSE),0)</f>
        <v>6.2499999999999995E-3</v>
      </c>
      <c r="D103" s="6">
        <f t="shared" si="52"/>
        <v>100</v>
      </c>
      <c r="E103" s="2"/>
      <c r="F103" s="2">
        <f t="shared" si="28"/>
        <v>0</v>
      </c>
      <c r="J103" s="1" t="str">
        <f t="shared" si="43"/>
        <v>Terri Eccles</v>
      </c>
      <c r="M103" s="8" t="str">
        <f t="shared" si="53"/>
        <v/>
      </c>
      <c r="N103" s="8" t="str">
        <f t="shared" si="54"/>
        <v/>
      </c>
      <c r="O103" s="1" t="str">
        <f t="shared" si="55"/>
        <v/>
      </c>
      <c r="P103" s="35" t="str">
        <f t="shared" si="56"/>
        <v/>
      </c>
      <c r="Q103" s="35" t="str">
        <f t="shared" si="46"/>
        <v/>
      </c>
      <c r="R103" s="6">
        <f t="shared" si="47"/>
        <v>0</v>
      </c>
      <c r="S103" s="6">
        <f>IF(AND(D103&lt;=L$4,P103&lt;&gt;"Y"),IF(N103&lt;VLOOKUP(O103,Runners!A$5:CY$183,S$1,FALSE),IF(Y$2="zero",0,Y$2),0),0)</f>
        <v>0</v>
      </c>
      <c r="T103" s="6">
        <f t="shared" si="44"/>
        <v>0</v>
      </c>
      <c r="U103" s="2"/>
      <c r="V103" s="2" t="str">
        <f>IF(O103&lt;&gt;"",VLOOKUP(O103,Runners!DE$5:DR$183,V$1,FALSE),"")</f>
        <v/>
      </c>
      <c r="W103" s="19" t="str">
        <f t="shared" si="45"/>
        <v/>
      </c>
    </row>
    <row r="104" spans="1:23" x14ac:dyDescent="0.25">
      <c r="A104" s="1" t="s">
        <v>0</v>
      </c>
      <c r="C104" s="3">
        <f>IF(A104&lt;&gt;"",VLOOKUP(A104,Runners!A$5:AX$183,C$1,FALSE),0)</f>
        <v>1.0243055555555556E-2</v>
      </c>
      <c r="D104" s="6">
        <f t="shared" si="52"/>
        <v>101</v>
      </c>
      <c r="E104" s="2"/>
      <c r="F104" s="2">
        <f t="shared" si="28"/>
        <v>0</v>
      </c>
      <c r="J104" s="1" t="str">
        <f t="shared" si="43"/>
        <v>Tom Howarth</v>
      </c>
      <c r="M104" s="8" t="str">
        <f t="shared" si="53"/>
        <v/>
      </c>
      <c r="N104" s="8" t="str">
        <f t="shared" si="54"/>
        <v/>
      </c>
      <c r="O104" s="1" t="str">
        <f t="shared" si="55"/>
        <v/>
      </c>
      <c r="P104" s="35" t="str">
        <f t="shared" si="56"/>
        <v/>
      </c>
      <c r="Q104" s="35" t="str">
        <f t="shared" si="46"/>
        <v/>
      </c>
      <c r="R104" s="6">
        <f t="shared" si="47"/>
        <v>0</v>
      </c>
      <c r="S104" s="6">
        <f>IF(AND(D104&lt;=L$4,P104&lt;&gt;"Y"),IF(N104&lt;VLOOKUP(O104,Runners!A$5:CY$183,S$1,FALSE),IF(Y$2="zero",0,Y$2),0),0)</f>
        <v>0</v>
      </c>
      <c r="T104" s="6">
        <f t="shared" si="44"/>
        <v>0</v>
      </c>
      <c r="U104" s="2"/>
      <c r="V104" s="2" t="str">
        <f>IF(O104&lt;&gt;"",VLOOKUP(O104,Runners!DE$5:DR$183,V$1,FALSE),"")</f>
        <v/>
      </c>
      <c r="W104" s="19" t="str">
        <f t="shared" si="45"/>
        <v/>
      </c>
    </row>
    <row r="105" spans="1:23" x14ac:dyDescent="0.25">
      <c r="A105" s="1" t="s">
        <v>149</v>
      </c>
      <c r="C105" s="3">
        <f>IF(A105&lt;&gt;"",VLOOKUP(A105,Runners!A$5:AX$183,C$1,FALSE),0)</f>
        <v>1.1574074074074074E-6</v>
      </c>
      <c r="D105" s="6">
        <f t="shared" si="52"/>
        <v>102</v>
      </c>
      <c r="E105" s="2"/>
      <c r="F105" s="2">
        <f t="shared" si="28"/>
        <v>0</v>
      </c>
      <c r="J105" s="1" t="str">
        <f t="shared" si="43"/>
        <v>Trevor Roberts</v>
      </c>
      <c r="M105" s="8" t="str">
        <f t="shared" si="53"/>
        <v/>
      </c>
      <c r="N105" s="8" t="str">
        <f t="shared" si="54"/>
        <v/>
      </c>
      <c r="O105" s="1" t="str">
        <f t="shared" si="55"/>
        <v/>
      </c>
      <c r="P105" s="35" t="str">
        <f t="shared" si="56"/>
        <v/>
      </c>
      <c r="Q105" s="35" t="str">
        <f t="shared" si="46"/>
        <v/>
      </c>
      <c r="R105" s="6">
        <f t="shared" si="47"/>
        <v>0</v>
      </c>
      <c r="S105" s="6">
        <f>IF(AND(D105&lt;=L$4,P105&lt;&gt;"Y"),IF(N105&lt;VLOOKUP(O105,Runners!A$5:CY$183,S$1,FALSE),IF(Y$2="zero",0,Y$2),0),0)</f>
        <v>0</v>
      </c>
      <c r="T105" s="6">
        <f t="shared" si="44"/>
        <v>0</v>
      </c>
      <c r="U105" s="2"/>
      <c r="V105" s="2" t="str">
        <f>IF(O105&lt;&gt;"",VLOOKUP(O105,Runners!DE$5:DR$183,V$1,FALSE),"")</f>
        <v/>
      </c>
      <c r="W105" s="19" t="str">
        <f t="shared" si="45"/>
        <v/>
      </c>
    </row>
    <row r="106" spans="1:23" x14ac:dyDescent="0.25">
      <c r="A106" s="1" t="s">
        <v>194</v>
      </c>
      <c r="C106" s="3">
        <f>IF(A106&lt;&gt;"",VLOOKUP(A106,Runners!A$5:AX$183,C$1,FALSE),0)</f>
        <v>3.472222222222222E-3</v>
      </c>
      <c r="D106" s="6">
        <f t="shared" si="52"/>
        <v>103</v>
      </c>
      <c r="E106" s="2"/>
      <c r="F106" s="2">
        <f t="shared" si="28"/>
        <v>0</v>
      </c>
      <c r="J106" s="1" t="str">
        <f t="shared" si="43"/>
        <v>Vicki Richardson</v>
      </c>
      <c r="M106" s="8" t="str">
        <f t="shared" si="53"/>
        <v/>
      </c>
      <c r="N106" s="8" t="str">
        <f t="shared" si="54"/>
        <v/>
      </c>
      <c r="O106" s="1" t="str">
        <f t="shared" si="55"/>
        <v/>
      </c>
      <c r="P106" s="35" t="str">
        <f t="shared" si="56"/>
        <v/>
      </c>
      <c r="Q106" s="35" t="str">
        <f t="shared" si="46"/>
        <v/>
      </c>
      <c r="R106" s="6">
        <f t="shared" si="47"/>
        <v>0</v>
      </c>
      <c r="S106" s="6">
        <f>IF(AND(D106&lt;=L$4,P106&lt;&gt;"Y"),IF(N106&lt;VLOOKUP(O106,Runners!A$5:CY$183,S$1,FALSE),IF(Y$2="zero",0,Y$2),0),0)</f>
        <v>0</v>
      </c>
      <c r="T106" s="6">
        <f t="shared" si="44"/>
        <v>0</v>
      </c>
      <c r="U106" s="2"/>
      <c r="V106" s="2" t="str">
        <f>IF(O106&lt;&gt;"",VLOOKUP(O106,Runners!DE$5:DR$183,V$1,FALSE),"")</f>
        <v/>
      </c>
      <c r="W106" s="19" t="str">
        <f t="shared" si="45"/>
        <v/>
      </c>
    </row>
    <row r="107" spans="1:23" x14ac:dyDescent="0.25">
      <c r="A107" s="1" t="s">
        <v>205</v>
      </c>
      <c r="C107" s="3">
        <f>IF(A107&lt;&gt;"",VLOOKUP(A107,Runners!A$5:AX$183,C$1,FALSE),0)</f>
        <v>5.0347222222222225E-3</v>
      </c>
      <c r="D107" s="6">
        <f t="shared" si="52"/>
        <v>104</v>
      </c>
      <c r="E107" s="2"/>
      <c r="F107" s="2">
        <f t="shared" si="28"/>
        <v>0</v>
      </c>
      <c r="J107" s="1" t="str">
        <f t="shared" ref="J107:J132" si="57">A107</f>
        <v>Xavia Cooper</v>
      </c>
      <c r="M107" s="8" t="str">
        <f t="shared" si="53"/>
        <v/>
      </c>
      <c r="N107" s="8" t="str">
        <f t="shared" si="54"/>
        <v/>
      </c>
      <c r="O107" s="1" t="str">
        <f t="shared" si="55"/>
        <v/>
      </c>
      <c r="P107" s="35" t="str">
        <f t="shared" si="56"/>
        <v/>
      </c>
      <c r="Q107" s="35" t="str">
        <f>IF(D107&lt;=L$4,IF(P107="Y",Q106,Q106-1),"")</f>
        <v/>
      </c>
      <c r="R107" s="6">
        <f>IF(Q107=Q106,0,IF(Q107&gt;0,Q107,1))</f>
        <v>0</v>
      </c>
      <c r="S107" s="6">
        <f>IF(AND(D107&lt;=L$4,P107&lt;&gt;"Y"),IF(N107&lt;VLOOKUP(O107,Runners!A$5:CY$183,S$1,FALSE),IF(Y$2="zero",0,Y$2),0),0)</f>
        <v>0</v>
      </c>
      <c r="T107" s="6">
        <f t="shared" ref="T107:T132" si="58">IF(AND(D107&lt;=L$4,P107&lt;&gt;"Y"),S107+R107,0)</f>
        <v>0</v>
      </c>
      <c r="U107" s="2"/>
      <c r="V107" s="2" t="str">
        <f>IF(O107&lt;&gt;"",VLOOKUP(O107,Runners!DE$5:DR$183,V$1,FALSE),"")</f>
        <v/>
      </c>
      <c r="W107" s="19" t="str">
        <f t="shared" ref="W107:W132" si="59">IF(O107&lt;&gt;"",(V107-N107)/V107,"")</f>
        <v/>
      </c>
    </row>
    <row r="108" spans="1:23" x14ac:dyDescent="0.25">
      <c r="C108" s="3"/>
      <c r="D108" s="6">
        <f t="shared" si="52"/>
        <v>105</v>
      </c>
      <c r="E108" s="2"/>
      <c r="F108" s="2">
        <f t="shared" ref="F108:F132" si="60">IF(E108&gt;0,E108-C108,0)</f>
        <v>0</v>
      </c>
      <c r="J108" s="1">
        <f t="shared" si="57"/>
        <v>0</v>
      </c>
      <c r="M108" s="8" t="str">
        <f t="shared" si="53"/>
        <v/>
      </c>
      <c r="N108" s="8" t="str">
        <f t="shared" si="54"/>
        <v/>
      </c>
      <c r="O108" s="1" t="str">
        <f t="shared" si="55"/>
        <v/>
      </c>
      <c r="P108" s="35" t="str">
        <f t="shared" si="56"/>
        <v/>
      </c>
      <c r="Q108" s="35" t="str">
        <f t="shared" ref="Q108:Q132" si="61">IF(D108&lt;=L$4,IF(P108="Y",Q107,Q107-1),"")</f>
        <v/>
      </c>
      <c r="R108" s="6">
        <f t="shared" ref="R108:R132" si="62">IF(Q108=Q107,0,IF(Q108&gt;0,Q108,1))</f>
        <v>0</v>
      </c>
      <c r="S108" s="6">
        <f>IF(AND(D108&lt;=L$4,P108&lt;&gt;"Y"),IF(N108&lt;VLOOKUP(O108,Runners!A$5:CY$183,S$1,FALSE),IF(Y$2="zero",0,Y$2),0),0)</f>
        <v>0</v>
      </c>
      <c r="T108" s="6">
        <f t="shared" si="58"/>
        <v>0</v>
      </c>
      <c r="U108" s="2"/>
      <c r="V108" s="2" t="str">
        <f>IF(O108&lt;&gt;"",VLOOKUP(O108,Runners!DE$5:DR$183,V$1,FALSE),"")</f>
        <v/>
      </c>
      <c r="W108" s="19" t="str">
        <f t="shared" si="59"/>
        <v/>
      </c>
    </row>
    <row r="109" spans="1:23" x14ac:dyDescent="0.25">
      <c r="B109" s="3"/>
      <c r="C109" s="3"/>
      <c r="D109" s="6">
        <f t="shared" si="52"/>
        <v>106</v>
      </c>
      <c r="E109" s="2"/>
      <c r="F109" s="2">
        <f t="shared" si="60"/>
        <v>0</v>
      </c>
      <c r="J109" s="1">
        <f t="shared" si="57"/>
        <v>0</v>
      </c>
      <c r="M109" s="8" t="str">
        <f t="shared" si="53"/>
        <v/>
      </c>
      <c r="N109" s="8" t="str">
        <f t="shared" si="54"/>
        <v/>
      </c>
      <c r="O109" s="1" t="str">
        <f t="shared" si="55"/>
        <v/>
      </c>
      <c r="P109" s="35" t="str">
        <f t="shared" si="56"/>
        <v/>
      </c>
      <c r="Q109" s="35" t="str">
        <f t="shared" si="61"/>
        <v/>
      </c>
      <c r="R109" s="6">
        <f t="shared" si="62"/>
        <v>0</v>
      </c>
      <c r="S109" s="6">
        <f>IF(AND(D109&lt;=L$4,P109&lt;&gt;"Y"),IF(N109&lt;VLOOKUP(O109,Runners!A$5:CY$183,S$1,FALSE),IF(Y$2="zero",0,Y$2),0),0)</f>
        <v>0</v>
      </c>
      <c r="T109" s="6">
        <f t="shared" si="58"/>
        <v>0</v>
      </c>
      <c r="U109" s="2"/>
      <c r="V109" s="2" t="str">
        <f>IF(O109&lt;&gt;"",VLOOKUP(O109,Runners!DE$5:DR$183,V$1,FALSE),"")</f>
        <v/>
      </c>
      <c r="W109" s="19" t="str">
        <f t="shared" si="59"/>
        <v/>
      </c>
    </row>
    <row r="110" spans="1:23" x14ac:dyDescent="0.25">
      <c r="C110" s="3"/>
      <c r="D110" s="6">
        <f t="shared" si="52"/>
        <v>107</v>
      </c>
      <c r="E110" s="2"/>
      <c r="F110" s="2">
        <f t="shared" si="60"/>
        <v>0</v>
      </c>
      <c r="J110" s="1">
        <f t="shared" si="57"/>
        <v>0</v>
      </c>
      <c r="M110" s="8" t="str">
        <f t="shared" si="53"/>
        <v/>
      </c>
      <c r="N110" s="8" t="str">
        <f t="shared" si="54"/>
        <v/>
      </c>
      <c r="O110" s="1" t="str">
        <f t="shared" si="55"/>
        <v/>
      </c>
      <c r="P110" s="35" t="str">
        <f t="shared" si="56"/>
        <v/>
      </c>
      <c r="Q110" s="35" t="str">
        <f t="shared" si="61"/>
        <v/>
      </c>
      <c r="R110" s="6">
        <f t="shared" si="62"/>
        <v>0</v>
      </c>
      <c r="S110" s="6">
        <f>IF(AND(D110&lt;=L$4,P110&lt;&gt;"Y"),IF(N110&lt;VLOOKUP(O110,Runners!A$5:CY$183,S$1,FALSE),IF(Y$2="zero",0,Y$2),0),0)</f>
        <v>0</v>
      </c>
      <c r="T110" s="6">
        <f t="shared" si="58"/>
        <v>0</v>
      </c>
      <c r="U110" s="2"/>
      <c r="V110" s="2" t="str">
        <f>IF(O110&lt;&gt;"",VLOOKUP(O110,Runners!DE$5:DR$183,V$1,FALSE),"")</f>
        <v/>
      </c>
      <c r="W110" s="19" t="str">
        <f t="shared" si="59"/>
        <v/>
      </c>
    </row>
    <row r="111" spans="1:23" x14ac:dyDescent="0.25">
      <c r="C111" s="3"/>
      <c r="D111" s="6">
        <f t="shared" si="52"/>
        <v>108</v>
      </c>
      <c r="E111" s="2"/>
      <c r="F111" s="2">
        <f t="shared" si="60"/>
        <v>0</v>
      </c>
      <c r="J111" s="1">
        <f t="shared" si="57"/>
        <v>0</v>
      </c>
      <c r="M111" s="8" t="str">
        <f t="shared" si="53"/>
        <v/>
      </c>
      <c r="N111" s="8" t="str">
        <f t="shared" si="54"/>
        <v/>
      </c>
      <c r="O111" s="1" t="str">
        <f t="shared" si="55"/>
        <v/>
      </c>
      <c r="P111" s="35" t="str">
        <f t="shared" si="56"/>
        <v/>
      </c>
      <c r="Q111" s="35" t="str">
        <f t="shared" si="61"/>
        <v/>
      </c>
      <c r="R111" s="6">
        <f t="shared" si="62"/>
        <v>0</v>
      </c>
      <c r="S111" s="6">
        <f>IF(AND(D111&lt;=L$4,P111&lt;&gt;"Y"),IF(N111&lt;VLOOKUP(O111,Runners!A$5:CY$183,S$1,FALSE),IF(Y$2="zero",0,Y$2),0),0)</f>
        <v>0</v>
      </c>
      <c r="T111" s="6">
        <f t="shared" si="58"/>
        <v>0</v>
      </c>
      <c r="U111" s="2"/>
      <c r="V111" s="2" t="str">
        <f>IF(O111&lt;&gt;"",VLOOKUP(O111,Runners!DE$5:DR$183,V$1,FALSE),"")</f>
        <v/>
      </c>
      <c r="W111" s="19" t="str">
        <f t="shared" si="59"/>
        <v/>
      </c>
    </row>
    <row r="112" spans="1:23" x14ac:dyDescent="0.25">
      <c r="C112" s="3"/>
      <c r="D112" s="6">
        <f t="shared" si="52"/>
        <v>109</v>
      </c>
      <c r="E112" s="2"/>
      <c r="F112" s="2">
        <f t="shared" si="60"/>
        <v>0</v>
      </c>
      <c r="J112" s="1">
        <f t="shared" si="57"/>
        <v>0</v>
      </c>
      <c r="M112" s="8" t="str">
        <f t="shared" si="53"/>
        <v/>
      </c>
      <c r="N112" s="8" t="str">
        <f t="shared" si="54"/>
        <v/>
      </c>
      <c r="O112" s="1" t="str">
        <f t="shared" si="55"/>
        <v/>
      </c>
      <c r="P112" s="35" t="str">
        <f t="shared" si="56"/>
        <v/>
      </c>
      <c r="Q112" s="35" t="str">
        <f t="shared" si="61"/>
        <v/>
      </c>
      <c r="R112" s="6">
        <f t="shared" si="62"/>
        <v>0</v>
      </c>
      <c r="S112" s="6">
        <f>IF(AND(D112&lt;=L$4,P112&lt;&gt;"Y"),IF(N112&lt;VLOOKUP(O112,Runners!A$5:CY$183,S$1,FALSE),IF(Y$2="zero",0,Y$2),0),0)</f>
        <v>0</v>
      </c>
      <c r="T112" s="6">
        <f t="shared" si="58"/>
        <v>0</v>
      </c>
      <c r="U112" s="2"/>
      <c r="V112" s="2" t="str">
        <f>IF(O112&lt;&gt;"",VLOOKUP(O112,Runners!DE$5:DR$183,V$1,FALSE),"")</f>
        <v/>
      </c>
      <c r="W112" s="19" t="str">
        <f t="shared" si="59"/>
        <v/>
      </c>
    </row>
    <row r="113" spans="2:23" x14ac:dyDescent="0.25">
      <c r="C113" s="3"/>
      <c r="D113" s="6">
        <f t="shared" si="52"/>
        <v>110</v>
      </c>
      <c r="E113" s="2"/>
      <c r="F113" s="2">
        <f t="shared" si="60"/>
        <v>0</v>
      </c>
      <c r="J113" s="1">
        <f t="shared" si="57"/>
        <v>0</v>
      </c>
      <c r="M113" s="8" t="str">
        <f t="shared" si="53"/>
        <v/>
      </c>
      <c r="N113" s="8" t="str">
        <f t="shared" si="54"/>
        <v/>
      </c>
      <c r="O113" s="1" t="str">
        <f t="shared" si="55"/>
        <v/>
      </c>
      <c r="P113" s="35" t="str">
        <f t="shared" si="56"/>
        <v/>
      </c>
      <c r="Q113" s="35" t="str">
        <f t="shared" si="61"/>
        <v/>
      </c>
      <c r="R113" s="6">
        <f t="shared" si="62"/>
        <v>0</v>
      </c>
      <c r="S113" s="6">
        <f>IF(AND(D113&lt;=L$4,P113&lt;&gt;"Y"),IF(N113&lt;VLOOKUP(O113,Runners!A$5:CY$183,S$1,FALSE),IF(Y$2="zero",0,Y$2),0),0)</f>
        <v>0</v>
      </c>
      <c r="T113" s="6">
        <f t="shared" si="58"/>
        <v>0</v>
      </c>
      <c r="U113" s="2"/>
      <c r="V113" s="2" t="str">
        <f>IF(O113&lt;&gt;"",VLOOKUP(O113,Runners!DE$5:DR$183,V$1,FALSE),"")</f>
        <v/>
      </c>
      <c r="W113" s="19" t="str">
        <f t="shared" si="59"/>
        <v/>
      </c>
    </row>
    <row r="114" spans="2:23" x14ac:dyDescent="0.25">
      <c r="C114" s="3"/>
      <c r="D114" s="6">
        <f t="shared" si="52"/>
        <v>111</v>
      </c>
      <c r="E114" s="2"/>
      <c r="F114" s="2">
        <f t="shared" si="60"/>
        <v>0</v>
      </c>
      <c r="J114" s="1">
        <f t="shared" si="57"/>
        <v>0</v>
      </c>
      <c r="M114" s="8" t="str">
        <f t="shared" si="53"/>
        <v/>
      </c>
      <c r="N114" s="8" t="str">
        <f t="shared" si="54"/>
        <v/>
      </c>
      <c r="O114" s="1" t="str">
        <f t="shared" si="55"/>
        <v/>
      </c>
      <c r="P114" s="35" t="str">
        <f t="shared" si="56"/>
        <v/>
      </c>
      <c r="Q114" s="35" t="str">
        <f t="shared" si="61"/>
        <v/>
      </c>
      <c r="R114" s="6">
        <f t="shared" si="62"/>
        <v>0</v>
      </c>
      <c r="S114" s="6">
        <f>IF(AND(D114&lt;=L$4,P114&lt;&gt;"Y"),IF(N114&lt;VLOOKUP(O114,Runners!A$5:CY$183,S$1,FALSE),IF(Y$2="zero",0,Y$2),0),0)</f>
        <v>0</v>
      </c>
      <c r="T114" s="6">
        <f t="shared" si="58"/>
        <v>0</v>
      </c>
      <c r="U114" s="2"/>
      <c r="V114" s="2" t="str">
        <f>IF(O114&lt;&gt;"",VLOOKUP(O114,Runners!DE$5:DR$183,V$1,FALSE),"")</f>
        <v/>
      </c>
      <c r="W114" s="19" t="str">
        <f t="shared" si="59"/>
        <v/>
      </c>
    </row>
    <row r="115" spans="2:23" x14ac:dyDescent="0.25">
      <c r="C115" s="3"/>
      <c r="D115" s="6">
        <f t="shared" si="52"/>
        <v>112</v>
      </c>
      <c r="E115" s="2"/>
      <c r="F115" s="2">
        <f t="shared" si="60"/>
        <v>0</v>
      </c>
      <c r="J115" s="1">
        <f t="shared" si="57"/>
        <v>0</v>
      </c>
      <c r="M115" s="8" t="str">
        <f t="shared" si="53"/>
        <v/>
      </c>
      <c r="N115" s="8" t="str">
        <f t="shared" si="54"/>
        <v/>
      </c>
      <c r="O115" s="1" t="str">
        <f t="shared" si="55"/>
        <v/>
      </c>
      <c r="P115" s="35" t="str">
        <f t="shared" si="56"/>
        <v/>
      </c>
      <c r="Q115" s="35" t="str">
        <f t="shared" si="61"/>
        <v/>
      </c>
      <c r="R115" s="6">
        <f t="shared" si="62"/>
        <v>0</v>
      </c>
      <c r="S115" s="6">
        <f>IF(AND(D115&lt;=L$4,P115&lt;&gt;"Y"),IF(N115&lt;VLOOKUP(O115,Runners!A$5:CY$183,S$1,FALSE),IF(Y$2="zero",0,Y$2),0),0)</f>
        <v>0</v>
      </c>
      <c r="T115" s="6">
        <f t="shared" si="58"/>
        <v>0</v>
      </c>
      <c r="U115" s="2"/>
      <c r="V115" s="2" t="str">
        <f>IF(O115&lt;&gt;"",VLOOKUP(O115,Runners!DE$5:DR$183,V$1,FALSE),"")</f>
        <v/>
      </c>
      <c r="W115" s="19" t="str">
        <f t="shared" si="59"/>
        <v/>
      </c>
    </row>
    <row r="116" spans="2:23" x14ac:dyDescent="0.25">
      <c r="C116" s="3"/>
      <c r="D116" s="6">
        <f t="shared" si="52"/>
        <v>113</v>
      </c>
      <c r="E116" s="2"/>
      <c r="F116" s="2">
        <f t="shared" si="60"/>
        <v>0</v>
      </c>
      <c r="J116" s="1">
        <f t="shared" si="57"/>
        <v>0</v>
      </c>
      <c r="M116" s="8" t="str">
        <f t="shared" si="53"/>
        <v/>
      </c>
      <c r="N116" s="8" t="str">
        <f t="shared" si="54"/>
        <v/>
      </c>
      <c r="O116" s="1" t="str">
        <f t="shared" si="55"/>
        <v/>
      </c>
      <c r="P116" s="35" t="str">
        <f t="shared" si="56"/>
        <v/>
      </c>
      <c r="Q116" s="35" t="str">
        <f t="shared" si="61"/>
        <v/>
      </c>
      <c r="R116" s="6">
        <f t="shared" si="62"/>
        <v>0</v>
      </c>
      <c r="S116" s="6">
        <f>IF(AND(D116&lt;=L$4,P116&lt;&gt;"Y"),IF(N116&lt;VLOOKUP(O116,Runners!A$5:CY$183,S$1,FALSE),IF(Y$2="zero",0,Y$2),0),0)</f>
        <v>0</v>
      </c>
      <c r="T116" s="6">
        <f t="shared" si="58"/>
        <v>0</v>
      </c>
      <c r="U116" s="2"/>
      <c r="V116" s="2" t="str">
        <f>IF(O116&lt;&gt;"",VLOOKUP(O116,Runners!DE$5:DR$183,V$1,FALSE),"")</f>
        <v/>
      </c>
      <c r="W116" s="19" t="str">
        <f t="shared" si="59"/>
        <v/>
      </c>
    </row>
    <row r="117" spans="2:23" x14ac:dyDescent="0.25">
      <c r="C117" s="3"/>
      <c r="D117" s="6">
        <f t="shared" si="52"/>
        <v>114</v>
      </c>
      <c r="E117" s="2"/>
      <c r="F117" s="2">
        <f t="shared" si="60"/>
        <v>0</v>
      </c>
      <c r="J117" s="1">
        <f t="shared" si="57"/>
        <v>0</v>
      </c>
      <c r="M117" s="8" t="str">
        <f t="shared" si="53"/>
        <v/>
      </c>
      <c r="N117" s="8" t="str">
        <f t="shared" si="54"/>
        <v/>
      </c>
      <c r="O117" s="1" t="str">
        <f t="shared" si="55"/>
        <v/>
      </c>
      <c r="P117" s="35" t="str">
        <f t="shared" si="56"/>
        <v/>
      </c>
      <c r="Q117" s="35" t="str">
        <f t="shared" si="61"/>
        <v/>
      </c>
      <c r="R117" s="6">
        <f t="shared" si="62"/>
        <v>0</v>
      </c>
      <c r="S117" s="6">
        <f>IF(AND(D117&lt;=L$4,P117&lt;&gt;"Y"),IF(N117&lt;VLOOKUP(O117,Runners!A$5:CY$183,S$1,FALSE),IF(Y$2="zero",0,Y$2),0),0)</f>
        <v>0</v>
      </c>
      <c r="T117" s="6">
        <f t="shared" si="58"/>
        <v>0</v>
      </c>
      <c r="U117" s="2"/>
      <c r="V117" s="2" t="str">
        <f>IF(O117&lt;&gt;"",VLOOKUP(O117,Runners!DE$5:DR$183,V$1,FALSE),"")</f>
        <v/>
      </c>
      <c r="W117" s="19" t="str">
        <f t="shared" si="59"/>
        <v/>
      </c>
    </row>
    <row r="118" spans="2:23" x14ac:dyDescent="0.25">
      <c r="B118" s="3"/>
      <c r="C118" s="3"/>
      <c r="D118" s="6">
        <f t="shared" si="52"/>
        <v>115</v>
      </c>
      <c r="E118" s="2"/>
      <c r="F118" s="2">
        <f t="shared" si="60"/>
        <v>0</v>
      </c>
      <c r="J118" s="1">
        <f t="shared" si="57"/>
        <v>0</v>
      </c>
      <c r="M118" s="8" t="str">
        <f t="shared" si="53"/>
        <v/>
      </c>
      <c r="N118" s="8" t="str">
        <f t="shared" si="54"/>
        <v/>
      </c>
      <c r="O118" s="1" t="str">
        <f t="shared" si="55"/>
        <v/>
      </c>
      <c r="P118" s="35" t="str">
        <f t="shared" si="56"/>
        <v/>
      </c>
      <c r="Q118" s="35" t="str">
        <f t="shared" si="61"/>
        <v/>
      </c>
      <c r="R118" s="6">
        <f t="shared" si="62"/>
        <v>0</v>
      </c>
      <c r="S118" s="6">
        <f>IF(AND(D118&lt;=L$4,P118&lt;&gt;"Y"),IF(N118&lt;VLOOKUP(O118,Runners!A$5:CY$183,S$1,FALSE),IF(Y$2="zero",0,Y$2),0),0)</f>
        <v>0</v>
      </c>
      <c r="T118" s="6">
        <f t="shared" si="58"/>
        <v>0</v>
      </c>
      <c r="U118" s="2"/>
      <c r="V118" s="2" t="str">
        <f>IF(O118&lt;&gt;"",VLOOKUP(O118,Runners!DE$5:DR$183,V$1,FALSE),"")</f>
        <v/>
      </c>
      <c r="W118" s="19" t="str">
        <f t="shared" si="59"/>
        <v/>
      </c>
    </row>
    <row r="119" spans="2:23" x14ac:dyDescent="0.25">
      <c r="C119" s="3"/>
      <c r="D119" s="6">
        <f t="shared" si="52"/>
        <v>116</v>
      </c>
      <c r="E119" s="2"/>
      <c r="F119" s="2">
        <f t="shared" si="60"/>
        <v>0</v>
      </c>
      <c r="J119" s="1">
        <f t="shared" si="57"/>
        <v>0</v>
      </c>
      <c r="M119" s="8" t="str">
        <f t="shared" si="53"/>
        <v/>
      </c>
      <c r="N119" s="8" t="str">
        <f t="shared" si="54"/>
        <v/>
      </c>
      <c r="O119" s="1" t="str">
        <f t="shared" si="55"/>
        <v/>
      </c>
      <c r="P119" s="35" t="str">
        <f t="shared" si="56"/>
        <v/>
      </c>
      <c r="Q119" s="35" t="str">
        <f t="shared" si="61"/>
        <v/>
      </c>
      <c r="R119" s="6">
        <f t="shared" si="62"/>
        <v>0</v>
      </c>
      <c r="S119" s="6">
        <f>IF(AND(D119&lt;=L$4,P119&lt;&gt;"Y"),IF(N119&lt;VLOOKUP(O119,Runners!A$5:CY$183,S$1,FALSE),IF(Y$2="zero",0,Y$2),0),0)</f>
        <v>0</v>
      </c>
      <c r="T119" s="6">
        <f t="shared" si="58"/>
        <v>0</v>
      </c>
      <c r="U119" s="2"/>
      <c r="V119" s="2" t="str">
        <f>IF(O119&lt;&gt;"",VLOOKUP(O119,Runners!DE$5:DR$183,V$1,FALSE),"")</f>
        <v/>
      </c>
      <c r="W119" s="19" t="str">
        <f t="shared" si="59"/>
        <v/>
      </c>
    </row>
    <row r="120" spans="2:23" x14ac:dyDescent="0.25">
      <c r="C120" s="3"/>
      <c r="D120" s="6">
        <f t="shared" si="52"/>
        <v>117</v>
      </c>
      <c r="E120" s="2"/>
      <c r="F120" s="2">
        <f t="shared" si="60"/>
        <v>0</v>
      </c>
      <c r="J120" s="1">
        <f t="shared" si="57"/>
        <v>0</v>
      </c>
      <c r="M120" s="8" t="str">
        <f t="shared" si="53"/>
        <v/>
      </c>
      <c r="N120" s="8" t="str">
        <f t="shared" si="54"/>
        <v/>
      </c>
      <c r="O120" s="1" t="str">
        <f t="shared" si="55"/>
        <v/>
      </c>
      <c r="P120" s="35" t="str">
        <f t="shared" si="56"/>
        <v/>
      </c>
      <c r="Q120" s="35" t="str">
        <f t="shared" si="61"/>
        <v/>
      </c>
      <c r="R120" s="6">
        <f t="shared" si="62"/>
        <v>0</v>
      </c>
      <c r="S120" s="6">
        <f>IF(AND(D120&lt;=L$4,P120&lt;&gt;"Y"),IF(N120&lt;VLOOKUP(O120,Runners!A$5:CY$183,S$1,FALSE),IF(Y$2="zero",0,Y$2),0),0)</f>
        <v>0</v>
      </c>
      <c r="T120" s="6">
        <f t="shared" si="58"/>
        <v>0</v>
      </c>
      <c r="U120" s="2"/>
      <c r="V120" s="2" t="str">
        <f>IF(O120&lt;&gt;"",VLOOKUP(O120,Runners!DE$5:DR$183,V$1,FALSE),"")</f>
        <v/>
      </c>
      <c r="W120" s="19" t="str">
        <f t="shared" si="59"/>
        <v/>
      </c>
    </row>
    <row r="121" spans="2:23" x14ac:dyDescent="0.25">
      <c r="C121" s="3"/>
      <c r="D121" s="6">
        <f t="shared" si="52"/>
        <v>118</v>
      </c>
      <c r="E121" s="2"/>
      <c r="F121" s="2">
        <f t="shared" si="60"/>
        <v>0</v>
      </c>
      <c r="J121" s="1">
        <f t="shared" si="57"/>
        <v>0</v>
      </c>
      <c r="M121" s="8" t="str">
        <f t="shared" si="53"/>
        <v/>
      </c>
      <c r="N121" s="8" t="str">
        <f t="shared" si="54"/>
        <v/>
      </c>
      <c r="O121" s="1" t="str">
        <f t="shared" si="55"/>
        <v/>
      </c>
      <c r="P121" s="35" t="str">
        <f t="shared" si="56"/>
        <v/>
      </c>
      <c r="Q121" s="35" t="str">
        <f t="shared" si="61"/>
        <v/>
      </c>
      <c r="R121" s="6">
        <f t="shared" si="62"/>
        <v>0</v>
      </c>
      <c r="S121" s="6">
        <f>IF(AND(D121&lt;=L$4,P121&lt;&gt;"Y"),IF(N121&lt;VLOOKUP(O121,Runners!A$5:CY$183,S$1,FALSE),IF(Y$2="zero",0,Y$2),0),0)</f>
        <v>0</v>
      </c>
      <c r="T121" s="6">
        <f t="shared" si="58"/>
        <v>0</v>
      </c>
      <c r="U121" s="2"/>
      <c r="V121" s="2" t="str">
        <f>IF(O121&lt;&gt;"",VLOOKUP(O121,Runners!DE$5:DR$183,V$1,FALSE),"")</f>
        <v/>
      </c>
      <c r="W121" s="19" t="str">
        <f t="shared" si="59"/>
        <v/>
      </c>
    </row>
    <row r="122" spans="2:23" x14ac:dyDescent="0.25">
      <c r="C122" s="3"/>
      <c r="D122" s="6">
        <f t="shared" si="52"/>
        <v>119</v>
      </c>
      <c r="E122" s="2"/>
      <c r="F122" s="2">
        <f t="shared" si="60"/>
        <v>0</v>
      </c>
      <c r="J122" s="1">
        <f t="shared" si="57"/>
        <v>0</v>
      </c>
      <c r="M122" s="8" t="str">
        <f t="shared" si="53"/>
        <v/>
      </c>
      <c r="N122" s="8" t="str">
        <f t="shared" si="54"/>
        <v/>
      </c>
      <c r="O122" s="1" t="str">
        <f t="shared" si="55"/>
        <v/>
      </c>
      <c r="P122" s="35" t="str">
        <f t="shared" si="56"/>
        <v/>
      </c>
      <c r="Q122" s="35" t="str">
        <f t="shared" si="61"/>
        <v/>
      </c>
      <c r="R122" s="6">
        <f t="shared" si="62"/>
        <v>0</v>
      </c>
      <c r="S122" s="6">
        <f>IF(AND(D122&lt;=L$4,P122&lt;&gt;"Y"),IF(N122&lt;VLOOKUP(O122,Runners!A$5:CY$183,S$1,FALSE),IF(Y$2="zero",0,Y$2),0),0)</f>
        <v>0</v>
      </c>
      <c r="T122" s="6">
        <f t="shared" si="58"/>
        <v>0</v>
      </c>
      <c r="U122" s="2"/>
      <c r="V122" s="2" t="str">
        <f>IF(O122&lt;&gt;"",VLOOKUP(O122,Runners!DE$5:DR$183,V$1,FALSE),"")</f>
        <v/>
      </c>
      <c r="W122" s="19" t="str">
        <f t="shared" si="59"/>
        <v/>
      </c>
    </row>
    <row r="123" spans="2:23" x14ac:dyDescent="0.25">
      <c r="C123" s="3"/>
      <c r="D123" s="6">
        <f t="shared" si="52"/>
        <v>120</v>
      </c>
      <c r="E123" s="2"/>
      <c r="F123" s="2">
        <f t="shared" si="60"/>
        <v>0</v>
      </c>
      <c r="J123" s="1">
        <f t="shared" si="57"/>
        <v>0</v>
      </c>
      <c r="M123" s="8" t="str">
        <f t="shared" si="53"/>
        <v/>
      </c>
      <c r="N123" s="8" t="str">
        <f t="shared" si="54"/>
        <v/>
      </c>
      <c r="O123" s="1" t="str">
        <f t="shared" si="55"/>
        <v/>
      </c>
      <c r="P123" s="35" t="str">
        <f t="shared" si="56"/>
        <v/>
      </c>
      <c r="Q123" s="35" t="str">
        <f t="shared" si="61"/>
        <v/>
      </c>
      <c r="R123" s="6">
        <f t="shared" si="62"/>
        <v>0</v>
      </c>
      <c r="S123" s="6">
        <f>IF(AND(D123&lt;=L$4,P123&lt;&gt;"Y"),IF(N123&lt;VLOOKUP(O123,Runners!A$5:CY$183,S$1,FALSE),IF(Y$2="zero",0,Y$2),0),0)</f>
        <v>0</v>
      </c>
      <c r="T123" s="6">
        <f t="shared" si="58"/>
        <v>0</v>
      </c>
      <c r="U123" s="2"/>
      <c r="V123" s="2" t="str">
        <f>IF(O123&lt;&gt;"",VLOOKUP(O123,Runners!DE$5:DR$183,V$1,FALSE),"")</f>
        <v/>
      </c>
      <c r="W123" s="19" t="str">
        <f t="shared" si="59"/>
        <v/>
      </c>
    </row>
    <row r="124" spans="2:23" x14ac:dyDescent="0.25">
      <c r="C124" s="3"/>
      <c r="D124" s="6">
        <f t="shared" si="52"/>
        <v>121</v>
      </c>
      <c r="E124" s="2"/>
      <c r="F124" s="2">
        <f t="shared" si="60"/>
        <v>0</v>
      </c>
      <c r="J124" s="1">
        <f t="shared" si="57"/>
        <v>0</v>
      </c>
      <c r="M124" s="8" t="str">
        <f t="shared" si="53"/>
        <v/>
      </c>
      <c r="N124" s="8" t="str">
        <f t="shared" si="54"/>
        <v/>
      </c>
      <c r="O124" s="1" t="str">
        <f t="shared" si="55"/>
        <v/>
      </c>
      <c r="P124" s="35" t="str">
        <f t="shared" si="56"/>
        <v/>
      </c>
      <c r="Q124" s="35" t="str">
        <f t="shared" si="61"/>
        <v/>
      </c>
      <c r="R124" s="6">
        <f t="shared" si="62"/>
        <v>0</v>
      </c>
      <c r="S124" s="6">
        <f>IF(AND(D124&lt;=L$4,P124&lt;&gt;"Y"),IF(N124&lt;VLOOKUP(O124,Runners!A$5:CY$183,S$1,FALSE),IF(Y$2="zero",0,Y$2),0),0)</f>
        <v>0</v>
      </c>
      <c r="T124" s="6">
        <f t="shared" si="58"/>
        <v>0</v>
      </c>
      <c r="U124" s="2"/>
      <c r="V124" s="2" t="str">
        <f>IF(O124&lt;&gt;"",VLOOKUP(O124,Runners!DE$5:DR$183,V$1,FALSE),"")</f>
        <v/>
      </c>
      <c r="W124" s="19" t="str">
        <f t="shared" si="59"/>
        <v/>
      </c>
    </row>
    <row r="125" spans="2:23" x14ac:dyDescent="0.25">
      <c r="C125" s="3"/>
      <c r="D125" s="6">
        <f t="shared" si="52"/>
        <v>122</v>
      </c>
      <c r="E125" s="2"/>
      <c r="F125" s="2">
        <f t="shared" si="60"/>
        <v>0</v>
      </c>
      <c r="J125" s="1">
        <f t="shared" si="57"/>
        <v>0</v>
      </c>
      <c r="M125" s="8" t="str">
        <f t="shared" si="53"/>
        <v/>
      </c>
      <c r="N125" s="8" t="str">
        <f t="shared" si="54"/>
        <v/>
      </c>
      <c r="O125" s="1" t="str">
        <f t="shared" si="55"/>
        <v/>
      </c>
      <c r="P125" s="35" t="str">
        <f t="shared" si="56"/>
        <v/>
      </c>
      <c r="Q125" s="35" t="str">
        <f t="shared" si="61"/>
        <v/>
      </c>
      <c r="R125" s="6">
        <f t="shared" si="62"/>
        <v>0</v>
      </c>
      <c r="S125" s="6">
        <f>IF(AND(D125&lt;=L$4,P125&lt;&gt;"Y"),IF(N125&lt;VLOOKUP(O125,Runners!A$5:CY$183,S$1,FALSE),IF(Y$2="zero",0,Y$2),0),0)</f>
        <v>0</v>
      </c>
      <c r="T125" s="6">
        <f t="shared" si="58"/>
        <v>0</v>
      </c>
      <c r="U125" s="2"/>
      <c r="V125" s="2" t="str">
        <f>IF(O125&lt;&gt;"",VLOOKUP(O125,Runners!DE$5:DR$183,V$1,FALSE),"")</f>
        <v/>
      </c>
      <c r="W125" s="19" t="str">
        <f t="shared" si="59"/>
        <v/>
      </c>
    </row>
    <row r="126" spans="2:23" x14ac:dyDescent="0.25">
      <c r="C126" s="3"/>
      <c r="D126" s="6">
        <f t="shared" si="52"/>
        <v>123</v>
      </c>
      <c r="E126" s="2"/>
      <c r="F126" s="2">
        <f t="shared" si="60"/>
        <v>0</v>
      </c>
      <c r="J126" s="1">
        <f t="shared" si="57"/>
        <v>0</v>
      </c>
      <c r="M126" s="8" t="str">
        <f t="shared" si="53"/>
        <v/>
      </c>
      <c r="N126" s="8" t="str">
        <f t="shared" si="54"/>
        <v/>
      </c>
      <c r="O126" s="1" t="str">
        <f t="shared" si="55"/>
        <v/>
      </c>
      <c r="P126" s="35" t="str">
        <f t="shared" si="56"/>
        <v/>
      </c>
      <c r="Q126" s="35" t="str">
        <f t="shared" si="61"/>
        <v/>
      </c>
      <c r="R126" s="6">
        <f t="shared" si="62"/>
        <v>0</v>
      </c>
      <c r="S126" s="6">
        <f>IF(AND(D126&lt;=L$4,P126&lt;&gt;"Y"),IF(N126&lt;VLOOKUP(O126,Runners!A$5:CY$183,S$1,FALSE),IF(Y$2="zero",0,Y$2),0),0)</f>
        <v>0</v>
      </c>
      <c r="T126" s="6">
        <f t="shared" si="58"/>
        <v>0</v>
      </c>
      <c r="U126" s="2"/>
      <c r="V126" s="2" t="str">
        <f>IF(O126&lt;&gt;"",VLOOKUP(O126,Runners!DE$5:DR$183,V$1,FALSE),"")</f>
        <v/>
      </c>
      <c r="W126" s="19" t="str">
        <f t="shared" si="59"/>
        <v/>
      </c>
    </row>
    <row r="127" spans="2:23" x14ac:dyDescent="0.25">
      <c r="B127" s="3"/>
      <c r="C127" s="3"/>
      <c r="D127" s="6">
        <f t="shared" si="52"/>
        <v>124</v>
      </c>
      <c r="E127" s="2"/>
      <c r="F127" s="2">
        <f t="shared" si="60"/>
        <v>0</v>
      </c>
      <c r="J127" s="1">
        <f t="shared" si="57"/>
        <v>0</v>
      </c>
      <c r="M127" s="8" t="str">
        <f t="shared" si="53"/>
        <v/>
      </c>
      <c r="N127" s="8" t="str">
        <f t="shared" si="54"/>
        <v/>
      </c>
      <c r="O127" s="1" t="str">
        <f t="shared" si="55"/>
        <v/>
      </c>
      <c r="P127" s="35" t="str">
        <f t="shared" si="56"/>
        <v/>
      </c>
      <c r="Q127" s="35" t="str">
        <f t="shared" si="61"/>
        <v/>
      </c>
      <c r="R127" s="6">
        <f t="shared" si="62"/>
        <v>0</v>
      </c>
      <c r="S127" s="6">
        <f>IF(AND(D127&lt;=L$4,P127&lt;&gt;"Y"),IF(N127&lt;VLOOKUP(O127,Runners!A$5:CY$183,S$1,FALSE),IF(Y$2="zero",0,Y$2),0),0)</f>
        <v>0</v>
      </c>
      <c r="T127" s="6">
        <f t="shared" si="58"/>
        <v>0</v>
      </c>
      <c r="U127" s="2"/>
      <c r="V127" s="2" t="str">
        <f>IF(O127&lt;&gt;"",VLOOKUP(O127,Runners!DE$5:DR$183,V$1,FALSE),"")</f>
        <v/>
      </c>
      <c r="W127" s="19" t="str">
        <f t="shared" si="59"/>
        <v/>
      </c>
    </row>
    <row r="128" spans="2:23" x14ac:dyDescent="0.25">
      <c r="B128" s="3"/>
      <c r="C128" s="3"/>
      <c r="D128" s="6">
        <f t="shared" si="52"/>
        <v>125</v>
      </c>
      <c r="E128" s="2"/>
      <c r="F128" s="2">
        <f t="shared" si="60"/>
        <v>0</v>
      </c>
      <c r="J128" s="1">
        <f t="shared" si="57"/>
        <v>0</v>
      </c>
      <c r="M128" s="8" t="str">
        <f t="shared" si="53"/>
        <v/>
      </c>
      <c r="N128" s="8" t="str">
        <f t="shared" si="54"/>
        <v/>
      </c>
      <c r="O128" s="1" t="str">
        <f t="shared" si="55"/>
        <v/>
      </c>
      <c r="P128" s="35" t="str">
        <f t="shared" si="56"/>
        <v/>
      </c>
      <c r="Q128" s="35" t="str">
        <f t="shared" si="61"/>
        <v/>
      </c>
      <c r="R128" s="6">
        <f t="shared" si="62"/>
        <v>0</v>
      </c>
      <c r="S128" s="6">
        <f>IF(AND(D128&lt;=L$4,P128&lt;&gt;"Y"),IF(N128&lt;VLOOKUP(O128,Runners!A$5:CY$183,S$1,FALSE),IF(Y$2="zero",0,Y$2),0),0)</f>
        <v>0</v>
      </c>
      <c r="T128" s="6">
        <f t="shared" si="58"/>
        <v>0</v>
      </c>
      <c r="U128" s="2"/>
      <c r="V128" s="2" t="str">
        <f>IF(O128&lt;&gt;"",VLOOKUP(O128,Runners!DE$5:DR$183,V$1,FALSE),"")</f>
        <v/>
      </c>
      <c r="W128" s="19" t="str">
        <f t="shared" si="59"/>
        <v/>
      </c>
    </row>
    <row r="129" spans="1:23" x14ac:dyDescent="0.25">
      <c r="C129" s="3"/>
      <c r="D129" s="6">
        <f t="shared" si="52"/>
        <v>126</v>
      </c>
      <c r="E129" s="2"/>
      <c r="F129" s="2">
        <f t="shared" si="60"/>
        <v>0</v>
      </c>
      <c r="J129" s="1">
        <f t="shared" si="57"/>
        <v>0</v>
      </c>
      <c r="M129" s="8" t="str">
        <f t="shared" si="53"/>
        <v/>
      </c>
      <c r="N129" s="8" t="str">
        <f t="shared" si="54"/>
        <v/>
      </c>
      <c r="O129" s="1" t="str">
        <f t="shared" si="55"/>
        <v/>
      </c>
      <c r="P129" s="35" t="str">
        <f t="shared" si="56"/>
        <v/>
      </c>
      <c r="Q129" s="35" t="str">
        <f t="shared" si="61"/>
        <v/>
      </c>
      <c r="R129" s="6">
        <f t="shared" si="62"/>
        <v>0</v>
      </c>
      <c r="S129" s="6">
        <f>IF(AND(D129&lt;=L$4,P129&lt;&gt;"Y"),IF(N129&lt;VLOOKUP(O129,Runners!A$5:CY$183,S$1,FALSE),IF(Y$2="zero",0,Y$2),0),0)</f>
        <v>0</v>
      </c>
      <c r="T129" s="6">
        <f t="shared" si="58"/>
        <v>0</v>
      </c>
      <c r="U129" s="2"/>
      <c r="V129" s="2" t="str">
        <f>IF(O129&lt;&gt;"",VLOOKUP(O129,Runners!DE$5:DR$183,V$1,FALSE),"")</f>
        <v/>
      </c>
      <c r="W129" s="19" t="str">
        <f t="shared" si="59"/>
        <v/>
      </c>
    </row>
    <row r="130" spans="1:23" x14ac:dyDescent="0.25">
      <c r="C130" s="3"/>
      <c r="D130" s="6">
        <f t="shared" si="52"/>
        <v>127</v>
      </c>
      <c r="E130" s="2"/>
      <c r="F130" s="2">
        <f t="shared" si="60"/>
        <v>0</v>
      </c>
      <c r="J130" s="1">
        <f t="shared" si="57"/>
        <v>0</v>
      </c>
      <c r="M130" s="8" t="str">
        <f t="shared" si="53"/>
        <v/>
      </c>
      <c r="N130" s="8" t="str">
        <f t="shared" si="54"/>
        <v/>
      </c>
      <c r="O130" s="1" t="str">
        <f t="shared" si="55"/>
        <v/>
      </c>
      <c r="P130" s="35" t="str">
        <f t="shared" si="56"/>
        <v/>
      </c>
      <c r="Q130" s="35" t="str">
        <f t="shared" si="61"/>
        <v/>
      </c>
      <c r="R130" s="6">
        <f t="shared" si="62"/>
        <v>0</v>
      </c>
      <c r="S130" s="6">
        <f>IF(AND(D130&lt;=L$4,P130&lt;&gt;"Y"),IF(N130&lt;VLOOKUP(O130,Runners!A$5:CY$183,S$1,FALSE),IF(Y$2="zero",0,Y$2),0),0)</f>
        <v>0</v>
      </c>
      <c r="T130" s="6">
        <f t="shared" si="58"/>
        <v>0</v>
      </c>
      <c r="U130" s="2"/>
      <c r="V130" s="2" t="str">
        <f>IF(O130&lt;&gt;"",VLOOKUP(O130,Runners!DE$5:DR$183,V$1,FALSE),"")</f>
        <v/>
      </c>
      <c r="W130" s="19" t="str">
        <f t="shared" si="59"/>
        <v/>
      </c>
    </row>
    <row r="131" spans="1:23" x14ac:dyDescent="0.25">
      <c r="B131" s="3"/>
      <c r="C131" s="3"/>
      <c r="D131" s="6">
        <f t="shared" si="52"/>
        <v>128</v>
      </c>
      <c r="E131" s="2"/>
      <c r="F131" s="2">
        <f t="shared" si="60"/>
        <v>0</v>
      </c>
      <c r="J131" s="1">
        <f t="shared" si="57"/>
        <v>0</v>
      </c>
      <c r="M131" s="8" t="str">
        <f t="shared" ref="M131:M162" si="63">IF(D131&lt;=L$4,SMALL(E$4:E$208,D131),"")</f>
        <v/>
      </c>
      <c r="N131" s="8" t="str">
        <f t="shared" ref="N131:N162" si="64">IF(D131&lt;=L$4,VLOOKUP(M131,E$4:F$208,2,FALSE),"")</f>
        <v/>
      </c>
      <c r="O131" s="1" t="str">
        <f t="shared" ref="O131:O162" si="65">IF(D131&lt;=L$4,VLOOKUP(M131,E$4:J$208,6,FALSE),"")</f>
        <v/>
      </c>
      <c r="P131" s="35" t="str">
        <f t="shared" ref="P131:P162" si="66">IF(D131&lt;=L$4,VLOOKUP(O131,A$4:B$208,2,FALSE),"")</f>
        <v/>
      </c>
      <c r="Q131" s="35" t="str">
        <f t="shared" si="61"/>
        <v/>
      </c>
      <c r="R131" s="6">
        <f t="shared" si="62"/>
        <v>0</v>
      </c>
      <c r="S131" s="6">
        <f>IF(AND(D131&lt;=L$4,P131&lt;&gt;"Y"),IF(N131&lt;VLOOKUP(O131,Runners!A$5:CY$183,S$1,FALSE),IF(Y$2="zero",0,Y$2),0),0)</f>
        <v>0</v>
      </c>
      <c r="T131" s="6">
        <f t="shared" si="58"/>
        <v>0</v>
      </c>
      <c r="U131" s="2"/>
      <c r="V131" s="2" t="str">
        <f>IF(O131&lt;&gt;"",VLOOKUP(O131,Runners!DE$5:DR$183,V$1,FALSE),"")</f>
        <v/>
      </c>
      <c r="W131" s="19" t="str">
        <f t="shared" si="59"/>
        <v/>
      </c>
    </row>
    <row r="132" spans="1:23" x14ac:dyDescent="0.25">
      <c r="C132" s="3"/>
      <c r="D132" s="6">
        <f t="shared" si="52"/>
        <v>129</v>
      </c>
      <c r="E132" s="2"/>
      <c r="F132" s="2">
        <f t="shared" si="60"/>
        <v>0</v>
      </c>
      <c r="J132" s="1">
        <f t="shared" si="57"/>
        <v>0</v>
      </c>
      <c r="M132" s="8" t="str">
        <f t="shared" si="63"/>
        <v/>
      </c>
      <c r="N132" s="8" t="str">
        <f t="shared" si="64"/>
        <v/>
      </c>
      <c r="O132" s="1" t="str">
        <f t="shared" si="65"/>
        <v/>
      </c>
      <c r="P132" s="35" t="str">
        <f t="shared" si="66"/>
        <v/>
      </c>
      <c r="Q132" s="35" t="str">
        <f t="shared" si="61"/>
        <v/>
      </c>
      <c r="R132" s="6">
        <f t="shared" si="62"/>
        <v>0</v>
      </c>
      <c r="S132" s="6">
        <f>IF(AND(D132&lt;=L$4,P132&lt;&gt;"Y"),IF(N132&lt;VLOOKUP(O132,Runners!A$5:CY$183,S$1,FALSE),IF(Y$2="zero",0,Y$2),0),0)</f>
        <v>0</v>
      </c>
      <c r="T132" s="6">
        <f t="shared" si="58"/>
        <v>0</v>
      </c>
      <c r="U132" s="2"/>
      <c r="V132" s="2" t="str">
        <f>IF(O132&lt;&gt;"",VLOOKUP(O132,Runners!DE$5:DR$183,V$1,FALSE),"")</f>
        <v/>
      </c>
      <c r="W132" s="19" t="str">
        <f t="shared" si="59"/>
        <v/>
      </c>
    </row>
    <row r="133" spans="1:23" x14ac:dyDescent="0.25">
      <c r="B133" s="3"/>
      <c r="C133" s="3">
        <f>IF(A133&lt;&gt;"",VLOOKUP(A133,Runners!A$5:AX$183,C$1,FALSE),0)</f>
        <v>0</v>
      </c>
      <c r="D133" s="6">
        <f t="shared" si="52"/>
        <v>130</v>
      </c>
      <c r="E133" s="2"/>
      <c r="F133" s="2">
        <f t="shared" ref="F133:F138" si="67">IF(E133&gt;0,E133-C133,0)</f>
        <v>0</v>
      </c>
      <c r="J133" s="1">
        <f t="shared" ref="J133:J138" si="68">A133</f>
        <v>0</v>
      </c>
      <c r="M133" s="8" t="str">
        <f t="shared" si="63"/>
        <v/>
      </c>
      <c r="N133" s="8" t="str">
        <f t="shared" si="64"/>
        <v/>
      </c>
      <c r="O133" s="1" t="str">
        <f t="shared" si="65"/>
        <v/>
      </c>
      <c r="P133" s="35" t="str">
        <f t="shared" si="66"/>
        <v/>
      </c>
      <c r="Q133" s="35" t="str">
        <f t="shared" ref="Q133:Q138" si="69">IF(D133&lt;=L$4,IF(P133="Y",Q132,Q132-1),"")</f>
        <v/>
      </c>
      <c r="R133" s="6">
        <f t="shared" ref="R133:R138" si="70">IF(Q133=Q132,0,IF(Q133&gt;0,Q133,1))</f>
        <v>0</v>
      </c>
      <c r="S133" s="6">
        <f>IF(AND(D133&lt;=L$4,P133&lt;&gt;"Y"),IF(N133&lt;VLOOKUP(O133,Runners!A$5:CY$183,S$1,FALSE),IF(Y$2="zero",0,Y$2),0),0)</f>
        <v>0</v>
      </c>
      <c r="T133" s="6">
        <f t="shared" ref="T133:T138" si="71">IF(AND(D133&lt;=L$4,P133&lt;&gt;"Y"),S133+R133,0)</f>
        <v>0</v>
      </c>
      <c r="U133" s="2"/>
      <c r="V133" s="2" t="str">
        <f>IF(O133&lt;&gt;"",VLOOKUP(O133,Runners!DE$5:DR$183,V$1,FALSE),"")</f>
        <v/>
      </c>
      <c r="W133" s="19" t="str">
        <f t="shared" ref="W133:W138" si="72">IF(O133&lt;&gt;"",(V133-N133)/V133,"")</f>
        <v/>
      </c>
    </row>
    <row r="134" spans="1:23" x14ac:dyDescent="0.25">
      <c r="C134" s="3">
        <f>IF(A134&lt;&gt;"",VLOOKUP(A134,Runners!A$5:AX$183,C$1,FALSE),0)</f>
        <v>0</v>
      </c>
      <c r="D134" s="6">
        <f t="shared" si="52"/>
        <v>131</v>
      </c>
      <c r="E134" s="2"/>
      <c r="F134" s="2">
        <f t="shared" si="67"/>
        <v>0</v>
      </c>
      <c r="J134" s="1">
        <f t="shared" si="68"/>
        <v>0</v>
      </c>
      <c r="M134" s="8" t="str">
        <f t="shared" si="63"/>
        <v/>
      </c>
      <c r="N134" s="8" t="str">
        <f t="shared" si="64"/>
        <v/>
      </c>
      <c r="O134" s="1" t="str">
        <f t="shared" si="65"/>
        <v/>
      </c>
      <c r="P134" s="35" t="str">
        <f t="shared" si="66"/>
        <v/>
      </c>
      <c r="Q134" s="35" t="str">
        <f t="shared" si="69"/>
        <v/>
      </c>
      <c r="R134" s="6">
        <f t="shared" si="70"/>
        <v>0</v>
      </c>
      <c r="S134" s="6">
        <f>IF(AND(D134&lt;=L$4,P134&lt;&gt;"Y"),IF(N134&lt;VLOOKUP(O134,Runners!A$5:CY$183,S$1,FALSE),IF(Y$2="zero",0,Y$2),0),0)</f>
        <v>0</v>
      </c>
      <c r="T134" s="6">
        <f t="shared" si="71"/>
        <v>0</v>
      </c>
      <c r="U134" s="2"/>
      <c r="V134" s="2" t="str">
        <f>IF(O134&lt;&gt;"",VLOOKUP(O134,Runners!DE$5:DR$183,V$1,FALSE),"")</f>
        <v/>
      </c>
      <c r="W134" s="19" t="str">
        <f t="shared" si="72"/>
        <v/>
      </c>
    </row>
    <row r="135" spans="1:23" x14ac:dyDescent="0.25">
      <c r="C135" s="3">
        <f>IF(A135&lt;&gt;"",VLOOKUP(A135,Runners!A$5:AX$183,C$1,FALSE),0)</f>
        <v>0</v>
      </c>
      <c r="D135" s="6">
        <f t="shared" si="52"/>
        <v>132</v>
      </c>
      <c r="E135" s="2"/>
      <c r="F135" s="2">
        <f t="shared" si="67"/>
        <v>0</v>
      </c>
      <c r="J135" s="1">
        <f t="shared" si="68"/>
        <v>0</v>
      </c>
      <c r="M135" s="8" t="str">
        <f t="shared" si="63"/>
        <v/>
      </c>
      <c r="N135" s="8" t="str">
        <f t="shared" si="64"/>
        <v/>
      </c>
      <c r="O135" s="1" t="str">
        <f t="shared" si="65"/>
        <v/>
      </c>
      <c r="P135" s="35" t="str">
        <f t="shared" si="66"/>
        <v/>
      </c>
      <c r="Q135" s="35" t="str">
        <f t="shared" si="69"/>
        <v/>
      </c>
      <c r="R135" s="6">
        <f t="shared" si="70"/>
        <v>0</v>
      </c>
      <c r="S135" s="6">
        <f>IF(AND(D135&lt;=L$4,P135&lt;&gt;"Y"),IF(N135&lt;VLOOKUP(O135,Runners!A$5:CY$183,S$1,FALSE),IF(Y$2="zero",0,Y$2),0),0)</f>
        <v>0</v>
      </c>
      <c r="T135" s="6">
        <f t="shared" si="71"/>
        <v>0</v>
      </c>
      <c r="U135" s="2"/>
      <c r="V135" s="2" t="str">
        <f>IF(O135&lt;&gt;"",VLOOKUP(O135,Runners!DE$5:DR$183,V$1,FALSE),"")</f>
        <v/>
      </c>
      <c r="W135" s="19" t="str">
        <f t="shared" si="72"/>
        <v/>
      </c>
    </row>
    <row r="136" spans="1:23" x14ac:dyDescent="0.25">
      <c r="C136" s="3">
        <f>IF(A136&lt;&gt;"",VLOOKUP(A136,Runners!A$5:AX$183,C$1,FALSE),0)</f>
        <v>0</v>
      </c>
      <c r="D136" s="6">
        <f t="shared" si="52"/>
        <v>133</v>
      </c>
      <c r="E136" s="2"/>
      <c r="F136" s="2">
        <f t="shared" si="67"/>
        <v>0</v>
      </c>
      <c r="J136" s="1">
        <f t="shared" si="68"/>
        <v>0</v>
      </c>
      <c r="M136" s="8" t="str">
        <f t="shared" si="63"/>
        <v/>
      </c>
      <c r="N136" s="8" t="str">
        <f t="shared" si="64"/>
        <v/>
      </c>
      <c r="O136" s="1" t="str">
        <f t="shared" si="65"/>
        <v/>
      </c>
      <c r="P136" s="35" t="str">
        <f t="shared" si="66"/>
        <v/>
      </c>
      <c r="Q136" s="35" t="str">
        <f t="shared" si="69"/>
        <v/>
      </c>
      <c r="R136" s="6">
        <f t="shared" si="70"/>
        <v>0</v>
      </c>
      <c r="S136" s="6">
        <f>IF(AND(D136&lt;=L$4,P136&lt;&gt;"Y"),IF(N136&lt;VLOOKUP(O136,Runners!A$5:CY$183,S$1,FALSE),IF(Y$2="zero",0,Y$2),0),0)</f>
        <v>0</v>
      </c>
      <c r="T136" s="6">
        <f t="shared" si="71"/>
        <v>0</v>
      </c>
      <c r="U136" s="2"/>
      <c r="V136" s="2" t="str">
        <f>IF(O136&lt;&gt;"",VLOOKUP(O136,Runners!DE$5:DR$183,V$1,FALSE),"")</f>
        <v/>
      </c>
      <c r="W136" s="19" t="str">
        <f t="shared" si="72"/>
        <v/>
      </c>
    </row>
    <row r="137" spans="1:23" x14ac:dyDescent="0.25">
      <c r="C137" s="3">
        <f>IF(A137&lt;&gt;"",VLOOKUP(A137,Runners!A$5:AX$183,C$1,FALSE),0)</f>
        <v>0</v>
      </c>
      <c r="D137" s="6">
        <f t="shared" si="52"/>
        <v>134</v>
      </c>
      <c r="E137" s="2"/>
      <c r="F137" s="2">
        <f t="shared" si="67"/>
        <v>0</v>
      </c>
      <c r="J137" s="1">
        <f t="shared" si="68"/>
        <v>0</v>
      </c>
      <c r="M137" s="8" t="str">
        <f t="shared" si="63"/>
        <v/>
      </c>
      <c r="N137" s="8" t="str">
        <f t="shared" si="64"/>
        <v/>
      </c>
      <c r="O137" s="1" t="str">
        <f t="shared" si="65"/>
        <v/>
      </c>
      <c r="P137" s="35" t="str">
        <f t="shared" si="66"/>
        <v/>
      </c>
      <c r="Q137" s="35" t="str">
        <f t="shared" si="69"/>
        <v/>
      </c>
      <c r="R137" s="6">
        <f t="shared" si="70"/>
        <v>0</v>
      </c>
      <c r="S137" s="6">
        <f>IF(AND(D137&lt;=L$4,P137&lt;&gt;"Y"),IF(N137&lt;VLOOKUP(O137,Runners!A$5:CY$183,S$1,FALSE),IF(Y$2="zero",0,Y$2),0),0)</f>
        <v>0</v>
      </c>
      <c r="T137" s="6">
        <f t="shared" si="71"/>
        <v>0</v>
      </c>
      <c r="U137" s="2"/>
      <c r="V137" s="2" t="str">
        <f>IF(O137&lt;&gt;"",VLOOKUP(O137,Runners!DE$5:DR$183,V$1,FALSE),"")</f>
        <v/>
      </c>
      <c r="W137" s="19" t="str">
        <f t="shared" si="72"/>
        <v/>
      </c>
    </row>
    <row r="138" spans="1:23" x14ac:dyDescent="0.25">
      <c r="C138" s="3">
        <f>IF(A138&lt;&gt;"",VLOOKUP(A138,Runners!A$5:AX$183,C$1,FALSE),0)</f>
        <v>0</v>
      </c>
      <c r="D138" s="6">
        <f t="shared" si="52"/>
        <v>135</v>
      </c>
      <c r="E138" s="2"/>
      <c r="F138" s="2">
        <f t="shared" si="67"/>
        <v>0</v>
      </c>
      <c r="J138" s="1">
        <f t="shared" si="68"/>
        <v>0</v>
      </c>
      <c r="M138" s="8" t="str">
        <f t="shared" si="63"/>
        <v/>
      </c>
      <c r="N138" s="8" t="str">
        <f t="shared" si="64"/>
        <v/>
      </c>
      <c r="O138" s="1" t="str">
        <f t="shared" si="65"/>
        <v/>
      </c>
      <c r="P138" s="35" t="str">
        <f t="shared" si="66"/>
        <v/>
      </c>
      <c r="Q138" s="35" t="str">
        <f t="shared" si="69"/>
        <v/>
      </c>
      <c r="R138" s="6">
        <f t="shared" si="70"/>
        <v>0</v>
      </c>
      <c r="S138" s="6">
        <f>IF(AND(D138&lt;=L$4,P138&lt;&gt;"Y"),IF(N138&lt;VLOOKUP(O138,Runners!A$5:CY$183,S$1,FALSE),IF(Y$2="zero",0,Y$2),0),0)</f>
        <v>0</v>
      </c>
      <c r="T138" s="6">
        <f t="shared" si="71"/>
        <v>0</v>
      </c>
      <c r="U138" s="2"/>
      <c r="V138" s="2" t="str">
        <f>IF(O138&lt;&gt;"",VLOOKUP(O138,Runners!DE$5:DR$183,V$1,FALSE),"")</f>
        <v/>
      </c>
      <c r="W138" s="19" t="str">
        <f t="shared" si="72"/>
        <v/>
      </c>
    </row>
    <row r="139" spans="1:23" x14ac:dyDescent="0.25">
      <c r="C139" s="3">
        <f>IF(A139&lt;&gt;"",VLOOKUP(A139,Runners!A$5:AX$183,C$1,FALSE),0)</f>
        <v>0</v>
      </c>
      <c r="D139" s="6">
        <f t="shared" si="52"/>
        <v>136</v>
      </c>
      <c r="E139" s="2"/>
      <c r="F139" s="2">
        <f t="shared" ref="F139:F141" si="73">IF(E139&gt;0,E139-C139,0)</f>
        <v>0</v>
      </c>
      <c r="J139" s="1">
        <f t="shared" ref="J139:J141" si="74">A139</f>
        <v>0</v>
      </c>
      <c r="M139" s="8" t="str">
        <f t="shared" si="63"/>
        <v/>
      </c>
      <c r="N139" s="8" t="str">
        <f t="shared" si="64"/>
        <v/>
      </c>
      <c r="O139" s="1" t="str">
        <f t="shared" si="65"/>
        <v/>
      </c>
      <c r="P139" s="35" t="str">
        <f t="shared" si="66"/>
        <v/>
      </c>
      <c r="Q139" s="35" t="str">
        <f t="shared" ref="Q139:Q141" si="75">IF(D139&lt;=L$4,IF(P139="Y",Q138,Q138-1),"")</f>
        <v/>
      </c>
      <c r="R139" s="6">
        <f t="shared" ref="R139:R141" si="76">IF(Q139=Q138,0,IF(Q139&gt;0,Q139,1))</f>
        <v>0</v>
      </c>
      <c r="S139" s="6">
        <f>IF(AND(D139&lt;=L$4,P139&lt;&gt;"Y"),IF(N139&lt;VLOOKUP(O139,Runners!A$5:CY$183,S$1,FALSE),IF(Y$2="zero",0,Y$2),0),0)</f>
        <v>0</v>
      </c>
      <c r="T139" s="6">
        <f t="shared" ref="T139:T141" si="77">IF(AND(D139&lt;=L$4,P139&lt;&gt;"Y"),S139+R139,0)</f>
        <v>0</v>
      </c>
      <c r="U139" s="2"/>
      <c r="V139" s="2" t="str">
        <f>IF(O139&lt;&gt;"",VLOOKUP(O139,Runners!DE$5:DR$183,V$1,FALSE),"")</f>
        <v/>
      </c>
      <c r="W139" s="19" t="str">
        <f t="shared" ref="W139:W141" si="78">IF(O139&lt;&gt;"",(V139-N139)/V139,"")</f>
        <v/>
      </c>
    </row>
    <row r="140" spans="1:23" x14ac:dyDescent="0.25">
      <c r="A140" s="36"/>
      <c r="C140" s="3">
        <f>IF(A140&lt;&gt;"",VLOOKUP(A140,Runners!A$5:AX$183,C$1,FALSE),0)</f>
        <v>0</v>
      </c>
      <c r="D140" s="6">
        <f t="shared" si="52"/>
        <v>137</v>
      </c>
      <c r="E140" s="2"/>
      <c r="F140" s="2">
        <f t="shared" si="73"/>
        <v>0</v>
      </c>
      <c r="J140" s="1">
        <f t="shared" si="74"/>
        <v>0</v>
      </c>
      <c r="M140" s="8" t="str">
        <f t="shared" si="63"/>
        <v/>
      </c>
      <c r="N140" s="8" t="str">
        <f t="shared" si="64"/>
        <v/>
      </c>
      <c r="O140" s="1" t="str">
        <f t="shared" si="65"/>
        <v/>
      </c>
      <c r="P140" s="35" t="str">
        <f t="shared" si="66"/>
        <v/>
      </c>
      <c r="Q140" s="35" t="str">
        <f t="shared" si="75"/>
        <v/>
      </c>
      <c r="R140" s="6">
        <f t="shared" si="76"/>
        <v>0</v>
      </c>
      <c r="S140" s="6">
        <f>IF(AND(D140&lt;=L$4,P140&lt;&gt;"Y"),IF(N140&lt;VLOOKUP(O140,Runners!A$5:CY$183,S$1,FALSE),IF(Y$2="zero",0,Y$2),0),0)</f>
        <v>0</v>
      </c>
      <c r="T140" s="6">
        <f t="shared" si="77"/>
        <v>0</v>
      </c>
      <c r="U140" s="2"/>
      <c r="V140" s="2" t="str">
        <f>IF(O140&lt;&gt;"",VLOOKUP(O140,Runners!DE$5:DR$183,V$1,FALSE),"")</f>
        <v/>
      </c>
      <c r="W140" s="19" t="str">
        <f t="shared" si="78"/>
        <v/>
      </c>
    </row>
    <row r="141" spans="1:23" x14ac:dyDescent="0.25">
      <c r="C141" s="3">
        <f>IF(A141&lt;&gt;"",VLOOKUP(A141,Runners!A$5:AX$183,C$1,FALSE),0)</f>
        <v>0</v>
      </c>
      <c r="D141" s="6">
        <f t="shared" si="52"/>
        <v>138</v>
      </c>
      <c r="E141" s="2"/>
      <c r="F141" s="2">
        <f t="shared" si="73"/>
        <v>0</v>
      </c>
      <c r="J141" s="1">
        <f t="shared" si="74"/>
        <v>0</v>
      </c>
      <c r="M141" s="8" t="str">
        <f t="shared" si="63"/>
        <v/>
      </c>
      <c r="N141" s="8" t="str">
        <f t="shared" si="64"/>
        <v/>
      </c>
      <c r="O141" s="1" t="str">
        <f t="shared" si="65"/>
        <v/>
      </c>
      <c r="P141" s="35" t="str">
        <f t="shared" si="66"/>
        <v/>
      </c>
      <c r="Q141" s="35" t="str">
        <f t="shared" si="75"/>
        <v/>
      </c>
      <c r="R141" s="6">
        <f t="shared" si="76"/>
        <v>0</v>
      </c>
      <c r="S141" s="6">
        <f>IF(AND(D141&lt;=L$4,P141&lt;&gt;"Y"),IF(N141&lt;VLOOKUP(O141,Runners!A$5:CY$183,S$1,FALSE),IF(Y$2="zero",0,Y$2),0),0)</f>
        <v>0</v>
      </c>
      <c r="T141" s="6">
        <f t="shared" si="77"/>
        <v>0</v>
      </c>
      <c r="U141" s="2"/>
      <c r="V141" s="2" t="str">
        <f>IF(O141&lt;&gt;"",VLOOKUP(O141,Runners!DE$5:DR$183,V$1,FALSE),"")</f>
        <v/>
      </c>
      <c r="W141" s="19" t="str">
        <f t="shared" si="78"/>
        <v/>
      </c>
    </row>
    <row r="142" spans="1:23" x14ac:dyDescent="0.25">
      <c r="C142" s="3">
        <f>IF(A142&lt;&gt;"",VLOOKUP(A142,Runners!A$5:AX$183,C$1,FALSE),0)</f>
        <v>0</v>
      </c>
      <c r="D142" s="6">
        <f t="shared" si="52"/>
        <v>139</v>
      </c>
      <c r="E142" s="2"/>
      <c r="F142" s="2">
        <f t="shared" ref="F142:F147" si="79">IF(E142&gt;0,E142-C142,0)</f>
        <v>0</v>
      </c>
      <c r="J142" s="1">
        <f t="shared" ref="J142:J147" si="80">A142</f>
        <v>0</v>
      </c>
      <c r="M142" s="8" t="str">
        <f t="shared" si="63"/>
        <v/>
      </c>
      <c r="N142" s="8" t="str">
        <f t="shared" si="64"/>
        <v/>
      </c>
      <c r="O142" s="1" t="str">
        <f t="shared" si="65"/>
        <v/>
      </c>
      <c r="P142" s="35" t="str">
        <f t="shared" si="66"/>
        <v/>
      </c>
      <c r="Q142" s="35" t="str">
        <f t="shared" ref="Q142:Q147" si="81">IF(D142&lt;=L$4,IF(P142="Y",Q141,Q141-1),"")</f>
        <v/>
      </c>
      <c r="R142" s="6">
        <f t="shared" ref="R142:R147" si="82">IF(Q142=Q141,0,IF(Q142&gt;0,Q142,1))</f>
        <v>0</v>
      </c>
      <c r="S142" s="6">
        <f>IF(AND(D142&lt;=L$4,P142&lt;&gt;"Y"),IF(N142&lt;VLOOKUP(O142,Runners!A$5:CY$183,S$1,FALSE),IF(Y$2="zero",0,Y$2),0),0)</f>
        <v>0</v>
      </c>
      <c r="T142" s="6">
        <f t="shared" ref="T142:T147" si="83">IF(AND(D142&lt;=L$4,P142&lt;&gt;"Y"),S142+R142,0)</f>
        <v>0</v>
      </c>
      <c r="U142" s="2"/>
      <c r="V142" s="2" t="str">
        <f>IF(O142&lt;&gt;"",VLOOKUP(O142,Runners!DE$5:DR$183,V$1,FALSE),"")</f>
        <v/>
      </c>
      <c r="W142" s="19" t="str">
        <f t="shared" ref="W142:W147" si="84">IF(O142&lt;&gt;"",(V142-N142)/V142,"")</f>
        <v/>
      </c>
    </row>
    <row r="143" spans="1:23" x14ac:dyDescent="0.25">
      <c r="C143" s="3">
        <f>IF(A143&lt;&gt;"",VLOOKUP(A143,Runners!A$5:AX$183,C$1,FALSE),0)</f>
        <v>0</v>
      </c>
      <c r="D143" s="6">
        <f t="shared" si="52"/>
        <v>140</v>
      </c>
      <c r="E143" s="2"/>
      <c r="F143" s="2">
        <f t="shared" si="79"/>
        <v>0</v>
      </c>
      <c r="J143" s="1">
        <f t="shared" si="80"/>
        <v>0</v>
      </c>
      <c r="M143" s="8" t="str">
        <f t="shared" si="63"/>
        <v/>
      </c>
      <c r="N143" s="8" t="str">
        <f t="shared" si="64"/>
        <v/>
      </c>
      <c r="O143" s="1" t="str">
        <f t="shared" si="65"/>
        <v/>
      </c>
      <c r="P143" s="35" t="str">
        <f t="shared" si="66"/>
        <v/>
      </c>
      <c r="Q143" s="35" t="str">
        <f t="shared" si="81"/>
        <v/>
      </c>
      <c r="R143" s="6">
        <f t="shared" si="82"/>
        <v>0</v>
      </c>
      <c r="S143" s="6">
        <f>IF(AND(D143&lt;=L$4,P143&lt;&gt;"Y"),IF(N143&lt;VLOOKUP(O143,Runners!A$5:CY$183,S$1,FALSE),IF(Y$2="zero",0,Y$2),0),0)</f>
        <v>0</v>
      </c>
      <c r="T143" s="6">
        <f t="shared" si="83"/>
        <v>0</v>
      </c>
      <c r="U143" s="2"/>
      <c r="V143" s="2" t="str">
        <f>IF(O143&lt;&gt;"",VLOOKUP(O143,Runners!DE$5:DR$183,V$1,FALSE),"")</f>
        <v/>
      </c>
      <c r="W143" s="19" t="str">
        <f t="shared" si="84"/>
        <v/>
      </c>
    </row>
    <row r="144" spans="1:23" x14ac:dyDescent="0.25">
      <c r="B144" s="3"/>
      <c r="C144" s="3">
        <f>IF(A144&lt;&gt;"",VLOOKUP(A144,Runners!A$5:AX$183,C$1,FALSE),0)</f>
        <v>0</v>
      </c>
      <c r="D144" s="6">
        <f t="shared" si="52"/>
        <v>141</v>
      </c>
      <c r="E144" s="2"/>
      <c r="F144" s="2">
        <f t="shared" si="79"/>
        <v>0</v>
      </c>
      <c r="J144" s="1">
        <f t="shared" si="80"/>
        <v>0</v>
      </c>
      <c r="M144" s="8" t="str">
        <f t="shared" si="63"/>
        <v/>
      </c>
      <c r="N144" s="8" t="str">
        <f t="shared" si="64"/>
        <v/>
      </c>
      <c r="O144" s="1" t="str">
        <f t="shared" si="65"/>
        <v/>
      </c>
      <c r="P144" s="35" t="str">
        <f t="shared" si="66"/>
        <v/>
      </c>
      <c r="Q144" s="35" t="str">
        <f t="shared" si="81"/>
        <v/>
      </c>
      <c r="R144" s="6">
        <f t="shared" si="82"/>
        <v>0</v>
      </c>
      <c r="S144" s="6">
        <f>IF(AND(D144&lt;=L$4,P144&lt;&gt;"Y"),IF(N144&lt;VLOOKUP(O144,Runners!A$5:CY$183,S$1,FALSE),IF(Y$2="zero",0,Y$2),0),0)</f>
        <v>0</v>
      </c>
      <c r="T144" s="6">
        <f t="shared" si="83"/>
        <v>0</v>
      </c>
      <c r="U144" s="2"/>
      <c r="V144" s="2" t="str">
        <f>IF(O144&lt;&gt;"",VLOOKUP(O144,Runners!DE$5:DR$183,V$1,FALSE),"")</f>
        <v/>
      </c>
      <c r="W144" s="19" t="str">
        <f t="shared" si="84"/>
        <v/>
      </c>
    </row>
    <row r="145" spans="2:23" x14ac:dyDescent="0.25">
      <c r="C145" s="3">
        <f>IF(A145&lt;&gt;"",VLOOKUP(A145,Runners!A$5:AX$183,C$1,FALSE),0)</f>
        <v>0</v>
      </c>
      <c r="D145" s="6">
        <f t="shared" si="52"/>
        <v>142</v>
      </c>
      <c r="E145" s="2"/>
      <c r="F145" s="2">
        <f t="shared" si="79"/>
        <v>0</v>
      </c>
      <c r="J145" s="1">
        <f t="shared" si="80"/>
        <v>0</v>
      </c>
      <c r="M145" s="8" t="str">
        <f t="shared" si="63"/>
        <v/>
      </c>
      <c r="N145" s="8" t="str">
        <f t="shared" si="64"/>
        <v/>
      </c>
      <c r="O145" s="1" t="str">
        <f t="shared" si="65"/>
        <v/>
      </c>
      <c r="P145" s="35" t="str">
        <f t="shared" si="66"/>
        <v/>
      </c>
      <c r="Q145" s="35" t="str">
        <f t="shared" si="81"/>
        <v/>
      </c>
      <c r="R145" s="6">
        <f t="shared" si="82"/>
        <v>0</v>
      </c>
      <c r="S145" s="6">
        <f>IF(AND(D145&lt;=L$4,P145&lt;&gt;"Y"),IF(N145&lt;VLOOKUP(O145,Runners!A$5:CY$183,S$1,FALSE),IF(Y$2="zero",0,Y$2),0),0)</f>
        <v>0</v>
      </c>
      <c r="T145" s="6">
        <f t="shared" si="83"/>
        <v>0</v>
      </c>
      <c r="U145" s="2"/>
      <c r="V145" s="2" t="str">
        <f>IF(O145&lt;&gt;"",VLOOKUP(O145,Runners!DE$5:DR$183,V$1,FALSE),"")</f>
        <v/>
      </c>
      <c r="W145" s="19" t="str">
        <f t="shared" si="84"/>
        <v/>
      </c>
    </row>
    <row r="146" spans="2:23" x14ac:dyDescent="0.25">
      <c r="C146" s="3">
        <f>IF(A146&lt;&gt;"",VLOOKUP(A146,Runners!A$5:AX$183,C$1,FALSE),0)</f>
        <v>0</v>
      </c>
      <c r="D146" s="6">
        <f t="shared" si="52"/>
        <v>143</v>
      </c>
      <c r="E146" s="2"/>
      <c r="F146" s="2">
        <f t="shared" si="79"/>
        <v>0</v>
      </c>
      <c r="J146" s="1">
        <f t="shared" si="80"/>
        <v>0</v>
      </c>
      <c r="M146" s="8" t="str">
        <f t="shared" si="63"/>
        <v/>
      </c>
      <c r="N146" s="8" t="str">
        <f t="shared" si="64"/>
        <v/>
      </c>
      <c r="O146" s="1" t="str">
        <f t="shared" si="65"/>
        <v/>
      </c>
      <c r="P146" s="35" t="str">
        <f t="shared" si="66"/>
        <v/>
      </c>
      <c r="Q146" s="35" t="str">
        <f t="shared" si="81"/>
        <v/>
      </c>
      <c r="R146" s="6">
        <f t="shared" si="82"/>
        <v>0</v>
      </c>
      <c r="S146" s="6">
        <f>IF(AND(D146&lt;=L$4,P146&lt;&gt;"Y"),IF(N146&lt;VLOOKUP(O146,Runners!A$5:CY$183,S$1,FALSE),IF(Y$2="zero",0,Y$2),0),0)</f>
        <v>0</v>
      </c>
      <c r="T146" s="6">
        <f t="shared" si="83"/>
        <v>0</v>
      </c>
      <c r="U146" s="2"/>
      <c r="V146" s="2" t="str">
        <f>IF(O146&lt;&gt;"",VLOOKUP(O146,Runners!DE$5:DR$183,V$1,FALSE),"")</f>
        <v/>
      </c>
      <c r="W146" s="19" t="str">
        <f t="shared" si="84"/>
        <v/>
      </c>
    </row>
    <row r="147" spans="2:23" x14ac:dyDescent="0.25">
      <c r="C147" s="3">
        <f>IF(A147&lt;&gt;"",VLOOKUP(A147,Runners!A$5:AX$183,C$1,FALSE),0)</f>
        <v>0</v>
      </c>
      <c r="D147" s="6">
        <f t="shared" si="52"/>
        <v>144</v>
      </c>
      <c r="E147" s="2"/>
      <c r="F147" s="2">
        <f t="shared" si="79"/>
        <v>0</v>
      </c>
      <c r="J147" s="1">
        <f t="shared" si="80"/>
        <v>0</v>
      </c>
      <c r="M147" s="8" t="str">
        <f t="shared" si="63"/>
        <v/>
      </c>
      <c r="N147" s="8" t="str">
        <f t="shared" si="64"/>
        <v/>
      </c>
      <c r="O147" s="1" t="str">
        <f t="shared" si="65"/>
        <v/>
      </c>
      <c r="P147" s="35" t="str">
        <f t="shared" si="66"/>
        <v/>
      </c>
      <c r="Q147" s="35" t="str">
        <f t="shared" si="81"/>
        <v/>
      </c>
      <c r="R147" s="6">
        <f t="shared" si="82"/>
        <v>0</v>
      </c>
      <c r="S147" s="6">
        <f>IF(AND(D147&lt;=L$4,P147&lt;&gt;"Y"),IF(N147&lt;VLOOKUP(O147,Runners!A$5:CY$183,S$1,FALSE),IF(Y$2="zero",0,Y$2),0),0)</f>
        <v>0</v>
      </c>
      <c r="T147" s="6">
        <f t="shared" si="83"/>
        <v>0</v>
      </c>
      <c r="U147" s="2"/>
      <c r="V147" s="2" t="str">
        <f>IF(O147&lt;&gt;"",VLOOKUP(O147,Runners!DE$5:DR$183,V$1,FALSE),"")</f>
        <v/>
      </c>
      <c r="W147" s="19" t="str">
        <f t="shared" si="84"/>
        <v/>
      </c>
    </row>
    <row r="148" spans="2:23" x14ac:dyDescent="0.25">
      <c r="C148" s="3">
        <f>IF(A148&lt;&gt;"",VLOOKUP(A148,Runners!A$5:AX$183,C$1,FALSE),0)</f>
        <v>0</v>
      </c>
      <c r="D148" s="6">
        <f t="shared" si="52"/>
        <v>145</v>
      </c>
      <c r="E148" s="2"/>
      <c r="F148" s="2">
        <f t="shared" ref="F148:F180" si="85">IF(E148&gt;0,E148-C148,0)</f>
        <v>0</v>
      </c>
      <c r="J148" s="1">
        <f t="shared" ref="J148:J170" si="86">A148</f>
        <v>0</v>
      </c>
      <c r="M148" s="8" t="str">
        <f t="shared" si="63"/>
        <v/>
      </c>
      <c r="N148" s="8" t="str">
        <f t="shared" si="64"/>
        <v/>
      </c>
      <c r="O148" s="1" t="str">
        <f t="shared" si="65"/>
        <v/>
      </c>
      <c r="P148" s="35" t="str">
        <f t="shared" si="66"/>
        <v/>
      </c>
      <c r="Q148" s="35" t="str">
        <f t="shared" ref="Q148:Q170" si="87">IF(D148&lt;=L$4,IF(P148="Y",Q147,Q147-1),"")</f>
        <v/>
      </c>
      <c r="R148" s="6">
        <f t="shared" ref="R148:R203" si="88">IF(Q148=Q147,0,IF(Q148&gt;0,Q148,1))</f>
        <v>0</v>
      </c>
      <c r="S148" s="6">
        <f>IF(AND(D148&lt;=L$4,P148&lt;&gt;"Y"),IF(N148&lt;VLOOKUP(O148,Runners!A$5:CY$183,S$1,FALSE),IF(Y$2="zero",0,Y$2),0),0)</f>
        <v>0</v>
      </c>
      <c r="T148" s="6">
        <f t="shared" ref="T148:T170" si="89">IF(AND(D148&lt;=L$4,P148&lt;&gt;"Y"),S148+R148,0)</f>
        <v>0</v>
      </c>
      <c r="U148" s="2"/>
      <c r="V148" s="2" t="str">
        <f>IF(O148&lt;&gt;"",VLOOKUP(O148,Runners!DE$5:DR$183,V$1,FALSE),"")</f>
        <v/>
      </c>
      <c r="W148" s="19" t="str">
        <f t="shared" ref="W148:W170" si="90">IF(O148&lt;&gt;"",(V148-N148)/V148,"")</f>
        <v/>
      </c>
    </row>
    <row r="149" spans="2:23" x14ac:dyDescent="0.25">
      <c r="B149" s="3"/>
      <c r="C149" s="3">
        <f>IF(A149&lt;&gt;"",VLOOKUP(A149,Runners!A$5:AX$183,C$1,FALSE),0)</f>
        <v>0</v>
      </c>
      <c r="D149" s="6">
        <f t="shared" si="52"/>
        <v>146</v>
      </c>
      <c r="E149" s="2"/>
      <c r="F149" s="2">
        <f t="shared" si="85"/>
        <v>0</v>
      </c>
      <c r="J149" s="1">
        <f t="shared" si="86"/>
        <v>0</v>
      </c>
      <c r="M149" s="8" t="str">
        <f t="shared" si="63"/>
        <v/>
      </c>
      <c r="N149" s="8" t="str">
        <f t="shared" si="64"/>
        <v/>
      </c>
      <c r="O149" s="1" t="str">
        <f t="shared" si="65"/>
        <v/>
      </c>
      <c r="P149" s="35" t="str">
        <f t="shared" si="66"/>
        <v/>
      </c>
      <c r="Q149" s="35" t="str">
        <f t="shared" si="87"/>
        <v/>
      </c>
      <c r="R149" s="6">
        <f t="shared" si="88"/>
        <v>0</v>
      </c>
      <c r="S149" s="6">
        <f>IF(AND(D149&lt;=L$4,P149&lt;&gt;"Y"),IF(N149&lt;VLOOKUP(O149,Runners!A$5:CY$183,S$1,FALSE),IF(Y$2="zero",0,Y$2),0),0)</f>
        <v>0</v>
      </c>
      <c r="T149" s="6">
        <f t="shared" si="89"/>
        <v>0</v>
      </c>
      <c r="U149" s="2"/>
      <c r="V149" s="2" t="str">
        <f>IF(O149&lt;&gt;"",VLOOKUP(O149,Runners!DE$5:DR$183,V$1,FALSE),"")</f>
        <v/>
      </c>
      <c r="W149" s="19" t="str">
        <f t="shared" si="90"/>
        <v/>
      </c>
    </row>
    <row r="150" spans="2:23" x14ac:dyDescent="0.25">
      <c r="C150" s="3">
        <f>IF(A150&lt;&gt;"",VLOOKUP(A150,Runners!A$5:AX$183,C$1,FALSE),0)</f>
        <v>0</v>
      </c>
      <c r="D150" s="6">
        <f t="shared" si="52"/>
        <v>147</v>
      </c>
      <c r="E150" s="2"/>
      <c r="F150" s="2">
        <f t="shared" si="85"/>
        <v>0</v>
      </c>
      <c r="J150" s="1">
        <f t="shared" si="86"/>
        <v>0</v>
      </c>
      <c r="M150" s="8" t="str">
        <f t="shared" si="63"/>
        <v/>
      </c>
      <c r="N150" s="8" t="str">
        <f t="shared" si="64"/>
        <v/>
      </c>
      <c r="O150" s="1" t="str">
        <f t="shared" si="65"/>
        <v/>
      </c>
      <c r="P150" s="35" t="str">
        <f t="shared" si="66"/>
        <v/>
      </c>
      <c r="Q150" s="35" t="str">
        <f t="shared" si="87"/>
        <v/>
      </c>
      <c r="R150" s="6">
        <f t="shared" si="88"/>
        <v>0</v>
      </c>
      <c r="S150" s="6">
        <f>IF(AND(D150&lt;=L$4,P150&lt;&gt;"Y"),IF(N150&lt;VLOOKUP(O150,Runners!A$5:CY$183,S$1,FALSE),IF(Y$2="zero",0,Y$2),0),0)</f>
        <v>0</v>
      </c>
      <c r="T150" s="6">
        <f t="shared" si="89"/>
        <v>0</v>
      </c>
      <c r="U150" s="2"/>
      <c r="V150" s="2" t="str">
        <f>IF(O150&lt;&gt;"",VLOOKUP(O150,Runners!DE$5:DR$183,V$1,FALSE),"")</f>
        <v/>
      </c>
      <c r="W150" s="19" t="str">
        <f t="shared" si="90"/>
        <v/>
      </c>
    </row>
    <row r="151" spans="2:23" x14ac:dyDescent="0.25">
      <c r="C151" s="3">
        <f>IF(A151&lt;&gt;"",VLOOKUP(A151,Runners!A$5:AX$183,C$1,FALSE),0)</f>
        <v>0</v>
      </c>
      <c r="D151" s="6">
        <f t="shared" si="52"/>
        <v>148</v>
      </c>
      <c r="E151" s="2"/>
      <c r="F151" s="2">
        <f t="shared" si="85"/>
        <v>0</v>
      </c>
      <c r="J151" s="1">
        <f t="shared" si="86"/>
        <v>0</v>
      </c>
      <c r="M151" s="8" t="str">
        <f t="shared" si="63"/>
        <v/>
      </c>
      <c r="N151" s="8" t="str">
        <f t="shared" si="64"/>
        <v/>
      </c>
      <c r="O151" s="1" t="str">
        <f t="shared" si="65"/>
        <v/>
      </c>
      <c r="P151" s="35" t="str">
        <f t="shared" si="66"/>
        <v/>
      </c>
      <c r="Q151" s="35" t="str">
        <f t="shared" si="87"/>
        <v/>
      </c>
      <c r="R151" s="6">
        <f t="shared" si="88"/>
        <v>0</v>
      </c>
      <c r="S151" s="6">
        <f>IF(AND(D151&lt;=L$4,P151&lt;&gt;"Y"),IF(N151&lt;VLOOKUP(O151,Runners!A$5:CY$183,S$1,FALSE),IF(Y$2="zero",0,Y$2),0),0)</f>
        <v>0</v>
      </c>
      <c r="T151" s="6">
        <f t="shared" si="89"/>
        <v>0</v>
      </c>
      <c r="U151" s="2"/>
      <c r="V151" s="2" t="str">
        <f>IF(O151&lt;&gt;"",VLOOKUP(O151,Runners!DE$5:DR$183,V$1,FALSE),"")</f>
        <v/>
      </c>
      <c r="W151" s="19" t="str">
        <f t="shared" si="90"/>
        <v/>
      </c>
    </row>
    <row r="152" spans="2:23" x14ac:dyDescent="0.25">
      <c r="C152" s="3">
        <f>IF(A152&lt;&gt;"",VLOOKUP(A152,Runners!A$5:AX$183,C$1,FALSE),0)</f>
        <v>0</v>
      </c>
      <c r="D152" s="6">
        <f t="shared" si="52"/>
        <v>149</v>
      </c>
      <c r="E152" s="2"/>
      <c r="F152" s="2">
        <f t="shared" si="85"/>
        <v>0</v>
      </c>
      <c r="J152" s="1">
        <f t="shared" si="86"/>
        <v>0</v>
      </c>
      <c r="M152" s="8" t="str">
        <f t="shared" si="63"/>
        <v/>
      </c>
      <c r="N152" s="8" t="str">
        <f t="shared" si="64"/>
        <v/>
      </c>
      <c r="O152" s="1" t="str">
        <f t="shared" si="65"/>
        <v/>
      </c>
      <c r="P152" s="35" t="str">
        <f t="shared" si="66"/>
        <v/>
      </c>
      <c r="Q152" s="35" t="str">
        <f t="shared" si="87"/>
        <v/>
      </c>
      <c r="R152" s="6">
        <f t="shared" si="88"/>
        <v>0</v>
      </c>
      <c r="S152" s="6">
        <f>IF(AND(D152&lt;=L$4,P152&lt;&gt;"Y"),IF(N152&lt;VLOOKUP(O152,Runners!A$5:CY$183,S$1,FALSE),IF(Y$2="zero",0,Y$2),0),0)</f>
        <v>0</v>
      </c>
      <c r="T152" s="6">
        <f t="shared" si="89"/>
        <v>0</v>
      </c>
      <c r="U152" s="2"/>
      <c r="V152" s="2" t="str">
        <f>IF(O152&lt;&gt;"",VLOOKUP(O152,Runners!DE$5:DR$183,V$1,FALSE),"")</f>
        <v/>
      </c>
      <c r="W152" s="19" t="str">
        <f t="shared" si="90"/>
        <v/>
      </c>
    </row>
    <row r="153" spans="2:23" x14ac:dyDescent="0.25">
      <c r="C153" s="3">
        <f>IF(A153&lt;&gt;"",VLOOKUP(A153,Runners!A$5:AX$183,C$1,FALSE),0)</f>
        <v>0</v>
      </c>
      <c r="D153" s="6">
        <f t="shared" si="52"/>
        <v>150</v>
      </c>
      <c r="E153" s="2"/>
      <c r="F153" s="2">
        <f t="shared" si="85"/>
        <v>0</v>
      </c>
      <c r="J153" s="1">
        <f t="shared" si="86"/>
        <v>0</v>
      </c>
      <c r="M153" s="8" t="str">
        <f t="shared" si="63"/>
        <v/>
      </c>
      <c r="N153" s="8" t="str">
        <f t="shared" si="64"/>
        <v/>
      </c>
      <c r="O153" s="1" t="str">
        <f t="shared" si="65"/>
        <v/>
      </c>
      <c r="P153" s="35" t="str">
        <f t="shared" si="66"/>
        <v/>
      </c>
      <c r="Q153" s="35" t="str">
        <f t="shared" si="87"/>
        <v/>
      </c>
      <c r="R153" s="6">
        <f t="shared" si="88"/>
        <v>0</v>
      </c>
      <c r="S153" s="6">
        <f>IF(AND(D153&lt;=L$4,P153&lt;&gt;"Y"),IF(N153&lt;VLOOKUP(O153,Runners!A$5:CY$183,S$1,FALSE),IF(Y$2="zero",0,Y$2),0),0)</f>
        <v>0</v>
      </c>
      <c r="T153" s="6">
        <f t="shared" si="89"/>
        <v>0</v>
      </c>
      <c r="U153" s="2"/>
      <c r="V153" s="2" t="str">
        <f>IF(O153&lt;&gt;"",VLOOKUP(O153,Runners!DE$5:DR$183,V$1,FALSE),"")</f>
        <v/>
      </c>
      <c r="W153" s="19" t="str">
        <f t="shared" si="90"/>
        <v/>
      </c>
    </row>
    <row r="154" spans="2:23" x14ac:dyDescent="0.25">
      <c r="C154" s="3">
        <f>IF(A154&lt;&gt;"",VLOOKUP(A154,Runners!A$5:AX$183,C$1,FALSE),0)</f>
        <v>0</v>
      </c>
      <c r="D154" s="6">
        <f t="shared" si="52"/>
        <v>151</v>
      </c>
      <c r="E154" s="2"/>
      <c r="F154" s="2">
        <f t="shared" si="85"/>
        <v>0</v>
      </c>
      <c r="J154" s="1">
        <f t="shared" si="86"/>
        <v>0</v>
      </c>
      <c r="M154" s="8" t="str">
        <f t="shared" si="63"/>
        <v/>
      </c>
      <c r="N154" s="8" t="str">
        <f t="shared" si="64"/>
        <v/>
      </c>
      <c r="O154" s="1" t="str">
        <f t="shared" si="65"/>
        <v/>
      </c>
      <c r="P154" s="35" t="str">
        <f t="shared" si="66"/>
        <v/>
      </c>
      <c r="Q154" s="35" t="str">
        <f t="shared" si="87"/>
        <v/>
      </c>
      <c r="R154" s="6">
        <f t="shared" si="88"/>
        <v>0</v>
      </c>
      <c r="S154" s="6">
        <f>IF(AND(D154&lt;=L$4,P154&lt;&gt;"Y"),IF(N154&lt;VLOOKUP(O154,Runners!A$5:CY$183,S$1,FALSE),IF(Y$2="zero",0,Y$2),0),0)</f>
        <v>0</v>
      </c>
      <c r="T154" s="6">
        <f t="shared" si="89"/>
        <v>0</v>
      </c>
      <c r="U154" s="2"/>
      <c r="V154" s="2" t="str">
        <f>IF(O154&lt;&gt;"",VLOOKUP(O154,Runners!DE$5:DR$183,V$1,FALSE),"")</f>
        <v/>
      </c>
      <c r="W154" s="19" t="str">
        <f t="shared" si="90"/>
        <v/>
      </c>
    </row>
    <row r="155" spans="2:23" x14ac:dyDescent="0.25">
      <c r="C155" s="3">
        <f>IF(A155&lt;&gt;"",VLOOKUP(A155,Runners!A$5:AX$183,C$1,FALSE),0)</f>
        <v>0</v>
      </c>
      <c r="D155" s="6">
        <f t="shared" si="52"/>
        <v>152</v>
      </c>
      <c r="E155" s="2"/>
      <c r="F155" s="2">
        <f t="shared" si="85"/>
        <v>0</v>
      </c>
      <c r="J155" s="1">
        <f t="shared" si="86"/>
        <v>0</v>
      </c>
      <c r="M155" s="8" t="str">
        <f t="shared" si="63"/>
        <v/>
      </c>
      <c r="N155" s="8" t="str">
        <f t="shared" si="64"/>
        <v/>
      </c>
      <c r="O155" s="1" t="str">
        <f t="shared" si="65"/>
        <v/>
      </c>
      <c r="P155" s="35" t="str">
        <f t="shared" si="66"/>
        <v/>
      </c>
      <c r="Q155" s="35" t="str">
        <f t="shared" si="87"/>
        <v/>
      </c>
      <c r="R155" s="6">
        <f t="shared" si="88"/>
        <v>0</v>
      </c>
      <c r="S155" s="6">
        <f>IF(AND(D155&lt;=L$4,P155&lt;&gt;"Y"),IF(N155&lt;VLOOKUP(O155,Runners!A$5:CY$183,S$1,FALSE),IF(Y$2="zero",0,Y$2),0),0)</f>
        <v>0</v>
      </c>
      <c r="T155" s="6">
        <f t="shared" si="89"/>
        <v>0</v>
      </c>
      <c r="U155" s="2"/>
      <c r="V155" s="2" t="str">
        <f>IF(O155&lt;&gt;"",VLOOKUP(O155,Runners!DE$5:DR$183,V$1,FALSE),"")</f>
        <v/>
      </c>
      <c r="W155" s="19" t="str">
        <f t="shared" si="90"/>
        <v/>
      </c>
    </row>
    <row r="156" spans="2:23" x14ac:dyDescent="0.25">
      <c r="C156" s="3">
        <f>IF(A156&lt;&gt;"",VLOOKUP(A156,Runners!A$5:AX$183,C$1,FALSE),0)</f>
        <v>0</v>
      </c>
      <c r="D156" s="6">
        <f t="shared" si="52"/>
        <v>153</v>
      </c>
      <c r="E156" s="2"/>
      <c r="F156" s="2">
        <f t="shared" si="85"/>
        <v>0</v>
      </c>
      <c r="J156" s="1">
        <f t="shared" si="86"/>
        <v>0</v>
      </c>
      <c r="M156" s="8" t="str">
        <f t="shared" si="63"/>
        <v/>
      </c>
      <c r="N156" s="8" t="str">
        <f t="shared" si="64"/>
        <v/>
      </c>
      <c r="O156" s="1" t="str">
        <f t="shared" si="65"/>
        <v/>
      </c>
      <c r="P156" s="35" t="str">
        <f t="shared" si="66"/>
        <v/>
      </c>
      <c r="Q156" s="35" t="str">
        <f t="shared" si="87"/>
        <v/>
      </c>
      <c r="R156" s="6">
        <f t="shared" si="88"/>
        <v>0</v>
      </c>
      <c r="S156" s="6">
        <f>IF(AND(D156&lt;=L$4,P156&lt;&gt;"Y"),IF(N156&lt;VLOOKUP(O156,Runners!A$5:CY$183,S$1,FALSE),IF(Y$2="zero",0,Y$2),0),0)</f>
        <v>0</v>
      </c>
      <c r="T156" s="6">
        <f t="shared" si="89"/>
        <v>0</v>
      </c>
      <c r="U156" s="2"/>
      <c r="V156" s="2" t="str">
        <f>IF(O156&lt;&gt;"",VLOOKUP(O156,Runners!DE$5:DR$183,V$1,FALSE),"")</f>
        <v/>
      </c>
      <c r="W156" s="19" t="str">
        <f t="shared" si="90"/>
        <v/>
      </c>
    </row>
    <row r="157" spans="2:23" x14ac:dyDescent="0.25">
      <c r="C157" s="3">
        <f>IF(A157&lt;&gt;"",VLOOKUP(A157,Runners!A$5:AX$183,C$1,FALSE),0)</f>
        <v>0</v>
      </c>
      <c r="D157" s="6">
        <f t="shared" si="52"/>
        <v>154</v>
      </c>
      <c r="E157" s="2"/>
      <c r="F157" s="2">
        <f t="shared" si="85"/>
        <v>0</v>
      </c>
      <c r="J157" s="1">
        <f t="shared" si="86"/>
        <v>0</v>
      </c>
      <c r="M157" s="8" t="str">
        <f t="shared" si="63"/>
        <v/>
      </c>
      <c r="N157" s="8" t="str">
        <f t="shared" si="64"/>
        <v/>
      </c>
      <c r="O157" s="1" t="str">
        <f t="shared" si="65"/>
        <v/>
      </c>
      <c r="P157" s="35" t="str">
        <f t="shared" si="66"/>
        <v/>
      </c>
      <c r="Q157" s="35" t="str">
        <f t="shared" si="87"/>
        <v/>
      </c>
      <c r="R157" s="6">
        <f t="shared" si="88"/>
        <v>0</v>
      </c>
      <c r="S157" s="6">
        <f>IF(AND(D157&lt;=L$4,P157&lt;&gt;"Y"),IF(N157&lt;VLOOKUP(O157,Runners!A$5:CY$183,S$1,FALSE),IF(Y$2="zero",0,Y$2),0),0)</f>
        <v>0</v>
      </c>
      <c r="T157" s="6">
        <f t="shared" si="89"/>
        <v>0</v>
      </c>
      <c r="U157" s="2"/>
      <c r="V157" s="2" t="str">
        <f>IF(O157&lt;&gt;"",VLOOKUP(O157,Runners!DE$5:DR$183,V$1,FALSE),"")</f>
        <v/>
      </c>
      <c r="W157" s="19" t="str">
        <f t="shared" si="90"/>
        <v/>
      </c>
    </row>
    <row r="158" spans="2:23" x14ac:dyDescent="0.25">
      <c r="C158" s="3">
        <f>IF(A158&lt;&gt;"",VLOOKUP(A158,Runners!A$5:AX$183,C$1,FALSE),0)</f>
        <v>0</v>
      </c>
      <c r="D158" s="6">
        <f t="shared" si="52"/>
        <v>155</v>
      </c>
      <c r="E158" s="2"/>
      <c r="F158" s="2">
        <f t="shared" si="85"/>
        <v>0</v>
      </c>
      <c r="J158" s="1">
        <f t="shared" si="86"/>
        <v>0</v>
      </c>
      <c r="M158" s="8" t="str">
        <f t="shared" si="63"/>
        <v/>
      </c>
      <c r="N158" s="8" t="str">
        <f t="shared" si="64"/>
        <v/>
      </c>
      <c r="O158" s="1" t="str">
        <f t="shared" si="65"/>
        <v/>
      </c>
      <c r="P158" s="35" t="str">
        <f t="shared" si="66"/>
        <v/>
      </c>
      <c r="Q158" s="35" t="str">
        <f t="shared" si="87"/>
        <v/>
      </c>
      <c r="R158" s="6">
        <f t="shared" si="88"/>
        <v>0</v>
      </c>
      <c r="S158" s="6">
        <f>IF(AND(D158&lt;=L$4,P158&lt;&gt;"Y"),IF(N158&lt;VLOOKUP(O158,Runners!A$5:CY$183,S$1,FALSE),IF(Y$2="zero",0,Y$2),0),0)</f>
        <v>0</v>
      </c>
      <c r="T158" s="6">
        <f t="shared" si="89"/>
        <v>0</v>
      </c>
      <c r="U158" s="2"/>
      <c r="V158" s="2" t="str">
        <f>IF(O158&lt;&gt;"",VLOOKUP(O158,Runners!DE$5:DR$183,V$1,FALSE),"")</f>
        <v/>
      </c>
      <c r="W158" s="19" t="str">
        <f t="shared" si="90"/>
        <v/>
      </c>
    </row>
    <row r="159" spans="2:23" x14ac:dyDescent="0.25">
      <c r="C159" s="3">
        <f>IF(A159&lt;&gt;"",VLOOKUP(A159,Runners!A$5:AX$183,C$1,FALSE),0)</f>
        <v>0</v>
      </c>
      <c r="D159" s="6">
        <f t="shared" si="52"/>
        <v>156</v>
      </c>
      <c r="E159" s="2"/>
      <c r="F159" s="2">
        <f t="shared" si="85"/>
        <v>0</v>
      </c>
      <c r="J159" s="1">
        <f t="shared" si="86"/>
        <v>0</v>
      </c>
      <c r="M159" s="8" t="str">
        <f t="shared" si="63"/>
        <v/>
      </c>
      <c r="N159" s="8" t="str">
        <f t="shared" si="64"/>
        <v/>
      </c>
      <c r="O159" s="1" t="str">
        <f t="shared" si="65"/>
        <v/>
      </c>
      <c r="P159" s="35" t="str">
        <f t="shared" si="66"/>
        <v/>
      </c>
      <c r="Q159" s="35" t="str">
        <f t="shared" si="87"/>
        <v/>
      </c>
      <c r="R159" s="6">
        <f t="shared" si="88"/>
        <v>0</v>
      </c>
      <c r="S159" s="6">
        <f>IF(AND(D159&lt;=L$4,P159&lt;&gt;"Y"),IF(N159&lt;VLOOKUP(O159,Runners!A$5:CY$183,S$1,FALSE),IF(Y$2="zero",0,Y$2),0),0)</f>
        <v>0</v>
      </c>
      <c r="T159" s="6">
        <f t="shared" si="89"/>
        <v>0</v>
      </c>
      <c r="U159" s="2"/>
      <c r="V159" s="2" t="str">
        <f>IF(O159&lt;&gt;"",VLOOKUP(O159,Runners!DE$5:DR$183,V$1,FALSE),"")</f>
        <v/>
      </c>
      <c r="W159" s="19" t="str">
        <f t="shared" si="90"/>
        <v/>
      </c>
    </row>
    <row r="160" spans="2:23" x14ac:dyDescent="0.25">
      <c r="C160" s="3">
        <f>IF(A160&lt;&gt;"",VLOOKUP(A160,Runners!A$5:AX$183,C$1,FALSE),0)</f>
        <v>0</v>
      </c>
      <c r="D160" s="6">
        <f t="shared" ref="D160:D209" si="91">D159+1</f>
        <v>157</v>
      </c>
      <c r="E160" s="2"/>
      <c r="F160" s="2">
        <f t="shared" si="85"/>
        <v>0</v>
      </c>
      <c r="J160" s="1">
        <f t="shared" si="86"/>
        <v>0</v>
      </c>
      <c r="M160" s="8" t="str">
        <f t="shared" si="63"/>
        <v/>
      </c>
      <c r="N160" s="8" t="str">
        <f t="shared" si="64"/>
        <v/>
      </c>
      <c r="O160" s="1" t="str">
        <f t="shared" si="65"/>
        <v/>
      </c>
      <c r="P160" s="35" t="str">
        <f t="shared" si="66"/>
        <v/>
      </c>
      <c r="Q160" s="35" t="str">
        <f t="shared" si="87"/>
        <v/>
      </c>
      <c r="R160" s="6">
        <f t="shared" si="88"/>
        <v>0</v>
      </c>
      <c r="S160" s="6">
        <f>IF(AND(D160&lt;=L$4,P160&lt;&gt;"Y"),IF(N160&lt;VLOOKUP(O160,Runners!A$5:CY$183,S$1,FALSE),IF(Y$2="zero",0,Y$2),0),0)</f>
        <v>0</v>
      </c>
      <c r="T160" s="6">
        <f t="shared" si="89"/>
        <v>0</v>
      </c>
      <c r="U160" s="2"/>
      <c r="V160" s="2" t="str">
        <f>IF(O160&lt;&gt;"",VLOOKUP(O160,Runners!DE$5:DR$183,V$1,FALSE),"")</f>
        <v/>
      </c>
      <c r="W160" s="19" t="str">
        <f t="shared" si="90"/>
        <v/>
      </c>
    </row>
    <row r="161" spans="3:23" x14ac:dyDescent="0.25">
      <c r="C161" s="3">
        <f>IF(A161&lt;&gt;"",VLOOKUP(A161,Runners!A$5:AX$183,C$1,FALSE),0)</f>
        <v>0</v>
      </c>
      <c r="D161" s="6">
        <f t="shared" si="91"/>
        <v>158</v>
      </c>
      <c r="E161" s="2"/>
      <c r="F161" s="2">
        <f t="shared" si="85"/>
        <v>0</v>
      </c>
      <c r="J161" s="1">
        <f t="shared" si="86"/>
        <v>0</v>
      </c>
      <c r="M161" s="8" t="str">
        <f t="shared" si="63"/>
        <v/>
      </c>
      <c r="N161" s="8" t="str">
        <f t="shared" si="64"/>
        <v/>
      </c>
      <c r="O161" s="1" t="str">
        <f t="shared" si="65"/>
        <v/>
      </c>
      <c r="P161" s="35" t="str">
        <f t="shared" si="66"/>
        <v/>
      </c>
      <c r="Q161" s="35" t="str">
        <f t="shared" si="87"/>
        <v/>
      </c>
      <c r="R161" s="6">
        <f t="shared" si="88"/>
        <v>0</v>
      </c>
      <c r="S161" s="6">
        <f>IF(AND(D161&lt;=L$4,P161&lt;&gt;"Y"),IF(N161&lt;VLOOKUP(O161,Runners!A$5:CY$183,S$1,FALSE),IF(Y$2="zero",0,Y$2),0),0)</f>
        <v>0</v>
      </c>
      <c r="T161" s="6">
        <f t="shared" si="89"/>
        <v>0</v>
      </c>
      <c r="U161" s="2"/>
      <c r="V161" s="2" t="str">
        <f>IF(O161&lt;&gt;"",VLOOKUP(O161,Runners!DE$5:DR$183,V$1,FALSE),"")</f>
        <v/>
      </c>
      <c r="W161" s="19" t="str">
        <f t="shared" si="90"/>
        <v/>
      </c>
    </row>
    <row r="162" spans="3:23" x14ac:dyDescent="0.25">
      <c r="C162" s="3">
        <f>IF(A162&lt;&gt;"",VLOOKUP(A162,Runners!A$5:AX$183,C$1,FALSE),0)</f>
        <v>0</v>
      </c>
      <c r="D162" s="6">
        <f t="shared" si="91"/>
        <v>159</v>
      </c>
      <c r="E162" s="2"/>
      <c r="F162" s="2">
        <f t="shared" si="85"/>
        <v>0</v>
      </c>
      <c r="J162" s="1">
        <f t="shared" si="86"/>
        <v>0</v>
      </c>
      <c r="M162" s="8" t="str">
        <f t="shared" si="63"/>
        <v/>
      </c>
      <c r="N162" s="8" t="str">
        <f t="shared" si="64"/>
        <v/>
      </c>
      <c r="O162" s="1" t="str">
        <f t="shared" si="65"/>
        <v/>
      </c>
      <c r="P162" s="35" t="str">
        <f t="shared" si="66"/>
        <v/>
      </c>
      <c r="Q162" s="35" t="str">
        <f t="shared" si="87"/>
        <v/>
      </c>
      <c r="R162" s="6">
        <f t="shared" si="88"/>
        <v>0</v>
      </c>
      <c r="S162" s="6">
        <f>IF(AND(D162&lt;=L$4,P162&lt;&gt;"Y"),IF(N162&lt;VLOOKUP(O162,Runners!A$5:CY$183,S$1,FALSE),IF(Y$2="zero",0,Y$2),0),0)</f>
        <v>0</v>
      </c>
      <c r="T162" s="6">
        <f t="shared" si="89"/>
        <v>0</v>
      </c>
      <c r="U162" s="2"/>
      <c r="V162" s="2" t="str">
        <f>IF(O162&lt;&gt;"",VLOOKUP(O162,Runners!DE$5:DR$183,V$1,FALSE),"")</f>
        <v/>
      </c>
      <c r="W162" s="19" t="str">
        <f t="shared" si="90"/>
        <v/>
      </c>
    </row>
    <row r="163" spans="3:23" x14ac:dyDescent="0.25">
      <c r="C163" s="3">
        <f>IF(A163&lt;&gt;"",VLOOKUP(A163,Runners!A$5:AX$183,C$1,FALSE),0)</f>
        <v>0</v>
      </c>
      <c r="D163" s="6">
        <f t="shared" si="91"/>
        <v>160</v>
      </c>
      <c r="E163" s="2"/>
      <c r="F163" s="2">
        <f t="shared" si="85"/>
        <v>0</v>
      </c>
      <c r="J163" s="1">
        <f t="shared" si="86"/>
        <v>0</v>
      </c>
      <c r="M163" s="8" t="str">
        <f t="shared" ref="M163:M194" si="92">IF(D163&lt;=L$4,SMALL(E$4:E$208,D163),"")</f>
        <v/>
      </c>
      <c r="N163" s="8" t="str">
        <f t="shared" ref="N163:N194" si="93">IF(D163&lt;=L$4,VLOOKUP(M163,E$4:F$208,2,FALSE),"")</f>
        <v/>
      </c>
      <c r="O163" s="1" t="str">
        <f t="shared" ref="O163:O194" si="94">IF(D163&lt;=L$4,VLOOKUP(M163,E$4:J$208,6,FALSE),"")</f>
        <v/>
      </c>
      <c r="P163" s="35" t="str">
        <f t="shared" ref="P163:P194" si="95">IF(D163&lt;=L$4,VLOOKUP(O163,A$4:B$208,2,FALSE),"")</f>
        <v/>
      </c>
      <c r="Q163" s="35" t="str">
        <f t="shared" si="87"/>
        <v/>
      </c>
      <c r="R163" s="6">
        <f t="shared" si="88"/>
        <v>0</v>
      </c>
      <c r="S163" s="6">
        <f>IF(AND(D163&lt;=L$4,P163&lt;&gt;"Y"),IF(N163&lt;VLOOKUP(O163,Runners!A$5:CY$183,S$1,FALSE),IF(Y$2="zero",0,Y$2),0),0)</f>
        <v>0</v>
      </c>
      <c r="T163" s="6">
        <f t="shared" si="89"/>
        <v>0</v>
      </c>
      <c r="U163" s="2"/>
      <c r="V163" s="2" t="str">
        <f>IF(O163&lt;&gt;"",VLOOKUP(O163,Runners!DE$5:DR$183,V$1,FALSE),"")</f>
        <v/>
      </c>
      <c r="W163" s="19" t="str">
        <f t="shared" si="90"/>
        <v/>
      </c>
    </row>
    <row r="164" spans="3:23" x14ac:dyDescent="0.25">
      <c r="C164" s="3">
        <f>IF(A164&lt;&gt;"",VLOOKUP(A164,Runners!A$5:AX$183,C$1,FALSE),0)</f>
        <v>0</v>
      </c>
      <c r="D164" s="6">
        <f t="shared" si="91"/>
        <v>161</v>
      </c>
      <c r="E164" s="2"/>
      <c r="F164" s="2">
        <f t="shared" si="85"/>
        <v>0</v>
      </c>
      <c r="J164" s="1">
        <f t="shared" si="86"/>
        <v>0</v>
      </c>
      <c r="M164" s="8" t="str">
        <f t="shared" si="92"/>
        <v/>
      </c>
      <c r="N164" s="8" t="str">
        <f t="shared" si="93"/>
        <v/>
      </c>
      <c r="O164" s="1" t="str">
        <f t="shared" si="94"/>
        <v/>
      </c>
      <c r="P164" s="35" t="str">
        <f t="shared" si="95"/>
        <v/>
      </c>
      <c r="Q164" s="35" t="str">
        <f t="shared" si="87"/>
        <v/>
      </c>
      <c r="R164" s="6">
        <f t="shared" si="88"/>
        <v>0</v>
      </c>
      <c r="S164" s="6">
        <f>IF(AND(D164&lt;=L$4,P164&lt;&gt;"Y"),IF(N164&lt;VLOOKUP(O164,Runners!A$5:CY$183,S$1,FALSE),IF(Y$2="zero",0,Y$2),0),0)</f>
        <v>0</v>
      </c>
      <c r="T164" s="6">
        <f t="shared" si="89"/>
        <v>0</v>
      </c>
      <c r="U164" s="2"/>
      <c r="V164" s="2" t="str">
        <f>IF(O164&lt;&gt;"",VLOOKUP(O164,Runners!DE$5:DR$183,V$1,FALSE),"")</f>
        <v/>
      </c>
      <c r="W164" s="19" t="str">
        <f t="shared" si="90"/>
        <v/>
      </c>
    </row>
    <row r="165" spans="3:23" x14ac:dyDescent="0.25">
      <c r="C165" s="3">
        <f>IF(A165&lt;&gt;"",VLOOKUP(A165,Runners!A$5:AX$183,C$1,FALSE),0)</f>
        <v>0</v>
      </c>
      <c r="D165" s="6">
        <f t="shared" si="91"/>
        <v>162</v>
      </c>
      <c r="E165" s="2"/>
      <c r="F165" s="2">
        <f t="shared" si="85"/>
        <v>0</v>
      </c>
      <c r="J165" s="1">
        <f t="shared" si="86"/>
        <v>0</v>
      </c>
      <c r="M165" s="8" t="str">
        <f t="shared" si="92"/>
        <v/>
      </c>
      <c r="N165" s="8" t="str">
        <f t="shared" si="93"/>
        <v/>
      </c>
      <c r="O165" s="1" t="str">
        <f t="shared" si="94"/>
        <v/>
      </c>
      <c r="P165" s="35" t="str">
        <f t="shared" si="95"/>
        <v/>
      </c>
      <c r="Q165" s="35" t="str">
        <f t="shared" si="87"/>
        <v/>
      </c>
      <c r="R165" s="6">
        <f t="shared" si="88"/>
        <v>0</v>
      </c>
      <c r="S165" s="6">
        <f>IF(AND(D165&lt;=L$4,P165&lt;&gt;"Y"),IF(N165&lt;VLOOKUP(O165,Runners!A$5:CY$183,S$1,FALSE),IF(Y$2="zero",0,Y$2),0),0)</f>
        <v>0</v>
      </c>
      <c r="T165" s="6">
        <f t="shared" si="89"/>
        <v>0</v>
      </c>
      <c r="U165" s="2"/>
      <c r="V165" s="2" t="str">
        <f>IF(O165&lt;&gt;"",VLOOKUP(O165,Runners!DE$5:DR$183,V$1,FALSE),"")</f>
        <v/>
      </c>
      <c r="W165" s="19" t="str">
        <f t="shared" si="90"/>
        <v/>
      </c>
    </row>
    <row r="166" spans="3:23" x14ac:dyDescent="0.25">
      <c r="C166" s="3">
        <f>IF(A166&lt;&gt;"",VLOOKUP(A166,Runners!A$5:AX$183,C$1,FALSE),0)</f>
        <v>0</v>
      </c>
      <c r="D166" s="6">
        <f t="shared" si="91"/>
        <v>163</v>
      </c>
      <c r="E166" s="2"/>
      <c r="F166" s="2">
        <f t="shared" si="85"/>
        <v>0</v>
      </c>
      <c r="J166" s="1">
        <f t="shared" si="86"/>
        <v>0</v>
      </c>
      <c r="M166" s="8" t="str">
        <f t="shared" si="92"/>
        <v/>
      </c>
      <c r="N166" s="8" t="str">
        <f t="shared" si="93"/>
        <v/>
      </c>
      <c r="O166" s="1" t="str">
        <f t="shared" si="94"/>
        <v/>
      </c>
      <c r="P166" s="35" t="str">
        <f t="shared" si="95"/>
        <v/>
      </c>
      <c r="Q166" s="35" t="str">
        <f t="shared" si="87"/>
        <v/>
      </c>
      <c r="R166" s="6">
        <f t="shared" si="88"/>
        <v>0</v>
      </c>
      <c r="S166" s="6">
        <f>IF(AND(D166&lt;=L$4,P166&lt;&gt;"Y"),IF(N166&lt;VLOOKUP(O166,Runners!A$5:CY$183,S$1,FALSE),IF(Y$2="zero",0,Y$2),0),0)</f>
        <v>0</v>
      </c>
      <c r="T166" s="6">
        <f t="shared" si="89"/>
        <v>0</v>
      </c>
      <c r="U166" s="2"/>
      <c r="V166" s="2" t="str">
        <f>IF(O166&lt;&gt;"",VLOOKUP(O166,Runners!DE$5:DR$183,V$1,FALSE),"")</f>
        <v/>
      </c>
      <c r="W166" s="19" t="str">
        <f t="shared" si="90"/>
        <v/>
      </c>
    </row>
    <row r="167" spans="3:23" x14ac:dyDescent="0.25">
      <c r="C167" s="3">
        <f>IF(A167&lt;&gt;"",VLOOKUP(A167,Runners!A$5:AX$183,C$1,FALSE),0)</f>
        <v>0</v>
      </c>
      <c r="D167" s="6">
        <f t="shared" si="91"/>
        <v>164</v>
      </c>
      <c r="E167" s="2"/>
      <c r="F167" s="2">
        <f t="shared" si="85"/>
        <v>0</v>
      </c>
      <c r="J167" s="1">
        <f t="shared" si="86"/>
        <v>0</v>
      </c>
      <c r="M167" s="8" t="str">
        <f t="shared" si="92"/>
        <v/>
      </c>
      <c r="N167" s="8" t="str">
        <f t="shared" si="93"/>
        <v/>
      </c>
      <c r="O167" s="1" t="str">
        <f t="shared" si="94"/>
        <v/>
      </c>
      <c r="P167" s="35" t="str">
        <f t="shared" si="95"/>
        <v/>
      </c>
      <c r="Q167" s="35" t="str">
        <f t="shared" si="87"/>
        <v/>
      </c>
      <c r="R167" s="6">
        <f t="shared" si="88"/>
        <v>0</v>
      </c>
      <c r="S167" s="6">
        <f>IF(AND(D167&lt;=L$4,P167&lt;&gt;"Y"),IF(N167&lt;VLOOKUP(O167,Runners!A$5:CY$183,S$1,FALSE),IF(Y$2="zero",0,Y$2),0),0)</f>
        <v>0</v>
      </c>
      <c r="T167" s="6">
        <f t="shared" si="89"/>
        <v>0</v>
      </c>
      <c r="U167" s="2"/>
      <c r="V167" s="2" t="str">
        <f>IF(O167&lt;&gt;"",VLOOKUP(O167,Runners!DE$5:DR$183,V$1,FALSE),"")</f>
        <v/>
      </c>
      <c r="W167" s="19" t="str">
        <f t="shared" si="90"/>
        <v/>
      </c>
    </row>
    <row r="168" spans="3:23" x14ac:dyDescent="0.25">
      <c r="C168" s="3">
        <f>IF(A168&lt;&gt;"",VLOOKUP(A168,Runners!A$5:AX$183,C$1,FALSE),0)</f>
        <v>0</v>
      </c>
      <c r="D168" s="6">
        <f t="shared" si="91"/>
        <v>165</v>
      </c>
      <c r="E168" s="2"/>
      <c r="F168" s="2">
        <f t="shared" si="85"/>
        <v>0</v>
      </c>
      <c r="J168" s="1">
        <f t="shared" si="86"/>
        <v>0</v>
      </c>
      <c r="M168" s="8" t="str">
        <f t="shared" si="92"/>
        <v/>
      </c>
      <c r="N168" s="8" t="str">
        <f t="shared" si="93"/>
        <v/>
      </c>
      <c r="O168" s="1" t="str">
        <f t="shared" si="94"/>
        <v/>
      </c>
      <c r="P168" s="35" t="str">
        <f t="shared" si="95"/>
        <v/>
      </c>
      <c r="Q168" s="35" t="str">
        <f t="shared" si="87"/>
        <v/>
      </c>
      <c r="R168" s="6">
        <f t="shared" si="88"/>
        <v>0</v>
      </c>
      <c r="S168" s="6">
        <f>IF(AND(D168&lt;=L$4,P168&lt;&gt;"Y"),IF(N168&lt;VLOOKUP(O168,Runners!A$5:CY$183,S$1,FALSE),IF(Y$2="zero",0,Y$2),0),0)</f>
        <v>0</v>
      </c>
      <c r="T168" s="6">
        <f t="shared" si="89"/>
        <v>0</v>
      </c>
      <c r="U168" s="2"/>
      <c r="V168" s="2" t="str">
        <f>IF(O168&lt;&gt;"",VLOOKUP(O168,Runners!DE$5:DR$183,V$1,FALSE),"")</f>
        <v/>
      </c>
      <c r="W168" s="19" t="str">
        <f t="shared" si="90"/>
        <v/>
      </c>
    </row>
    <row r="169" spans="3:23" x14ac:dyDescent="0.25">
      <c r="C169" s="3">
        <f>IF(A169&lt;&gt;"",VLOOKUP(A169,Runners!A$5:AX$183,C$1,FALSE),0)</f>
        <v>0</v>
      </c>
      <c r="D169" s="6">
        <f t="shared" si="91"/>
        <v>166</v>
      </c>
      <c r="E169" s="2"/>
      <c r="F169" s="2">
        <f t="shared" si="85"/>
        <v>0</v>
      </c>
      <c r="J169" s="1">
        <f t="shared" si="86"/>
        <v>0</v>
      </c>
      <c r="M169" s="8" t="str">
        <f t="shared" si="92"/>
        <v/>
      </c>
      <c r="N169" s="8" t="str">
        <f t="shared" si="93"/>
        <v/>
      </c>
      <c r="O169" s="1" t="str">
        <f t="shared" si="94"/>
        <v/>
      </c>
      <c r="P169" s="35" t="str">
        <f t="shared" si="95"/>
        <v/>
      </c>
      <c r="Q169" s="35" t="str">
        <f t="shared" si="87"/>
        <v/>
      </c>
      <c r="R169" s="6">
        <f t="shared" si="88"/>
        <v>0</v>
      </c>
      <c r="S169" s="6">
        <f>IF(AND(D169&lt;=L$4,P169&lt;&gt;"Y"),IF(N169&lt;VLOOKUP(O169,Runners!A$5:CY$183,S$1,FALSE),IF(Y$2="zero",0,Y$2),0),0)</f>
        <v>0</v>
      </c>
      <c r="T169" s="6">
        <f t="shared" si="89"/>
        <v>0</v>
      </c>
      <c r="U169" s="2"/>
      <c r="V169" s="2" t="str">
        <f>IF(O169&lt;&gt;"",VLOOKUP(O169,Runners!DE$5:DR$183,V$1,FALSE),"")</f>
        <v/>
      </c>
      <c r="W169" s="19" t="str">
        <f t="shared" si="90"/>
        <v/>
      </c>
    </row>
    <row r="170" spans="3:23" x14ac:dyDescent="0.25">
      <c r="C170" s="3">
        <f>IF(A170&lt;&gt;"",VLOOKUP(A170,Runners!A$5:AX$183,C$1,FALSE),0)</f>
        <v>0</v>
      </c>
      <c r="D170" s="6">
        <f t="shared" si="91"/>
        <v>167</v>
      </c>
      <c r="E170" s="2"/>
      <c r="F170" s="2">
        <f t="shared" si="85"/>
        <v>0</v>
      </c>
      <c r="J170" s="1">
        <f t="shared" si="86"/>
        <v>0</v>
      </c>
      <c r="M170" s="8" t="str">
        <f t="shared" si="92"/>
        <v/>
      </c>
      <c r="N170" s="8" t="str">
        <f t="shared" si="93"/>
        <v/>
      </c>
      <c r="O170" s="1" t="str">
        <f t="shared" si="94"/>
        <v/>
      </c>
      <c r="P170" s="35" t="str">
        <f t="shared" si="95"/>
        <v/>
      </c>
      <c r="Q170" s="35" t="str">
        <f t="shared" si="87"/>
        <v/>
      </c>
      <c r="R170" s="6">
        <f t="shared" si="88"/>
        <v>0</v>
      </c>
      <c r="S170" s="6">
        <f>IF(AND(D170&lt;=L$4,P170&lt;&gt;"Y"),IF(N170&lt;VLOOKUP(O170,Runners!A$5:CY$183,S$1,FALSE),IF(Y$2="zero",0,Y$2),0),0)</f>
        <v>0</v>
      </c>
      <c r="T170" s="6">
        <f t="shared" si="89"/>
        <v>0</v>
      </c>
      <c r="U170" s="2"/>
      <c r="V170" s="2" t="str">
        <f>IF(O170&lt;&gt;"",VLOOKUP(O170,Runners!DE$5:DR$183,V$1,FALSE),"")</f>
        <v/>
      </c>
      <c r="W170" s="19" t="str">
        <f t="shared" si="90"/>
        <v/>
      </c>
    </row>
    <row r="171" spans="3:23" x14ac:dyDescent="0.25">
      <c r="C171" s="3">
        <f>IF(A171&lt;&gt;"",VLOOKUP(A171,Runners!A$5:AX$183,C$1,FALSE),0)</f>
        <v>0</v>
      </c>
      <c r="D171" s="6">
        <f t="shared" si="91"/>
        <v>168</v>
      </c>
      <c r="E171" s="2"/>
      <c r="F171" s="2">
        <f t="shared" si="85"/>
        <v>0</v>
      </c>
      <c r="J171" s="1">
        <f t="shared" ref="J171:J197" si="96">A171</f>
        <v>0</v>
      </c>
      <c r="M171" s="8" t="str">
        <f t="shared" si="92"/>
        <v/>
      </c>
      <c r="N171" s="8" t="str">
        <f t="shared" si="93"/>
        <v/>
      </c>
      <c r="O171" s="1" t="str">
        <f t="shared" si="94"/>
        <v/>
      </c>
      <c r="P171" s="35" t="str">
        <f t="shared" si="95"/>
        <v/>
      </c>
      <c r="Q171" s="35" t="str">
        <f t="shared" ref="Q171:Q197" si="97">IF(D171&lt;=L$4,IF(P171="Y",Q170,Q170-1),"")</f>
        <v/>
      </c>
      <c r="R171" s="6">
        <f t="shared" si="88"/>
        <v>0</v>
      </c>
      <c r="S171" s="6">
        <f>IF(AND(D171&lt;=L$4,P171&lt;&gt;"Y"),IF(N171&lt;VLOOKUP(O171,Runners!A$5:CY$183,S$1,FALSE),IF(Y$2="zero",0,Y$2),0),0)</f>
        <v>0</v>
      </c>
      <c r="T171" s="6">
        <f t="shared" ref="T171:T197" si="98">IF(AND(D171&lt;=L$4,P171&lt;&gt;"Y"),S171+R171,0)</f>
        <v>0</v>
      </c>
      <c r="U171" s="2"/>
      <c r="V171" s="2" t="str">
        <f>IF(O171&lt;&gt;"",VLOOKUP(O171,Runners!DE$5:DR$183,V$1,FALSE),"")</f>
        <v/>
      </c>
      <c r="W171" s="19" t="str">
        <f t="shared" ref="W171:W197" si="99">IF(O171&lt;&gt;"",(V171-N171)/V171,"")</f>
        <v/>
      </c>
    </row>
    <row r="172" spans="3:23" x14ac:dyDescent="0.25">
      <c r="C172" s="3">
        <f>IF(A172&lt;&gt;"",VLOOKUP(A172,Runners!A$5:AX$183,C$1,FALSE),0)</f>
        <v>0</v>
      </c>
      <c r="D172" s="6">
        <f t="shared" si="91"/>
        <v>169</v>
      </c>
      <c r="E172" s="2"/>
      <c r="F172" s="2">
        <f t="shared" si="85"/>
        <v>0</v>
      </c>
      <c r="J172" s="1">
        <f t="shared" si="96"/>
        <v>0</v>
      </c>
      <c r="M172" s="8" t="str">
        <f t="shared" si="92"/>
        <v/>
      </c>
      <c r="N172" s="8" t="str">
        <f t="shared" si="93"/>
        <v/>
      </c>
      <c r="O172" s="1" t="str">
        <f t="shared" si="94"/>
        <v/>
      </c>
      <c r="P172" s="35" t="str">
        <f t="shared" si="95"/>
        <v/>
      </c>
      <c r="Q172" s="35" t="str">
        <f t="shared" si="97"/>
        <v/>
      </c>
      <c r="R172" s="6">
        <f t="shared" si="88"/>
        <v>0</v>
      </c>
      <c r="S172" s="6">
        <f>IF(AND(D172&lt;=L$4,P172&lt;&gt;"Y"),IF(N172&lt;VLOOKUP(O172,Runners!A$5:CY$183,S$1,FALSE),IF(Y$2="zero",0,Y$2),0),0)</f>
        <v>0</v>
      </c>
      <c r="T172" s="6">
        <f t="shared" si="98"/>
        <v>0</v>
      </c>
      <c r="U172" s="2"/>
      <c r="V172" s="2" t="str">
        <f>IF(O172&lt;&gt;"",VLOOKUP(O172,Runners!DE$5:DR$183,V$1,FALSE),"")</f>
        <v/>
      </c>
      <c r="W172" s="19" t="str">
        <f t="shared" si="99"/>
        <v/>
      </c>
    </row>
    <row r="173" spans="3:23" x14ac:dyDescent="0.25">
      <c r="C173" s="3">
        <f>IF(A173&lt;&gt;"",VLOOKUP(A173,Runners!A$5:AX$183,C$1,FALSE),0)</f>
        <v>0</v>
      </c>
      <c r="D173" s="6">
        <f t="shared" si="91"/>
        <v>170</v>
      </c>
      <c r="E173" s="2"/>
      <c r="F173" s="2">
        <f t="shared" si="85"/>
        <v>0</v>
      </c>
      <c r="J173" s="1">
        <f t="shared" si="96"/>
        <v>0</v>
      </c>
      <c r="M173" s="8" t="str">
        <f t="shared" si="92"/>
        <v/>
      </c>
      <c r="N173" s="8" t="str">
        <f t="shared" si="93"/>
        <v/>
      </c>
      <c r="O173" s="1" t="str">
        <f t="shared" si="94"/>
        <v/>
      </c>
      <c r="P173" s="35" t="str">
        <f t="shared" si="95"/>
        <v/>
      </c>
      <c r="Q173" s="35" t="str">
        <f t="shared" si="97"/>
        <v/>
      </c>
      <c r="R173" s="6">
        <f t="shared" si="88"/>
        <v>0</v>
      </c>
      <c r="S173" s="6">
        <f>IF(AND(D173&lt;=L$4,P173&lt;&gt;"Y"),IF(N173&lt;VLOOKUP(O173,Runners!A$5:CY$183,S$1,FALSE),IF(Y$2="zero",0,Y$2),0),0)</f>
        <v>0</v>
      </c>
      <c r="T173" s="6">
        <f t="shared" si="98"/>
        <v>0</v>
      </c>
      <c r="U173" s="2"/>
      <c r="V173" s="2" t="str">
        <f>IF(O173&lt;&gt;"",VLOOKUP(O173,Runners!DE$5:DR$183,V$1,FALSE),"")</f>
        <v/>
      </c>
      <c r="W173" s="19" t="str">
        <f t="shared" si="99"/>
        <v/>
      </c>
    </row>
    <row r="174" spans="3:23" x14ac:dyDescent="0.25">
      <c r="C174" s="3">
        <f>IF(A174&lt;&gt;"",VLOOKUP(A174,Runners!A$5:AX$183,C$1,FALSE),0)</f>
        <v>0</v>
      </c>
      <c r="D174" s="6">
        <f t="shared" si="91"/>
        <v>171</v>
      </c>
      <c r="E174" s="2"/>
      <c r="F174" s="2">
        <f t="shared" si="85"/>
        <v>0</v>
      </c>
      <c r="J174" s="1">
        <f t="shared" si="96"/>
        <v>0</v>
      </c>
      <c r="M174" s="8" t="str">
        <f t="shared" si="92"/>
        <v/>
      </c>
      <c r="N174" s="8" t="str">
        <f t="shared" si="93"/>
        <v/>
      </c>
      <c r="O174" s="1" t="str">
        <f t="shared" si="94"/>
        <v/>
      </c>
      <c r="P174" s="35" t="str">
        <f t="shared" si="95"/>
        <v/>
      </c>
      <c r="Q174" s="35" t="str">
        <f t="shared" si="97"/>
        <v/>
      </c>
      <c r="R174" s="6">
        <f t="shared" si="88"/>
        <v>0</v>
      </c>
      <c r="S174" s="6">
        <f>IF(AND(D174&lt;=L$4,P174&lt;&gt;"Y"),IF(N174&lt;VLOOKUP(O174,Runners!A$5:CY$183,S$1,FALSE),IF(Y$2="zero",0,Y$2),0),0)</f>
        <v>0</v>
      </c>
      <c r="T174" s="6">
        <f t="shared" si="98"/>
        <v>0</v>
      </c>
      <c r="U174" s="2"/>
      <c r="V174" s="2" t="str">
        <f>IF(O174&lt;&gt;"",VLOOKUP(O174,Runners!DE$5:DR$183,V$1,FALSE),"")</f>
        <v/>
      </c>
      <c r="W174" s="19" t="str">
        <f t="shared" si="99"/>
        <v/>
      </c>
    </row>
    <row r="175" spans="3:23" x14ac:dyDescent="0.25">
      <c r="C175" s="3">
        <f>IF(A175&lt;&gt;"",VLOOKUP(A175,Runners!A$5:AX$183,C$1,FALSE),0)</f>
        <v>0</v>
      </c>
      <c r="D175" s="6">
        <f t="shared" si="91"/>
        <v>172</v>
      </c>
      <c r="E175" s="2"/>
      <c r="F175" s="2">
        <f t="shared" si="85"/>
        <v>0</v>
      </c>
      <c r="J175" s="1">
        <f t="shared" si="96"/>
        <v>0</v>
      </c>
      <c r="M175" s="8" t="str">
        <f t="shared" si="92"/>
        <v/>
      </c>
      <c r="N175" s="8" t="str">
        <f t="shared" si="93"/>
        <v/>
      </c>
      <c r="O175" s="1" t="str">
        <f t="shared" si="94"/>
        <v/>
      </c>
      <c r="P175" s="35" t="str">
        <f t="shared" si="95"/>
        <v/>
      </c>
      <c r="Q175" s="35" t="str">
        <f t="shared" si="97"/>
        <v/>
      </c>
      <c r="R175" s="6">
        <f t="shared" si="88"/>
        <v>0</v>
      </c>
      <c r="S175" s="6">
        <f>IF(AND(D175&lt;=L$4,P175&lt;&gt;"Y"),IF(N175&lt;VLOOKUP(O175,Runners!A$5:CY$183,S$1,FALSE),IF(Y$2="zero",0,Y$2),0),0)</f>
        <v>0</v>
      </c>
      <c r="T175" s="6">
        <f t="shared" si="98"/>
        <v>0</v>
      </c>
      <c r="U175" s="2"/>
      <c r="V175" s="2" t="str">
        <f>IF(O175&lt;&gt;"",VLOOKUP(O175,Runners!DE$5:DR$183,V$1,FALSE),"")</f>
        <v/>
      </c>
      <c r="W175" s="19" t="str">
        <f t="shared" si="99"/>
        <v/>
      </c>
    </row>
    <row r="176" spans="3:23" x14ac:dyDescent="0.25">
      <c r="C176" s="3">
        <f>IF(A176&lt;&gt;"",VLOOKUP(A176,Runners!A$5:AX$183,C$1,FALSE),0)</f>
        <v>0</v>
      </c>
      <c r="D176" s="6">
        <f t="shared" si="91"/>
        <v>173</v>
      </c>
      <c r="E176" s="2"/>
      <c r="F176" s="2">
        <f t="shared" si="85"/>
        <v>0</v>
      </c>
      <c r="J176" s="1">
        <f t="shared" si="96"/>
        <v>0</v>
      </c>
      <c r="M176" s="8" t="str">
        <f t="shared" si="92"/>
        <v/>
      </c>
      <c r="N176" s="8" t="str">
        <f t="shared" si="93"/>
        <v/>
      </c>
      <c r="O176" s="1" t="str">
        <f t="shared" si="94"/>
        <v/>
      </c>
      <c r="P176" s="35" t="str">
        <f t="shared" si="95"/>
        <v/>
      </c>
      <c r="Q176" s="35" t="str">
        <f t="shared" si="97"/>
        <v/>
      </c>
      <c r="R176" s="6">
        <f t="shared" si="88"/>
        <v>0</v>
      </c>
      <c r="S176" s="6">
        <f>IF(AND(D176&lt;=L$4,P176&lt;&gt;"Y"),IF(N176&lt;VLOOKUP(O176,Runners!A$5:CY$183,S$1,FALSE),IF(Y$2="zero",0,Y$2),0),0)</f>
        <v>0</v>
      </c>
      <c r="T176" s="6">
        <f t="shared" si="98"/>
        <v>0</v>
      </c>
      <c r="U176" s="2"/>
      <c r="V176" s="2" t="str">
        <f>IF(O176&lt;&gt;"",VLOOKUP(O176,Runners!DE$5:DR$183,V$1,FALSE),"")</f>
        <v/>
      </c>
      <c r="W176" s="19" t="str">
        <f t="shared" si="99"/>
        <v/>
      </c>
    </row>
    <row r="177" spans="3:23" x14ac:dyDescent="0.25">
      <c r="C177" s="3">
        <f>IF(A177&lt;&gt;"",VLOOKUP(A177,Runners!A$5:AX$183,C$1,FALSE),0)</f>
        <v>0</v>
      </c>
      <c r="D177" s="6">
        <f t="shared" si="91"/>
        <v>174</v>
      </c>
      <c r="E177" s="2"/>
      <c r="F177" s="2">
        <f t="shared" si="85"/>
        <v>0</v>
      </c>
      <c r="J177" s="1">
        <f t="shared" si="96"/>
        <v>0</v>
      </c>
      <c r="M177" s="8" t="str">
        <f t="shared" si="92"/>
        <v/>
      </c>
      <c r="N177" s="8" t="str">
        <f t="shared" si="93"/>
        <v/>
      </c>
      <c r="O177" s="1" t="str">
        <f t="shared" si="94"/>
        <v/>
      </c>
      <c r="P177" s="35" t="str">
        <f t="shared" si="95"/>
        <v/>
      </c>
      <c r="Q177" s="35" t="str">
        <f t="shared" si="97"/>
        <v/>
      </c>
      <c r="R177" s="6">
        <f t="shared" si="88"/>
        <v>0</v>
      </c>
      <c r="S177" s="6">
        <f>IF(AND(D177&lt;=L$4,P177&lt;&gt;"Y"),IF(N177&lt;VLOOKUP(O177,Runners!A$5:CY$183,S$1,FALSE),IF(Y$2="zero",0,Y$2),0),0)</f>
        <v>0</v>
      </c>
      <c r="T177" s="6">
        <f t="shared" si="98"/>
        <v>0</v>
      </c>
      <c r="U177" s="2"/>
      <c r="V177" s="2" t="str">
        <f>IF(O177&lt;&gt;"",VLOOKUP(O177,Runners!DE$5:DR$183,V$1,FALSE),"")</f>
        <v/>
      </c>
      <c r="W177" s="19" t="str">
        <f t="shared" si="99"/>
        <v/>
      </c>
    </row>
    <row r="178" spans="3:23" x14ac:dyDescent="0.25">
      <c r="C178" s="3">
        <f>IF(A178&lt;&gt;"",VLOOKUP(A178,Runners!A$5:AX$183,C$1,FALSE),0)</f>
        <v>0</v>
      </c>
      <c r="D178" s="6">
        <f t="shared" si="91"/>
        <v>175</v>
      </c>
      <c r="E178" s="2"/>
      <c r="F178" s="2">
        <f t="shared" si="85"/>
        <v>0</v>
      </c>
      <c r="J178" s="1">
        <f t="shared" si="96"/>
        <v>0</v>
      </c>
      <c r="M178" s="8" t="str">
        <f t="shared" si="92"/>
        <v/>
      </c>
      <c r="N178" s="8" t="str">
        <f t="shared" si="93"/>
        <v/>
      </c>
      <c r="O178" s="1" t="str">
        <f t="shared" si="94"/>
        <v/>
      </c>
      <c r="P178" s="35" t="str">
        <f t="shared" si="95"/>
        <v/>
      </c>
      <c r="Q178" s="35" t="str">
        <f t="shared" si="97"/>
        <v/>
      </c>
      <c r="R178" s="6">
        <f t="shared" si="88"/>
        <v>0</v>
      </c>
      <c r="S178" s="6">
        <f>IF(AND(D178&lt;=L$4,P178&lt;&gt;"Y"),IF(N178&lt;VLOOKUP(O178,Runners!A$5:CY$183,S$1,FALSE),IF(Y$2="zero",0,Y$2),0),0)</f>
        <v>0</v>
      </c>
      <c r="T178" s="6">
        <f t="shared" si="98"/>
        <v>0</v>
      </c>
      <c r="U178" s="2"/>
      <c r="V178" s="2" t="str">
        <f>IF(O178&lt;&gt;"",VLOOKUP(O178,Runners!DE$5:DR$183,V$1,FALSE),"")</f>
        <v/>
      </c>
      <c r="W178" s="19" t="str">
        <f t="shared" si="99"/>
        <v/>
      </c>
    </row>
    <row r="179" spans="3:23" x14ac:dyDescent="0.25">
      <c r="C179" s="3">
        <f>IF(A179&lt;&gt;"",VLOOKUP(A179,Runners!A$5:AX$183,C$1,FALSE),0)</f>
        <v>0</v>
      </c>
      <c r="D179" s="6">
        <f t="shared" si="91"/>
        <v>176</v>
      </c>
      <c r="E179" s="2"/>
      <c r="F179" s="2">
        <f t="shared" si="85"/>
        <v>0</v>
      </c>
      <c r="J179" s="1">
        <f t="shared" si="96"/>
        <v>0</v>
      </c>
      <c r="M179" s="8" t="str">
        <f t="shared" si="92"/>
        <v/>
      </c>
      <c r="N179" s="8" t="str">
        <f t="shared" si="93"/>
        <v/>
      </c>
      <c r="O179" s="1" t="str">
        <f t="shared" si="94"/>
        <v/>
      </c>
      <c r="P179" s="35" t="str">
        <f t="shared" si="95"/>
        <v/>
      </c>
      <c r="Q179" s="35" t="str">
        <f t="shared" si="97"/>
        <v/>
      </c>
      <c r="R179" s="6">
        <f t="shared" si="88"/>
        <v>0</v>
      </c>
      <c r="S179" s="6">
        <f>IF(AND(D179&lt;=L$4,P179&lt;&gt;"Y"),IF(N179&lt;VLOOKUP(O179,Runners!A$5:CY$183,S$1,FALSE),IF(Y$2="zero",0,Y$2),0),0)</f>
        <v>0</v>
      </c>
      <c r="T179" s="6">
        <f t="shared" si="98"/>
        <v>0</v>
      </c>
      <c r="U179" s="2"/>
      <c r="V179" s="2" t="str">
        <f>IF(O179&lt;&gt;"",VLOOKUP(O179,Runners!DE$5:DR$183,V$1,FALSE),"")</f>
        <v/>
      </c>
      <c r="W179" s="19" t="str">
        <f t="shared" si="99"/>
        <v/>
      </c>
    </row>
    <row r="180" spans="3:23" x14ac:dyDescent="0.25">
      <c r="C180" s="3">
        <f>IF(A180&lt;&gt;"",VLOOKUP(A180,Runners!A$5:AX$183,C$1,FALSE),0)</f>
        <v>0</v>
      </c>
      <c r="D180" s="6">
        <f t="shared" si="91"/>
        <v>177</v>
      </c>
      <c r="E180" s="2"/>
      <c r="F180" s="2">
        <f t="shared" si="85"/>
        <v>0</v>
      </c>
      <c r="J180" s="1">
        <f t="shared" si="96"/>
        <v>0</v>
      </c>
      <c r="M180" s="8" t="str">
        <f t="shared" si="92"/>
        <v/>
      </c>
      <c r="N180" s="8" t="str">
        <f t="shared" si="93"/>
        <v/>
      </c>
      <c r="O180" s="1" t="str">
        <f t="shared" si="94"/>
        <v/>
      </c>
      <c r="P180" s="35" t="str">
        <f t="shared" si="95"/>
        <v/>
      </c>
      <c r="Q180" s="35" t="str">
        <f t="shared" si="97"/>
        <v/>
      </c>
      <c r="R180" s="6">
        <f t="shared" si="88"/>
        <v>0</v>
      </c>
      <c r="S180" s="6">
        <f>IF(AND(D180&lt;=L$4,P180&lt;&gt;"Y"),IF(N180&lt;VLOOKUP(O180,Runners!A$5:CY$183,S$1,FALSE),IF(Y$2="zero",0,Y$2),0),0)</f>
        <v>0</v>
      </c>
      <c r="T180" s="6">
        <f t="shared" si="98"/>
        <v>0</v>
      </c>
      <c r="U180" s="2"/>
      <c r="V180" s="2" t="str">
        <f>IF(O180&lt;&gt;"",VLOOKUP(O180,Runners!DE$5:DR$183,V$1,FALSE),"")</f>
        <v/>
      </c>
      <c r="W180" s="19" t="str">
        <f t="shared" si="99"/>
        <v/>
      </c>
    </row>
    <row r="181" spans="3:23" x14ac:dyDescent="0.25">
      <c r="C181" s="3">
        <f>IF(A181&lt;&gt;"",VLOOKUP(A181,Runners!A$5:AX$183,C$1,FALSE),0)</f>
        <v>0</v>
      </c>
      <c r="D181" s="6">
        <f t="shared" si="91"/>
        <v>178</v>
      </c>
      <c r="E181" s="2"/>
      <c r="F181" s="2"/>
      <c r="J181" s="1">
        <f t="shared" si="96"/>
        <v>0</v>
      </c>
      <c r="M181" s="8" t="str">
        <f t="shared" si="92"/>
        <v/>
      </c>
      <c r="N181" s="8" t="str">
        <f t="shared" si="93"/>
        <v/>
      </c>
      <c r="O181" s="1" t="str">
        <f t="shared" si="94"/>
        <v/>
      </c>
      <c r="P181" s="35" t="str">
        <f t="shared" si="95"/>
        <v/>
      </c>
      <c r="Q181" s="35" t="str">
        <f t="shared" si="97"/>
        <v/>
      </c>
      <c r="R181" s="6">
        <f t="shared" si="88"/>
        <v>0</v>
      </c>
      <c r="S181" s="6">
        <f>IF(AND(D181&lt;=L$4,P181&lt;&gt;"Y"),IF(N181&lt;VLOOKUP(O181,Runners!A$5:CY$183,S$1,FALSE),IF(Y$2="zero",0,Y$2),0),0)</f>
        <v>0</v>
      </c>
      <c r="T181" s="6">
        <f t="shared" si="98"/>
        <v>0</v>
      </c>
      <c r="U181" s="2"/>
      <c r="V181" s="2" t="str">
        <f>IF(O181&lt;&gt;"",VLOOKUP(O181,Runners!DE$5:DR$183,V$1,FALSE),"")</f>
        <v/>
      </c>
      <c r="W181" s="19" t="str">
        <f t="shared" si="99"/>
        <v/>
      </c>
    </row>
    <row r="182" spans="3:23" x14ac:dyDescent="0.25">
      <c r="C182" s="3">
        <f>IF(A182&lt;&gt;"",VLOOKUP(A182,Runners!A$5:AX$183,C$1,FALSE),0)</f>
        <v>0</v>
      </c>
      <c r="D182" s="6">
        <f t="shared" si="91"/>
        <v>179</v>
      </c>
      <c r="E182" s="2"/>
      <c r="F182" s="2"/>
      <c r="J182" s="1">
        <f t="shared" si="96"/>
        <v>0</v>
      </c>
      <c r="M182" s="8" t="str">
        <f t="shared" si="92"/>
        <v/>
      </c>
      <c r="N182" s="8" t="str">
        <f t="shared" si="93"/>
        <v/>
      </c>
      <c r="O182" s="1" t="str">
        <f t="shared" si="94"/>
        <v/>
      </c>
      <c r="P182" s="35" t="str">
        <f t="shared" si="95"/>
        <v/>
      </c>
      <c r="Q182" s="35" t="str">
        <f t="shared" si="97"/>
        <v/>
      </c>
      <c r="R182" s="6">
        <f t="shared" si="88"/>
        <v>0</v>
      </c>
      <c r="S182" s="6">
        <f>IF(AND(D182&lt;=L$4,P182&lt;&gt;"Y"),IF(N182&lt;VLOOKUP(O182,Runners!A$5:CY$183,S$1,FALSE),IF(Y$2="zero",0,Y$2),0),0)</f>
        <v>0</v>
      </c>
      <c r="T182" s="6">
        <f t="shared" si="98"/>
        <v>0</v>
      </c>
      <c r="U182" s="2"/>
      <c r="V182" s="2" t="str">
        <f>IF(O182&lt;&gt;"",VLOOKUP(O182,Runners!DE$5:DR$183,V$1,FALSE),"")</f>
        <v/>
      </c>
      <c r="W182" s="19" t="str">
        <f t="shared" si="99"/>
        <v/>
      </c>
    </row>
    <row r="183" spans="3:23" x14ac:dyDescent="0.25">
      <c r="C183" s="3">
        <f>IF(A183&lt;&gt;"",VLOOKUP(A183,Runners!A$5:AX$183,C$1,FALSE),0)</f>
        <v>0</v>
      </c>
      <c r="D183" s="6">
        <f t="shared" si="91"/>
        <v>180</v>
      </c>
      <c r="E183" s="2"/>
      <c r="F183" s="2"/>
      <c r="J183" s="1">
        <f t="shared" si="96"/>
        <v>0</v>
      </c>
      <c r="M183" s="8" t="str">
        <f t="shared" si="92"/>
        <v/>
      </c>
      <c r="N183" s="8" t="str">
        <f t="shared" si="93"/>
        <v/>
      </c>
      <c r="O183" s="1" t="str">
        <f t="shared" si="94"/>
        <v/>
      </c>
      <c r="P183" s="35" t="str">
        <f t="shared" si="95"/>
        <v/>
      </c>
      <c r="Q183" s="35" t="str">
        <f t="shared" si="97"/>
        <v/>
      </c>
      <c r="R183" s="6">
        <f t="shared" si="88"/>
        <v>0</v>
      </c>
      <c r="S183" s="6">
        <f>IF(AND(D183&lt;=L$4,P183&lt;&gt;"Y"),IF(N183&lt;VLOOKUP(O183,Runners!A$5:CY$183,S$1,FALSE),IF(Y$2="zero",0,Y$2),0),0)</f>
        <v>0</v>
      </c>
      <c r="T183" s="6">
        <f t="shared" si="98"/>
        <v>0</v>
      </c>
      <c r="U183" s="2"/>
      <c r="V183" s="2" t="str">
        <f>IF(O183&lt;&gt;"",VLOOKUP(O183,Runners!DE$5:DR$183,V$1,FALSE),"")</f>
        <v/>
      </c>
      <c r="W183" s="19" t="str">
        <f t="shared" si="99"/>
        <v/>
      </c>
    </row>
    <row r="184" spans="3:23" x14ac:dyDescent="0.25">
      <c r="C184" s="3">
        <f>IF(A184&lt;&gt;"",VLOOKUP(A184,Runners!A$5:AX$183,C$1,FALSE),0)</f>
        <v>0</v>
      </c>
      <c r="D184" s="6">
        <f t="shared" si="91"/>
        <v>181</v>
      </c>
      <c r="E184" s="2"/>
      <c r="F184" s="2"/>
      <c r="J184" s="1">
        <f t="shared" si="96"/>
        <v>0</v>
      </c>
      <c r="M184" s="8" t="str">
        <f t="shared" si="92"/>
        <v/>
      </c>
      <c r="N184" s="8" t="str">
        <f t="shared" si="93"/>
        <v/>
      </c>
      <c r="O184" s="1" t="str">
        <f t="shared" si="94"/>
        <v/>
      </c>
      <c r="P184" s="35" t="str">
        <f t="shared" si="95"/>
        <v/>
      </c>
      <c r="Q184" s="35" t="str">
        <f t="shared" si="97"/>
        <v/>
      </c>
      <c r="R184" s="6">
        <f t="shared" si="88"/>
        <v>0</v>
      </c>
      <c r="S184" s="6">
        <f>IF(AND(D184&lt;=L$4,P184&lt;&gt;"Y"),IF(N184&lt;VLOOKUP(O184,Runners!A$5:CY$183,S$1,FALSE),IF(Y$2="zero",0,Y$2),0),0)</f>
        <v>0</v>
      </c>
      <c r="T184" s="6">
        <f t="shared" si="98"/>
        <v>0</v>
      </c>
      <c r="U184" s="2"/>
      <c r="V184" s="2" t="str">
        <f>IF(O184&lt;&gt;"",VLOOKUP(O184,Runners!DE$5:DR$183,V$1,FALSE),"")</f>
        <v/>
      </c>
      <c r="W184" s="19" t="str">
        <f t="shared" si="99"/>
        <v/>
      </c>
    </row>
    <row r="185" spans="3:23" x14ac:dyDescent="0.25">
      <c r="C185" s="3">
        <f>IF(A185&lt;&gt;"",VLOOKUP(A185,Runners!A$5:AX$183,C$1,FALSE),0)</f>
        <v>0</v>
      </c>
      <c r="D185" s="6">
        <f t="shared" si="91"/>
        <v>182</v>
      </c>
      <c r="E185" s="2"/>
      <c r="F185" s="2"/>
      <c r="J185" s="1">
        <f t="shared" si="96"/>
        <v>0</v>
      </c>
      <c r="M185" s="8" t="str">
        <f t="shared" si="92"/>
        <v/>
      </c>
      <c r="N185" s="8" t="str">
        <f t="shared" si="93"/>
        <v/>
      </c>
      <c r="O185" s="1" t="str">
        <f t="shared" si="94"/>
        <v/>
      </c>
      <c r="P185" s="35" t="str">
        <f t="shared" si="95"/>
        <v/>
      </c>
      <c r="Q185" s="35" t="str">
        <f t="shared" si="97"/>
        <v/>
      </c>
      <c r="R185" s="6">
        <f t="shared" si="88"/>
        <v>0</v>
      </c>
      <c r="S185" s="6">
        <f>IF(AND(D185&lt;=L$4,P185&lt;&gt;"Y"),IF(N185&lt;VLOOKUP(O185,Runners!A$5:CY$183,S$1,FALSE),IF(Y$2="zero",0,Y$2),0),0)</f>
        <v>0</v>
      </c>
      <c r="T185" s="6">
        <f t="shared" si="98"/>
        <v>0</v>
      </c>
      <c r="U185" s="2"/>
      <c r="V185" s="2" t="str">
        <f>IF(O185&lt;&gt;"",VLOOKUP(O185,Runners!DE$5:DR$183,V$1,FALSE),"")</f>
        <v/>
      </c>
      <c r="W185" s="19" t="str">
        <f t="shared" si="99"/>
        <v/>
      </c>
    </row>
    <row r="186" spans="3:23" x14ac:dyDescent="0.25">
      <c r="C186" s="3">
        <f>IF(A186&lt;&gt;"",VLOOKUP(A186,Runners!A$5:AX$183,C$1,FALSE),0)</f>
        <v>0</v>
      </c>
      <c r="D186" s="6">
        <f t="shared" si="91"/>
        <v>183</v>
      </c>
      <c r="E186" s="2"/>
      <c r="F186" s="2"/>
      <c r="J186" s="1">
        <f t="shared" si="96"/>
        <v>0</v>
      </c>
      <c r="M186" s="8" t="str">
        <f t="shared" si="92"/>
        <v/>
      </c>
      <c r="N186" s="8" t="str">
        <f t="shared" si="93"/>
        <v/>
      </c>
      <c r="O186" s="1" t="str">
        <f t="shared" si="94"/>
        <v/>
      </c>
      <c r="P186" s="35" t="str">
        <f t="shared" si="95"/>
        <v/>
      </c>
      <c r="Q186" s="35" t="str">
        <f t="shared" si="97"/>
        <v/>
      </c>
      <c r="R186" s="6">
        <f t="shared" si="88"/>
        <v>0</v>
      </c>
      <c r="S186" s="6">
        <f>IF(AND(D186&lt;=L$4,P186&lt;&gt;"Y"),IF(N186&lt;VLOOKUP(O186,Runners!A$5:CY$183,S$1,FALSE),IF(Y$2="zero",0,Y$2),0),0)</f>
        <v>0</v>
      </c>
      <c r="T186" s="6">
        <f t="shared" si="98"/>
        <v>0</v>
      </c>
      <c r="U186" s="2"/>
      <c r="V186" s="2" t="str">
        <f>IF(O186&lt;&gt;"",VLOOKUP(O186,Runners!DE$5:DR$183,V$1,FALSE),"")</f>
        <v/>
      </c>
      <c r="W186" s="19" t="str">
        <f t="shared" si="99"/>
        <v/>
      </c>
    </row>
    <row r="187" spans="3:23" x14ac:dyDescent="0.25">
      <c r="C187" s="3">
        <f>IF(A187&lt;&gt;"",VLOOKUP(A187,Runners!A$5:AX$183,C$1,FALSE),0)</f>
        <v>0</v>
      </c>
      <c r="D187" s="6">
        <f t="shared" si="91"/>
        <v>184</v>
      </c>
      <c r="E187" s="2"/>
      <c r="F187" s="2"/>
      <c r="J187" s="1">
        <f t="shared" si="96"/>
        <v>0</v>
      </c>
      <c r="M187" s="8" t="str">
        <f t="shared" si="92"/>
        <v/>
      </c>
      <c r="N187" s="8" t="str">
        <f t="shared" si="93"/>
        <v/>
      </c>
      <c r="O187" s="1" t="str">
        <f t="shared" si="94"/>
        <v/>
      </c>
      <c r="P187" s="35" t="str">
        <f t="shared" si="95"/>
        <v/>
      </c>
      <c r="Q187" s="35" t="str">
        <f t="shared" si="97"/>
        <v/>
      </c>
      <c r="R187" s="6">
        <f t="shared" si="88"/>
        <v>0</v>
      </c>
      <c r="S187" s="6">
        <f>IF(AND(D187&lt;=L$4,P187&lt;&gt;"Y"),IF(N187&lt;VLOOKUP(O187,Runners!A$5:CY$183,S$1,FALSE),IF(Y$2="zero",0,Y$2),0),0)</f>
        <v>0</v>
      </c>
      <c r="T187" s="6">
        <f t="shared" si="98"/>
        <v>0</v>
      </c>
      <c r="U187" s="2"/>
      <c r="V187" s="2" t="str">
        <f>IF(O187&lt;&gt;"",VLOOKUP(O187,Runners!DE$5:DR$183,V$1,FALSE),"")</f>
        <v/>
      </c>
      <c r="W187" s="19" t="str">
        <f t="shared" si="99"/>
        <v/>
      </c>
    </row>
    <row r="188" spans="3:23" x14ac:dyDescent="0.25">
      <c r="C188" s="3">
        <f>IF(A188&lt;&gt;"",VLOOKUP(A188,Runners!A$5:AX$183,C$1,FALSE),0)</f>
        <v>0</v>
      </c>
      <c r="D188" s="6">
        <f t="shared" si="91"/>
        <v>185</v>
      </c>
      <c r="E188" s="2"/>
      <c r="F188" s="2"/>
      <c r="J188" s="1">
        <f t="shared" si="96"/>
        <v>0</v>
      </c>
      <c r="M188" s="8" t="str">
        <f t="shared" si="92"/>
        <v/>
      </c>
      <c r="N188" s="8" t="str">
        <f t="shared" si="93"/>
        <v/>
      </c>
      <c r="O188" s="1" t="str">
        <f t="shared" si="94"/>
        <v/>
      </c>
      <c r="P188" s="35" t="str">
        <f t="shared" si="95"/>
        <v/>
      </c>
      <c r="Q188" s="35" t="str">
        <f t="shared" si="97"/>
        <v/>
      </c>
      <c r="R188" s="6">
        <f t="shared" si="88"/>
        <v>0</v>
      </c>
      <c r="S188" s="6">
        <f>IF(AND(D188&lt;=L$4,P188&lt;&gt;"Y"),IF(N188&lt;VLOOKUP(O188,Runners!A$5:CY$183,S$1,FALSE),IF(Y$2="zero",0,Y$2),0),0)</f>
        <v>0</v>
      </c>
      <c r="T188" s="6">
        <f t="shared" si="98"/>
        <v>0</v>
      </c>
      <c r="U188" s="2"/>
      <c r="V188" s="2" t="str">
        <f>IF(O188&lt;&gt;"",VLOOKUP(O188,Runners!DE$5:DR$183,V$1,FALSE),"")</f>
        <v/>
      </c>
      <c r="W188" s="19" t="str">
        <f t="shared" si="99"/>
        <v/>
      </c>
    </row>
    <row r="189" spans="3:23" x14ac:dyDescent="0.25">
      <c r="C189" s="3">
        <f>IF(A189&lt;&gt;"",VLOOKUP(A189,Runners!A$5:AX$183,C$1,FALSE),0)</f>
        <v>0</v>
      </c>
      <c r="D189" s="6">
        <f t="shared" si="91"/>
        <v>186</v>
      </c>
      <c r="E189" s="2"/>
      <c r="F189" s="2"/>
      <c r="J189" s="1">
        <f t="shared" si="96"/>
        <v>0</v>
      </c>
      <c r="M189" s="8" t="str">
        <f t="shared" si="92"/>
        <v/>
      </c>
      <c r="N189" s="8" t="str">
        <f t="shared" si="93"/>
        <v/>
      </c>
      <c r="O189" s="1" t="str">
        <f t="shared" si="94"/>
        <v/>
      </c>
      <c r="P189" s="35" t="str">
        <f t="shared" si="95"/>
        <v/>
      </c>
      <c r="Q189" s="35" t="str">
        <f t="shared" si="97"/>
        <v/>
      </c>
      <c r="R189" s="6">
        <f t="shared" si="88"/>
        <v>0</v>
      </c>
      <c r="S189" s="6">
        <f>IF(AND(D189&lt;=L$4,P189&lt;&gt;"Y"),IF(N189&lt;VLOOKUP(O189,Runners!A$5:CY$183,S$1,FALSE),IF(Y$2="zero",0,Y$2),0),0)</f>
        <v>0</v>
      </c>
      <c r="T189" s="6">
        <f t="shared" si="98"/>
        <v>0</v>
      </c>
      <c r="U189" s="2"/>
      <c r="V189" s="2" t="str">
        <f>IF(O189&lt;&gt;"",VLOOKUP(O189,Runners!DE$5:DR$183,V$1,FALSE),"")</f>
        <v/>
      </c>
      <c r="W189" s="19" t="str">
        <f t="shared" si="99"/>
        <v/>
      </c>
    </row>
    <row r="190" spans="3:23" x14ac:dyDescent="0.25">
      <c r="C190" s="3">
        <f>IF(A190&lt;&gt;"",VLOOKUP(A190,Runners!A$5:AX$183,C$1,FALSE),0)</f>
        <v>0</v>
      </c>
      <c r="D190" s="6">
        <f t="shared" si="91"/>
        <v>187</v>
      </c>
      <c r="E190" s="2"/>
      <c r="F190" s="2"/>
      <c r="J190" s="1">
        <f t="shared" si="96"/>
        <v>0</v>
      </c>
      <c r="M190" s="8" t="str">
        <f t="shared" si="92"/>
        <v/>
      </c>
      <c r="N190" s="8" t="str">
        <f t="shared" si="93"/>
        <v/>
      </c>
      <c r="O190" s="1" t="str">
        <f t="shared" si="94"/>
        <v/>
      </c>
      <c r="P190" s="35" t="str">
        <f t="shared" si="95"/>
        <v/>
      </c>
      <c r="Q190" s="35" t="str">
        <f t="shared" si="97"/>
        <v/>
      </c>
      <c r="R190" s="6">
        <f t="shared" si="88"/>
        <v>0</v>
      </c>
      <c r="S190" s="6">
        <f>IF(AND(D190&lt;=L$4,P190&lt;&gt;"Y"),IF(N190&lt;VLOOKUP(O190,Runners!A$5:CY$183,S$1,FALSE),IF(Y$2="zero",0,Y$2),0),0)</f>
        <v>0</v>
      </c>
      <c r="T190" s="6">
        <f t="shared" si="98"/>
        <v>0</v>
      </c>
      <c r="U190" s="2"/>
      <c r="V190" s="2" t="str">
        <f>IF(O190&lt;&gt;"",VLOOKUP(O190,Runners!DE$5:DR$183,V$1,FALSE),"")</f>
        <v/>
      </c>
      <c r="W190" s="19" t="str">
        <f t="shared" si="99"/>
        <v/>
      </c>
    </row>
    <row r="191" spans="3:23" x14ac:dyDescent="0.25">
      <c r="C191" s="3">
        <f>IF(A191&lt;&gt;"",VLOOKUP(A191,Runners!A$5:AX$183,C$1,FALSE),0)</f>
        <v>0</v>
      </c>
      <c r="D191" s="6">
        <f t="shared" si="91"/>
        <v>188</v>
      </c>
      <c r="E191" s="2"/>
      <c r="F191" s="2"/>
      <c r="J191" s="1">
        <f t="shared" si="96"/>
        <v>0</v>
      </c>
      <c r="M191" s="8" t="str">
        <f t="shared" si="92"/>
        <v/>
      </c>
      <c r="N191" s="8" t="str">
        <f t="shared" si="93"/>
        <v/>
      </c>
      <c r="O191" s="1" t="str">
        <f t="shared" si="94"/>
        <v/>
      </c>
      <c r="P191" s="35" t="str">
        <f t="shared" si="95"/>
        <v/>
      </c>
      <c r="Q191" s="35" t="str">
        <f t="shared" si="97"/>
        <v/>
      </c>
      <c r="R191" s="6">
        <f t="shared" si="88"/>
        <v>0</v>
      </c>
      <c r="S191" s="6">
        <f>IF(AND(D191&lt;=L$4,P191&lt;&gt;"Y"),IF(N191&lt;VLOOKUP(O191,Runners!A$5:CY$183,S$1,FALSE),IF(Y$2="zero",0,Y$2),0),0)</f>
        <v>0</v>
      </c>
      <c r="T191" s="6">
        <f t="shared" si="98"/>
        <v>0</v>
      </c>
      <c r="U191" s="2"/>
      <c r="V191" s="2" t="str">
        <f>IF(O191&lt;&gt;"",VLOOKUP(O191,Runners!DE$5:DR$183,V$1,FALSE),"")</f>
        <v/>
      </c>
      <c r="W191" s="19" t="str">
        <f t="shared" si="99"/>
        <v/>
      </c>
    </row>
    <row r="192" spans="3:23" x14ac:dyDescent="0.25">
      <c r="C192" s="3">
        <f>IF(A192&lt;&gt;"",VLOOKUP(A192,Runners!A$5:AX$183,C$1,FALSE),0)</f>
        <v>0</v>
      </c>
      <c r="D192" s="6">
        <f t="shared" si="91"/>
        <v>189</v>
      </c>
      <c r="E192" s="2"/>
      <c r="F192" s="2"/>
      <c r="J192" s="1">
        <f t="shared" si="96"/>
        <v>0</v>
      </c>
      <c r="M192" s="8" t="str">
        <f t="shared" si="92"/>
        <v/>
      </c>
      <c r="N192" s="8" t="str">
        <f t="shared" si="93"/>
        <v/>
      </c>
      <c r="O192" s="1" t="str">
        <f t="shared" si="94"/>
        <v/>
      </c>
      <c r="P192" s="35" t="str">
        <f t="shared" si="95"/>
        <v/>
      </c>
      <c r="Q192" s="35" t="str">
        <f t="shared" si="97"/>
        <v/>
      </c>
      <c r="R192" s="6">
        <f t="shared" si="88"/>
        <v>0</v>
      </c>
      <c r="S192" s="6">
        <f>IF(AND(D192&lt;=L$4,P192&lt;&gt;"Y"),IF(N192&lt;VLOOKUP(O192,Runners!A$5:CY$183,S$1,FALSE),IF(Y$2="zero",0,Y$2),0),0)</f>
        <v>0</v>
      </c>
      <c r="T192" s="6">
        <f t="shared" si="98"/>
        <v>0</v>
      </c>
      <c r="U192" s="2"/>
      <c r="V192" s="2" t="str">
        <f>IF(O192&lt;&gt;"",VLOOKUP(O192,Runners!DE$5:DR$183,V$1,FALSE),"")</f>
        <v/>
      </c>
      <c r="W192" s="19" t="str">
        <f t="shared" si="99"/>
        <v/>
      </c>
    </row>
    <row r="193" spans="3:23" x14ac:dyDescent="0.25">
      <c r="C193" s="3">
        <f>IF(A193&lt;&gt;"",VLOOKUP(A193,Runners!A$5:AX$183,C$1,FALSE),0)</f>
        <v>0</v>
      </c>
      <c r="D193" s="6">
        <f t="shared" si="91"/>
        <v>190</v>
      </c>
      <c r="E193" s="2"/>
      <c r="F193" s="2"/>
      <c r="J193" s="1">
        <f t="shared" si="96"/>
        <v>0</v>
      </c>
      <c r="M193" s="8" t="str">
        <f t="shared" si="92"/>
        <v/>
      </c>
      <c r="N193" s="8" t="str">
        <f t="shared" si="93"/>
        <v/>
      </c>
      <c r="O193" s="1" t="str">
        <f t="shared" si="94"/>
        <v/>
      </c>
      <c r="P193" s="35" t="str">
        <f t="shared" si="95"/>
        <v/>
      </c>
      <c r="Q193" s="35" t="str">
        <f t="shared" si="97"/>
        <v/>
      </c>
      <c r="R193" s="6">
        <f t="shared" si="88"/>
        <v>0</v>
      </c>
      <c r="S193" s="6">
        <f>IF(AND(D193&lt;=L$4,P193&lt;&gt;"Y"),IF(N193&lt;VLOOKUP(O193,Runners!A$5:CY$183,S$1,FALSE),IF(Y$2="zero",0,Y$2),0),0)</f>
        <v>0</v>
      </c>
      <c r="T193" s="6">
        <f t="shared" si="98"/>
        <v>0</v>
      </c>
      <c r="U193" s="2"/>
      <c r="V193" s="2" t="str">
        <f>IF(O193&lt;&gt;"",VLOOKUP(O193,Runners!DE$5:DR$183,V$1,FALSE),"")</f>
        <v/>
      </c>
      <c r="W193" s="19" t="str">
        <f t="shared" si="99"/>
        <v/>
      </c>
    </row>
    <row r="194" spans="3:23" x14ac:dyDescent="0.25">
      <c r="C194" s="3">
        <f>IF(A194&lt;&gt;"",VLOOKUP(A194,Runners!A$5:AX$183,C$1,FALSE),0)</f>
        <v>0</v>
      </c>
      <c r="D194" s="6">
        <f t="shared" si="91"/>
        <v>191</v>
      </c>
      <c r="E194" s="2"/>
      <c r="F194" s="2"/>
      <c r="J194" s="1">
        <f t="shared" si="96"/>
        <v>0</v>
      </c>
      <c r="M194" s="8" t="str">
        <f t="shared" si="92"/>
        <v/>
      </c>
      <c r="N194" s="8" t="str">
        <f t="shared" si="93"/>
        <v/>
      </c>
      <c r="O194" s="1" t="str">
        <f t="shared" si="94"/>
        <v/>
      </c>
      <c r="P194" s="35" t="str">
        <f t="shared" si="95"/>
        <v/>
      </c>
      <c r="Q194" s="35" t="str">
        <f t="shared" si="97"/>
        <v/>
      </c>
      <c r="R194" s="6">
        <f t="shared" si="88"/>
        <v>0</v>
      </c>
      <c r="S194" s="6">
        <f>IF(AND(D194&lt;=L$4,P194&lt;&gt;"Y"),IF(N194&lt;VLOOKUP(O194,Runners!A$5:CY$183,S$1,FALSE),IF(Y$2="zero",0,Y$2),0),0)</f>
        <v>0</v>
      </c>
      <c r="T194" s="6">
        <f t="shared" si="98"/>
        <v>0</v>
      </c>
      <c r="U194" s="2"/>
      <c r="V194" s="2" t="str">
        <f>IF(O194&lt;&gt;"",VLOOKUP(O194,Runners!DE$5:DR$183,V$1,FALSE),"")</f>
        <v/>
      </c>
      <c r="W194" s="19" t="str">
        <f t="shared" si="99"/>
        <v/>
      </c>
    </row>
    <row r="195" spans="3:23" x14ac:dyDescent="0.25">
      <c r="C195" s="3">
        <f>IF(A195&lt;&gt;"",VLOOKUP(A195,Runners!A$5:AX$183,C$1,FALSE),0)</f>
        <v>0</v>
      </c>
      <c r="D195" s="6">
        <f t="shared" si="91"/>
        <v>192</v>
      </c>
      <c r="E195" s="2"/>
      <c r="F195" s="2"/>
      <c r="J195" s="1">
        <f t="shared" si="96"/>
        <v>0</v>
      </c>
      <c r="M195" s="8" t="str">
        <f t="shared" ref="M195:M207" si="100">IF(D195&lt;=L$4,SMALL(E$4:E$208,D195),"")</f>
        <v/>
      </c>
      <c r="N195" s="8" t="str">
        <f t="shared" ref="N195:N207" si="101">IF(D195&lt;=L$4,VLOOKUP(M195,E$4:F$208,2,FALSE),"")</f>
        <v/>
      </c>
      <c r="O195" s="1" t="str">
        <f t="shared" ref="O195:O207" si="102">IF(D195&lt;=L$4,VLOOKUP(M195,E$4:J$208,6,FALSE),"")</f>
        <v/>
      </c>
      <c r="P195" s="35" t="str">
        <f t="shared" ref="P195:P207" si="103">IF(D195&lt;=L$4,VLOOKUP(O195,A$4:B$208,2,FALSE),"")</f>
        <v/>
      </c>
      <c r="Q195" s="35" t="str">
        <f t="shared" si="97"/>
        <v/>
      </c>
      <c r="R195" s="6">
        <f t="shared" si="88"/>
        <v>0</v>
      </c>
      <c r="S195" s="6">
        <f>IF(AND(D195&lt;=L$4,P195&lt;&gt;"Y"),IF(N195&lt;VLOOKUP(O195,Runners!A$5:CY$183,S$1,FALSE),IF(Y$2="zero",0,Y$2),0),0)</f>
        <v>0</v>
      </c>
      <c r="T195" s="6">
        <f t="shared" si="98"/>
        <v>0</v>
      </c>
      <c r="U195" s="2"/>
      <c r="V195" s="2" t="str">
        <f>IF(O195&lt;&gt;"",VLOOKUP(O195,Runners!DE$5:DR$183,V$1,FALSE),"")</f>
        <v/>
      </c>
      <c r="W195" s="19" t="str">
        <f t="shared" si="99"/>
        <v/>
      </c>
    </row>
    <row r="196" spans="3:23" x14ac:dyDescent="0.25">
      <c r="C196" s="3">
        <f>IF(A196&lt;&gt;"",VLOOKUP(A196,Runners!A$5:AX$183,C$1,FALSE),0)</f>
        <v>0</v>
      </c>
      <c r="D196" s="6">
        <f t="shared" si="91"/>
        <v>193</v>
      </c>
      <c r="E196" s="2"/>
      <c r="F196" s="2"/>
      <c r="J196" s="1">
        <f t="shared" si="96"/>
        <v>0</v>
      </c>
      <c r="M196" s="8" t="str">
        <f t="shared" si="100"/>
        <v/>
      </c>
      <c r="N196" s="8" t="str">
        <f t="shared" si="101"/>
        <v/>
      </c>
      <c r="O196" s="1" t="str">
        <f t="shared" si="102"/>
        <v/>
      </c>
      <c r="P196" s="35" t="str">
        <f t="shared" si="103"/>
        <v/>
      </c>
      <c r="Q196" s="35" t="str">
        <f t="shared" si="97"/>
        <v/>
      </c>
      <c r="R196" s="6">
        <f t="shared" si="88"/>
        <v>0</v>
      </c>
      <c r="S196" s="6">
        <f>IF(AND(D196&lt;=L$4,P196&lt;&gt;"Y"),IF(N196&lt;VLOOKUP(O196,Runners!A$5:CY$183,S$1,FALSE),IF(Y$2="zero",0,Y$2),0),0)</f>
        <v>0</v>
      </c>
      <c r="T196" s="6">
        <f t="shared" si="98"/>
        <v>0</v>
      </c>
      <c r="U196" s="2"/>
      <c r="V196" s="2" t="str">
        <f>IF(O196&lt;&gt;"",VLOOKUP(O196,Runners!DE$5:DR$183,V$1,FALSE),"")</f>
        <v/>
      </c>
      <c r="W196" s="19" t="str">
        <f t="shared" si="99"/>
        <v/>
      </c>
    </row>
    <row r="197" spans="3:23" x14ac:dyDescent="0.25">
      <c r="C197" s="3">
        <f>IF(A197&lt;&gt;"",VLOOKUP(A197,Runners!A$5:AX$183,C$1,FALSE),0)</f>
        <v>0</v>
      </c>
      <c r="D197" s="6">
        <f t="shared" si="91"/>
        <v>194</v>
      </c>
      <c r="E197" s="2"/>
      <c r="F197" s="2"/>
      <c r="J197" s="1">
        <f t="shared" si="96"/>
        <v>0</v>
      </c>
      <c r="M197" s="8" t="str">
        <f t="shared" si="100"/>
        <v/>
      </c>
      <c r="N197" s="8" t="str">
        <f t="shared" si="101"/>
        <v/>
      </c>
      <c r="O197" s="1" t="str">
        <f t="shared" si="102"/>
        <v/>
      </c>
      <c r="P197" s="35" t="str">
        <f t="shared" si="103"/>
        <v/>
      </c>
      <c r="Q197" s="35" t="str">
        <f t="shared" si="97"/>
        <v/>
      </c>
      <c r="R197" s="6">
        <f t="shared" si="88"/>
        <v>0</v>
      </c>
      <c r="S197" s="6">
        <f>IF(AND(D197&lt;=L$4,P197&lt;&gt;"Y"),IF(N197&lt;VLOOKUP(O197,Runners!A$5:CY$183,S$1,FALSE),IF(Y$2="zero",0,Y$2),0),0)</f>
        <v>0</v>
      </c>
      <c r="T197" s="6">
        <f t="shared" si="98"/>
        <v>0</v>
      </c>
      <c r="U197" s="2"/>
      <c r="V197" s="2" t="str">
        <f>IF(O197&lt;&gt;"",VLOOKUP(O197,Runners!DE$5:DR$183,V$1,FALSE),"")</f>
        <v/>
      </c>
      <c r="W197" s="19" t="str">
        <f t="shared" si="99"/>
        <v/>
      </c>
    </row>
    <row r="198" spans="3:23" x14ac:dyDescent="0.25">
      <c r="C198" s="3">
        <f>IF(A198&lt;&gt;"",VLOOKUP(A198,Runners!A$5:AX$183,C$1,FALSE),0)</f>
        <v>0</v>
      </c>
      <c r="D198" s="6">
        <f t="shared" si="91"/>
        <v>195</v>
      </c>
      <c r="E198" s="2"/>
      <c r="F198" s="2"/>
      <c r="J198" s="1">
        <f t="shared" ref="J198:J204" si="104">A198</f>
        <v>0</v>
      </c>
      <c r="M198" s="8" t="str">
        <f t="shared" si="100"/>
        <v/>
      </c>
      <c r="N198" s="8" t="str">
        <f t="shared" si="101"/>
        <v/>
      </c>
      <c r="O198" s="1" t="str">
        <f t="shared" si="102"/>
        <v/>
      </c>
      <c r="P198" s="35" t="str">
        <f t="shared" si="103"/>
        <v/>
      </c>
      <c r="Q198" s="35" t="str">
        <f t="shared" ref="Q198:Q203" si="105">IF(D198&lt;=L$4,IF(P198="Y",Q197,Q197-1),"")</f>
        <v/>
      </c>
      <c r="R198" s="6">
        <f t="shared" si="88"/>
        <v>0</v>
      </c>
      <c r="S198" s="6">
        <f>IF(AND(D198&lt;=L$4,P198&lt;&gt;"Y"),IF(N198&lt;VLOOKUP(O198,Runners!A$5:CY$183,S$1,FALSE),IF(Y$2="zero",0,Y$2),0),0)</f>
        <v>0</v>
      </c>
      <c r="T198" s="6">
        <f t="shared" ref="T198:T203" si="106">IF(AND(D198&lt;=L$4,P198&lt;&gt;"Y"),S198+R198,0)</f>
        <v>0</v>
      </c>
      <c r="U198" s="2"/>
      <c r="V198" s="2" t="str">
        <f>IF(O198&lt;&gt;"",VLOOKUP(O198,Runners!DE$5:DR$183,V$1,FALSE),"")</f>
        <v/>
      </c>
      <c r="W198" s="19" t="str">
        <f t="shared" ref="W198:W203" si="107">IF(O198&lt;&gt;"",(V198-N198)/V198,"")</f>
        <v/>
      </c>
    </row>
    <row r="199" spans="3:23" x14ac:dyDescent="0.25">
      <c r="C199" s="3">
        <f>IF(A199&lt;&gt;"",VLOOKUP(A199,Runners!A$5:AX$183,C$1,FALSE),0)</f>
        <v>0</v>
      </c>
      <c r="D199" s="6">
        <f t="shared" si="91"/>
        <v>196</v>
      </c>
      <c r="E199" s="2"/>
      <c r="F199" s="2"/>
      <c r="J199" s="1">
        <f t="shared" si="104"/>
        <v>0</v>
      </c>
      <c r="M199" s="8" t="str">
        <f t="shared" si="100"/>
        <v/>
      </c>
      <c r="N199" s="8" t="str">
        <f t="shared" si="101"/>
        <v/>
      </c>
      <c r="O199" s="1" t="str">
        <f t="shared" si="102"/>
        <v/>
      </c>
      <c r="P199" s="35" t="str">
        <f t="shared" si="103"/>
        <v/>
      </c>
      <c r="Q199" s="35" t="str">
        <f t="shared" si="105"/>
        <v/>
      </c>
      <c r="R199" s="6">
        <f t="shared" si="88"/>
        <v>0</v>
      </c>
      <c r="S199" s="6">
        <f>IF(AND(D199&lt;=L$4,P199&lt;&gt;"Y"),IF(N199&lt;VLOOKUP(O199,Runners!A$5:CY$183,S$1,FALSE),IF(Y$2="zero",0,Y$2),0),0)</f>
        <v>0</v>
      </c>
      <c r="T199" s="6">
        <f t="shared" si="106"/>
        <v>0</v>
      </c>
      <c r="U199" s="2"/>
      <c r="V199" s="2" t="str">
        <f>IF(O199&lt;&gt;"",VLOOKUP(O199,Runners!DE$5:DR$183,V$1,FALSE),"")</f>
        <v/>
      </c>
      <c r="W199" s="19" t="str">
        <f t="shared" si="107"/>
        <v/>
      </c>
    </row>
    <row r="200" spans="3:23" x14ac:dyDescent="0.25">
      <c r="C200" s="3">
        <f>IF(A200&lt;&gt;"",VLOOKUP(A200,Runners!A$5:AX$183,C$1,FALSE),0)</f>
        <v>0</v>
      </c>
      <c r="D200" s="6">
        <f t="shared" si="91"/>
        <v>197</v>
      </c>
      <c r="E200" s="2"/>
      <c r="F200" s="2"/>
      <c r="J200" s="1">
        <f t="shared" si="104"/>
        <v>0</v>
      </c>
      <c r="M200" s="8" t="str">
        <f t="shared" si="100"/>
        <v/>
      </c>
      <c r="N200" s="8" t="str">
        <f t="shared" si="101"/>
        <v/>
      </c>
      <c r="O200" s="1" t="str">
        <f t="shared" si="102"/>
        <v/>
      </c>
      <c r="P200" s="35" t="str">
        <f t="shared" si="103"/>
        <v/>
      </c>
      <c r="Q200" s="35" t="str">
        <f t="shared" si="105"/>
        <v/>
      </c>
      <c r="R200" s="6">
        <f t="shared" si="88"/>
        <v>0</v>
      </c>
      <c r="S200" s="6">
        <f>IF(AND(D200&lt;=L$4,P200&lt;&gt;"Y"),IF(N200&lt;VLOOKUP(O200,Runners!A$5:CY$183,S$1,FALSE),IF(Y$2="zero",0,Y$2),0),0)</f>
        <v>0</v>
      </c>
      <c r="T200" s="6">
        <f t="shared" si="106"/>
        <v>0</v>
      </c>
      <c r="U200" s="2"/>
      <c r="V200" s="2" t="str">
        <f>IF(O200&lt;&gt;"",VLOOKUP(O200,Runners!DE$5:DR$183,V$1,FALSE),"")</f>
        <v/>
      </c>
      <c r="W200" s="19" t="str">
        <f t="shared" si="107"/>
        <v/>
      </c>
    </row>
    <row r="201" spans="3:23" x14ac:dyDescent="0.25">
      <c r="C201" s="3">
        <f>IF(A201&lt;&gt;"",VLOOKUP(A201,Runners!A$5:AX$183,C$1,FALSE),0)</f>
        <v>0</v>
      </c>
      <c r="D201" s="6">
        <f t="shared" si="91"/>
        <v>198</v>
      </c>
      <c r="E201" s="2"/>
      <c r="F201" s="2"/>
      <c r="J201" s="1">
        <f t="shared" si="104"/>
        <v>0</v>
      </c>
      <c r="M201" s="8" t="str">
        <f t="shared" si="100"/>
        <v/>
      </c>
      <c r="N201" s="8" t="str">
        <f t="shared" si="101"/>
        <v/>
      </c>
      <c r="O201" s="1" t="str">
        <f t="shared" si="102"/>
        <v/>
      </c>
      <c r="P201" s="35" t="str">
        <f t="shared" si="103"/>
        <v/>
      </c>
      <c r="Q201" s="35" t="str">
        <f t="shared" si="105"/>
        <v/>
      </c>
      <c r="R201" s="6">
        <f t="shared" si="88"/>
        <v>0</v>
      </c>
      <c r="S201" s="6">
        <f>IF(AND(D201&lt;=L$4,P201&lt;&gt;"Y"),IF(N201&lt;VLOOKUP(O201,Runners!A$5:CY$183,S$1,FALSE),IF(Y$2="zero",0,Y$2),0),0)</f>
        <v>0</v>
      </c>
      <c r="T201" s="6">
        <f t="shared" si="106"/>
        <v>0</v>
      </c>
      <c r="U201" s="2"/>
      <c r="V201" s="2" t="str">
        <f>IF(O201&lt;&gt;"",VLOOKUP(O201,Runners!DE$5:DR$183,V$1,FALSE),"")</f>
        <v/>
      </c>
      <c r="W201" s="19" t="str">
        <f t="shared" si="107"/>
        <v/>
      </c>
    </row>
    <row r="202" spans="3:23" x14ac:dyDescent="0.25">
      <c r="C202" s="3">
        <f>IF(A202&lt;&gt;"",VLOOKUP(A202,Runners!A$5:AX$183,C$1,FALSE),0)</f>
        <v>0</v>
      </c>
      <c r="D202" s="6">
        <f t="shared" si="91"/>
        <v>199</v>
      </c>
      <c r="E202" s="2"/>
      <c r="F202" s="2"/>
      <c r="J202" s="1">
        <f t="shared" si="104"/>
        <v>0</v>
      </c>
      <c r="M202" s="8" t="str">
        <f t="shared" si="100"/>
        <v/>
      </c>
      <c r="N202" s="8" t="str">
        <f t="shared" si="101"/>
        <v/>
      </c>
      <c r="O202" s="1" t="str">
        <f t="shared" si="102"/>
        <v/>
      </c>
      <c r="P202" s="35" t="str">
        <f t="shared" si="103"/>
        <v/>
      </c>
      <c r="Q202" s="35" t="str">
        <f t="shared" si="105"/>
        <v/>
      </c>
      <c r="R202" s="6">
        <f t="shared" si="88"/>
        <v>0</v>
      </c>
      <c r="S202" s="6">
        <f>IF(AND(D202&lt;=L$4,P202&lt;&gt;"Y"),IF(N202&lt;VLOOKUP(O202,Runners!A$5:CY$183,S$1,FALSE),IF(Y$2="zero",0,Y$2),0),0)</f>
        <v>0</v>
      </c>
      <c r="T202" s="6">
        <f t="shared" si="106"/>
        <v>0</v>
      </c>
      <c r="U202" s="2"/>
      <c r="V202" s="2" t="str">
        <f>IF(O202&lt;&gt;"",VLOOKUP(O202,Runners!DE$5:DR$183,V$1,FALSE),"")</f>
        <v/>
      </c>
      <c r="W202" s="19" t="str">
        <f t="shared" si="107"/>
        <v/>
      </c>
    </row>
    <row r="203" spans="3:23" x14ac:dyDescent="0.25">
      <c r="C203" s="3">
        <f>IF(A203&lt;&gt;"",VLOOKUP(A203,Runners!A$5:AX$183,C$1,FALSE),0)</f>
        <v>0</v>
      </c>
      <c r="D203" s="6">
        <f t="shared" si="91"/>
        <v>200</v>
      </c>
      <c r="E203" s="2"/>
      <c r="F203" s="2"/>
      <c r="J203" s="1">
        <f t="shared" si="104"/>
        <v>0</v>
      </c>
      <c r="M203" s="8" t="str">
        <f t="shared" si="100"/>
        <v/>
      </c>
      <c r="N203" s="8" t="str">
        <f t="shared" si="101"/>
        <v/>
      </c>
      <c r="O203" s="1" t="str">
        <f t="shared" si="102"/>
        <v/>
      </c>
      <c r="P203" s="35" t="str">
        <f t="shared" si="103"/>
        <v/>
      </c>
      <c r="Q203" s="35" t="str">
        <f t="shared" si="105"/>
        <v/>
      </c>
      <c r="R203" s="6">
        <f t="shared" si="88"/>
        <v>0</v>
      </c>
      <c r="S203" s="6">
        <f>IF(AND(D203&lt;=L$4,P203&lt;&gt;"Y"),IF(N203&lt;VLOOKUP(O203,Runners!A$5:CY$183,S$1,FALSE),IF(Y$2="zero",0,Y$2),0),0)</f>
        <v>0</v>
      </c>
      <c r="T203" s="6">
        <f t="shared" si="106"/>
        <v>0</v>
      </c>
      <c r="U203" s="2"/>
      <c r="V203" s="2" t="str">
        <f>IF(O203&lt;&gt;"",VLOOKUP(O203,Runners!DE$5:DR$183,V$1,FALSE),"")</f>
        <v/>
      </c>
      <c r="W203" s="19" t="str">
        <f t="shared" si="107"/>
        <v/>
      </c>
    </row>
    <row r="204" spans="3:23" x14ac:dyDescent="0.25">
      <c r="C204" s="3">
        <f>IF(A204&lt;&gt;"",VLOOKUP(A204,Runners!A$5:AX$183,C$1,FALSE),0)</f>
        <v>0</v>
      </c>
      <c r="D204" s="6">
        <f t="shared" si="91"/>
        <v>201</v>
      </c>
      <c r="E204" s="2"/>
      <c r="F204" s="2"/>
      <c r="J204" s="1">
        <f t="shared" si="104"/>
        <v>0</v>
      </c>
      <c r="M204" s="8" t="str">
        <f t="shared" si="100"/>
        <v/>
      </c>
      <c r="N204" s="8" t="str">
        <f t="shared" si="101"/>
        <v/>
      </c>
      <c r="O204" s="1" t="str">
        <f t="shared" si="102"/>
        <v/>
      </c>
      <c r="P204" s="35" t="str">
        <f t="shared" si="103"/>
        <v/>
      </c>
      <c r="Q204" s="35" t="str">
        <f t="shared" ref="Q204:Q207" si="108">IF(D204&lt;=L$4,IF(P204="Y",Q203,Q203-1),"")</f>
        <v/>
      </c>
      <c r="R204" s="6">
        <f t="shared" ref="R204:R207" si="109">IF(Q204=Q203,0,IF(Q204&gt;0,Q204,1))</f>
        <v>0</v>
      </c>
      <c r="S204" s="6">
        <f>IF(AND(D204&lt;=L$4,P204&lt;&gt;"Y"),IF(N204&lt;VLOOKUP(O204,Runners!A$5:CY$183,S$1,FALSE),IF(Y$2="zero",0,Y$2),0),0)</f>
        <v>0</v>
      </c>
      <c r="T204" s="6">
        <f t="shared" ref="T204:T207" si="110">IF(AND(D204&lt;=L$4,P204&lt;&gt;"Y"),S204+R204,0)</f>
        <v>0</v>
      </c>
      <c r="U204" s="2"/>
      <c r="V204" s="2" t="str">
        <f>IF(O204&lt;&gt;"",VLOOKUP(O204,Runners!DE$5:DR$183,V$1,FALSE),"")</f>
        <v/>
      </c>
      <c r="W204" s="19" t="str">
        <f t="shared" ref="W204:W207" si="111">IF(O204&lt;&gt;"",(V204-N204)/V204,"")</f>
        <v/>
      </c>
    </row>
    <row r="205" spans="3:23" x14ac:dyDescent="0.25">
      <c r="C205" s="3">
        <f>IF(A205&lt;&gt;"",VLOOKUP(A205,Runners!A$5:AX$183,C$1,FALSE),0)</f>
        <v>0</v>
      </c>
      <c r="D205" s="6">
        <f t="shared" si="91"/>
        <v>202</v>
      </c>
      <c r="E205" s="2"/>
      <c r="F205" s="2"/>
      <c r="J205" s="1">
        <f t="shared" ref="J205:J207" si="112">A205</f>
        <v>0</v>
      </c>
      <c r="M205" s="8" t="str">
        <f t="shared" si="100"/>
        <v/>
      </c>
      <c r="N205" s="8" t="str">
        <f t="shared" si="101"/>
        <v/>
      </c>
      <c r="O205" s="1" t="str">
        <f t="shared" si="102"/>
        <v/>
      </c>
      <c r="P205" s="35" t="str">
        <f t="shared" si="103"/>
        <v/>
      </c>
      <c r="Q205" s="35" t="str">
        <f t="shared" si="108"/>
        <v/>
      </c>
      <c r="R205" s="6">
        <f t="shared" si="109"/>
        <v>0</v>
      </c>
      <c r="S205" s="6">
        <f>IF(AND(D205&lt;=L$4,P205&lt;&gt;"Y"),IF(N205&lt;VLOOKUP(O205,Runners!A$5:CY$183,S$1,FALSE),IF(Y$2="zero",0,Y$2),0),0)</f>
        <v>0</v>
      </c>
      <c r="T205" s="6">
        <f t="shared" si="110"/>
        <v>0</v>
      </c>
      <c r="U205" s="2"/>
      <c r="V205" s="2" t="str">
        <f>IF(O205&lt;&gt;"",VLOOKUP(O205,Runners!DE$5:DR$183,V$1,FALSE),"")</f>
        <v/>
      </c>
      <c r="W205" s="19" t="str">
        <f t="shared" si="111"/>
        <v/>
      </c>
    </row>
    <row r="206" spans="3:23" x14ac:dyDescent="0.25">
      <c r="C206" s="3">
        <f>IF(A206&lt;&gt;"",VLOOKUP(A206,Runners!A$5:AX$183,C$1,FALSE),0)</f>
        <v>0</v>
      </c>
      <c r="D206" s="6">
        <f t="shared" si="91"/>
        <v>203</v>
      </c>
      <c r="E206" s="2"/>
      <c r="F206" s="2"/>
      <c r="J206" s="1">
        <f t="shared" si="112"/>
        <v>0</v>
      </c>
      <c r="M206" s="8" t="str">
        <f t="shared" si="100"/>
        <v/>
      </c>
      <c r="N206" s="8" t="str">
        <f t="shared" si="101"/>
        <v/>
      </c>
      <c r="O206" s="1" t="str">
        <f t="shared" si="102"/>
        <v/>
      </c>
      <c r="P206" s="35" t="str">
        <f t="shared" si="103"/>
        <v/>
      </c>
      <c r="Q206" s="35" t="str">
        <f t="shared" si="108"/>
        <v/>
      </c>
      <c r="R206" s="6">
        <f t="shared" si="109"/>
        <v>0</v>
      </c>
      <c r="S206" s="6">
        <f>IF(AND(D206&lt;=L$4,P206&lt;&gt;"Y"),IF(N206&lt;VLOOKUP(O206,Runners!A$5:CY$183,S$1,FALSE),IF(Y$2="zero",0,Y$2),0),0)</f>
        <v>0</v>
      </c>
      <c r="T206" s="6">
        <f t="shared" si="110"/>
        <v>0</v>
      </c>
      <c r="U206" s="2"/>
      <c r="V206" s="2" t="str">
        <f>IF(O206&lt;&gt;"",VLOOKUP(O206,Runners!DE$5:DR$183,V$1,FALSE),"")</f>
        <v/>
      </c>
      <c r="W206" s="19" t="str">
        <f t="shared" si="111"/>
        <v/>
      </c>
    </row>
    <row r="207" spans="3:23" x14ac:dyDescent="0.25">
      <c r="C207" s="3">
        <f>IF(A207&lt;&gt;"",VLOOKUP(A207,Runners!A$5:AX$183,C$1,FALSE),0)</f>
        <v>0</v>
      </c>
      <c r="D207" s="6">
        <f t="shared" si="91"/>
        <v>204</v>
      </c>
      <c r="E207" s="2"/>
      <c r="F207" s="2"/>
      <c r="J207" s="1">
        <f t="shared" si="112"/>
        <v>0</v>
      </c>
      <c r="M207" s="8" t="str">
        <f t="shared" si="100"/>
        <v/>
      </c>
      <c r="N207" s="8" t="str">
        <f t="shared" si="101"/>
        <v/>
      </c>
      <c r="O207" s="1" t="str">
        <f t="shared" si="102"/>
        <v/>
      </c>
      <c r="P207" s="35" t="str">
        <f t="shared" si="103"/>
        <v/>
      </c>
      <c r="Q207" s="35" t="str">
        <f t="shared" si="108"/>
        <v/>
      </c>
      <c r="R207" s="6">
        <f t="shared" si="109"/>
        <v>0</v>
      </c>
      <c r="S207" s="6">
        <f>IF(AND(D207&lt;=L$4,P207&lt;&gt;"Y"),IF(N207&lt;VLOOKUP(O207,Runners!A$5:CY$183,S$1,FALSE),IF(Y$2="zero",0,Y$2),0),0)</f>
        <v>0</v>
      </c>
      <c r="T207" s="6">
        <f t="shared" si="110"/>
        <v>0</v>
      </c>
      <c r="U207" s="2"/>
      <c r="V207" s="2" t="str">
        <f>IF(O207&lt;&gt;"",VLOOKUP(O207,Runners!DE$5:DR$183,V$1,FALSE),"")</f>
        <v/>
      </c>
      <c r="W207" s="19" t="str">
        <f t="shared" si="111"/>
        <v/>
      </c>
    </row>
    <row r="208" spans="3:23" x14ac:dyDescent="0.25">
      <c r="D208" s="6">
        <f t="shared" si="91"/>
        <v>205</v>
      </c>
      <c r="S208" s="6">
        <f>IF(D208&lt;=L$4,IF(N208&lt;VLOOKUP(O208,Runners!A$5:CY$183,S$1,FALSE),2,0),0)</f>
        <v>0</v>
      </c>
    </row>
    <row r="209" spans="4:4" x14ac:dyDescent="0.25">
      <c r="D209" s="6">
        <f t="shared" si="91"/>
        <v>206</v>
      </c>
    </row>
  </sheetData>
  <sortState ref="A4:CE132">
    <sortCondition ref="A132"/>
  </sortState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G209"/>
  <sheetViews>
    <sheetView showZeros="0" zoomScaleNormal="10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D4" sqref="D4:D209"/>
    </sheetView>
  </sheetViews>
  <sheetFormatPr defaultColWidth="8.88671875" defaultRowHeight="12" x14ac:dyDescent="0.25"/>
  <cols>
    <col min="1" max="1" width="16.33203125" style="1" customWidth="1"/>
    <col min="2" max="2" width="5.5546875" style="1" customWidth="1"/>
    <col min="3" max="3" width="7.33203125" style="1" customWidth="1"/>
    <col min="4" max="4" width="3.6640625" style="6" customWidth="1"/>
    <col min="5" max="5" width="7.6640625" style="1" customWidth="1"/>
    <col min="6" max="6" width="8.6640625" style="1" customWidth="1"/>
    <col min="7" max="7" width="8.6640625" style="6" customWidth="1"/>
    <col min="8" max="8" width="8.6640625" style="6" hidden="1" customWidth="1"/>
    <col min="9" max="9" width="8.109375" style="1" hidden="1" customWidth="1"/>
    <col min="10" max="10" width="5.6640625" style="1" hidden="1" customWidth="1"/>
    <col min="11" max="11" width="8.6640625" style="8" hidden="1" customWidth="1"/>
    <col min="12" max="12" width="11.109375" style="1" customWidth="1"/>
    <col min="13" max="13" width="8.88671875" style="1" customWidth="1"/>
    <col min="14" max="14" width="8.88671875" style="8" customWidth="1"/>
    <col min="15" max="15" width="16.6640625" style="1" customWidth="1"/>
    <col min="16" max="16" width="7.109375" style="6" customWidth="1"/>
    <col min="17" max="17" width="0.5546875" style="6" customWidth="1"/>
    <col min="18" max="18" width="6.88671875" style="6" customWidth="1"/>
    <col min="19" max="19" width="7.5546875" style="6" customWidth="1"/>
    <col min="20" max="20" width="9.109375" style="1" customWidth="1"/>
    <col min="21" max="21" width="7.88671875" style="1" customWidth="1"/>
    <col min="22" max="22" width="0.88671875" style="1" customWidth="1"/>
    <col min="23" max="23" width="15.6640625" style="1" customWidth="1"/>
    <col min="24" max="24" width="10.33203125" style="1" customWidth="1"/>
    <col min="25" max="16384" width="8.88671875" style="1"/>
  </cols>
  <sheetData>
    <row r="1" spans="1:59" s="7" customFormat="1" ht="14.25" customHeight="1" x14ac:dyDescent="0.3">
      <c r="C1" s="7">
        <v>48</v>
      </c>
      <c r="D1" s="5"/>
      <c r="E1" s="4"/>
      <c r="F1" s="4"/>
      <c r="G1" s="5"/>
      <c r="H1" s="5"/>
      <c r="K1" s="10"/>
      <c r="N1" s="10"/>
      <c r="P1" s="5"/>
      <c r="Q1" s="5">
        <v>96</v>
      </c>
      <c r="R1" s="5"/>
      <c r="S1" s="5">
        <v>101</v>
      </c>
      <c r="T1" s="7">
        <v>3</v>
      </c>
      <c r="V1" s="7">
        <v>12</v>
      </c>
    </row>
    <row r="2" spans="1:59" s="7" customFormat="1" ht="31.5" customHeight="1" x14ac:dyDescent="0.25">
      <c r="A2" s="7" t="s">
        <v>19</v>
      </c>
      <c r="B2" s="7" t="s">
        <v>57</v>
      </c>
      <c r="C2" s="7" t="s">
        <v>52</v>
      </c>
      <c r="D2" s="5">
        <v>0</v>
      </c>
      <c r="E2" s="4"/>
      <c r="F2" s="4"/>
      <c r="G2" s="5"/>
      <c r="H2" s="5"/>
      <c r="K2" s="10"/>
      <c r="L2" s="14" t="s">
        <v>129</v>
      </c>
      <c r="M2" s="14" t="s">
        <v>130</v>
      </c>
      <c r="N2" s="22" t="s">
        <v>131</v>
      </c>
      <c r="P2" s="34" t="s">
        <v>57</v>
      </c>
      <c r="Q2" s="34"/>
      <c r="R2" s="5" t="s">
        <v>29</v>
      </c>
      <c r="S2" s="5" t="s">
        <v>110</v>
      </c>
      <c r="T2" s="5" t="s">
        <v>115</v>
      </c>
      <c r="W2" s="62" t="s">
        <v>126</v>
      </c>
      <c r="X2" s="7" t="s">
        <v>171</v>
      </c>
      <c r="Y2" s="85">
        <v>2</v>
      </c>
    </row>
    <row r="3" spans="1:59" s="7" customFormat="1" ht="3" customHeight="1" x14ac:dyDescent="0.3">
      <c r="D3" s="5">
        <v>0</v>
      </c>
      <c r="E3" s="4"/>
      <c r="F3" s="4"/>
      <c r="G3" s="5"/>
      <c r="H3" s="5"/>
      <c r="K3" s="10"/>
      <c r="L3" s="14"/>
      <c r="M3" s="14"/>
      <c r="N3" s="22"/>
      <c r="P3" s="34"/>
      <c r="Q3" s="34">
        <v>41</v>
      </c>
      <c r="R3" s="5">
        <v>41</v>
      </c>
      <c r="S3" s="5"/>
      <c r="T3" s="5"/>
    </row>
    <row r="4" spans="1:59" x14ac:dyDescent="0.25">
      <c r="A4" s="1" t="s">
        <v>5</v>
      </c>
      <c r="C4" s="3">
        <f>IF(A4&lt;&gt;"",VLOOKUP(A4,Runners!A$5:AX$183,C$1,FALSE),0)</f>
        <v>9.7222222222222224E-3</v>
      </c>
      <c r="D4" s="6">
        <f t="shared" ref="D4:D29" si="0">D3+1</f>
        <v>1</v>
      </c>
      <c r="E4" s="2"/>
      <c r="F4" s="2">
        <f t="shared" ref="F4:F9" si="1">IF(E4&gt;0,E4-C4,0)</f>
        <v>0</v>
      </c>
      <c r="J4" s="1" t="str">
        <f t="shared" ref="J4:J35" si="2">A4</f>
        <v>Alan Elstone</v>
      </c>
      <c r="L4" s="7">
        <f>COUNT(E4:E207)</f>
        <v>15</v>
      </c>
      <c r="M4" s="8">
        <f t="shared" ref="M4:M35" si="3">IF(D4&lt;=L$4,SMALL(E$4:E$207,D4),"")</f>
        <v>2.3506944444444445E-2</v>
      </c>
      <c r="N4" s="8">
        <f t="shared" ref="N4:N35" si="4">IF(D4&lt;=L$4,VLOOKUP(M4,E$4:F$207,2,FALSE),"")</f>
        <v>1.9861111111111111E-2</v>
      </c>
      <c r="O4" s="1" t="str">
        <f t="shared" ref="O4:O28" si="5">IF(D4&lt;=L$4,VLOOKUP(M4,E$4:J$207,6,FALSE),"")</f>
        <v>Liz Canavan</v>
      </c>
      <c r="P4" s="35">
        <f t="shared" ref="P4:P28" si="6">IF(D4&lt;=L$4,VLOOKUP(O4,A$4:B$207,2,FALSE),"")</f>
        <v>0</v>
      </c>
      <c r="Q4" s="35">
        <f t="shared" ref="Q4:Q28" si="7">IF(D4&lt;=L$4,IF(P4="Y",Q3,Q3-1),"")</f>
        <v>40</v>
      </c>
      <c r="R4" s="6">
        <f t="shared" ref="R4:R28" si="8">IF(Q4=Q3,0,IF(Q4&gt;0,Q4,1))</f>
        <v>40</v>
      </c>
      <c r="S4" s="6">
        <f>IF(AND(D4&lt;=L$4,P4&lt;&gt;"Y"),IF(N4&lt;VLOOKUP(O4,Runners!A$5:CY$183,S$1,FALSE),IF(Y$2="zero",0,Y$2),0),0)</f>
        <v>2</v>
      </c>
      <c r="T4" s="6">
        <f t="shared" ref="T4:T28" si="9">IF(AND(D4&lt;=L$4,P4&lt;&gt;"Y"),S4+R4,0)</f>
        <v>42</v>
      </c>
      <c r="U4" s="2"/>
      <c r="V4" s="2">
        <f>IF(O4&lt;&gt;"",VLOOKUP(O4,Runners!DE$5:DR$183,V$1,FALSE),"")</f>
        <v>2.4183554935136516E-2</v>
      </c>
      <c r="W4" s="19">
        <f>IF(O4&lt;&gt;"",(V4-N4)/V4,"")</f>
        <v>0.17873484008528812</v>
      </c>
    </row>
    <row r="5" spans="1:59" x14ac:dyDescent="0.25">
      <c r="A5" s="1" t="s">
        <v>1</v>
      </c>
      <c r="C5" s="3">
        <f>IF(A5&lt;&gt;"",VLOOKUP(A5,Runners!A$5:AX$183,C$1,FALSE),0)</f>
        <v>1.1111111111111112E-2</v>
      </c>
      <c r="D5" s="6">
        <f t="shared" si="0"/>
        <v>2</v>
      </c>
      <c r="E5" s="2"/>
      <c r="F5" s="2">
        <f t="shared" si="1"/>
        <v>0</v>
      </c>
      <c r="J5" s="1" t="str">
        <f t="shared" si="2"/>
        <v>Alex Tate</v>
      </c>
      <c r="L5" s="7"/>
      <c r="M5" s="8">
        <f t="shared" si="3"/>
        <v>2.388888888888889E-2</v>
      </c>
      <c r="N5" s="8">
        <f t="shared" si="4"/>
        <v>1.9548611111111114E-2</v>
      </c>
      <c r="O5" s="1" t="str">
        <f t="shared" si="5"/>
        <v>Gillian Anderson</v>
      </c>
      <c r="P5" s="35">
        <f t="shared" si="6"/>
        <v>0</v>
      </c>
      <c r="Q5" s="35">
        <f t="shared" si="7"/>
        <v>39</v>
      </c>
      <c r="R5" s="6">
        <f t="shared" si="8"/>
        <v>39</v>
      </c>
      <c r="S5" s="6">
        <f>IF(AND(D5&lt;=L$4,P5&lt;&gt;"Y"),IF(N5&lt;VLOOKUP(O5,Runners!A$5:CY$183,S$1,FALSE),IF(Y$2="zero",0,Y$2),0),0)</f>
        <v>0</v>
      </c>
      <c r="T5" s="6">
        <f t="shared" si="9"/>
        <v>39</v>
      </c>
      <c r="U5" s="2"/>
      <c r="V5" s="2">
        <f>IF(O5&lt;&gt;"",VLOOKUP(O5,Runners!DE$5:DR$183,V$1,FALSE),"")</f>
        <v>2.351984912374289E-2</v>
      </c>
      <c r="W5" s="19">
        <f t="shared" ref="W5:W28" si="10">IF(O5&lt;&gt;"",(V5-N5)/V5,"")</f>
        <v>0.16884623671428567</v>
      </c>
      <c r="X5" s="2" t="s">
        <v>126</v>
      </c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</row>
    <row r="6" spans="1:59" x14ac:dyDescent="0.25">
      <c r="A6" s="1" t="s">
        <v>187</v>
      </c>
      <c r="B6" s="3"/>
      <c r="C6" s="3">
        <f>IF(A6&lt;&gt;"",VLOOKUP(A6,Runners!A$5:AX$183,C$1,FALSE),0)</f>
        <v>4.340277777777778E-3</v>
      </c>
      <c r="D6" s="6">
        <f t="shared" si="0"/>
        <v>3</v>
      </c>
      <c r="E6" s="2"/>
      <c r="F6" s="2">
        <f t="shared" si="1"/>
        <v>0</v>
      </c>
      <c r="J6" s="1" t="str">
        <f t="shared" si="2"/>
        <v>Alex Wiggins</v>
      </c>
      <c r="M6" s="8">
        <f t="shared" si="3"/>
        <v>2.5439814814814814E-2</v>
      </c>
      <c r="N6" s="8">
        <f t="shared" si="4"/>
        <v>2.4745370370370369E-2</v>
      </c>
      <c r="O6" s="1" t="str">
        <f t="shared" si="5"/>
        <v>Bec Willetts</v>
      </c>
      <c r="P6" s="35">
        <f t="shared" si="6"/>
        <v>0</v>
      </c>
      <c r="Q6" s="35">
        <f t="shared" si="7"/>
        <v>38</v>
      </c>
      <c r="R6" s="6">
        <f t="shared" si="8"/>
        <v>38</v>
      </c>
      <c r="S6" s="6">
        <f>IF(AND(D6&lt;=L$4,P6&lt;&gt;"Y"),IF(N6&lt;VLOOKUP(O6,Runners!A$5:CY$183,S$1,FALSE),IF(Y$2="zero",0,Y$2),0),0)</f>
        <v>0</v>
      </c>
      <c r="T6" s="6">
        <f t="shared" si="9"/>
        <v>38</v>
      </c>
      <c r="U6" s="2"/>
      <c r="V6" s="2">
        <f>IF(O6&lt;&gt;"",VLOOKUP(O6,Runners!DE$5:DR$183,V$1,FALSE),"")</f>
        <v>2.3555501087966998E-2</v>
      </c>
      <c r="W6" s="19">
        <f t="shared" si="10"/>
        <v>-5.0513435394978691E-2</v>
      </c>
    </row>
    <row r="7" spans="1:59" x14ac:dyDescent="0.25">
      <c r="A7" s="1" t="s">
        <v>178</v>
      </c>
      <c r="C7" s="3">
        <f>IF(A7&lt;&gt;"",VLOOKUP(A7,Runners!A$5:AX$183,C$1,FALSE),0)</f>
        <v>1.4583333333333334E-2</v>
      </c>
      <c r="D7" s="6">
        <f t="shared" si="0"/>
        <v>4</v>
      </c>
      <c r="E7" s="2"/>
      <c r="F7" s="2">
        <f t="shared" si="1"/>
        <v>0</v>
      </c>
      <c r="J7" s="1" t="str">
        <f t="shared" si="2"/>
        <v>Alistair Leivers</v>
      </c>
      <c r="M7" s="8">
        <f t="shared" si="3"/>
        <v>2.5439930555555556E-2</v>
      </c>
      <c r="N7" s="8">
        <f t="shared" si="4"/>
        <v>2.474548611111111E-2</v>
      </c>
      <c r="O7" s="1" t="str">
        <f t="shared" si="5"/>
        <v>Sue Henry</v>
      </c>
      <c r="P7" s="35">
        <f t="shared" si="6"/>
        <v>0</v>
      </c>
      <c r="Q7" s="35">
        <f t="shared" si="7"/>
        <v>37</v>
      </c>
      <c r="R7" s="6">
        <f t="shared" si="8"/>
        <v>37</v>
      </c>
      <c r="S7" s="6">
        <f>IF(AND(D7&lt;=L$4,P7&lt;&gt;"Y"),IF(N7&lt;VLOOKUP(O7,Runners!A$5:CY$183,S$1,FALSE),IF(Y$2="zero",0,Y$2),0),0)</f>
        <v>0</v>
      </c>
      <c r="T7" s="6">
        <f t="shared" si="9"/>
        <v>37</v>
      </c>
      <c r="U7" s="2"/>
      <c r="V7" s="2">
        <f>IF(O7&lt;&gt;"",VLOOKUP(O7,Runners!DE$5:DR$183,V$1,FALSE),"")</f>
        <v>2.7184584566746196E-2</v>
      </c>
      <c r="W7" s="19">
        <f t="shared" si="10"/>
        <v>8.9723587632776866E-2</v>
      </c>
    </row>
    <row r="8" spans="1:59" x14ac:dyDescent="0.25">
      <c r="A8" s="1" t="s">
        <v>43</v>
      </c>
      <c r="C8" s="3">
        <f>IF(A8&lt;&gt;"",VLOOKUP(A8,Runners!A$5:AX$183,C$1,FALSE),0)</f>
        <v>1.2499999999999999E-2</v>
      </c>
      <c r="D8" s="6">
        <f t="shared" si="0"/>
        <v>5</v>
      </c>
      <c r="E8" s="2"/>
      <c r="F8" s="2">
        <f t="shared" si="1"/>
        <v>0</v>
      </c>
      <c r="J8" s="1" t="str">
        <f t="shared" si="2"/>
        <v>Andy Draper</v>
      </c>
      <c r="M8" s="8">
        <f t="shared" si="3"/>
        <v>2.5486111111111112E-2</v>
      </c>
      <c r="N8" s="8">
        <f t="shared" si="4"/>
        <v>2.045138888888889E-2</v>
      </c>
      <c r="O8" s="1" t="str">
        <f t="shared" si="5"/>
        <v>Xavia Cooper</v>
      </c>
      <c r="P8" s="35">
        <f t="shared" si="6"/>
        <v>0</v>
      </c>
      <c r="Q8" s="35">
        <f t="shared" si="7"/>
        <v>36</v>
      </c>
      <c r="R8" s="6">
        <f t="shared" si="8"/>
        <v>36</v>
      </c>
      <c r="S8" s="6">
        <f>IF(AND(D8&lt;=L$4,P8&lt;&gt;"Y"),IF(N8&lt;VLOOKUP(O8,Runners!A$5:CY$183,S$1,FALSE),IF(Y$2="zero",0,Y$2),0),0)</f>
        <v>0</v>
      </c>
      <c r="T8" s="6">
        <f t="shared" si="9"/>
        <v>36</v>
      </c>
      <c r="U8" s="2"/>
      <c r="V8" s="2">
        <f>IF(O8&lt;&gt;"",VLOOKUP(O8,Runners!DE$5:DR$183,V$1,FALSE),"")</f>
        <v>2.2718869695987777E-2</v>
      </c>
      <c r="W8" s="19">
        <f t="shared" si="10"/>
        <v>9.9806057142857368E-2</v>
      </c>
    </row>
    <row r="9" spans="1:59" x14ac:dyDescent="0.25">
      <c r="A9" s="1" t="s">
        <v>228</v>
      </c>
      <c r="C9" s="3">
        <f>IF(A9&lt;&gt;"",VLOOKUP(A9,Runners!A$5:AX$183,C$1,FALSE),0)</f>
        <v>6.5972222222222222E-3</v>
      </c>
      <c r="D9" s="6">
        <f t="shared" si="0"/>
        <v>6</v>
      </c>
      <c r="E9" s="2">
        <v>2.6446759259259264E-2</v>
      </c>
      <c r="F9" s="2">
        <f t="shared" si="1"/>
        <v>1.9849537037037041E-2</v>
      </c>
      <c r="J9" s="1" t="str">
        <f t="shared" si="2"/>
        <v>Ant Joy</v>
      </c>
      <c r="M9" s="8">
        <f t="shared" si="3"/>
        <v>2.5648148148148146E-2</v>
      </c>
      <c r="N9" s="8">
        <f t="shared" si="4"/>
        <v>2.0960648148148145E-2</v>
      </c>
      <c r="O9" s="1" t="str">
        <f t="shared" si="5"/>
        <v>Julia Rolfe</v>
      </c>
      <c r="P9" s="35">
        <f t="shared" si="6"/>
        <v>0</v>
      </c>
      <c r="Q9" s="35">
        <f t="shared" si="7"/>
        <v>35</v>
      </c>
      <c r="R9" s="6">
        <f t="shared" si="8"/>
        <v>35</v>
      </c>
      <c r="S9" s="6">
        <f>IF(AND(D9&lt;=L$4,P9&lt;&gt;"Y"),IF(N9&lt;VLOOKUP(O9,Runners!A$5:CY$183,S$1,FALSE),IF(Y$2="zero",0,Y$2),0),0)</f>
        <v>0</v>
      </c>
      <c r="T9" s="6">
        <f t="shared" si="9"/>
        <v>35</v>
      </c>
      <c r="U9" s="2"/>
      <c r="V9" s="2">
        <f>IF(O9&lt;&gt;"",VLOOKUP(O9,Runners!DE$5:DR$183,V$1,FALSE),"")</f>
        <v>2.3166034750321498E-2</v>
      </c>
      <c r="W9" s="19">
        <f t="shared" si="10"/>
        <v>9.5199140722291575E-2</v>
      </c>
    </row>
    <row r="10" spans="1:59" x14ac:dyDescent="0.25">
      <c r="A10" s="1" t="s">
        <v>18</v>
      </c>
      <c r="C10" s="3">
        <f>IF(A10&lt;&gt;"",VLOOKUP(A10,Runners!A$5:AX$183,C$1,FALSE),0)</f>
        <v>7.4652777777777781E-3</v>
      </c>
      <c r="D10" s="6">
        <f t="shared" si="0"/>
        <v>7</v>
      </c>
      <c r="E10" s="2"/>
      <c r="F10" s="2">
        <f t="shared" ref="F10:F29" si="11">IF(E10&gt;0,E10-C10,0)</f>
        <v>0</v>
      </c>
      <c r="J10" s="1" t="str">
        <f t="shared" si="2"/>
        <v>Barbara Holmes</v>
      </c>
      <c r="M10" s="8">
        <f t="shared" si="3"/>
        <v>2.5694444444444447E-2</v>
      </c>
      <c r="N10" s="8">
        <f t="shared" si="4"/>
        <v>2.2743055555555558E-2</v>
      </c>
      <c r="O10" s="1" t="str">
        <f t="shared" si="5"/>
        <v>Juli Wiseman</v>
      </c>
      <c r="P10" s="35">
        <f t="shared" si="6"/>
        <v>0</v>
      </c>
      <c r="Q10" s="35">
        <f t="shared" si="7"/>
        <v>34</v>
      </c>
      <c r="R10" s="6">
        <f t="shared" si="8"/>
        <v>34</v>
      </c>
      <c r="S10" s="6">
        <f>IF(AND(D10&lt;=L$4,P10&lt;&gt;"Y"),IF(N10&lt;VLOOKUP(O10,Runners!A$5:CY$183,S$1,FALSE),IF(Y$2="zero",0,Y$2),0),0)</f>
        <v>0</v>
      </c>
      <c r="T10" s="6">
        <f t="shared" si="9"/>
        <v>34</v>
      </c>
      <c r="U10" s="2"/>
      <c r="V10" s="2">
        <f>IF(O10&lt;&gt;"",VLOOKUP(O10,Runners!DE$5:DR$183,V$1,FALSE),"")</f>
        <v>2.4915764913982858E-2</v>
      </c>
      <c r="W10" s="19">
        <f t="shared" si="10"/>
        <v>8.7202193708609127E-2</v>
      </c>
    </row>
    <row r="11" spans="1:59" x14ac:dyDescent="0.25">
      <c r="A11" s="1" t="s">
        <v>173</v>
      </c>
      <c r="B11" s="3"/>
      <c r="C11" s="3">
        <f>IF(A11&lt;&gt;"",VLOOKUP(A11,Runners!A$5:AX$183,C$1,FALSE),0)</f>
        <v>7.1180555555555554E-3</v>
      </c>
      <c r="D11" s="6">
        <f t="shared" si="0"/>
        <v>8</v>
      </c>
      <c r="E11" s="2"/>
      <c r="F11" s="2">
        <f t="shared" si="11"/>
        <v>0</v>
      </c>
      <c r="J11" s="1" t="str">
        <f t="shared" si="2"/>
        <v>Barry Broughton</v>
      </c>
      <c r="M11" s="8">
        <f t="shared" si="3"/>
        <v>2.6446759259259264E-2</v>
      </c>
      <c r="N11" s="8">
        <f t="shared" si="4"/>
        <v>1.9849537037037041E-2</v>
      </c>
      <c r="O11" s="1" t="str">
        <f t="shared" si="5"/>
        <v>Ant Joy</v>
      </c>
      <c r="P11" s="35">
        <f t="shared" si="6"/>
        <v>0</v>
      </c>
      <c r="Q11" s="35">
        <f t="shared" si="7"/>
        <v>33</v>
      </c>
      <c r="R11" s="6">
        <f t="shared" si="8"/>
        <v>33</v>
      </c>
      <c r="S11" s="6">
        <f>IF(AND(D11&lt;=L$4,P11&lt;&gt;"Y"),IF(N11&lt;VLOOKUP(O11,Runners!A$5:CY$183,S$1,FALSE),IF(Y$2="zero",0,Y$2),0),0)</f>
        <v>0</v>
      </c>
      <c r="T11" s="6">
        <f t="shared" si="9"/>
        <v>33</v>
      </c>
      <c r="U11" s="2"/>
      <c r="V11" s="2">
        <f>IF(O11&lt;&gt;"",VLOOKUP(O11,Runners!DE$5:DR$183,V$1,FALSE),"")</f>
        <v>2.120427838292192E-2</v>
      </c>
      <c r="W11" s="19">
        <f t="shared" si="10"/>
        <v>6.3889999999999905E-2</v>
      </c>
    </row>
    <row r="12" spans="1:59" x14ac:dyDescent="0.25">
      <c r="A12" s="1" t="s">
        <v>27</v>
      </c>
      <c r="C12" s="3">
        <v>6.9444444444444447E-4</v>
      </c>
      <c r="D12" s="6">
        <f t="shared" si="0"/>
        <v>9</v>
      </c>
      <c r="E12" s="2">
        <v>2.5439814814814814E-2</v>
      </c>
      <c r="F12" s="2">
        <f t="shared" si="11"/>
        <v>2.4745370370370369E-2</v>
      </c>
      <c r="J12" s="1" t="str">
        <f t="shared" si="2"/>
        <v>Bec Willetts</v>
      </c>
      <c r="M12" s="8">
        <f t="shared" si="3"/>
        <v>2.6643518518518521E-2</v>
      </c>
      <c r="N12" s="8">
        <f t="shared" si="4"/>
        <v>1.4664351851851854E-2</v>
      </c>
      <c r="O12" s="1" t="str">
        <f t="shared" si="5"/>
        <v>James Whittle</v>
      </c>
      <c r="P12" s="35">
        <f t="shared" si="6"/>
        <v>0</v>
      </c>
      <c r="Q12" s="35">
        <f t="shared" si="7"/>
        <v>32</v>
      </c>
      <c r="R12" s="6">
        <f t="shared" si="8"/>
        <v>32</v>
      </c>
      <c r="S12" s="6">
        <f>IF(AND(D12&lt;=L$4,P12&lt;&gt;"Y"),IF(N12&lt;VLOOKUP(O12,Runners!A$5:CY$183,S$1,FALSE),IF(Y$2="zero",0,Y$2),0),0)</f>
        <v>2</v>
      </c>
      <c r="T12" s="6">
        <f t="shared" si="9"/>
        <v>34</v>
      </c>
      <c r="U12" s="2"/>
      <c r="V12" s="2">
        <f>IF(O12&lt;&gt;"",VLOOKUP(O12,Runners!DE$5:DR$183,V$1,FALSE),"")</f>
        <v>1.5891203703703703E-2</v>
      </c>
      <c r="W12" s="19">
        <f>IF(O12&lt;&gt;"",(V12-N12)/V12,"")</f>
        <v>7.7203204661325381E-2</v>
      </c>
    </row>
    <row r="13" spans="1:59" x14ac:dyDescent="0.25">
      <c r="A13" s="1" t="s">
        <v>17</v>
      </c>
      <c r="C13" s="3">
        <f>IF(A13&lt;&gt;"",VLOOKUP(A13,Runners!A$5:AX$183,C$1,FALSE),0)</f>
        <v>8.6805555555555551E-4</v>
      </c>
      <c r="D13" s="6">
        <f t="shared" si="0"/>
        <v>10</v>
      </c>
      <c r="E13" s="2"/>
      <c r="F13" s="2">
        <f t="shared" si="11"/>
        <v>0</v>
      </c>
      <c r="J13" s="1" t="str">
        <f t="shared" si="2"/>
        <v>Bob Clough</v>
      </c>
      <c r="M13" s="8">
        <f t="shared" si="3"/>
        <v>2.6921296296296294E-2</v>
      </c>
      <c r="N13" s="8">
        <f t="shared" si="4"/>
        <v>2.0844907407407406E-2</v>
      </c>
      <c r="O13" s="1" t="str">
        <f t="shared" si="5"/>
        <v>Greg Oulton</v>
      </c>
      <c r="P13" s="35">
        <f t="shared" si="6"/>
        <v>0</v>
      </c>
      <c r="Q13" s="35">
        <f t="shared" si="7"/>
        <v>31</v>
      </c>
      <c r="R13" s="6">
        <f t="shared" si="8"/>
        <v>31</v>
      </c>
      <c r="S13" s="6">
        <f>IF(AND(D13&lt;=L$4,P13&lt;&gt;"Y"),IF(N13&lt;VLOOKUP(O13,Runners!A$5:CY$183,S$1,FALSE),IF(Y$2="zero",0,Y$2),0),0)</f>
        <v>2</v>
      </c>
      <c r="T13" s="6">
        <f t="shared" si="9"/>
        <v>33</v>
      </c>
      <c r="U13" s="2"/>
      <c r="V13" s="2">
        <f>IF(O13&lt;&gt;"",VLOOKUP(O13,Runners!DE$5:DR$183,V$1,FALSE),"")</f>
        <v>2.1747685185185186E-2</v>
      </c>
      <c r="W13" s="19">
        <f t="shared" si="10"/>
        <v>4.151144225651953E-2</v>
      </c>
    </row>
    <row r="14" spans="1:59" x14ac:dyDescent="0.25">
      <c r="A14" s="1" t="s">
        <v>190</v>
      </c>
      <c r="C14" s="3">
        <f>IF(A14&lt;&gt;"",VLOOKUP(A14,Runners!A$5:AX$183,C$1,FALSE),0)</f>
        <v>3.2986111111111111E-3</v>
      </c>
      <c r="D14" s="6">
        <f t="shared" si="0"/>
        <v>11</v>
      </c>
      <c r="E14" s="2"/>
      <c r="F14" s="2">
        <f t="shared" si="11"/>
        <v>0</v>
      </c>
      <c r="J14" s="1" t="str">
        <f t="shared" si="2"/>
        <v>Carolyn Melvin</v>
      </c>
      <c r="M14" s="8">
        <f t="shared" si="3"/>
        <v>2.7476851851851853E-2</v>
      </c>
      <c r="N14" s="8">
        <f t="shared" si="4"/>
        <v>2.1226851851851854E-2</v>
      </c>
      <c r="O14" s="1" t="str">
        <f t="shared" si="5"/>
        <v>Richard Storey</v>
      </c>
      <c r="P14" s="35">
        <f t="shared" si="6"/>
        <v>0</v>
      </c>
      <c r="Q14" s="35">
        <f t="shared" si="7"/>
        <v>30</v>
      </c>
      <c r="R14" s="6">
        <f t="shared" si="8"/>
        <v>30</v>
      </c>
      <c r="S14" s="6">
        <f>IF(AND(D14&lt;=L$4,P14&lt;&gt;"Y"),IF(N14&lt;VLOOKUP(O14,Runners!A$5:CY$183,S$1,FALSE),IF(Y$2="zero",0,Y$2),0),0)</f>
        <v>0</v>
      </c>
      <c r="T14" s="6">
        <f t="shared" si="9"/>
        <v>30</v>
      </c>
      <c r="U14" s="2"/>
      <c r="V14" s="2">
        <f>IF(O14&lt;&gt;"",VLOOKUP(O14,Runners!DE$5:DR$183,V$1,FALSE),"")</f>
        <v>2.1593744720567423E-2</v>
      </c>
      <c r="W14" s="19">
        <f t="shared" si="10"/>
        <v>1.6990701402805501E-2</v>
      </c>
    </row>
    <row r="15" spans="1:59" x14ac:dyDescent="0.25">
      <c r="A15" s="1" t="s">
        <v>125</v>
      </c>
      <c r="C15" s="3">
        <f>IF(A15&lt;&gt;"",VLOOKUP(A15,Runners!A$5:AX$183,C$1,FALSE),0)</f>
        <v>1.0069444444444445E-2</v>
      </c>
      <c r="D15" s="6">
        <f t="shared" si="0"/>
        <v>12</v>
      </c>
      <c r="E15" s="2"/>
      <c r="F15" s="2">
        <f t="shared" si="11"/>
        <v>0</v>
      </c>
      <c r="J15" s="1" t="str">
        <f t="shared" si="2"/>
        <v>Catherine Carrdus</v>
      </c>
      <c r="M15" s="8">
        <f t="shared" si="3"/>
        <v>2.7881944444444445E-2</v>
      </c>
      <c r="N15" s="8">
        <f t="shared" si="4"/>
        <v>1.6597222222222222E-2</v>
      </c>
      <c r="O15" s="1" t="str">
        <f t="shared" si="5"/>
        <v>Mark Selby</v>
      </c>
      <c r="P15" s="35">
        <f t="shared" si="6"/>
        <v>0</v>
      </c>
      <c r="Q15" s="35">
        <f t="shared" si="7"/>
        <v>29</v>
      </c>
      <c r="R15" s="6">
        <f t="shared" si="8"/>
        <v>29</v>
      </c>
      <c r="S15" s="6">
        <f>IF(AND(D15&lt;=L$4,P15&lt;&gt;"Y"),IF(N15&lt;VLOOKUP(O15,Runners!A$5:CY$183,S$1,FALSE),IF(Y$2="zero",0,Y$2),0),0)</f>
        <v>0</v>
      </c>
      <c r="T15" s="6">
        <f t="shared" si="9"/>
        <v>29</v>
      </c>
      <c r="U15" s="2"/>
      <c r="V15" s="2">
        <f>IF(O15&lt;&gt;"",VLOOKUP(O15,Runners!DE$5:DR$183,V$1,FALSE),"")</f>
        <v>1.6527777777777773E-2</v>
      </c>
      <c r="W15" s="19">
        <f t="shared" si="10"/>
        <v>-4.2016806722691459E-3</v>
      </c>
    </row>
    <row r="16" spans="1:59" x14ac:dyDescent="0.25">
      <c r="A16" s="1" t="s">
        <v>161</v>
      </c>
      <c r="C16" s="3">
        <f>IF(A16&lt;&gt;"",VLOOKUP(A16,Runners!A$5:AX$183,C$1,FALSE),0)</f>
        <v>7.1180555555555554E-3</v>
      </c>
      <c r="D16" s="6">
        <f t="shared" si="0"/>
        <v>13</v>
      </c>
      <c r="E16" s="2"/>
      <c r="F16" s="2">
        <f t="shared" si="11"/>
        <v>0</v>
      </c>
      <c r="J16" s="1" t="str">
        <f t="shared" si="2"/>
        <v>Catherine MacLachlan</v>
      </c>
      <c r="M16" s="8">
        <f t="shared" si="3"/>
        <v>2.8020833333333332E-2</v>
      </c>
      <c r="N16" s="8">
        <f t="shared" si="4"/>
        <v>1.7777777777777774E-2</v>
      </c>
      <c r="O16" s="1" t="str">
        <f t="shared" si="5"/>
        <v>Chris Bowker</v>
      </c>
      <c r="P16" s="35">
        <f t="shared" si="6"/>
        <v>0</v>
      </c>
      <c r="Q16" s="35">
        <f t="shared" si="7"/>
        <v>28</v>
      </c>
      <c r="R16" s="6">
        <f t="shared" si="8"/>
        <v>28</v>
      </c>
      <c r="S16" s="6">
        <f>IF(AND(D16&lt;=L$4,P16&lt;&gt;"Y"),IF(N16&lt;VLOOKUP(O16,Runners!A$5:CY$183,S$1,FALSE),IF(Y$2="zero",0,Y$2),0),0)</f>
        <v>0</v>
      </c>
      <c r="T16" s="6">
        <f t="shared" si="9"/>
        <v>28</v>
      </c>
      <c r="U16" s="2"/>
      <c r="V16" s="2">
        <f>IF(O16&lt;&gt;"",VLOOKUP(O16,Runners!DE$5:DR$183,V$1,FALSE),"")</f>
        <v>1.7592592592592597E-2</v>
      </c>
      <c r="W16" s="19">
        <f t="shared" si="10"/>
        <v>-1.0526315789473223E-2</v>
      </c>
    </row>
    <row r="17" spans="1:23" x14ac:dyDescent="0.25">
      <c r="A17" s="1" t="s">
        <v>137</v>
      </c>
      <c r="C17" s="3">
        <f>IF(A17&lt;&gt;"",VLOOKUP(A17,Runners!A$5:AX$183,C$1,FALSE),0)</f>
        <v>1.0243055555555556E-2</v>
      </c>
      <c r="D17" s="6">
        <f t="shared" si="0"/>
        <v>14</v>
      </c>
      <c r="E17" s="2">
        <v>2.8020833333333332E-2</v>
      </c>
      <c r="F17" s="2">
        <f t="shared" si="11"/>
        <v>1.7777777777777774E-2</v>
      </c>
      <c r="J17" s="1" t="str">
        <f t="shared" si="2"/>
        <v>Chris Bowker</v>
      </c>
      <c r="M17" s="8">
        <f t="shared" si="3"/>
        <v>2.8680555555555553E-2</v>
      </c>
      <c r="N17" s="8">
        <f t="shared" si="4"/>
        <v>2.1215277777777774E-2</v>
      </c>
      <c r="O17" s="1" t="str">
        <f t="shared" si="5"/>
        <v>Sue Hawitt</v>
      </c>
      <c r="P17" s="35">
        <f t="shared" si="6"/>
        <v>0</v>
      </c>
      <c r="Q17" s="35">
        <f t="shared" si="7"/>
        <v>27</v>
      </c>
      <c r="R17" s="6">
        <f t="shared" si="8"/>
        <v>27</v>
      </c>
      <c r="S17" s="6">
        <f>IF(AND(D17&lt;=L$4,P17&lt;&gt;"Y"),IF(N17&lt;VLOOKUP(O17,Runners!A$5:CY$183,S$1,FALSE),IF(Y$2="zero",0,Y$2),0),0)</f>
        <v>0</v>
      </c>
      <c r="T17" s="6">
        <f t="shared" si="9"/>
        <v>27</v>
      </c>
      <c r="U17" s="2"/>
      <c r="V17" s="2">
        <f>IF(O17&lt;&gt;"",VLOOKUP(O17,Runners!DE$5:DR$183,V$1,FALSE),"")</f>
        <v>2.2358186396322366E-2</v>
      </c>
      <c r="W17" s="19">
        <f t="shared" si="10"/>
        <v>5.1118127306273187E-2</v>
      </c>
    </row>
    <row r="18" spans="1:23" x14ac:dyDescent="0.25">
      <c r="A18" s="1" t="s">
        <v>172</v>
      </c>
      <c r="C18" s="3">
        <f>IF(A18&lt;&gt;"",VLOOKUP(A18,Runners!A$5:AX$183,C$1,FALSE),0)</f>
        <v>1.2326388888888888E-2</v>
      </c>
      <c r="D18" s="6">
        <f t="shared" si="0"/>
        <v>15</v>
      </c>
      <c r="E18" s="2"/>
      <c r="F18" s="2">
        <f t="shared" si="11"/>
        <v>0</v>
      </c>
      <c r="J18" s="1" t="str">
        <f t="shared" si="2"/>
        <v>Chris Cottam</v>
      </c>
      <c r="M18" s="8">
        <f t="shared" si="3"/>
        <v>3.2222222222222222E-2</v>
      </c>
      <c r="N18" s="8">
        <f t="shared" si="4"/>
        <v>2.9444444444444443E-2</v>
      </c>
      <c r="O18" s="1" t="str">
        <f t="shared" si="5"/>
        <v>Sarah Cook</v>
      </c>
      <c r="P18" s="35">
        <f t="shared" si="6"/>
        <v>0</v>
      </c>
      <c r="Q18" s="35">
        <f t="shared" si="7"/>
        <v>26</v>
      </c>
      <c r="R18" s="6">
        <f t="shared" si="8"/>
        <v>26</v>
      </c>
      <c r="S18" s="6">
        <f>IF(AND(D18&lt;=L$4,P18&lt;&gt;"Y"),IF(N18&lt;VLOOKUP(O18,Runners!A$5:CY$183,S$1,FALSE),IF(Y$2="zero",0,Y$2),0),0)</f>
        <v>0</v>
      </c>
      <c r="T18" s="6">
        <f t="shared" si="9"/>
        <v>26</v>
      </c>
      <c r="U18" s="2"/>
      <c r="V18" s="2">
        <f>IF(O18&lt;&gt;"",VLOOKUP(O18,Runners!DE$5:DR$183,V$1,FALSE),"")</f>
        <v>2.5000000000000001E-2</v>
      </c>
      <c r="W18" s="19">
        <f t="shared" si="10"/>
        <v>-0.17777777777777767</v>
      </c>
    </row>
    <row r="19" spans="1:23" x14ac:dyDescent="0.25">
      <c r="A19" s="1" t="s">
        <v>150</v>
      </c>
      <c r="C19" s="3">
        <f>IF(A19&lt;&gt;"",VLOOKUP(A19,Runners!A$5:AX$183,C$1,FALSE),0)</f>
        <v>6.5972222222222222E-3</v>
      </c>
      <c r="D19" s="6">
        <f t="shared" si="0"/>
        <v>16</v>
      </c>
      <c r="E19" s="2"/>
      <c r="F19" s="2">
        <f t="shared" si="11"/>
        <v>0</v>
      </c>
      <c r="J19" s="1" t="str">
        <f t="shared" si="2"/>
        <v>Claire Markham</v>
      </c>
      <c r="M19" s="8" t="str">
        <f t="shared" si="3"/>
        <v/>
      </c>
      <c r="N19" s="8" t="str">
        <f t="shared" si="4"/>
        <v/>
      </c>
      <c r="O19" s="1" t="str">
        <f t="shared" si="5"/>
        <v/>
      </c>
      <c r="P19" s="35" t="str">
        <f t="shared" si="6"/>
        <v/>
      </c>
      <c r="Q19" s="35" t="str">
        <f t="shared" si="7"/>
        <v/>
      </c>
      <c r="R19" s="6" t="str">
        <f t="shared" si="8"/>
        <v/>
      </c>
      <c r="S19" s="6">
        <f>IF(AND(D19&lt;=L$4,P19&lt;&gt;"Y"),IF(N19&lt;VLOOKUP(O19,Runners!A$5:CY$183,S$1,FALSE),IF(Y$2="zero",0,Y$2),0),0)</f>
        <v>0</v>
      </c>
      <c r="T19" s="6">
        <f t="shared" si="9"/>
        <v>0</v>
      </c>
      <c r="U19" s="2"/>
      <c r="V19" s="2" t="str">
        <f>IF(O19&lt;&gt;"",VLOOKUP(O19,Runners!DE$5:DR$183,V$1,FALSE),"")</f>
        <v/>
      </c>
      <c r="W19" s="19" t="str">
        <f t="shared" si="10"/>
        <v/>
      </c>
    </row>
    <row r="20" spans="1:23" x14ac:dyDescent="0.25">
      <c r="A20" s="1" t="s">
        <v>177</v>
      </c>
      <c r="C20" s="3">
        <f>IF(A20&lt;&gt;"",VLOOKUP(A20,Runners!A$5:AX$183,C$1,FALSE),0)</f>
        <v>8.5069444444444437E-3</v>
      </c>
      <c r="D20" s="6">
        <f t="shared" si="0"/>
        <v>17</v>
      </c>
      <c r="E20" s="2"/>
      <c r="F20" s="2">
        <f t="shared" si="11"/>
        <v>0</v>
      </c>
      <c r="J20" s="1" t="str">
        <f t="shared" si="2"/>
        <v>Clare Taylor</v>
      </c>
      <c r="M20" s="8" t="str">
        <f t="shared" si="3"/>
        <v/>
      </c>
      <c r="N20" s="8" t="str">
        <f t="shared" si="4"/>
        <v/>
      </c>
      <c r="O20" s="1" t="str">
        <f t="shared" si="5"/>
        <v/>
      </c>
      <c r="P20" s="35" t="str">
        <f t="shared" si="6"/>
        <v/>
      </c>
      <c r="Q20" s="35" t="str">
        <f t="shared" si="7"/>
        <v/>
      </c>
      <c r="R20" s="6">
        <f t="shared" si="8"/>
        <v>0</v>
      </c>
      <c r="S20" s="6">
        <f>IF(AND(D20&lt;=L$4,P20&lt;&gt;"Y"),IF(N20&lt;VLOOKUP(O20,Runners!A$5:CY$183,S$1,FALSE),IF(Y$2="zero",0,Y$2),0),0)</f>
        <v>0</v>
      </c>
      <c r="T20" s="6">
        <f t="shared" si="9"/>
        <v>0</v>
      </c>
      <c r="U20" s="2"/>
      <c r="V20" s="2" t="str">
        <f>IF(O20&lt;&gt;"",VLOOKUP(O20,Runners!DE$5:DR$183,V$1,FALSE),"")</f>
        <v/>
      </c>
      <c r="W20" s="19" t="str">
        <f t="shared" si="10"/>
        <v/>
      </c>
    </row>
    <row r="21" spans="1:23" x14ac:dyDescent="0.25">
      <c r="A21" s="1" t="s">
        <v>152</v>
      </c>
      <c r="C21" s="3">
        <f>IF(A21&lt;&gt;"",VLOOKUP(A21,Runners!A$5:AX$183,C$1,FALSE),0)</f>
        <v>1.0937499999999999E-2</v>
      </c>
      <c r="D21" s="6">
        <f t="shared" si="0"/>
        <v>18</v>
      </c>
      <c r="E21" s="2"/>
      <c r="F21" s="2">
        <f t="shared" si="11"/>
        <v>0</v>
      </c>
      <c r="J21" s="1" t="str">
        <f t="shared" si="2"/>
        <v>Dan Gregson</v>
      </c>
      <c r="M21" s="8" t="str">
        <f t="shared" si="3"/>
        <v/>
      </c>
      <c r="N21" s="8" t="str">
        <f t="shared" si="4"/>
        <v/>
      </c>
      <c r="O21" s="1" t="str">
        <f t="shared" si="5"/>
        <v/>
      </c>
      <c r="P21" s="35" t="str">
        <f t="shared" si="6"/>
        <v/>
      </c>
      <c r="Q21" s="35" t="str">
        <f t="shared" si="7"/>
        <v/>
      </c>
      <c r="R21" s="6">
        <f t="shared" si="8"/>
        <v>0</v>
      </c>
      <c r="S21" s="6">
        <f>IF(AND(D21&lt;=L$4,P21&lt;&gt;"Y"),IF(N21&lt;VLOOKUP(O21,Runners!A$5:CY$183,S$1,FALSE),IF(Y$2="zero",0,Y$2),0),0)</f>
        <v>0</v>
      </c>
      <c r="T21" s="6">
        <f t="shared" si="9"/>
        <v>0</v>
      </c>
      <c r="U21" s="2"/>
      <c r="V21" s="2" t="str">
        <f>IF(O21&lt;&gt;"",VLOOKUP(O21,Runners!DE$5:DR$183,V$1,FALSE),"")</f>
        <v/>
      </c>
      <c r="W21" s="19" t="str">
        <f t="shared" si="10"/>
        <v/>
      </c>
    </row>
    <row r="22" spans="1:23" x14ac:dyDescent="0.25">
      <c r="A22" s="1" t="s">
        <v>135</v>
      </c>
      <c r="C22" s="3">
        <f>IF(A22&lt;&gt;"",VLOOKUP(A22,Runners!A$5:AX$183,C$1,FALSE),0)</f>
        <v>8.8541666666666664E-3</v>
      </c>
      <c r="D22" s="6">
        <f t="shared" si="0"/>
        <v>19</v>
      </c>
      <c r="E22" s="2"/>
      <c r="F22" s="2">
        <f t="shared" si="11"/>
        <v>0</v>
      </c>
      <c r="J22" s="1" t="str">
        <f t="shared" si="2"/>
        <v>Darran Ames</v>
      </c>
      <c r="M22" s="8" t="str">
        <f t="shared" si="3"/>
        <v/>
      </c>
      <c r="N22" s="8" t="str">
        <f t="shared" si="4"/>
        <v/>
      </c>
      <c r="O22" s="1" t="str">
        <f t="shared" si="5"/>
        <v/>
      </c>
      <c r="P22" s="35" t="str">
        <f t="shared" si="6"/>
        <v/>
      </c>
      <c r="Q22" s="35" t="str">
        <f t="shared" si="7"/>
        <v/>
      </c>
      <c r="R22" s="6">
        <f t="shared" si="8"/>
        <v>0</v>
      </c>
      <c r="S22" s="6">
        <f>IF(AND(D22&lt;=L$4,P22&lt;&gt;"Y"),IF(N22&lt;VLOOKUP(O22,Runners!A$5:CY$183,S$1,FALSE),IF(Y$2="zero",0,Y$2),0),0)</f>
        <v>0</v>
      </c>
      <c r="T22" s="6">
        <f t="shared" si="9"/>
        <v>0</v>
      </c>
      <c r="U22" s="2"/>
      <c r="V22" s="2" t="str">
        <f>IF(O22&lt;&gt;"",VLOOKUP(O22,Runners!DE$5:DR$183,V$1,FALSE),"")</f>
        <v/>
      </c>
      <c r="W22" s="19" t="str">
        <f t="shared" si="10"/>
        <v/>
      </c>
    </row>
    <row r="23" spans="1:23" x14ac:dyDescent="0.25">
      <c r="A23" s="1" t="s">
        <v>159</v>
      </c>
      <c r="C23" s="3">
        <f>IF(A23&lt;&gt;"",VLOOKUP(A23,Runners!A$5:AX$183,C$1,FALSE),0)</f>
        <v>8.1597222222222227E-3</v>
      </c>
      <c r="D23" s="6">
        <f t="shared" si="0"/>
        <v>20</v>
      </c>
      <c r="E23" s="2"/>
      <c r="F23" s="2">
        <f t="shared" si="11"/>
        <v>0</v>
      </c>
      <c r="J23" s="1" t="str">
        <f t="shared" si="2"/>
        <v>David Butler</v>
      </c>
      <c r="M23" s="8" t="str">
        <f t="shared" si="3"/>
        <v/>
      </c>
      <c r="N23" s="8" t="str">
        <f t="shared" si="4"/>
        <v/>
      </c>
      <c r="O23" s="1" t="str">
        <f t="shared" si="5"/>
        <v/>
      </c>
      <c r="P23" s="35" t="str">
        <f t="shared" si="6"/>
        <v/>
      </c>
      <c r="Q23" s="35" t="str">
        <f t="shared" si="7"/>
        <v/>
      </c>
      <c r="R23" s="6">
        <f t="shared" si="8"/>
        <v>0</v>
      </c>
      <c r="S23" s="6">
        <f>IF(AND(D23&lt;=L$4,P23&lt;&gt;"Y"),IF(N23&lt;VLOOKUP(O23,Runners!A$5:CY$183,S$1,FALSE),IF(Y$2="zero",0,Y$2),0),0)</f>
        <v>0</v>
      </c>
      <c r="T23" s="6">
        <f t="shared" si="9"/>
        <v>0</v>
      </c>
      <c r="U23" s="2"/>
      <c r="V23" s="2" t="str">
        <f>IF(O23&lt;&gt;"",VLOOKUP(O23,Runners!DE$5:DR$183,V$1,FALSE),"")</f>
        <v/>
      </c>
      <c r="W23" s="19" t="str">
        <f t="shared" si="10"/>
        <v/>
      </c>
    </row>
    <row r="24" spans="1:23" x14ac:dyDescent="0.25">
      <c r="A24" s="1" t="s">
        <v>157</v>
      </c>
      <c r="B24" s="3"/>
      <c r="C24" s="3">
        <f>IF(A24&lt;&gt;"",VLOOKUP(A24,Runners!A$5:AX$183,C$1,FALSE),0)</f>
        <v>3.472222222222222E-3</v>
      </c>
      <c r="D24" s="6">
        <f t="shared" si="0"/>
        <v>21</v>
      </c>
      <c r="E24" s="2"/>
      <c r="F24" s="2">
        <f t="shared" si="11"/>
        <v>0</v>
      </c>
      <c r="J24" s="1" t="str">
        <f t="shared" si="2"/>
        <v>Debbie Francis</v>
      </c>
      <c r="M24" s="8" t="str">
        <f t="shared" si="3"/>
        <v/>
      </c>
      <c r="N24" s="8" t="str">
        <f t="shared" si="4"/>
        <v/>
      </c>
      <c r="O24" s="1" t="str">
        <f t="shared" si="5"/>
        <v/>
      </c>
      <c r="P24" s="35" t="str">
        <f t="shared" si="6"/>
        <v/>
      </c>
      <c r="Q24" s="35" t="str">
        <f t="shared" si="7"/>
        <v/>
      </c>
      <c r="R24" s="6">
        <f t="shared" si="8"/>
        <v>0</v>
      </c>
      <c r="S24" s="6">
        <f>IF(AND(D24&lt;=L$4,P24&lt;&gt;"Y"),IF(N24&lt;VLOOKUP(O24,Runners!A$5:CY$183,S$1,FALSE),IF(Y$2="zero",0,Y$2),0),0)</f>
        <v>0</v>
      </c>
      <c r="T24" s="6">
        <f t="shared" si="9"/>
        <v>0</v>
      </c>
      <c r="U24" s="2"/>
      <c r="V24" s="2" t="str">
        <f>IF(O24&lt;&gt;"",VLOOKUP(O24,Runners!DE$5:DR$183,V$1,FALSE),"")</f>
        <v/>
      </c>
      <c r="W24" s="19" t="str">
        <f t="shared" si="10"/>
        <v/>
      </c>
    </row>
    <row r="25" spans="1:23" x14ac:dyDescent="0.25">
      <c r="A25" s="1" t="s">
        <v>188</v>
      </c>
      <c r="C25" s="3">
        <f>IF(A25&lt;&gt;"",VLOOKUP(A25,Runners!A$5:AX$183,C$1,FALSE),0)</f>
        <v>1.2673611111111111E-2</v>
      </c>
      <c r="D25" s="6">
        <f t="shared" si="0"/>
        <v>22</v>
      </c>
      <c r="E25" s="2"/>
      <c r="F25" s="2">
        <f t="shared" si="11"/>
        <v>0</v>
      </c>
      <c r="J25" s="1" t="str">
        <f t="shared" si="2"/>
        <v>Dom Kirby</v>
      </c>
      <c r="M25" s="8" t="str">
        <f t="shared" si="3"/>
        <v/>
      </c>
      <c r="N25" s="8" t="str">
        <f t="shared" si="4"/>
        <v/>
      </c>
      <c r="O25" s="1" t="str">
        <f t="shared" si="5"/>
        <v/>
      </c>
      <c r="P25" s="35" t="str">
        <f t="shared" si="6"/>
        <v/>
      </c>
      <c r="Q25" s="35" t="str">
        <f t="shared" si="7"/>
        <v/>
      </c>
      <c r="R25" s="6">
        <f t="shared" si="8"/>
        <v>0</v>
      </c>
      <c r="S25" s="6">
        <f>IF(AND(D25&lt;=L$4,P25&lt;&gt;"Y"),IF(N25&lt;VLOOKUP(O25,Runners!A$5:CY$183,S$1,FALSE),IF(Y$2="zero",0,Y$2),0),0)</f>
        <v>0</v>
      </c>
      <c r="T25" s="6">
        <f t="shared" si="9"/>
        <v>0</v>
      </c>
      <c r="U25" s="2"/>
      <c r="V25" s="2" t="str">
        <f>IF(O25&lt;&gt;"",VLOOKUP(O25,Runners!DE$5:DR$183,V$1,FALSE),"")</f>
        <v/>
      </c>
      <c r="W25" s="19" t="str">
        <f t="shared" si="10"/>
        <v/>
      </c>
    </row>
    <row r="26" spans="1:23" x14ac:dyDescent="0.25">
      <c r="A26" s="1" t="s">
        <v>151</v>
      </c>
      <c r="C26" s="3">
        <f>IF(A26&lt;&gt;"",VLOOKUP(A26,Runners!A$5:AX$183,C$1,FALSE),0)</f>
        <v>1.0069444444444445E-2</v>
      </c>
      <c r="D26" s="6">
        <f t="shared" si="0"/>
        <v>23</v>
      </c>
      <c r="E26" s="2"/>
      <c r="F26" s="2">
        <f t="shared" si="11"/>
        <v>0</v>
      </c>
      <c r="J26" s="1" t="str">
        <f t="shared" si="2"/>
        <v>Dominic Garrett</v>
      </c>
      <c r="M26" s="8" t="str">
        <f t="shared" si="3"/>
        <v/>
      </c>
      <c r="N26" s="8" t="str">
        <f t="shared" si="4"/>
        <v/>
      </c>
      <c r="O26" s="1" t="str">
        <f t="shared" si="5"/>
        <v/>
      </c>
      <c r="P26" s="35" t="str">
        <f t="shared" si="6"/>
        <v/>
      </c>
      <c r="Q26" s="35" t="str">
        <f t="shared" si="7"/>
        <v/>
      </c>
      <c r="R26" s="6">
        <f t="shared" si="8"/>
        <v>0</v>
      </c>
      <c r="S26" s="6">
        <f>IF(AND(D26&lt;=L$4,P26&lt;&gt;"Y"),IF(N26&lt;VLOOKUP(O26,Runners!A$5:CY$183,S$1,FALSE),IF(Y$2="zero",0,Y$2),0),0)</f>
        <v>0</v>
      </c>
      <c r="T26" s="6">
        <f t="shared" si="9"/>
        <v>0</v>
      </c>
      <c r="U26" s="2"/>
      <c r="V26" s="2" t="str">
        <f>IF(O26&lt;&gt;"",VLOOKUP(O26,Runners!DE$5:DR$183,V$1,FALSE),"")</f>
        <v/>
      </c>
      <c r="W26" s="19" t="str">
        <f t="shared" si="10"/>
        <v/>
      </c>
    </row>
    <row r="27" spans="1:23" x14ac:dyDescent="0.25">
      <c r="A27" s="1" t="s">
        <v>165</v>
      </c>
      <c r="B27" s="3"/>
      <c r="C27" s="3">
        <f>IF(A27&lt;&gt;"",VLOOKUP(A27,Runners!A$5:AX$183,C$1,FALSE),0)</f>
        <v>2.7777777777777779E-3</v>
      </c>
      <c r="D27" s="6">
        <f t="shared" si="0"/>
        <v>24</v>
      </c>
      <c r="E27" s="2"/>
      <c r="F27" s="2">
        <f t="shared" si="11"/>
        <v>0</v>
      </c>
      <c r="J27" s="1" t="str">
        <f t="shared" si="2"/>
        <v>Emma Johnston</v>
      </c>
      <c r="M27" s="8" t="str">
        <f t="shared" si="3"/>
        <v/>
      </c>
      <c r="N27" s="8" t="str">
        <f t="shared" si="4"/>
        <v/>
      </c>
      <c r="O27" s="1" t="str">
        <f t="shared" si="5"/>
        <v/>
      </c>
      <c r="P27" s="35" t="str">
        <f t="shared" si="6"/>
        <v/>
      </c>
      <c r="Q27" s="35" t="str">
        <f t="shared" si="7"/>
        <v/>
      </c>
      <c r="R27" s="6">
        <f t="shared" si="8"/>
        <v>0</v>
      </c>
      <c r="S27" s="6">
        <f>IF(AND(D27&lt;=L$4,P27&lt;&gt;"Y"),IF(N27&lt;VLOOKUP(O27,Runners!A$5:CY$183,S$1,FALSE),IF(Y$2="zero",0,Y$2),0),0)</f>
        <v>0</v>
      </c>
      <c r="T27" s="6">
        <f t="shared" si="9"/>
        <v>0</v>
      </c>
      <c r="U27" s="2"/>
      <c r="V27" s="2" t="str">
        <f>IF(O27&lt;&gt;"",VLOOKUP(O27,Runners!DE$5:DR$183,V$1,FALSE),"")</f>
        <v/>
      </c>
      <c r="W27" s="19" t="str">
        <f t="shared" si="10"/>
        <v/>
      </c>
    </row>
    <row r="28" spans="1:23" x14ac:dyDescent="0.25">
      <c r="A28" s="1" t="s">
        <v>170</v>
      </c>
      <c r="C28" s="3">
        <f>IF(A28&lt;&gt;"",VLOOKUP(A28,Runners!A$5:AX$183,C$1,FALSE),0)</f>
        <v>6.7708333333333336E-3</v>
      </c>
      <c r="D28" s="6">
        <f t="shared" si="0"/>
        <v>25</v>
      </c>
      <c r="E28" s="2"/>
      <c r="F28" s="2">
        <f t="shared" si="11"/>
        <v>0</v>
      </c>
      <c r="J28" s="1" t="str">
        <f t="shared" si="2"/>
        <v>Georgina Read</v>
      </c>
      <c r="M28" s="8" t="str">
        <f t="shared" si="3"/>
        <v/>
      </c>
      <c r="N28" s="8" t="str">
        <f t="shared" si="4"/>
        <v/>
      </c>
      <c r="O28" s="1" t="str">
        <f t="shared" si="5"/>
        <v/>
      </c>
      <c r="P28" s="35" t="str">
        <f t="shared" si="6"/>
        <v/>
      </c>
      <c r="Q28" s="35" t="str">
        <f t="shared" si="7"/>
        <v/>
      </c>
      <c r="R28" s="6">
        <f t="shared" si="8"/>
        <v>0</v>
      </c>
      <c r="S28" s="6">
        <f>IF(AND(D28&lt;=L$4,P28&lt;&gt;"Y"),IF(N28&lt;VLOOKUP(O28,Runners!A$5:CY$183,S$1,FALSE),IF(Y$2="zero",0,Y$2),0),0)</f>
        <v>0</v>
      </c>
      <c r="T28" s="6">
        <f t="shared" si="9"/>
        <v>0</v>
      </c>
      <c r="U28" s="2"/>
      <c r="V28" s="2" t="str">
        <f>IF(O28&lt;&gt;"",VLOOKUP(O28,Runners!DE$5:DR$183,V$1,FALSE),"")</f>
        <v/>
      </c>
      <c r="W28" s="19" t="str">
        <f t="shared" si="10"/>
        <v/>
      </c>
    </row>
    <row r="29" spans="1:23" x14ac:dyDescent="0.25">
      <c r="A29" s="1" t="s">
        <v>47</v>
      </c>
      <c r="C29" s="3">
        <f>IF(A29&lt;&gt;"",VLOOKUP(A29,Runners!A$5:AX$183,C$1,FALSE),0)</f>
        <v>1.1805555555555555E-2</v>
      </c>
      <c r="D29" s="6">
        <f t="shared" si="0"/>
        <v>26</v>
      </c>
      <c r="E29" s="2"/>
      <c r="F29" s="2">
        <f t="shared" si="11"/>
        <v>0</v>
      </c>
      <c r="J29" s="1" t="str">
        <f t="shared" si="2"/>
        <v>Gill Draper</v>
      </c>
      <c r="M29" s="8" t="str">
        <f t="shared" si="3"/>
        <v/>
      </c>
      <c r="N29" s="8" t="str">
        <f t="shared" si="4"/>
        <v/>
      </c>
      <c r="P29" s="35"/>
      <c r="Q29" s="35"/>
      <c r="T29" s="6"/>
      <c r="U29" s="2"/>
      <c r="V29" s="2"/>
      <c r="W29" s="19"/>
    </row>
    <row r="30" spans="1:23" x14ac:dyDescent="0.25">
      <c r="A30" s="1" t="s">
        <v>230</v>
      </c>
      <c r="C30" s="3">
        <f>IF(A30&lt;&gt;"",VLOOKUP(A30,Runners!A$5:AX$183,C$1,FALSE),0)</f>
        <v>4.340277777777778E-3</v>
      </c>
      <c r="D30" s="6">
        <f>D29+1</f>
        <v>27</v>
      </c>
      <c r="E30" s="2">
        <v>2.388888888888889E-2</v>
      </c>
      <c r="F30" s="2">
        <f t="shared" ref="F30:F56" si="12">IF(E30&gt;0,E30-C30,0)</f>
        <v>1.9548611111111114E-2</v>
      </c>
      <c r="J30" s="1" t="str">
        <f t="shared" si="2"/>
        <v>Gillian Anderson</v>
      </c>
      <c r="M30" s="8" t="str">
        <f t="shared" si="3"/>
        <v/>
      </c>
      <c r="N30" s="8" t="str">
        <f t="shared" si="4"/>
        <v/>
      </c>
      <c r="O30" s="1" t="str">
        <f t="shared" ref="O30:O54" si="13">IF(D30&lt;=L$4,VLOOKUP(M30,E$4:J$207,6,FALSE),"")</f>
        <v/>
      </c>
      <c r="P30" s="35" t="str">
        <f t="shared" ref="P30:P54" si="14">IF(D30&lt;=L$4,VLOOKUP(O30,A$4:B$207,2,FALSE),"")</f>
        <v/>
      </c>
      <c r="Q30" s="35" t="str">
        <f>IF(D30&lt;=L$4,IF(P30="Y",Q28,Q28-1),"")</f>
        <v/>
      </c>
      <c r="R30" s="6">
        <f>IF(Q30=Q28,0,IF(Q30&gt;0,Q30,1))</f>
        <v>0</v>
      </c>
      <c r="S30" s="6">
        <f>IF(AND(D30&lt;=L$4,P30&lt;&gt;"Y"),IF(N30&lt;VLOOKUP(O30,Runners!A$5:CY$183,S$1,FALSE),IF(Y$2="zero",0,Y$2),0),0)</f>
        <v>0</v>
      </c>
      <c r="T30" s="6">
        <f t="shared" ref="T30:T54" si="15">IF(AND(D30&lt;=L$4,P30&lt;&gt;"Y"),S30+R30,0)</f>
        <v>0</v>
      </c>
      <c r="U30" s="2"/>
      <c r="V30" s="2" t="str">
        <f>IF(O30&lt;&gt;"",VLOOKUP(O30,Runners!DE$5:DR$183,V$1,FALSE),"")</f>
        <v/>
      </c>
      <c r="W30" s="19" t="str">
        <f t="shared" ref="W30:W54" si="16">IF(O30&lt;&gt;"",(V30-N30)/V30,"")</f>
        <v/>
      </c>
    </row>
    <row r="31" spans="1:23" x14ac:dyDescent="0.25">
      <c r="A31" s="1" t="s">
        <v>201</v>
      </c>
      <c r="C31" s="3">
        <f>IF(A31&lt;&gt;"",VLOOKUP(A31,Runners!A$5:AX$183,C$1,FALSE),0)</f>
        <v>1.1574074074074074E-6</v>
      </c>
      <c r="D31" s="6">
        <f>D30+1</f>
        <v>28</v>
      </c>
      <c r="E31" s="2"/>
      <c r="F31" s="2">
        <f t="shared" si="12"/>
        <v>0</v>
      </c>
      <c r="J31" s="1" t="str">
        <f t="shared" si="2"/>
        <v>Gillian Oliver</v>
      </c>
      <c r="M31" s="8" t="str">
        <f t="shared" si="3"/>
        <v/>
      </c>
      <c r="N31" s="8" t="str">
        <f t="shared" si="4"/>
        <v/>
      </c>
      <c r="O31" s="1" t="str">
        <f t="shared" si="13"/>
        <v/>
      </c>
      <c r="P31" s="35" t="str">
        <f t="shared" si="14"/>
        <v/>
      </c>
      <c r="Q31" s="35" t="str">
        <f t="shared" ref="Q31:Q54" si="17">IF(D31&lt;=L$4,IF(P31="Y",Q30,Q30-1),"")</f>
        <v/>
      </c>
      <c r="R31" s="6">
        <f t="shared" ref="R31:R54" si="18">IF(Q31=Q30,0,IF(Q31&gt;0,Q31,1))</f>
        <v>0</v>
      </c>
      <c r="S31" s="6">
        <f>IF(AND(D31&lt;=L$4,P31&lt;&gt;"Y"),IF(N31&lt;VLOOKUP(O31,Runners!A$5:CY$183,S$1,FALSE),IF(Y$2="zero",0,Y$2),0),0)</f>
        <v>0</v>
      </c>
      <c r="T31" s="6">
        <f t="shared" si="15"/>
        <v>0</v>
      </c>
      <c r="U31" s="2"/>
      <c r="V31" s="2" t="str">
        <f>IF(O31&lt;&gt;"",VLOOKUP(O31,Runners!DE$5:DR$183,V$1,FALSE),"")</f>
        <v/>
      </c>
      <c r="W31" s="19" t="str">
        <f t="shared" si="16"/>
        <v/>
      </c>
    </row>
    <row r="32" spans="1:23" x14ac:dyDescent="0.25">
      <c r="A32" s="1" t="s">
        <v>3</v>
      </c>
      <c r="C32" s="3">
        <f>IF(A32&lt;&gt;"",VLOOKUP(A32,Runners!A$5:AX$183,C$1,FALSE),0)</f>
        <v>9.3749999999999997E-3</v>
      </c>
      <c r="D32" s="6">
        <f t="shared" ref="D32:D95" si="19">D31+1</f>
        <v>29</v>
      </c>
      <c r="E32" s="2"/>
      <c r="F32" s="2">
        <f t="shared" si="12"/>
        <v>0</v>
      </c>
      <c r="J32" s="1" t="str">
        <f t="shared" si="2"/>
        <v>Graham Webster</v>
      </c>
      <c r="M32" s="8" t="str">
        <f t="shared" si="3"/>
        <v/>
      </c>
      <c r="N32" s="8" t="str">
        <f t="shared" si="4"/>
        <v/>
      </c>
      <c r="O32" s="1" t="str">
        <f t="shared" si="13"/>
        <v/>
      </c>
      <c r="P32" s="35" t="str">
        <f t="shared" si="14"/>
        <v/>
      </c>
      <c r="Q32" s="35" t="str">
        <f t="shared" si="17"/>
        <v/>
      </c>
      <c r="R32" s="6">
        <f t="shared" si="18"/>
        <v>0</v>
      </c>
      <c r="S32" s="6">
        <f>IF(AND(D32&lt;=L$4,P32&lt;&gt;"Y"),IF(N32&lt;VLOOKUP(O32,Runners!A$5:CY$183,S$1,FALSE),IF(Y$2="zero",0,Y$2),0),0)</f>
        <v>0</v>
      </c>
      <c r="T32" s="6">
        <f t="shared" si="15"/>
        <v>0</v>
      </c>
      <c r="U32" s="2"/>
      <c r="V32" s="2" t="str">
        <f>IF(O32&lt;&gt;"",VLOOKUP(O32,Runners!DE$5:DR$183,V$1,FALSE),"")</f>
        <v/>
      </c>
      <c r="W32" s="19" t="str">
        <f t="shared" si="16"/>
        <v/>
      </c>
    </row>
    <row r="33" spans="1:23" x14ac:dyDescent="0.25">
      <c r="A33" s="1" t="s">
        <v>6</v>
      </c>
      <c r="C33" s="3">
        <f>IF(A33&lt;&gt;"",VLOOKUP(A33,Runners!A$5:AX$183,C$1,FALSE),0)</f>
        <v>6.076388888888889E-3</v>
      </c>
      <c r="D33" s="6">
        <f t="shared" si="19"/>
        <v>30</v>
      </c>
      <c r="E33" s="2">
        <v>2.6921296296296294E-2</v>
      </c>
      <c r="F33" s="2">
        <f t="shared" si="12"/>
        <v>2.0844907407407406E-2</v>
      </c>
      <c r="J33" s="1" t="str">
        <f t="shared" si="2"/>
        <v>Greg Oulton</v>
      </c>
      <c r="M33" s="8" t="str">
        <f t="shared" si="3"/>
        <v/>
      </c>
      <c r="N33" s="8" t="str">
        <f t="shared" si="4"/>
        <v/>
      </c>
      <c r="O33" s="1" t="str">
        <f t="shared" si="13"/>
        <v/>
      </c>
      <c r="P33" s="35" t="str">
        <f t="shared" si="14"/>
        <v/>
      </c>
      <c r="Q33" s="35" t="str">
        <f t="shared" si="17"/>
        <v/>
      </c>
      <c r="R33" s="6">
        <f t="shared" si="18"/>
        <v>0</v>
      </c>
      <c r="S33" s="6">
        <f>IF(AND(D33&lt;=L$4,P33&lt;&gt;"Y"),IF(N33&lt;VLOOKUP(O33,Runners!A$5:CY$183,S$1,FALSE),IF(Y$2="zero",0,Y$2),0),0)</f>
        <v>0</v>
      </c>
      <c r="T33" s="6">
        <f t="shared" si="15"/>
        <v>0</v>
      </c>
      <c r="U33" s="2"/>
      <c r="V33" s="2" t="str">
        <f>IF(O33&lt;&gt;"",VLOOKUP(O33,Runners!DE$5:DR$183,V$1,FALSE),"")</f>
        <v/>
      </c>
      <c r="W33" s="19" t="str">
        <f t="shared" si="16"/>
        <v/>
      </c>
    </row>
    <row r="34" spans="1:23" x14ac:dyDescent="0.25">
      <c r="A34" s="1" t="s">
        <v>155</v>
      </c>
      <c r="C34" s="3">
        <f>IF(A34&lt;&gt;"",VLOOKUP(A34,Runners!A$5:AX$183,C$1,FALSE),0)</f>
        <v>1.40625E-2</v>
      </c>
      <c r="D34" s="6">
        <f t="shared" si="19"/>
        <v>31</v>
      </c>
      <c r="E34" s="2"/>
      <c r="F34" s="2">
        <f t="shared" si="12"/>
        <v>0</v>
      </c>
      <c r="J34" s="1" t="str">
        <f t="shared" si="2"/>
        <v>Guest 35:00</v>
      </c>
      <c r="M34" s="8" t="str">
        <f t="shared" si="3"/>
        <v/>
      </c>
      <c r="N34" s="8" t="str">
        <f t="shared" si="4"/>
        <v/>
      </c>
      <c r="O34" s="1" t="str">
        <f t="shared" si="13"/>
        <v/>
      </c>
      <c r="P34" s="35" t="str">
        <f t="shared" si="14"/>
        <v/>
      </c>
      <c r="Q34" s="35" t="str">
        <f t="shared" si="17"/>
        <v/>
      </c>
      <c r="R34" s="6">
        <f t="shared" si="18"/>
        <v>0</v>
      </c>
      <c r="S34" s="6">
        <f>IF(AND(D34&lt;=L$4,P34&lt;&gt;"Y"),IF(N34&lt;VLOOKUP(O34,Runners!A$5:CY$183,S$1,FALSE),IF(Y$2="zero",0,Y$2),0),0)</f>
        <v>0</v>
      </c>
      <c r="T34" s="6">
        <f t="shared" si="15"/>
        <v>0</v>
      </c>
      <c r="U34" s="2"/>
      <c r="V34" s="2" t="str">
        <f>IF(O34&lt;&gt;"",VLOOKUP(O34,Runners!DE$5:DR$183,V$1,FALSE),"")</f>
        <v/>
      </c>
      <c r="W34" s="19" t="str">
        <f t="shared" si="16"/>
        <v/>
      </c>
    </row>
    <row r="35" spans="1:23" x14ac:dyDescent="0.25">
      <c r="A35" s="1" t="s">
        <v>154</v>
      </c>
      <c r="B35" s="3"/>
      <c r="C35" s="3">
        <f>IF(A35&lt;&gt;"",VLOOKUP(A35,Runners!A$5:AX$183,C$1,FALSE),0)</f>
        <v>1.3541666666666667E-2</v>
      </c>
      <c r="D35" s="6">
        <f t="shared" si="19"/>
        <v>32</v>
      </c>
      <c r="E35" s="2"/>
      <c r="F35" s="2">
        <f t="shared" si="12"/>
        <v>0</v>
      </c>
      <c r="J35" s="1" t="str">
        <f t="shared" si="2"/>
        <v>Guest 37:30</v>
      </c>
      <c r="M35" s="8" t="str">
        <f t="shared" si="3"/>
        <v/>
      </c>
      <c r="N35" s="8" t="str">
        <f t="shared" si="4"/>
        <v/>
      </c>
      <c r="O35" s="1" t="str">
        <f t="shared" si="13"/>
        <v/>
      </c>
      <c r="P35" s="35" t="str">
        <f t="shared" si="14"/>
        <v/>
      </c>
      <c r="Q35" s="35" t="str">
        <f t="shared" si="17"/>
        <v/>
      </c>
      <c r="R35" s="6">
        <f t="shared" si="18"/>
        <v>0</v>
      </c>
      <c r="S35" s="6">
        <f>IF(AND(D35&lt;=L$4,P35&lt;&gt;"Y"),IF(N35&lt;VLOOKUP(O35,Runners!A$5:CY$183,S$1,FALSE),IF(Y$2="zero",0,Y$2),0),0)</f>
        <v>0</v>
      </c>
      <c r="T35" s="6">
        <f t="shared" si="15"/>
        <v>0</v>
      </c>
      <c r="U35" s="2"/>
      <c r="V35" s="2" t="str">
        <f>IF(O35&lt;&gt;"",VLOOKUP(O35,Runners!DE$5:DR$183,V$1,FALSE),"")</f>
        <v/>
      </c>
      <c r="W35" s="19" t="str">
        <f t="shared" si="16"/>
        <v/>
      </c>
    </row>
    <row r="36" spans="1:23" x14ac:dyDescent="0.25">
      <c r="A36" s="1" t="s">
        <v>195</v>
      </c>
      <c r="C36" s="3">
        <f>IF(A36&lt;&gt;"",VLOOKUP(A36,Runners!A$5:AX$183,C$1,FALSE),0)</f>
        <v>1.3194444444444444E-2</v>
      </c>
      <c r="D36" s="6">
        <f t="shared" si="19"/>
        <v>33</v>
      </c>
      <c r="E36" s="2"/>
      <c r="F36" s="2">
        <f t="shared" si="12"/>
        <v>0</v>
      </c>
      <c r="J36" s="1" t="str">
        <f t="shared" ref="J36:J67" si="20">A36</f>
        <v>Guest 40:00</v>
      </c>
      <c r="M36" s="8" t="str">
        <f t="shared" ref="M36:M57" si="21">IF(D36&lt;=L$4,SMALL(E$4:E$207,D36),"")</f>
        <v/>
      </c>
      <c r="N36" s="8" t="str">
        <f t="shared" ref="N36:N57" si="22">IF(D36&lt;=L$4,VLOOKUP(M36,E$4:F$207,2,FALSE),"")</f>
        <v/>
      </c>
      <c r="O36" s="1" t="str">
        <f t="shared" si="13"/>
        <v/>
      </c>
      <c r="P36" s="35" t="str">
        <f t="shared" si="14"/>
        <v/>
      </c>
      <c r="Q36" s="35" t="str">
        <f t="shared" si="17"/>
        <v/>
      </c>
      <c r="R36" s="6">
        <f t="shared" si="18"/>
        <v>0</v>
      </c>
      <c r="S36" s="6">
        <f>IF(AND(D36&lt;=L$4,P36&lt;&gt;"Y"),IF(N36&lt;VLOOKUP(O36,Runners!A$5:CY$183,S$1,FALSE),IF(Y$2="zero",0,Y$2),0),0)</f>
        <v>0</v>
      </c>
      <c r="T36" s="6">
        <f t="shared" si="15"/>
        <v>0</v>
      </c>
      <c r="U36" s="2"/>
      <c r="V36" s="2" t="str">
        <f>IF(O36&lt;&gt;"",VLOOKUP(O36,Runners!DE$5:DR$183,V$1,FALSE),"")</f>
        <v/>
      </c>
      <c r="W36" s="19" t="str">
        <f t="shared" si="16"/>
        <v/>
      </c>
    </row>
    <row r="37" spans="1:23" x14ac:dyDescent="0.25">
      <c r="A37" s="1" t="s">
        <v>146</v>
      </c>
      <c r="C37" s="3">
        <f>IF(A37&lt;&gt;"",VLOOKUP(A37,Runners!A$5:AX$183,C$1,FALSE),0)</f>
        <v>1.1979166666666666E-2</v>
      </c>
      <c r="D37" s="6">
        <f t="shared" si="19"/>
        <v>34</v>
      </c>
      <c r="E37" s="2"/>
      <c r="F37" s="2">
        <f t="shared" si="12"/>
        <v>0</v>
      </c>
      <c r="J37" s="1" t="str">
        <f t="shared" si="20"/>
        <v>Guest 42:30</v>
      </c>
      <c r="M37" s="8" t="str">
        <f t="shared" si="21"/>
        <v/>
      </c>
      <c r="N37" s="8" t="str">
        <f t="shared" si="22"/>
        <v/>
      </c>
      <c r="O37" s="1" t="str">
        <f t="shared" si="13"/>
        <v/>
      </c>
      <c r="P37" s="35" t="str">
        <f t="shared" si="14"/>
        <v/>
      </c>
      <c r="Q37" s="35" t="str">
        <f t="shared" si="17"/>
        <v/>
      </c>
      <c r="R37" s="6">
        <f t="shared" si="18"/>
        <v>0</v>
      </c>
      <c r="S37" s="6">
        <f>IF(AND(D37&lt;=L$4,P37&lt;&gt;"Y"),IF(N37&lt;VLOOKUP(O37,Runners!A$5:CY$183,S$1,FALSE),IF(Y$2="zero",0,Y$2),0),0)</f>
        <v>0</v>
      </c>
      <c r="T37" s="6">
        <f t="shared" si="15"/>
        <v>0</v>
      </c>
      <c r="U37" s="2"/>
      <c r="V37" s="2" t="str">
        <f>IF(O37&lt;&gt;"",VLOOKUP(O37,Runners!DE$5:DR$183,V$1,FALSE),"")</f>
        <v/>
      </c>
      <c r="W37" s="19" t="str">
        <f t="shared" si="16"/>
        <v/>
      </c>
    </row>
    <row r="38" spans="1:23" x14ac:dyDescent="0.25">
      <c r="A38" s="1" t="s">
        <v>196</v>
      </c>
      <c r="B38" s="3"/>
      <c r="C38" s="3">
        <f>IF(A38&lt;&gt;"",VLOOKUP(A38,Runners!A$5:AX$183,C$1,FALSE),0)</f>
        <v>1.0937500000000001E-2</v>
      </c>
      <c r="D38" s="6">
        <f t="shared" si="19"/>
        <v>35</v>
      </c>
      <c r="E38" s="2"/>
      <c r="F38" s="2">
        <f t="shared" si="12"/>
        <v>0</v>
      </c>
      <c r="J38" s="1" t="str">
        <f t="shared" si="20"/>
        <v>Guest 45:00</v>
      </c>
      <c r="M38" s="8" t="str">
        <f t="shared" si="21"/>
        <v/>
      </c>
      <c r="N38" s="8" t="str">
        <f t="shared" si="22"/>
        <v/>
      </c>
      <c r="O38" s="1" t="str">
        <f t="shared" si="13"/>
        <v/>
      </c>
      <c r="P38" s="35" t="str">
        <f t="shared" si="14"/>
        <v/>
      </c>
      <c r="Q38" s="35" t="str">
        <f t="shared" si="17"/>
        <v/>
      </c>
      <c r="R38" s="6">
        <f t="shared" si="18"/>
        <v>0</v>
      </c>
      <c r="S38" s="6">
        <f>IF(AND(D38&lt;=L$4,P38&lt;&gt;"Y"),IF(N38&lt;VLOOKUP(O38,Runners!A$5:CY$183,S$1,FALSE),IF(Y$2="zero",0,Y$2),0),0)</f>
        <v>0</v>
      </c>
      <c r="T38" s="6">
        <f t="shared" si="15"/>
        <v>0</v>
      </c>
      <c r="U38" s="2"/>
      <c r="V38" s="2" t="str">
        <f>IF(O38&lt;&gt;"",VLOOKUP(O38,Runners!DE$5:DR$183,V$1,FALSE),"")</f>
        <v/>
      </c>
      <c r="W38" s="19" t="str">
        <f t="shared" si="16"/>
        <v/>
      </c>
    </row>
    <row r="39" spans="1:23" x14ac:dyDescent="0.25">
      <c r="A39" s="1" t="s">
        <v>147</v>
      </c>
      <c r="C39" s="3">
        <f>IF(A39&lt;&gt;"",VLOOKUP(A39,Runners!A$5:AX$183,C$1,FALSE),0)</f>
        <v>9.2013888888888892E-3</v>
      </c>
      <c r="D39" s="6">
        <f t="shared" si="19"/>
        <v>36</v>
      </c>
      <c r="E39" s="2"/>
      <c r="F39" s="2">
        <f t="shared" si="12"/>
        <v>0</v>
      </c>
      <c r="J39" s="1" t="str">
        <f t="shared" si="20"/>
        <v>Guest 47:30</v>
      </c>
      <c r="M39" s="8" t="str">
        <f t="shared" si="21"/>
        <v/>
      </c>
      <c r="N39" s="8" t="str">
        <f t="shared" si="22"/>
        <v/>
      </c>
      <c r="O39" s="1" t="str">
        <f t="shared" si="13"/>
        <v/>
      </c>
      <c r="P39" s="35" t="str">
        <f t="shared" si="14"/>
        <v/>
      </c>
      <c r="Q39" s="35" t="str">
        <f t="shared" si="17"/>
        <v/>
      </c>
      <c r="R39" s="6">
        <f t="shared" si="18"/>
        <v>0</v>
      </c>
      <c r="S39" s="6">
        <f>IF(AND(D39&lt;=L$4,P39&lt;&gt;"Y"),IF(N39&lt;VLOOKUP(O39,Runners!A$5:CY$183,S$1,FALSE),IF(Y$2="zero",0,Y$2),0),0)</f>
        <v>0</v>
      </c>
      <c r="T39" s="6">
        <f t="shared" si="15"/>
        <v>0</v>
      </c>
      <c r="U39" s="2"/>
      <c r="V39" s="2" t="str">
        <f>IF(O39&lt;&gt;"",VLOOKUP(O39,Runners!DE$5:DR$183,V$1,FALSE),"")</f>
        <v/>
      </c>
      <c r="W39" s="19" t="str">
        <f t="shared" si="16"/>
        <v/>
      </c>
    </row>
    <row r="40" spans="1:23" x14ac:dyDescent="0.25">
      <c r="A40" s="1" t="s">
        <v>197</v>
      </c>
      <c r="C40" s="3">
        <f>IF(A40&lt;&gt;"",VLOOKUP(A40,Runners!A$5:AX$183,C$1,FALSE),0)</f>
        <v>7.1180555555555554E-3</v>
      </c>
      <c r="D40" s="6">
        <f t="shared" si="19"/>
        <v>37</v>
      </c>
      <c r="E40" s="2"/>
      <c r="F40" s="2">
        <f t="shared" si="12"/>
        <v>0</v>
      </c>
      <c r="J40" s="1" t="str">
        <f t="shared" si="20"/>
        <v>Guest 50:00</v>
      </c>
      <c r="M40" s="8" t="str">
        <f t="shared" si="21"/>
        <v/>
      </c>
      <c r="N40" s="8" t="str">
        <f t="shared" si="22"/>
        <v/>
      </c>
      <c r="O40" s="1" t="str">
        <f t="shared" si="13"/>
        <v/>
      </c>
      <c r="P40" s="35" t="str">
        <f t="shared" si="14"/>
        <v/>
      </c>
      <c r="Q40" s="35" t="str">
        <f t="shared" si="17"/>
        <v/>
      </c>
      <c r="R40" s="6">
        <f t="shared" si="18"/>
        <v>0</v>
      </c>
      <c r="S40" s="6">
        <f>IF(AND(D40&lt;=L$4,P40&lt;&gt;"Y"),IF(N40&lt;VLOOKUP(O40,Runners!A$5:CY$183,S$1,FALSE),IF(Y$2="zero",0,Y$2),0),0)</f>
        <v>0</v>
      </c>
      <c r="T40" s="6">
        <f t="shared" si="15"/>
        <v>0</v>
      </c>
      <c r="U40" s="2"/>
      <c r="V40" s="2" t="str">
        <f>IF(O40&lt;&gt;"",VLOOKUP(O40,Runners!DE$5:DR$183,V$1,FALSE),"")</f>
        <v/>
      </c>
      <c r="W40" s="19" t="str">
        <f t="shared" si="16"/>
        <v/>
      </c>
    </row>
    <row r="41" spans="1:23" x14ac:dyDescent="0.25">
      <c r="A41" s="1" t="s">
        <v>198</v>
      </c>
      <c r="C41" s="3">
        <f>IF(A41&lt;&gt;"",VLOOKUP(A41,Runners!A$5:AX$183,C$1,FALSE),0)</f>
        <v>4.5138888888888893E-3</v>
      </c>
      <c r="D41" s="6">
        <f t="shared" si="19"/>
        <v>38</v>
      </c>
      <c r="E41" s="2"/>
      <c r="F41" s="2">
        <f t="shared" si="12"/>
        <v>0</v>
      </c>
      <c r="J41" s="1" t="str">
        <f t="shared" si="20"/>
        <v>Guest 55:00</v>
      </c>
      <c r="M41" s="8" t="str">
        <f t="shared" si="21"/>
        <v/>
      </c>
      <c r="N41" s="8" t="str">
        <f t="shared" si="22"/>
        <v/>
      </c>
      <c r="O41" s="1" t="str">
        <f t="shared" si="13"/>
        <v/>
      </c>
      <c r="P41" s="35" t="str">
        <f t="shared" si="14"/>
        <v/>
      </c>
      <c r="Q41" s="35" t="str">
        <f t="shared" si="17"/>
        <v/>
      </c>
      <c r="R41" s="6">
        <f t="shared" si="18"/>
        <v>0</v>
      </c>
      <c r="S41" s="6">
        <f>IF(AND(D41&lt;=L$4,P41&lt;&gt;"Y"),IF(N41&lt;VLOOKUP(O41,Runners!A$5:CY$183,S$1,FALSE),IF(Y$2="zero",0,Y$2),0),0)</f>
        <v>0</v>
      </c>
      <c r="T41" s="6">
        <f t="shared" si="15"/>
        <v>0</v>
      </c>
      <c r="U41" s="2"/>
      <c r="V41" s="2" t="str">
        <f>IF(O41&lt;&gt;"",VLOOKUP(O41,Runners!DE$5:DR$183,V$1,FALSE),"")</f>
        <v/>
      </c>
      <c r="W41" s="19" t="str">
        <f t="shared" si="16"/>
        <v/>
      </c>
    </row>
    <row r="42" spans="1:23" x14ac:dyDescent="0.25">
      <c r="A42" s="1" t="s">
        <v>199</v>
      </c>
      <c r="C42" s="3">
        <f>IF(A42&lt;&gt;"",VLOOKUP(A42,Runners!A$5:AX$183,C$1,FALSE),0)</f>
        <v>1.0416666666666667E-3</v>
      </c>
      <c r="D42" s="6">
        <f t="shared" si="19"/>
        <v>39</v>
      </c>
      <c r="E42" s="2"/>
      <c r="F42" s="2">
        <f t="shared" si="12"/>
        <v>0</v>
      </c>
      <c r="J42" s="1" t="str">
        <f t="shared" si="20"/>
        <v>Guest 60:00</v>
      </c>
      <c r="M42" s="8" t="str">
        <f t="shared" si="21"/>
        <v/>
      </c>
      <c r="N42" s="8" t="str">
        <f t="shared" si="22"/>
        <v/>
      </c>
      <c r="O42" s="1" t="str">
        <f t="shared" si="13"/>
        <v/>
      </c>
      <c r="P42" s="35" t="str">
        <f t="shared" si="14"/>
        <v/>
      </c>
      <c r="Q42" s="35" t="str">
        <f t="shared" si="17"/>
        <v/>
      </c>
      <c r="R42" s="6">
        <f t="shared" si="18"/>
        <v>0</v>
      </c>
      <c r="S42" s="6">
        <f>IF(AND(D42&lt;=L$4,P42&lt;&gt;"Y"),IF(N42&lt;VLOOKUP(O42,Runners!A$5:CY$183,S$1,FALSE),IF(Y$2="zero",0,Y$2),0),0)</f>
        <v>0</v>
      </c>
      <c r="T42" s="6">
        <f t="shared" si="15"/>
        <v>0</v>
      </c>
      <c r="U42" s="2"/>
      <c r="V42" s="2" t="str">
        <f>IF(O42&lt;&gt;"",VLOOKUP(O42,Runners!DE$5:DR$183,V$1,FALSE),"")</f>
        <v/>
      </c>
      <c r="W42" s="19" t="str">
        <f t="shared" si="16"/>
        <v/>
      </c>
    </row>
    <row r="43" spans="1:23" x14ac:dyDescent="0.25">
      <c r="A43" s="1" t="s">
        <v>225</v>
      </c>
      <c r="C43" s="3">
        <f>IF(A43&lt;&gt;"",VLOOKUP(A43,Runners!A$5:AX$183,C$1,FALSE),0)</f>
        <v>9.0277777777777769E-3</v>
      </c>
      <c r="D43" s="6">
        <f t="shared" si="19"/>
        <v>40</v>
      </c>
      <c r="E43" s="2"/>
      <c r="F43" s="2">
        <f t="shared" si="12"/>
        <v>0</v>
      </c>
      <c r="J43" s="1" t="str">
        <f t="shared" si="20"/>
        <v>Hannah Riley</v>
      </c>
      <c r="M43" s="8" t="str">
        <f t="shared" si="21"/>
        <v/>
      </c>
      <c r="N43" s="8" t="str">
        <f t="shared" si="22"/>
        <v/>
      </c>
      <c r="O43" s="1" t="str">
        <f t="shared" si="13"/>
        <v/>
      </c>
      <c r="P43" s="35" t="str">
        <f t="shared" si="14"/>
        <v/>
      </c>
      <c r="Q43" s="35" t="str">
        <f t="shared" si="17"/>
        <v/>
      </c>
      <c r="R43" s="6">
        <f t="shared" si="18"/>
        <v>0</v>
      </c>
      <c r="S43" s="6">
        <f>IF(AND(D43&lt;=L$4,P43&lt;&gt;"Y"),IF(N43&lt;VLOOKUP(O43,Runners!A$5:CY$183,S$1,FALSE),IF(Y$2="zero",0,Y$2),0),0)</f>
        <v>0</v>
      </c>
      <c r="T43" s="6">
        <f t="shared" si="15"/>
        <v>0</v>
      </c>
      <c r="U43" s="2"/>
      <c r="V43" s="2" t="str">
        <f>IF(O43&lt;&gt;"",VLOOKUP(O43,Runners!DE$5:DR$183,V$1,FALSE),"")</f>
        <v/>
      </c>
      <c r="W43" s="19" t="str">
        <f t="shared" si="16"/>
        <v/>
      </c>
    </row>
    <row r="44" spans="1:23" x14ac:dyDescent="0.25">
      <c r="A44" s="1" t="s">
        <v>140</v>
      </c>
      <c r="C44" s="3">
        <f>IF(A44&lt;&gt;"",VLOOKUP(A44,Runners!A$5:AX$183,C$1,FALSE),0)</f>
        <v>6.5972222222222222E-3</v>
      </c>
      <c r="D44" s="6">
        <f t="shared" si="19"/>
        <v>41</v>
      </c>
      <c r="E44" s="2"/>
      <c r="F44" s="2">
        <f t="shared" si="12"/>
        <v>0</v>
      </c>
      <c r="J44" s="1" t="str">
        <f t="shared" si="20"/>
        <v>Ian Tate</v>
      </c>
      <c r="M44" s="8" t="str">
        <f t="shared" si="21"/>
        <v/>
      </c>
      <c r="N44" s="8" t="str">
        <f t="shared" si="22"/>
        <v/>
      </c>
      <c r="O44" s="1" t="str">
        <f t="shared" si="13"/>
        <v/>
      </c>
      <c r="P44" s="35" t="str">
        <f t="shared" si="14"/>
        <v/>
      </c>
      <c r="Q44" s="35" t="str">
        <f t="shared" si="17"/>
        <v/>
      </c>
      <c r="R44" s="6">
        <f t="shared" si="18"/>
        <v>0</v>
      </c>
      <c r="S44" s="6">
        <f>IF(AND(D44&lt;=L$4,P44&lt;&gt;"Y"),IF(N44&lt;VLOOKUP(O44,Runners!A$5:CY$183,S$1,FALSE),IF(Y$2="zero",0,Y$2),0),0)</f>
        <v>0</v>
      </c>
      <c r="T44" s="6">
        <f t="shared" si="15"/>
        <v>0</v>
      </c>
      <c r="U44" s="2"/>
      <c r="V44" s="2" t="str">
        <f>IF(O44&lt;&gt;"",VLOOKUP(O44,Runners!DE$5:DR$183,V$1,FALSE),"")</f>
        <v/>
      </c>
      <c r="W44" s="19" t="str">
        <f t="shared" si="16"/>
        <v/>
      </c>
    </row>
    <row r="45" spans="1:23" x14ac:dyDescent="0.25">
      <c r="A45" s="1" t="s">
        <v>7</v>
      </c>
      <c r="C45" s="3">
        <f>IF(A45&lt;&gt;"",VLOOKUP(A45,Runners!A$5:AX$183,C$1,FALSE),0)</f>
        <v>1.2152777777777778E-3</v>
      </c>
      <c r="D45" s="6">
        <f t="shared" si="19"/>
        <v>42</v>
      </c>
      <c r="E45" s="2"/>
      <c r="F45" s="2">
        <f t="shared" si="12"/>
        <v>0</v>
      </c>
      <c r="J45" s="1" t="str">
        <f t="shared" si="20"/>
        <v>Jacqui Murray</v>
      </c>
      <c r="M45" s="8" t="str">
        <f t="shared" si="21"/>
        <v/>
      </c>
      <c r="N45" s="8" t="str">
        <f t="shared" si="22"/>
        <v/>
      </c>
      <c r="O45" s="1" t="str">
        <f t="shared" si="13"/>
        <v/>
      </c>
      <c r="P45" s="35" t="str">
        <f t="shared" si="14"/>
        <v/>
      </c>
      <c r="Q45" s="35" t="str">
        <f t="shared" si="17"/>
        <v/>
      </c>
      <c r="R45" s="6">
        <f t="shared" si="18"/>
        <v>0</v>
      </c>
      <c r="S45" s="6">
        <f>IF(AND(D45&lt;=L$4,P45&lt;&gt;"Y"),IF(N45&lt;VLOOKUP(O45,Runners!A$5:CY$183,S$1,FALSE),IF(Y$2="zero",0,Y$2),0),0)</f>
        <v>0</v>
      </c>
      <c r="T45" s="6">
        <f t="shared" si="15"/>
        <v>0</v>
      </c>
      <c r="U45" s="2"/>
      <c r="V45" s="2" t="str">
        <f>IF(O45&lt;&gt;"",VLOOKUP(O45,Runners!DE$5:DR$183,V$1,FALSE),"")</f>
        <v/>
      </c>
      <c r="W45" s="19" t="str">
        <f t="shared" si="16"/>
        <v/>
      </c>
    </row>
    <row r="46" spans="1:23" x14ac:dyDescent="0.25">
      <c r="A46" s="1" t="s">
        <v>189</v>
      </c>
      <c r="B46" s="3"/>
      <c r="C46" s="3">
        <f>IF(A46&lt;&gt;"",VLOOKUP(A46,Runners!A$5:AX$183,C$1,FALSE),0)</f>
        <v>1.1979166666666667E-2</v>
      </c>
      <c r="D46" s="6">
        <f t="shared" si="19"/>
        <v>43</v>
      </c>
      <c r="E46" s="2">
        <v>2.6643518518518521E-2</v>
      </c>
      <c r="F46" s="2">
        <f t="shared" si="12"/>
        <v>1.4664351851851854E-2</v>
      </c>
      <c r="J46" s="1" t="str">
        <f t="shared" si="20"/>
        <v>James Whittle</v>
      </c>
      <c r="M46" s="8" t="str">
        <f t="shared" si="21"/>
        <v/>
      </c>
      <c r="N46" s="8" t="str">
        <f t="shared" si="22"/>
        <v/>
      </c>
      <c r="O46" s="1" t="str">
        <f t="shared" si="13"/>
        <v/>
      </c>
      <c r="P46" s="35" t="str">
        <f t="shared" si="14"/>
        <v/>
      </c>
      <c r="Q46" s="35" t="str">
        <f t="shared" si="17"/>
        <v/>
      </c>
      <c r="R46" s="6">
        <f t="shared" si="18"/>
        <v>0</v>
      </c>
      <c r="S46" s="6">
        <f>IF(AND(D46&lt;=L$4,P46&lt;&gt;"Y"),IF(N46&lt;VLOOKUP(O46,Runners!A$5:CY$183,S$1,FALSE),IF(Y$2="zero",0,Y$2),0),0)</f>
        <v>0</v>
      </c>
      <c r="T46" s="6">
        <f t="shared" si="15"/>
        <v>0</v>
      </c>
      <c r="U46" s="2"/>
      <c r="V46" s="2" t="str">
        <f>IF(O46&lt;&gt;"",VLOOKUP(O46,Runners!DE$5:DR$183,V$1,FALSE),"")</f>
        <v/>
      </c>
      <c r="W46" s="19" t="str">
        <f t="shared" si="16"/>
        <v/>
      </c>
    </row>
    <row r="47" spans="1:23" x14ac:dyDescent="0.25">
      <c r="A47" s="1" t="s">
        <v>176</v>
      </c>
      <c r="B47" s="3"/>
      <c r="C47" s="3">
        <f>IF(A47&lt;&gt;"",VLOOKUP(A47,Runners!A$5:AX$183,C$1,FALSE),0)</f>
        <v>8.3333333333333332E-3</v>
      </c>
      <c r="D47" s="6">
        <f t="shared" si="19"/>
        <v>44</v>
      </c>
      <c r="E47" s="2"/>
      <c r="F47" s="2">
        <f t="shared" si="12"/>
        <v>0</v>
      </c>
      <c r="J47" s="1" t="str">
        <f t="shared" si="20"/>
        <v>Jennifer Hill</v>
      </c>
      <c r="M47" s="8" t="str">
        <f t="shared" si="21"/>
        <v/>
      </c>
      <c r="N47" s="8" t="str">
        <f t="shared" si="22"/>
        <v/>
      </c>
      <c r="O47" s="1" t="str">
        <f t="shared" si="13"/>
        <v/>
      </c>
      <c r="P47" s="35" t="str">
        <f t="shared" si="14"/>
        <v/>
      </c>
      <c r="Q47" s="35" t="str">
        <f t="shared" si="17"/>
        <v/>
      </c>
      <c r="R47" s="6">
        <f t="shared" si="18"/>
        <v>0</v>
      </c>
      <c r="S47" s="6">
        <f>IF(AND(D47&lt;=L$4,P47&lt;&gt;"Y"),IF(N47&lt;VLOOKUP(O47,Runners!A$5:CY$183,S$1,FALSE),IF(Y$2="zero",0,Y$2),0),0)</f>
        <v>0</v>
      </c>
      <c r="T47" s="6">
        <f t="shared" si="15"/>
        <v>0</v>
      </c>
      <c r="U47" s="2"/>
      <c r="V47" s="2" t="str">
        <f>IF(O47&lt;&gt;"",VLOOKUP(O47,Runners!DE$5:DR$183,V$1,FALSE),"")</f>
        <v/>
      </c>
      <c r="W47" s="19" t="str">
        <f t="shared" si="16"/>
        <v/>
      </c>
    </row>
    <row r="48" spans="1:23" x14ac:dyDescent="0.25">
      <c r="A48" s="1" t="s">
        <v>16</v>
      </c>
      <c r="C48" s="3">
        <f>IF(A48&lt;&gt;"",VLOOKUP(A48,Runners!A$5:AX$183,C$1,FALSE),0)</f>
        <v>1.1979166666666666E-2</v>
      </c>
      <c r="D48" s="6">
        <f t="shared" si="19"/>
        <v>45</v>
      </c>
      <c r="E48" s="2"/>
      <c r="F48" s="2">
        <f t="shared" si="12"/>
        <v>0</v>
      </c>
      <c r="J48" s="1" t="str">
        <f t="shared" si="20"/>
        <v>Joe Greenwood</v>
      </c>
      <c r="M48" s="8" t="str">
        <f t="shared" si="21"/>
        <v/>
      </c>
      <c r="N48" s="8" t="str">
        <f t="shared" si="22"/>
        <v/>
      </c>
      <c r="O48" s="1" t="str">
        <f t="shared" si="13"/>
        <v/>
      </c>
      <c r="P48" s="35" t="str">
        <f t="shared" si="14"/>
        <v/>
      </c>
      <c r="Q48" s="35" t="str">
        <f t="shared" si="17"/>
        <v/>
      </c>
      <c r="R48" s="6">
        <f t="shared" si="18"/>
        <v>0</v>
      </c>
      <c r="S48" s="6">
        <f>IF(AND(D48&lt;=L$4,P48&lt;&gt;"Y"),IF(N48&lt;VLOOKUP(O48,Runners!A$5:CY$183,S$1,FALSE),IF(Y$2="zero",0,Y$2),0),0)</f>
        <v>0</v>
      </c>
      <c r="T48" s="6">
        <f t="shared" si="15"/>
        <v>0</v>
      </c>
      <c r="U48" s="2"/>
      <c r="V48" s="2" t="str">
        <f>IF(O48&lt;&gt;"",VLOOKUP(O48,Runners!DE$5:DR$183,V$1,FALSE),"")</f>
        <v/>
      </c>
      <c r="W48" s="19" t="str">
        <f t="shared" si="16"/>
        <v/>
      </c>
    </row>
    <row r="49" spans="1:23" x14ac:dyDescent="0.25">
      <c r="A49" s="1" t="s">
        <v>124</v>
      </c>
      <c r="C49" s="3">
        <f>IF(A49&lt;&gt;"",VLOOKUP(A49,Runners!A$5:AX$183,C$1,FALSE),0)</f>
        <v>8.8541666666666664E-3</v>
      </c>
      <c r="D49" s="6">
        <f t="shared" si="19"/>
        <v>46</v>
      </c>
      <c r="E49" s="2"/>
      <c r="F49" s="2">
        <f t="shared" si="12"/>
        <v>0</v>
      </c>
      <c r="J49" s="1" t="str">
        <f t="shared" si="20"/>
        <v>John Bertenshaw</v>
      </c>
      <c r="M49" s="8" t="str">
        <f t="shared" si="21"/>
        <v/>
      </c>
      <c r="N49" s="8" t="str">
        <f t="shared" si="22"/>
        <v/>
      </c>
      <c r="O49" s="1" t="str">
        <f t="shared" si="13"/>
        <v/>
      </c>
      <c r="P49" s="35" t="str">
        <f t="shared" si="14"/>
        <v/>
      </c>
      <c r="Q49" s="35" t="str">
        <f t="shared" si="17"/>
        <v/>
      </c>
      <c r="R49" s="6">
        <f t="shared" si="18"/>
        <v>0</v>
      </c>
      <c r="S49" s="6">
        <f>IF(AND(D49&lt;=L$4,P49&lt;&gt;"Y"),IF(N49&lt;VLOOKUP(O49,Runners!A$5:CY$183,S$1,FALSE),IF(Y$2="zero",0,Y$2),0),0)</f>
        <v>0</v>
      </c>
      <c r="T49" s="6">
        <f t="shared" si="15"/>
        <v>0</v>
      </c>
      <c r="U49" s="2"/>
      <c r="V49" s="2" t="str">
        <f>IF(O49&lt;&gt;"",VLOOKUP(O49,Runners!DE$5:DR$183,V$1,FALSE),"")</f>
        <v/>
      </c>
      <c r="W49" s="19" t="str">
        <f t="shared" si="16"/>
        <v/>
      </c>
    </row>
    <row r="50" spans="1:23" x14ac:dyDescent="0.25">
      <c r="A50" s="1" t="s">
        <v>142</v>
      </c>
      <c r="C50" s="3">
        <f>IF(A50&lt;&gt;"",VLOOKUP(A50,Runners!A$5:AX$183,C$1,FALSE),0)</f>
        <v>9.8958333333333329E-3</v>
      </c>
      <c r="D50" s="6">
        <f t="shared" si="19"/>
        <v>47</v>
      </c>
      <c r="E50" s="2"/>
      <c r="F50" s="2">
        <f t="shared" si="12"/>
        <v>0</v>
      </c>
      <c r="J50" s="1" t="str">
        <f t="shared" si="20"/>
        <v>Jonathan Tuck</v>
      </c>
      <c r="M50" s="8" t="str">
        <f t="shared" si="21"/>
        <v/>
      </c>
      <c r="N50" s="8" t="str">
        <f t="shared" si="22"/>
        <v/>
      </c>
      <c r="O50" s="1" t="str">
        <f t="shared" si="13"/>
        <v/>
      </c>
      <c r="P50" s="35" t="str">
        <f t="shared" si="14"/>
        <v/>
      </c>
      <c r="Q50" s="35" t="str">
        <f t="shared" si="17"/>
        <v/>
      </c>
      <c r="R50" s="6">
        <f t="shared" si="18"/>
        <v>0</v>
      </c>
      <c r="S50" s="6">
        <f>IF(AND(D50&lt;=L$4,P50&lt;&gt;"Y"),IF(N50&lt;VLOOKUP(O50,Runners!A$5:CY$183,S$1,FALSE),IF(Y$2="zero",0,Y$2),0),0)</f>
        <v>0</v>
      </c>
      <c r="T50" s="6">
        <f t="shared" si="15"/>
        <v>0</v>
      </c>
      <c r="U50" s="2"/>
      <c r="V50" s="2" t="str">
        <f>IF(O50&lt;&gt;"",VLOOKUP(O50,Runners!DE$5:DR$183,V$1,FALSE),"")</f>
        <v/>
      </c>
      <c r="W50" s="19" t="str">
        <f t="shared" si="16"/>
        <v/>
      </c>
    </row>
    <row r="51" spans="1:23" x14ac:dyDescent="0.25">
      <c r="A51" s="1" t="s">
        <v>191</v>
      </c>
      <c r="C51" s="3">
        <f>IF(A51&lt;&gt;"",VLOOKUP(A51,Runners!A$5:AX$183,C$1,FALSE),0)</f>
        <v>2.9513888888888888E-3</v>
      </c>
      <c r="D51" s="6">
        <f t="shared" si="19"/>
        <v>48</v>
      </c>
      <c r="E51" s="2">
        <v>2.5694444444444447E-2</v>
      </c>
      <c r="F51" s="2">
        <f t="shared" si="12"/>
        <v>2.2743055555555558E-2</v>
      </c>
      <c r="J51" s="1" t="str">
        <f t="shared" si="20"/>
        <v>Juli Wiseman</v>
      </c>
      <c r="M51" s="8" t="str">
        <f t="shared" si="21"/>
        <v/>
      </c>
      <c r="N51" s="8" t="str">
        <f t="shared" si="22"/>
        <v/>
      </c>
      <c r="O51" s="1" t="str">
        <f t="shared" si="13"/>
        <v/>
      </c>
      <c r="P51" s="35" t="str">
        <f t="shared" si="14"/>
        <v/>
      </c>
      <c r="Q51" s="35" t="str">
        <f t="shared" si="17"/>
        <v/>
      </c>
      <c r="R51" s="6">
        <f t="shared" si="18"/>
        <v>0</v>
      </c>
      <c r="S51" s="6">
        <f>IF(AND(D51&lt;=L$4,P51&lt;&gt;"Y"),IF(N51&lt;VLOOKUP(O51,Runners!A$5:CY$183,S$1,FALSE),IF(Y$2="zero",0,Y$2),0),0)</f>
        <v>0</v>
      </c>
      <c r="T51" s="6">
        <f t="shared" si="15"/>
        <v>0</v>
      </c>
      <c r="U51" s="2"/>
      <c r="V51" s="2" t="str">
        <f>IF(O51&lt;&gt;"",VLOOKUP(O51,Runners!DE$5:DR$183,V$1,FALSE),"")</f>
        <v/>
      </c>
      <c r="W51" s="19" t="str">
        <f t="shared" si="16"/>
        <v/>
      </c>
    </row>
    <row r="52" spans="1:23" x14ac:dyDescent="0.25">
      <c r="A52" s="1" t="s">
        <v>14</v>
      </c>
      <c r="C52" s="3">
        <f>IF(A52&lt;&gt;"",VLOOKUP(A52,Runners!A$5:AX$183,C$1,FALSE),0)</f>
        <v>4.6874999999999998E-3</v>
      </c>
      <c r="D52" s="6">
        <f t="shared" si="19"/>
        <v>49</v>
      </c>
      <c r="E52" s="2">
        <v>2.5648148148148146E-2</v>
      </c>
      <c r="F52" s="2">
        <f t="shared" si="12"/>
        <v>2.0960648148148145E-2</v>
      </c>
      <c r="J52" s="1" t="str">
        <f t="shared" si="20"/>
        <v>Julia Rolfe</v>
      </c>
      <c r="M52" s="8" t="str">
        <f t="shared" si="21"/>
        <v/>
      </c>
      <c r="N52" s="8" t="str">
        <f t="shared" si="22"/>
        <v/>
      </c>
      <c r="O52" s="1" t="str">
        <f t="shared" si="13"/>
        <v/>
      </c>
      <c r="P52" s="35" t="str">
        <f t="shared" si="14"/>
        <v/>
      </c>
      <c r="Q52" s="35" t="str">
        <f t="shared" si="17"/>
        <v/>
      </c>
      <c r="R52" s="6">
        <f t="shared" si="18"/>
        <v>0</v>
      </c>
      <c r="S52" s="6">
        <f>IF(AND(D52&lt;=L$4,P52&lt;&gt;"Y"),IF(N52&lt;VLOOKUP(O52,Runners!A$5:CY$183,S$1,FALSE),IF(Y$2="zero",0,Y$2),0),0)</f>
        <v>0</v>
      </c>
      <c r="T52" s="6">
        <f t="shared" si="15"/>
        <v>0</v>
      </c>
      <c r="U52" s="2"/>
      <c r="V52" s="2" t="str">
        <f>IF(O52&lt;&gt;"",VLOOKUP(O52,Runners!DE$5:DR$183,V$1,FALSE),"")</f>
        <v/>
      </c>
      <c r="W52" s="19" t="str">
        <f t="shared" si="16"/>
        <v/>
      </c>
    </row>
    <row r="53" spans="1:23" x14ac:dyDescent="0.25">
      <c r="A53" s="1" t="s">
        <v>180</v>
      </c>
      <c r="C53" s="3">
        <f>IF(A53&lt;&gt;"",VLOOKUP(A53,Runners!A$5:AX$183,C$1,FALSE),0)</f>
        <v>7.6388888888888886E-3</v>
      </c>
      <c r="D53" s="6">
        <f t="shared" si="19"/>
        <v>50</v>
      </c>
      <c r="E53" s="2"/>
      <c r="F53" s="2">
        <f t="shared" si="12"/>
        <v>0</v>
      </c>
      <c r="J53" s="1" t="str">
        <f t="shared" si="20"/>
        <v>Kate Edwards</v>
      </c>
      <c r="M53" s="8" t="str">
        <f t="shared" si="21"/>
        <v/>
      </c>
      <c r="N53" s="8" t="str">
        <f t="shared" si="22"/>
        <v/>
      </c>
      <c r="O53" s="1" t="str">
        <f t="shared" si="13"/>
        <v/>
      </c>
      <c r="P53" s="35" t="str">
        <f t="shared" si="14"/>
        <v/>
      </c>
      <c r="Q53" s="35" t="str">
        <f t="shared" si="17"/>
        <v/>
      </c>
      <c r="R53" s="6">
        <f t="shared" si="18"/>
        <v>0</v>
      </c>
      <c r="S53" s="6">
        <f>IF(AND(D53&lt;=L$4,P53&lt;&gt;"Y"),IF(N53&lt;VLOOKUP(O53,Runners!A$5:CY$183,S$1,FALSE),IF(Y$2="zero",0,Y$2),0),0)</f>
        <v>0</v>
      </c>
      <c r="T53" s="6">
        <f t="shared" si="15"/>
        <v>0</v>
      </c>
      <c r="U53" s="2"/>
      <c r="V53" s="2" t="str">
        <f>IF(O53&lt;&gt;"",VLOOKUP(O53,Runners!DE$5:DR$183,V$1,FALSE),"")</f>
        <v/>
      </c>
      <c r="W53" s="19" t="str">
        <f t="shared" si="16"/>
        <v/>
      </c>
    </row>
    <row r="54" spans="1:23" x14ac:dyDescent="0.25">
      <c r="A54" s="1" t="s">
        <v>13</v>
      </c>
      <c r="C54" s="3">
        <f>IF(A54&lt;&gt;"",VLOOKUP(A54,Runners!A$5:AX$183,C$1,FALSE),0)</f>
        <v>2.9513888888888888E-3</v>
      </c>
      <c r="D54" s="6">
        <f t="shared" si="19"/>
        <v>51</v>
      </c>
      <c r="E54" s="2"/>
      <c r="F54" s="2">
        <f t="shared" si="12"/>
        <v>0</v>
      </c>
      <c r="J54" s="1" t="str">
        <f t="shared" si="20"/>
        <v>Kathy Gaunt</v>
      </c>
      <c r="M54" s="8" t="str">
        <f t="shared" si="21"/>
        <v/>
      </c>
      <c r="N54" s="8" t="str">
        <f t="shared" si="22"/>
        <v/>
      </c>
      <c r="O54" s="1" t="str">
        <f t="shared" si="13"/>
        <v/>
      </c>
      <c r="P54" s="35" t="str">
        <f t="shared" si="14"/>
        <v/>
      </c>
      <c r="Q54" s="35" t="str">
        <f t="shared" si="17"/>
        <v/>
      </c>
      <c r="R54" s="6">
        <f t="shared" si="18"/>
        <v>0</v>
      </c>
      <c r="S54" s="6">
        <f>IF(AND(D54&lt;=L$4,P54&lt;&gt;"Y"),IF(N54&lt;VLOOKUP(O54,Runners!A$5:CY$183,S$1,FALSE),IF(Y$2="zero",0,Y$2),0),0)</f>
        <v>0</v>
      </c>
      <c r="T54" s="6">
        <f t="shared" si="15"/>
        <v>0</v>
      </c>
      <c r="U54" s="2"/>
      <c r="V54" s="2" t="str">
        <f>IF(O54&lt;&gt;"",VLOOKUP(O54,Runners!DE$5:DR$183,V$1,FALSE),"")</f>
        <v/>
      </c>
      <c r="W54" s="19" t="str">
        <f t="shared" si="16"/>
        <v/>
      </c>
    </row>
    <row r="55" spans="1:23" x14ac:dyDescent="0.25">
      <c r="A55" s="1" t="s">
        <v>158</v>
      </c>
      <c r="C55" s="3">
        <f>IF(A55&lt;&gt;"",VLOOKUP(A55,Runners!A$5:AX$183,C$1,FALSE),0)</f>
        <v>7.1180555555555554E-3</v>
      </c>
      <c r="D55" s="6">
        <f t="shared" si="19"/>
        <v>52</v>
      </c>
      <c r="E55" s="2"/>
      <c r="F55" s="2">
        <f t="shared" si="12"/>
        <v>0</v>
      </c>
      <c r="J55" s="1" t="str">
        <f t="shared" si="20"/>
        <v>Katy McIntyre</v>
      </c>
      <c r="M55" s="8" t="str">
        <f t="shared" si="21"/>
        <v/>
      </c>
      <c r="N55" s="8" t="str">
        <f t="shared" si="22"/>
        <v/>
      </c>
      <c r="P55" s="35"/>
      <c r="Q55" s="35"/>
      <c r="T55" s="6"/>
      <c r="U55" s="2"/>
      <c r="V55" s="2"/>
      <c r="W55" s="19"/>
    </row>
    <row r="56" spans="1:23" x14ac:dyDescent="0.25">
      <c r="A56" s="1" t="s">
        <v>141</v>
      </c>
      <c r="C56" s="3">
        <f>IF(A56&lt;&gt;"",VLOOKUP(A56,Runners!A$5:AX$183,C$1,FALSE),0)</f>
        <v>5.3819444444444453E-3</v>
      </c>
      <c r="D56" s="6">
        <f t="shared" si="19"/>
        <v>53</v>
      </c>
      <c r="E56" s="2"/>
      <c r="F56" s="2">
        <f t="shared" si="12"/>
        <v>0</v>
      </c>
      <c r="J56" s="1" t="str">
        <f t="shared" si="20"/>
        <v>Kevin Murray</v>
      </c>
      <c r="M56" s="8" t="str">
        <f t="shared" si="21"/>
        <v/>
      </c>
      <c r="N56" s="8" t="str">
        <f t="shared" si="22"/>
        <v/>
      </c>
      <c r="O56" s="1" t="str">
        <f>IF(D56&lt;=L$4,VLOOKUP(M56,E$4:J$207,6,FALSE),"")</f>
        <v/>
      </c>
      <c r="P56" s="35" t="str">
        <f>IF(D56&lt;=L$4,VLOOKUP(O56,A$4:B$207,2,FALSE),"")</f>
        <v/>
      </c>
      <c r="Q56" s="35" t="str">
        <f>IF(D56&lt;=L$4,IF(P56="Y",Q54,Q54-1),"")</f>
        <v/>
      </c>
      <c r="R56" s="6">
        <f>IF(Q56=Q54,0,IF(Q56&gt;0,Q56,1))</f>
        <v>0</v>
      </c>
      <c r="S56" s="6">
        <f>IF(AND(D56&lt;=L$4,P56&lt;&gt;"Y"),IF(N56&lt;VLOOKUP(O56,Runners!A$5:CY$183,S$1,FALSE),IF(Y$2="zero",0,Y$2),0),0)</f>
        <v>0</v>
      </c>
      <c r="T56" s="6">
        <f>IF(AND(D56&lt;=L$4,P56&lt;&gt;"Y"),S56+R56,0)</f>
        <v>0</v>
      </c>
      <c r="U56" s="2"/>
      <c r="V56" s="2" t="str">
        <f>IF(O56&lt;&gt;"",VLOOKUP(O56,Runners!DE$5:DR$183,V$1,FALSE),"")</f>
        <v/>
      </c>
      <c r="W56" s="19" t="str">
        <f>IF(O56&lt;&gt;"",(V56-N56)/V56,"")</f>
        <v/>
      </c>
    </row>
    <row r="57" spans="1:23" x14ac:dyDescent="0.25">
      <c r="A57" s="1" t="s">
        <v>202</v>
      </c>
      <c r="C57" s="3">
        <f>IF(A57&lt;&gt;"",VLOOKUP(A57,Runners!A$5:AX$183,C$1,FALSE),0)</f>
        <v>7.1180555555555554E-3</v>
      </c>
      <c r="D57" s="6">
        <f t="shared" si="19"/>
        <v>54</v>
      </c>
      <c r="E57" s="2"/>
      <c r="F57" s="2"/>
      <c r="J57" s="1" t="str">
        <f t="shared" si="20"/>
        <v>Kim Dykes</v>
      </c>
      <c r="M57" s="8" t="str">
        <f t="shared" si="21"/>
        <v/>
      </c>
      <c r="N57" s="8" t="str">
        <f t="shared" si="22"/>
        <v/>
      </c>
      <c r="O57" s="1" t="str">
        <f>IF(D57&lt;=L$4,VLOOKUP(M57,E$4:J$207,6,FALSE),"")</f>
        <v/>
      </c>
      <c r="P57" s="35" t="str">
        <f>IF(D57&lt;=L$4,VLOOKUP(O57,A$4:B$207,2,FALSE),"")</f>
        <v/>
      </c>
      <c r="Q57" s="35" t="str">
        <f>IF(D57&lt;=L$4,IF(P57="Y",Q56,Q56-1),"")</f>
        <v/>
      </c>
      <c r="R57" s="6">
        <f>IF(Q57=Q56,0,IF(Q57&gt;0,Q57,1))</f>
        <v>0</v>
      </c>
      <c r="S57" s="6">
        <f>IF(AND(D57&lt;=L$4,P57&lt;&gt;"Y"),IF(N57&lt;VLOOKUP(O57,Runners!A$5:CY$183,S$1,FALSE),IF(Y$2="zero",0,Y$2),0),0)</f>
        <v>0</v>
      </c>
      <c r="T57" s="6">
        <f>IF(AND(D57&lt;=L$4,P57&lt;&gt;"Y"),S57+R57,0)</f>
        <v>0</v>
      </c>
      <c r="U57" s="2"/>
      <c r="V57" s="2" t="str">
        <f>IF(O57&lt;&gt;"",VLOOKUP(O57,Runners!DE$5:DR$183,V$1,FALSE),"")</f>
        <v/>
      </c>
      <c r="W57" s="19" t="str">
        <f>IF(O57&lt;&gt;"",(V57-N57)/V57,"")</f>
        <v/>
      </c>
    </row>
    <row r="58" spans="1:23" x14ac:dyDescent="0.25">
      <c r="A58" s="1" t="s">
        <v>10</v>
      </c>
      <c r="C58" s="3">
        <f>IF(A58&lt;&gt;"",VLOOKUP(A58,Runners!A$5:AX$183,C$1,FALSE),0)</f>
        <v>4.340277777777778E-3</v>
      </c>
      <c r="D58" s="6">
        <f t="shared" si="19"/>
        <v>55</v>
      </c>
      <c r="E58" s="2"/>
      <c r="F58" s="2">
        <f t="shared" ref="F58:F107" si="23">IF(E58&gt;0,E58-C58,0)</f>
        <v>0</v>
      </c>
      <c r="J58" s="1" t="str">
        <f t="shared" si="20"/>
        <v>Kirsten Burnett</v>
      </c>
      <c r="M58" s="8" t="str">
        <f t="shared" ref="M58" si="24">IF(D58&lt;=L$4,SMALL(E$4:E$207,D58),"")</f>
        <v/>
      </c>
      <c r="N58" s="8" t="str">
        <f t="shared" ref="N58" si="25">IF(D58&lt;=L$4,VLOOKUP(M58,E$4:F$207,2,FALSE),"")</f>
        <v/>
      </c>
      <c r="P58" s="35"/>
      <c r="Q58" s="35"/>
      <c r="T58" s="6"/>
      <c r="U58" s="2"/>
      <c r="V58" s="2"/>
      <c r="W58" s="19"/>
    </row>
    <row r="59" spans="1:23" x14ac:dyDescent="0.25">
      <c r="A59" s="1" t="s">
        <v>9</v>
      </c>
      <c r="C59" s="3">
        <f>IF(A59&lt;&gt;"",VLOOKUP(A59,Runners!A$5:AX$183,C$1,FALSE),0)</f>
        <v>4.8611111111111112E-3</v>
      </c>
      <c r="D59" s="6">
        <f t="shared" si="19"/>
        <v>56</v>
      </c>
      <c r="E59" s="2"/>
      <c r="F59" s="2">
        <f t="shared" si="23"/>
        <v>0</v>
      </c>
      <c r="J59" s="1" t="str">
        <f t="shared" si="20"/>
        <v>Laura Byrne</v>
      </c>
      <c r="M59" s="8" t="str">
        <f t="shared" ref="M59:M90" si="26">IF(D59&lt;=L$4,SMALL(E$4:E$207,D59),"")</f>
        <v/>
      </c>
      <c r="N59" s="8" t="str">
        <f t="shared" ref="N59:N90" si="27">IF(D59&lt;=L$4,VLOOKUP(M59,E$4:F$207,2,FALSE),"")</f>
        <v/>
      </c>
      <c r="O59" s="1" t="str">
        <f t="shared" ref="O59:O65" si="28">IF(D59&lt;=L$4,VLOOKUP(M59,E$4:J$207,6,FALSE),"")</f>
        <v/>
      </c>
      <c r="P59" s="35" t="str">
        <f t="shared" ref="P59:P65" si="29">IF(D59&lt;=L$4,VLOOKUP(O59,A$4:B$207,2,FALSE),"")</f>
        <v/>
      </c>
      <c r="Q59" s="35" t="str">
        <f>IF(D59&lt;=L$4,IF(P59="Y",Q57,Q57-1),"")</f>
        <v/>
      </c>
      <c r="R59" s="6">
        <f>IF(Q59=Q57,0,IF(Q59&gt;0,Q59,1))</f>
        <v>0</v>
      </c>
      <c r="S59" s="6">
        <f>IF(AND(D59&lt;=L$4,P59&lt;&gt;"Y"),IF(N59&lt;VLOOKUP(O59,Runners!A$5:CY$183,S$1,FALSE),IF(Y$2="zero",0,Y$2),0),0)</f>
        <v>0</v>
      </c>
      <c r="T59" s="6">
        <f t="shared" ref="T59:T65" si="30">IF(AND(D59&lt;=L$4,P59&lt;&gt;"Y"),S59+R59,0)</f>
        <v>0</v>
      </c>
      <c r="U59" s="2"/>
      <c r="V59" s="2" t="str">
        <f>IF(O59&lt;&gt;"",VLOOKUP(O59,Runners!DE$5:DR$183,V$1,FALSE),"")</f>
        <v/>
      </c>
      <c r="W59" s="19" t="str">
        <f t="shared" ref="W59:W65" si="31">IF(O59&lt;&gt;"",(V59-N59)/V59,"")</f>
        <v/>
      </c>
    </row>
    <row r="60" spans="1:23" x14ac:dyDescent="0.25">
      <c r="A60" s="1" t="s">
        <v>183</v>
      </c>
      <c r="C60" s="3">
        <f>IF(A60&lt;&gt;"",VLOOKUP(A60,Runners!A$5:AX$183,C$1,FALSE),0)</f>
        <v>4.1666666666666666E-3</v>
      </c>
      <c r="D60" s="6">
        <f t="shared" si="19"/>
        <v>57</v>
      </c>
      <c r="E60" s="2"/>
      <c r="F60" s="2">
        <f t="shared" si="23"/>
        <v>0</v>
      </c>
      <c r="J60" s="1" t="str">
        <f t="shared" si="20"/>
        <v>Lee Ramsden</v>
      </c>
      <c r="M60" s="8" t="str">
        <f t="shared" si="26"/>
        <v/>
      </c>
      <c r="N60" s="8" t="str">
        <f t="shared" si="27"/>
        <v/>
      </c>
      <c r="O60" s="1" t="str">
        <f t="shared" si="28"/>
        <v/>
      </c>
      <c r="P60" s="35" t="str">
        <f t="shared" si="29"/>
        <v/>
      </c>
      <c r="Q60" s="35" t="str">
        <f t="shared" ref="Q60:Q65" si="32">IF(D60&lt;=L$4,IF(P60="Y",Q59,Q59-1),"")</f>
        <v/>
      </c>
      <c r="R60" s="6">
        <f t="shared" ref="R60:R65" si="33">IF(Q60=Q59,0,IF(Q60&gt;0,Q60,1))</f>
        <v>0</v>
      </c>
      <c r="S60" s="6">
        <f>IF(AND(D60&lt;=L$4,P60&lt;&gt;"Y"),IF(N60&lt;VLOOKUP(O60,Runners!A$5:CY$183,S$1,FALSE),IF(Y$2="zero",0,Y$2),0),0)</f>
        <v>0</v>
      </c>
      <c r="T60" s="6">
        <f t="shared" si="30"/>
        <v>0</v>
      </c>
      <c r="U60" s="2"/>
      <c r="V60" s="2" t="str">
        <f>IF(O60&lt;&gt;"",VLOOKUP(O60,Runners!DE$5:DR$183,V$1,FALSE),"")</f>
        <v/>
      </c>
      <c r="W60" s="19" t="str">
        <f t="shared" si="31"/>
        <v/>
      </c>
    </row>
    <row r="61" spans="1:23" x14ac:dyDescent="0.25">
      <c r="A61" s="1" t="s">
        <v>148</v>
      </c>
      <c r="B61" s="3"/>
      <c r="C61" s="3">
        <f>IF(A61&lt;&gt;"",VLOOKUP(A61,Runners!A$5:AX$183,C$1,FALSE),0)</f>
        <v>9.5486111111111119E-3</v>
      </c>
      <c r="D61" s="6">
        <f t="shared" si="19"/>
        <v>58</v>
      </c>
      <c r="E61" s="2"/>
      <c r="F61" s="2">
        <f t="shared" si="23"/>
        <v>0</v>
      </c>
      <c r="J61" s="1" t="str">
        <f t="shared" si="20"/>
        <v>Lewis McAfee</v>
      </c>
      <c r="M61" s="8" t="str">
        <f t="shared" si="26"/>
        <v/>
      </c>
      <c r="N61" s="8" t="str">
        <f t="shared" si="27"/>
        <v/>
      </c>
      <c r="O61" s="1" t="str">
        <f t="shared" si="28"/>
        <v/>
      </c>
      <c r="P61" s="35" t="str">
        <f t="shared" si="29"/>
        <v/>
      </c>
      <c r="Q61" s="35" t="str">
        <f t="shared" si="32"/>
        <v/>
      </c>
      <c r="R61" s="6">
        <f t="shared" si="33"/>
        <v>0</v>
      </c>
      <c r="S61" s="6">
        <f>IF(AND(D61&lt;=L$4,P61&lt;&gt;"Y"),IF(N61&lt;VLOOKUP(O61,Runners!A$5:CY$183,S$1,FALSE),IF(Y$2="zero",0,Y$2),0),0)</f>
        <v>0</v>
      </c>
      <c r="T61" s="6">
        <f t="shared" si="30"/>
        <v>0</v>
      </c>
      <c r="U61" s="2"/>
      <c r="V61" s="2" t="str">
        <f>IF(O61&lt;&gt;"",VLOOKUP(O61,Runners!DE$5:DR$183,V$1,FALSE),"")</f>
        <v/>
      </c>
      <c r="W61" s="19" t="str">
        <f t="shared" si="31"/>
        <v/>
      </c>
    </row>
    <row r="62" spans="1:23" x14ac:dyDescent="0.25">
      <c r="A62" s="1" t="s">
        <v>200</v>
      </c>
      <c r="B62" s="3"/>
      <c r="C62" s="3">
        <f>IF(A62&lt;&gt;"",VLOOKUP(A62,Runners!A$5:AX$183,C$1,FALSE),0)</f>
        <v>1.3888888888888889E-3</v>
      </c>
      <c r="D62" s="6">
        <f t="shared" si="19"/>
        <v>59</v>
      </c>
      <c r="E62" s="2"/>
      <c r="F62" s="2">
        <f t="shared" si="23"/>
        <v>0</v>
      </c>
      <c r="J62" s="1" t="str">
        <f t="shared" si="20"/>
        <v>Liah Murphy</v>
      </c>
      <c r="M62" s="8" t="str">
        <f t="shared" si="26"/>
        <v/>
      </c>
      <c r="N62" s="8" t="str">
        <f t="shared" si="27"/>
        <v/>
      </c>
      <c r="O62" s="1" t="str">
        <f t="shared" si="28"/>
        <v/>
      </c>
      <c r="P62" s="35" t="str">
        <f t="shared" si="29"/>
        <v/>
      </c>
      <c r="Q62" s="35" t="str">
        <f t="shared" si="32"/>
        <v/>
      </c>
      <c r="R62" s="6">
        <f t="shared" si="33"/>
        <v>0</v>
      </c>
      <c r="S62" s="6">
        <f>IF(AND(D62&lt;=L$4,P62&lt;&gt;"Y"),IF(N62&lt;VLOOKUP(O62,Runners!A$5:CY$183,S$1,FALSE),IF(Y$2="zero",0,Y$2),0),0)</f>
        <v>0</v>
      </c>
      <c r="T62" s="6">
        <f t="shared" si="30"/>
        <v>0</v>
      </c>
      <c r="U62" s="2"/>
      <c r="V62" s="2" t="str">
        <f>IF(O62&lt;&gt;"",VLOOKUP(O62,Runners!DE$5:DR$183,V$1,FALSE),"")</f>
        <v/>
      </c>
      <c r="W62" s="19" t="str">
        <f t="shared" si="31"/>
        <v/>
      </c>
    </row>
    <row r="63" spans="1:23" x14ac:dyDescent="0.25">
      <c r="A63" s="1" t="s">
        <v>167</v>
      </c>
      <c r="C63" s="3">
        <f>IF(A63&lt;&gt;"",VLOOKUP(A63,Runners!A$5:AX$183,C$1,FALSE),0)</f>
        <v>3.645833333333333E-3</v>
      </c>
      <c r="D63" s="6">
        <f t="shared" si="19"/>
        <v>60</v>
      </c>
      <c r="E63" s="2"/>
      <c r="F63" s="2">
        <f t="shared" si="23"/>
        <v>0</v>
      </c>
      <c r="J63" s="1" t="str">
        <f t="shared" si="20"/>
        <v>Linda Chadderton</v>
      </c>
      <c r="M63" s="8" t="str">
        <f t="shared" si="26"/>
        <v/>
      </c>
      <c r="N63" s="8" t="str">
        <f t="shared" si="27"/>
        <v/>
      </c>
      <c r="O63" s="1" t="str">
        <f t="shared" si="28"/>
        <v/>
      </c>
      <c r="P63" s="35" t="str">
        <f t="shared" si="29"/>
        <v/>
      </c>
      <c r="Q63" s="35" t="str">
        <f t="shared" si="32"/>
        <v/>
      </c>
      <c r="R63" s="6">
        <f t="shared" si="33"/>
        <v>0</v>
      </c>
      <c r="S63" s="6">
        <f>IF(AND(D63&lt;=L$4,P63&lt;&gt;"Y"),IF(N63&lt;VLOOKUP(O63,Runners!A$5:CY$183,S$1,FALSE),IF(Y$2="zero",0,Y$2),0),0)</f>
        <v>0</v>
      </c>
      <c r="T63" s="6">
        <f t="shared" si="30"/>
        <v>0</v>
      </c>
      <c r="U63" s="2"/>
      <c r="V63" s="2" t="str">
        <f>IF(O63&lt;&gt;"",VLOOKUP(O63,Runners!DE$5:DR$183,V$1,FALSE),"")</f>
        <v/>
      </c>
      <c r="W63" s="19" t="str">
        <f t="shared" si="31"/>
        <v/>
      </c>
    </row>
    <row r="64" spans="1:23" x14ac:dyDescent="0.25">
      <c r="A64" s="1" t="s">
        <v>182</v>
      </c>
      <c r="C64" s="3">
        <f>IF(A64&lt;&gt;"",VLOOKUP(A64,Runners!A$5:AX$183,C$1,FALSE),0)</f>
        <v>1.1574074074074074E-6</v>
      </c>
      <c r="D64" s="6">
        <f t="shared" si="19"/>
        <v>61</v>
      </c>
      <c r="E64" s="2"/>
      <c r="F64" s="2">
        <f t="shared" si="23"/>
        <v>0</v>
      </c>
      <c r="J64" s="1" t="str">
        <f t="shared" si="20"/>
        <v>Liz Boon</v>
      </c>
      <c r="M64" s="8" t="str">
        <f t="shared" si="26"/>
        <v/>
      </c>
      <c r="N64" s="8" t="str">
        <f t="shared" si="27"/>
        <v/>
      </c>
      <c r="O64" s="1" t="str">
        <f t="shared" si="28"/>
        <v/>
      </c>
      <c r="P64" s="35" t="str">
        <f t="shared" si="29"/>
        <v/>
      </c>
      <c r="Q64" s="35" t="str">
        <f t="shared" si="32"/>
        <v/>
      </c>
      <c r="R64" s="6">
        <f t="shared" si="33"/>
        <v>0</v>
      </c>
      <c r="S64" s="6">
        <f>IF(AND(D64&lt;=L$4,P64&lt;&gt;"Y"),IF(N64&lt;VLOOKUP(O64,Runners!A$5:CY$183,S$1,FALSE),IF(Y$2="zero",0,Y$2),0),0)</f>
        <v>0</v>
      </c>
      <c r="T64" s="6">
        <f t="shared" si="30"/>
        <v>0</v>
      </c>
      <c r="U64" s="2"/>
      <c r="V64" s="2" t="str">
        <f>IF(O64&lt;&gt;"",VLOOKUP(O64,Runners!DE$5:DR$183,V$1,FALSE),"")</f>
        <v/>
      </c>
      <c r="W64" s="19" t="str">
        <f t="shared" si="31"/>
        <v/>
      </c>
    </row>
    <row r="65" spans="1:23" x14ac:dyDescent="0.25">
      <c r="A65" s="1" t="s">
        <v>145</v>
      </c>
      <c r="C65" s="3">
        <f>IF(A65&lt;&gt;"",VLOOKUP(A65,Runners!A$5:AX$183,C$1,FALSE),0)</f>
        <v>3.645833333333333E-3</v>
      </c>
      <c r="D65" s="6">
        <f t="shared" si="19"/>
        <v>62</v>
      </c>
      <c r="E65" s="2">
        <v>2.3506944444444445E-2</v>
      </c>
      <c r="F65" s="2">
        <f t="shared" si="23"/>
        <v>1.9861111111111111E-2</v>
      </c>
      <c r="J65" s="1" t="str">
        <f t="shared" si="20"/>
        <v>Liz Canavan</v>
      </c>
      <c r="M65" s="8" t="str">
        <f t="shared" si="26"/>
        <v/>
      </c>
      <c r="N65" s="8" t="str">
        <f t="shared" si="27"/>
        <v/>
      </c>
      <c r="O65" s="1" t="str">
        <f t="shared" si="28"/>
        <v/>
      </c>
      <c r="P65" s="35" t="str">
        <f t="shared" si="29"/>
        <v/>
      </c>
      <c r="Q65" s="35" t="str">
        <f t="shared" si="32"/>
        <v/>
      </c>
      <c r="R65" s="6">
        <f t="shared" si="33"/>
        <v>0</v>
      </c>
      <c r="S65" s="6">
        <f>IF(AND(D65&lt;=L$4,P65&lt;&gt;"Y"),IF(N65&lt;VLOOKUP(O65,Runners!A$5:CY$183,S$1,FALSE),IF(Y$2="zero",0,Y$2),0),0)</f>
        <v>0</v>
      </c>
      <c r="T65" s="6">
        <f t="shared" si="30"/>
        <v>0</v>
      </c>
      <c r="U65" s="2"/>
      <c r="V65" s="2" t="str">
        <f>IF(O65&lt;&gt;"",VLOOKUP(O65,Runners!DE$5:DR$183,V$1,FALSE),"")</f>
        <v/>
      </c>
      <c r="W65" s="19" t="str">
        <f t="shared" si="31"/>
        <v/>
      </c>
    </row>
    <row r="66" spans="1:23" x14ac:dyDescent="0.25">
      <c r="A66" s="1" t="s">
        <v>160</v>
      </c>
      <c r="B66" s="3"/>
      <c r="C66" s="3">
        <f>IF(A66&lt;&gt;"",VLOOKUP(A66,Runners!A$5:AX$183,C$1,FALSE),0)</f>
        <v>9.3749999999999997E-3</v>
      </c>
      <c r="D66" s="6">
        <f t="shared" si="19"/>
        <v>63</v>
      </c>
      <c r="E66" s="2"/>
      <c r="F66" s="2">
        <f t="shared" si="23"/>
        <v>0</v>
      </c>
      <c r="J66" s="1" t="str">
        <f t="shared" si="20"/>
        <v>Louise Cox</v>
      </c>
      <c r="M66" s="8" t="str">
        <f t="shared" si="26"/>
        <v/>
      </c>
      <c r="N66" s="8" t="str">
        <f t="shared" si="27"/>
        <v/>
      </c>
      <c r="P66" s="35"/>
      <c r="Q66" s="35"/>
      <c r="T66" s="6"/>
      <c r="U66" s="2"/>
      <c r="V66" s="2"/>
      <c r="W66" s="19"/>
    </row>
    <row r="67" spans="1:23" x14ac:dyDescent="0.25">
      <c r="A67" s="36" t="s">
        <v>162</v>
      </c>
      <c r="B67" s="3"/>
      <c r="C67" s="3">
        <f>IF(A67&lt;&gt;"",VLOOKUP(A67,Runners!A$5:AX$183,C$1,FALSE),0)</f>
        <v>1.1284722222222222E-2</v>
      </c>
      <c r="D67" s="6">
        <f t="shared" si="19"/>
        <v>64</v>
      </c>
      <c r="E67" s="2"/>
      <c r="F67" s="2">
        <f t="shared" si="23"/>
        <v>0</v>
      </c>
      <c r="J67" s="1" t="str">
        <f t="shared" si="20"/>
        <v>Maddy Markham</v>
      </c>
      <c r="M67" s="8" t="str">
        <f t="shared" si="26"/>
        <v/>
      </c>
      <c r="N67" s="8" t="str">
        <f t="shared" si="27"/>
        <v/>
      </c>
      <c r="O67" s="1" t="str">
        <f t="shared" ref="O67:O98" si="34">IF(D67&lt;=L$4,VLOOKUP(M67,E$4:J$207,6,FALSE),"")</f>
        <v/>
      </c>
      <c r="P67" s="35" t="str">
        <f t="shared" ref="P67:P98" si="35">IF(D67&lt;=L$4,VLOOKUP(O67,A$4:B$207,2,FALSE),"")</f>
        <v/>
      </c>
      <c r="Q67" s="35" t="str">
        <f>IF(D67&lt;=L$4,IF(P67="Y",Q65,Q65-1),"")</f>
        <v/>
      </c>
      <c r="R67" s="6">
        <f>IF(Q67=Q65,0,IF(Q67&gt;0,Q67,1))</f>
        <v>0</v>
      </c>
      <c r="S67" s="6">
        <f>IF(AND(D67&lt;=L$4,P67&lt;&gt;"Y"),IF(N67&lt;VLOOKUP(O67,Runners!A$5:CY$183,S$1,FALSE),IF(Y$2="zero",0,Y$2),0),0)</f>
        <v>0</v>
      </c>
      <c r="T67" s="6">
        <f t="shared" ref="T67:T105" si="36">IF(AND(D67&lt;=L$4,P67&lt;&gt;"Y"),S67+R67,0)</f>
        <v>0</v>
      </c>
      <c r="U67" s="2"/>
      <c r="V67" s="2" t="str">
        <f>IF(O67&lt;&gt;"",VLOOKUP(O67,Runners!DE$5:DR$183,V$1,FALSE),"")</f>
        <v/>
      </c>
      <c r="W67" s="19" t="str">
        <f t="shared" ref="W67:W105" si="37">IF(O67&lt;&gt;"",(V67-N67)/V67,"")</f>
        <v/>
      </c>
    </row>
    <row r="68" spans="1:23" x14ac:dyDescent="0.25">
      <c r="A68" s="36" t="s">
        <v>204</v>
      </c>
      <c r="B68" s="3" t="s">
        <v>181</v>
      </c>
      <c r="C68" s="3">
        <f>IF(A68&lt;&gt;"",VLOOKUP(A68,Runners!A$5:AX$183,C$1,FALSE),0)</f>
        <v>3.472222222222222E-3</v>
      </c>
      <c r="D68" s="6">
        <f t="shared" si="19"/>
        <v>65</v>
      </c>
      <c r="E68" s="2"/>
      <c r="F68" s="2">
        <f t="shared" si="23"/>
        <v>0</v>
      </c>
      <c r="J68" s="1" t="str">
        <f t="shared" ref="J68:J105" si="38">A68</f>
        <v>Marie</v>
      </c>
      <c r="M68" s="8" t="str">
        <f t="shared" si="26"/>
        <v/>
      </c>
      <c r="N68" s="8" t="str">
        <f t="shared" si="27"/>
        <v/>
      </c>
      <c r="O68" s="1" t="str">
        <f t="shared" si="34"/>
        <v/>
      </c>
      <c r="P68" s="35" t="str">
        <f t="shared" si="35"/>
        <v/>
      </c>
      <c r="Q68" s="35" t="str">
        <f t="shared" ref="Q68:Q105" si="39">IF(D68&lt;=L$4,IF(P68="Y",Q67,Q67-1),"")</f>
        <v/>
      </c>
      <c r="R68" s="6">
        <f t="shared" ref="R68:R105" si="40">IF(Q68=Q67,0,IF(Q68&gt;0,Q68,1))</f>
        <v>0</v>
      </c>
      <c r="S68" s="6">
        <f>IF(AND(D68&lt;=L$4,P68&lt;&gt;"Y"),IF(N68&lt;VLOOKUP(O68,Runners!A$5:CY$183,S$1,FALSE),IF(Y$2="zero",0,Y$2),0),0)</f>
        <v>0</v>
      </c>
      <c r="T68" s="6">
        <f t="shared" si="36"/>
        <v>0</v>
      </c>
      <c r="U68" s="2"/>
      <c r="V68" s="2" t="str">
        <f>IF(O68&lt;&gt;"",VLOOKUP(O68,Runners!DE$5:DR$183,V$1,FALSE),"")</f>
        <v/>
      </c>
      <c r="W68" s="19" t="str">
        <f t="shared" si="37"/>
        <v/>
      </c>
    </row>
    <row r="69" spans="1:23" x14ac:dyDescent="0.25">
      <c r="A69" s="1" t="s">
        <v>136</v>
      </c>
      <c r="C69" s="3">
        <f>IF(A69&lt;&gt;"",VLOOKUP(A69,Runners!A$5:AX$183,C$1,FALSE),0)</f>
        <v>8.1597222222222227E-3</v>
      </c>
      <c r="D69" s="6">
        <f t="shared" si="19"/>
        <v>66</v>
      </c>
      <c r="E69" s="2"/>
      <c r="F69" s="2">
        <f t="shared" si="23"/>
        <v>0</v>
      </c>
      <c r="J69" s="1" t="str">
        <f t="shared" si="38"/>
        <v>Mark Hughes</v>
      </c>
      <c r="M69" s="8" t="str">
        <f t="shared" si="26"/>
        <v/>
      </c>
      <c r="N69" s="8" t="str">
        <f t="shared" si="27"/>
        <v/>
      </c>
      <c r="O69" s="1" t="str">
        <f t="shared" si="34"/>
        <v/>
      </c>
      <c r="P69" s="35" t="str">
        <f t="shared" si="35"/>
        <v/>
      </c>
      <c r="Q69" s="35" t="str">
        <f t="shared" si="39"/>
        <v/>
      </c>
      <c r="R69" s="6">
        <f t="shared" si="40"/>
        <v>0</v>
      </c>
      <c r="S69" s="6">
        <f>IF(AND(D69&lt;=L$4,P69&lt;&gt;"Y"),IF(N69&lt;VLOOKUP(O69,Runners!A$5:CY$183,S$1,FALSE),IF(Y$2="zero",0,Y$2),0),0)</f>
        <v>0</v>
      </c>
      <c r="T69" s="6">
        <f t="shared" si="36"/>
        <v>0</v>
      </c>
      <c r="U69" s="2"/>
      <c r="V69" s="2" t="str">
        <f>IF(O69&lt;&gt;"",VLOOKUP(O69,Runners!DE$5:DR$183,V$1,FALSE),"")</f>
        <v/>
      </c>
      <c r="W69" s="19" t="str">
        <f t="shared" si="37"/>
        <v/>
      </c>
    </row>
    <row r="70" spans="1:23" x14ac:dyDescent="0.25">
      <c r="A70" s="1" t="s">
        <v>174</v>
      </c>
      <c r="C70" s="3">
        <f>IF(A70&lt;&gt;"",VLOOKUP(A70,Runners!A$5:AX$183,C$1,FALSE),0)</f>
        <v>7.8125E-3</v>
      </c>
      <c r="D70" s="6">
        <f t="shared" si="19"/>
        <v>67</v>
      </c>
      <c r="E70" s="2"/>
      <c r="F70" s="2">
        <f t="shared" si="23"/>
        <v>0</v>
      </c>
      <c r="J70" s="1" t="str">
        <f t="shared" si="38"/>
        <v>Mark Johnston</v>
      </c>
      <c r="M70" s="8" t="str">
        <f t="shared" si="26"/>
        <v/>
      </c>
      <c r="N70" s="8" t="str">
        <f t="shared" si="27"/>
        <v/>
      </c>
      <c r="O70" s="1" t="str">
        <f t="shared" si="34"/>
        <v/>
      </c>
      <c r="P70" s="35" t="str">
        <f t="shared" si="35"/>
        <v/>
      </c>
      <c r="Q70" s="35" t="str">
        <f t="shared" si="39"/>
        <v/>
      </c>
      <c r="R70" s="6">
        <f t="shared" si="40"/>
        <v>0</v>
      </c>
      <c r="S70" s="6">
        <f>IF(AND(D70&lt;=L$4,P70&lt;&gt;"Y"),IF(N70&lt;VLOOKUP(O70,Runners!A$5:CY$183,S$1,FALSE),IF(Y$2="zero",0,Y$2),0),0)</f>
        <v>0</v>
      </c>
      <c r="T70" s="6">
        <f t="shared" si="36"/>
        <v>0</v>
      </c>
      <c r="U70" s="2"/>
      <c r="V70" s="2" t="str">
        <f>IF(O70&lt;&gt;"",VLOOKUP(O70,Runners!DE$5:DR$183,V$1,FALSE),"")</f>
        <v/>
      </c>
      <c r="W70" s="19" t="str">
        <f t="shared" si="37"/>
        <v/>
      </c>
    </row>
    <row r="71" spans="1:23" x14ac:dyDescent="0.25">
      <c r="A71" s="1" t="s">
        <v>22</v>
      </c>
      <c r="B71" s="3"/>
      <c r="C71" s="3">
        <f>IF(A71&lt;&gt;"",VLOOKUP(A71,Runners!A$5:AX$183,C$1,FALSE),0)</f>
        <v>1.1284722222222222E-2</v>
      </c>
      <c r="D71" s="6">
        <f t="shared" si="19"/>
        <v>68</v>
      </c>
      <c r="E71" s="2">
        <v>2.7881944444444445E-2</v>
      </c>
      <c r="F71" s="2">
        <f t="shared" si="23"/>
        <v>1.6597222222222222E-2</v>
      </c>
      <c r="J71" s="1" t="str">
        <f t="shared" si="38"/>
        <v>Mark Selby</v>
      </c>
      <c r="M71" s="8" t="str">
        <f t="shared" si="26"/>
        <v/>
      </c>
      <c r="N71" s="8" t="str">
        <f t="shared" si="27"/>
        <v/>
      </c>
      <c r="O71" s="1" t="str">
        <f t="shared" si="34"/>
        <v/>
      </c>
      <c r="P71" s="35" t="str">
        <f t="shared" si="35"/>
        <v/>
      </c>
      <c r="Q71" s="35" t="str">
        <f t="shared" si="39"/>
        <v/>
      </c>
      <c r="R71" s="6">
        <f t="shared" si="40"/>
        <v>0</v>
      </c>
      <c r="S71" s="6">
        <f>IF(AND(D71&lt;=L$4,P71&lt;&gt;"Y"),IF(N71&lt;VLOOKUP(O71,Runners!A$5:CY$183,S$1,FALSE),IF(Y$2="zero",0,Y$2),0),0)</f>
        <v>0</v>
      </c>
      <c r="T71" s="6">
        <f t="shared" si="36"/>
        <v>0</v>
      </c>
      <c r="U71" s="2"/>
      <c r="V71" s="2" t="str">
        <f>IF(O71&lt;&gt;"",VLOOKUP(O71,Runners!DE$5:DR$183,V$1,FALSE),"")</f>
        <v/>
      </c>
      <c r="W71" s="19" t="str">
        <f t="shared" si="37"/>
        <v/>
      </c>
    </row>
    <row r="72" spans="1:23" x14ac:dyDescent="0.25">
      <c r="A72" s="1" t="s">
        <v>184</v>
      </c>
      <c r="B72" s="1" t="s">
        <v>181</v>
      </c>
      <c r="C72" s="3">
        <f>IF(A72&lt;&gt;"",VLOOKUP(A72,Runners!A$5:AX$183,C$1,FALSE),0)</f>
        <v>8.1597222222222227E-3</v>
      </c>
      <c r="D72" s="6">
        <f t="shared" si="19"/>
        <v>69</v>
      </c>
      <c r="E72" s="2"/>
      <c r="F72" s="2">
        <f t="shared" si="23"/>
        <v>0</v>
      </c>
      <c r="J72" s="1" t="str">
        <f t="shared" si="38"/>
        <v>Matt Ames</v>
      </c>
      <c r="M72" s="8" t="str">
        <f t="shared" si="26"/>
        <v/>
      </c>
      <c r="N72" s="8" t="str">
        <f t="shared" si="27"/>
        <v/>
      </c>
      <c r="O72" s="1" t="str">
        <f t="shared" si="34"/>
        <v/>
      </c>
      <c r="P72" s="35" t="str">
        <f t="shared" si="35"/>
        <v/>
      </c>
      <c r="Q72" s="35" t="str">
        <f t="shared" si="39"/>
        <v/>
      </c>
      <c r="R72" s="6">
        <f t="shared" si="40"/>
        <v>0</v>
      </c>
      <c r="S72" s="6">
        <f>IF(AND(D72&lt;=L$4,P72&lt;&gt;"Y"),IF(N72&lt;VLOOKUP(O72,Runners!A$5:CY$183,S$1,FALSE),IF(Y$2="zero",0,Y$2),0),0)</f>
        <v>0</v>
      </c>
      <c r="T72" s="6">
        <f t="shared" si="36"/>
        <v>0</v>
      </c>
      <c r="U72" s="2"/>
      <c r="V72" s="2" t="str">
        <f>IF(O72&lt;&gt;"",VLOOKUP(O72,Runners!DE$5:DR$183,V$1,FALSE),"")</f>
        <v/>
      </c>
      <c r="W72" s="19" t="str">
        <f t="shared" si="37"/>
        <v/>
      </c>
    </row>
    <row r="73" spans="1:23" x14ac:dyDescent="0.25">
      <c r="A73" s="1" t="s">
        <v>232</v>
      </c>
      <c r="C73" s="3">
        <f>IF(A73&lt;&gt;"",VLOOKUP(A73,Runners!A$5:AX$183,C$1,FALSE),0)</f>
        <v>1.7361111111111112E-4</v>
      </c>
      <c r="D73" s="6">
        <f t="shared" si="19"/>
        <v>70</v>
      </c>
      <c r="E73" s="2"/>
      <c r="F73" s="2">
        <f t="shared" ref="F73" si="41">IF(E73&gt;0,E73-C73,0)</f>
        <v>0</v>
      </c>
      <c r="J73" s="1" t="str">
        <f t="shared" ref="J73" si="42">A73</f>
        <v>Matt Kay</v>
      </c>
      <c r="M73" s="8" t="str">
        <f t="shared" si="26"/>
        <v/>
      </c>
      <c r="N73" s="8" t="str">
        <f t="shared" si="27"/>
        <v/>
      </c>
      <c r="O73" s="1" t="str">
        <f t="shared" si="34"/>
        <v/>
      </c>
      <c r="P73" s="35" t="str">
        <f t="shared" si="35"/>
        <v/>
      </c>
      <c r="Q73" s="35" t="str">
        <f t="shared" ref="Q73" si="43">IF(D73&lt;=L$4,IF(P73="Y",Q72,Q72-1),"")</f>
        <v/>
      </c>
      <c r="R73" s="6">
        <f t="shared" ref="R73" si="44">IF(Q73=Q72,0,IF(Q73&gt;0,Q73,1))</f>
        <v>0</v>
      </c>
      <c r="S73" s="6">
        <f>IF(AND(D73&lt;=L$4,P73&lt;&gt;"Y"),IF(N73&lt;VLOOKUP(O73,Runners!A$5:CY$183,S$1,FALSE),IF(Y$2="zero",0,Y$2),0),0)</f>
        <v>0</v>
      </c>
      <c r="T73" s="6">
        <f t="shared" ref="T73" si="45">IF(AND(D73&lt;=L$4,P73&lt;&gt;"Y"),S73+R73,0)</f>
        <v>0</v>
      </c>
      <c r="U73" s="2"/>
      <c r="V73" s="2" t="str">
        <f>IF(O73&lt;&gt;"",VLOOKUP(O73,Runners!DE$5:DR$183,V$1,FALSE),"")</f>
        <v/>
      </c>
      <c r="W73" s="19" t="str">
        <f t="shared" ref="W73" si="46">IF(O73&lt;&gt;"",(V73-N73)/V73,"")</f>
        <v/>
      </c>
    </row>
    <row r="74" spans="1:23" x14ac:dyDescent="0.25">
      <c r="A74" s="1" t="s">
        <v>169</v>
      </c>
      <c r="C74" s="3">
        <f>IF(A74&lt;&gt;"",VLOOKUP(A74,Runners!A$5:AX$183,C$1,FALSE),0)</f>
        <v>9.8958333333333329E-3</v>
      </c>
      <c r="D74" s="6">
        <f t="shared" si="19"/>
        <v>71</v>
      </c>
      <c r="E74" s="2"/>
      <c r="F74" s="2">
        <f t="shared" si="23"/>
        <v>0</v>
      </c>
      <c r="J74" s="1" t="str">
        <f t="shared" si="38"/>
        <v>Mel Koth</v>
      </c>
      <c r="M74" s="8" t="str">
        <f t="shared" si="26"/>
        <v/>
      </c>
      <c r="N74" s="8" t="str">
        <f t="shared" si="27"/>
        <v/>
      </c>
      <c r="O74" s="1" t="str">
        <f t="shared" si="34"/>
        <v/>
      </c>
      <c r="P74" s="35" t="str">
        <f t="shared" si="35"/>
        <v/>
      </c>
      <c r="Q74" s="35" t="str">
        <f>IF(D74&lt;=L$4,IF(P74="Y",Q72,Q72-1),"")</f>
        <v/>
      </c>
      <c r="R74" s="6">
        <f>IF(Q74=Q72,0,IF(Q74&gt;0,Q74,1))</f>
        <v>0</v>
      </c>
      <c r="S74" s="6">
        <f>IF(AND(D74&lt;=L$4,P74&lt;&gt;"Y"),IF(N74&lt;VLOOKUP(O74,Runners!A$5:CY$183,S$1,FALSE),IF(Y$2="zero",0,Y$2),0),0)</f>
        <v>0</v>
      </c>
      <c r="T74" s="6">
        <f t="shared" si="36"/>
        <v>0</v>
      </c>
      <c r="U74" s="2"/>
      <c r="V74" s="2" t="str">
        <f>IF(O74&lt;&gt;"",VLOOKUP(O74,Runners!DE$5:DR$183,V$1,FALSE),"")</f>
        <v/>
      </c>
      <c r="W74" s="19" t="str">
        <f t="shared" si="37"/>
        <v/>
      </c>
    </row>
    <row r="75" spans="1:23" x14ac:dyDescent="0.25">
      <c r="A75" s="1" t="s">
        <v>163</v>
      </c>
      <c r="C75" s="3">
        <f>IF(A75&lt;&gt;"",VLOOKUP(A75,Runners!A$5:AX$183,C$1,FALSE),0)</f>
        <v>1.0243055555555556E-2</v>
      </c>
      <c r="D75" s="6">
        <f t="shared" si="19"/>
        <v>72</v>
      </c>
      <c r="E75" s="2"/>
      <c r="F75" s="2">
        <f t="shared" si="23"/>
        <v>0</v>
      </c>
      <c r="J75" s="1" t="str">
        <f t="shared" si="38"/>
        <v>Michael Hall</v>
      </c>
      <c r="M75" s="8" t="str">
        <f t="shared" si="26"/>
        <v/>
      </c>
      <c r="N75" s="8" t="str">
        <f t="shared" si="27"/>
        <v/>
      </c>
      <c r="O75" s="1" t="str">
        <f t="shared" si="34"/>
        <v/>
      </c>
      <c r="P75" s="35" t="str">
        <f t="shared" si="35"/>
        <v/>
      </c>
      <c r="Q75" s="35" t="str">
        <f t="shared" si="39"/>
        <v/>
      </c>
      <c r="R75" s="6">
        <f t="shared" si="40"/>
        <v>0</v>
      </c>
      <c r="S75" s="6">
        <f>IF(AND(D75&lt;=L$4,P75&lt;&gt;"Y"),IF(N75&lt;VLOOKUP(O75,Runners!A$5:CY$183,S$1,FALSE),IF(Y$2="zero",0,Y$2),0),0)</f>
        <v>0</v>
      </c>
      <c r="T75" s="6">
        <f t="shared" si="36"/>
        <v>0</v>
      </c>
      <c r="U75" s="2"/>
      <c r="V75" s="2" t="str">
        <f>IF(O75&lt;&gt;"",VLOOKUP(O75,Runners!DE$5:DR$183,V$1,FALSE),"")</f>
        <v/>
      </c>
      <c r="W75" s="19" t="str">
        <f t="shared" si="37"/>
        <v/>
      </c>
    </row>
    <row r="76" spans="1:23" x14ac:dyDescent="0.25">
      <c r="A76" s="1" t="s">
        <v>186</v>
      </c>
      <c r="C76" s="3">
        <f>IF(A76&lt;&gt;"",VLOOKUP(A76,Runners!A$5:AX$183,C$1,FALSE),0)</f>
        <v>8.3333333333333332E-3</v>
      </c>
      <c r="D76" s="6">
        <f t="shared" si="19"/>
        <v>73</v>
      </c>
      <c r="E76" s="2"/>
      <c r="F76" s="2">
        <f t="shared" si="23"/>
        <v>0</v>
      </c>
      <c r="J76" s="1" t="str">
        <f t="shared" si="38"/>
        <v>Michelle Chadwick</v>
      </c>
      <c r="M76" s="8" t="str">
        <f t="shared" si="26"/>
        <v/>
      </c>
      <c r="N76" s="8" t="str">
        <f t="shared" si="27"/>
        <v/>
      </c>
      <c r="O76" s="1" t="str">
        <f t="shared" si="34"/>
        <v/>
      </c>
      <c r="P76" s="35" t="str">
        <f t="shared" si="35"/>
        <v/>
      </c>
      <c r="Q76" s="35" t="str">
        <f t="shared" si="39"/>
        <v/>
      </c>
      <c r="R76" s="6">
        <f t="shared" si="40"/>
        <v>0</v>
      </c>
      <c r="S76" s="6">
        <f>IF(AND(D76&lt;=L$4,P76&lt;&gt;"Y"),IF(N76&lt;VLOOKUP(O76,Runners!A$5:CY$183,S$1,FALSE),IF(Y$2="zero",0,Y$2),0),0)</f>
        <v>0</v>
      </c>
      <c r="T76" s="6">
        <f t="shared" si="36"/>
        <v>0</v>
      </c>
      <c r="U76" s="2"/>
      <c r="V76" s="2" t="str">
        <f>IF(O76&lt;&gt;"",VLOOKUP(O76,Runners!DE$5:DR$183,V$1,FALSE),"")</f>
        <v/>
      </c>
      <c r="W76" s="19" t="str">
        <f t="shared" si="37"/>
        <v/>
      </c>
    </row>
    <row r="77" spans="1:23" x14ac:dyDescent="0.25">
      <c r="A77" s="1" t="s">
        <v>12</v>
      </c>
      <c r="B77" s="3"/>
      <c r="C77" s="3">
        <f>IF(A77&lt;&gt;"",VLOOKUP(A77,Runners!A$5:AX$183,C$1,FALSE),0)</f>
        <v>1.1574074074074074E-6</v>
      </c>
      <c r="D77" s="6">
        <f t="shared" si="19"/>
        <v>74</v>
      </c>
      <c r="E77" s="2"/>
      <c r="F77" s="2">
        <f t="shared" si="23"/>
        <v>0</v>
      </c>
      <c r="J77" s="1" t="str">
        <f t="shared" si="38"/>
        <v>Michelle Sheridan</v>
      </c>
      <c r="M77" s="8" t="str">
        <f t="shared" si="26"/>
        <v/>
      </c>
      <c r="N77" s="8" t="str">
        <f t="shared" si="27"/>
        <v/>
      </c>
      <c r="O77" s="1" t="str">
        <f t="shared" si="34"/>
        <v/>
      </c>
      <c r="P77" s="35" t="str">
        <f t="shared" si="35"/>
        <v/>
      </c>
      <c r="Q77" s="35" t="str">
        <f t="shared" si="39"/>
        <v/>
      </c>
      <c r="R77" s="6">
        <f t="shared" si="40"/>
        <v>0</v>
      </c>
      <c r="S77" s="6">
        <f>IF(AND(D77&lt;=L$4,P77&lt;&gt;"Y"),IF(N77&lt;VLOOKUP(O77,Runners!A$5:CY$183,S$1,FALSE),IF(Y$2="zero",0,Y$2),0),0)</f>
        <v>0</v>
      </c>
      <c r="T77" s="6">
        <f t="shared" si="36"/>
        <v>0</v>
      </c>
      <c r="U77" s="2"/>
      <c r="V77" s="2" t="str">
        <f>IF(O77&lt;&gt;"",VLOOKUP(O77,Runners!DE$5:DR$183,V$1,FALSE),"")</f>
        <v/>
      </c>
      <c r="W77" s="19" t="str">
        <f t="shared" si="37"/>
        <v/>
      </c>
    </row>
    <row r="78" spans="1:23" x14ac:dyDescent="0.25">
      <c r="A78" s="36" t="s">
        <v>192</v>
      </c>
      <c r="C78" s="3">
        <f>IF(A78&lt;&gt;"",VLOOKUP(A78,Runners!A$5:AX$183,C$1,FALSE),0)</f>
        <v>6.7708333333333336E-3</v>
      </c>
      <c r="D78" s="6">
        <f t="shared" si="19"/>
        <v>75</v>
      </c>
      <c r="E78" s="2"/>
      <c r="F78" s="2">
        <f t="shared" si="23"/>
        <v>0</v>
      </c>
      <c r="J78" s="1" t="str">
        <f t="shared" si="38"/>
        <v>Mick Widdop</v>
      </c>
      <c r="M78" s="8" t="str">
        <f t="shared" si="26"/>
        <v/>
      </c>
      <c r="N78" s="8" t="str">
        <f t="shared" si="27"/>
        <v/>
      </c>
      <c r="O78" s="1" t="str">
        <f t="shared" si="34"/>
        <v/>
      </c>
      <c r="P78" s="35" t="str">
        <f t="shared" si="35"/>
        <v/>
      </c>
      <c r="Q78" s="35" t="str">
        <f t="shared" si="39"/>
        <v/>
      </c>
      <c r="R78" s="6">
        <f t="shared" si="40"/>
        <v>0</v>
      </c>
      <c r="S78" s="6">
        <f>IF(AND(D78&lt;=L$4,P78&lt;&gt;"Y"),IF(N78&lt;VLOOKUP(O78,Runners!A$5:CY$183,S$1,FALSE),IF(Y$2="zero",0,Y$2),0),0)</f>
        <v>0</v>
      </c>
      <c r="T78" s="6">
        <f t="shared" si="36"/>
        <v>0</v>
      </c>
      <c r="U78" s="2"/>
      <c r="V78" s="2" t="str">
        <f>IF(O78&lt;&gt;"",VLOOKUP(O78,Runners!DE$5:DR$183,V$1,FALSE),"")</f>
        <v/>
      </c>
      <c r="W78" s="19" t="str">
        <f t="shared" si="37"/>
        <v/>
      </c>
    </row>
    <row r="79" spans="1:23" x14ac:dyDescent="0.25">
      <c r="A79" s="1" t="s">
        <v>46</v>
      </c>
      <c r="B79" s="3"/>
      <c r="C79" s="3">
        <f>IF(A79&lt;&gt;"",VLOOKUP(A79,Runners!A$5:AX$183,C$1,FALSE),0)</f>
        <v>1.3888888888888888E-2</v>
      </c>
      <c r="D79" s="6">
        <f t="shared" si="19"/>
        <v>76</v>
      </c>
      <c r="E79" s="2"/>
      <c r="F79" s="2">
        <f t="shared" si="23"/>
        <v>0</v>
      </c>
      <c r="J79" s="1" t="str">
        <f t="shared" si="38"/>
        <v>Mike Toft</v>
      </c>
      <c r="M79" s="8" t="str">
        <f t="shared" si="26"/>
        <v/>
      </c>
      <c r="N79" s="8" t="str">
        <f t="shared" si="27"/>
        <v/>
      </c>
      <c r="O79" s="1" t="str">
        <f t="shared" si="34"/>
        <v/>
      </c>
      <c r="P79" s="35" t="str">
        <f t="shared" si="35"/>
        <v/>
      </c>
      <c r="Q79" s="35" t="str">
        <f t="shared" si="39"/>
        <v/>
      </c>
      <c r="R79" s="6">
        <f t="shared" si="40"/>
        <v>0</v>
      </c>
      <c r="S79" s="6">
        <f>IF(AND(D79&lt;=L$4,P79&lt;&gt;"Y"),IF(N79&lt;VLOOKUP(O79,Runners!A$5:CY$183,S$1,FALSE),IF(Y$2="zero",0,Y$2),0),0)</f>
        <v>0</v>
      </c>
      <c r="T79" s="6">
        <f t="shared" si="36"/>
        <v>0</v>
      </c>
      <c r="U79" s="2"/>
      <c r="V79" s="2" t="str">
        <f>IF(O79&lt;&gt;"",VLOOKUP(O79,Runners!DE$5:DR$183,V$1,FALSE),"")</f>
        <v/>
      </c>
      <c r="W79" s="19" t="str">
        <f t="shared" si="37"/>
        <v/>
      </c>
    </row>
    <row r="80" spans="1:23" x14ac:dyDescent="0.25">
      <c r="A80" s="1" t="s">
        <v>185</v>
      </c>
      <c r="C80" s="3">
        <f>IF(A80&lt;&gt;"",VLOOKUP(A80,Runners!A$5:AX$183,C$1,FALSE),0)</f>
        <v>9.5486111111111101E-3</v>
      </c>
      <c r="D80" s="6">
        <f t="shared" si="19"/>
        <v>77</v>
      </c>
      <c r="E80" s="2"/>
      <c r="F80" s="2">
        <f t="shared" si="23"/>
        <v>0</v>
      </c>
      <c r="J80" s="1" t="str">
        <f t="shared" si="38"/>
        <v>Morgan Pritchard</v>
      </c>
      <c r="M80" s="8" t="str">
        <f t="shared" si="26"/>
        <v/>
      </c>
      <c r="N80" s="8" t="str">
        <f t="shared" si="27"/>
        <v/>
      </c>
      <c r="O80" s="1" t="str">
        <f t="shared" si="34"/>
        <v/>
      </c>
      <c r="P80" s="35" t="str">
        <f t="shared" si="35"/>
        <v/>
      </c>
      <c r="Q80" s="35" t="str">
        <f t="shared" si="39"/>
        <v/>
      </c>
      <c r="R80" s="6">
        <f t="shared" si="40"/>
        <v>0</v>
      </c>
      <c r="S80" s="6">
        <f>IF(AND(D80&lt;=L$4,P80&lt;&gt;"Y"),IF(N80&lt;VLOOKUP(O80,Runners!A$5:CY$183,S$1,FALSE),IF(Y$2="zero",0,Y$2),0),0)</f>
        <v>0</v>
      </c>
      <c r="T80" s="6">
        <f t="shared" si="36"/>
        <v>0</v>
      </c>
      <c r="U80" s="2"/>
      <c r="V80" s="2" t="str">
        <f>IF(O80&lt;&gt;"",VLOOKUP(O80,Runners!DE$5:DR$183,V$1,FALSE),"")</f>
        <v/>
      </c>
      <c r="W80" s="19" t="str">
        <f t="shared" si="37"/>
        <v/>
      </c>
    </row>
    <row r="81" spans="1:23" x14ac:dyDescent="0.25">
      <c r="A81" s="1" t="s">
        <v>144</v>
      </c>
      <c r="C81" s="3">
        <f>IF(A81&lt;&gt;"",VLOOKUP(A81,Runners!A$5:AX$183,C$1,FALSE),0)</f>
        <v>8.1597222222222227E-3</v>
      </c>
      <c r="D81" s="6">
        <f t="shared" si="19"/>
        <v>78</v>
      </c>
      <c r="E81" s="2"/>
      <c r="F81" s="2">
        <f t="shared" si="23"/>
        <v>0</v>
      </c>
      <c r="J81" s="1" t="str">
        <f t="shared" si="38"/>
        <v>Neil Bayton-Roberts</v>
      </c>
      <c r="M81" s="8" t="str">
        <f t="shared" si="26"/>
        <v/>
      </c>
      <c r="N81" s="8" t="str">
        <f t="shared" si="27"/>
        <v/>
      </c>
      <c r="O81" s="1" t="str">
        <f t="shared" si="34"/>
        <v/>
      </c>
      <c r="P81" s="35" t="str">
        <f t="shared" si="35"/>
        <v/>
      </c>
      <c r="Q81" s="35" t="str">
        <f t="shared" si="39"/>
        <v/>
      </c>
      <c r="R81" s="6">
        <f t="shared" si="40"/>
        <v>0</v>
      </c>
      <c r="S81" s="6">
        <f>IF(AND(D81&lt;=L$4,P81&lt;&gt;"Y"),IF(N81&lt;VLOOKUP(O81,Runners!A$5:CY$183,S$1,FALSE),IF(Y$2="zero",0,Y$2),0),0)</f>
        <v>0</v>
      </c>
      <c r="T81" s="6">
        <f t="shared" si="36"/>
        <v>0</v>
      </c>
      <c r="U81" s="2"/>
      <c r="V81" s="2" t="str">
        <f>IF(O81&lt;&gt;"",VLOOKUP(O81,Runners!DE$5:DR$183,V$1,FALSE),"")</f>
        <v/>
      </c>
      <c r="W81" s="19" t="str">
        <f t="shared" si="37"/>
        <v/>
      </c>
    </row>
    <row r="82" spans="1:23" x14ac:dyDescent="0.25">
      <c r="A82" s="1" t="s">
        <v>8</v>
      </c>
      <c r="C82" s="3">
        <f>IF(A82&lt;&gt;"",VLOOKUP(A82,Runners!A$5:AX$183,C$1,FALSE),0)</f>
        <v>8.5069444444444437E-3</v>
      </c>
      <c r="D82" s="6">
        <f t="shared" si="19"/>
        <v>79</v>
      </c>
      <c r="E82" s="2"/>
      <c r="F82" s="2">
        <f t="shared" si="23"/>
        <v>0</v>
      </c>
      <c r="J82" s="1" t="str">
        <f t="shared" si="38"/>
        <v>Neil Tate</v>
      </c>
      <c r="M82" s="8" t="str">
        <f t="shared" si="26"/>
        <v/>
      </c>
      <c r="N82" s="8" t="str">
        <f t="shared" si="27"/>
        <v/>
      </c>
      <c r="O82" s="1" t="str">
        <f t="shared" si="34"/>
        <v/>
      </c>
      <c r="P82" s="35" t="str">
        <f t="shared" si="35"/>
        <v/>
      </c>
      <c r="Q82" s="35" t="str">
        <f t="shared" si="39"/>
        <v/>
      </c>
      <c r="R82" s="6">
        <f t="shared" si="40"/>
        <v>0</v>
      </c>
      <c r="S82" s="6">
        <f>IF(AND(D82&lt;=L$4,P82&lt;&gt;"Y"),IF(N82&lt;VLOOKUP(O82,Runners!A$5:CY$183,S$1,FALSE),IF(Y$2="zero",0,Y$2),0),0)</f>
        <v>0</v>
      </c>
      <c r="T82" s="6">
        <f t="shared" si="36"/>
        <v>0</v>
      </c>
      <c r="U82" s="2"/>
      <c r="V82" s="2" t="str">
        <f>IF(O82&lt;&gt;"",VLOOKUP(O82,Runners!DE$5:DR$183,V$1,FALSE),"")</f>
        <v/>
      </c>
      <c r="W82" s="19" t="str">
        <f t="shared" si="37"/>
        <v/>
      </c>
    </row>
    <row r="83" spans="1:23" x14ac:dyDescent="0.25">
      <c r="A83" s="1" t="s">
        <v>28</v>
      </c>
      <c r="C83" s="3">
        <f>IF(A83&lt;&gt;"",VLOOKUP(A83,Runners!A$5:AX$183,C$1,FALSE),0)</f>
        <v>7.2916666666666659E-3</v>
      </c>
      <c r="D83" s="6">
        <f t="shared" si="19"/>
        <v>80</v>
      </c>
      <c r="E83" s="2"/>
      <c r="F83" s="2">
        <f t="shared" si="23"/>
        <v>0</v>
      </c>
      <c r="J83" s="1" t="str">
        <f t="shared" si="38"/>
        <v>Nigel Simpkin</v>
      </c>
      <c r="M83" s="8" t="str">
        <f t="shared" si="26"/>
        <v/>
      </c>
      <c r="N83" s="8" t="str">
        <f t="shared" si="27"/>
        <v/>
      </c>
      <c r="O83" s="1" t="str">
        <f t="shared" si="34"/>
        <v/>
      </c>
      <c r="P83" s="35" t="str">
        <f t="shared" si="35"/>
        <v/>
      </c>
      <c r="Q83" s="35" t="str">
        <f t="shared" si="39"/>
        <v/>
      </c>
      <c r="R83" s="6">
        <f t="shared" si="40"/>
        <v>0</v>
      </c>
      <c r="S83" s="6">
        <f>IF(AND(D83&lt;=L$4,P83&lt;&gt;"Y"),IF(N83&lt;VLOOKUP(O83,Runners!A$5:CY$183,S$1,FALSE),IF(Y$2="zero",0,Y$2),0),0)</f>
        <v>0</v>
      </c>
      <c r="T83" s="6">
        <f t="shared" si="36"/>
        <v>0</v>
      </c>
      <c r="U83" s="2"/>
      <c r="V83" s="2" t="str">
        <f>IF(O83&lt;&gt;"",VLOOKUP(O83,Runners!DE$5:DR$183,V$1,FALSE),"")</f>
        <v/>
      </c>
      <c r="W83" s="19" t="str">
        <f t="shared" si="37"/>
        <v/>
      </c>
    </row>
    <row r="84" spans="1:23" x14ac:dyDescent="0.25">
      <c r="A84" s="1" t="s">
        <v>166</v>
      </c>
      <c r="C84" s="3">
        <f>IF(A84&lt;&gt;"",VLOOKUP(A84,Runners!A$5:AX$183,C$1,FALSE),0)</f>
        <v>1.0763888888888891E-2</v>
      </c>
      <c r="D84" s="6">
        <f t="shared" si="19"/>
        <v>81</v>
      </c>
      <c r="E84" s="2"/>
      <c r="F84" s="2">
        <f t="shared" si="23"/>
        <v>0</v>
      </c>
      <c r="J84" s="1" t="str">
        <f t="shared" si="38"/>
        <v>Oliver Thomson</v>
      </c>
      <c r="M84" s="8" t="str">
        <f t="shared" si="26"/>
        <v/>
      </c>
      <c r="N84" s="8" t="str">
        <f t="shared" si="27"/>
        <v/>
      </c>
      <c r="O84" s="1" t="str">
        <f t="shared" si="34"/>
        <v/>
      </c>
      <c r="P84" s="35" t="str">
        <f t="shared" si="35"/>
        <v/>
      </c>
      <c r="Q84" s="35" t="str">
        <f t="shared" si="39"/>
        <v/>
      </c>
      <c r="R84" s="6">
        <f t="shared" si="40"/>
        <v>0</v>
      </c>
      <c r="S84" s="6">
        <f>IF(AND(D84&lt;=L$4,P84&lt;&gt;"Y"),IF(N84&lt;VLOOKUP(O84,Runners!A$5:CY$183,S$1,FALSE),IF(Y$2="zero",0,Y$2),0),0)</f>
        <v>0</v>
      </c>
      <c r="T84" s="6">
        <f t="shared" si="36"/>
        <v>0</v>
      </c>
      <c r="U84" s="2"/>
      <c r="V84" s="2" t="str">
        <f>IF(O84&lt;&gt;"",VLOOKUP(O84,Runners!DE$5:DR$183,V$1,FALSE),"")</f>
        <v/>
      </c>
      <c r="W84" s="19" t="str">
        <f t="shared" si="37"/>
        <v/>
      </c>
    </row>
    <row r="85" spans="1:23" x14ac:dyDescent="0.25">
      <c r="A85" s="1" t="s">
        <v>11</v>
      </c>
      <c r="C85" s="3">
        <f>IF(A85&lt;&gt;"",VLOOKUP(A85,Runners!A$5:AX$183,C$1,FALSE),0)</f>
        <v>1.0416666666666667E-3</v>
      </c>
      <c r="D85" s="6">
        <f t="shared" si="19"/>
        <v>82</v>
      </c>
      <c r="E85" s="2"/>
      <c r="F85" s="2">
        <f t="shared" si="23"/>
        <v>0</v>
      </c>
      <c r="J85" s="1" t="str">
        <f t="shared" si="38"/>
        <v>Pam Binns</v>
      </c>
      <c r="M85" s="8" t="str">
        <f t="shared" si="26"/>
        <v/>
      </c>
      <c r="N85" s="8" t="str">
        <f t="shared" si="27"/>
        <v/>
      </c>
      <c r="O85" s="1" t="str">
        <f t="shared" si="34"/>
        <v/>
      </c>
      <c r="P85" s="35" t="str">
        <f t="shared" si="35"/>
        <v/>
      </c>
      <c r="Q85" s="35" t="str">
        <f t="shared" si="39"/>
        <v/>
      </c>
      <c r="R85" s="6">
        <f t="shared" si="40"/>
        <v>0</v>
      </c>
      <c r="S85" s="6">
        <f>IF(AND(D85&lt;=L$4,P85&lt;&gt;"Y"),IF(N85&lt;VLOOKUP(O85,Runners!A$5:CY$183,S$1,FALSE),IF(Y$2="zero",0,Y$2),0),0)</f>
        <v>0</v>
      </c>
      <c r="T85" s="6">
        <f t="shared" si="36"/>
        <v>0</v>
      </c>
      <c r="U85" s="2"/>
      <c r="V85" s="2" t="str">
        <f>IF(O85&lt;&gt;"",VLOOKUP(O85,Runners!DE$5:DR$183,V$1,FALSE),"")</f>
        <v/>
      </c>
      <c r="W85" s="19" t="str">
        <f t="shared" si="37"/>
        <v/>
      </c>
    </row>
    <row r="86" spans="1:23" x14ac:dyDescent="0.25">
      <c r="A86" s="1" t="s">
        <v>24</v>
      </c>
      <c r="B86" s="3"/>
      <c r="C86" s="3">
        <f>IF(A86&lt;&gt;"",VLOOKUP(A86,Runners!A$5:AX$183,C$1,FALSE),0)</f>
        <v>6.2499999999999995E-3</v>
      </c>
      <c r="D86" s="6">
        <f t="shared" si="19"/>
        <v>83</v>
      </c>
      <c r="E86" s="2"/>
      <c r="F86" s="2">
        <f t="shared" si="23"/>
        <v>0</v>
      </c>
      <c r="J86" s="1" t="str">
        <f t="shared" si="38"/>
        <v>Pam Hardman</v>
      </c>
      <c r="M86" s="8" t="str">
        <f t="shared" si="26"/>
        <v/>
      </c>
      <c r="N86" s="8" t="str">
        <f t="shared" si="27"/>
        <v/>
      </c>
      <c r="O86" s="1" t="str">
        <f t="shared" si="34"/>
        <v/>
      </c>
      <c r="P86" s="35" t="str">
        <f t="shared" si="35"/>
        <v/>
      </c>
      <c r="Q86" s="35" t="str">
        <f t="shared" si="39"/>
        <v/>
      </c>
      <c r="R86" s="6">
        <f t="shared" si="40"/>
        <v>0</v>
      </c>
      <c r="S86" s="6">
        <f>IF(AND(D86&lt;=L$4,P86&lt;&gt;"Y"),IF(N86&lt;VLOOKUP(O86,Runners!A$5:CY$183,S$1,FALSE),IF(Y$2="zero",0,Y$2),0),0)</f>
        <v>0</v>
      </c>
      <c r="T86" s="6">
        <f t="shared" si="36"/>
        <v>0</v>
      </c>
      <c r="U86" s="2"/>
      <c r="V86" s="2" t="str">
        <f>IF(O86&lt;&gt;"",VLOOKUP(O86,Runners!DE$5:DR$183,V$1,FALSE),"")</f>
        <v/>
      </c>
      <c r="W86" s="19" t="str">
        <f t="shared" si="37"/>
        <v/>
      </c>
    </row>
    <row r="87" spans="1:23" x14ac:dyDescent="0.25">
      <c r="A87" s="1" t="s">
        <v>233</v>
      </c>
      <c r="C87" s="3">
        <f>IF(A87&lt;&gt;"",VLOOKUP(A87,Runners!A$5:AX$183,C$1,FALSE),0)</f>
        <v>4.5138888888888893E-3</v>
      </c>
      <c r="D87" s="6">
        <f t="shared" si="19"/>
        <v>84</v>
      </c>
      <c r="E87" s="2"/>
      <c r="F87" s="2">
        <f t="shared" ref="F87" si="47">IF(E87&gt;0,E87-C87,0)</f>
        <v>0</v>
      </c>
      <c r="J87" s="1" t="str">
        <f t="shared" ref="J87" si="48">A87</f>
        <v>Paul McAllister</v>
      </c>
      <c r="M87" s="8" t="str">
        <f t="shared" si="26"/>
        <v/>
      </c>
      <c r="N87" s="8" t="str">
        <f t="shared" si="27"/>
        <v/>
      </c>
      <c r="O87" s="1" t="str">
        <f t="shared" si="34"/>
        <v/>
      </c>
      <c r="P87" s="35" t="str">
        <f t="shared" si="35"/>
        <v/>
      </c>
      <c r="Q87" s="35" t="str">
        <f>IF(D87&lt;=L$4,IF(P87="Y",Q85,Q85-1),"")</f>
        <v/>
      </c>
      <c r="R87" s="6">
        <f>IF(Q87=Q85,0,IF(Q87&gt;0,Q87,1))</f>
        <v>0</v>
      </c>
      <c r="S87" s="6">
        <f>IF(AND(D87&lt;=L$4,P87&lt;&gt;"Y"),IF(N87&lt;VLOOKUP(O87,Runners!A$5:CY$183,S$1,FALSE),IF(Y$2="zero",0,Y$2),0),0)</f>
        <v>0</v>
      </c>
      <c r="T87" s="6">
        <f t="shared" ref="T87" si="49">IF(AND(D87&lt;=L$4,P87&lt;&gt;"Y"),S87+R87,0)</f>
        <v>0</v>
      </c>
      <c r="U87" s="2"/>
      <c r="V87" s="2" t="str">
        <f>IF(O87&lt;&gt;"",VLOOKUP(O87,Runners!DE$5:DR$183,V$1,FALSE),"")</f>
        <v/>
      </c>
      <c r="W87" s="19" t="str">
        <f t="shared" ref="W87" si="50">IF(O87&lt;&gt;"",(V87-N87)/V87,"")</f>
        <v/>
      </c>
    </row>
    <row r="88" spans="1:23" x14ac:dyDescent="0.25">
      <c r="A88" s="1" t="s">
        <v>44</v>
      </c>
      <c r="C88" s="3">
        <f>IF(A88&lt;&gt;"",VLOOKUP(A88,Runners!A$5:AX$183,C$1,FALSE),0)</f>
        <v>9.3749999999999997E-3</v>
      </c>
      <c r="D88" s="6">
        <f t="shared" si="19"/>
        <v>85</v>
      </c>
      <c r="E88" s="2"/>
      <c r="F88" s="2">
        <f t="shared" si="23"/>
        <v>0</v>
      </c>
      <c r="J88" s="1" t="str">
        <f t="shared" si="38"/>
        <v>Paul Veevers</v>
      </c>
      <c r="M88" s="8" t="str">
        <f t="shared" si="26"/>
        <v/>
      </c>
      <c r="N88" s="8" t="str">
        <f t="shared" si="27"/>
        <v/>
      </c>
      <c r="O88" s="1" t="str">
        <f t="shared" si="34"/>
        <v/>
      </c>
      <c r="P88" s="35" t="str">
        <f t="shared" si="35"/>
        <v/>
      </c>
      <c r="Q88" s="35" t="str">
        <f>IF(D88&lt;=L$4,IF(P88="Y",Q86,Q86-1),"")</f>
        <v/>
      </c>
      <c r="R88" s="6">
        <f>IF(Q88=Q86,0,IF(Q88&gt;0,Q88,1))</f>
        <v>0</v>
      </c>
      <c r="S88" s="6">
        <f>IF(AND(D88&lt;=L$4,P88&lt;&gt;"Y"),IF(N88&lt;VLOOKUP(O88,Runners!A$5:CY$183,S$1,FALSE),IF(Y$2="zero",0,Y$2),0),0)</f>
        <v>0</v>
      </c>
      <c r="T88" s="6">
        <f t="shared" si="36"/>
        <v>0</v>
      </c>
      <c r="U88" s="2"/>
      <c r="V88" s="2" t="str">
        <f>IF(O88&lt;&gt;"",VLOOKUP(O88,Runners!DE$5:DR$183,V$1,FALSE),"")</f>
        <v/>
      </c>
      <c r="W88" s="19" t="str">
        <f t="shared" si="37"/>
        <v/>
      </c>
    </row>
    <row r="89" spans="1:23" x14ac:dyDescent="0.25">
      <c r="A89" s="1" t="s">
        <v>2</v>
      </c>
      <c r="C89" s="3">
        <f>IF(A89&lt;&gt;"",VLOOKUP(A89,Runners!A$5:AX$183,C$1,FALSE),0)</f>
        <v>7.2916666666666659E-3</v>
      </c>
      <c r="D89" s="6">
        <f t="shared" si="19"/>
        <v>86</v>
      </c>
      <c r="E89" s="2"/>
      <c r="F89" s="2">
        <f t="shared" si="23"/>
        <v>0</v>
      </c>
      <c r="J89" s="1" t="str">
        <f t="shared" si="38"/>
        <v>Peter Reid</v>
      </c>
      <c r="M89" s="8" t="str">
        <f t="shared" si="26"/>
        <v/>
      </c>
      <c r="N89" s="8" t="str">
        <f t="shared" si="27"/>
        <v/>
      </c>
      <c r="O89" s="1" t="str">
        <f t="shared" si="34"/>
        <v/>
      </c>
      <c r="P89" s="35" t="str">
        <f t="shared" si="35"/>
        <v/>
      </c>
      <c r="Q89" s="35" t="str">
        <f t="shared" si="39"/>
        <v/>
      </c>
      <c r="R89" s="6">
        <f t="shared" si="40"/>
        <v>0</v>
      </c>
      <c r="S89" s="6">
        <f>IF(AND(D89&lt;=L$4,P89&lt;&gt;"Y"),IF(N89&lt;VLOOKUP(O89,Runners!A$5:CY$183,S$1,FALSE),IF(Y$2="zero",0,Y$2),0),0)</f>
        <v>0</v>
      </c>
      <c r="T89" s="6">
        <f t="shared" si="36"/>
        <v>0</v>
      </c>
      <c r="U89" s="2"/>
      <c r="V89" s="2" t="str">
        <f>IF(O89&lt;&gt;"",VLOOKUP(O89,Runners!DE$5:DR$183,V$1,FALSE),"")</f>
        <v/>
      </c>
      <c r="W89" s="19" t="str">
        <f t="shared" si="37"/>
        <v/>
      </c>
    </row>
    <row r="90" spans="1:23" x14ac:dyDescent="0.25">
      <c r="A90" s="1" t="s">
        <v>156</v>
      </c>
      <c r="C90" s="3">
        <f>IF(A90&lt;&gt;"",VLOOKUP(A90,Runners!A$5:AX$183,C$1,FALSE),0)</f>
        <v>5.208333333333333E-3</v>
      </c>
      <c r="D90" s="6">
        <f t="shared" si="19"/>
        <v>87</v>
      </c>
      <c r="E90" s="2"/>
      <c r="F90" s="2">
        <f t="shared" si="23"/>
        <v>0</v>
      </c>
      <c r="J90" s="1" t="str">
        <f t="shared" si="38"/>
        <v>Peter Thomson</v>
      </c>
      <c r="M90" s="8" t="str">
        <f t="shared" si="26"/>
        <v/>
      </c>
      <c r="N90" s="8" t="str">
        <f t="shared" si="27"/>
        <v/>
      </c>
      <c r="O90" s="1" t="str">
        <f t="shared" si="34"/>
        <v/>
      </c>
      <c r="P90" s="35" t="str">
        <f t="shared" si="35"/>
        <v/>
      </c>
      <c r="Q90" s="35" t="str">
        <f t="shared" si="39"/>
        <v/>
      </c>
      <c r="R90" s="6">
        <f t="shared" si="40"/>
        <v>0</v>
      </c>
      <c r="S90" s="6">
        <f>IF(AND(D90&lt;=L$4,P90&lt;&gt;"Y"),IF(N90&lt;VLOOKUP(O90,Runners!A$5:CY$183,S$1,FALSE),IF(Y$2="zero",0,Y$2),0),0)</f>
        <v>0</v>
      </c>
      <c r="T90" s="6">
        <f t="shared" si="36"/>
        <v>0</v>
      </c>
      <c r="U90" s="2"/>
      <c r="V90" s="2" t="str">
        <f>IF(O90&lt;&gt;"",VLOOKUP(O90,Runners!DE$5:DR$183,V$1,FALSE),"")</f>
        <v/>
      </c>
      <c r="W90" s="19" t="str">
        <f t="shared" si="37"/>
        <v/>
      </c>
    </row>
    <row r="91" spans="1:23" x14ac:dyDescent="0.25">
      <c r="A91" s="1" t="s">
        <v>179</v>
      </c>
      <c r="C91" s="3">
        <f>IF(A91&lt;&gt;"",VLOOKUP(A91,Runners!A$5:AX$183,C$1,FALSE),0)</f>
        <v>5.5555555555555558E-3</v>
      </c>
      <c r="D91" s="6">
        <f t="shared" si="19"/>
        <v>88</v>
      </c>
      <c r="E91" s="2"/>
      <c r="F91" s="2">
        <f t="shared" si="23"/>
        <v>0</v>
      </c>
      <c r="J91" s="1" t="str">
        <f t="shared" si="38"/>
        <v>Richard Needham</v>
      </c>
      <c r="M91" s="8" t="str">
        <f t="shared" ref="M91:M122" si="51">IF(D91&lt;=L$4,SMALL(E$4:E$207,D91),"")</f>
        <v/>
      </c>
      <c r="N91" s="8" t="str">
        <f t="shared" ref="N91:N122" si="52">IF(D91&lt;=L$4,VLOOKUP(M91,E$4:F$207,2,FALSE),"")</f>
        <v/>
      </c>
      <c r="O91" s="1" t="str">
        <f t="shared" si="34"/>
        <v/>
      </c>
      <c r="P91" s="35" t="str">
        <f t="shared" si="35"/>
        <v/>
      </c>
      <c r="Q91" s="35" t="str">
        <f t="shared" si="39"/>
        <v/>
      </c>
      <c r="R91" s="6">
        <f t="shared" si="40"/>
        <v>0</v>
      </c>
      <c r="S91" s="6">
        <f>IF(AND(D91&lt;=L$4,P91&lt;&gt;"Y"),IF(N91&lt;VLOOKUP(O91,Runners!A$5:CY$183,S$1,FALSE),IF(Y$2="zero",0,Y$2),0),0)</f>
        <v>0</v>
      </c>
      <c r="T91" s="6">
        <f t="shared" si="36"/>
        <v>0</v>
      </c>
      <c r="U91" s="2"/>
      <c r="V91" s="2" t="str">
        <f>IF(O91&lt;&gt;"",VLOOKUP(O91,Runners!DE$5:DR$183,V$1,FALSE),"")</f>
        <v/>
      </c>
      <c r="W91" s="19" t="str">
        <f t="shared" si="37"/>
        <v/>
      </c>
    </row>
    <row r="92" spans="1:23" x14ac:dyDescent="0.25">
      <c r="A92" s="1" t="s">
        <v>21</v>
      </c>
      <c r="C92" s="3">
        <f>IF(A92&lt;&gt;"",VLOOKUP(A92,Runners!A$5:AX$183,C$1,FALSE),0)</f>
        <v>6.2499999999999995E-3</v>
      </c>
      <c r="D92" s="6">
        <f t="shared" si="19"/>
        <v>89</v>
      </c>
      <c r="E92" s="2">
        <v>2.7476851851851853E-2</v>
      </c>
      <c r="F92" s="2">
        <f t="shared" si="23"/>
        <v>2.1226851851851854E-2</v>
      </c>
      <c r="J92" s="1" t="str">
        <f t="shared" si="38"/>
        <v>Richard Storey</v>
      </c>
      <c r="M92" s="8" t="str">
        <f t="shared" si="51"/>
        <v/>
      </c>
      <c r="N92" s="8" t="str">
        <f t="shared" si="52"/>
        <v/>
      </c>
      <c r="O92" s="1" t="str">
        <f t="shared" si="34"/>
        <v/>
      </c>
      <c r="P92" s="35" t="str">
        <f t="shared" si="35"/>
        <v/>
      </c>
      <c r="Q92" s="35" t="str">
        <f t="shared" si="39"/>
        <v/>
      </c>
      <c r="R92" s="6">
        <f t="shared" si="40"/>
        <v>0</v>
      </c>
      <c r="S92" s="6">
        <f>IF(AND(D92&lt;=L$4,P92&lt;&gt;"Y"),IF(N92&lt;VLOOKUP(O92,Runners!A$5:CY$183,S$1,FALSE),IF(Y$2="zero",0,Y$2),0),0)</f>
        <v>0</v>
      </c>
      <c r="T92" s="6">
        <f t="shared" si="36"/>
        <v>0</v>
      </c>
      <c r="U92" s="2"/>
      <c r="V92" s="2" t="str">
        <f>IF(O92&lt;&gt;"",VLOOKUP(O92,Runners!DE$5:DR$183,V$1,FALSE),"")</f>
        <v/>
      </c>
      <c r="W92" s="19" t="str">
        <f t="shared" si="37"/>
        <v/>
      </c>
    </row>
    <row r="93" spans="1:23" x14ac:dyDescent="0.25">
      <c r="A93" s="1" t="s">
        <v>15</v>
      </c>
      <c r="B93" s="3"/>
      <c r="C93" s="3">
        <f>IF(A93&lt;&gt;"",VLOOKUP(A93,Runners!A$5:AX$183,C$1,FALSE),0)</f>
        <v>1.545138888888889E-2</v>
      </c>
      <c r="D93" s="6">
        <f t="shared" si="19"/>
        <v>90</v>
      </c>
      <c r="E93" s="2"/>
      <c r="F93" s="2">
        <f t="shared" si="23"/>
        <v>0</v>
      </c>
      <c r="J93" s="1" t="str">
        <f t="shared" si="38"/>
        <v>Ross McKelvie</v>
      </c>
      <c r="M93" s="8" t="str">
        <f t="shared" si="51"/>
        <v/>
      </c>
      <c r="N93" s="8" t="str">
        <f t="shared" si="52"/>
        <v/>
      </c>
      <c r="O93" s="1" t="str">
        <f t="shared" si="34"/>
        <v/>
      </c>
      <c r="P93" s="35" t="str">
        <f t="shared" si="35"/>
        <v/>
      </c>
      <c r="Q93" s="35" t="str">
        <f t="shared" si="39"/>
        <v/>
      </c>
      <c r="R93" s="6">
        <f t="shared" si="40"/>
        <v>0</v>
      </c>
      <c r="S93" s="6">
        <f>IF(AND(D93&lt;=L$4,P93&lt;&gt;"Y"),IF(N93&lt;VLOOKUP(O93,Runners!A$5:CY$183,S$1,FALSE),IF(Y$2="zero",0,Y$2),0),0)</f>
        <v>0</v>
      </c>
      <c r="T93" s="6">
        <f t="shared" si="36"/>
        <v>0</v>
      </c>
      <c r="U93" s="2"/>
      <c r="V93" s="2" t="str">
        <f>IF(O93&lt;&gt;"",VLOOKUP(O93,Runners!DE$5:DR$183,V$1,FALSE),"")</f>
        <v/>
      </c>
      <c r="W93" s="19" t="str">
        <f t="shared" si="37"/>
        <v/>
      </c>
    </row>
    <row r="94" spans="1:23" x14ac:dyDescent="0.25">
      <c r="A94" s="1" t="s">
        <v>23</v>
      </c>
      <c r="C94" s="3">
        <f>IF(A94&lt;&gt;"",VLOOKUP(A94,Runners!A$5:AX$183,C$1,FALSE),0)</f>
        <v>4.1666666666666666E-3</v>
      </c>
      <c r="D94" s="6">
        <f t="shared" si="19"/>
        <v>91</v>
      </c>
      <c r="E94" s="2"/>
      <c r="F94" s="2">
        <f t="shared" si="23"/>
        <v>0</v>
      </c>
      <c r="J94" s="1" t="str">
        <f t="shared" si="38"/>
        <v>Roy Stevens</v>
      </c>
      <c r="M94" s="8" t="str">
        <f t="shared" si="51"/>
        <v/>
      </c>
      <c r="N94" s="8" t="str">
        <f t="shared" si="52"/>
        <v/>
      </c>
      <c r="O94" s="1" t="str">
        <f t="shared" si="34"/>
        <v/>
      </c>
      <c r="P94" s="35" t="str">
        <f t="shared" si="35"/>
        <v/>
      </c>
      <c r="Q94" s="35" t="str">
        <f t="shared" si="39"/>
        <v/>
      </c>
      <c r="R94" s="6">
        <f t="shared" si="40"/>
        <v>0</v>
      </c>
      <c r="S94" s="6">
        <f>IF(AND(D94&lt;=L$4,P94&lt;&gt;"Y"),IF(N94&lt;VLOOKUP(O94,Runners!A$5:CY$183,S$1,FALSE),IF(Y$2="zero",0,Y$2),0),0)</f>
        <v>0</v>
      </c>
      <c r="T94" s="6">
        <f t="shared" si="36"/>
        <v>0</v>
      </c>
      <c r="U94" s="2"/>
      <c r="V94" s="2" t="str">
        <f>IF(O94&lt;&gt;"",VLOOKUP(O94,Runners!DE$5:DR$183,V$1,FALSE),"")</f>
        <v/>
      </c>
      <c r="W94" s="19" t="str">
        <f t="shared" si="37"/>
        <v/>
      </c>
    </row>
    <row r="95" spans="1:23" x14ac:dyDescent="0.25">
      <c r="A95" s="1" t="s">
        <v>45</v>
      </c>
      <c r="B95" s="3"/>
      <c r="C95" s="3">
        <f>IF(A95&lt;&gt;"",VLOOKUP(A95,Runners!A$5:AX$183,C$1,FALSE),0)</f>
        <v>6.9444444444444447E-4</v>
      </c>
      <c r="D95" s="6">
        <f t="shared" si="19"/>
        <v>92</v>
      </c>
      <c r="E95" s="2"/>
      <c r="F95" s="2">
        <f t="shared" si="23"/>
        <v>0</v>
      </c>
      <c r="J95" s="1" t="str">
        <f t="shared" si="38"/>
        <v>Ruth Bye</v>
      </c>
      <c r="M95" s="8" t="str">
        <f t="shared" si="51"/>
        <v/>
      </c>
      <c r="N95" s="8" t="str">
        <f t="shared" si="52"/>
        <v/>
      </c>
      <c r="O95" s="1" t="str">
        <f t="shared" si="34"/>
        <v/>
      </c>
      <c r="P95" s="35" t="str">
        <f t="shared" si="35"/>
        <v/>
      </c>
      <c r="Q95" s="35" t="str">
        <f t="shared" si="39"/>
        <v/>
      </c>
      <c r="R95" s="6">
        <f t="shared" si="40"/>
        <v>0</v>
      </c>
      <c r="S95" s="6">
        <f>IF(AND(D95&lt;=L$4,P95&lt;&gt;"Y"),IF(N95&lt;VLOOKUP(O95,Runners!A$5:CY$183,S$1,FALSE),IF(Y$2="zero",0,Y$2),0),0)</f>
        <v>0</v>
      </c>
      <c r="T95" s="6">
        <f t="shared" si="36"/>
        <v>0</v>
      </c>
      <c r="U95" s="2"/>
      <c r="V95" s="2" t="str">
        <f>IF(O95&lt;&gt;"",VLOOKUP(O95,Runners!DE$5:DR$183,V$1,FALSE),"")</f>
        <v/>
      </c>
      <c r="W95" s="19" t="str">
        <f t="shared" si="37"/>
        <v/>
      </c>
    </row>
    <row r="96" spans="1:23" x14ac:dyDescent="0.25">
      <c r="A96" s="1" t="s">
        <v>203</v>
      </c>
      <c r="B96" s="3"/>
      <c r="C96" s="3">
        <f>IF(A96&lt;&gt;"",VLOOKUP(A96,Runners!A$5:AX$183,C$1,FALSE),0)</f>
        <v>7.1180555555555554E-3</v>
      </c>
      <c r="D96" s="6">
        <f t="shared" ref="D96:D159" si="53">D95+1</f>
        <v>93</v>
      </c>
      <c r="E96" s="2"/>
      <c r="F96" s="2">
        <f t="shared" si="23"/>
        <v>0</v>
      </c>
      <c r="J96" s="1" t="str">
        <f t="shared" si="38"/>
        <v>Ruth Williams</v>
      </c>
      <c r="M96" s="8" t="str">
        <f t="shared" si="51"/>
        <v/>
      </c>
      <c r="N96" s="8" t="str">
        <f t="shared" si="52"/>
        <v/>
      </c>
      <c r="O96" s="1" t="str">
        <f t="shared" si="34"/>
        <v/>
      </c>
      <c r="P96" s="35" t="str">
        <f t="shared" si="35"/>
        <v/>
      </c>
      <c r="Q96" s="35" t="str">
        <f t="shared" si="39"/>
        <v/>
      </c>
      <c r="R96" s="6">
        <f t="shared" si="40"/>
        <v>0</v>
      </c>
      <c r="S96" s="6">
        <f>IF(AND(D96&lt;=L$4,P96&lt;&gt;"Y"),IF(N96&lt;VLOOKUP(O96,Runners!A$5:CY$183,S$1,FALSE),IF(Y$2="zero",0,Y$2),0),0)</f>
        <v>0</v>
      </c>
      <c r="T96" s="6">
        <f t="shared" si="36"/>
        <v>0</v>
      </c>
      <c r="U96" s="2"/>
      <c r="V96" s="2" t="str">
        <f>IF(O96&lt;&gt;"",VLOOKUP(O96,Runners!DE$5:DR$183,V$1,FALSE),"")</f>
        <v/>
      </c>
      <c r="W96" s="19" t="str">
        <f t="shared" si="37"/>
        <v/>
      </c>
    </row>
    <row r="97" spans="1:23" x14ac:dyDescent="0.25">
      <c r="A97" s="1" t="s">
        <v>168</v>
      </c>
      <c r="B97" s="3"/>
      <c r="C97" s="3">
        <f>IF(A97&lt;&gt;"",VLOOKUP(A97,Runners!A$5:AX$183,C$1,FALSE),0)</f>
        <v>2.7777777777777779E-3</v>
      </c>
      <c r="D97" s="6">
        <f t="shared" si="53"/>
        <v>94</v>
      </c>
      <c r="E97" s="2">
        <v>3.2222222222222222E-2</v>
      </c>
      <c r="F97" s="2">
        <f t="shared" si="23"/>
        <v>2.9444444444444443E-2</v>
      </c>
      <c r="J97" s="1" t="str">
        <f t="shared" si="38"/>
        <v>Sarah Cook</v>
      </c>
      <c r="M97" s="8" t="str">
        <f t="shared" si="51"/>
        <v/>
      </c>
      <c r="N97" s="8" t="str">
        <f t="shared" si="52"/>
        <v/>
      </c>
      <c r="O97" s="1" t="str">
        <f t="shared" si="34"/>
        <v/>
      </c>
      <c r="P97" s="35" t="str">
        <f t="shared" si="35"/>
        <v/>
      </c>
      <c r="Q97" s="35" t="str">
        <f t="shared" si="39"/>
        <v/>
      </c>
      <c r="R97" s="6">
        <f t="shared" si="40"/>
        <v>0</v>
      </c>
      <c r="S97" s="6">
        <f>IF(AND(D97&lt;=L$4,P97&lt;&gt;"Y"),IF(N97&lt;VLOOKUP(O97,Runners!A$5:CY$183,S$1,FALSE),IF(Y$2="zero",0,Y$2),0),0)</f>
        <v>0</v>
      </c>
      <c r="T97" s="6">
        <f t="shared" si="36"/>
        <v>0</v>
      </c>
      <c r="U97" s="2"/>
      <c r="V97" s="2" t="str">
        <f>IF(O97&lt;&gt;"",VLOOKUP(O97,Runners!DE$5:DR$183,V$1,FALSE),"")</f>
        <v/>
      </c>
      <c r="W97" s="19" t="str">
        <f t="shared" si="37"/>
        <v/>
      </c>
    </row>
    <row r="98" spans="1:23" x14ac:dyDescent="0.25">
      <c r="A98" s="1" t="s">
        <v>164</v>
      </c>
      <c r="B98" s="3"/>
      <c r="C98" s="3">
        <f>IF(A98&lt;&gt;"",VLOOKUP(A98,Runners!A$5:AX$183,C$1,FALSE),0)</f>
        <v>1.736111111111111E-3</v>
      </c>
      <c r="D98" s="6">
        <f t="shared" si="53"/>
        <v>95</v>
      </c>
      <c r="E98" s="2"/>
      <c r="F98" s="2">
        <f t="shared" si="23"/>
        <v>0</v>
      </c>
      <c r="J98" s="1" t="str">
        <f t="shared" si="38"/>
        <v>Simon Smith</v>
      </c>
      <c r="M98" s="8" t="str">
        <f t="shared" si="51"/>
        <v/>
      </c>
      <c r="N98" s="8" t="str">
        <f t="shared" si="52"/>
        <v/>
      </c>
      <c r="O98" s="1" t="str">
        <f t="shared" si="34"/>
        <v/>
      </c>
      <c r="P98" s="35" t="str">
        <f t="shared" si="35"/>
        <v/>
      </c>
      <c r="Q98" s="35" t="str">
        <f t="shared" si="39"/>
        <v/>
      </c>
      <c r="R98" s="6">
        <f t="shared" si="40"/>
        <v>0</v>
      </c>
      <c r="S98" s="6">
        <f>IF(AND(D98&lt;=L$4,P98&lt;&gt;"Y"),IF(N98&lt;VLOOKUP(O98,Runners!A$5:CY$183,S$1,FALSE),IF(Y$2="zero",0,Y$2),0),0)</f>
        <v>0</v>
      </c>
      <c r="T98" s="6">
        <f t="shared" si="36"/>
        <v>0</v>
      </c>
      <c r="U98" s="2"/>
      <c r="V98" s="2" t="str">
        <f>IF(O98&lt;&gt;"",VLOOKUP(O98,Runners!DE$5:DR$183,V$1,FALSE),"")</f>
        <v/>
      </c>
      <c r="W98" s="19" t="str">
        <f t="shared" si="37"/>
        <v/>
      </c>
    </row>
    <row r="99" spans="1:23" x14ac:dyDescent="0.25">
      <c r="A99" s="1" t="s">
        <v>193</v>
      </c>
      <c r="C99" s="3">
        <f>IF(A99&lt;&gt;"",VLOOKUP(A99,Runners!A$5:AX$183,C$1,FALSE),0)</f>
        <v>7.2916666666666659E-3</v>
      </c>
      <c r="D99" s="6">
        <f t="shared" si="53"/>
        <v>96</v>
      </c>
      <c r="E99" s="2"/>
      <c r="F99" s="2">
        <f t="shared" si="23"/>
        <v>0</v>
      </c>
      <c r="J99" s="1" t="str">
        <f t="shared" si="38"/>
        <v>Stephen Wise</v>
      </c>
      <c r="M99" s="8" t="str">
        <f t="shared" si="51"/>
        <v/>
      </c>
      <c r="N99" s="8" t="str">
        <f t="shared" si="52"/>
        <v/>
      </c>
      <c r="O99" s="1" t="str">
        <f t="shared" ref="O99:O130" si="54">IF(D99&lt;=L$4,VLOOKUP(M99,E$4:J$207,6,FALSE),"")</f>
        <v/>
      </c>
      <c r="P99" s="35" t="str">
        <f t="shared" ref="P99:P130" si="55">IF(D99&lt;=L$4,VLOOKUP(O99,A$4:B$207,2,FALSE),"")</f>
        <v/>
      </c>
      <c r="Q99" s="35" t="str">
        <f t="shared" si="39"/>
        <v/>
      </c>
      <c r="R99" s="6">
        <f t="shared" si="40"/>
        <v>0</v>
      </c>
      <c r="S99" s="6">
        <f>IF(AND(D99&lt;=L$4,P99&lt;&gt;"Y"),IF(N99&lt;VLOOKUP(O99,Runners!A$5:CY$183,S$1,FALSE),IF(Y$2="zero",0,Y$2),0),0)</f>
        <v>0</v>
      </c>
      <c r="T99" s="6">
        <f t="shared" si="36"/>
        <v>0</v>
      </c>
      <c r="U99" s="2"/>
      <c r="V99" s="2" t="str">
        <f>IF(O99&lt;&gt;"",VLOOKUP(O99,Runners!DE$5:DR$183,V$1,FALSE),"")</f>
        <v/>
      </c>
      <c r="W99" s="19" t="str">
        <f t="shared" si="37"/>
        <v/>
      </c>
    </row>
    <row r="100" spans="1:23" x14ac:dyDescent="0.25">
      <c r="A100" s="1" t="s">
        <v>4</v>
      </c>
      <c r="C100" s="3">
        <f>IF(A100&lt;&gt;"",VLOOKUP(A100,Runners!A$5:AX$183,C$1,FALSE),0)</f>
        <v>7.4652777777777781E-3</v>
      </c>
      <c r="D100" s="6">
        <f t="shared" si="53"/>
        <v>97</v>
      </c>
      <c r="E100" s="2">
        <v>2.8680555555555553E-2</v>
      </c>
      <c r="F100" s="2">
        <f t="shared" si="23"/>
        <v>2.1215277777777774E-2</v>
      </c>
      <c r="J100" s="1" t="str">
        <f t="shared" si="38"/>
        <v>Sue Hawitt</v>
      </c>
      <c r="M100" s="8" t="str">
        <f t="shared" si="51"/>
        <v/>
      </c>
      <c r="N100" s="8" t="str">
        <f t="shared" si="52"/>
        <v/>
      </c>
      <c r="O100" s="1" t="str">
        <f t="shared" si="54"/>
        <v/>
      </c>
      <c r="P100" s="35" t="str">
        <f t="shared" si="55"/>
        <v/>
      </c>
      <c r="Q100" s="35" t="str">
        <f t="shared" si="39"/>
        <v/>
      </c>
      <c r="R100" s="6">
        <f t="shared" si="40"/>
        <v>0</v>
      </c>
      <c r="S100" s="6">
        <f>IF(AND(D100&lt;=L$4,P100&lt;&gt;"Y"),IF(N100&lt;VLOOKUP(O100,Runners!A$5:CY$183,S$1,FALSE),IF(Y$2="zero",0,Y$2),0),0)</f>
        <v>0</v>
      </c>
      <c r="T100" s="6">
        <f t="shared" si="36"/>
        <v>0</v>
      </c>
      <c r="U100" s="2"/>
      <c r="V100" s="2" t="str">
        <f>IF(O100&lt;&gt;"",VLOOKUP(O100,Runners!DE$5:DR$183,V$1,FALSE),"")</f>
        <v/>
      </c>
      <c r="W100" s="19" t="str">
        <f t="shared" si="37"/>
        <v/>
      </c>
    </row>
    <row r="101" spans="1:23" x14ac:dyDescent="0.25">
      <c r="A101" s="1" t="s">
        <v>153</v>
      </c>
      <c r="C101" s="3">
        <f>IF(A101&lt;&gt;"",VLOOKUP(A101,Runners!A$5:AX$183,C$1,FALSE),0)</f>
        <v>6.9444444444444447E-4</v>
      </c>
      <c r="D101" s="6">
        <f t="shared" si="53"/>
        <v>98</v>
      </c>
      <c r="E101" s="2">
        <v>2.5439930555555556E-2</v>
      </c>
      <c r="F101" s="2">
        <f t="shared" si="23"/>
        <v>2.474548611111111E-2</v>
      </c>
      <c r="J101" s="1" t="str">
        <f t="shared" si="38"/>
        <v>Sue Henry</v>
      </c>
      <c r="M101" s="8" t="str">
        <f t="shared" si="51"/>
        <v/>
      </c>
      <c r="N101" s="8" t="str">
        <f t="shared" si="52"/>
        <v/>
      </c>
      <c r="O101" s="1" t="str">
        <f t="shared" si="54"/>
        <v/>
      </c>
      <c r="P101" s="35" t="str">
        <f t="shared" si="55"/>
        <v/>
      </c>
      <c r="Q101" s="35" t="str">
        <f t="shared" si="39"/>
        <v/>
      </c>
      <c r="R101" s="6">
        <f t="shared" si="40"/>
        <v>0</v>
      </c>
      <c r="S101" s="6">
        <f>IF(AND(D101&lt;=L$4,P101&lt;&gt;"Y"),IF(N101&lt;VLOOKUP(O101,Runners!A$5:CY$183,S$1,FALSE),IF(Y$2="zero",0,Y$2),0),0)</f>
        <v>0</v>
      </c>
      <c r="T101" s="6">
        <f t="shared" si="36"/>
        <v>0</v>
      </c>
      <c r="U101" s="2"/>
      <c r="V101" s="2" t="str">
        <f>IF(O101&lt;&gt;"",VLOOKUP(O101,Runners!DE$5:DR$183,V$1,FALSE),"")</f>
        <v/>
      </c>
      <c r="W101" s="19" t="str">
        <f t="shared" si="37"/>
        <v/>
      </c>
    </row>
    <row r="102" spans="1:23" x14ac:dyDescent="0.25">
      <c r="A102" s="1" t="s">
        <v>20</v>
      </c>
      <c r="C102" s="3">
        <f>IF(A102&lt;&gt;"",VLOOKUP(A102,Runners!A$5:AX$183,C$1,FALSE),0)</f>
        <v>8.6805555555555551E-4</v>
      </c>
      <c r="D102" s="6">
        <f t="shared" si="53"/>
        <v>99</v>
      </c>
      <c r="E102" s="2"/>
      <c r="F102" s="2">
        <f t="shared" si="23"/>
        <v>0</v>
      </c>
      <c r="J102" s="1" t="str">
        <f t="shared" si="38"/>
        <v>Sylvia Gittins</v>
      </c>
      <c r="M102" s="8" t="str">
        <f t="shared" si="51"/>
        <v/>
      </c>
      <c r="N102" s="8" t="str">
        <f t="shared" si="52"/>
        <v/>
      </c>
      <c r="O102" s="1" t="str">
        <f t="shared" si="54"/>
        <v/>
      </c>
      <c r="P102" s="35" t="str">
        <f t="shared" si="55"/>
        <v/>
      </c>
      <c r="Q102" s="35" t="str">
        <f t="shared" si="39"/>
        <v/>
      </c>
      <c r="R102" s="6">
        <f t="shared" si="40"/>
        <v>0</v>
      </c>
      <c r="S102" s="6">
        <f>IF(AND(D102&lt;=L$4,P102&lt;&gt;"Y"),IF(N102&lt;VLOOKUP(O102,Runners!A$5:CY$183,S$1,FALSE),IF(Y$2="zero",0,Y$2),0),0)</f>
        <v>0</v>
      </c>
      <c r="T102" s="6">
        <f t="shared" si="36"/>
        <v>0</v>
      </c>
      <c r="U102" s="2"/>
      <c r="V102" s="2" t="str">
        <f>IF(O102&lt;&gt;"",VLOOKUP(O102,Runners!DE$5:DR$183,V$1,FALSE),"")</f>
        <v/>
      </c>
      <c r="W102" s="19" t="str">
        <f t="shared" si="37"/>
        <v/>
      </c>
    </row>
    <row r="103" spans="1:23" x14ac:dyDescent="0.25">
      <c r="A103" s="1" t="s">
        <v>175</v>
      </c>
      <c r="C103" s="3">
        <f>IF(A103&lt;&gt;"",VLOOKUP(A103,Runners!A$5:AX$183,C$1,FALSE),0)</f>
        <v>6.2499999999999995E-3</v>
      </c>
      <c r="D103" s="6">
        <f t="shared" si="53"/>
        <v>100</v>
      </c>
      <c r="E103" s="2"/>
      <c r="F103" s="2">
        <f t="shared" si="23"/>
        <v>0</v>
      </c>
      <c r="J103" s="1" t="str">
        <f t="shared" si="38"/>
        <v>Terri Eccles</v>
      </c>
      <c r="M103" s="8" t="str">
        <f t="shared" si="51"/>
        <v/>
      </c>
      <c r="N103" s="8" t="str">
        <f t="shared" si="52"/>
        <v/>
      </c>
      <c r="O103" s="1" t="str">
        <f t="shared" si="54"/>
        <v/>
      </c>
      <c r="P103" s="35" t="str">
        <f t="shared" si="55"/>
        <v/>
      </c>
      <c r="Q103" s="35" t="str">
        <f t="shared" si="39"/>
        <v/>
      </c>
      <c r="R103" s="6">
        <f t="shared" si="40"/>
        <v>0</v>
      </c>
      <c r="S103" s="6">
        <f>IF(AND(D103&lt;=L$4,P103&lt;&gt;"Y"),IF(N103&lt;VLOOKUP(O103,Runners!A$5:CY$183,S$1,FALSE),IF(Y$2="zero",0,Y$2),0),0)</f>
        <v>0</v>
      </c>
      <c r="T103" s="6">
        <f t="shared" si="36"/>
        <v>0</v>
      </c>
      <c r="U103" s="2"/>
      <c r="V103" s="2" t="str">
        <f>IF(O103&lt;&gt;"",VLOOKUP(O103,Runners!DE$5:DR$183,V$1,FALSE),"")</f>
        <v/>
      </c>
      <c r="W103" s="19" t="str">
        <f t="shared" si="37"/>
        <v/>
      </c>
    </row>
    <row r="104" spans="1:23" x14ac:dyDescent="0.25">
      <c r="A104" s="1" t="s">
        <v>0</v>
      </c>
      <c r="C104" s="3">
        <f>IF(A104&lt;&gt;"",VLOOKUP(A104,Runners!A$5:AX$183,C$1,FALSE),0)</f>
        <v>1.0243055555555556E-2</v>
      </c>
      <c r="D104" s="6">
        <f t="shared" si="53"/>
        <v>101</v>
      </c>
      <c r="E104" s="2"/>
      <c r="F104" s="2">
        <f t="shared" si="23"/>
        <v>0</v>
      </c>
      <c r="J104" s="1" t="str">
        <f t="shared" si="38"/>
        <v>Tom Howarth</v>
      </c>
      <c r="M104" s="8" t="str">
        <f t="shared" si="51"/>
        <v/>
      </c>
      <c r="N104" s="8" t="str">
        <f t="shared" si="52"/>
        <v/>
      </c>
      <c r="O104" s="1" t="str">
        <f t="shared" si="54"/>
        <v/>
      </c>
      <c r="P104" s="35" t="str">
        <f t="shared" si="55"/>
        <v/>
      </c>
      <c r="Q104" s="35" t="str">
        <f t="shared" si="39"/>
        <v/>
      </c>
      <c r="R104" s="6">
        <f t="shared" si="40"/>
        <v>0</v>
      </c>
      <c r="S104" s="6">
        <f>IF(AND(D104&lt;=L$4,P104&lt;&gt;"Y"),IF(N104&lt;VLOOKUP(O104,Runners!A$5:CY$183,S$1,FALSE),IF(Y$2="zero",0,Y$2),0),0)</f>
        <v>0</v>
      </c>
      <c r="T104" s="6">
        <f t="shared" si="36"/>
        <v>0</v>
      </c>
      <c r="U104" s="2"/>
      <c r="V104" s="2" t="str">
        <f>IF(O104&lt;&gt;"",VLOOKUP(O104,Runners!DE$5:DR$183,V$1,FALSE),"")</f>
        <v/>
      </c>
      <c r="W104" s="19" t="str">
        <f t="shared" si="37"/>
        <v/>
      </c>
    </row>
    <row r="105" spans="1:23" x14ac:dyDescent="0.25">
      <c r="A105" s="1" t="s">
        <v>149</v>
      </c>
      <c r="C105" s="3">
        <f>IF(A105&lt;&gt;"",VLOOKUP(A105,Runners!A$5:AX$183,C$1,FALSE),0)</f>
        <v>1.1574074074074074E-6</v>
      </c>
      <c r="D105" s="6">
        <f t="shared" si="53"/>
        <v>102</v>
      </c>
      <c r="E105" s="2"/>
      <c r="F105" s="2">
        <f t="shared" si="23"/>
        <v>0</v>
      </c>
      <c r="J105" s="1" t="str">
        <f t="shared" si="38"/>
        <v>Trevor Roberts</v>
      </c>
      <c r="M105" s="8" t="str">
        <f t="shared" si="51"/>
        <v/>
      </c>
      <c r="N105" s="8" t="str">
        <f t="shared" si="52"/>
        <v/>
      </c>
      <c r="O105" s="1" t="str">
        <f t="shared" si="54"/>
        <v/>
      </c>
      <c r="P105" s="35" t="str">
        <f t="shared" si="55"/>
        <v/>
      </c>
      <c r="Q105" s="35" t="str">
        <f t="shared" si="39"/>
        <v/>
      </c>
      <c r="R105" s="6">
        <f t="shared" si="40"/>
        <v>0</v>
      </c>
      <c r="S105" s="6">
        <f>IF(AND(D105&lt;=L$4,P105&lt;&gt;"Y"),IF(N105&lt;VLOOKUP(O105,Runners!A$5:CY$183,S$1,FALSE),IF(Y$2="zero",0,Y$2),0),0)</f>
        <v>0</v>
      </c>
      <c r="T105" s="6">
        <f t="shared" si="36"/>
        <v>0</v>
      </c>
      <c r="U105" s="2"/>
      <c r="V105" s="2" t="str">
        <f>IF(O105&lt;&gt;"",VLOOKUP(O105,Runners!DE$5:DR$183,V$1,FALSE),"")</f>
        <v/>
      </c>
      <c r="W105" s="19" t="str">
        <f t="shared" si="37"/>
        <v/>
      </c>
    </row>
    <row r="106" spans="1:23" x14ac:dyDescent="0.25">
      <c r="A106" s="1" t="s">
        <v>194</v>
      </c>
      <c r="C106" s="3">
        <f>IF(A106&lt;&gt;"",VLOOKUP(A106,Runners!A$5:AX$183,C$1,FALSE),0)</f>
        <v>3.472222222222222E-3</v>
      </c>
      <c r="D106" s="6">
        <f t="shared" si="53"/>
        <v>103</v>
      </c>
      <c r="E106" s="2"/>
      <c r="F106" s="2">
        <f t="shared" si="23"/>
        <v>0</v>
      </c>
      <c r="J106" s="1" t="str">
        <f t="shared" ref="J106:J131" si="56">A106</f>
        <v>Vicki Richardson</v>
      </c>
      <c r="M106" s="8" t="str">
        <f t="shared" si="51"/>
        <v/>
      </c>
      <c r="N106" s="8" t="str">
        <f t="shared" si="52"/>
        <v/>
      </c>
      <c r="O106" s="1" t="str">
        <f t="shared" si="54"/>
        <v/>
      </c>
      <c r="P106" s="35" t="str">
        <f t="shared" si="55"/>
        <v/>
      </c>
      <c r="Q106" s="35" t="str">
        <f t="shared" ref="Q106:Q131" si="57">IF(D106&lt;=L$4,IF(P106="Y",Q105,Q105-1),"")</f>
        <v/>
      </c>
      <c r="R106" s="6">
        <f t="shared" ref="R106:R131" si="58">IF(Q106=Q105,0,IF(Q106&gt;0,Q106,1))</f>
        <v>0</v>
      </c>
      <c r="S106" s="6">
        <f>IF(AND(D106&lt;=L$4,P106&lt;&gt;"Y"),IF(N106&lt;VLOOKUP(O106,Runners!A$5:CY$183,S$1,FALSE),IF(Y$2="zero",0,Y$2),0),0)</f>
        <v>0</v>
      </c>
      <c r="T106" s="6">
        <f t="shared" ref="T106:T131" si="59">IF(AND(D106&lt;=L$4,P106&lt;&gt;"Y"),S106+R106,0)</f>
        <v>0</v>
      </c>
      <c r="U106" s="2"/>
      <c r="V106" s="2" t="str">
        <f>IF(O106&lt;&gt;"",VLOOKUP(O106,Runners!DE$5:DR$183,V$1,FALSE),"")</f>
        <v/>
      </c>
      <c r="W106" s="19" t="str">
        <f t="shared" ref="W106:W131" si="60">IF(O106&lt;&gt;"",(V106-N106)/V106,"")</f>
        <v/>
      </c>
    </row>
    <row r="107" spans="1:23" x14ac:dyDescent="0.25">
      <c r="A107" s="1" t="s">
        <v>205</v>
      </c>
      <c r="C107" s="3">
        <f>IF(A107&lt;&gt;"",VLOOKUP(A107,Runners!A$5:AX$183,C$1,FALSE),0)</f>
        <v>5.0347222222222225E-3</v>
      </c>
      <c r="D107" s="6">
        <f t="shared" si="53"/>
        <v>104</v>
      </c>
      <c r="E107" s="2">
        <v>2.5486111111111112E-2</v>
      </c>
      <c r="F107" s="2">
        <f t="shared" si="23"/>
        <v>2.045138888888889E-2</v>
      </c>
      <c r="J107" s="1" t="str">
        <f t="shared" si="56"/>
        <v>Xavia Cooper</v>
      </c>
      <c r="M107" s="8" t="str">
        <f t="shared" si="51"/>
        <v/>
      </c>
      <c r="N107" s="8" t="str">
        <f t="shared" si="52"/>
        <v/>
      </c>
      <c r="O107" s="1" t="str">
        <f t="shared" si="54"/>
        <v/>
      </c>
      <c r="P107" s="35" t="str">
        <f t="shared" si="55"/>
        <v/>
      </c>
      <c r="Q107" s="35" t="str">
        <f t="shared" si="57"/>
        <v/>
      </c>
      <c r="R107" s="6">
        <f t="shared" si="58"/>
        <v>0</v>
      </c>
      <c r="S107" s="6">
        <f>IF(AND(D107&lt;=L$4,P107&lt;&gt;"Y"),IF(N107&lt;VLOOKUP(O107,Runners!A$5:CY$183,S$1,FALSE),IF(Y$2="zero",0,Y$2),0),0)</f>
        <v>0</v>
      </c>
      <c r="T107" s="6">
        <f t="shared" si="59"/>
        <v>0</v>
      </c>
      <c r="U107" s="2"/>
      <c r="V107" s="2" t="str">
        <f>IF(O107&lt;&gt;"",VLOOKUP(O107,Runners!DE$5:DR$183,V$1,FALSE),"")</f>
        <v/>
      </c>
      <c r="W107" s="19" t="str">
        <f t="shared" si="60"/>
        <v/>
      </c>
    </row>
    <row r="108" spans="1:23" x14ac:dyDescent="0.25">
      <c r="B108" s="3"/>
      <c r="C108" s="3"/>
      <c r="D108" s="6">
        <f t="shared" si="53"/>
        <v>105</v>
      </c>
      <c r="E108" s="2"/>
      <c r="F108" s="2">
        <f t="shared" ref="F108:F131" si="61">IF(E108&gt;0,E108-C108,0)</f>
        <v>0</v>
      </c>
      <c r="J108" s="1">
        <f t="shared" si="56"/>
        <v>0</v>
      </c>
      <c r="M108" s="8" t="str">
        <f t="shared" si="51"/>
        <v/>
      </c>
      <c r="N108" s="8" t="str">
        <f t="shared" si="52"/>
        <v/>
      </c>
      <c r="O108" s="1" t="str">
        <f t="shared" si="54"/>
        <v/>
      </c>
      <c r="P108" s="35" t="str">
        <f t="shared" si="55"/>
        <v/>
      </c>
      <c r="Q108" s="35" t="str">
        <f t="shared" si="57"/>
        <v/>
      </c>
      <c r="R108" s="6">
        <f t="shared" si="58"/>
        <v>0</v>
      </c>
      <c r="S108" s="6">
        <f>IF(AND(D108&lt;=L$4,P108&lt;&gt;"Y"),IF(N108&lt;VLOOKUP(O108,Runners!A$5:CY$183,S$1,FALSE),IF(Y$2="zero",0,Y$2),0),0)</f>
        <v>0</v>
      </c>
      <c r="T108" s="6">
        <f t="shared" si="59"/>
        <v>0</v>
      </c>
      <c r="U108" s="2"/>
      <c r="V108" s="2" t="str">
        <f>IF(O108&lt;&gt;"",VLOOKUP(O108,Runners!DE$5:DR$183,V$1,FALSE),"")</f>
        <v/>
      </c>
      <c r="W108" s="19" t="str">
        <f t="shared" si="60"/>
        <v/>
      </c>
    </row>
    <row r="109" spans="1:23" x14ac:dyDescent="0.25">
      <c r="C109" s="3"/>
      <c r="D109" s="6">
        <f t="shared" si="53"/>
        <v>106</v>
      </c>
      <c r="E109" s="2"/>
      <c r="F109" s="2">
        <f t="shared" si="61"/>
        <v>0</v>
      </c>
      <c r="J109" s="1">
        <f t="shared" si="56"/>
        <v>0</v>
      </c>
      <c r="M109" s="8" t="str">
        <f t="shared" si="51"/>
        <v/>
      </c>
      <c r="N109" s="8" t="str">
        <f t="shared" si="52"/>
        <v/>
      </c>
      <c r="O109" s="1" t="str">
        <f t="shared" si="54"/>
        <v/>
      </c>
      <c r="P109" s="35" t="str">
        <f t="shared" si="55"/>
        <v/>
      </c>
      <c r="Q109" s="35" t="str">
        <f t="shared" si="57"/>
        <v/>
      </c>
      <c r="R109" s="6">
        <f t="shared" si="58"/>
        <v>0</v>
      </c>
      <c r="S109" s="6">
        <f>IF(AND(D109&lt;=L$4,P109&lt;&gt;"Y"),IF(N109&lt;VLOOKUP(O109,Runners!A$5:CY$183,S$1,FALSE),IF(Y$2="zero",0,Y$2),0),0)</f>
        <v>0</v>
      </c>
      <c r="T109" s="6">
        <f t="shared" si="59"/>
        <v>0</v>
      </c>
      <c r="U109" s="2"/>
      <c r="V109" s="2" t="str">
        <f>IF(O109&lt;&gt;"",VLOOKUP(O109,Runners!DE$5:DR$183,V$1,FALSE),"")</f>
        <v/>
      </c>
      <c r="W109" s="19" t="str">
        <f t="shared" si="60"/>
        <v/>
      </c>
    </row>
    <row r="110" spans="1:23" x14ac:dyDescent="0.25">
      <c r="C110" s="3"/>
      <c r="D110" s="6">
        <f t="shared" si="53"/>
        <v>107</v>
      </c>
      <c r="E110" s="2"/>
      <c r="F110" s="2">
        <f t="shared" si="61"/>
        <v>0</v>
      </c>
      <c r="J110" s="1">
        <f t="shared" si="56"/>
        <v>0</v>
      </c>
      <c r="M110" s="8" t="str">
        <f t="shared" si="51"/>
        <v/>
      </c>
      <c r="N110" s="8" t="str">
        <f t="shared" si="52"/>
        <v/>
      </c>
      <c r="O110" s="1" t="str">
        <f t="shared" si="54"/>
        <v/>
      </c>
      <c r="P110" s="35" t="str">
        <f t="shared" si="55"/>
        <v/>
      </c>
      <c r="Q110" s="35" t="str">
        <f t="shared" si="57"/>
        <v/>
      </c>
      <c r="R110" s="6">
        <f t="shared" si="58"/>
        <v>0</v>
      </c>
      <c r="S110" s="6">
        <f>IF(AND(D110&lt;=L$4,P110&lt;&gt;"Y"),IF(N110&lt;VLOOKUP(O110,Runners!A$5:CY$183,S$1,FALSE),IF(Y$2="zero",0,Y$2),0),0)</f>
        <v>0</v>
      </c>
      <c r="T110" s="6">
        <f t="shared" si="59"/>
        <v>0</v>
      </c>
      <c r="U110" s="2"/>
      <c r="V110" s="2" t="str">
        <f>IF(O110&lt;&gt;"",VLOOKUP(O110,Runners!DE$5:DR$183,V$1,FALSE),"")</f>
        <v/>
      </c>
      <c r="W110" s="19" t="str">
        <f t="shared" si="60"/>
        <v/>
      </c>
    </row>
    <row r="111" spans="1:23" x14ac:dyDescent="0.25">
      <c r="C111" s="3"/>
      <c r="D111" s="6">
        <f t="shared" si="53"/>
        <v>108</v>
      </c>
      <c r="E111" s="2"/>
      <c r="F111" s="2">
        <f t="shared" si="61"/>
        <v>0</v>
      </c>
      <c r="J111" s="1">
        <f t="shared" si="56"/>
        <v>0</v>
      </c>
      <c r="M111" s="8" t="str">
        <f t="shared" si="51"/>
        <v/>
      </c>
      <c r="N111" s="8" t="str">
        <f t="shared" si="52"/>
        <v/>
      </c>
      <c r="O111" s="1" t="str">
        <f t="shared" si="54"/>
        <v/>
      </c>
      <c r="P111" s="35" t="str">
        <f t="shared" si="55"/>
        <v/>
      </c>
      <c r="Q111" s="35" t="str">
        <f t="shared" si="57"/>
        <v/>
      </c>
      <c r="R111" s="6">
        <f t="shared" si="58"/>
        <v>0</v>
      </c>
      <c r="S111" s="6">
        <f>IF(AND(D111&lt;=L$4,P111&lt;&gt;"Y"),IF(N111&lt;VLOOKUP(O111,Runners!A$5:CY$183,S$1,FALSE),IF(Y$2="zero",0,Y$2),0),0)</f>
        <v>0</v>
      </c>
      <c r="T111" s="6">
        <f t="shared" si="59"/>
        <v>0</v>
      </c>
      <c r="U111" s="2"/>
      <c r="V111" s="2" t="str">
        <f>IF(O111&lt;&gt;"",VLOOKUP(O111,Runners!DE$5:DR$183,V$1,FALSE),"")</f>
        <v/>
      </c>
      <c r="W111" s="19" t="str">
        <f t="shared" si="60"/>
        <v/>
      </c>
    </row>
    <row r="112" spans="1:23" x14ac:dyDescent="0.25">
      <c r="C112" s="3"/>
      <c r="D112" s="6">
        <f t="shared" si="53"/>
        <v>109</v>
      </c>
      <c r="E112" s="2"/>
      <c r="F112" s="2">
        <f t="shared" si="61"/>
        <v>0</v>
      </c>
      <c r="J112" s="1">
        <f t="shared" si="56"/>
        <v>0</v>
      </c>
      <c r="M112" s="8" t="str">
        <f t="shared" si="51"/>
        <v/>
      </c>
      <c r="N112" s="8" t="str">
        <f t="shared" si="52"/>
        <v/>
      </c>
      <c r="O112" s="1" t="str">
        <f t="shared" si="54"/>
        <v/>
      </c>
      <c r="P112" s="35" t="str">
        <f t="shared" si="55"/>
        <v/>
      </c>
      <c r="Q112" s="35" t="str">
        <f t="shared" si="57"/>
        <v/>
      </c>
      <c r="R112" s="6">
        <f t="shared" si="58"/>
        <v>0</v>
      </c>
      <c r="S112" s="6">
        <f>IF(AND(D112&lt;=L$4,P112&lt;&gt;"Y"),IF(N112&lt;VLOOKUP(O112,Runners!A$5:CY$183,S$1,FALSE),IF(Y$2="zero",0,Y$2),0),0)</f>
        <v>0</v>
      </c>
      <c r="T112" s="6">
        <f t="shared" si="59"/>
        <v>0</v>
      </c>
      <c r="U112" s="2"/>
      <c r="V112" s="2" t="str">
        <f>IF(O112&lt;&gt;"",VLOOKUP(O112,Runners!DE$5:DR$183,V$1,FALSE),"")</f>
        <v/>
      </c>
      <c r="W112" s="19" t="str">
        <f t="shared" si="60"/>
        <v/>
      </c>
    </row>
    <row r="113" spans="2:25" x14ac:dyDescent="0.25">
      <c r="C113" s="3"/>
      <c r="D113" s="6">
        <f t="shared" si="53"/>
        <v>110</v>
      </c>
      <c r="E113" s="2"/>
      <c r="F113" s="2">
        <f t="shared" si="61"/>
        <v>0</v>
      </c>
      <c r="J113" s="1">
        <f t="shared" si="56"/>
        <v>0</v>
      </c>
      <c r="M113" s="8" t="str">
        <f t="shared" si="51"/>
        <v/>
      </c>
      <c r="N113" s="8" t="str">
        <f t="shared" si="52"/>
        <v/>
      </c>
      <c r="O113" s="1" t="str">
        <f t="shared" si="54"/>
        <v/>
      </c>
      <c r="P113" s="35" t="str">
        <f t="shared" si="55"/>
        <v/>
      </c>
      <c r="Q113" s="35" t="str">
        <f t="shared" si="57"/>
        <v/>
      </c>
      <c r="R113" s="6">
        <f t="shared" si="58"/>
        <v>0</v>
      </c>
      <c r="S113" s="6">
        <f>IF(AND(D113&lt;=L$4,P113&lt;&gt;"Y"),IF(N113&lt;VLOOKUP(O113,Runners!A$5:CY$183,S$1,FALSE),IF(Y$2="zero",0,Y$2),0),0)</f>
        <v>0</v>
      </c>
      <c r="T113" s="6">
        <f t="shared" si="59"/>
        <v>0</v>
      </c>
      <c r="U113" s="2"/>
      <c r="V113" s="2" t="str">
        <f>IF(O113&lt;&gt;"",VLOOKUP(O113,Runners!DE$5:DR$183,V$1,FALSE),"")</f>
        <v/>
      </c>
      <c r="W113" s="19" t="str">
        <f t="shared" si="60"/>
        <v/>
      </c>
    </row>
    <row r="114" spans="2:25" x14ac:dyDescent="0.25">
      <c r="C114" s="3"/>
      <c r="D114" s="6">
        <f t="shared" si="53"/>
        <v>111</v>
      </c>
      <c r="E114" s="2"/>
      <c r="F114" s="2">
        <f t="shared" si="61"/>
        <v>0</v>
      </c>
      <c r="J114" s="1">
        <f t="shared" si="56"/>
        <v>0</v>
      </c>
      <c r="M114" s="8" t="str">
        <f t="shared" si="51"/>
        <v/>
      </c>
      <c r="N114" s="8" t="str">
        <f t="shared" si="52"/>
        <v/>
      </c>
      <c r="O114" s="1" t="str">
        <f t="shared" si="54"/>
        <v/>
      </c>
      <c r="P114" s="35" t="str">
        <f t="shared" si="55"/>
        <v/>
      </c>
      <c r="Q114" s="35" t="str">
        <f t="shared" si="57"/>
        <v/>
      </c>
      <c r="R114" s="6">
        <f t="shared" si="58"/>
        <v>0</v>
      </c>
      <c r="S114" s="6">
        <f>IF(AND(D114&lt;=L$4,P114&lt;&gt;"Y"),IF(N114&lt;VLOOKUP(O114,Runners!A$5:CY$183,S$1,FALSE),IF(Y$2="zero",0,Y$2),0),0)</f>
        <v>0</v>
      </c>
      <c r="T114" s="6">
        <f t="shared" si="59"/>
        <v>0</v>
      </c>
      <c r="U114" s="2"/>
      <c r="V114" s="2" t="str">
        <f>IF(O114&lt;&gt;"",VLOOKUP(O114,Runners!DE$5:DR$183,V$1,FALSE),"")</f>
        <v/>
      </c>
      <c r="W114" s="19" t="str">
        <f t="shared" si="60"/>
        <v/>
      </c>
      <c r="Y114" s="2"/>
    </row>
    <row r="115" spans="2:25" x14ac:dyDescent="0.25">
      <c r="C115" s="3"/>
      <c r="D115" s="6">
        <f t="shared" si="53"/>
        <v>112</v>
      </c>
      <c r="E115" s="2"/>
      <c r="F115" s="2">
        <f t="shared" si="61"/>
        <v>0</v>
      </c>
      <c r="J115" s="1">
        <f t="shared" si="56"/>
        <v>0</v>
      </c>
      <c r="M115" s="8" t="str">
        <f t="shared" si="51"/>
        <v/>
      </c>
      <c r="N115" s="8" t="str">
        <f t="shared" si="52"/>
        <v/>
      </c>
      <c r="O115" s="1" t="str">
        <f t="shared" si="54"/>
        <v/>
      </c>
      <c r="P115" s="35" t="str">
        <f t="shared" si="55"/>
        <v/>
      </c>
      <c r="Q115" s="35" t="str">
        <f t="shared" si="57"/>
        <v/>
      </c>
      <c r="R115" s="6">
        <f t="shared" si="58"/>
        <v>0</v>
      </c>
      <c r="S115" s="6">
        <f>IF(AND(D115&lt;=L$4,P115&lt;&gt;"Y"),IF(N115&lt;VLOOKUP(O115,Runners!A$5:CY$183,S$1,FALSE),IF(Y$2="zero",0,Y$2),0),0)</f>
        <v>0</v>
      </c>
      <c r="T115" s="6">
        <f t="shared" si="59"/>
        <v>0</v>
      </c>
      <c r="U115" s="2"/>
      <c r="V115" s="2" t="str">
        <f>IF(O115&lt;&gt;"",VLOOKUP(O115,Runners!DE$5:DR$183,V$1,FALSE),"")</f>
        <v/>
      </c>
      <c r="W115" s="19" t="str">
        <f t="shared" si="60"/>
        <v/>
      </c>
    </row>
    <row r="116" spans="2:25" x14ac:dyDescent="0.25">
      <c r="C116" s="3"/>
      <c r="D116" s="6">
        <f t="shared" si="53"/>
        <v>113</v>
      </c>
      <c r="E116" s="2"/>
      <c r="F116" s="2">
        <f t="shared" si="61"/>
        <v>0</v>
      </c>
      <c r="J116" s="1">
        <f t="shared" si="56"/>
        <v>0</v>
      </c>
      <c r="M116" s="8" t="str">
        <f t="shared" si="51"/>
        <v/>
      </c>
      <c r="N116" s="8" t="str">
        <f t="shared" si="52"/>
        <v/>
      </c>
      <c r="O116" s="1" t="str">
        <f t="shared" si="54"/>
        <v/>
      </c>
      <c r="P116" s="35" t="str">
        <f t="shared" si="55"/>
        <v/>
      </c>
      <c r="Q116" s="35" t="str">
        <f t="shared" si="57"/>
        <v/>
      </c>
      <c r="R116" s="6">
        <f t="shared" si="58"/>
        <v>0</v>
      </c>
      <c r="S116" s="6">
        <f>IF(AND(D116&lt;=L$4,P116&lt;&gt;"Y"),IF(N116&lt;VLOOKUP(O116,Runners!A$5:CY$183,S$1,FALSE),IF(Y$2="zero",0,Y$2),0),0)</f>
        <v>0</v>
      </c>
      <c r="T116" s="6">
        <f t="shared" si="59"/>
        <v>0</v>
      </c>
      <c r="U116" s="2"/>
      <c r="V116" s="2" t="str">
        <f>IF(O116&lt;&gt;"",VLOOKUP(O116,Runners!DE$5:DR$183,V$1,FALSE),"")</f>
        <v/>
      </c>
      <c r="W116" s="19" t="str">
        <f t="shared" si="60"/>
        <v/>
      </c>
    </row>
    <row r="117" spans="2:25" x14ac:dyDescent="0.25">
      <c r="B117" s="3"/>
      <c r="C117" s="3"/>
      <c r="D117" s="6">
        <f t="shared" si="53"/>
        <v>114</v>
      </c>
      <c r="E117" s="2"/>
      <c r="F117" s="2">
        <f t="shared" si="61"/>
        <v>0</v>
      </c>
      <c r="J117" s="1">
        <f t="shared" si="56"/>
        <v>0</v>
      </c>
      <c r="M117" s="8" t="str">
        <f t="shared" si="51"/>
        <v/>
      </c>
      <c r="N117" s="8" t="str">
        <f t="shared" si="52"/>
        <v/>
      </c>
      <c r="O117" s="1" t="str">
        <f t="shared" si="54"/>
        <v/>
      </c>
      <c r="P117" s="35" t="str">
        <f t="shared" si="55"/>
        <v/>
      </c>
      <c r="Q117" s="35" t="str">
        <f t="shared" si="57"/>
        <v/>
      </c>
      <c r="R117" s="6">
        <f t="shared" si="58"/>
        <v>0</v>
      </c>
      <c r="S117" s="6">
        <f>IF(AND(D117&lt;=L$4,P117&lt;&gt;"Y"),IF(N117&lt;VLOOKUP(O117,Runners!A$5:CY$183,S$1,FALSE),IF(Y$2="zero",0,Y$2),0),0)</f>
        <v>0</v>
      </c>
      <c r="T117" s="6">
        <f t="shared" si="59"/>
        <v>0</v>
      </c>
      <c r="U117" s="2"/>
      <c r="V117" s="2" t="str">
        <f>IF(O117&lt;&gt;"",VLOOKUP(O117,Runners!DE$5:DR$183,V$1,FALSE),"")</f>
        <v/>
      </c>
      <c r="W117" s="19" t="str">
        <f t="shared" si="60"/>
        <v/>
      </c>
    </row>
    <row r="118" spans="2:25" x14ac:dyDescent="0.25">
      <c r="C118" s="3"/>
      <c r="D118" s="6">
        <f t="shared" si="53"/>
        <v>115</v>
      </c>
      <c r="E118" s="2"/>
      <c r="F118" s="2">
        <f t="shared" si="61"/>
        <v>0</v>
      </c>
      <c r="J118" s="1">
        <f t="shared" si="56"/>
        <v>0</v>
      </c>
      <c r="M118" s="8" t="str">
        <f t="shared" si="51"/>
        <v/>
      </c>
      <c r="N118" s="8" t="str">
        <f t="shared" si="52"/>
        <v/>
      </c>
      <c r="O118" s="1" t="str">
        <f t="shared" si="54"/>
        <v/>
      </c>
      <c r="P118" s="35" t="str">
        <f t="shared" si="55"/>
        <v/>
      </c>
      <c r="Q118" s="35" t="str">
        <f t="shared" si="57"/>
        <v/>
      </c>
      <c r="R118" s="6">
        <f t="shared" si="58"/>
        <v>0</v>
      </c>
      <c r="S118" s="6">
        <f>IF(AND(D118&lt;=L$4,P118&lt;&gt;"Y"),IF(N118&lt;VLOOKUP(O118,Runners!A$5:CY$183,S$1,FALSE),IF(Y$2="zero",0,Y$2),0),0)</f>
        <v>0</v>
      </c>
      <c r="T118" s="6">
        <f t="shared" si="59"/>
        <v>0</v>
      </c>
      <c r="U118" s="2"/>
      <c r="V118" s="2" t="str">
        <f>IF(O118&lt;&gt;"",VLOOKUP(O118,Runners!DE$5:DR$183,V$1,FALSE),"")</f>
        <v/>
      </c>
      <c r="W118" s="19" t="str">
        <f t="shared" si="60"/>
        <v/>
      </c>
    </row>
    <row r="119" spans="2:25" x14ac:dyDescent="0.25">
      <c r="C119" s="3"/>
      <c r="D119" s="6">
        <f t="shared" si="53"/>
        <v>116</v>
      </c>
      <c r="E119" s="2"/>
      <c r="F119" s="2">
        <f t="shared" si="61"/>
        <v>0</v>
      </c>
      <c r="J119" s="1">
        <f t="shared" si="56"/>
        <v>0</v>
      </c>
      <c r="M119" s="8" t="str">
        <f t="shared" si="51"/>
        <v/>
      </c>
      <c r="N119" s="8" t="str">
        <f t="shared" si="52"/>
        <v/>
      </c>
      <c r="O119" s="1" t="str">
        <f t="shared" si="54"/>
        <v/>
      </c>
      <c r="P119" s="35" t="str">
        <f t="shared" si="55"/>
        <v/>
      </c>
      <c r="Q119" s="35" t="str">
        <f t="shared" si="57"/>
        <v/>
      </c>
      <c r="R119" s="6">
        <f t="shared" si="58"/>
        <v>0</v>
      </c>
      <c r="S119" s="6">
        <f>IF(AND(D119&lt;=L$4,P119&lt;&gt;"Y"),IF(N119&lt;VLOOKUP(O119,Runners!A$5:CY$183,S$1,FALSE),IF(Y$2="zero",0,Y$2),0),0)</f>
        <v>0</v>
      </c>
      <c r="T119" s="6">
        <f t="shared" si="59"/>
        <v>0</v>
      </c>
      <c r="U119" s="2"/>
      <c r="V119" s="2" t="str">
        <f>IF(O119&lt;&gt;"",VLOOKUP(O119,Runners!DE$5:DR$183,V$1,FALSE),"")</f>
        <v/>
      </c>
      <c r="W119" s="19" t="str">
        <f t="shared" si="60"/>
        <v/>
      </c>
    </row>
    <row r="120" spans="2:25" x14ac:dyDescent="0.25">
      <c r="C120" s="3"/>
      <c r="D120" s="6">
        <f t="shared" si="53"/>
        <v>117</v>
      </c>
      <c r="E120" s="2"/>
      <c r="F120" s="2">
        <f t="shared" si="61"/>
        <v>0</v>
      </c>
      <c r="J120" s="1">
        <f t="shared" si="56"/>
        <v>0</v>
      </c>
      <c r="M120" s="8" t="str">
        <f t="shared" si="51"/>
        <v/>
      </c>
      <c r="N120" s="8" t="str">
        <f t="shared" si="52"/>
        <v/>
      </c>
      <c r="O120" s="1" t="str">
        <f t="shared" si="54"/>
        <v/>
      </c>
      <c r="P120" s="35" t="str">
        <f t="shared" si="55"/>
        <v/>
      </c>
      <c r="Q120" s="35" t="str">
        <f t="shared" si="57"/>
        <v/>
      </c>
      <c r="R120" s="6">
        <f t="shared" si="58"/>
        <v>0</v>
      </c>
      <c r="S120" s="6">
        <f>IF(AND(D120&lt;=L$4,P120&lt;&gt;"Y"),IF(N120&lt;VLOOKUP(O120,Runners!A$5:CY$183,S$1,FALSE),IF(Y$2="zero",0,Y$2),0),0)</f>
        <v>0</v>
      </c>
      <c r="T120" s="6">
        <f t="shared" si="59"/>
        <v>0</v>
      </c>
      <c r="U120" s="2"/>
      <c r="V120" s="2" t="str">
        <f>IF(O120&lt;&gt;"",VLOOKUP(O120,Runners!DE$5:DR$183,V$1,FALSE),"")</f>
        <v/>
      </c>
      <c r="W120" s="19" t="str">
        <f t="shared" si="60"/>
        <v/>
      </c>
    </row>
    <row r="121" spans="2:25" x14ac:dyDescent="0.25">
      <c r="C121" s="3"/>
      <c r="D121" s="6">
        <f t="shared" si="53"/>
        <v>118</v>
      </c>
      <c r="E121" s="2"/>
      <c r="F121" s="2">
        <f t="shared" si="61"/>
        <v>0</v>
      </c>
      <c r="J121" s="1">
        <f t="shared" si="56"/>
        <v>0</v>
      </c>
      <c r="M121" s="8" t="str">
        <f t="shared" si="51"/>
        <v/>
      </c>
      <c r="N121" s="8" t="str">
        <f t="shared" si="52"/>
        <v/>
      </c>
      <c r="O121" s="1" t="str">
        <f t="shared" si="54"/>
        <v/>
      </c>
      <c r="P121" s="35" t="str">
        <f t="shared" si="55"/>
        <v/>
      </c>
      <c r="Q121" s="35" t="str">
        <f t="shared" si="57"/>
        <v/>
      </c>
      <c r="R121" s="6">
        <f t="shared" si="58"/>
        <v>0</v>
      </c>
      <c r="S121" s="6">
        <f>IF(AND(D121&lt;=L$4,P121&lt;&gt;"Y"),IF(N121&lt;VLOOKUP(O121,Runners!A$5:CY$183,S$1,FALSE),IF(Y$2="zero",0,Y$2),0),0)</f>
        <v>0</v>
      </c>
      <c r="T121" s="6">
        <f t="shared" si="59"/>
        <v>0</v>
      </c>
      <c r="U121" s="2"/>
      <c r="V121" s="2" t="str">
        <f>IF(O121&lt;&gt;"",VLOOKUP(O121,Runners!DE$5:DR$183,V$1,FALSE),"")</f>
        <v/>
      </c>
      <c r="W121" s="19" t="str">
        <f t="shared" si="60"/>
        <v/>
      </c>
    </row>
    <row r="122" spans="2:25" x14ac:dyDescent="0.25">
      <c r="C122" s="3"/>
      <c r="D122" s="6">
        <f t="shared" si="53"/>
        <v>119</v>
      </c>
      <c r="E122" s="2"/>
      <c r="F122" s="2">
        <f t="shared" si="61"/>
        <v>0</v>
      </c>
      <c r="J122" s="1">
        <f t="shared" si="56"/>
        <v>0</v>
      </c>
      <c r="M122" s="8" t="str">
        <f t="shared" si="51"/>
        <v/>
      </c>
      <c r="N122" s="8" t="str">
        <f t="shared" si="52"/>
        <v/>
      </c>
      <c r="O122" s="1" t="str">
        <f t="shared" si="54"/>
        <v/>
      </c>
      <c r="P122" s="35" t="str">
        <f t="shared" si="55"/>
        <v/>
      </c>
      <c r="Q122" s="35" t="str">
        <f t="shared" si="57"/>
        <v/>
      </c>
      <c r="R122" s="6">
        <f t="shared" si="58"/>
        <v>0</v>
      </c>
      <c r="S122" s="6">
        <f>IF(AND(D122&lt;=L$4,P122&lt;&gt;"Y"),IF(N122&lt;VLOOKUP(O122,Runners!A$5:CY$183,S$1,FALSE),IF(Y$2="zero",0,Y$2),0),0)</f>
        <v>0</v>
      </c>
      <c r="T122" s="6">
        <f t="shared" si="59"/>
        <v>0</v>
      </c>
      <c r="U122" s="2"/>
      <c r="V122" s="2" t="str">
        <f>IF(O122&lt;&gt;"",VLOOKUP(O122,Runners!DE$5:DR$183,V$1,FALSE),"")</f>
        <v/>
      </c>
      <c r="W122" s="19" t="str">
        <f t="shared" si="60"/>
        <v/>
      </c>
    </row>
    <row r="123" spans="2:25" x14ac:dyDescent="0.25">
      <c r="C123" s="3"/>
      <c r="D123" s="6">
        <f t="shared" si="53"/>
        <v>120</v>
      </c>
      <c r="E123" s="2"/>
      <c r="F123" s="2">
        <f t="shared" si="61"/>
        <v>0</v>
      </c>
      <c r="J123" s="1">
        <f t="shared" si="56"/>
        <v>0</v>
      </c>
      <c r="M123" s="8" t="str">
        <f t="shared" ref="M123:M154" si="62">IF(D123&lt;=L$4,SMALL(E$4:E$207,D123),"")</f>
        <v/>
      </c>
      <c r="N123" s="8" t="str">
        <f t="shared" ref="N123:N154" si="63">IF(D123&lt;=L$4,VLOOKUP(M123,E$4:F$207,2,FALSE),"")</f>
        <v/>
      </c>
      <c r="O123" s="1" t="str">
        <f t="shared" si="54"/>
        <v/>
      </c>
      <c r="P123" s="35" t="str">
        <f t="shared" si="55"/>
        <v/>
      </c>
      <c r="Q123" s="35" t="str">
        <f t="shared" si="57"/>
        <v/>
      </c>
      <c r="R123" s="6">
        <f t="shared" si="58"/>
        <v>0</v>
      </c>
      <c r="S123" s="6">
        <f>IF(AND(D123&lt;=L$4,P123&lt;&gt;"Y"),IF(N123&lt;VLOOKUP(O123,Runners!A$5:CY$183,S$1,FALSE),IF(Y$2="zero",0,Y$2),0),0)</f>
        <v>0</v>
      </c>
      <c r="T123" s="6">
        <f t="shared" si="59"/>
        <v>0</v>
      </c>
      <c r="U123" s="2"/>
      <c r="V123" s="2" t="str">
        <f>IF(O123&lt;&gt;"",VLOOKUP(O123,Runners!DE$5:DR$183,V$1,FALSE),"")</f>
        <v/>
      </c>
      <c r="W123" s="19" t="str">
        <f t="shared" si="60"/>
        <v/>
      </c>
    </row>
    <row r="124" spans="2:25" x14ac:dyDescent="0.25">
      <c r="C124" s="3"/>
      <c r="D124" s="6">
        <f t="shared" si="53"/>
        <v>121</v>
      </c>
      <c r="E124" s="2"/>
      <c r="F124" s="2">
        <f t="shared" si="61"/>
        <v>0</v>
      </c>
      <c r="J124" s="1">
        <f t="shared" si="56"/>
        <v>0</v>
      </c>
      <c r="M124" s="8" t="str">
        <f t="shared" si="62"/>
        <v/>
      </c>
      <c r="N124" s="8" t="str">
        <f t="shared" si="63"/>
        <v/>
      </c>
      <c r="O124" s="1" t="str">
        <f t="shared" si="54"/>
        <v/>
      </c>
      <c r="P124" s="35" t="str">
        <f t="shared" si="55"/>
        <v/>
      </c>
      <c r="Q124" s="35" t="str">
        <f t="shared" si="57"/>
        <v/>
      </c>
      <c r="R124" s="6">
        <f t="shared" si="58"/>
        <v>0</v>
      </c>
      <c r="S124" s="6">
        <f>IF(AND(D124&lt;=L$4,P124&lt;&gt;"Y"),IF(N124&lt;VLOOKUP(O124,Runners!A$5:CY$183,S$1,FALSE),IF(Y$2="zero",0,Y$2),0),0)</f>
        <v>0</v>
      </c>
      <c r="T124" s="6">
        <f t="shared" si="59"/>
        <v>0</v>
      </c>
      <c r="U124" s="2"/>
      <c r="V124" s="2" t="str">
        <f>IF(O124&lt;&gt;"",VLOOKUP(O124,Runners!DE$5:DR$183,V$1,FALSE),"")</f>
        <v/>
      </c>
      <c r="W124" s="19" t="str">
        <f t="shared" si="60"/>
        <v/>
      </c>
    </row>
    <row r="125" spans="2:25" x14ac:dyDescent="0.25">
      <c r="C125" s="3"/>
      <c r="D125" s="6">
        <f t="shared" si="53"/>
        <v>122</v>
      </c>
      <c r="E125" s="2"/>
      <c r="F125" s="2">
        <f t="shared" si="61"/>
        <v>0</v>
      </c>
      <c r="J125" s="1">
        <f t="shared" si="56"/>
        <v>0</v>
      </c>
      <c r="M125" s="8" t="str">
        <f t="shared" si="62"/>
        <v/>
      </c>
      <c r="N125" s="8" t="str">
        <f t="shared" si="63"/>
        <v/>
      </c>
      <c r="O125" s="1" t="str">
        <f t="shared" si="54"/>
        <v/>
      </c>
      <c r="P125" s="35" t="str">
        <f t="shared" si="55"/>
        <v/>
      </c>
      <c r="Q125" s="35" t="str">
        <f t="shared" si="57"/>
        <v/>
      </c>
      <c r="R125" s="6">
        <f t="shared" si="58"/>
        <v>0</v>
      </c>
      <c r="S125" s="6">
        <f>IF(AND(D125&lt;=L$4,P125&lt;&gt;"Y"),IF(N125&lt;VLOOKUP(O125,Runners!A$5:CY$183,S$1,FALSE),IF(Y$2="zero",0,Y$2),0),0)</f>
        <v>0</v>
      </c>
      <c r="T125" s="6">
        <f t="shared" si="59"/>
        <v>0</v>
      </c>
      <c r="U125" s="2"/>
      <c r="V125" s="2" t="str">
        <f>IF(O125&lt;&gt;"",VLOOKUP(O125,Runners!DE$5:DR$183,V$1,FALSE),"")</f>
        <v/>
      </c>
      <c r="W125" s="19" t="str">
        <f t="shared" si="60"/>
        <v/>
      </c>
    </row>
    <row r="126" spans="2:25" x14ac:dyDescent="0.25">
      <c r="B126" s="3"/>
      <c r="C126" s="3"/>
      <c r="D126" s="6">
        <f t="shared" si="53"/>
        <v>123</v>
      </c>
      <c r="E126" s="2"/>
      <c r="F126" s="2">
        <f t="shared" si="61"/>
        <v>0</v>
      </c>
      <c r="J126" s="1">
        <f t="shared" si="56"/>
        <v>0</v>
      </c>
      <c r="M126" s="8" t="str">
        <f t="shared" si="62"/>
        <v/>
      </c>
      <c r="N126" s="8" t="str">
        <f t="shared" si="63"/>
        <v/>
      </c>
      <c r="O126" s="1" t="str">
        <f t="shared" si="54"/>
        <v/>
      </c>
      <c r="P126" s="35" t="str">
        <f t="shared" si="55"/>
        <v/>
      </c>
      <c r="Q126" s="35" t="str">
        <f t="shared" si="57"/>
        <v/>
      </c>
      <c r="R126" s="6">
        <f t="shared" si="58"/>
        <v>0</v>
      </c>
      <c r="S126" s="6">
        <f>IF(AND(D126&lt;=L$4,P126&lt;&gt;"Y"),IF(N126&lt;VLOOKUP(O126,Runners!A$5:CY$183,S$1,FALSE),IF(Y$2="zero",0,Y$2),0),0)</f>
        <v>0</v>
      </c>
      <c r="T126" s="6">
        <f t="shared" si="59"/>
        <v>0</v>
      </c>
      <c r="U126" s="2"/>
      <c r="V126" s="2" t="str">
        <f>IF(O126&lt;&gt;"",VLOOKUP(O126,Runners!DE$5:DR$183,V$1,FALSE),"")</f>
        <v/>
      </c>
      <c r="W126" s="19" t="str">
        <f t="shared" si="60"/>
        <v/>
      </c>
    </row>
    <row r="127" spans="2:25" x14ac:dyDescent="0.25">
      <c r="B127" s="3"/>
      <c r="C127" s="3"/>
      <c r="D127" s="6">
        <f t="shared" si="53"/>
        <v>124</v>
      </c>
      <c r="E127" s="2"/>
      <c r="F127" s="2">
        <f t="shared" si="61"/>
        <v>0</v>
      </c>
      <c r="J127" s="1">
        <f t="shared" si="56"/>
        <v>0</v>
      </c>
      <c r="M127" s="8" t="str">
        <f t="shared" si="62"/>
        <v/>
      </c>
      <c r="N127" s="8" t="str">
        <f t="shared" si="63"/>
        <v/>
      </c>
      <c r="O127" s="1" t="str">
        <f t="shared" si="54"/>
        <v/>
      </c>
      <c r="P127" s="35" t="str">
        <f t="shared" si="55"/>
        <v/>
      </c>
      <c r="Q127" s="35" t="str">
        <f t="shared" si="57"/>
        <v/>
      </c>
      <c r="R127" s="6">
        <f t="shared" si="58"/>
        <v>0</v>
      </c>
      <c r="S127" s="6">
        <f>IF(AND(D127&lt;=L$4,P127&lt;&gt;"Y"),IF(N127&lt;VLOOKUP(O127,Runners!A$5:CY$183,S$1,FALSE),IF(Y$2="zero",0,Y$2),0),0)</f>
        <v>0</v>
      </c>
      <c r="T127" s="6">
        <f t="shared" si="59"/>
        <v>0</v>
      </c>
      <c r="U127" s="2"/>
      <c r="V127" s="2" t="str">
        <f>IF(O127&lt;&gt;"",VLOOKUP(O127,Runners!DE$5:DR$183,V$1,FALSE),"")</f>
        <v/>
      </c>
      <c r="W127" s="19" t="str">
        <f t="shared" si="60"/>
        <v/>
      </c>
    </row>
    <row r="128" spans="2:25" x14ac:dyDescent="0.25">
      <c r="C128" s="3"/>
      <c r="D128" s="6">
        <f t="shared" si="53"/>
        <v>125</v>
      </c>
      <c r="E128" s="2"/>
      <c r="F128" s="2">
        <f t="shared" si="61"/>
        <v>0</v>
      </c>
      <c r="J128" s="1">
        <f t="shared" si="56"/>
        <v>0</v>
      </c>
      <c r="M128" s="8" t="str">
        <f t="shared" si="62"/>
        <v/>
      </c>
      <c r="N128" s="8" t="str">
        <f t="shared" si="63"/>
        <v/>
      </c>
      <c r="O128" s="1" t="str">
        <f t="shared" si="54"/>
        <v/>
      </c>
      <c r="P128" s="35" t="str">
        <f t="shared" si="55"/>
        <v/>
      </c>
      <c r="Q128" s="35" t="str">
        <f t="shared" si="57"/>
        <v/>
      </c>
      <c r="R128" s="6">
        <f t="shared" si="58"/>
        <v>0</v>
      </c>
      <c r="S128" s="6">
        <f>IF(AND(D128&lt;=L$4,P128&lt;&gt;"Y"),IF(N128&lt;VLOOKUP(O128,Runners!A$5:CY$183,S$1,FALSE),IF(Y$2="zero",0,Y$2),0),0)</f>
        <v>0</v>
      </c>
      <c r="T128" s="6">
        <f t="shared" si="59"/>
        <v>0</v>
      </c>
      <c r="U128" s="2"/>
      <c r="V128" s="2" t="str">
        <f>IF(O128&lt;&gt;"",VLOOKUP(O128,Runners!DE$5:DR$183,V$1,FALSE),"")</f>
        <v/>
      </c>
      <c r="W128" s="19" t="str">
        <f t="shared" si="60"/>
        <v/>
      </c>
    </row>
    <row r="129" spans="1:23" x14ac:dyDescent="0.25">
      <c r="C129" s="3"/>
      <c r="D129" s="6">
        <f t="shared" si="53"/>
        <v>126</v>
      </c>
      <c r="E129" s="2"/>
      <c r="F129" s="2">
        <f t="shared" si="61"/>
        <v>0</v>
      </c>
      <c r="J129" s="1">
        <f t="shared" si="56"/>
        <v>0</v>
      </c>
      <c r="M129" s="8" t="str">
        <f t="shared" si="62"/>
        <v/>
      </c>
      <c r="N129" s="8" t="str">
        <f t="shared" si="63"/>
        <v/>
      </c>
      <c r="O129" s="1" t="str">
        <f t="shared" si="54"/>
        <v/>
      </c>
      <c r="P129" s="35" t="str">
        <f t="shared" si="55"/>
        <v/>
      </c>
      <c r="Q129" s="35" t="str">
        <f t="shared" si="57"/>
        <v/>
      </c>
      <c r="R129" s="6">
        <f t="shared" si="58"/>
        <v>0</v>
      </c>
      <c r="S129" s="6">
        <f>IF(AND(D129&lt;=L$4,P129&lt;&gt;"Y"),IF(N129&lt;VLOOKUP(O129,Runners!A$5:CY$183,S$1,FALSE),IF(Y$2="zero",0,Y$2),0),0)</f>
        <v>0</v>
      </c>
      <c r="T129" s="6">
        <f t="shared" si="59"/>
        <v>0</v>
      </c>
      <c r="U129" s="2"/>
      <c r="V129" s="2" t="str">
        <f>IF(O129&lt;&gt;"",VLOOKUP(O129,Runners!DE$5:DR$183,V$1,FALSE),"")</f>
        <v/>
      </c>
      <c r="W129" s="19" t="str">
        <f t="shared" si="60"/>
        <v/>
      </c>
    </row>
    <row r="130" spans="1:23" x14ac:dyDescent="0.25">
      <c r="B130" s="3"/>
      <c r="C130" s="3"/>
      <c r="D130" s="6">
        <f t="shared" si="53"/>
        <v>127</v>
      </c>
      <c r="E130" s="2"/>
      <c r="F130" s="2">
        <f t="shared" si="61"/>
        <v>0</v>
      </c>
      <c r="J130" s="1">
        <f t="shared" si="56"/>
        <v>0</v>
      </c>
      <c r="M130" s="8" t="str">
        <f t="shared" si="62"/>
        <v/>
      </c>
      <c r="N130" s="8" t="str">
        <f t="shared" si="63"/>
        <v/>
      </c>
      <c r="O130" s="1" t="str">
        <f t="shared" si="54"/>
        <v/>
      </c>
      <c r="P130" s="35" t="str">
        <f t="shared" si="55"/>
        <v/>
      </c>
      <c r="Q130" s="35" t="str">
        <f t="shared" si="57"/>
        <v/>
      </c>
      <c r="R130" s="6">
        <f t="shared" si="58"/>
        <v>0</v>
      </c>
      <c r="S130" s="6">
        <f>IF(AND(D130&lt;=L$4,P130&lt;&gt;"Y"),IF(N130&lt;VLOOKUP(O130,Runners!A$5:CY$183,S$1,FALSE),IF(Y$2="zero",0,Y$2),0),0)</f>
        <v>0</v>
      </c>
      <c r="T130" s="6">
        <f t="shared" si="59"/>
        <v>0</v>
      </c>
      <c r="U130" s="2"/>
      <c r="V130" s="2" t="str">
        <f>IF(O130&lt;&gt;"",VLOOKUP(O130,Runners!DE$5:DR$183,V$1,FALSE),"")</f>
        <v/>
      </c>
      <c r="W130" s="19" t="str">
        <f t="shared" si="60"/>
        <v/>
      </c>
    </row>
    <row r="131" spans="1:23" x14ac:dyDescent="0.25">
      <c r="C131" s="3"/>
      <c r="D131" s="6">
        <f t="shared" si="53"/>
        <v>128</v>
      </c>
      <c r="E131" s="2"/>
      <c r="F131" s="2">
        <f t="shared" si="61"/>
        <v>0</v>
      </c>
      <c r="J131" s="1">
        <f t="shared" si="56"/>
        <v>0</v>
      </c>
      <c r="M131" s="8" t="str">
        <f t="shared" si="62"/>
        <v/>
      </c>
      <c r="N131" s="8" t="str">
        <f t="shared" si="63"/>
        <v/>
      </c>
      <c r="O131" s="1" t="str">
        <f t="shared" ref="O131:O162" si="64">IF(D131&lt;=L$4,VLOOKUP(M131,E$4:J$207,6,FALSE),"")</f>
        <v/>
      </c>
      <c r="P131" s="35" t="str">
        <f t="shared" ref="P131:P162" si="65">IF(D131&lt;=L$4,VLOOKUP(O131,A$4:B$207,2,FALSE),"")</f>
        <v/>
      </c>
      <c r="Q131" s="35" t="str">
        <f t="shared" si="57"/>
        <v/>
      </c>
      <c r="R131" s="6">
        <f t="shared" si="58"/>
        <v>0</v>
      </c>
      <c r="S131" s="6">
        <f>IF(AND(D131&lt;=L$4,P131&lt;&gt;"Y"),IF(N131&lt;VLOOKUP(O131,Runners!A$5:CY$183,S$1,FALSE),IF(Y$2="zero",0,Y$2),0),0)</f>
        <v>0</v>
      </c>
      <c r="T131" s="6">
        <f t="shared" si="59"/>
        <v>0</v>
      </c>
      <c r="U131" s="2"/>
      <c r="V131" s="2" t="str">
        <f>IF(O131&lt;&gt;"",VLOOKUP(O131,Runners!DE$5:DR$183,V$1,FALSE),"")</f>
        <v/>
      </c>
      <c r="W131" s="19" t="str">
        <f t="shared" si="60"/>
        <v/>
      </c>
    </row>
    <row r="132" spans="1:23" x14ac:dyDescent="0.25">
      <c r="B132" s="3"/>
      <c r="C132" s="3">
        <f>IF(A132&lt;&gt;"",VLOOKUP(A132,Runners!A$5:AX$183,C$1,FALSE),0)</f>
        <v>0</v>
      </c>
      <c r="D132" s="6">
        <f t="shared" si="53"/>
        <v>129</v>
      </c>
      <c r="E132" s="2"/>
      <c r="F132" s="2">
        <f t="shared" ref="F132:F137" si="66">IF(E132&gt;0,E132-C132,0)</f>
        <v>0</v>
      </c>
      <c r="J132" s="1">
        <f t="shared" ref="J132:J137" si="67">A132</f>
        <v>0</v>
      </c>
      <c r="M132" s="8" t="str">
        <f t="shared" si="62"/>
        <v/>
      </c>
      <c r="N132" s="8" t="str">
        <f t="shared" si="63"/>
        <v/>
      </c>
      <c r="O132" s="1" t="str">
        <f t="shared" si="64"/>
        <v/>
      </c>
      <c r="P132" s="35" t="str">
        <f t="shared" si="65"/>
        <v/>
      </c>
      <c r="Q132" s="35" t="str">
        <f t="shared" ref="Q132:Q137" si="68">IF(D132&lt;=L$4,IF(P132="Y",Q131,Q131-1),"")</f>
        <v/>
      </c>
      <c r="R132" s="6">
        <f t="shared" ref="R132:R137" si="69">IF(Q132=Q131,0,IF(Q132&gt;0,Q132,1))</f>
        <v>0</v>
      </c>
      <c r="S132" s="6">
        <f>IF(AND(D132&lt;=L$4,P132&lt;&gt;"Y"),IF(N132&lt;VLOOKUP(O132,Runners!A$5:CY$183,S$1,FALSE),IF(Y$2="zero",0,Y$2),0),0)</f>
        <v>0</v>
      </c>
      <c r="T132" s="6">
        <f t="shared" ref="T132:T137" si="70">IF(AND(D132&lt;=L$4,P132&lt;&gt;"Y"),S132+R132,0)</f>
        <v>0</v>
      </c>
      <c r="U132" s="2"/>
      <c r="V132" s="2" t="str">
        <f>IF(O132&lt;&gt;"",VLOOKUP(O132,Runners!DE$5:DR$183,V$1,FALSE),"")</f>
        <v/>
      </c>
      <c r="W132" s="19" t="str">
        <f t="shared" ref="W132:W137" si="71">IF(O132&lt;&gt;"",(V132-N132)/V132,"")</f>
        <v/>
      </c>
    </row>
    <row r="133" spans="1:23" x14ac:dyDescent="0.25">
      <c r="C133" s="3">
        <f>IF(A133&lt;&gt;"",VLOOKUP(A133,Runners!A$5:AX$183,C$1,FALSE),0)</f>
        <v>0</v>
      </c>
      <c r="D133" s="6">
        <f t="shared" si="53"/>
        <v>130</v>
      </c>
      <c r="E133" s="2"/>
      <c r="F133" s="2">
        <f t="shared" si="66"/>
        <v>0</v>
      </c>
      <c r="J133" s="1">
        <f t="shared" si="67"/>
        <v>0</v>
      </c>
      <c r="M133" s="8" t="str">
        <f t="shared" si="62"/>
        <v/>
      </c>
      <c r="N133" s="8" t="str">
        <f t="shared" si="63"/>
        <v/>
      </c>
      <c r="O133" s="1" t="str">
        <f t="shared" si="64"/>
        <v/>
      </c>
      <c r="P133" s="35" t="str">
        <f t="shared" si="65"/>
        <v/>
      </c>
      <c r="Q133" s="35" t="str">
        <f t="shared" si="68"/>
        <v/>
      </c>
      <c r="R133" s="6">
        <f t="shared" si="69"/>
        <v>0</v>
      </c>
      <c r="S133" s="6">
        <f>IF(AND(D133&lt;=L$4,P133&lt;&gt;"Y"),IF(N133&lt;VLOOKUP(O133,Runners!A$5:CY$183,S$1,FALSE),IF(Y$2="zero",0,Y$2),0),0)</f>
        <v>0</v>
      </c>
      <c r="T133" s="6">
        <f t="shared" si="70"/>
        <v>0</v>
      </c>
      <c r="U133" s="2"/>
      <c r="V133" s="2" t="str">
        <f>IF(O133&lt;&gt;"",VLOOKUP(O133,Runners!DE$5:DR$183,V$1,FALSE),"")</f>
        <v/>
      </c>
      <c r="W133" s="19" t="str">
        <f t="shared" si="71"/>
        <v/>
      </c>
    </row>
    <row r="134" spans="1:23" x14ac:dyDescent="0.25">
      <c r="C134" s="3">
        <f>IF(A134&lt;&gt;"",VLOOKUP(A134,Runners!A$5:AX$183,C$1,FALSE),0)</f>
        <v>0</v>
      </c>
      <c r="D134" s="6">
        <f t="shared" si="53"/>
        <v>131</v>
      </c>
      <c r="E134" s="2"/>
      <c r="F134" s="2">
        <f t="shared" si="66"/>
        <v>0</v>
      </c>
      <c r="J134" s="1">
        <f t="shared" si="67"/>
        <v>0</v>
      </c>
      <c r="M134" s="8" t="str">
        <f t="shared" si="62"/>
        <v/>
      </c>
      <c r="N134" s="8" t="str">
        <f t="shared" si="63"/>
        <v/>
      </c>
      <c r="O134" s="1" t="str">
        <f t="shared" si="64"/>
        <v/>
      </c>
      <c r="P134" s="35" t="str">
        <f t="shared" si="65"/>
        <v/>
      </c>
      <c r="Q134" s="35" t="str">
        <f t="shared" si="68"/>
        <v/>
      </c>
      <c r="R134" s="6">
        <f t="shared" si="69"/>
        <v>0</v>
      </c>
      <c r="S134" s="6">
        <f>IF(AND(D134&lt;=L$4,P134&lt;&gt;"Y"),IF(N134&lt;VLOOKUP(O134,Runners!A$5:CY$183,S$1,FALSE),IF(Y$2="zero",0,Y$2),0),0)</f>
        <v>0</v>
      </c>
      <c r="T134" s="6">
        <f t="shared" si="70"/>
        <v>0</v>
      </c>
      <c r="U134" s="2"/>
      <c r="V134" s="2" t="str">
        <f>IF(O134&lt;&gt;"",VLOOKUP(O134,Runners!DE$5:DR$183,V$1,FALSE),"")</f>
        <v/>
      </c>
      <c r="W134" s="19" t="str">
        <f t="shared" si="71"/>
        <v/>
      </c>
    </row>
    <row r="135" spans="1:23" x14ac:dyDescent="0.25">
      <c r="C135" s="3">
        <f>IF(A135&lt;&gt;"",VLOOKUP(A135,Runners!A$5:AX$183,C$1,FALSE),0)</f>
        <v>0</v>
      </c>
      <c r="D135" s="6">
        <f t="shared" si="53"/>
        <v>132</v>
      </c>
      <c r="E135" s="2"/>
      <c r="F135" s="2">
        <f t="shared" si="66"/>
        <v>0</v>
      </c>
      <c r="J135" s="1">
        <f t="shared" si="67"/>
        <v>0</v>
      </c>
      <c r="M135" s="8" t="str">
        <f t="shared" si="62"/>
        <v/>
      </c>
      <c r="N135" s="8" t="str">
        <f t="shared" si="63"/>
        <v/>
      </c>
      <c r="O135" s="1" t="str">
        <f t="shared" si="64"/>
        <v/>
      </c>
      <c r="P135" s="35" t="str">
        <f t="shared" si="65"/>
        <v/>
      </c>
      <c r="Q135" s="35" t="str">
        <f t="shared" si="68"/>
        <v/>
      </c>
      <c r="R135" s="6">
        <f t="shared" si="69"/>
        <v>0</v>
      </c>
      <c r="S135" s="6">
        <f>IF(AND(D135&lt;=L$4,P135&lt;&gt;"Y"),IF(N135&lt;VLOOKUP(O135,Runners!A$5:CY$183,S$1,FALSE),IF(Y$2="zero",0,Y$2),0),0)</f>
        <v>0</v>
      </c>
      <c r="T135" s="6">
        <f t="shared" si="70"/>
        <v>0</v>
      </c>
      <c r="U135" s="2"/>
      <c r="V135" s="2" t="str">
        <f>IF(O135&lt;&gt;"",VLOOKUP(O135,Runners!DE$5:DR$183,V$1,FALSE),"")</f>
        <v/>
      </c>
      <c r="W135" s="19" t="str">
        <f t="shared" si="71"/>
        <v/>
      </c>
    </row>
    <row r="136" spans="1:23" x14ac:dyDescent="0.25">
      <c r="C136" s="3">
        <f>IF(A136&lt;&gt;"",VLOOKUP(A136,Runners!A$5:AX$183,C$1,FALSE),0)</f>
        <v>0</v>
      </c>
      <c r="D136" s="6">
        <f t="shared" si="53"/>
        <v>133</v>
      </c>
      <c r="E136" s="2"/>
      <c r="F136" s="2">
        <f t="shared" si="66"/>
        <v>0</v>
      </c>
      <c r="J136" s="1">
        <f t="shared" si="67"/>
        <v>0</v>
      </c>
      <c r="M136" s="8" t="str">
        <f t="shared" si="62"/>
        <v/>
      </c>
      <c r="N136" s="8" t="str">
        <f t="shared" si="63"/>
        <v/>
      </c>
      <c r="O136" s="1" t="str">
        <f t="shared" si="64"/>
        <v/>
      </c>
      <c r="P136" s="35" t="str">
        <f t="shared" si="65"/>
        <v/>
      </c>
      <c r="Q136" s="35" t="str">
        <f t="shared" si="68"/>
        <v/>
      </c>
      <c r="R136" s="6">
        <f t="shared" si="69"/>
        <v>0</v>
      </c>
      <c r="S136" s="6">
        <f>IF(AND(D136&lt;=L$4,P136&lt;&gt;"Y"),IF(N136&lt;VLOOKUP(O136,Runners!A$5:CY$183,S$1,FALSE),IF(Y$2="zero",0,Y$2),0),0)</f>
        <v>0</v>
      </c>
      <c r="T136" s="6">
        <f t="shared" si="70"/>
        <v>0</v>
      </c>
      <c r="U136" s="2"/>
      <c r="V136" s="2" t="str">
        <f>IF(O136&lt;&gt;"",VLOOKUP(O136,Runners!DE$5:DR$183,V$1,FALSE),"")</f>
        <v/>
      </c>
      <c r="W136" s="19" t="str">
        <f t="shared" si="71"/>
        <v/>
      </c>
    </row>
    <row r="137" spans="1:23" x14ac:dyDescent="0.25">
      <c r="C137" s="3">
        <f>IF(A137&lt;&gt;"",VLOOKUP(A137,Runners!A$5:AX$183,C$1,FALSE),0)</f>
        <v>0</v>
      </c>
      <c r="D137" s="6">
        <f t="shared" si="53"/>
        <v>134</v>
      </c>
      <c r="E137" s="2"/>
      <c r="F137" s="2">
        <f t="shared" si="66"/>
        <v>0</v>
      </c>
      <c r="J137" s="1">
        <f t="shared" si="67"/>
        <v>0</v>
      </c>
      <c r="M137" s="8" t="str">
        <f t="shared" si="62"/>
        <v/>
      </c>
      <c r="N137" s="8" t="str">
        <f t="shared" si="63"/>
        <v/>
      </c>
      <c r="O137" s="1" t="str">
        <f t="shared" si="64"/>
        <v/>
      </c>
      <c r="P137" s="35" t="str">
        <f t="shared" si="65"/>
        <v/>
      </c>
      <c r="Q137" s="35" t="str">
        <f t="shared" si="68"/>
        <v/>
      </c>
      <c r="R137" s="6">
        <f t="shared" si="69"/>
        <v>0</v>
      </c>
      <c r="S137" s="6">
        <f>IF(AND(D137&lt;=L$4,P137&lt;&gt;"Y"),IF(N137&lt;VLOOKUP(O137,Runners!A$5:CY$183,S$1,FALSE),IF(Y$2="zero",0,Y$2),0),0)</f>
        <v>0</v>
      </c>
      <c r="T137" s="6">
        <f t="shared" si="70"/>
        <v>0</v>
      </c>
      <c r="U137" s="2"/>
      <c r="V137" s="2" t="str">
        <f>IF(O137&lt;&gt;"",VLOOKUP(O137,Runners!DE$5:DR$183,V$1,FALSE),"")</f>
        <v/>
      </c>
      <c r="W137" s="19" t="str">
        <f t="shared" si="71"/>
        <v/>
      </c>
    </row>
    <row r="138" spans="1:23" x14ac:dyDescent="0.25">
      <c r="C138" s="3">
        <f>IF(A138&lt;&gt;"",VLOOKUP(A138,Runners!A$5:AX$183,C$1,FALSE),0)</f>
        <v>0</v>
      </c>
      <c r="D138" s="6">
        <f t="shared" si="53"/>
        <v>135</v>
      </c>
      <c r="E138" s="2"/>
      <c r="F138" s="2">
        <f t="shared" ref="F138:F140" si="72">IF(E138&gt;0,E138-C138,0)</f>
        <v>0</v>
      </c>
      <c r="J138" s="1">
        <f t="shared" ref="J138:J140" si="73">A138</f>
        <v>0</v>
      </c>
      <c r="M138" s="8" t="str">
        <f t="shared" si="62"/>
        <v/>
      </c>
      <c r="N138" s="8" t="str">
        <f t="shared" si="63"/>
        <v/>
      </c>
      <c r="O138" s="1" t="str">
        <f t="shared" si="64"/>
        <v/>
      </c>
      <c r="P138" s="35" t="str">
        <f t="shared" si="65"/>
        <v/>
      </c>
      <c r="Q138" s="35" t="str">
        <f t="shared" ref="Q138:Q140" si="74">IF(D138&lt;=L$4,IF(P138="Y",Q137,Q137-1),"")</f>
        <v/>
      </c>
      <c r="R138" s="6">
        <f t="shared" ref="R138:R140" si="75">IF(Q138=Q137,0,IF(Q138&gt;0,Q138,1))</f>
        <v>0</v>
      </c>
      <c r="S138" s="6">
        <f>IF(AND(D138&lt;=L$4,P138&lt;&gt;"Y"),IF(N138&lt;VLOOKUP(O138,Runners!A$5:CY$183,S$1,FALSE),IF(Y$2="zero",0,Y$2),0),0)</f>
        <v>0</v>
      </c>
      <c r="T138" s="6">
        <f t="shared" ref="T138:T140" si="76">IF(AND(D138&lt;=L$4,P138&lt;&gt;"Y"),S138+R138,0)</f>
        <v>0</v>
      </c>
      <c r="U138" s="2"/>
      <c r="V138" s="2" t="str">
        <f>IF(O138&lt;&gt;"",VLOOKUP(O138,Runners!DE$5:DR$183,V$1,FALSE),"")</f>
        <v/>
      </c>
      <c r="W138" s="19" t="str">
        <f t="shared" ref="W138:W140" si="77">IF(O138&lt;&gt;"",(V138-N138)/V138,"")</f>
        <v/>
      </c>
    </row>
    <row r="139" spans="1:23" x14ac:dyDescent="0.25">
      <c r="A139" s="36"/>
      <c r="C139" s="3">
        <f>IF(A139&lt;&gt;"",VLOOKUP(A139,Runners!A$5:AX$183,C$1,FALSE),0)</f>
        <v>0</v>
      </c>
      <c r="D139" s="6">
        <f t="shared" si="53"/>
        <v>136</v>
      </c>
      <c r="E139" s="2"/>
      <c r="F139" s="2">
        <f t="shared" si="72"/>
        <v>0</v>
      </c>
      <c r="J139" s="1">
        <f t="shared" si="73"/>
        <v>0</v>
      </c>
      <c r="M139" s="8" t="str">
        <f t="shared" si="62"/>
        <v/>
      </c>
      <c r="N139" s="8" t="str">
        <f t="shared" si="63"/>
        <v/>
      </c>
      <c r="O139" s="1" t="str">
        <f t="shared" si="64"/>
        <v/>
      </c>
      <c r="P139" s="35" t="str">
        <f t="shared" si="65"/>
        <v/>
      </c>
      <c r="Q139" s="35" t="str">
        <f t="shared" si="74"/>
        <v/>
      </c>
      <c r="R139" s="6">
        <f t="shared" si="75"/>
        <v>0</v>
      </c>
      <c r="S139" s="6">
        <f>IF(AND(D139&lt;=L$4,P139&lt;&gt;"Y"),IF(N139&lt;VLOOKUP(O139,Runners!A$5:CY$183,S$1,FALSE),IF(Y$2="zero",0,Y$2),0),0)</f>
        <v>0</v>
      </c>
      <c r="T139" s="6">
        <f t="shared" si="76"/>
        <v>0</v>
      </c>
      <c r="U139" s="2"/>
      <c r="V139" s="2" t="str">
        <f>IF(O139&lt;&gt;"",VLOOKUP(O139,Runners!DE$5:DR$183,V$1,FALSE),"")</f>
        <v/>
      </c>
      <c r="W139" s="19" t="str">
        <f t="shared" si="77"/>
        <v/>
      </c>
    </row>
    <row r="140" spans="1:23" x14ac:dyDescent="0.25">
      <c r="C140" s="3">
        <f>IF(A140&lt;&gt;"",VLOOKUP(A140,Runners!A$5:AX$183,C$1,FALSE),0)</f>
        <v>0</v>
      </c>
      <c r="D140" s="6">
        <f t="shared" si="53"/>
        <v>137</v>
      </c>
      <c r="E140" s="2"/>
      <c r="F140" s="2">
        <f t="shared" si="72"/>
        <v>0</v>
      </c>
      <c r="J140" s="1">
        <f t="shared" si="73"/>
        <v>0</v>
      </c>
      <c r="M140" s="8" t="str">
        <f t="shared" si="62"/>
        <v/>
      </c>
      <c r="N140" s="8" t="str">
        <f t="shared" si="63"/>
        <v/>
      </c>
      <c r="O140" s="1" t="str">
        <f t="shared" si="64"/>
        <v/>
      </c>
      <c r="P140" s="35" t="str">
        <f t="shared" si="65"/>
        <v/>
      </c>
      <c r="Q140" s="35" t="str">
        <f t="shared" si="74"/>
        <v/>
      </c>
      <c r="R140" s="6">
        <f t="shared" si="75"/>
        <v>0</v>
      </c>
      <c r="S140" s="6">
        <f>IF(AND(D140&lt;=L$4,P140&lt;&gt;"Y"),IF(N140&lt;VLOOKUP(O140,Runners!A$5:CY$183,S$1,FALSE),IF(Y$2="zero",0,Y$2),0),0)</f>
        <v>0</v>
      </c>
      <c r="T140" s="6">
        <f t="shared" si="76"/>
        <v>0</v>
      </c>
      <c r="U140" s="2"/>
      <c r="V140" s="2" t="str">
        <f>IF(O140&lt;&gt;"",VLOOKUP(O140,Runners!DE$5:DR$183,V$1,FALSE),"")</f>
        <v/>
      </c>
      <c r="W140" s="19" t="str">
        <f t="shared" si="77"/>
        <v/>
      </c>
    </row>
    <row r="141" spans="1:23" x14ac:dyDescent="0.25">
      <c r="C141" s="3">
        <f>IF(A141&lt;&gt;"",VLOOKUP(A141,Runners!A$5:AX$183,C$1,FALSE),0)</f>
        <v>0</v>
      </c>
      <c r="D141" s="6">
        <f t="shared" si="53"/>
        <v>138</v>
      </c>
      <c r="E141" s="2"/>
      <c r="F141" s="2">
        <f t="shared" ref="F141:F146" si="78">IF(E141&gt;0,E141-C141,0)</f>
        <v>0</v>
      </c>
      <c r="J141" s="1">
        <f t="shared" ref="J141:J146" si="79">A141</f>
        <v>0</v>
      </c>
      <c r="M141" s="8" t="str">
        <f t="shared" si="62"/>
        <v/>
      </c>
      <c r="N141" s="8" t="str">
        <f t="shared" si="63"/>
        <v/>
      </c>
      <c r="O141" s="1" t="str">
        <f t="shared" si="64"/>
        <v/>
      </c>
      <c r="P141" s="35" t="str">
        <f t="shared" si="65"/>
        <v/>
      </c>
      <c r="Q141" s="35" t="str">
        <f t="shared" ref="Q141:Q146" si="80">IF(D141&lt;=L$4,IF(P141="Y",Q140,Q140-1),"")</f>
        <v/>
      </c>
      <c r="R141" s="6">
        <f t="shared" ref="R141:R146" si="81">IF(Q141=Q140,0,IF(Q141&gt;0,Q141,1))</f>
        <v>0</v>
      </c>
      <c r="S141" s="6">
        <f>IF(AND(D141&lt;=L$4,P141&lt;&gt;"Y"),IF(N141&lt;VLOOKUP(O141,Runners!A$5:CY$183,S$1,FALSE),IF(Y$2="zero",0,Y$2),0),0)</f>
        <v>0</v>
      </c>
      <c r="T141" s="6">
        <f t="shared" ref="T141:T146" si="82">IF(AND(D141&lt;=L$4,P141&lt;&gt;"Y"),S141+R141,0)</f>
        <v>0</v>
      </c>
      <c r="U141" s="2"/>
      <c r="V141" s="2" t="str">
        <f>IF(O141&lt;&gt;"",VLOOKUP(O141,Runners!DE$5:DR$183,V$1,FALSE),"")</f>
        <v/>
      </c>
      <c r="W141" s="19" t="str">
        <f t="shared" ref="W141:W146" si="83">IF(O141&lt;&gt;"",(V141-N141)/V141,"")</f>
        <v/>
      </c>
    </row>
    <row r="142" spans="1:23" x14ac:dyDescent="0.25">
      <c r="C142" s="3">
        <f>IF(A142&lt;&gt;"",VLOOKUP(A142,Runners!A$5:AX$183,C$1,FALSE),0)</f>
        <v>0</v>
      </c>
      <c r="D142" s="6">
        <f t="shared" si="53"/>
        <v>139</v>
      </c>
      <c r="E142" s="2"/>
      <c r="F142" s="2">
        <f t="shared" si="78"/>
        <v>0</v>
      </c>
      <c r="J142" s="1">
        <f t="shared" si="79"/>
        <v>0</v>
      </c>
      <c r="M142" s="8" t="str">
        <f t="shared" si="62"/>
        <v/>
      </c>
      <c r="N142" s="8" t="str">
        <f t="shared" si="63"/>
        <v/>
      </c>
      <c r="O142" s="1" t="str">
        <f t="shared" si="64"/>
        <v/>
      </c>
      <c r="P142" s="35" t="str">
        <f t="shared" si="65"/>
        <v/>
      </c>
      <c r="Q142" s="35" t="str">
        <f t="shared" si="80"/>
        <v/>
      </c>
      <c r="R142" s="6">
        <f t="shared" si="81"/>
        <v>0</v>
      </c>
      <c r="S142" s="6">
        <f>IF(AND(D142&lt;=L$4,P142&lt;&gt;"Y"),IF(N142&lt;VLOOKUP(O142,Runners!A$5:CY$183,S$1,FALSE),IF(Y$2="zero",0,Y$2),0),0)</f>
        <v>0</v>
      </c>
      <c r="T142" s="6">
        <f t="shared" si="82"/>
        <v>0</v>
      </c>
      <c r="U142" s="2"/>
      <c r="V142" s="2" t="str">
        <f>IF(O142&lt;&gt;"",VLOOKUP(O142,Runners!DE$5:DR$183,V$1,FALSE),"")</f>
        <v/>
      </c>
      <c r="W142" s="19" t="str">
        <f t="shared" si="83"/>
        <v/>
      </c>
    </row>
    <row r="143" spans="1:23" x14ac:dyDescent="0.25">
      <c r="B143" s="3"/>
      <c r="C143" s="3">
        <f>IF(A143&lt;&gt;"",VLOOKUP(A143,Runners!A$5:AX$183,C$1,FALSE),0)</f>
        <v>0</v>
      </c>
      <c r="D143" s="6">
        <f t="shared" si="53"/>
        <v>140</v>
      </c>
      <c r="E143" s="2"/>
      <c r="F143" s="2">
        <f t="shared" si="78"/>
        <v>0</v>
      </c>
      <c r="J143" s="1">
        <f t="shared" si="79"/>
        <v>0</v>
      </c>
      <c r="M143" s="8" t="str">
        <f t="shared" si="62"/>
        <v/>
      </c>
      <c r="N143" s="8" t="str">
        <f t="shared" si="63"/>
        <v/>
      </c>
      <c r="O143" s="1" t="str">
        <f t="shared" si="64"/>
        <v/>
      </c>
      <c r="P143" s="35" t="str">
        <f t="shared" si="65"/>
        <v/>
      </c>
      <c r="Q143" s="35" t="str">
        <f t="shared" si="80"/>
        <v/>
      </c>
      <c r="R143" s="6">
        <f t="shared" si="81"/>
        <v>0</v>
      </c>
      <c r="S143" s="6">
        <f>IF(AND(D143&lt;=L$4,P143&lt;&gt;"Y"),IF(N143&lt;VLOOKUP(O143,Runners!A$5:CY$183,S$1,FALSE),IF(Y$2="zero",0,Y$2),0),0)</f>
        <v>0</v>
      </c>
      <c r="T143" s="6">
        <f t="shared" si="82"/>
        <v>0</v>
      </c>
      <c r="U143" s="2"/>
      <c r="V143" s="2" t="str">
        <f>IF(O143&lt;&gt;"",VLOOKUP(O143,Runners!DE$5:DR$183,V$1,FALSE),"")</f>
        <v/>
      </c>
      <c r="W143" s="19" t="str">
        <f t="shared" si="83"/>
        <v/>
      </c>
    </row>
    <row r="144" spans="1:23" x14ac:dyDescent="0.25">
      <c r="C144" s="3">
        <f>IF(A144&lt;&gt;"",VLOOKUP(A144,Runners!A$5:AX$183,C$1,FALSE),0)</f>
        <v>0</v>
      </c>
      <c r="D144" s="6">
        <f t="shared" si="53"/>
        <v>141</v>
      </c>
      <c r="E144" s="2"/>
      <c r="F144" s="2">
        <f t="shared" si="78"/>
        <v>0</v>
      </c>
      <c r="J144" s="1">
        <f t="shared" si="79"/>
        <v>0</v>
      </c>
      <c r="M144" s="8" t="str">
        <f t="shared" si="62"/>
        <v/>
      </c>
      <c r="N144" s="8" t="str">
        <f t="shared" si="63"/>
        <v/>
      </c>
      <c r="O144" s="1" t="str">
        <f t="shared" si="64"/>
        <v/>
      </c>
      <c r="P144" s="35" t="str">
        <f t="shared" si="65"/>
        <v/>
      </c>
      <c r="Q144" s="35" t="str">
        <f t="shared" si="80"/>
        <v/>
      </c>
      <c r="R144" s="6">
        <f t="shared" si="81"/>
        <v>0</v>
      </c>
      <c r="S144" s="6">
        <f>IF(AND(D144&lt;=L$4,P144&lt;&gt;"Y"),IF(N144&lt;VLOOKUP(O144,Runners!A$5:CY$183,S$1,FALSE),IF(Y$2="zero",0,Y$2),0),0)</f>
        <v>0</v>
      </c>
      <c r="T144" s="6">
        <f t="shared" si="82"/>
        <v>0</v>
      </c>
      <c r="U144" s="2"/>
      <c r="V144" s="2" t="str">
        <f>IF(O144&lt;&gt;"",VLOOKUP(O144,Runners!DE$5:DR$183,V$1,FALSE),"")</f>
        <v/>
      </c>
      <c r="W144" s="19" t="str">
        <f t="shared" si="83"/>
        <v/>
      </c>
    </row>
    <row r="145" spans="2:23" x14ac:dyDescent="0.25">
      <c r="C145" s="3">
        <f>IF(A145&lt;&gt;"",VLOOKUP(A145,Runners!A$5:AX$183,C$1,FALSE),0)</f>
        <v>0</v>
      </c>
      <c r="D145" s="6">
        <f t="shared" si="53"/>
        <v>142</v>
      </c>
      <c r="E145" s="2"/>
      <c r="F145" s="2">
        <f t="shared" si="78"/>
        <v>0</v>
      </c>
      <c r="J145" s="1">
        <f t="shared" si="79"/>
        <v>0</v>
      </c>
      <c r="M145" s="8" t="str">
        <f t="shared" si="62"/>
        <v/>
      </c>
      <c r="N145" s="8" t="str">
        <f t="shared" si="63"/>
        <v/>
      </c>
      <c r="O145" s="1" t="str">
        <f t="shared" si="64"/>
        <v/>
      </c>
      <c r="P145" s="35" t="str">
        <f t="shared" si="65"/>
        <v/>
      </c>
      <c r="Q145" s="35" t="str">
        <f t="shared" si="80"/>
        <v/>
      </c>
      <c r="R145" s="6">
        <f t="shared" si="81"/>
        <v>0</v>
      </c>
      <c r="S145" s="6">
        <f>IF(AND(D145&lt;=L$4,P145&lt;&gt;"Y"),IF(N145&lt;VLOOKUP(O145,Runners!A$5:CY$183,S$1,FALSE),IF(Y$2="zero",0,Y$2),0),0)</f>
        <v>0</v>
      </c>
      <c r="T145" s="6">
        <f t="shared" si="82"/>
        <v>0</v>
      </c>
      <c r="U145" s="2"/>
      <c r="V145" s="2" t="str">
        <f>IF(O145&lt;&gt;"",VLOOKUP(O145,Runners!DE$5:DR$183,V$1,FALSE),"")</f>
        <v/>
      </c>
      <c r="W145" s="19" t="str">
        <f t="shared" si="83"/>
        <v/>
      </c>
    </row>
    <row r="146" spans="2:23" x14ac:dyDescent="0.25">
      <c r="C146" s="3">
        <f>IF(A146&lt;&gt;"",VLOOKUP(A146,Runners!A$5:AX$183,C$1,FALSE),0)</f>
        <v>0</v>
      </c>
      <c r="D146" s="6">
        <f t="shared" si="53"/>
        <v>143</v>
      </c>
      <c r="E146" s="2"/>
      <c r="F146" s="2">
        <f t="shared" si="78"/>
        <v>0</v>
      </c>
      <c r="J146" s="1">
        <f t="shared" si="79"/>
        <v>0</v>
      </c>
      <c r="M146" s="8" t="str">
        <f t="shared" si="62"/>
        <v/>
      </c>
      <c r="N146" s="8" t="str">
        <f t="shared" si="63"/>
        <v/>
      </c>
      <c r="O146" s="1" t="str">
        <f t="shared" si="64"/>
        <v/>
      </c>
      <c r="P146" s="35" t="str">
        <f t="shared" si="65"/>
        <v/>
      </c>
      <c r="Q146" s="35" t="str">
        <f t="shared" si="80"/>
        <v/>
      </c>
      <c r="R146" s="6">
        <f t="shared" si="81"/>
        <v>0</v>
      </c>
      <c r="S146" s="6">
        <f>IF(AND(D146&lt;=L$4,P146&lt;&gt;"Y"),IF(N146&lt;VLOOKUP(O146,Runners!A$5:CY$183,S$1,FALSE),IF(Y$2="zero",0,Y$2),0),0)</f>
        <v>0</v>
      </c>
      <c r="T146" s="6">
        <f t="shared" si="82"/>
        <v>0</v>
      </c>
      <c r="U146" s="2"/>
      <c r="V146" s="2" t="str">
        <f>IF(O146&lt;&gt;"",VLOOKUP(O146,Runners!DE$5:DR$183,V$1,FALSE),"")</f>
        <v/>
      </c>
      <c r="W146" s="19" t="str">
        <f t="shared" si="83"/>
        <v/>
      </c>
    </row>
    <row r="147" spans="2:23" x14ac:dyDescent="0.25">
      <c r="C147" s="3">
        <f>IF(A147&lt;&gt;"",VLOOKUP(A147,Runners!A$5:AX$183,C$1,FALSE),0)</f>
        <v>0</v>
      </c>
      <c r="D147" s="6">
        <f t="shared" si="53"/>
        <v>144</v>
      </c>
      <c r="E147" s="2"/>
      <c r="F147" s="2">
        <f t="shared" ref="F147:F179" si="84">IF(E147&gt;0,E147-C147,0)</f>
        <v>0</v>
      </c>
      <c r="J147" s="1">
        <f t="shared" ref="J147:J163" si="85">A147</f>
        <v>0</v>
      </c>
      <c r="M147" s="8" t="str">
        <f t="shared" si="62"/>
        <v/>
      </c>
      <c r="N147" s="8" t="str">
        <f t="shared" si="63"/>
        <v/>
      </c>
      <c r="O147" s="1" t="str">
        <f t="shared" si="64"/>
        <v/>
      </c>
      <c r="P147" s="35" t="str">
        <f t="shared" si="65"/>
        <v/>
      </c>
      <c r="Q147" s="35" t="str">
        <f t="shared" ref="Q147:Q163" si="86">IF(D147&lt;=L$4,IF(P147="Y",Q146,Q146-1),"")</f>
        <v/>
      </c>
      <c r="R147" s="6">
        <f t="shared" ref="R147:R202" si="87">IF(Q147=Q146,0,IF(Q147&gt;0,Q147,1))</f>
        <v>0</v>
      </c>
      <c r="S147" s="6">
        <f>IF(AND(D147&lt;=L$4,P147&lt;&gt;"Y"),IF(N147&lt;VLOOKUP(O147,Runners!A$5:CY$183,S$1,FALSE),IF(Y$2="zero",0,Y$2),0),0)</f>
        <v>0</v>
      </c>
      <c r="T147" s="6">
        <f t="shared" ref="T147:T163" si="88">IF(AND(D147&lt;=L$4,P147&lt;&gt;"Y"),S147+R147,0)</f>
        <v>0</v>
      </c>
      <c r="U147" s="2"/>
      <c r="V147" s="2" t="str">
        <f>IF(O147&lt;&gt;"",VLOOKUP(O147,Runners!DE$5:DR$183,V$1,FALSE),"")</f>
        <v/>
      </c>
      <c r="W147" s="19" t="str">
        <f t="shared" ref="W147:W163" si="89">IF(O147&lt;&gt;"",(V147-N147)/V147,"")</f>
        <v/>
      </c>
    </row>
    <row r="148" spans="2:23" x14ac:dyDescent="0.25">
      <c r="B148" s="3"/>
      <c r="C148" s="3">
        <f>IF(A148&lt;&gt;"",VLOOKUP(A148,Runners!A$5:AX$183,C$1,FALSE),0)</f>
        <v>0</v>
      </c>
      <c r="D148" s="6">
        <f t="shared" si="53"/>
        <v>145</v>
      </c>
      <c r="E148" s="2"/>
      <c r="F148" s="2">
        <f t="shared" si="84"/>
        <v>0</v>
      </c>
      <c r="J148" s="1">
        <f t="shared" si="85"/>
        <v>0</v>
      </c>
      <c r="M148" s="8" t="str">
        <f t="shared" si="62"/>
        <v/>
      </c>
      <c r="N148" s="8" t="str">
        <f t="shared" si="63"/>
        <v/>
      </c>
      <c r="O148" s="1" t="str">
        <f t="shared" si="64"/>
        <v/>
      </c>
      <c r="P148" s="35" t="str">
        <f t="shared" si="65"/>
        <v/>
      </c>
      <c r="Q148" s="35" t="str">
        <f t="shared" si="86"/>
        <v/>
      </c>
      <c r="R148" s="6">
        <f t="shared" si="87"/>
        <v>0</v>
      </c>
      <c r="S148" s="6">
        <f>IF(AND(D148&lt;=L$4,P148&lt;&gt;"Y"),IF(N148&lt;VLOOKUP(O148,Runners!A$5:CY$183,S$1,FALSE),IF(Y$2="zero",0,Y$2),0),0)</f>
        <v>0</v>
      </c>
      <c r="T148" s="6">
        <f t="shared" si="88"/>
        <v>0</v>
      </c>
      <c r="U148" s="2"/>
      <c r="V148" s="2" t="str">
        <f>IF(O148&lt;&gt;"",VLOOKUP(O148,Runners!DE$5:DR$183,V$1,FALSE),"")</f>
        <v/>
      </c>
      <c r="W148" s="19" t="str">
        <f t="shared" si="89"/>
        <v/>
      </c>
    </row>
    <row r="149" spans="2:23" x14ac:dyDescent="0.25">
      <c r="C149" s="3">
        <f>IF(A149&lt;&gt;"",VLOOKUP(A149,Runners!A$5:AX$183,C$1,FALSE),0)</f>
        <v>0</v>
      </c>
      <c r="D149" s="6">
        <f t="shared" si="53"/>
        <v>146</v>
      </c>
      <c r="E149" s="2"/>
      <c r="F149" s="2">
        <f t="shared" si="84"/>
        <v>0</v>
      </c>
      <c r="J149" s="1">
        <f t="shared" si="85"/>
        <v>0</v>
      </c>
      <c r="M149" s="8" t="str">
        <f t="shared" si="62"/>
        <v/>
      </c>
      <c r="N149" s="8" t="str">
        <f t="shared" si="63"/>
        <v/>
      </c>
      <c r="O149" s="1" t="str">
        <f t="shared" si="64"/>
        <v/>
      </c>
      <c r="P149" s="35" t="str">
        <f t="shared" si="65"/>
        <v/>
      </c>
      <c r="Q149" s="35" t="str">
        <f t="shared" si="86"/>
        <v/>
      </c>
      <c r="R149" s="6">
        <f t="shared" si="87"/>
        <v>0</v>
      </c>
      <c r="S149" s="6">
        <f>IF(AND(D149&lt;=L$4,P149&lt;&gt;"Y"),IF(N149&lt;VLOOKUP(O149,Runners!A$5:CY$183,S$1,FALSE),IF(Y$2="zero",0,Y$2),0),0)</f>
        <v>0</v>
      </c>
      <c r="T149" s="6">
        <f t="shared" si="88"/>
        <v>0</v>
      </c>
      <c r="U149" s="2"/>
      <c r="V149" s="2" t="str">
        <f>IF(O149&lt;&gt;"",VLOOKUP(O149,Runners!DE$5:DR$183,V$1,FALSE),"")</f>
        <v/>
      </c>
      <c r="W149" s="19" t="str">
        <f t="shared" si="89"/>
        <v/>
      </c>
    </row>
    <row r="150" spans="2:23" x14ac:dyDescent="0.25">
      <c r="C150" s="3">
        <f>IF(A150&lt;&gt;"",VLOOKUP(A150,Runners!A$5:AX$183,C$1,FALSE),0)</f>
        <v>0</v>
      </c>
      <c r="D150" s="6">
        <f t="shared" si="53"/>
        <v>147</v>
      </c>
      <c r="E150" s="2"/>
      <c r="F150" s="2">
        <f t="shared" si="84"/>
        <v>0</v>
      </c>
      <c r="J150" s="1">
        <f t="shared" si="85"/>
        <v>0</v>
      </c>
      <c r="M150" s="8" t="str">
        <f t="shared" si="62"/>
        <v/>
      </c>
      <c r="N150" s="8" t="str">
        <f t="shared" si="63"/>
        <v/>
      </c>
      <c r="O150" s="1" t="str">
        <f t="shared" si="64"/>
        <v/>
      </c>
      <c r="P150" s="35" t="str">
        <f t="shared" si="65"/>
        <v/>
      </c>
      <c r="Q150" s="35" t="str">
        <f t="shared" si="86"/>
        <v/>
      </c>
      <c r="R150" s="6">
        <f t="shared" si="87"/>
        <v>0</v>
      </c>
      <c r="S150" s="6">
        <f>IF(AND(D150&lt;=L$4,P150&lt;&gt;"Y"),IF(N150&lt;VLOOKUP(O150,Runners!A$5:CY$183,S$1,FALSE),IF(Y$2="zero",0,Y$2),0),0)</f>
        <v>0</v>
      </c>
      <c r="T150" s="6">
        <f t="shared" si="88"/>
        <v>0</v>
      </c>
      <c r="U150" s="2"/>
      <c r="V150" s="2" t="str">
        <f>IF(O150&lt;&gt;"",VLOOKUP(O150,Runners!DE$5:DR$183,V$1,FALSE),"")</f>
        <v/>
      </c>
      <c r="W150" s="19" t="str">
        <f t="shared" si="89"/>
        <v/>
      </c>
    </row>
    <row r="151" spans="2:23" x14ac:dyDescent="0.25">
      <c r="C151" s="3">
        <f>IF(A151&lt;&gt;"",VLOOKUP(A151,Runners!A$5:AX$183,C$1,FALSE),0)</f>
        <v>0</v>
      </c>
      <c r="D151" s="6">
        <f t="shared" si="53"/>
        <v>148</v>
      </c>
      <c r="E151" s="2"/>
      <c r="F151" s="2">
        <f t="shared" si="84"/>
        <v>0</v>
      </c>
      <c r="J151" s="1">
        <f t="shared" si="85"/>
        <v>0</v>
      </c>
      <c r="M151" s="8" t="str">
        <f t="shared" si="62"/>
        <v/>
      </c>
      <c r="N151" s="8" t="str">
        <f t="shared" si="63"/>
        <v/>
      </c>
      <c r="O151" s="1" t="str">
        <f t="shared" si="64"/>
        <v/>
      </c>
      <c r="P151" s="35" t="str">
        <f t="shared" si="65"/>
        <v/>
      </c>
      <c r="Q151" s="35" t="str">
        <f t="shared" si="86"/>
        <v/>
      </c>
      <c r="R151" s="6">
        <f t="shared" si="87"/>
        <v>0</v>
      </c>
      <c r="S151" s="6">
        <f>IF(AND(D151&lt;=L$4,P151&lt;&gt;"Y"),IF(N151&lt;VLOOKUP(O151,Runners!A$5:CY$183,S$1,FALSE),IF(Y$2="zero",0,Y$2),0),0)</f>
        <v>0</v>
      </c>
      <c r="T151" s="6">
        <f t="shared" si="88"/>
        <v>0</v>
      </c>
      <c r="U151" s="2"/>
      <c r="V151" s="2" t="str">
        <f>IF(O151&lt;&gt;"",VLOOKUP(O151,Runners!DE$5:DR$183,V$1,FALSE),"")</f>
        <v/>
      </c>
      <c r="W151" s="19" t="str">
        <f t="shared" si="89"/>
        <v/>
      </c>
    </row>
    <row r="152" spans="2:23" x14ac:dyDescent="0.25">
      <c r="C152" s="3">
        <f>IF(A152&lt;&gt;"",VLOOKUP(A152,Runners!A$5:AX$183,C$1,FALSE),0)</f>
        <v>0</v>
      </c>
      <c r="D152" s="6">
        <f t="shared" si="53"/>
        <v>149</v>
      </c>
      <c r="E152" s="2"/>
      <c r="F152" s="2">
        <f t="shared" si="84"/>
        <v>0</v>
      </c>
      <c r="J152" s="1">
        <f t="shared" si="85"/>
        <v>0</v>
      </c>
      <c r="M152" s="8" t="str">
        <f t="shared" si="62"/>
        <v/>
      </c>
      <c r="N152" s="8" t="str">
        <f t="shared" si="63"/>
        <v/>
      </c>
      <c r="O152" s="1" t="str">
        <f t="shared" si="64"/>
        <v/>
      </c>
      <c r="P152" s="35" t="str">
        <f t="shared" si="65"/>
        <v/>
      </c>
      <c r="Q152" s="35" t="str">
        <f t="shared" si="86"/>
        <v/>
      </c>
      <c r="R152" s="6">
        <f t="shared" si="87"/>
        <v>0</v>
      </c>
      <c r="S152" s="6">
        <f>IF(AND(D152&lt;=L$4,P152&lt;&gt;"Y"),IF(N152&lt;VLOOKUP(O152,Runners!A$5:CY$183,S$1,FALSE),IF(Y$2="zero",0,Y$2),0),0)</f>
        <v>0</v>
      </c>
      <c r="T152" s="6">
        <f t="shared" si="88"/>
        <v>0</v>
      </c>
      <c r="U152" s="2"/>
      <c r="V152" s="2" t="str">
        <f>IF(O152&lt;&gt;"",VLOOKUP(O152,Runners!DE$5:DR$183,V$1,FALSE),"")</f>
        <v/>
      </c>
      <c r="W152" s="19" t="str">
        <f t="shared" si="89"/>
        <v/>
      </c>
    </row>
    <row r="153" spans="2:23" x14ac:dyDescent="0.25">
      <c r="C153" s="3">
        <f>IF(A153&lt;&gt;"",VLOOKUP(A153,Runners!A$5:AX$183,C$1,FALSE),0)</f>
        <v>0</v>
      </c>
      <c r="D153" s="6">
        <f t="shared" si="53"/>
        <v>150</v>
      </c>
      <c r="E153" s="2"/>
      <c r="F153" s="2">
        <f t="shared" si="84"/>
        <v>0</v>
      </c>
      <c r="J153" s="1">
        <f t="shared" si="85"/>
        <v>0</v>
      </c>
      <c r="M153" s="8" t="str">
        <f t="shared" si="62"/>
        <v/>
      </c>
      <c r="N153" s="8" t="str">
        <f t="shared" si="63"/>
        <v/>
      </c>
      <c r="O153" s="1" t="str">
        <f t="shared" si="64"/>
        <v/>
      </c>
      <c r="P153" s="35" t="str">
        <f t="shared" si="65"/>
        <v/>
      </c>
      <c r="Q153" s="35" t="str">
        <f t="shared" si="86"/>
        <v/>
      </c>
      <c r="R153" s="6">
        <f t="shared" si="87"/>
        <v>0</v>
      </c>
      <c r="S153" s="6">
        <f>IF(AND(D153&lt;=L$4,P153&lt;&gt;"Y"),IF(N153&lt;VLOOKUP(O153,Runners!A$5:CY$183,S$1,FALSE),IF(Y$2="zero",0,Y$2),0),0)</f>
        <v>0</v>
      </c>
      <c r="T153" s="6">
        <f t="shared" si="88"/>
        <v>0</v>
      </c>
      <c r="U153" s="2"/>
      <c r="V153" s="2" t="str">
        <f>IF(O153&lt;&gt;"",VLOOKUP(O153,Runners!DE$5:DR$183,V$1,FALSE),"")</f>
        <v/>
      </c>
      <c r="W153" s="19" t="str">
        <f t="shared" si="89"/>
        <v/>
      </c>
    </row>
    <row r="154" spans="2:23" x14ac:dyDescent="0.25">
      <c r="C154" s="3">
        <f>IF(A154&lt;&gt;"",VLOOKUP(A154,Runners!A$5:AX$183,C$1,FALSE),0)</f>
        <v>0</v>
      </c>
      <c r="D154" s="6">
        <f t="shared" si="53"/>
        <v>151</v>
      </c>
      <c r="E154" s="2"/>
      <c r="F154" s="2">
        <f t="shared" si="84"/>
        <v>0</v>
      </c>
      <c r="J154" s="1">
        <f t="shared" si="85"/>
        <v>0</v>
      </c>
      <c r="M154" s="8" t="str">
        <f t="shared" si="62"/>
        <v/>
      </c>
      <c r="N154" s="8" t="str">
        <f t="shared" si="63"/>
        <v/>
      </c>
      <c r="O154" s="1" t="str">
        <f t="shared" si="64"/>
        <v/>
      </c>
      <c r="P154" s="35" t="str">
        <f t="shared" si="65"/>
        <v/>
      </c>
      <c r="Q154" s="35" t="str">
        <f t="shared" si="86"/>
        <v/>
      </c>
      <c r="R154" s="6">
        <f t="shared" si="87"/>
        <v>0</v>
      </c>
      <c r="S154" s="6">
        <f>IF(AND(D154&lt;=L$4,P154&lt;&gt;"Y"),IF(N154&lt;VLOOKUP(O154,Runners!A$5:CY$183,S$1,FALSE),IF(Y$2="zero",0,Y$2),0),0)</f>
        <v>0</v>
      </c>
      <c r="T154" s="6">
        <f t="shared" si="88"/>
        <v>0</v>
      </c>
      <c r="U154" s="2"/>
      <c r="V154" s="2" t="str">
        <f>IF(O154&lt;&gt;"",VLOOKUP(O154,Runners!DE$5:DR$183,V$1,FALSE),"")</f>
        <v/>
      </c>
      <c r="W154" s="19" t="str">
        <f t="shared" si="89"/>
        <v/>
      </c>
    </row>
    <row r="155" spans="2:23" x14ac:dyDescent="0.25">
      <c r="C155" s="3">
        <f>IF(A155&lt;&gt;"",VLOOKUP(A155,Runners!A$5:AX$183,C$1,FALSE),0)</f>
        <v>0</v>
      </c>
      <c r="D155" s="6">
        <f t="shared" si="53"/>
        <v>152</v>
      </c>
      <c r="E155" s="2"/>
      <c r="F155" s="2">
        <f t="shared" si="84"/>
        <v>0</v>
      </c>
      <c r="J155" s="1">
        <f t="shared" si="85"/>
        <v>0</v>
      </c>
      <c r="M155" s="8" t="str">
        <f t="shared" ref="M155:M186" si="90">IF(D155&lt;=L$4,SMALL(E$4:E$207,D155),"")</f>
        <v/>
      </c>
      <c r="N155" s="8" t="str">
        <f t="shared" ref="N155:N186" si="91">IF(D155&lt;=L$4,VLOOKUP(M155,E$4:F$207,2,FALSE),"")</f>
        <v/>
      </c>
      <c r="O155" s="1" t="str">
        <f t="shared" si="64"/>
        <v/>
      </c>
      <c r="P155" s="35" t="str">
        <f t="shared" si="65"/>
        <v/>
      </c>
      <c r="Q155" s="35" t="str">
        <f t="shared" si="86"/>
        <v/>
      </c>
      <c r="R155" s="6">
        <f t="shared" si="87"/>
        <v>0</v>
      </c>
      <c r="S155" s="6">
        <f>IF(AND(D155&lt;=L$4,P155&lt;&gt;"Y"),IF(N155&lt;VLOOKUP(O155,Runners!A$5:CY$183,S$1,FALSE),IF(Y$2="zero",0,Y$2),0),0)</f>
        <v>0</v>
      </c>
      <c r="T155" s="6">
        <f t="shared" si="88"/>
        <v>0</v>
      </c>
      <c r="U155" s="2"/>
      <c r="V155" s="2" t="str">
        <f>IF(O155&lt;&gt;"",VLOOKUP(O155,Runners!DE$5:DR$183,V$1,FALSE),"")</f>
        <v/>
      </c>
      <c r="W155" s="19" t="str">
        <f t="shared" si="89"/>
        <v/>
      </c>
    </row>
    <row r="156" spans="2:23" x14ac:dyDescent="0.25">
      <c r="C156" s="3">
        <f>IF(A156&lt;&gt;"",VLOOKUP(A156,Runners!A$5:AX$183,C$1,FALSE),0)</f>
        <v>0</v>
      </c>
      <c r="D156" s="6">
        <f t="shared" si="53"/>
        <v>153</v>
      </c>
      <c r="E156" s="2"/>
      <c r="F156" s="2">
        <f t="shared" si="84"/>
        <v>0</v>
      </c>
      <c r="J156" s="1">
        <f t="shared" si="85"/>
        <v>0</v>
      </c>
      <c r="M156" s="8" t="str">
        <f t="shared" si="90"/>
        <v/>
      </c>
      <c r="N156" s="8" t="str">
        <f t="shared" si="91"/>
        <v/>
      </c>
      <c r="O156" s="1" t="str">
        <f t="shared" si="64"/>
        <v/>
      </c>
      <c r="P156" s="35" t="str">
        <f t="shared" si="65"/>
        <v/>
      </c>
      <c r="Q156" s="35" t="str">
        <f t="shared" si="86"/>
        <v/>
      </c>
      <c r="R156" s="6">
        <f t="shared" si="87"/>
        <v>0</v>
      </c>
      <c r="S156" s="6">
        <f>IF(AND(D156&lt;=L$4,P156&lt;&gt;"Y"),IF(N156&lt;VLOOKUP(O156,Runners!A$5:CY$183,S$1,FALSE),IF(Y$2="zero",0,Y$2),0),0)</f>
        <v>0</v>
      </c>
      <c r="T156" s="6">
        <f t="shared" si="88"/>
        <v>0</v>
      </c>
      <c r="U156" s="2"/>
      <c r="V156" s="2" t="str">
        <f>IF(O156&lt;&gt;"",VLOOKUP(O156,Runners!DE$5:DR$183,V$1,FALSE),"")</f>
        <v/>
      </c>
      <c r="W156" s="19" t="str">
        <f t="shared" si="89"/>
        <v/>
      </c>
    </row>
    <row r="157" spans="2:23" x14ac:dyDescent="0.25">
      <c r="C157" s="3">
        <f>IF(A157&lt;&gt;"",VLOOKUP(A157,Runners!A$5:AX$183,C$1,FALSE),0)</f>
        <v>0</v>
      </c>
      <c r="D157" s="6">
        <f t="shared" si="53"/>
        <v>154</v>
      </c>
      <c r="E157" s="2"/>
      <c r="F157" s="2">
        <f t="shared" si="84"/>
        <v>0</v>
      </c>
      <c r="J157" s="1">
        <f t="shared" si="85"/>
        <v>0</v>
      </c>
      <c r="M157" s="8" t="str">
        <f t="shared" si="90"/>
        <v/>
      </c>
      <c r="N157" s="8" t="str">
        <f t="shared" si="91"/>
        <v/>
      </c>
      <c r="O157" s="1" t="str">
        <f t="shared" si="64"/>
        <v/>
      </c>
      <c r="P157" s="35" t="str">
        <f t="shared" si="65"/>
        <v/>
      </c>
      <c r="Q157" s="35" t="str">
        <f t="shared" si="86"/>
        <v/>
      </c>
      <c r="R157" s="6">
        <f t="shared" si="87"/>
        <v>0</v>
      </c>
      <c r="S157" s="6">
        <f>IF(AND(D157&lt;=L$4,P157&lt;&gt;"Y"),IF(N157&lt;VLOOKUP(O157,Runners!A$5:CY$183,S$1,FALSE),IF(Y$2="zero",0,Y$2),0),0)</f>
        <v>0</v>
      </c>
      <c r="T157" s="6">
        <f t="shared" si="88"/>
        <v>0</v>
      </c>
      <c r="U157" s="2"/>
      <c r="V157" s="2" t="str">
        <f>IF(O157&lt;&gt;"",VLOOKUP(O157,Runners!DE$5:DR$183,V$1,FALSE),"")</f>
        <v/>
      </c>
      <c r="W157" s="19" t="str">
        <f t="shared" si="89"/>
        <v/>
      </c>
    </row>
    <row r="158" spans="2:23" x14ac:dyDescent="0.25">
      <c r="C158" s="3">
        <f>IF(A158&lt;&gt;"",VLOOKUP(A158,Runners!A$5:AX$183,C$1,FALSE),0)</f>
        <v>0</v>
      </c>
      <c r="D158" s="6">
        <f t="shared" si="53"/>
        <v>155</v>
      </c>
      <c r="E158" s="2"/>
      <c r="F158" s="2">
        <f t="shared" si="84"/>
        <v>0</v>
      </c>
      <c r="J158" s="1">
        <f t="shared" si="85"/>
        <v>0</v>
      </c>
      <c r="M158" s="8" t="str">
        <f t="shared" si="90"/>
        <v/>
      </c>
      <c r="N158" s="8" t="str">
        <f t="shared" si="91"/>
        <v/>
      </c>
      <c r="O158" s="1" t="str">
        <f t="shared" si="64"/>
        <v/>
      </c>
      <c r="P158" s="35" t="str">
        <f t="shared" si="65"/>
        <v/>
      </c>
      <c r="Q158" s="35" t="str">
        <f t="shared" si="86"/>
        <v/>
      </c>
      <c r="R158" s="6">
        <f t="shared" si="87"/>
        <v>0</v>
      </c>
      <c r="S158" s="6">
        <f>IF(AND(D158&lt;=L$4,P158&lt;&gt;"Y"),IF(N158&lt;VLOOKUP(O158,Runners!A$5:CY$183,S$1,FALSE),IF(Y$2="zero",0,Y$2),0),0)</f>
        <v>0</v>
      </c>
      <c r="T158" s="6">
        <f t="shared" si="88"/>
        <v>0</v>
      </c>
      <c r="U158" s="2"/>
      <c r="V158" s="2" t="str">
        <f>IF(O158&lt;&gt;"",VLOOKUP(O158,Runners!DE$5:DR$183,V$1,FALSE),"")</f>
        <v/>
      </c>
      <c r="W158" s="19" t="str">
        <f t="shared" si="89"/>
        <v/>
      </c>
    </row>
    <row r="159" spans="2:23" x14ac:dyDescent="0.25">
      <c r="C159" s="3">
        <f>IF(A159&lt;&gt;"",VLOOKUP(A159,Runners!A$5:AX$183,C$1,FALSE),0)</f>
        <v>0</v>
      </c>
      <c r="D159" s="6">
        <f t="shared" si="53"/>
        <v>156</v>
      </c>
      <c r="E159" s="2"/>
      <c r="F159" s="2">
        <f t="shared" si="84"/>
        <v>0</v>
      </c>
      <c r="J159" s="1">
        <f t="shared" si="85"/>
        <v>0</v>
      </c>
      <c r="M159" s="8" t="str">
        <f t="shared" si="90"/>
        <v/>
      </c>
      <c r="N159" s="8" t="str">
        <f t="shared" si="91"/>
        <v/>
      </c>
      <c r="O159" s="1" t="str">
        <f t="shared" si="64"/>
        <v/>
      </c>
      <c r="P159" s="35" t="str">
        <f t="shared" si="65"/>
        <v/>
      </c>
      <c r="Q159" s="35" t="str">
        <f t="shared" si="86"/>
        <v/>
      </c>
      <c r="R159" s="6">
        <f t="shared" si="87"/>
        <v>0</v>
      </c>
      <c r="S159" s="6">
        <f>IF(AND(D159&lt;=L$4,P159&lt;&gt;"Y"),IF(N159&lt;VLOOKUP(O159,Runners!A$5:CY$183,S$1,FALSE),IF(Y$2="zero",0,Y$2),0),0)</f>
        <v>0</v>
      </c>
      <c r="T159" s="6">
        <f t="shared" si="88"/>
        <v>0</v>
      </c>
      <c r="U159" s="2"/>
      <c r="V159" s="2" t="str">
        <f>IF(O159&lt;&gt;"",VLOOKUP(O159,Runners!DE$5:DR$183,V$1,FALSE),"")</f>
        <v/>
      </c>
      <c r="W159" s="19" t="str">
        <f t="shared" si="89"/>
        <v/>
      </c>
    </row>
    <row r="160" spans="2:23" x14ac:dyDescent="0.25">
      <c r="C160" s="3">
        <f>IF(A160&lt;&gt;"",VLOOKUP(A160,Runners!A$5:AX$183,C$1,FALSE),0)</f>
        <v>0</v>
      </c>
      <c r="D160" s="6">
        <f t="shared" ref="D160:D209" si="92">D159+1</f>
        <v>157</v>
      </c>
      <c r="E160" s="2"/>
      <c r="F160" s="2">
        <f t="shared" si="84"/>
        <v>0</v>
      </c>
      <c r="J160" s="1">
        <f t="shared" si="85"/>
        <v>0</v>
      </c>
      <c r="M160" s="8" t="str">
        <f t="shared" si="90"/>
        <v/>
      </c>
      <c r="N160" s="8" t="str">
        <f t="shared" si="91"/>
        <v/>
      </c>
      <c r="O160" s="1" t="str">
        <f t="shared" si="64"/>
        <v/>
      </c>
      <c r="P160" s="35" t="str">
        <f t="shared" si="65"/>
        <v/>
      </c>
      <c r="Q160" s="35" t="str">
        <f t="shared" si="86"/>
        <v/>
      </c>
      <c r="R160" s="6">
        <f t="shared" si="87"/>
        <v>0</v>
      </c>
      <c r="S160" s="6">
        <f>IF(AND(D160&lt;=L$4,P160&lt;&gt;"Y"),IF(N160&lt;VLOOKUP(O160,Runners!A$5:CY$183,S$1,FALSE),IF(Y$2="zero",0,Y$2),0),0)</f>
        <v>0</v>
      </c>
      <c r="T160" s="6">
        <f t="shared" si="88"/>
        <v>0</v>
      </c>
      <c r="U160" s="2"/>
      <c r="V160" s="2" t="str">
        <f>IF(O160&lt;&gt;"",VLOOKUP(O160,Runners!DE$5:DR$183,V$1,FALSE),"")</f>
        <v/>
      </c>
      <c r="W160" s="19" t="str">
        <f t="shared" si="89"/>
        <v/>
      </c>
    </row>
    <row r="161" spans="3:23" x14ac:dyDescent="0.25">
      <c r="C161" s="3">
        <f>IF(A161&lt;&gt;"",VLOOKUP(A161,Runners!A$5:AX$183,C$1,FALSE),0)</f>
        <v>0</v>
      </c>
      <c r="D161" s="6">
        <f t="shared" si="92"/>
        <v>158</v>
      </c>
      <c r="E161" s="2"/>
      <c r="F161" s="2">
        <f t="shared" si="84"/>
        <v>0</v>
      </c>
      <c r="J161" s="1">
        <f t="shared" si="85"/>
        <v>0</v>
      </c>
      <c r="M161" s="8" t="str">
        <f t="shared" si="90"/>
        <v/>
      </c>
      <c r="N161" s="8" t="str">
        <f t="shared" si="91"/>
        <v/>
      </c>
      <c r="O161" s="1" t="str">
        <f t="shared" si="64"/>
        <v/>
      </c>
      <c r="P161" s="35" t="str">
        <f t="shared" si="65"/>
        <v/>
      </c>
      <c r="Q161" s="35" t="str">
        <f t="shared" si="86"/>
        <v/>
      </c>
      <c r="R161" s="6">
        <f t="shared" si="87"/>
        <v>0</v>
      </c>
      <c r="S161" s="6">
        <f>IF(AND(D161&lt;=L$4,P161&lt;&gt;"Y"),IF(N161&lt;VLOOKUP(O161,Runners!A$5:CY$183,S$1,FALSE),IF(Y$2="zero",0,Y$2),0),0)</f>
        <v>0</v>
      </c>
      <c r="T161" s="6">
        <f t="shared" si="88"/>
        <v>0</v>
      </c>
      <c r="U161" s="2"/>
      <c r="V161" s="2" t="str">
        <f>IF(O161&lt;&gt;"",VLOOKUP(O161,Runners!DE$5:DR$183,V$1,FALSE),"")</f>
        <v/>
      </c>
      <c r="W161" s="19" t="str">
        <f t="shared" si="89"/>
        <v/>
      </c>
    </row>
    <row r="162" spans="3:23" x14ac:dyDescent="0.25">
      <c r="C162" s="3">
        <f>IF(A162&lt;&gt;"",VLOOKUP(A162,Runners!A$5:AX$183,C$1,FALSE),0)</f>
        <v>0</v>
      </c>
      <c r="D162" s="6">
        <f t="shared" si="92"/>
        <v>159</v>
      </c>
      <c r="E162" s="2"/>
      <c r="F162" s="2">
        <f t="shared" si="84"/>
        <v>0</v>
      </c>
      <c r="J162" s="1">
        <f t="shared" si="85"/>
        <v>0</v>
      </c>
      <c r="M162" s="8" t="str">
        <f t="shared" si="90"/>
        <v/>
      </c>
      <c r="N162" s="8" t="str">
        <f t="shared" si="91"/>
        <v/>
      </c>
      <c r="O162" s="1" t="str">
        <f t="shared" si="64"/>
        <v/>
      </c>
      <c r="P162" s="35" t="str">
        <f t="shared" si="65"/>
        <v/>
      </c>
      <c r="Q162" s="35" t="str">
        <f t="shared" si="86"/>
        <v/>
      </c>
      <c r="R162" s="6">
        <f t="shared" si="87"/>
        <v>0</v>
      </c>
      <c r="S162" s="6">
        <f>IF(AND(D162&lt;=L$4,P162&lt;&gt;"Y"),IF(N162&lt;VLOOKUP(O162,Runners!A$5:CY$183,S$1,FALSE),IF(Y$2="zero",0,Y$2),0),0)</f>
        <v>0</v>
      </c>
      <c r="T162" s="6">
        <f t="shared" si="88"/>
        <v>0</v>
      </c>
      <c r="U162" s="2"/>
      <c r="V162" s="2" t="str">
        <f>IF(O162&lt;&gt;"",VLOOKUP(O162,Runners!DE$5:DR$183,V$1,FALSE),"")</f>
        <v/>
      </c>
      <c r="W162" s="19" t="str">
        <f t="shared" si="89"/>
        <v/>
      </c>
    </row>
    <row r="163" spans="3:23" x14ac:dyDescent="0.25">
      <c r="C163" s="3">
        <f>IF(A163&lt;&gt;"",VLOOKUP(A163,Runners!A$5:AX$183,C$1,FALSE),0)</f>
        <v>0</v>
      </c>
      <c r="D163" s="6">
        <f t="shared" si="92"/>
        <v>160</v>
      </c>
      <c r="E163" s="2"/>
      <c r="F163" s="2">
        <f t="shared" si="84"/>
        <v>0</v>
      </c>
      <c r="J163" s="1">
        <f t="shared" si="85"/>
        <v>0</v>
      </c>
      <c r="M163" s="8" t="str">
        <f t="shared" si="90"/>
        <v/>
      </c>
      <c r="N163" s="8" t="str">
        <f t="shared" si="91"/>
        <v/>
      </c>
      <c r="O163" s="1" t="str">
        <f t="shared" ref="O163:O194" si="93">IF(D163&lt;=L$4,VLOOKUP(M163,E$4:J$207,6,FALSE),"")</f>
        <v/>
      </c>
      <c r="P163" s="35" t="str">
        <f t="shared" ref="P163:P194" si="94">IF(D163&lt;=L$4,VLOOKUP(O163,A$4:B$207,2,FALSE),"")</f>
        <v/>
      </c>
      <c r="Q163" s="35" t="str">
        <f t="shared" si="86"/>
        <v/>
      </c>
      <c r="R163" s="6">
        <f t="shared" si="87"/>
        <v>0</v>
      </c>
      <c r="S163" s="6">
        <f>IF(AND(D163&lt;=L$4,P163&lt;&gt;"Y"),IF(N163&lt;VLOOKUP(O163,Runners!A$5:CY$183,S$1,FALSE),IF(Y$2="zero",0,Y$2),0),0)</f>
        <v>0</v>
      </c>
      <c r="T163" s="6">
        <f t="shared" si="88"/>
        <v>0</v>
      </c>
      <c r="U163" s="2"/>
      <c r="V163" s="2" t="str">
        <f>IF(O163&lt;&gt;"",VLOOKUP(O163,Runners!DE$5:DR$183,V$1,FALSE),"")</f>
        <v/>
      </c>
      <c r="W163" s="19" t="str">
        <f t="shared" si="89"/>
        <v/>
      </c>
    </row>
    <row r="164" spans="3:23" x14ac:dyDescent="0.25">
      <c r="C164" s="3">
        <f>IF(A164&lt;&gt;"",VLOOKUP(A164,Runners!A$5:AX$183,C$1,FALSE),0)</f>
        <v>0</v>
      </c>
      <c r="D164" s="6">
        <f t="shared" si="92"/>
        <v>161</v>
      </c>
      <c r="E164" s="2"/>
      <c r="F164" s="2">
        <f t="shared" si="84"/>
        <v>0</v>
      </c>
      <c r="J164" s="1">
        <f t="shared" ref="J164:J203" si="95">A164</f>
        <v>0</v>
      </c>
      <c r="M164" s="8" t="str">
        <f t="shared" si="90"/>
        <v/>
      </c>
      <c r="N164" s="8" t="str">
        <f t="shared" si="91"/>
        <v/>
      </c>
      <c r="O164" s="1" t="str">
        <f t="shared" si="93"/>
        <v/>
      </c>
      <c r="P164" s="35" t="str">
        <f t="shared" si="94"/>
        <v/>
      </c>
      <c r="Q164" s="35" t="str">
        <f t="shared" ref="Q164:Q202" si="96">IF(D164&lt;=L$4,IF(P164="Y",Q163,Q163-1),"")</f>
        <v/>
      </c>
      <c r="R164" s="6">
        <f t="shared" si="87"/>
        <v>0</v>
      </c>
      <c r="S164" s="6">
        <f>IF(AND(D164&lt;=L$4,P164&lt;&gt;"Y"),IF(N164&lt;VLOOKUP(O164,Runners!A$5:CY$183,S$1,FALSE),IF(Y$2="zero",0,Y$2),0),0)</f>
        <v>0</v>
      </c>
      <c r="T164" s="6">
        <f t="shared" ref="T164:T202" si="97">IF(AND(D164&lt;=L$4,P164&lt;&gt;"Y"),S164+R164,0)</f>
        <v>0</v>
      </c>
      <c r="U164" s="2"/>
      <c r="V164" s="2" t="str">
        <f>IF(O164&lt;&gt;"",VLOOKUP(O164,Runners!DE$5:DR$183,V$1,FALSE),"")</f>
        <v/>
      </c>
      <c r="W164" s="19" t="str">
        <f t="shared" ref="W164:W202" si="98">IF(O164&lt;&gt;"",(V164-N164)/V164,"")</f>
        <v/>
      </c>
    </row>
    <row r="165" spans="3:23" x14ac:dyDescent="0.25">
      <c r="C165" s="3">
        <f>IF(A165&lt;&gt;"",VLOOKUP(A165,Runners!A$5:AX$183,C$1,FALSE),0)</f>
        <v>0</v>
      </c>
      <c r="D165" s="6">
        <f t="shared" si="92"/>
        <v>162</v>
      </c>
      <c r="E165" s="2"/>
      <c r="F165" s="2">
        <f t="shared" si="84"/>
        <v>0</v>
      </c>
      <c r="J165" s="1">
        <f t="shared" si="95"/>
        <v>0</v>
      </c>
      <c r="M165" s="8" t="str">
        <f t="shared" si="90"/>
        <v/>
      </c>
      <c r="N165" s="8" t="str">
        <f t="shared" si="91"/>
        <v/>
      </c>
      <c r="O165" s="1" t="str">
        <f t="shared" si="93"/>
        <v/>
      </c>
      <c r="P165" s="35" t="str">
        <f t="shared" si="94"/>
        <v/>
      </c>
      <c r="Q165" s="35" t="str">
        <f t="shared" si="96"/>
        <v/>
      </c>
      <c r="R165" s="6">
        <f t="shared" si="87"/>
        <v>0</v>
      </c>
      <c r="S165" s="6">
        <f>IF(AND(D165&lt;=L$4,P165&lt;&gt;"Y"),IF(N165&lt;VLOOKUP(O165,Runners!A$5:CY$183,S$1,FALSE),IF(Y$2="zero",0,Y$2),0),0)</f>
        <v>0</v>
      </c>
      <c r="T165" s="6">
        <f t="shared" si="97"/>
        <v>0</v>
      </c>
      <c r="U165" s="2"/>
      <c r="V165" s="2" t="str">
        <f>IF(O165&lt;&gt;"",VLOOKUP(O165,Runners!DE$5:DR$183,V$1,FALSE),"")</f>
        <v/>
      </c>
      <c r="W165" s="19" t="str">
        <f t="shared" si="98"/>
        <v/>
      </c>
    </row>
    <row r="166" spans="3:23" x14ac:dyDescent="0.25">
      <c r="C166" s="3">
        <f>IF(A166&lt;&gt;"",VLOOKUP(A166,Runners!A$5:AX$183,C$1,FALSE),0)</f>
        <v>0</v>
      </c>
      <c r="D166" s="6">
        <f t="shared" si="92"/>
        <v>163</v>
      </c>
      <c r="E166" s="2"/>
      <c r="F166" s="2">
        <f t="shared" si="84"/>
        <v>0</v>
      </c>
      <c r="J166" s="1">
        <f t="shared" si="95"/>
        <v>0</v>
      </c>
      <c r="M166" s="8" t="str">
        <f t="shared" si="90"/>
        <v/>
      </c>
      <c r="N166" s="8" t="str">
        <f t="shared" si="91"/>
        <v/>
      </c>
      <c r="O166" s="1" t="str">
        <f t="shared" si="93"/>
        <v/>
      </c>
      <c r="P166" s="35" t="str">
        <f t="shared" si="94"/>
        <v/>
      </c>
      <c r="Q166" s="35" t="str">
        <f t="shared" si="96"/>
        <v/>
      </c>
      <c r="R166" s="6">
        <f t="shared" si="87"/>
        <v>0</v>
      </c>
      <c r="S166" s="6">
        <f>IF(AND(D166&lt;=L$4,P166&lt;&gt;"Y"),IF(N166&lt;VLOOKUP(O166,Runners!A$5:CY$183,S$1,FALSE),IF(Y$2="zero",0,Y$2),0),0)</f>
        <v>0</v>
      </c>
      <c r="T166" s="6">
        <f t="shared" si="97"/>
        <v>0</v>
      </c>
      <c r="U166" s="2"/>
      <c r="V166" s="2" t="str">
        <f>IF(O166&lt;&gt;"",VLOOKUP(O166,Runners!DE$5:DR$183,V$1,FALSE),"")</f>
        <v/>
      </c>
      <c r="W166" s="19" t="str">
        <f t="shared" si="98"/>
        <v/>
      </c>
    </row>
    <row r="167" spans="3:23" x14ac:dyDescent="0.25">
      <c r="C167" s="3">
        <f>IF(A167&lt;&gt;"",VLOOKUP(A167,Runners!A$5:AX$183,C$1,FALSE),0)</f>
        <v>0</v>
      </c>
      <c r="D167" s="6">
        <f t="shared" si="92"/>
        <v>164</v>
      </c>
      <c r="E167" s="2"/>
      <c r="F167" s="2">
        <f t="shared" si="84"/>
        <v>0</v>
      </c>
      <c r="J167" s="1">
        <f t="shared" si="95"/>
        <v>0</v>
      </c>
      <c r="M167" s="8" t="str">
        <f t="shared" si="90"/>
        <v/>
      </c>
      <c r="N167" s="8" t="str">
        <f t="shared" si="91"/>
        <v/>
      </c>
      <c r="O167" s="1" t="str">
        <f t="shared" si="93"/>
        <v/>
      </c>
      <c r="P167" s="35" t="str">
        <f t="shared" si="94"/>
        <v/>
      </c>
      <c r="Q167" s="35" t="str">
        <f t="shared" si="96"/>
        <v/>
      </c>
      <c r="R167" s="6">
        <f t="shared" si="87"/>
        <v>0</v>
      </c>
      <c r="S167" s="6">
        <f>IF(AND(D167&lt;=L$4,P167&lt;&gt;"Y"),IF(N167&lt;VLOOKUP(O167,Runners!A$5:CY$183,S$1,FALSE),IF(Y$2="zero",0,Y$2),0),0)</f>
        <v>0</v>
      </c>
      <c r="T167" s="6">
        <f t="shared" si="97"/>
        <v>0</v>
      </c>
      <c r="U167" s="2"/>
      <c r="V167" s="2" t="str">
        <f>IF(O167&lt;&gt;"",VLOOKUP(O167,Runners!DE$5:DR$183,V$1,FALSE),"")</f>
        <v/>
      </c>
      <c r="W167" s="19" t="str">
        <f t="shared" si="98"/>
        <v/>
      </c>
    </row>
    <row r="168" spans="3:23" x14ac:dyDescent="0.25">
      <c r="C168" s="3">
        <f>IF(A168&lt;&gt;"",VLOOKUP(A168,Runners!A$5:AX$183,C$1,FALSE),0)</f>
        <v>0</v>
      </c>
      <c r="D168" s="6">
        <f t="shared" si="92"/>
        <v>165</v>
      </c>
      <c r="E168" s="2"/>
      <c r="F168" s="2">
        <f t="shared" si="84"/>
        <v>0</v>
      </c>
      <c r="J168" s="1">
        <f t="shared" si="95"/>
        <v>0</v>
      </c>
      <c r="M168" s="8" t="str">
        <f t="shared" si="90"/>
        <v/>
      </c>
      <c r="N168" s="8" t="str">
        <f t="shared" si="91"/>
        <v/>
      </c>
      <c r="O168" s="1" t="str">
        <f t="shared" si="93"/>
        <v/>
      </c>
      <c r="P168" s="35" t="str">
        <f t="shared" si="94"/>
        <v/>
      </c>
      <c r="Q168" s="35" t="str">
        <f t="shared" si="96"/>
        <v/>
      </c>
      <c r="R168" s="6">
        <f t="shared" si="87"/>
        <v>0</v>
      </c>
      <c r="S168" s="6">
        <f>IF(AND(D168&lt;=L$4,P168&lt;&gt;"Y"),IF(N168&lt;VLOOKUP(O168,Runners!A$5:CY$183,S$1,FALSE),IF(Y$2="zero",0,Y$2),0),0)</f>
        <v>0</v>
      </c>
      <c r="T168" s="6">
        <f t="shared" si="97"/>
        <v>0</v>
      </c>
      <c r="U168" s="2"/>
      <c r="V168" s="2" t="str">
        <f>IF(O168&lt;&gt;"",VLOOKUP(O168,Runners!DE$5:DR$183,V$1,FALSE),"")</f>
        <v/>
      </c>
      <c r="W168" s="19" t="str">
        <f t="shared" si="98"/>
        <v/>
      </c>
    </row>
    <row r="169" spans="3:23" x14ac:dyDescent="0.25">
      <c r="C169" s="3">
        <f>IF(A169&lt;&gt;"",VLOOKUP(A169,Runners!A$5:AX$183,C$1,FALSE),0)</f>
        <v>0</v>
      </c>
      <c r="D169" s="6">
        <f t="shared" si="92"/>
        <v>166</v>
      </c>
      <c r="E169" s="2"/>
      <c r="F169" s="2">
        <f t="shared" si="84"/>
        <v>0</v>
      </c>
      <c r="J169" s="1">
        <f t="shared" si="95"/>
        <v>0</v>
      </c>
      <c r="M169" s="8" t="str">
        <f t="shared" si="90"/>
        <v/>
      </c>
      <c r="N169" s="8" t="str">
        <f t="shared" si="91"/>
        <v/>
      </c>
      <c r="O169" s="1" t="str">
        <f t="shared" si="93"/>
        <v/>
      </c>
      <c r="P169" s="35" t="str">
        <f t="shared" si="94"/>
        <v/>
      </c>
      <c r="Q169" s="35" t="str">
        <f t="shared" si="96"/>
        <v/>
      </c>
      <c r="R169" s="6">
        <f t="shared" si="87"/>
        <v>0</v>
      </c>
      <c r="S169" s="6">
        <f>IF(AND(D169&lt;=L$4,P169&lt;&gt;"Y"),IF(N169&lt;VLOOKUP(O169,Runners!A$5:CY$183,S$1,FALSE),IF(Y$2="zero",0,Y$2),0),0)</f>
        <v>0</v>
      </c>
      <c r="T169" s="6">
        <f t="shared" si="97"/>
        <v>0</v>
      </c>
      <c r="U169" s="2"/>
      <c r="V169" s="2" t="str">
        <f>IF(O169&lt;&gt;"",VLOOKUP(O169,Runners!DE$5:DR$183,V$1,FALSE),"")</f>
        <v/>
      </c>
      <c r="W169" s="19" t="str">
        <f t="shared" si="98"/>
        <v/>
      </c>
    </row>
    <row r="170" spans="3:23" x14ac:dyDescent="0.25">
      <c r="C170" s="3">
        <f>IF(A170&lt;&gt;"",VLOOKUP(A170,Runners!A$5:AX$183,C$1,FALSE),0)</f>
        <v>0</v>
      </c>
      <c r="D170" s="6">
        <f t="shared" si="92"/>
        <v>167</v>
      </c>
      <c r="E170" s="2"/>
      <c r="F170" s="2">
        <f t="shared" si="84"/>
        <v>0</v>
      </c>
      <c r="J170" s="1">
        <f t="shared" si="95"/>
        <v>0</v>
      </c>
      <c r="M170" s="8" t="str">
        <f t="shared" si="90"/>
        <v/>
      </c>
      <c r="N170" s="8" t="str">
        <f t="shared" si="91"/>
        <v/>
      </c>
      <c r="O170" s="1" t="str">
        <f t="shared" si="93"/>
        <v/>
      </c>
      <c r="P170" s="35" t="str">
        <f t="shared" si="94"/>
        <v/>
      </c>
      <c r="Q170" s="35" t="str">
        <f t="shared" si="96"/>
        <v/>
      </c>
      <c r="R170" s="6">
        <f t="shared" si="87"/>
        <v>0</v>
      </c>
      <c r="S170" s="6">
        <f>IF(AND(D170&lt;=L$4,P170&lt;&gt;"Y"),IF(N170&lt;VLOOKUP(O170,Runners!A$5:CY$183,S$1,FALSE),IF(Y$2="zero",0,Y$2),0),0)</f>
        <v>0</v>
      </c>
      <c r="T170" s="6">
        <f t="shared" si="97"/>
        <v>0</v>
      </c>
      <c r="U170" s="2"/>
      <c r="V170" s="2" t="str">
        <f>IF(O170&lt;&gt;"",VLOOKUP(O170,Runners!DE$5:DR$183,V$1,FALSE),"")</f>
        <v/>
      </c>
      <c r="W170" s="19" t="str">
        <f t="shared" si="98"/>
        <v/>
      </c>
    </row>
    <row r="171" spans="3:23" x14ac:dyDescent="0.25">
      <c r="C171" s="3">
        <f>IF(A171&lt;&gt;"",VLOOKUP(A171,Runners!A$5:AX$183,C$1,FALSE),0)</f>
        <v>0</v>
      </c>
      <c r="D171" s="6">
        <f t="shared" si="92"/>
        <v>168</v>
      </c>
      <c r="E171" s="2"/>
      <c r="F171" s="2">
        <f t="shared" si="84"/>
        <v>0</v>
      </c>
      <c r="J171" s="1">
        <f t="shared" si="95"/>
        <v>0</v>
      </c>
      <c r="M171" s="8" t="str">
        <f t="shared" si="90"/>
        <v/>
      </c>
      <c r="N171" s="8" t="str">
        <f t="shared" si="91"/>
        <v/>
      </c>
      <c r="O171" s="1" t="str">
        <f t="shared" si="93"/>
        <v/>
      </c>
      <c r="P171" s="35" t="str">
        <f t="shared" si="94"/>
        <v/>
      </c>
      <c r="Q171" s="35" t="str">
        <f t="shared" si="96"/>
        <v/>
      </c>
      <c r="R171" s="6">
        <f t="shared" si="87"/>
        <v>0</v>
      </c>
      <c r="S171" s="6">
        <f>IF(AND(D171&lt;=L$4,P171&lt;&gt;"Y"),IF(N171&lt;VLOOKUP(O171,Runners!A$5:CY$183,S$1,FALSE),IF(Y$2="zero",0,Y$2),0),0)</f>
        <v>0</v>
      </c>
      <c r="T171" s="6">
        <f t="shared" si="97"/>
        <v>0</v>
      </c>
      <c r="U171" s="2"/>
      <c r="V171" s="2" t="str">
        <f>IF(O171&lt;&gt;"",VLOOKUP(O171,Runners!DE$5:DR$183,V$1,FALSE),"")</f>
        <v/>
      </c>
      <c r="W171" s="19" t="str">
        <f t="shared" si="98"/>
        <v/>
      </c>
    </row>
    <row r="172" spans="3:23" x14ac:dyDescent="0.25">
      <c r="C172" s="3">
        <f>IF(A172&lt;&gt;"",VLOOKUP(A172,Runners!A$5:AX$183,C$1,FALSE),0)</f>
        <v>0</v>
      </c>
      <c r="D172" s="6">
        <f t="shared" si="92"/>
        <v>169</v>
      </c>
      <c r="E172" s="2"/>
      <c r="F172" s="2">
        <f t="shared" si="84"/>
        <v>0</v>
      </c>
      <c r="J172" s="1">
        <f t="shared" si="95"/>
        <v>0</v>
      </c>
      <c r="M172" s="8" t="str">
        <f t="shared" si="90"/>
        <v/>
      </c>
      <c r="N172" s="8" t="str">
        <f t="shared" si="91"/>
        <v/>
      </c>
      <c r="O172" s="1" t="str">
        <f t="shared" si="93"/>
        <v/>
      </c>
      <c r="P172" s="35" t="str">
        <f t="shared" si="94"/>
        <v/>
      </c>
      <c r="Q172" s="35" t="str">
        <f t="shared" si="96"/>
        <v/>
      </c>
      <c r="R172" s="6">
        <f t="shared" si="87"/>
        <v>0</v>
      </c>
      <c r="S172" s="6">
        <f>IF(AND(D172&lt;=L$4,P172&lt;&gt;"Y"),IF(N172&lt;VLOOKUP(O172,Runners!A$5:CY$183,S$1,FALSE),IF(Y$2="zero",0,Y$2),0),0)</f>
        <v>0</v>
      </c>
      <c r="T172" s="6">
        <f t="shared" si="97"/>
        <v>0</v>
      </c>
      <c r="U172" s="2"/>
      <c r="V172" s="2" t="str">
        <f>IF(O172&lt;&gt;"",VLOOKUP(O172,Runners!DE$5:DR$183,V$1,FALSE),"")</f>
        <v/>
      </c>
      <c r="W172" s="19" t="str">
        <f t="shared" si="98"/>
        <v/>
      </c>
    </row>
    <row r="173" spans="3:23" x14ac:dyDescent="0.25">
      <c r="C173" s="3">
        <f>IF(A173&lt;&gt;"",VLOOKUP(A173,Runners!A$5:AX$183,C$1,FALSE),0)</f>
        <v>0</v>
      </c>
      <c r="D173" s="6">
        <f t="shared" si="92"/>
        <v>170</v>
      </c>
      <c r="E173" s="2"/>
      <c r="F173" s="2">
        <f t="shared" si="84"/>
        <v>0</v>
      </c>
      <c r="J173" s="1">
        <f t="shared" si="95"/>
        <v>0</v>
      </c>
      <c r="M173" s="8" t="str">
        <f t="shared" si="90"/>
        <v/>
      </c>
      <c r="N173" s="8" t="str">
        <f t="shared" si="91"/>
        <v/>
      </c>
      <c r="O173" s="1" t="str">
        <f t="shared" si="93"/>
        <v/>
      </c>
      <c r="P173" s="35" t="str">
        <f t="shared" si="94"/>
        <v/>
      </c>
      <c r="Q173" s="35" t="str">
        <f t="shared" si="96"/>
        <v/>
      </c>
      <c r="R173" s="6">
        <f t="shared" si="87"/>
        <v>0</v>
      </c>
      <c r="S173" s="6">
        <f>IF(AND(D173&lt;=L$4,P173&lt;&gt;"Y"),IF(N173&lt;VLOOKUP(O173,Runners!A$5:CY$183,S$1,FALSE),IF(Y$2="zero",0,Y$2),0),0)</f>
        <v>0</v>
      </c>
      <c r="T173" s="6">
        <f t="shared" si="97"/>
        <v>0</v>
      </c>
      <c r="U173" s="2"/>
      <c r="V173" s="2" t="str">
        <f>IF(O173&lt;&gt;"",VLOOKUP(O173,Runners!DE$5:DR$183,V$1,FALSE),"")</f>
        <v/>
      </c>
      <c r="W173" s="19" t="str">
        <f t="shared" si="98"/>
        <v/>
      </c>
    </row>
    <row r="174" spans="3:23" x14ac:dyDescent="0.25">
      <c r="C174" s="3">
        <f>IF(A174&lt;&gt;"",VLOOKUP(A174,Runners!A$5:AX$183,C$1,FALSE),0)</f>
        <v>0</v>
      </c>
      <c r="D174" s="6">
        <f t="shared" si="92"/>
        <v>171</v>
      </c>
      <c r="E174" s="2"/>
      <c r="F174" s="2">
        <f t="shared" si="84"/>
        <v>0</v>
      </c>
      <c r="J174" s="1">
        <f t="shared" si="95"/>
        <v>0</v>
      </c>
      <c r="M174" s="8" t="str">
        <f t="shared" si="90"/>
        <v/>
      </c>
      <c r="N174" s="8" t="str">
        <f t="shared" si="91"/>
        <v/>
      </c>
      <c r="O174" s="1" t="str">
        <f t="shared" si="93"/>
        <v/>
      </c>
      <c r="P174" s="35" t="str">
        <f t="shared" si="94"/>
        <v/>
      </c>
      <c r="Q174" s="35" t="str">
        <f t="shared" si="96"/>
        <v/>
      </c>
      <c r="R174" s="6">
        <f t="shared" si="87"/>
        <v>0</v>
      </c>
      <c r="S174" s="6">
        <f>IF(AND(D174&lt;=L$4,P174&lt;&gt;"Y"),IF(N174&lt;VLOOKUP(O174,Runners!A$5:CY$183,S$1,FALSE),IF(Y$2="zero",0,Y$2),0),0)</f>
        <v>0</v>
      </c>
      <c r="T174" s="6">
        <f t="shared" si="97"/>
        <v>0</v>
      </c>
      <c r="U174" s="2"/>
      <c r="V174" s="2" t="str">
        <f>IF(O174&lt;&gt;"",VLOOKUP(O174,Runners!DE$5:DR$183,V$1,FALSE),"")</f>
        <v/>
      </c>
      <c r="W174" s="19" t="str">
        <f t="shared" si="98"/>
        <v/>
      </c>
    </row>
    <row r="175" spans="3:23" x14ac:dyDescent="0.25">
      <c r="C175" s="3">
        <f>IF(A175&lt;&gt;"",VLOOKUP(A175,Runners!A$5:AX$183,C$1,FALSE),0)</f>
        <v>0</v>
      </c>
      <c r="D175" s="6">
        <f t="shared" si="92"/>
        <v>172</v>
      </c>
      <c r="E175" s="2"/>
      <c r="F175" s="2">
        <f t="shared" si="84"/>
        <v>0</v>
      </c>
      <c r="J175" s="1">
        <f t="shared" si="95"/>
        <v>0</v>
      </c>
      <c r="M175" s="8" t="str">
        <f t="shared" si="90"/>
        <v/>
      </c>
      <c r="N175" s="8" t="str">
        <f t="shared" si="91"/>
        <v/>
      </c>
      <c r="O175" s="1" t="str">
        <f t="shared" si="93"/>
        <v/>
      </c>
      <c r="P175" s="35" t="str">
        <f t="shared" si="94"/>
        <v/>
      </c>
      <c r="Q175" s="35" t="str">
        <f t="shared" si="96"/>
        <v/>
      </c>
      <c r="R175" s="6">
        <f t="shared" si="87"/>
        <v>0</v>
      </c>
      <c r="S175" s="6">
        <f>IF(AND(D175&lt;=L$4,P175&lt;&gt;"Y"),IF(N175&lt;VLOOKUP(O175,Runners!A$5:CY$183,S$1,FALSE),IF(Y$2="zero",0,Y$2),0),0)</f>
        <v>0</v>
      </c>
      <c r="T175" s="6">
        <f t="shared" si="97"/>
        <v>0</v>
      </c>
      <c r="U175" s="2"/>
      <c r="V175" s="2" t="str">
        <f>IF(O175&lt;&gt;"",VLOOKUP(O175,Runners!DE$5:DR$183,V$1,FALSE),"")</f>
        <v/>
      </c>
      <c r="W175" s="19" t="str">
        <f t="shared" si="98"/>
        <v/>
      </c>
    </row>
    <row r="176" spans="3:23" x14ac:dyDescent="0.25">
      <c r="C176" s="3">
        <f>IF(A176&lt;&gt;"",VLOOKUP(A176,Runners!A$5:AX$183,C$1,FALSE),0)</f>
        <v>0</v>
      </c>
      <c r="D176" s="6">
        <f t="shared" si="92"/>
        <v>173</v>
      </c>
      <c r="E176" s="2"/>
      <c r="F176" s="2">
        <f t="shared" si="84"/>
        <v>0</v>
      </c>
      <c r="J176" s="1">
        <f t="shared" si="95"/>
        <v>0</v>
      </c>
      <c r="M176" s="8" t="str">
        <f t="shared" si="90"/>
        <v/>
      </c>
      <c r="N176" s="8" t="str">
        <f t="shared" si="91"/>
        <v/>
      </c>
      <c r="O176" s="1" t="str">
        <f t="shared" si="93"/>
        <v/>
      </c>
      <c r="P176" s="35" t="str">
        <f t="shared" si="94"/>
        <v/>
      </c>
      <c r="Q176" s="35" t="str">
        <f t="shared" si="96"/>
        <v/>
      </c>
      <c r="R176" s="6">
        <f t="shared" si="87"/>
        <v>0</v>
      </c>
      <c r="S176" s="6">
        <f>IF(AND(D176&lt;=L$4,P176&lt;&gt;"Y"),IF(N176&lt;VLOOKUP(O176,Runners!A$5:CY$183,S$1,FALSE),IF(Y$2="zero",0,Y$2),0),0)</f>
        <v>0</v>
      </c>
      <c r="T176" s="6">
        <f t="shared" si="97"/>
        <v>0</v>
      </c>
      <c r="U176" s="2"/>
      <c r="V176" s="2" t="str">
        <f>IF(O176&lt;&gt;"",VLOOKUP(O176,Runners!DE$5:DR$183,V$1,FALSE),"")</f>
        <v/>
      </c>
      <c r="W176" s="19" t="str">
        <f t="shared" si="98"/>
        <v/>
      </c>
    </row>
    <row r="177" spans="3:23" x14ac:dyDescent="0.25">
      <c r="C177" s="3">
        <f>IF(A177&lt;&gt;"",VLOOKUP(A177,Runners!A$5:AX$183,C$1,FALSE),0)</f>
        <v>0</v>
      </c>
      <c r="D177" s="6">
        <f t="shared" si="92"/>
        <v>174</v>
      </c>
      <c r="E177" s="2"/>
      <c r="F177" s="2">
        <f t="shared" si="84"/>
        <v>0</v>
      </c>
      <c r="J177" s="1">
        <f t="shared" si="95"/>
        <v>0</v>
      </c>
      <c r="M177" s="8" t="str">
        <f t="shared" si="90"/>
        <v/>
      </c>
      <c r="N177" s="8" t="str">
        <f t="shared" si="91"/>
        <v/>
      </c>
      <c r="O177" s="1" t="str">
        <f t="shared" si="93"/>
        <v/>
      </c>
      <c r="P177" s="35" t="str">
        <f t="shared" si="94"/>
        <v/>
      </c>
      <c r="Q177" s="35" t="str">
        <f t="shared" si="96"/>
        <v/>
      </c>
      <c r="R177" s="6">
        <f t="shared" si="87"/>
        <v>0</v>
      </c>
      <c r="S177" s="6">
        <f>IF(AND(D177&lt;=L$4,P177&lt;&gt;"Y"),IF(N177&lt;VLOOKUP(O177,Runners!A$5:CY$183,S$1,FALSE),IF(Y$2="zero",0,Y$2),0),0)</f>
        <v>0</v>
      </c>
      <c r="T177" s="6">
        <f t="shared" si="97"/>
        <v>0</v>
      </c>
      <c r="U177" s="2"/>
      <c r="V177" s="2" t="str">
        <f>IF(O177&lt;&gt;"",VLOOKUP(O177,Runners!DE$5:DR$183,V$1,FALSE),"")</f>
        <v/>
      </c>
      <c r="W177" s="19" t="str">
        <f t="shared" si="98"/>
        <v/>
      </c>
    </row>
    <row r="178" spans="3:23" x14ac:dyDescent="0.25">
      <c r="C178" s="3">
        <f>IF(A178&lt;&gt;"",VLOOKUP(A178,Runners!A$5:AX$183,C$1,FALSE),0)</f>
        <v>0</v>
      </c>
      <c r="D178" s="6">
        <f t="shared" si="92"/>
        <v>175</v>
      </c>
      <c r="E178" s="2"/>
      <c r="F178" s="2">
        <f t="shared" si="84"/>
        <v>0</v>
      </c>
      <c r="J178" s="1">
        <f t="shared" si="95"/>
        <v>0</v>
      </c>
      <c r="M178" s="8" t="str">
        <f t="shared" si="90"/>
        <v/>
      </c>
      <c r="N178" s="8" t="str">
        <f t="shared" si="91"/>
        <v/>
      </c>
      <c r="O178" s="1" t="str">
        <f t="shared" si="93"/>
        <v/>
      </c>
      <c r="P178" s="35" t="str">
        <f t="shared" si="94"/>
        <v/>
      </c>
      <c r="Q178" s="35" t="str">
        <f t="shared" si="96"/>
        <v/>
      </c>
      <c r="R178" s="6">
        <f t="shared" si="87"/>
        <v>0</v>
      </c>
      <c r="S178" s="6">
        <f>IF(AND(D178&lt;=L$4,P178&lt;&gt;"Y"),IF(N178&lt;VLOOKUP(O178,Runners!A$5:CY$183,S$1,FALSE),IF(Y$2="zero",0,Y$2),0),0)</f>
        <v>0</v>
      </c>
      <c r="T178" s="6">
        <f t="shared" si="97"/>
        <v>0</v>
      </c>
      <c r="U178" s="2"/>
      <c r="V178" s="2" t="str">
        <f>IF(O178&lt;&gt;"",VLOOKUP(O178,Runners!DE$5:DR$183,V$1,FALSE),"")</f>
        <v/>
      </c>
      <c r="W178" s="19" t="str">
        <f t="shared" si="98"/>
        <v/>
      </c>
    </row>
    <row r="179" spans="3:23" x14ac:dyDescent="0.25">
      <c r="C179" s="3">
        <f>IF(A179&lt;&gt;"",VLOOKUP(A179,Runners!A$5:AX$183,C$1,FALSE),0)</f>
        <v>0</v>
      </c>
      <c r="D179" s="6">
        <f t="shared" si="92"/>
        <v>176</v>
      </c>
      <c r="E179" s="2"/>
      <c r="F179" s="2">
        <f t="shared" si="84"/>
        <v>0</v>
      </c>
      <c r="J179" s="1">
        <f t="shared" si="95"/>
        <v>0</v>
      </c>
      <c r="M179" s="8" t="str">
        <f t="shared" si="90"/>
        <v/>
      </c>
      <c r="N179" s="8" t="str">
        <f t="shared" si="91"/>
        <v/>
      </c>
      <c r="O179" s="1" t="str">
        <f t="shared" si="93"/>
        <v/>
      </c>
      <c r="P179" s="35" t="str">
        <f t="shared" si="94"/>
        <v/>
      </c>
      <c r="Q179" s="35" t="str">
        <f t="shared" si="96"/>
        <v/>
      </c>
      <c r="R179" s="6">
        <f t="shared" si="87"/>
        <v>0</v>
      </c>
      <c r="S179" s="6">
        <f>IF(AND(D179&lt;=L$4,P179&lt;&gt;"Y"),IF(N179&lt;VLOOKUP(O179,Runners!A$5:CY$183,S$1,FALSE),IF(Y$2="zero",0,Y$2),0),0)</f>
        <v>0</v>
      </c>
      <c r="T179" s="6">
        <f t="shared" si="97"/>
        <v>0</v>
      </c>
      <c r="U179" s="2"/>
      <c r="V179" s="2" t="str">
        <f>IF(O179&lt;&gt;"",VLOOKUP(O179,Runners!DE$5:DR$183,V$1,FALSE),"")</f>
        <v/>
      </c>
      <c r="W179" s="19" t="str">
        <f t="shared" si="98"/>
        <v/>
      </c>
    </row>
    <row r="180" spans="3:23" x14ac:dyDescent="0.25">
      <c r="C180" s="3">
        <f>IF(A180&lt;&gt;"",VLOOKUP(A180,Runners!A$5:AX$183,C$1,FALSE),0)</f>
        <v>0</v>
      </c>
      <c r="D180" s="6">
        <f t="shared" si="92"/>
        <v>177</v>
      </c>
      <c r="E180" s="2"/>
      <c r="F180" s="2"/>
      <c r="J180" s="1">
        <f t="shared" si="95"/>
        <v>0</v>
      </c>
      <c r="M180" s="8" t="str">
        <f t="shared" si="90"/>
        <v/>
      </c>
      <c r="N180" s="8" t="str">
        <f t="shared" si="91"/>
        <v/>
      </c>
      <c r="O180" s="1" t="str">
        <f t="shared" si="93"/>
        <v/>
      </c>
      <c r="P180" s="35" t="str">
        <f t="shared" si="94"/>
        <v/>
      </c>
      <c r="Q180" s="35" t="str">
        <f t="shared" si="96"/>
        <v/>
      </c>
      <c r="R180" s="6">
        <f t="shared" si="87"/>
        <v>0</v>
      </c>
      <c r="S180" s="6">
        <f>IF(AND(D180&lt;=L$4,P180&lt;&gt;"Y"),IF(N180&lt;VLOOKUP(O180,Runners!A$5:CY$183,S$1,FALSE),IF(Y$2="zero",0,Y$2),0),0)</f>
        <v>0</v>
      </c>
      <c r="T180" s="6">
        <f t="shared" si="97"/>
        <v>0</v>
      </c>
      <c r="U180" s="2"/>
      <c r="V180" s="2" t="str">
        <f>IF(O180&lt;&gt;"",VLOOKUP(O180,Runners!DE$5:DR$183,V$1,FALSE),"")</f>
        <v/>
      </c>
      <c r="W180" s="19" t="str">
        <f t="shared" si="98"/>
        <v/>
      </c>
    </row>
    <row r="181" spans="3:23" x14ac:dyDescent="0.25">
      <c r="C181" s="3">
        <f>IF(A181&lt;&gt;"",VLOOKUP(A181,Runners!A$5:AX$183,C$1,FALSE),0)</f>
        <v>0</v>
      </c>
      <c r="D181" s="6">
        <f t="shared" si="92"/>
        <v>178</v>
      </c>
      <c r="E181" s="2"/>
      <c r="F181" s="2"/>
      <c r="J181" s="1">
        <f t="shared" si="95"/>
        <v>0</v>
      </c>
      <c r="M181" s="8" t="str">
        <f t="shared" si="90"/>
        <v/>
      </c>
      <c r="N181" s="8" t="str">
        <f t="shared" si="91"/>
        <v/>
      </c>
      <c r="O181" s="1" t="str">
        <f t="shared" si="93"/>
        <v/>
      </c>
      <c r="P181" s="35" t="str">
        <f t="shared" si="94"/>
        <v/>
      </c>
      <c r="Q181" s="35" t="str">
        <f t="shared" si="96"/>
        <v/>
      </c>
      <c r="R181" s="6">
        <f t="shared" si="87"/>
        <v>0</v>
      </c>
      <c r="S181" s="6">
        <f>IF(AND(D181&lt;=L$4,P181&lt;&gt;"Y"),IF(N181&lt;VLOOKUP(O181,Runners!A$5:CY$183,S$1,FALSE),IF(Y$2="zero",0,Y$2),0),0)</f>
        <v>0</v>
      </c>
      <c r="T181" s="6">
        <f t="shared" si="97"/>
        <v>0</v>
      </c>
      <c r="U181" s="2"/>
      <c r="V181" s="2" t="str">
        <f>IF(O181&lt;&gt;"",VLOOKUP(O181,Runners!DE$5:DR$183,V$1,FALSE),"")</f>
        <v/>
      </c>
      <c r="W181" s="19" t="str">
        <f t="shared" si="98"/>
        <v/>
      </c>
    </row>
    <row r="182" spans="3:23" x14ac:dyDescent="0.25">
      <c r="C182" s="3">
        <f>IF(A182&lt;&gt;"",VLOOKUP(A182,Runners!A$5:AX$183,C$1,FALSE),0)</f>
        <v>0</v>
      </c>
      <c r="D182" s="6">
        <f t="shared" si="92"/>
        <v>179</v>
      </c>
      <c r="E182" s="2"/>
      <c r="F182" s="2"/>
      <c r="J182" s="1">
        <f t="shared" si="95"/>
        <v>0</v>
      </c>
      <c r="M182" s="8" t="str">
        <f t="shared" si="90"/>
        <v/>
      </c>
      <c r="N182" s="8" t="str">
        <f t="shared" si="91"/>
        <v/>
      </c>
      <c r="O182" s="1" t="str">
        <f t="shared" si="93"/>
        <v/>
      </c>
      <c r="P182" s="35" t="str">
        <f t="shared" si="94"/>
        <v/>
      </c>
      <c r="Q182" s="35" t="str">
        <f t="shared" si="96"/>
        <v/>
      </c>
      <c r="R182" s="6">
        <f t="shared" si="87"/>
        <v>0</v>
      </c>
      <c r="S182" s="6">
        <f>IF(AND(D182&lt;=L$4,P182&lt;&gt;"Y"),IF(N182&lt;VLOOKUP(O182,Runners!A$5:CY$183,S$1,FALSE),IF(Y$2="zero",0,Y$2),0),0)</f>
        <v>0</v>
      </c>
      <c r="T182" s="6">
        <f t="shared" si="97"/>
        <v>0</v>
      </c>
      <c r="U182" s="2"/>
      <c r="V182" s="2" t="str">
        <f>IF(O182&lt;&gt;"",VLOOKUP(O182,Runners!DE$5:DR$183,V$1,FALSE),"")</f>
        <v/>
      </c>
      <c r="W182" s="19" t="str">
        <f t="shared" si="98"/>
        <v/>
      </c>
    </row>
    <row r="183" spans="3:23" x14ac:dyDescent="0.25">
      <c r="C183" s="3">
        <f>IF(A183&lt;&gt;"",VLOOKUP(A183,Runners!A$5:AX$183,C$1,FALSE),0)</f>
        <v>0</v>
      </c>
      <c r="D183" s="6">
        <f t="shared" si="92"/>
        <v>180</v>
      </c>
      <c r="E183" s="2"/>
      <c r="F183" s="2"/>
      <c r="J183" s="1">
        <f t="shared" si="95"/>
        <v>0</v>
      </c>
      <c r="M183" s="8" t="str">
        <f t="shared" si="90"/>
        <v/>
      </c>
      <c r="N183" s="8" t="str">
        <f t="shared" si="91"/>
        <v/>
      </c>
      <c r="O183" s="1" t="str">
        <f t="shared" si="93"/>
        <v/>
      </c>
      <c r="P183" s="35" t="str">
        <f t="shared" si="94"/>
        <v/>
      </c>
      <c r="Q183" s="35" t="str">
        <f t="shared" si="96"/>
        <v/>
      </c>
      <c r="R183" s="6">
        <f t="shared" si="87"/>
        <v>0</v>
      </c>
      <c r="S183" s="6">
        <f>IF(AND(D183&lt;=L$4,P183&lt;&gt;"Y"),IF(N183&lt;VLOOKUP(O183,Runners!A$5:CY$183,S$1,FALSE),IF(Y$2="zero",0,Y$2),0),0)</f>
        <v>0</v>
      </c>
      <c r="T183" s="6">
        <f t="shared" si="97"/>
        <v>0</v>
      </c>
      <c r="U183" s="2"/>
      <c r="V183" s="2" t="str">
        <f>IF(O183&lt;&gt;"",VLOOKUP(O183,Runners!DE$5:DR$183,V$1,FALSE),"")</f>
        <v/>
      </c>
      <c r="W183" s="19" t="str">
        <f t="shared" si="98"/>
        <v/>
      </c>
    </row>
    <row r="184" spans="3:23" x14ac:dyDescent="0.25">
      <c r="C184" s="3">
        <f>IF(A184&lt;&gt;"",VLOOKUP(A184,Runners!A$5:AX$183,C$1,FALSE),0)</f>
        <v>0</v>
      </c>
      <c r="D184" s="6">
        <f t="shared" si="92"/>
        <v>181</v>
      </c>
      <c r="E184" s="2"/>
      <c r="F184" s="2"/>
      <c r="J184" s="1">
        <f t="shared" si="95"/>
        <v>0</v>
      </c>
      <c r="M184" s="8" t="str">
        <f t="shared" si="90"/>
        <v/>
      </c>
      <c r="N184" s="8" t="str">
        <f t="shared" si="91"/>
        <v/>
      </c>
      <c r="O184" s="1" t="str">
        <f t="shared" si="93"/>
        <v/>
      </c>
      <c r="P184" s="35" t="str">
        <f t="shared" si="94"/>
        <v/>
      </c>
      <c r="Q184" s="35" t="str">
        <f t="shared" si="96"/>
        <v/>
      </c>
      <c r="R184" s="6">
        <f t="shared" si="87"/>
        <v>0</v>
      </c>
      <c r="S184" s="6">
        <f>IF(AND(D184&lt;=L$4,P184&lt;&gt;"Y"),IF(N184&lt;VLOOKUP(O184,Runners!A$5:CY$183,S$1,FALSE),IF(Y$2="zero",0,Y$2),0),0)</f>
        <v>0</v>
      </c>
      <c r="T184" s="6">
        <f t="shared" si="97"/>
        <v>0</v>
      </c>
      <c r="U184" s="2"/>
      <c r="V184" s="2" t="str">
        <f>IF(O184&lt;&gt;"",VLOOKUP(O184,Runners!DE$5:DR$183,V$1,FALSE),"")</f>
        <v/>
      </c>
      <c r="W184" s="19" t="str">
        <f t="shared" si="98"/>
        <v/>
      </c>
    </row>
    <row r="185" spans="3:23" x14ac:dyDescent="0.25">
      <c r="C185" s="3">
        <f>IF(A185&lt;&gt;"",VLOOKUP(A185,Runners!A$5:AX$183,C$1,FALSE),0)</f>
        <v>0</v>
      </c>
      <c r="D185" s="6">
        <f t="shared" si="92"/>
        <v>182</v>
      </c>
      <c r="E185" s="2"/>
      <c r="F185" s="2"/>
      <c r="J185" s="1">
        <f t="shared" si="95"/>
        <v>0</v>
      </c>
      <c r="M185" s="8" t="str">
        <f t="shared" si="90"/>
        <v/>
      </c>
      <c r="N185" s="8" t="str">
        <f t="shared" si="91"/>
        <v/>
      </c>
      <c r="O185" s="1" t="str">
        <f t="shared" si="93"/>
        <v/>
      </c>
      <c r="P185" s="35" t="str">
        <f t="shared" si="94"/>
        <v/>
      </c>
      <c r="Q185" s="35" t="str">
        <f t="shared" si="96"/>
        <v/>
      </c>
      <c r="R185" s="6">
        <f t="shared" si="87"/>
        <v>0</v>
      </c>
      <c r="S185" s="6">
        <f>IF(AND(D185&lt;=L$4,P185&lt;&gt;"Y"),IF(N185&lt;VLOOKUP(O185,Runners!A$5:CY$183,S$1,FALSE),IF(Y$2="zero",0,Y$2),0),0)</f>
        <v>0</v>
      </c>
      <c r="T185" s="6">
        <f t="shared" si="97"/>
        <v>0</v>
      </c>
      <c r="U185" s="2"/>
      <c r="V185" s="2" t="str">
        <f>IF(O185&lt;&gt;"",VLOOKUP(O185,Runners!DE$5:DR$183,V$1,FALSE),"")</f>
        <v/>
      </c>
      <c r="W185" s="19" t="str">
        <f t="shared" si="98"/>
        <v/>
      </c>
    </row>
    <row r="186" spans="3:23" x14ac:dyDescent="0.25">
      <c r="C186" s="3">
        <f>IF(A186&lt;&gt;"",VLOOKUP(A186,Runners!A$5:AX$183,C$1,FALSE),0)</f>
        <v>0</v>
      </c>
      <c r="D186" s="6">
        <f t="shared" si="92"/>
        <v>183</v>
      </c>
      <c r="E186" s="2"/>
      <c r="F186" s="2"/>
      <c r="J186" s="1">
        <f t="shared" si="95"/>
        <v>0</v>
      </c>
      <c r="M186" s="8" t="str">
        <f t="shared" si="90"/>
        <v/>
      </c>
      <c r="N186" s="8" t="str">
        <f t="shared" si="91"/>
        <v/>
      </c>
      <c r="O186" s="1" t="str">
        <f t="shared" si="93"/>
        <v/>
      </c>
      <c r="P186" s="35" t="str">
        <f t="shared" si="94"/>
        <v/>
      </c>
      <c r="Q186" s="35" t="str">
        <f t="shared" si="96"/>
        <v/>
      </c>
      <c r="R186" s="6">
        <f t="shared" si="87"/>
        <v>0</v>
      </c>
      <c r="S186" s="6">
        <f>IF(AND(D186&lt;=L$4,P186&lt;&gt;"Y"),IF(N186&lt;VLOOKUP(O186,Runners!A$5:CY$183,S$1,FALSE),IF(Y$2="zero",0,Y$2),0),0)</f>
        <v>0</v>
      </c>
      <c r="T186" s="6">
        <f t="shared" si="97"/>
        <v>0</v>
      </c>
      <c r="U186" s="2"/>
      <c r="V186" s="2" t="str">
        <f>IF(O186&lt;&gt;"",VLOOKUP(O186,Runners!DE$5:DR$183,V$1,FALSE),"")</f>
        <v/>
      </c>
      <c r="W186" s="19" t="str">
        <f t="shared" si="98"/>
        <v/>
      </c>
    </row>
    <row r="187" spans="3:23" x14ac:dyDescent="0.25">
      <c r="C187" s="3">
        <f>IF(A187&lt;&gt;"",VLOOKUP(A187,Runners!A$5:AX$183,C$1,FALSE),0)</f>
        <v>0</v>
      </c>
      <c r="D187" s="6">
        <f t="shared" si="92"/>
        <v>184</v>
      </c>
      <c r="E187" s="2"/>
      <c r="F187" s="2"/>
      <c r="J187" s="1">
        <f t="shared" si="95"/>
        <v>0</v>
      </c>
      <c r="M187" s="8" t="str">
        <f t="shared" ref="M187:M206" si="99">IF(D187&lt;=L$4,SMALL(E$4:E$207,D187),"")</f>
        <v/>
      </c>
      <c r="N187" s="8" t="str">
        <f t="shared" ref="N187:N206" si="100">IF(D187&lt;=L$4,VLOOKUP(M187,E$4:F$207,2,FALSE),"")</f>
        <v/>
      </c>
      <c r="O187" s="1" t="str">
        <f t="shared" si="93"/>
        <v/>
      </c>
      <c r="P187" s="35" t="str">
        <f t="shared" si="94"/>
        <v/>
      </c>
      <c r="Q187" s="35" t="str">
        <f t="shared" si="96"/>
        <v/>
      </c>
      <c r="R187" s="6">
        <f t="shared" si="87"/>
        <v>0</v>
      </c>
      <c r="S187" s="6">
        <f>IF(AND(D187&lt;=L$4,P187&lt;&gt;"Y"),IF(N187&lt;VLOOKUP(O187,Runners!A$5:CY$183,S$1,FALSE),IF(Y$2="zero",0,Y$2),0),0)</f>
        <v>0</v>
      </c>
      <c r="T187" s="6">
        <f t="shared" si="97"/>
        <v>0</v>
      </c>
      <c r="U187" s="2"/>
      <c r="V187" s="2" t="str">
        <f>IF(O187&lt;&gt;"",VLOOKUP(O187,Runners!DE$5:DR$183,V$1,FALSE),"")</f>
        <v/>
      </c>
      <c r="W187" s="19" t="str">
        <f t="shared" si="98"/>
        <v/>
      </c>
    </row>
    <row r="188" spans="3:23" x14ac:dyDescent="0.25">
      <c r="C188" s="3">
        <f>IF(A188&lt;&gt;"",VLOOKUP(A188,Runners!A$5:AX$183,C$1,FALSE),0)</f>
        <v>0</v>
      </c>
      <c r="D188" s="6">
        <f t="shared" si="92"/>
        <v>185</v>
      </c>
      <c r="E188" s="2"/>
      <c r="F188" s="2"/>
      <c r="J188" s="1">
        <f t="shared" si="95"/>
        <v>0</v>
      </c>
      <c r="M188" s="8" t="str">
        <f t="shared" si="99"/>
        <v/>
      </c>
      <c r="N188" s="8" t="str">
        <f t="shared" si="100"/>
        <v/>
      </c>
      <c r="O188" s="1" t="str">
        <f t="shared" si="93"/>
        <v/>
      </c>
      <c r="P188" s="35" t="str">
        <f t="shared" si="94"/>
        <v/>
      </c>
      <c r="Q188" s="35" t="str">
        <f t="shared" si="96"/>
        <v/>
      </c>
      <c r="R188" s="6">
        <f t="shared" si="87"/>
        <v>0</v>
      </c>
      <c r="S188" s="6">
        <f>IF(AND(D188&lt;=L$4,P188&lt;&gt;"Y"),IF(N188&lt;VLOOKUP(O188,Runners!A$5:CY$183,S$1,FALSE),IF(Y$2="zero",0,Y$2),0),0)</f>
        <v>0</v>
      </c>
      <c r="T188" s="6">
        <f t="shared" si="97"/>
        <v>0</v>
      </c>
      <c r="U188" s="2"/>
      <c r="V188" s="2" t="str">
        <f>IF(O188&lt;&gt;"",VLOOKUP(O188,Runners!DE$5:DR$183,V$1,FALSE),"")</f>
        <v/>
      </c>
      <c r="W188" s="19" t="str">
        <f t="shared" si="98"/>
        <v/>
      </c>
    </row>
    <row r="189" spans="3:23" x14ac:dyDescent="0.25">
      <c r="C189" s="3">
        <f>IF(A189&lt;&gt;"",VLOOKUP(A189,Runners!A$5:AX$183,C$1,FALSE),0)</f>
        <v>0</v>
      </c>
      <c r="D189" s="6">
        <f t="shared" si="92"/>
        <v>186</v>
      </c>
      <c r="E189" s="2"/>
      <c r="F189" s="2"/>
      <c r="J189" s="1">
        <f t="shared" si="95"/>
        <v>0</v>
      </c>
      <c r="M189" s="8" t="str">
        <f t="shared" si="99"/>
        <v/>
      </c>
      <c r="N189" s="8" t="str">
        <f t="shared" si="100"/>
        <v/>
      </c>
      <c r="O189" s="1" t="str">
        <f t="shared" si="93"/>
        <v/>
      </c>
      <c r="P189" s="35" t="str">
        <f t="shared" si="94"/>
        <v/>
      </c>
      <c r="Q189" s="35" t="str">
        <f t="shared" si="96"/>
        <v/>
      </c>
      <c r="R189" s="6">
        <f t="shared" si="87"/>
        <v>0</v>
      </c>
      <c r="S189" s="6">
        <f>IF(AND(D189&lt;=L$4,P189&lt;&gt;"Y"),IF(N189&lt;VLOOKUP(O189,Runners!A$5:CY$183,S$1,FALSE),IF(Y$2="zero",0,Y$2),0),0)</f>
        <v>0</v>
      </c>
      <c r="T189" s="6">
        <f t="shared" si="97"/>
        <v>0</v>
      </c>
      <c r="U189" s="2"/>
      <c r="V189" s="2" t="str">
        <f>IF(O189&lt;&gt;"",VLOOKUP(O189,Runners!DE$5:DR$183,V$1,FALSE),"")</f>
        <v/>
      </c>
      <c r="W189" s="19" t="str">
        <f t="shared" si="98"/>
        <v/>
      </c>
    </row>
    <row r="190" spans="3:23" x14ac:dyDescent="0.25">
      <c r="C190" s="3">
        <f>IF(A190&lt;&gt;"",VLOOKUP(A190,Runners!A$5:AX$183,C$1,FALSE),0)</f>
        <v>0</v>
      </c>
      <c r="D190" s="6">
        <f t="shared" si="92"/>
        <v>187</v>
      </c>
      <c r="E190" s="2"/>
      <c r="F190" s="2"/>
      <c r="J190" s="1">
        <f t="shared" si="95"/>
        <v>0</v>
      </c>
      <c r="M190" s="8" t="str">
        <f t="shared" si="99"/>
        <v/>
      </c>
      <c r="N190" s="8" t="str">
        <f t="shared" si="100"/>
        <v/>
      </c>
      <c r="O190" s="1" t="str">
        <f t="shared" si="93"/>
        <v/>
      </c>
      <c r="P190" s="35" t="str">
        <f t="shared" si="94"/>
        <v/>
      </c>
      <c r="Q190" s="35" t="str">
        <f t="shared" si="96"/>
        <v/>
      </c>
      <c r="R190" s="6">
        <f t="shared" si="87"/>
        <v>0</v>
      </c>
      <c r="S190" s="6">
        <f>IF(AND(D190&lt;=L$4,P190&lt;&gt;"Y"),IF(N190&lt;VLOOKUP(O190,Runners!A$5:CY$183,S$1,FALSE),IF(Y$2="zero",0,Y$2),0),0)</f>
        <v>0</v>
      </c>
      <c r="T190" s="6">
        <f t="shared" si="97"/>
        <v>0</v>
      </c>
      <c r="U190" s="2"/>
      <c r="V190" s="2" t="str">
        <f>IF(O190&lt;&gt;"",VLOOKUP(O190,Runners!DE$5:DR$183,V$1,FALSE),"")</f>
        <v/>
      </c>
      <c r="W190" s="19" t="str">
        <f t="shared" si="98"/>
        <v/>
      </c>
    </row>
    <row r="191" spans="3:23" x14ac:dyDescent="0.25">
      <c r="C191" s="3">
        <f>IF(A191&lt;&gt;"",VLOOKUP(A191,Runners!A$5:AX$183,C$1,FALSE),0)</f>
        <v>0</v>
      </c>
      <c r="D191" s="6">
        <f t="shared" si="92"/>
        <v>188</v>
      </c>
      <c r="E191" s="2"/>
      <c r="F191" s="2"/>
      <c r="J191" s="1">
        <f t="shared" si="95"/>
        <v>0</v>
      </c>
      <c r="M191" s="8" t="str">
        <f t="shared" si="99"/>
        <v/>
      </c>
      <c r="N191" s="8" t="str">
        <f t="shared" si="100"/>
        <v/>
      </c>
      <c r="O191" s="1" t="str">
        <f t="shared" si="93"/>
        <v/>
      </c>
      <c r="P191" s="35" t="str">
        <f t="shared" si="94"/>
        <v/>
      </c>
      <c r="Q191" s="35" t="str">
        <f t="shared" si="96"/>
        <v/>
      </c>
      <c r="R191" s="6">
        <f t="shared" si="87"/>
        <v>0</v>
      </c>
      <c r="S191" s="6">
        <f>IF(AND(D191&lt;=L$4,P191&lt;&gt;"Y"),IF(N191&lt;VLOOKUP(O191,Runners!A$5:CY$183,S$1,FALSE),IF(Y$2="zero",0,Y$2),0),0)</f>
        <v>0</v>
      </c>
      <c r="T191" s="6">
        <f t="shared" si="97"/>
        <v>0</v>
      </c>
      <c r="U191" s="2"/>
      <c r="V191" s="2" t="str">
        <f>IF(O191&lt;&gt;"",VLOOKUP(O191,Runners!DE$5:DR$183,V$1,FALSE),"")</f>
        <v/>
      </c>
      <c r="W191" s="19" t="str">
        <f t="shared" si="98"/>
        <v/>
      </c>
    </row>
    <row r="192" spans="3:23" x14ac:dyDescent="0.25">
      <c r="C192" s="3">
        <f>IF(A192&lt;&gt;"",VLOOKUP(A192,Runners!A$5:AX$183,C$1,FALSE),0)</f>
        <v>0</v>
      </c>
      <c r="D192" s="6">
        <f t="shared" si="92"/>
        <v>189</v>
      </c>
      <c r="E192" s="2"/>
      <c r="F192" s="2"/>
      <c r="J192" s="1">
        <f t="shared" si="95"/>
        <v>0</v>
      </c>
      <c r="M192" s="8" t="str">
        <f t="shared" si="99"/>
        <v/>
      </c>
      <c r="N192" s="8" t="str">
        <f t="shared" si="100"/>
        <v/>
      </c>
      <c r="O192" s="1" t="str">
        <f t="shared" si="93"/>
        <v/>
      </c>
      <c r="P192" s="35" t="str">
        <f t="shared" si="94"/>
        <v/>
      </c>
      <c r="Q192" s="35" t="str">
        <f t="shared" si="96"/>
        <v/>
      </c>
      <c r="R192" s="6">
        <f t="shared" si="87"/>
        <v>0</v>
      </c>
      <c r="S192" s="6">
        <f>IF(AND(D192&lt;=L$4,P192&lt;&gt;"Y"),IF(N192&lt;VLOOKUP(O192,Runners!A$5:CY$183,S$1,FALSE),IF(Y$2="zero",0,Y$2),0),0)</f>
        <v>0</v>
      </c>
      <c r="T192" s="6">
        <f t="shared" si="97"/>
        <v>0</v>
      </c>
      <c r="U192" s="2"/>
      <c r="V192" s="2" t="str">
        <f>IF(O192&lt;&gt;"",VLOOKUP(O192,Runners!DE$5:DR$183,V$1,FALSE),"")</f>
        <v/>
      </c>
      <c r="W192" s="19" t="str">
        <f t="shared" si="98"/>
        <v/>
      </c>
    </row>
    <row r="193" spans="3:23" x14ac:dyDescent="0.25">
      <c r="C193" s="3">
        <f>IF(A193&lt;&gt;"",VLOOKUP(A193,Runners!A$5:AX$183,C$1,FALSE),0)</f>
        <v>0</v>
      </c>
      <c r="D193" s="6">
        <f t="shared" si="92"/>
        <v>190</v>
      </c>
      <c r="E193" s="2"/>
      <c r="F193" s="2"/>
      <c r="J193" s="1">
        <f t="shared" si="95"/>
        <v>0</v>
      </c>
      <c r="M193" s="8" t="str">
        <f t="shared" si="99"/>
        <v/>
      </c>
      <c r="N193" s="8" t="str">
        <f t="shared" si="100"/>
        <v/>
      </c>
      <c r="O193" s="1" t="str">
        <f t="shared" si="93"/>
        <v/>
      </c>
      <c r="P193" s="35" t="str">
        <f t="shared" si="94"/>
        <v/>
      </c>
      <c r="Q193" s="35" t="str">
        <f t="shared" si="96"/>
        <v/>
      </c>
      <c r="R193" s="6">
        <f t="shared" si="87"/>
        <v>0</v>
      </c>
      <c r="S193" s="6">
        <f>IF(AND(D193&lt;=L$4,P193&lt;&gt;"Y"),IF(N193&lt;VLOOKUP(O193,Runners!A$5:CY$183,S$1,FALSE),IF(Y$2="zero",0,Y$2),0),0)</f>
        <v>0</v>
      </c>
      <c r="T193" s="6">
        <f t="shared" si="97"/>
        <v>0</v>
      </c>
      <c r="U193" s="2"/>
      <c r="V193" s="2" t="str">
        <f>IF(O193&lt;&gt;"",VLOOKUP(O193,Runners!DE$5:DR$183,V$1,FALSE),"")</f>
        <v/>
      </c>
      <c r="W193" s="19" t="str">
        <f t="shared" si="98"/>
        <v/>
      </c>
    </row>
    <row r="194" spans="3:23" x14ac:dyDescent="0.25">
      <c r="C194" s="3">
        <f>IF(A194&lt;&gt;"",VLOOKUP(A194,Runners!A$5:AX$183,C$1,FALSE),0)</f>
        <v>0</v>
      </c>
      <c r="D194" s="6">
        <f t="shared" si="92"/>
        <v>191</v>
      </c>
      <c r="E194" s="2"/>
      <c r="F194" s="2"/>
      <c r="J194" s="1">
        <f t="shared" si="95"/>
        <v>0</v>
      </c>
      <c r="M194" s="8" t="str">
        <f t="shared" si="99"/>
        <v/>
      </c>
      <c r="N194" s="8" t="str">
        <f t="shared" si="100"/>
        <v/>
      </c>
      <c r="O194" s="1" t="str">
        <f t="shared" si="93"/>
        <v/>
      </c>
      <c r="P194" s="35" t="str">
        <f t="shared" si="94"/>
        <v/>
      </c>
      <c r="Q194" s="35" t="str">
        <f t="shared" si="96"/>
        <v/>
      </c>
      <c r="R194" s="6">
        <f t="shared" si="87"/>
        <v>0</v>
      </c>
      <c r="S194" s="6">
        <f>IF(AND(D194&lt;=L$4,P194&lt;&gt;"Y"),IF(N194&lt;VLOOKUP(O194,Runners!A$5:CY$183,S$1,FALSE),IF(Y$2="zero",0,Y$2),0),0)</f>
        <v>0</v>
      </c>
      <c r="T194" s="6">
        <f t="shared" si="97"/>
        <v>0</v>
      </c>
      <c r="U194" s="2"/>
      <c r="V194" s="2" t="str">
        <f>IF(O194&lt;&gt;"",VLOOKUP(O194,Runners!DE$5:DR$183,V$1,FALSE),"")</f>
        <v/>
      </c>
      <c r="W194" s="19" t="str">
        <f t="shared" si="98"/>
        <v/>
      </c>
    </row>
    <row r="195" spans="3:23" x14ac:dyDescent="0.25">
      <c r="C195" s="3">
        <f>IF(A195&lt;&gt;"",VLOOKUP(A195,Runners!A$5:AX$183,C$1,FALSE),0)</f>
        <v>0</v>
      </c>
      <c r="D195" s="6">
        <f t="shared" si="92"/>
        <v>192</v>
      </c>
      <c r="E195" s="2"/>
      <c r="F195" s="2"/>
      <c r="J195" s="1">
        <f t="shared" si="95"/>
        <v>0</v>
      </c>
      <c r="M195" s="8" t="str">
        <f t="shared" si="99"/>
        <v/>
      </c>
      <c r="N195" s="8" t="str">
        <f t="shared" si="100"/>
        <v/>
      </c>
      <c r="O195" s="1" t="str">
        <f t="shared" ref="O195:O206" si="101">IF(D195&lt;=L$4,VLOOKUP(M195,E$4:J$207,6,FALSE),"")</f>
        <v/>
      </c>
      <c r="P195" s="35" t="str">
        <f t="shared" ref="P195:P206" si="102">IF(D195&lt;=L$4,VLOOKUP(O195,A$4:B$207,2,FALSE),"")</f>
        <v/>
      </c>
      <c r="Q195" s="35" t="str">
        <f t="shared" si="96"/>
        <v/>
      </c>
      <c r="R195" s="6">
        <f t="shared" si="87"/>
        <v>0</v>
      </c>
      <c r="S195" s="6">
        <f>IF(AND(D195&lt;=L$4,P195&lt;&gt;"Y"),IF(N195&lt;VLOOKUP(O195,Runners!A$5:CY$183,S$1,FALSE),IF(Y$2="zero",0,Y$2),0),0)</f>
        <v>0</v>
      </c>
      <c r="T195" s="6">
        <f t="shared" si="97"/>
        <v>0</v>
      </c>
      <c r="U195" s="2"/>
      <c r="V195" s="2" t="str">
        <f>IF(O195&lt;&gt;"",VLOOKUP(O195,Runners!DE$5:DR$183,V$1,FALSE),"")</f>
        <v/>
      </c>
      <c r="W195" s="19" t="str">
        <f t="shared" si="98"/>
        <v/>
      </c>
    </row>
    <row r="196" spans="3:23" x14ac:dyDescent="0.25">
      <c r="C196" s="3">
        <f>IF(A196&lt;&gt;"",VLOOKUP(A196,Runners!A$5:AX$183,C$1,FALSE),0)</f>
        <v>0</v>
      </c>
      <c r="D196" s="6">
        <f t="shared" si="92"/>
        <v>193</v>
      </c>
      <c r="E196" s="2"/>
      <c r="F196" s="2"/>
      <c r="J196" s="1">
        <f t="shared" si="95"/>
        <v>0</v>
      </c>
      <c r="M196" s="8" t="str">
        <f t="shared" si="99"/>
        <v/>
      </c>
      <c r="N196" s="8" t="str">
        <f t="shared" si="100"/>
        <v/>
      </c>
      <c r="O196" s="1" t="str">
        <f t="shared" si="101"/>
        <v/>
      </c>
      <c r="P196" s="35" t="str">
        <f t="shared" si="102"/>
        <v/>
      </c>
      <c r="Q196" s="35" t="str">
        <f t="shared" si="96"/>
        <v/>
      </c>
      <c r="R196" s="6">
        <f t="shared" si="87"/>
        <v>0</v>
      </c>
      <c r="S196" s="6">
        <f>IF(AND(D196&lt;=L$4,P196&lt;&gt;"Y"),IF(N196&lt;VLOOKUP(O196,Runners!A$5:CY$183,S$1,FALSE),IF(Y$2="zero",0,Y$2),0),0)</f>
        <v>0</v>
      </c>
      <c r="T196" s="6">
        <f t="shared" si="97"/>
        <v>0</v>
      </c>
      <c r="U196" s="2"/>
      <c r="V196" s="2" t="str">
        <f>IF(O196&lt;&gt;"",VLOOKUP(O196,Runners!DE$5:DR$183,V$1,FALSE),"")</f>
        <v/>
      </c>
      <c r="W196" s="19" t="str">
        <f t="shared" si="98"/>
        <v/>
      </c>
    </row>
    <row r="197" spans="3:23" x14ac:dyDescent="0.25">
      <c r="C197" s="3">
        <f>IF(A197&lt;&gt;"",VLOOKUP(A197,Runners!A$5:AX$183,C$1,FALSE),0)</f>
        <v>0</v>
      </c>
      <c r="D197" s="6">
        <f t="shared" si="92"/>
        <v>194</v>
      </c>
      <c r="E197" s="2"/>
      <c r="F197" s="2"/>
      <c r="J197" s="1">
        <f t="shared" si="95"/>
        <v>0</v>
      </c>
      <c r="M197" s="8" t="str">
        <f t="shared" si="99"/>
        <v/>
      </c>
      <c r="N197" s="8" t="str">
        <f t="shared" si="100"/>
        <v/>
      </c>
      <c r="O197" s="1" t="str">
        <f t="shared" si="101"/>
        <v/>
      </c>
      <c r="P197" s="35" t="str">
        <f t="shared" si="102"/>
        <v/>
      </c>
      <c r="Q197" s="35" t="str">
        <f t="shared" si="96"/>
        <v/>
      </c>
      <c r="R197" s="6">
        <f t="shared" si="87"/>
        <v>0</v>
      </c>
      <c r="S197" s="6">
        <f>IF(AND(D197&lt;=L$4,P197&lt;&gt;"Y"),IF(N197&lt;VLOOKUP(O197,Runners!A$5:CY$183,S$1,FALSE),IF(Y$2="zero",0,Y$2),0),0)</f>
        <v>0</v>
      </c>
      <c r="T197" s="6">
        <f t="shared" si="97"/>
        <v>0</v>
      </c>
      <c r="U197" s="2"/>
      <c r="V197" s="2" t="str">
        <f>IF(O197&lt;&gt;"",VLOOKUP(O197,Runners!DE$5:DR$183,V$1,FALSE),"")</f>
        <v/>
      </c>
      <c r="W197" s="19" t="str">
        <f t="shared" si="98"/>
        <v/>
      </c>
    </row>
    <row r="198" spans="3:23" x14ac:dyDescent="0.25">
      <c r="C198" s="3">
        <f>IF(A198&lt;&gt;"",VLOOKUP(A198,Runners!A$5:AX$183,C$1,FALSE),0)</f>
        <v>0</v>
      </c>
      <c r="D198" s="6">
        <f t="shared" si="92"/>
        <v>195</v>
      </c>
      <c r="E198" s="2"/>
      <c r="F198" s="2"/>
      <c r="J198" s="1">
        <f t="shared" si="95"/>
        <v>0</v>
      </c>
      <c r="M198" s="8" t="str">
        <f t="shared" si="99"/>
        <v/>
      </c>
      <c r="N198" s="8" t="str">
        <f t="shared" si="100"/>
        <v/>
      </c>
      <c r="O198" s="1" t="str">
        <f t="shared" si="101"/>
        <v/>
      </c>
      <c r="P198" s="35" t="str">
        <f t="shared" si="102"/>
        <v/>
      </c>
      <c r="Q198" s="35" t="str">
        <f t="shared" si="96"/>
        <v/>
      </c>
      <c r="R198" s="6">
        <f t="shared" si="87"/>
        <v>0</v>
      </c>
      <c r="S198" s="6">
        <f>IF(AND(D198&lt;=L$4,P198&lt;&gt;"Y"),IF(N198&lt;VLOOKUP(O198,Runners!A$5:CY$183,S$1,FALSE),IF(Y$2="zero",0,Y$2),0),0)</f>
        <v>0</v>
      </c>
      <c r="T198" s="6">
        <f t="shared" si="97"/>
        <v>0</v>
      </c>
      <c r="U198" s="2"/>
      <c r="V198" s="2" t="str">
        <f>IF(O198&lt;&gt;"",VLOOKUP(O198,Runners!DE$5:DR$183,V$1,FALSE),"")</f>
        <v/>
      </c>
      <c r="W198" s="19" t="str">
        <f t="shared" si="98"/>
        <v/>
      </c>
    </row>
    <row r="199" spans="3:23" x14ac:dyDescent="0.25">
      <c r="C199" s="3">
        <f>IF(A199&lt;&gt;"",VLOOKUP(A199,Runners!A$5:AX$183,C$1,FALSE),0)</f>
        <v>0</v>
      </c>
      <c r="D199" s="6">
        <f t="shared" si="92"/>
        <v>196</v>
      </c>
      <c r="E199" s="2"/>
      <c r="F199" s="2"/>
      <c r="J199" s="1">
        <f t="shared" si="95"/>
        <v>0</v>
      </c>
      <c r="M199" s="8" t="str">
        <f t="shared" si="99"/>
        <v/>
      </c>
      <c r="N199" s="8" t="str">
        <f t="shared" si="100"/>
        <v/>
      </c>
      <c r="O199" s="1" t="str">
        <f t="shared" si="101"/>
        <v/>
      </c>
      <c r="P199" s="35" t="str">
        <f t="shared" si="102"/>
        <v/>
      </c>
      <c r="Q199" s="35" t="str">
        <f t="shared" si="96"/>
        <v/>
      </c>
      <c r="R199" s="6">
        <f t="shared" si="87"/>
        <v>0</v>
      </c>
      <c r="S199" s="6">
        <f>IF(AND(D199&lt;=L$4,P199&lt;&gt;"Y"),IF(N199&lt;VLOOKUP(O199,Runners!A$5:CY$183,S$1,FALSE),IF(Y$2="zero",0,Y$2),0),0)</f>
        <v>0</v>
      </c>
      <c r="T199" s="6">
        <f t="shared" si="97"/>
        <v>0</v>
      </c>
      <c r="U199" s="2"/>
      <c r="V199" s="2" t="str">
        <f>IF(O199&lt;&gt;"",VLOOKUP(O199,Runners!DE$5:DR$183,V$1,FALSE),"")</f>
        <v/>
      </c>
      <c r="W199" s="19" t="str">
        <f t="shared" si="98"/>
        <v/>
      </c>
    </row>
    <row r="200" spans="3:23" x14ac:dyDescent="0.25">
      <c r="C200" s="3">
        <f>IF(A200&lt;&gt;"",VLOOKUP(A200,Runners!A$5:AX$183,C$1,FALSE),0)</f>
        <v>0</v>
      </c>
      <c r="D200" s="6">
        <f t="shared" si="92"/>
        <v>197</v>
      </c>
      <c r="E200" s="2"/>
      <c r="F200" s="2"/>
      <c r="J200" s="1">
        <f t="shared" si="95"/>
        <v>0</v>
      </c>
      <c r="M200" s="8" t="str">
        <f t="shared" si="99"/>
        <v/>
      </c>
      <c r="N200" s="8" t="str">
        <f t="shared" si="100"/>
        <v/>
      </c>
      <c r="O200" s="1" t="str">
        <f t="shared" si="101"/>
        <v/>
      </c>
      <c r="P200" s="35" t="str">
        <f t="shared" si="102"/>
        <v/>
      </c>
      <c r="Q200" s="35" t="str">
        <f t="shared" si="96"/>
        <v/>
      </c>
      <c r="R200" s="6">
        <f t="shared" si="87"/>
        <v>0</v>
      </c>
      <c r="S200" s="6">
        <f>IF(AND(D200&lt;=L$4,P200&lt;&gt;"Y"),IF(N200&lt;VLOOKUP(O200,Runners!A$5:CY$183,S$1,FALSE),IF(Y$2="zero",0,Y$2),0),0)</f>
        <v>0</v>
      </c>
      <c r="T200" s="6">
        <f t="shared" si="97"/>
        <v>0</v>
      </c>
      <c r="U200" s="2"/>
      <c r="V200" s="2" t="str">
        <f>IF(O200&lt;&gt;"",VLOOKUP(O200,Runners!DE$5:DR$183,V$1,FALSE),"")</f>
        <v/>
      </c>
      <c r="W200" s="19" t="str">
        <f t="shared" si="98"/>
        <v/>
      </c>
    </row>
    <row r="201" spans="3:23" x14ac:dyDescent="0.25">
      <c r="C201" s="3">
        <f>IF(A201&lt;&gt;"",VLOOKUP(A201,Runners!A$5:AX$183,C$1,FALSE),0)</f>
        <v>0</v>
      </c>
      <c r="D201" s="6">
        <f t="shared" si="92"/>
        <v>198</v>
      </c>
      <c r="E201" s="2"/>
      <c r="F201" s="2"/>
      <c r="J201" s="1">
        <f t="shared" si="95"/>
        <v>0</v>
      </c>
      <c r="M201" s="8" t="str">
        <f t="shared" si="99"/>
        <v/>
      </c>
      <c r="N201" s="8" t="str">
        <f t="shared" si="100"/>
        <v/>
      </c>
      <c r="O201" s="1" t="str">
        <f t="shared" si="101"/>
        <v/>
      </c>
      <c r="P201" s="35" t="str">
        <f t="shared" si="102"/>
        <v/>
      </c>
      <c r="Q201" s="35" t="str">
        <f t="shared" si="96"/>
        <v/>
      </c>
      <c r="R201" s="6">
        <f t="shared" si="87"/>
        <v>0</v>
      </c>
      <c r="S201" s="6">
        <f>IF(AND(D201&lt;=L$4,P201&lt;&gt;"Y"),IF(N201&lt;VLOOKUP(O201,Runners!A$5:CY$183,S$1,FALSE),IF(Y$2="zero",0,Y$2),0),0)</f>
        <v>0</v>
      </c>
      <c r="T201" s="6">
        <f t="shared" si="97"/>
        <v>0</v>
      </c>
      <c r="U201" s="2"/>
      <c r="V201" s="2" t="str">
        <f>IF(O201&lt;&gt;"",VLOOKUP(O201,Runners!DE$5:DR$183,V$1,FALSE),"")</f>
        <v/>
      </c>
      <c r="W201" s="19" t="str">
        <f t="shared" si="98"/>
        <v/>
      </c>
    </row>
    <row r="202" spans="3:23" x14ac:dyDescent="0.25">
      <c r="C202" s="3">
        <f>IF(A202&lt;&gt;"",VLOOKUP(A202,Runners!A$5:AX$183,C$1,FALSE),0)</f>
        <v>0</v>
      </c>
      <c r="D202" s="6">
        <f t="shared" si="92"/>
        <v>199</v>
      </c>
      <c r="E202" s="2"/>
      <c r="F202" s="2"/>
      <c r="J202" s="1">
        <f t="shared" si="95"/>
        <v>0</v>
      </c>
      <c r="M202" s="8" t="str">
        <f t="shared" si="99"/>
        <v/>
      </c>
      <c r="N202" s="8" t="str">
        <f t="shared" si="100"/>
        <v/>
      </c>
      <c r="O202" s="1" t="str">
        <f t="shared" si="101"/>
        <v/>
      </c>
      <c r="P202" s="35" t="str">
        <f t="shared" si="102"/>
        <v/>
      </c>
      <c r="Q202" s="35" t="str">
        <f t="shared" si="96"/>
        <v/>
      </c>
      <c r="R202" s="6">
        <f t="shared" si="87"/>
        <v>0</v>
      </c>
      <c r="S202" s="6">
        <f>IF(AND(D202&lt;=L$4,P202&lt;&gt;"Y"),IF(N202&lt;VLOOKUP(O202,Runners!A$5:CY$183,S$1,FALSE),IF(Y$2="zero",0,Y$2),0),0)</f>
        <v>0</v>
      </c>
      <c r="T202" s="6">
        <f t="shared" si="97"/>
        <v>0</v>
      </c>
      <c r="U202" s="2"/>
      <c r="V202" s="2" t="str">
        <f>IF(O202&lt;&gt;"",VLOOKUP(O202,Runners!DE$5:DR$183,V$1,FALSE),"")</f>
        <v/>
      </c>
      <c r="W202" s="19" t="str">
        <f t="shared" si="98"/>
        <v/>
      </c>
    </row>
    <row r="203" spans="3:23" x14ac:dyDescent="0.25">
      <c r="C203" s="3">
        <f>IF(A203&lt;&gt;"",VLOOKUP(A203,Runners!A$5:AX$183,C$1,FALSE),0)</f>
        <v>0</v>
      </c>
      <c r="D203" s="6">
        <f t="shared" si="92"/>
        <v>200</v>
      </c>
      <c r="E203" s="2"/>
      <c r="F203" s="2"/>
      <c r="J203" s="1">
        <f t="shared" si="95"/>
        <v>0</v>
      </c>
      <c r="M203" s="8" t="str">
        <f t="shared" si="99"/>
        <v/>
      </c>
      <c r="N203" s="8" t="str">
        <f t="shared" si="100"/>
        <v/>
      </c>
      <c r="O203" s="1" t="str">
        <f t="shared" si="101"/>
        <v/>
      </c>
      <c r="P203" s="35" t="str">
        <f t="shared" si="102"/>
        <v/>
      </c>
      <c r="Q203" s="35" t="str">
        <f t="shared" ref="Q203:Q206" si="103">IF(D203&lt;=L$4,IF(P203="Y",Q202,Q202-1),"")</f>
        <v/>
      </c>
      <c r="R203" s="6">
        <f t="shared" ref="R203:R206" si="104">IF(Q203=Q202,0,IF(Q203&gt;0,Q203,1))</f>
        <v>0</v>
      </c>
      <c r="S203" s="6">
        <f>IF(AND(D203&lt;=L$4,P203&lt;&gt;"Y"),IF(N203&lt;VLOOKUP(O203,Runners!A$5:CY$183,S$1,FALSE),IF(Y$2="zero",0,Y$2),0),0)</f>
        <v>0</v>
      </c>
      <c r="T203" s="6">
        <f t="shared" ref="T203:T206" si="105">IF(AND(D203&lt;=L$4,P203&lt;&gt;"Y"),S203+R203,0)</f>
        <v>0</v>
      </c>
      <c r="U203" s="2"/>
      <c r="V203" s="2" t="str">
        <f>IF(O203&lt;&gt;"",VLOOKUP(O203,Runners!DE$5:DR$183,V$1,FALSE),"")</f>
        <v/>
      </c>
      <c r="W203" s="19" t="str">
        <f t="shared" ref="W203:W206" si="106">IF(O203&lt;&gt;"",(V203-N203)/V203,"")</f>
        <v/>
      </c>
    </row>
    <row r="204" spans="3:23" x14ac:dyDescent="0.25">
      <c r="C204" s="3">
        <f>IF(A204&lt;&gt;"",VLOOKUP(A204,Runners!A$5:AX$183,C$1,FALSE),0)</f>
        <v>0</v>
      </c>
      <c r="D204" s="6">
        <f t="shared" si="92"/>
        <v>201</v>
      </c>
      <c r="E204" s="2"/>
      <c r="F204" s="2"/>
      <c r="J204" s="1">
        <f t="shared" ref="J204:J206" si="107">A204</f>
        <v>0</v>
      </c>
      <c r="M204" s="8" t="str">
        <f t="shared" si="99"/>
        <v/>
      </c>
      <c r="N204" s="8" t="str">
        <f t="shared" si="100"/>
        <v/>
      </c>
      <c r="O204" s="1" t="str">
        <f t="shared" si="101"/>
        <v/>
      </c>
      <c r="P204" s="35" t="str">
        <f t="shared" si="102"/>
        <v/>
      </c>
      <c r="Q204" s="35" t="str">
        <f t="shared" si="103"/>
        <v/>
      </c>
      <c r="R204" s="6">
        <f t="shared" si="104"/>
        <v>0</v>
      </c>
      <c r="S204" s="6">
        <f>IF(AND(D204&lt;=L$4,P204&lt;&gt;"Y"),IF(N204&lt;VLOOKUP(O204,Runners!A$5:CY$183,S$1,FALSE),IF(Y$2="zero",0,Y$2),0),0)</f>
        <v>0</v>
      </c>
      <c r="T204" s="6">
        <f t="shared" si="105"/>
        <v>0</v>
      </c>
      <c r="U204" s="2"/>
      <c r="V204" s="2" t="str">
        <f>IF(O204&lt;&gt;"",VLOOKUP(O204,Runners!DE$5:DR$183,V$1,FALSE),"")</f>
        <v/>
      </c>
      <c r="W204" s="19" t="str">
        <f t="shared" si="106"/>
        <v/>
      </c>
    </row>
    <row r="205" spans="3:23" x14ac:dyDescent="0.25">
      <c r="C205" s="3">
        <f>IF(A205&lt;&gt;"",VLOOKUP(A205,Runners!A$5:AX$183,C$1,FALSE),0)</f>
        <v>0</v>
      </c>
      <c r="D205" s="6">
        <f t="shared" si="92"/>
        <v>202</v>
      </c>
      <c r="E205" s="2"/>
      <c r="F205" s="2"/>
      <c r="J205" s="1">
        <f t="shared" si="107"/>
        <v>0</v>
      </c>
      <c r="M205" s="8" t="str">
        <f t="shared" si="99"/>
        <v/>
      </c>
      <c r="N205" s="8" t="str">
        <f t="shared" si="100"/>
        <v/>
      </c>
      <c r="O205" s="1" t="str">
        <f t="shared" si="101"/>
        <v/>
      </c>
      <c r="P205" s="35" t="str">
        <f t="shared" si="102"/>
        <v/>
      </c>
      <c r="Q205" s="35" t="str">
        <f t="shared" si="103"/>
        <v/>
      </c>
      <c r="R205" s="6">
        <f t="shared" si="104"/>
        <v>0</v>
      </c>
      <c r="S205" s="6">
        <f>IF(AND(D205&lt;=L$4,P205&lt;&gt;"Y"),IF(N205&lt;VLOOKUP(O205,Runners!A$5:CY$183,S$1,FALSE),IF(Y$2="zero",0,Y$2),0),0)</f>
        <v>0</v>
      </c>
      <c r="T205" s="6">
        <f t="shared" si="105"/>
        <v>0</v>
      </c>
      <c r="U205" s="2"/>
      <c r="V205" s="2" t="str">
        <f>IF(O205&lt;&gt;"",VLOOKUP(O205,Runners!DE$5:DR$183,V$1,FALSE),"")</f>
        <v/>
      </c>
      <c r="W205" s="19" t="str">
        <f t="shared" si="106"/>
        <v/>
      </c>
    </row>
    <row r="206" spans="3:23" x14ac:dyDescent="0.25">
      <c r="C206" s="3">
        <f>IF(A206&lt;&gt;"",VLOOKUP(A206,Runners!A$5:AX$183,C$1,FALSE),0)</f>
        <v>0</v>
      </c>
      <c r="D206" s="6">
        <f t="shared" si="92"/>
        <v>203</v>
      </c>
      <c r="E206" s="2"/>
      <c r="F206" s="2"/>
      <c r="J206" s="1">
        <f t="shared" si="107"/>
        <v>0</v>
      </c>
      <c r="M206" s="8" t="str">
        <f t="shared" si="99"/>
        <v/>
      </c>
      <c r="N206" s="8" t="str">
        <f t="shared" si="100"/>
        <v/>
      </c>
      <c r="O206" s="1" t="str">
        <f t="shared" si="101"/>
        <v/>
      </c>
      <c r="P206" s="35" t="str">
        <f t="shared" si="102"/>
        <v/>
      </c>
      <c r="Q206" s="35" t="str">
        <f t="shared" si="103"/>
        <v/>
      </c>
      <c r="R206" s="6">
        <f t="shared" si="104"/>
        <v>0</v>
      </c>
      <c r="S206" s="6">
        <f>IF(AND(D206&lt;=L$4,P206&lt;&gt;"Y"),IF(N206&lt;VLOOKUP(O206,Runners!A$5:CY$183,S$1,FALSE),IF(Y$2="zero",0,Y$2),0),0)</f>
        <v>0</v>
      </c>
      <c r="T206" s="6">
        <f t="shared" si="105"/>
        <v>0</v>
      </c>
      <c r="U206" s="2"/>
      <c r="V206" s="2" t="str">
        <f>IF(O206&lt;&gt;"",VLOOKUP(O206,Runners!DE$5:DR$183,V$1,FALSE),"")</f>
        <v/>
      </c>
      <c r="W206" s="19" t="str">
        <f t="shared" si="106"/>
        <v/>
      </c>
    </row>
    <row r="207" spans="3:23" x14ac:dyDescent="0.25">
      <c r="D207" s="6">
        <f t="shared" si="92"/>
        <v>204</v>
      </c>
      <c r="S207" s="6">
        <f>IF(D207&lt;=L$4,IF(N207&lt;VLOOKUP(O207,Runners!A$5:CY$183,S$1,FALSE),2,0),0)</f>
        <v>0</v>
      </c>
    </row>
    <row r="208" spans="3:23" x14ac:dyDescent="0.25">
      <c r="D208" s="6">
        <f t="shared" si="92"/>
        <v>205</v>
      </c>
    </row>
    <row r="209" spans="4:4" x14ac:dyDescent="0.25">
      <c r="D209" s="6">
        <f t="shared" si="92"/>
        <v>206</v>
      </c>
    </row>
  </sheetData>
  <sortState ref="A4:BG105">
    <sortCondition ref="A105"/>
  </sortState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CE209"/>
  <sheetViews>
    <sheetView showZeros="0" zoomScale="110" zoomScaleNormal="11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D4" sqref="D4:D209"/>
    </sheetView>
  </sheetViews>
  <sheetFormatPr defaultColWidth="8.88671875" defaultRowHeight="12" x14ac:dyDescent="0.25"/>
  <cols>
    <col min="1" max="1" width="16.33203125" style="1" customWidth="1"/>
    <col min="2" max="2" width="5.5546875" style="1" customWidth="1"/>
    <col min="3" max="3" width="7.33203125" style="1" customWidth="1"/>
    <col min="4" max="4" width="3.5546875" style="6" bestFit="1" customWidth="1"/>
    <col min="5" max="5" width="7.6640625" style="1" customWidth="1"/>
    <col min="6" max="6" width="8.6640625" style="1" customWidth="1"/>
    <col min="7" max="7" width="8.6640625" style="6" customWidth="1"/>
    <col min="8" max="8" width="8.6640625" style="6" hidden="1" customWidth="1"/>
    <col min="9" max="9" width="8.109375" style="1" hidden="1" customWidth="1"/>
    <col min="10" max="10" width="5.6640625" style="1" hidden="1" customWidth="1"/>
    <col min="11" max="11" width="8.6640625" style="8" hidden="1" customWidth="1"/>
    <col min="12" max="12" width="11.109375" style="1" customWidth="1"/>
    <col min="13" max="13" width="8.88671875" style="1" customWidth="1"/>
    <col min="14" max="14" width="8.88671875" style="8" customWidth="1"/>
    <col min="15" max="15" width="16.6640625" style="1" customWidth="1"/>
    <col min="16" max="16" width="5.5546875" style="6" customWidth="1"/>
    <col min="17" max="17" width="5.5546875" style="6" hidden="1" customWidth="1"/>
    <col min="18" max="19" width="5.5546875" style="6" customWidth="1"/>
    <col min="20" max="20" width="5.5546875" style="1" customWidth="1"/>
    <col min="21" max="21" width="5.44140625" style="1" customWidth="1"/>
    <col min="22" max="22" width="8.88671875" style="1" hidden="1" customWidth="1"/>
    <col min="23" max="23" width="15.33203125" style="1" customWidth="1"/>
    <col min="24" max="24" width="10.33203125" style="1" customWidth="1"/>
    <col min="25" max="16384" width="8.88671875" style="1"/>
  </cols>
  <sheetData>
    <row r="1" spans="1:83" s="7" customFormat="1" x14ac:dyDescent="0.3">
      <c r="C1" s="7">
        <v>49</v>
      </c>
      <c r="D1" s="5"/>
      <c r="E1" s="4"/>
      <c r="F1" s="4"/>
      <c r="G1" s="5"/>
      <c r="H1" s="5"/>
      <c r="K1" s="10"/>
      <c r="N1" s="10"/>
      <c r="P1" s="5"/>
      <c r="Q1" s="5">
        <v>97</v>
      </c>
      <c r="R1" s="5"/>
      <c r="S1" s="5">
        <v>102</v>
      </c>
      <c r="T1" s="7">
        <v>3</v>
      </c>
      <c r="V1" s="7">
        <v>13</v>
      </c>
    </row>
    <row r="2" spans="1:83" s="7" customFormat="1" ht="24" x14ac:dyDescent="0.3">
      <c r="A2" s="7" t="s">
        <v>19</v>
      </c>
      <c r="B2" s="7" t="s">
        <v>57</v>
      </c>
      <c r="C2" s="7" t="s">
        <v>52</v>
      </c>
      <c r="D2" s="5">
        <v>0</v>
      </c>
      <c r="E2" s="4"/>
      <c r="F2" s="4"/>
      <c r="G2" s="5"/>
      <c r="H2" s="5"/>
      <c r="K2" s="10"/>
      <c r="L2" s="14" t="s">
        <v>129</v>
      </c>
      <c r="M2" s="14" t="s">
        <v>130</v>
      </c>
      <c r="N2" s="22" t="s">
        <v>131</v>
      </c>
      <c r="P2" s="34" t="s">
        <v>57</v>
      </c>
      <c r="Q2" s="34"/>
      <c r="R2" s="5" t="s">
        <v>29</v>
      </c>
      <c r="S2" s="5" t="s">
        <v>110</v>
      </c>
      <c r="T2" s="5" t="s">
        <v>115</v>
      </c>
      <c r="W2" s="7" t="s">
        <v>231</v>
      </c>
      <c r="X2" s="12" t="s">
        <v>171</v>
      </c>
      <c r="Y2" s="43">
        <v>2</v>
      </c>
    </row>
    <row r="3" spans="1:83" s="7" customFormat="1" ht="5.25" customHeight="1" x14ac:dyDescent="0.3">
      <c r="D3" s="5">
        <v>0</v>
      </c>
      <c r="E3" s="4"/>
      <c r="F3" s="4"/>
      <c r="G3" s="5"/>
      <c r="H3" s="5"/>
      <c r="K3" s="10"/>
      <c r="L3" s="14"/>
      <c r="M3" s="14"/>
      <c r="N3" s="22"/>
      <c r="P3" s="34"/>
      <c r="Q3" s="34">
        <v>41</v>
      </c>
      <c r="R3" s="5"/>
      <c r="S3" s="5"/>
      <c r="T3" s="5"/>
    </row>
    <row r="4" spans="1:83" ht="9.75" customHeight="1" x14ac:dyDescent="0.25">
      <c r="A4" s="1" t="s">
        <v>5</v>
      </c>
      <c r="C4" s="3">
        <f>IF(A4&lt;&gt;"",VLOOKUP(A4,Runners!A$5:AX$183,C$1,FALSE),0)</f>
        <v>9.7222222222222224E-3</v>
      </c>
      <c r="D4" s="6">
        <f t="shared" ref="D4:D29" si="0">D3+1</f>
        <v>1</v>
      </c>
      <c r="E4" s="2"/>
      <c r="F4" s="2">
        <f t="shared" ref="F4:F9" si="1">IF(E4&gt;0,E4-C4,0)</f>
        <v>0</v>
      </c>
      <c r="J4" s="1" t="str">
        <f t="shared" ref="J4:J35" si="2">A4</f>
        <v>Alan Elstone</v>
      </c>
      <c r="L4" s="7">
        <f>COUNT(E4:E207)</f>
        <v>15</v>
      </c>
      <c r="M4" s="8">
        <f t="shared" ref="M4:M67" si="3">IF(D4&lt;=L$4,SMALL(E$4:E$207,D4),"")</f>
        <v>2.5775462962962962E-2</v>
      </c>
      <c r="N4" s="8">
        <f t="shared" ref="N4:N35" si="4">IF(D4&lt;=L$4,VLOOKUP(M4,E$4:F$207,2,FALSE),"")</f>
        <v>1.7789351851851851E-2</v>
      </c>
      <c r="O4" s="1" t="str">
        <f t="shared" ref="O4:O67" si="5">IF(D4&lt;=L$4,VLOOKUP(M4,E$4:J$207,6,FALSE),"")</f>
        <v>Ant Joy</v>
      </c>
      <c r="P4" s="35">
        <f t="shared" ref="P4:P35" si="6">IF(D4&lt;=L$4,VLOOKUP(O4,A$4:B$207,2,FALSE),"")</f>
        <v>0</v>
      </c>
      <c r="Q4" s="35">
        <f t="shared" ref="Q4:Q28" si="7">IF(D4&lt;=L$4,IF(P4="Y",Q3,Q3-1),"")</f>
        <v>40</v>
      </c>
      <c r="R4" s="6">
        <f t="shared" ref="R4:R67" si="8">IF(Q4=Q3,0,IF(Q4&gt;0,Q4,1))</f>
        <v>40</v>
      </c>
      <c r="S4" s="6">
        <f>IF(AND(D4&lt;=L$4,P4&lt;&gt;"Y"),IF(N4&lt;VLOOKUP(O4,Runners!A$5:CY$183,S$1,FALSE),IF(Y$2="zero",0,Y$2),0),0)</f>
        <v>2</v>
      </c>
      <c r="T4" s="6">
        <f t="shared" ref="T4:T29" si="9">IF(AND(D4&lt;=L$4,P4&lt;&gt;"Y"),S4+R4,0)</f>
        <v>42</v>
      </c>
      <c r="U4" s="2"/>
      <c r="V4" s="2">
        <f>IF(O4&lt;&gt;"",VLOOKUP(O4,Runners!DE$5:DR$183,V$1,FALSE),"")</f>
        <v>1.9849537037037041E-2</v>
      </c>
      <c r="W4" s="19">
        <f t="shared" ref="W4:W29" si="10">IF(O4&lt;&gt;"",(V4-N4)/V4,"")</f>
        <v>0.10379008746355703</v>
      </c>
    </row>
    <row r="5" spans="1:83" x14ac:dyDescent="0.25">
      <c r="A5" s="1" t="s">
        <v>1</v>
      </c>
      <c r="C5" s="3">
        <f>IF(A5&lt;&gt;"",VLOOKUP(A5,Runners!A$5:AX$183,C$1,FALSE),0)</f>
        <v>1.1111111111111112E-2</v>
      </c>
      <c r="D5" s="6">
        <f t="shared" si="0"/>
        <v>2</v>
      </c>
      <c r="E5" s="2"/>
      <c r="F5" s="2">
        <f t="shared" si="1"/>
        <v>0</v>
      </c>
      <c r="J5" s="1" t="str">
        <f t="shared" si="2"/>
        <v>Alex Tate</v>
      </c>
      <c r="L5" s="7"/>
      <c r="M5" s="8">
        <f t="shared" si="3"/>
        <v>2.6412037037037036E-2</v>
      </c>
      <c r="N5" s="8">
        <f t="shared" si="4"/>
        <v>1.8425925925925925E-2</v>
      </c>
      <c r="O5" s="1" t="str">
        <f t="shared" si="5"/>
        <v>Liz Canavan</v>
      </c>
      <c r="P5" s="35">
        <f t="shared" si="6"/>
        <v>0</v>
      </c>
      <c r="Q5" s="35">
        <f t="shared" si="7"/>
        <v>39</v>
      </c>
      <c r="R5" s="6">
        <f t="shared" si="8"/>
        <v>39</v>
      </c>
      <c r="S5" s="6">
        <f>IF(AND(D5&lt;=L$4,P5&lt;&gt;"Y"),IF(N5&lt;VLOOKUP(O5,Runners!A$5:CY$183,S$1,FALSE),IF(Y$2="zero",0,Y$2),0),0)</f>
        <v>2</v>
      </c>
      <c r="T5" s="6">
        <f t="shared" si="9"/>
        <v>41</v>
      </c>
      <c r="U5" s="2"/>
      <c r="V5" s="2">
        <f>IF(O5&lt;&gt;"",VLOOKUP(O5,Runners!DE$5:DR$183,V$1,FALSE),"")</f>
        <v>1.9861111111111111E-2</v>
      </c>
      <c r="W5" s="19">
        <f t="shared" si="10"/>
        <v>7.2261072261072257E-2</v>
      </c>
      <c r="X5" s="2" t="s">
        <v>126</v>
      </c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</row>
    <row r="6" spans="1:83" x14ac:dyDescent="0.25">
      <c r="A6" s="1" t="s">
        <v>187</v>
      </c>
      <c r="B6" s="3"/>
      <c r="C6" s="3">
        <f>IF(A6&lt;&gt;"",VLOOKUP(A6,Runners!A$5:AX$183,C$1,FALSE),0)</f>
        <v>4.340277777777778E-3</v>
      </c>
      <c r="D6" s="6">
        <f t="shared" si="0"/>
        <v>3</v>
      </c>
      <c r="E6" s="2"/>
      <c r="F6" s="2">
        <f t="shared" si="1"/>
        <v>0</v>
      </c>
      <c r="J6" s="1" t="str">
        <f t="shared" si="2"/>
        <v>Alex Wiggins</v>
      </c>
      <c r="M6" s="8">
        <f t="shared" si="3"/>
        <v>2.6759259259259257E-2</v>
      </c>
      <c r="N6" s="8">
        <f t="shared" si="4"/>
        <v>1.7210648148148149E-2</v>
      </c>
      <c r="O6" s="1" t="str">
        <f t="shared" si="5"/>
        <v>Morgan Pritchard</v>
      </c>
      <c r="P6" s="35">
        <f t="shared" si="6"/>
        <v>0</v>
      </c>
      <c r="Q6" s="35">
        <f t="shared" si="7"/>
        <v>38</v>
      </c>
      <c r="R6" s="6">
        <f t="shared" si="8"/>
        <v>38</v>
      </c>
      <c r="S6" s="6">
        <f>IF(AND(D6&lt;=L$4,P6&lt;&gt;"Y"),IF(N6&lt;VLOOKUP(O6,Runners!A$5:CY$183,S$1,FALSE),IF(Y$2="zero",0,Y$2),0),0)</f>
        <v>2</v>
      </c>
      <c r="T6" s="6">
        <f t="shared" si="9"/>
        <v>40</v>
      </c>
      <c r="U6" s="2"/>
      <c r="V6" s="2">
        <f>IF(O6&lt;&gt;"",VLOOKUP(O6,Runners!DE$5:DR$183,V$1,FALSE),"")</f>
        <v>1.8354565602302999E-2</v>
      </c>
      <c r="W6" s="19">
        <f t="shared" si="10"/>
        <v>6.2323319382253307E-2</v>
      </c>
    </row>
    <row r="7" spans="1:83" x14ac:dyDescent="0.25">
      <c r="A7" s="1" t="s">
        <v>178</v>
      </c>
      <c r="C7" s="3">
        <f>IF(A7&lt;&gt;"",VLOOKUP(A7,Runners!A$5:AX$183,C$1,FALSE),0)</f>
        <v>1.4583333333333334E-2</v>
      </c>
      <c r="D7" s="6">
        <f t="shared" si="0"/>
        <v>4</v>
      </c>
      <c r="E7" s="2"/>
      <c r="F7" s="2">
        <f t="shared" si="1"/>
        <v>0</v>
      </c>
      <c r="J7" s="1" t="str">
        <f t="shared" si="2"/>
        <v>Alistair Leivers</v>
      </c>
      <c r="M7" s="8">
        <f t="shared" si="3"/>
        <v>2.6805555555555555E-2</v>
      </c>
      <c r="N7" s="8">
        <f t="shared" si="4"/>
        <v>1.7256944444444443E-2</v>
      </c>
      <c r="O7" s="1" t="str">
        <f t="shared" si="5"/>
        <v>Lewis McAfee</v>
      </c>
      <c r="P7" s="35">
        <f t="shared" si="6"/>
        <v>0</v>
      </c>
      <c r="Q7" s="35">
        <f t="shared" si="7"/>
        <v>37</v>
      </c>
      <c r="R7" s="6">
        <f t="shared" si="8"/>
        <v>37</v>
      </c>
      <c r="S7" s="6">
        <f>IF(AND(D7&lt;=L$4,P7&lt;&gt;"Y"),IF(N7&lt;VLOOKUP(O7,Runners!A$5:CY$183,S$1,FALSE),IF(Y$2="zero",0,Y$2),0),0)</f>
        <v>2</v>
      </c>
      <c r="T7" s="6">
        <f t="shared" si="9"/>
        <v>39</v>
      </c>
      <c r="U7" s="2"/>
      <c r="V7" s="2">
        <f>IF(O7&lt;&gt;"",VLOOKUP(O7,Runners!DE$5:DR$183,V$1,FALSE),"")</f>
        <v>1.956341309678207E-2</v>
      </c>
      <c r="W7" s="19">
        <f t="shared" si="10"/>
        <v>0.11789704797047974</v>
      </c>
    </row>
    <row r="8" spans="1:83" x14ac:dyDescent="0.25">
      <c r="A8" s="1" t="s">
        <v>43</v>
      </c>
      <c r="C8" s="3">
        <f>IF(A8&lt;&gt;"",VLOOKUP(A8,Runners!A$5:AX$183,C$1,FALSE),0)</f>
        <v>1.2499999999999999E-2</v>
      </c>
      <c r="D8" s="6">
        <f t="shared" si="0"/>
        <v>5</v>
      </c>
      <c r="E8" s="2"/>
      <c r="F8" s="2">
        <f t="shared" si="1"/>
        <v>0</v>
      </c>
      <c r="J8" s="1" t="str">
        <f t="shared" si="2"/>
        <v>Andy Draper</v>
      </c>
      <c r="M8" s="8">
        <f t="shared" si="3"/>
        <v>2.7164351851851853E-2</v>
      </c>
      <c r="N8" s="8">
        <f t="shared" si="4"/>
        <v>2.0046296296296298E-2</v>
      </c>
      <c r="O8" s="1" t="str">
        <f t="shared" si="5"/>
        <v>Barry Broughton</v>
      </c>
      <c r="P8" s="35">
        <f t="shared" si="6"/>
        <v>0</v>
      </c>
      <c r="Q8" s="35">
        <f t="shared" si="7"/>
        <v>36</v>
      </c>
      <c r="R8" s="6">
        <f t="shared" si="8"/>
        <v>36</v>
      </c>
      <c r="S8" s="6">
        <f>IF(AND(D8&lt;=L$4,P8&lt;&gt;"Y"),IF(N8&lt;VLOOKUP(O8,Runners!A$5:CY$183,S$1,FALSE),IF(Y$2="zero",0,Y$2),0),0)</f>
        <v>2</v>
      </c>
      <c r="T8" s="6">
        <f t="shared" si="9"/>
        <v>38</v>
      </c>
      <c r="U8" s="2"/>
      <c r="V8" s="2">
        <f>IF(O8&lt;&gt;"",VLOOKUP(O8,Runners!DE$5:DR$183,V$1,FALSE),"")</f>
        <v>2.0682870370370369E-2</v>
      </c>
      <c r="W8" s="19">
        <f t="shared" si="10"/>
        <v>3.0777839955232068E-2</v>
      </c>
    </row>
    <row r="9" spans="1:83" x14ac:dyDescent="0.25">
      <c r="A9" s="1" t="s">
        <v>228</v>
      </c>
      <c r="C9" s="3">
        <f>IF(A9&lt;&gt;"",VLOOKUP(A9,Runners!A$5:AX$183,C$1,FALSE),0)</f>
        <v>7.9861111111111105E-3</v>
      </c>
      <c r="D9" s="6">
        <f t="shared" si="0"/>
        <v>6</v>
      </c>
      <c r="E9" s="2">
        <v>2.5775462962962962E-2</v>
      </c>
      <c r="F9" s="2">
        <f t="shared" si="1"/>
        <v>1.7789351851851851E-2</v>
      </c>
      <c r="J9" s="1" t="str">
        <f t="shared" si="2"/>
        <v>Ant Joy</v>
      </c>
      <c r="M9" s="8">
        <f t="shared" si="3"/>
        <v>2.7395833333333338E-2</v>
      </c>
      <c r="N9" s="8">
        <f t="shared" si="4"/>
        <v>1.6111111111111118E-2</v>
      </c>
      <c r="O9" s="1" t="str">
        <f t="shared" si="5"/>
        <v>Mark Selby</v>
      </c>
      <c r="P9" s="35">
        <f t="shared" si="6"/>
        <v>0</v>
      </c>
      <c r="Q9" s="35">
        <f t="shared" si="7"/>
        <v>35</v>
      </c>
      <c r="R9" s="6">
        <f t="shared" si="8"/>
        <v>35</v>
      </c>
      <c r="S9" s="6">
        <f>IF(AND(D9&lt;=L$4,P9&lt;&gt;"Y"),IF(N9&lt;VLOOKUP(O9,Runners!A$5:CY$183,S$1,FALSE),IF(Y$2="zero",0,Y$2),0),0)</f>
        <v>2</v>
      </c>
      <c r="T9" s="6">
        <f t="shared" si="9"/>
        <v>37</v>
      </c>
      <c r="U9" s="2"/>
      <c r="V9" s="2">
        <f>IF(O9&lt;&gt;"",VLOOKUP(O9,Runners!DE$5:DR$183,V$1,FALSE),"")</f>
        <v>1.6527777777777773E-2</v>
      </c>
      <c r="W9" s="19">
        <f t="shared" si="10"/>
        <v>2.5210084033612776E-2</v>
      </c>
    </row>
    <row r="10" spans="1:83" x14ac:dyDescent="0.25">
      <c r="A10" s="1" t="s">
        <v>18</v>
      </c>
      <c r="C10" s="3">
        <f>IF(A10&lt;&gt;"",VLOOKUP(A10,Runners!A$5:AX$183,C$1,FALSE),0)</f>
        <v>7.4652777777777781E-3</v>
      </c>
      <c r="D10" s="6">
        <f t="shared" si="0"/>
        <v>7</v>
      </c>
      <c r="E10" s="2"/>
      <c r="F10" s="2">
        <f t="shared" ref="F10:F30" si="11">IF(E10&gt;0,E10-C10,0)</f>
        <v>0</v>
      </c>
      <c r="J10" s="1" t="str">
        <f t="shared" si="2"/>
        <v>Barbara Holmes</v>
      </c>
      <c r="M10" s="8">
        <f t="shared" si="3"/>
        <v>2.7835648148148151E-2</v>
      </c>
      <c r="N10" s="8">
        <f t="shared" si="4"/>
        <v>1.4641203703703707E-2</v>
      </c>
      <c r="O10" s="1" t="str">
        <f t="shared" si="5"/>
        <v>James Whittle</v>
      </c>
      <c r="P10" s="35">
        <f t="shared" si="6"/>
        <v>0</v>
      </c>
      <c r="Q10" s="35">
        <f t="shared" si="7"/>
        <v>34</v>
      </c>
      <c r="R10" s="6">
        <f t="shared" si="8"/>
        <v>34</v>
      </c>
      <c r="S10" s="6">
        <f>IF(AND(D10&lt;=L$4,P10&lt;&gt;"Y"),IF(N10&lt;VLOOKUP(O10,Runners!A$5:CY$183,S$1,FALSE),IF(Y$2="zero",0,Y$2),0),0)</f>
        <v>2</v>
      </c>
      <c r="T10" s="6">
        <f t="shared" si="9"/>
        <v>36</v>
      </c>
      <c r="U10" s="2"/>
      <c r="V10" s="2">
        <f>IF(O10&lt;&gt;"",VLOOKUP(O10,Runners!DE$5:DR$183,V$1,FALSE),"")</f>
        <v>1.4664351851851852E-2</v>
      </c>
      <c r="W10" s="19">
        <f t="shared" si="10"/>
        <v>1.5785319652721098E-3</v>
      </c>
    </row>
    <row r="11" spans="1:83" x14ac:dyDescent="0.25">
      <c r="A11" s="1" t="s">
        <v>173</v>
      </c>
      <c r="B11" s="3"/>
      <c r="C11" s="3">
        <f>IF(A11&lt;&gt;"",VLOOKUP(A11,Runners!A$5:AX$183,C$1,FALSE),0)</f>
        <v>7.1180555555555554E-3</v>
      </c>
      <c r="D11" s="6">
        <f t="shared" si="0"/>
        <v>8</v>
      </c>
      <c r="E11" s="2">
        <v>2.7164351851851853E-2</v>
      </c>
      <c r="F11" s="2">
        <f t="shared" si="11"/>
        <v>2.0046296296296298E-2</v>
      </c>
      <c r="J11" s="1" t="str">
        <f t="shared" si="2"/>
        <v>Barry Broughton</v>
      </c>
      <c r="M11" s="8">
        <f t="shared" si="3"/>
        <v>2.8032407407407409E-2</v>
      </c>
      <c r="N11" s="8">
        <f t="shared" si="4"/>
        <v>2.056712962962963E-2</v>
      </c>
      <c r="O11" s="1" t="str">
        <f t="shared" si="5"/>
        <v>Xavia Cooper</v>
      </c>
      <c r="P11" s="35">
        <f t="shared" si="6"/>
        <v>0</v>
      </c>
      <c r="Q11" s="35">
        <f t="shared" si="7"/>
        <v>33</v>
      </c>
      <c r="R11" s="6">
        <f t="shared" si="8"/>
        <v>33</v>
      </c>
      <c r="S11" s="6">
        <f>IF(AND(D11&lt;=L$4,P11&lt;&gt;"Y"),IF(N11&lt;VLOOKUP(O11,Runners!A$5:CY$183,S$1,FALSE),IF(Y$2="zero",0,Y$2),0),0)</f>
        <v>0</v>
      </c>
      <c r="T11" s="6">
        <f t="shared" si="9"/>
        <v>33</v>
      </c>
      <c r="U11" s="2"/>
      <c r="V11" s="2">
        <f>IF(O11&lt;&gt;"",VLOOKUP(O11,Runners!DE$5:DR$183,V$1,FALSE),"")</f>
        <v>2.0451388888888894E-2</v>
      </c>
      <c r="W11" s="19">
        <f t="shared" si="10"/>
        <v>-5.659309564232916E-3</v>
      </c>
    </row>
    <row r="12" spans="1:83" x14ac:dyDescent="0.25">
      <c r="A12" s="1" t="s">
        <v>27</v>
      </c>
      <c r="C12" s="3">
        <f>IF(A12&lt;&gt;"",VLOOKUP(A12,Runners!A$5:AX$183,C$1,FALSE),0)</f>
        <v>4.340277777777778E-3</v>
      </c>
      <c r="D12" s="6">
        <f t="shared" si="0"/>
        <v>9</v>
      </c>
      <c r="E12" s="2">
        <v>2.883101851851852E-2</v>
      </c>
      <c r="F12" s="2">
        <f t="shared" si="11"/>
        <v>2.4490740740740743E-2</v>
      </c>
      <c r="J12" s="1" t="str">
        <f t="shared" si="2"/>
        <v>Bec Willetts</v>
      </c>
      <c r="M12" s="8">
        <f t="shared" si="3"/>
        <v>2.8078703703703703E-2</v>
      </c>
      <c r="N12" s="8">
        <f t="shared" si="4"/>
        <v>1.5405092592592592E-2</v>
      </c>
      <c r="O12" s="1" t="str">
        <f t="shared" si="5"/>
        <v>Dom Kirby</v>
      </c>
      <c r="P12" s="35">
        <f t="shared" si="6"/>
        <v>0</v>
      </c>
      <c r="Q12" s="35">
        <f t="shared" si="7"/>
        <v>32</v>
      </c>
      <c r="R12" s="6">
        <f t="shared" si="8"/>
        <v>32</v>
      </c>
      <c r="S12" s="6">
        <f>IF(AND(D12&lt;=L$4,P12&lt;&gt;"Y"),IF(N12&lt;VLOOKUP(O12,Runners!A$5:CY$183,S$1,FALSE),IF(Y$2="zero",0,Y$2),0),0)</f>
        <v>0</v>
      </c>
      <c r="T12" s="6">
        <f t="shared" si="9"/>
        <v>32</v>
      </c>
      <c r="U12" s="2"/>
      <c r="V12" s="2">
        <f>IF(O12&lt;&gt;"",VLOOKUP(O12,Runners!DE$5:DR$183,V$1,FALSE),"")</f>
        <v>1.5219907407407404E-2</v>
      </c>
      <c r="W12" s="19">
        <f t="shared" si="10"/>
        <v>-1.2167300380228294E-2</v>
      </c>
    </row>
    <row r="13" spans="1:83" x14ac:dyDescent="0.25">
      <c r="A13" s="1" t="s">
        <v>17</v>
      </c>
      <c r="C13" s="3">
        <f>IF(A13&lt;&gt;"",VLOOKUP(A13,Runners!A$5:AX$183,C$1,FALSE),0)</f>
        <v>8.6805555555555551E-4</v>
      </c>
      <c r="D13" s="6">
        <f t="shared" si="0"/>
        <v>10</v>
      </c>
      <c r="E13" s="2"/>
      <c r="F13" s="2">
        <f t="shared" si="11"/>
        <v>0</v>
      </c>
      <c r="J13" s="1" t="str">
        <f t="shared" si="2"/>
        <v>Bob Clough</v>
      </c>
      <c r="M13" s="8">
        <f t="shared" si="3"/>
        <v>2.8113425925925927E-2</v>
      </c>
      <c r="N13" s="8">
        <f t="shared" si="4"/>
        <v>1.7175925925925928E-2</v>
      </c>
      <c r="O13" s="1" t="str">
        <f t="shared" si="5"/>
        <v>Dan Gregson</v>
      </c>
      <c r="P13" s="35">
        <f t="shared" si="6"/>
        <v>0</v>
      </c>
      <c r="Q13" s="35">
        <f t="shared" si="7"/>
        <v>31</v>
      </c>
      <c r="R13" s="6">
        <f t="shared" si="8"/>
        <v>31</v>
      </c>
      <c r="S13" s="6">
        <f>IF(AND(D13&lt;=L$4,P13&lt;&gt;"Y"),IF(N13&lt;VLOOKUP(O13,Runners!A$5:CY$183,S$1,FALSE),IF(Y$2="zero",0,Y$2),0),0)</f>
        <v>0</v>
      </c>
      <c r="T13" s="6">
        <f t="shared" si="9"/>
        <v>31</v>
      </c>
      <c r="U13" s="2"/>
      <c r="V13" s="2">
        <f>IF(O13&lt;&gt;"",VLOOKUP(O13,Runners!DE$5:DR$183,V$1,FALSE),"")</f>
        <v>1.6898148148148148E-2</v>
      </c>
      <c r="W13" s="19">
        <f t="shared" si="10"/>
        <v>-1.6438356164383668E-2</v>
      </c>
    </row>
    <row r="14" spans="1:83" x14ac:dyDescent="0.25">
      <c r="A14" s="1" t="s">
        <v>190</v>
      </c>
      <c r="C14" s="3">
        <f>IF(A14&lt;&gt;"",VLOOKUP(A14,Runners!A$5:AX$183,C$1,FALSE),0)</f>
        <v>3.2986111111111111E-3</v>
      </c>
      <c r="D14" s="6">
        <f t="shared" si="0"/>
        <v>11</v>
      </c>
      <c r="E14" s="2"/>
      <c r="F14" s="2">
        <f t="shared" si="11"/>
        <v>0</v>
      </c>
      <c r="J14" s="1" t="str">
        <f t="shared" si="2"/>
        <v>Carolyn Melvin</v>
      </c>
      <c r="M14" s="8">
        <f t="shared" si="3"/>
        <v>2.8194444444444442E-2</v>
      </c>
      <c r="N14" s="8">
        <f t="shared" si="4"/>
        <v>1.7951388888888885E-2</v>
      </c>
      <c r="O14" s="1" t="str">
        <f t="shared" si="5"/>
        <v>Chris Bowker</v>
      </c>
      <c r="P14" s="35">
        <f t="shared" si="6"/>
        <v>0</v>
      </c>
      <c r="Q14" s="35">
        <f t="shared" si="7"/>
        <v>30</v>
      </c>
      <c r="R14" s="6">
        <f t="shared" si="8"/>
        <v>30</v>
      </c>
      <c r="S14" s="6">
        <f>IF(AND(D14&lt;=L$4,P14&lt;&gt;"Y"),IF(N14&lt;VLOOKUP(O14,Runners!A$5:CY$183,S$1,FALSE),IF(Y$2="zero",0,Y$2),0),0)</f>
        <v>0</v>
      </c>
      <c r="T14" s="6">
        <f t="shared" si="9"/>
        <v>30</v>
      </c>
      <c r="U14" s="2"/>
      <c r="V14" s="2">
        <f>IF(O14&lt;&gt;"",VLOOKUP(O14,Runners!DE$5:DR$183,V$1,FALSE),"")</f>
        <v>1.7592592592592597E-2</v>
      </c>
      <c r="W14" s="19">
        <f t="shared" si="10"/>
        <v>-2.0394736842104765E-2</v>
      </c>
    </row>
    <row r="15" spans="1:83" x14ac:dyDescent="0.25">
      <c r="A15" s="1" t="s">
        <v>125</v>
      </c>
      <c r="C15" s="3">
        <f>IF(A15&lt;&gt;"",VLOOKUP(A15,Runners!A$5:AX$183,C$1,FALSE),0)</f>
        <v>1.0069444444444445E-2</v>
      </c>
      <c r="D15" s="6">
        <f t="shared" si="0"/>
        <v>12</v>
      </c>
      <c r="E15" s="2"/>
      <c r="F15" s="2">
        <f t="shared" si="11"/>
        <v>0</v>
      </c>
      <c r="J15" s="1" t="str">
        <f t="shared" si="2"/>
        <v>Catherine Carrdus</v>
      </c>
      <c r="M15" s="8">
        <f t="shared" si="3"/>
        <v>2.8530092592592593E-2</v>
      </c>
      <c r="N15" s="8">
        <f t="shared" si="4"/>
        <v>2.1585648148148149E-2</v>
      </c>
      <c r="O15" s="1" t="str">
        <f t="shared" si="5"/>
        <v>Greg Oulton</v>
      </c>
      <c r="P15" s="35">
        <f t="shared" si="6"/>
        <v>0</v>
      </c>
      <c r="Q15" s="35">
        <f t="shared" si="7"/>
        <v>29</v>
      </c>
      <c r="R15" s="6">
        <f t="shared" si="8"/>
        <v>29</v>
      </c>
      <c r="S15" s="6">
        <f>IF(AND(D15&lt;=L$4,P15&lt;&gt;"Y"),IF(N15&lt;VLOOKUP(O15,Runners!A$5:CY$183,S$1,FALSE),IF(Y$2="zero",0,Y$2),0),0)</f>
        <v>0</v>
      </c>
      <c r="T15" s="6">
        <f t="shared" si="9"/>
        <v>29</v>
      </c>
      <c r="U15" s="2"/>
      <c r="V15" s="2">
        <f>IF(O15&lt;&gt;"",VLOOKUP(O15,Runners!DE$5:DR$183,V$1,FALSE),"")</f>
        <v>2.0844907407407406E-2</v>
      </c>
      <c r="W15" s="19">
        <f t="shared" si="10"/>
        <v>-3.5535813436979577E-2</v>
      </c>
    </row>
    <row r="16" spans="1:83" x14ac:dyDescent="0.25">
      <c r="A16" s="1" t="s">
        <v>161</v>
      </c>
      <c r="C16" s="3">
        <f>IF(A16&lt;&gt;"",VLOOKUP(A16,Runners!A$5:AX$183,C$1,FALSE),0)</f>
        <v>7.1180555555555554E-3</v>
      </c>
      <c r="D16" s="6">
        <f t="shared" si="0"/>
        <v>13</v>
      </c>
      <c r="E16" s="2"/>
      <c r="F16" s="2">
        <f t="shared" si="11"/>
        <v>0</v>
      </c>
      <c r="J16" s="1" t="str">
        <f t="shared" si="2"/>
        <v>Catherine MacLachlan</v>
      </c>
      <c r="M16" s="8">
        <f t="shared" si="3"/>
        <v>2.883101851851852E-2</v>
      </c>
      <c r="N16" s="8">
        <f t="shared" si="4"/>
        <v>2.4490740740740743E-2</v>
      </c>
      <c r="O16" s="1" t="str">
        <f t="shared" si="5"/>
        <v>Bec Willetts</v>
      </c>
      <c r="P16" s="35">
        <f t="shared" si="6"/>
        <v>0</v>
      </c>
      <c r="Q16" s="35">
        <f t="shared" si="7"/>
        <v>28</v>
      </c>
      <c r="R16" s="6">
        <f t="shared" si="8"/>
        <v>28</v>
      </c>
      <c r="S16" s="6">
        <f>IF(AND(D16&lt;=L$4,P16&lt;&gt;"Y"),IF(N16&lt;VLOOKUP(O16,Runners!A$5:CY$183,S$1,FALSE),IF(Y$2="zero",0,Y$2),0),0)</f>
        <v>2</v>
      </c>
      <c r="T16" s="6">
        <f t="shared" si="9"/>
        <v>30</v>
      </c>
      <c r="U16" s="2"/>
      <c r="V16" s="2">
        <f>IF(O16&lt;&gt;"",VLOOKUP(O16,Runners!DE$5:DR$183,V$1,FALSE),"")</f>
        <v>2.3555501087966998E-2</v>
      </c>
      <c r="W16" s="19">
        <f t="shared" si="10"/>
        <v>-3.9703661971831283E-2</v>
      </c>
    </row>
    <row r="17" spans="1:23" x14ac:dyDescent="0.25">
      <c r="A17" s="1" t="s">
        <v>137</v>
      </c>
      <c r="C17" s="3">
        <f>IF(A17&lt;&gt;"",VLOOKUP(A17,Runners!A$5:AX$183,C$1,FALSE),0)</f>
        <v>1.0243055555555556E-2</v>
      </c>
      <c r="D17" s="6">
        <f t="shared" si="0"/>
        <v>14</v>
      </c>
      <c r="E17" s="2">
        <v>2.8194444444444442E-2</v>
      </c>
      <c r="F17" s="2">
        <f t="shared" si="11"/>
        <v>1.7951388888888885E-2</v>
      </c>
      <c r="J17" s="1" t="str">
        <f t="shared" si="2"/>
        <v>Chris Bowker</v>
      </c>
      <c r="M17" s="8">
        <f t="shared" si="3"/>
        <v>2.9050925925925928E-2</v>
      </c>
      <c r="N17" s="8">
        <f t="shared" si="4"/>
        <v>2.5925925925925929E-2</v>
      </c>
      <c r="O17" s="1" t="str">
        <f t="shared" si="5"/>
        <v>Sue Henry</v>
      </c>
      <c r="P17" s="35">
        <f t="shared" si="6"/>
        <v>0</v>
      </c>
      <c r="Q17" s="35">
        <f t="shared" si="7"/>
        <v>27</v>
      </c>
      <c r="R17" s="6">
        <f t="shared" si="8"/>
        <v>27</v>
      </c>
      <c r="S17" s="6">
        <f>IF(AND(D17&lt;=L$4,P17&lt;&gt;"Y"),IF(N17&lt;VLOOKUP(O17,Runners!A$5:CY$183,S$1,FALSE),IF(Y$2="zero",0,Y$2),0),0)</f>
        <v>0</v>
      </c>
      <c r="T17" s="6">
        <f t="shared" si="9"/>
        <v>27</v>
      </c>
      <c r="U17" s="2"/>
      <c r="V17" s="2">
        <f>IF(O17&lt;&gt;"",VLOOKUP(O17,Runners!DE$5:DR$183,V$1,FALSE),"")</f>
        <v>2.4745486111111107E-2</v>
      </c>
      <c r="W17" s="19">
        <f t="shared" si="10"/>
        <v>-4.770323805782041E-2</v>
      </c>
    </row>
    <row r="18" spans="1:23" x14ac:dyDescent="0.25">
      <c r="A18" s="1" t="s">
        <v>172</v>
      </c>
      <c r="C18" s="3">
        <f>IF(A18&lt;&gt;"",VLOOKUP(A18,Runners!A$5:AX$183,C$1,FALSE),0)</f>
        <v>1.2326388888888888E-2</v>
      </c>
      <c r="D18" s="6">
        <f t="shared" si="0"/>
        <v>15</v>
      </c>
      <c r="E18" s="2"/>
      <c r="F18" s="2">
        <f t="shared" si="11"/>
        <v>0</v>
      </c>
      <c r="J18" s="1" t="str">
        <f t="shared" si="2"/>
        <v>Chris Cottam</v>
      </c>
      <c r="M18" s="8">
        <f t="shared" si="3"/>
        <v>3.0312499999999996E-2</v>
      </c>
      <c r="N18" s="8">
        <f t="shared" si="4"/>
        <v>2.7534722222222217E-2</v>
      </c>
      <c r="O18" s="1" t="str">
        <f t="shared" si="5"/>
        <v>Sarah Cook</v>
      </c>
      <c r="P18" s="35">
        <f t="shared" si="6"/>
        <v>0</v>
      </c>
      <c r="Q18" s="35">
        <f t="shared" si="7"/>
        <v>26</v>
      </c>
      <c r="R18" s="6">
        <f t="shared" si="8"/>
        <v>26</v>
      </c>
      <c r="S18" s="6">
        <f>IF(AND(D18&lt;=L$4,P18&lt;&gt;"Y"),IF(N18&lt;VLOOKUP(O18,Runners!A$5:CY$183,S$1,FALSE),IF(Y$2="zero",0,Y$2),0),0)</f>
        <v>0</v>
      </c>
      <c r="T18" s="6">
        <f t="shared" si="9"/>
        <v>26</v>
      </c>
      <c r="U18" s="2"/>
      <c r="V18" s="2">
        <f>IF(O18&lt;&gt;"",VLOOKUP(O18,Runners!DE$5:DR$183,V$1,FALSE),"")</f>
        <v>2.5000000000000001E-2</v>
      </c>
      <c r="W18" s="19">
        <f t="shared" si="10"/>
        <v>-0.10138888888888864</v>
      </c>
    </row>
    <row r="19" spans="1:23" x14ac:dyDescent="0.25">
      <c r="A19" s="1" t="s">
        <v>150</v>
      </c>
      <c r="C19" s="3">
        <f>IF(A19&lt;&gt;"",VLOOKUP(A19,Runners!A$5:AX$183,C$1,FALSE),0)</f>
        <v>6.5972222222222222E-3</v>
      </c>
      <c r="D19" s="6">
        <f t="shared" si="0"/>
        <v>16</v>
      </c>
      <c r="E19" s="2"/>
      <c r="F19" s="2">
        <f t="shared" si="11"/>
        <v>0</v>
      </c>
      <c r="J19" s="1" t="str">
        <f t="shared" si="2"/>
        <v>Claire Markham</v>
      </c>
      <c r="M19" s="8" t="str">
        <f t="shared" si="3"/>
        <v/>
      </c>
      <c r="N19" s="8" t="str">
        <f t="shared" si="4"/>
        <v/>
      </c>
      <c r="O19" s="1" t="str">
        <f t="shared" si="5"/>
        <v/>
      </c>
      <c r="P19" s="35" t="str">
        <f t="shared" si="6"/>
        <v/>
      </c>
      <c r="Q19" s="35" t="str">
        <f t="shared" si="7"/>
        <v/>
      </c>
      <c r="R19" s="6" t="str">
        <f t="shared" si="8"/>
        <v/>
      </c>
      <c r="S19" s="6">
        <f>IF(AND(D19&lt;=L$4,P19&lt;&gt;"Y"),IF(N19&lt;VLOOKUP(O19,Runners!A$5:CY$183,S$1,FALSE),IF(Y$2="zero",0,Y$2),0),0)</f>
        <v>0</v>
      </c>
      <c r="T19" s="6">
        <f t="shared" si="9"/>
        <v>0</v>
      </c>
      <c r="U19" s="2"/>
      <c r="V19" s="2" t="str">
        <f>IF(O19&lt;&gt;"",VLOOKUP(O19,Runners!DE$5:DR$183,V$1,FALSE),"")</f>
        <v/>
      </c>
      <c r="W19" s="19" t="str">
        <f t="shared" si="10"/>
        <v/>
      </c>
    </row>
    <row r="20" spans="1:23" x14ac:dyDescent="0.25">
      <c r="A20" s="1" t="s">
        <v>177</v>
      </c>
      <c r="C20" s="3">
        <f>IF(A20&lt;&gt;"",VLOOKUP(A20,Runners!A$5:AX$183,C$1,FALSE),0)</f>
        <v>8.5069444444444437E-3</v>
      </c>
      <c r="D20" s="6">
        <f t="shared" si="0"/>
        <v>17</v>
      </c>
      <c r="E20" s="2"/>
      <c r="F20" s="2">
        <f t="shared" si="11"/>
        <v>0</v>
      </c>
      <c r="J20" s="1" t="str">
        <f t="shared" si="2"/>
        <v>Clare Taylor</v>
      </c>
      <c r="M20" s="8" t="str">
        <f t="shared" si="3"/>
        <v/>
      </c>
      <c r="N20" s="8" t="str">
        <f t="shared" si="4"/>
        <v/>
      </c>
      <c r="O20" s="1" t="str">
        <f t="shared" si="5"/>
        <v/>
      </c>
      <c r="P20" s="35" t="str">
        <f t="shared" si="6"/>
        <v/>
      </c>
      <c r="Q20" s="35" t="str">
        <f t="shared" si="7"/>
        <v/>
      </c>
      <c r="R20" s="6">
        <f t="shared" si="8"/>
        <v>0</v>
      </c>
      <c r="S20" s="6">
        <f>IF(AND(D20&lt;=L$4,P20&lt;&gt;"Y"),IF(N20&lt;VLOOKUP(O20,Runners!A$5:CY$183,S$1,FALSE),IF(Y$2="zero",0,Y$2),0),0)</f>
        <v>0</v>
      </c>
      <c r="T20" s="6">
        <f t="shared" si="9"/>
        <v>0</v>
      </c>
      <c r="U20" s="2"/>
      <c r="V20" s="2" t="str">
        <f>IF(O20&lt;&gt;"",VLOOKUP(O20,Runners!DE$5:DR$183,V$1,FALSE),"")</f>
        <v/>
      </c>
      <c r="W20" s="19" t="str">
        <f t="shared" si="10"/>
        <v/>
      </c>
    </row>
    <row r="21" spans="1:23" x14ac:dyDescent="0.25">
      <c r="A21" s="1" t="s">
        <v>152</v>
      </c>
      <c r="C21" s="3">
        <f>IF(A21&lt;&gt;"",VLOOKUP(A21,Runners!A$5:AX$183,C$1,FALSE),0)</f>
        <v>1.0937499999999999E-2</v>
      </c>
      <c r="D21" s="6">
        <f t="shared" si="0"/>
        <v>18</v>
      </c>
      <c r="E21" s="2">
        <v>2.8113425925925927E-2</v>
      </c>
      <c r="F21" s="2">
        <f t="shared" si="11"/>
        <v>1.7175925925925928E-2</v>
      </c>
      <c r="J21" s="1" t="str">
        <f t="shared" si="2"/>
        <v>Dan Gregson</v>
      </c>
      <c r="M21" s="8" t="str">
        <f t="shared" si="3"/>
        <v/>
      </c>
      <c r="N21" s="8" t="str">
        <f t="shared" si="4"/>
        <v/>
      </c>
      <c r="O21" s="1" t="str">
        <f t="shared" si="5"/>
        <v/>
      </c>
      <c r="P21" s="35" t="str">
        <f t="shared" si="6"/>
        <v/>
      </c>
      <c r="Q21" s="35" t="str">
        <f t="shared" si="7"/>
        <v/>
      </c>
      <c r="R21" s="6">
        <f t="shared" si="8"/>
        <v>0</v>
      </c>
      <c r="S21" s="6">
        <f>IF(AND(D21&lt;=L$4,P21&lt;&gt;"Y"),IF(N21&lt;VLOOKUP(O21,Runners!A$5:CY$183,S$1,FALSE),IF(Y$2="zero",0,Y$2),0),0)</f>
        <v>0</v>
      </c>
      <c r="T21" s="6">
        <f t="shared" si="9"/>
        <v>0</v>
      </c>
      <c r="U21" s="2"/>
      <c r="V21" s="2" t="str">
        <f>IF(O21&lt;&gt;"",VLOOKUP(O21,Runners!DE$5:DR$183,V$1,FALSE),"")</f>
        <v/>
      </c>
      <c r="W21" s="19" t="str">
        <f t="shared" si="10"/>
        <v/>
      </c>
    </row>
    <row r="22" spans="1:23" x14ac:dyDescent="0.25">
      <c r="A22" s="1" t="s">
        <v>135</v>
      </c>
      <c r="C22" s="3">
        <f>IF(A22&lt;&gt;"",VLOOKUP(A22,Runners!A$5:AX$183,C$1,FALSE),0)</f>
        <v>8.8541666666666664E-3</v>
      </c>
      <c r="D22" s="6">
        <f t="shared" si="0"/>
        <v>19</v>
      </c>
      <c r="E22" s="2"/>
      <c r="F22" s="2">
        <f t="shared" si="11"/>
        <v>0</v>
      </c>
      <c r="J22" s="1" t="str">
        <f t="shared" si="2"/>
        <v>Darran Ames</v>
      </c>
      <c r="M22" s="8" t="str">
        <f t="shared" si="3"/>
        <v/>
      </c>
      <c r="N22" s="8" t="str">
        <f t="shared" si="4"/>
        <v/>
      </c>
      <c r="O22" s="1" t="str">
        <f t="shared" si="5"/>
        <v/>
      </c>
      <c r="P22" s="35" t="str">
        <f t="shared" si="6"/>
        <v/>
      </c>
      <c r="Q22" s="35" t="str">
        <f t="shared" si="7"/>
        <v/>
      </c>
      <c r="R22" s="6">
        <f t="shared" si="8"/>
        <v>0</v>
      </c>
      <c r="S22" s="6">
        <f>IF(AND(D22&lt;=L$4,P22&lt;&gt;"Y"),IF(N22&lt;VLOOKUP(O22,Runners!A$5:CY$183,S$1,FALSE),IF(Y$2="zero",0,Y$2),0),0)</f>
        <v>0</v>
      </c>
      <c r="T22" s="6">
        <f t="shared" si="9"/>
        <v>0</v>
      </c>
      <c r="U22" s="2"/>
      <c r="V22" s="2" t="str">
        <f>IF(O22&lt;&gt;"",VLOOKUP(O22,Runners!DE$5:DR$183,V$1,FALSE),"")</f>
        <v/>
      </c>
      <c r="W22" s="19" t="str">
        <f t="shared" si="10"/>
        <v/>
      </c>
    </row>
    <row r="23" spans="1:23" x14ac:dyDescent="0.25">
      <c r="A23" s="1" t="s">
        <v>159</v>
      </c>
      <c r="C23" s="3">
        <f>IF(A23&lt;&gt;"",VLOOKUP(A23,Runners!A$5:AX$183,C$1,FALSE),0)</f>
        <v>8.1597222222222227E-3</v>
      </c>
      <c r="D23" s="6">
        <f t="shared" si="0"/>
        <v>20</v>
      </c>
      <c r="E23" s="2"/>
      <c r="F23" s="2">
        <f t="shared" si="11"/>
        <v>0</v>
      </c>
      <c r="J23" s="1" t="str">
        <f t="shared" si="2"/>
        <v>David Butler</v>
      </c>
      <c r="M23" s="8" t="str">
        <f t="shared" si="3"/>
        <v/>
      </c>
      <c r="N23" s="8" t="str">
        <f t="shared" si="4"/>
        <v/>
      </c>
      <c r="O23" s="1" t="str">
        <f t="shared" si="5"/>
        <v/>
      </c>
      <c r="P23" s="35" t="str">
        <f t="shared" si="6"/>
        <v/>
      </c>
      <c r="Q23" s="35" t="str">
        <f t="shared" si="7"/>
        <v/>
      </c>
      <c r="R23" s="6">
        <f t="shared" si="8"/>
        <v>0</v>
      </c>
      <c r="S23" s="6">
        <f>IF(AND(D23&lt;=L$4,P23&lt;&gt;"Y"),IF(N23&lt;VLOOKUP(O23,Runners!A$5:CY$183,S$1,FALSE),IF(Y$2="zero",0,Y$2),0),0)</f>
        <v>0</v>
      </c>
      <c r="T23" s="6">
        <f t="shared" si="9"/>
        <v>0</v>
      </c>
      <c r="U23" s="2"/>
      <c r="V23" s="2" t="str">
        <f>IF(O23&lt;&gt;"",VLOOKUP(O23,Runners!DE$5:DR$183,V$1,FALSE),"")</f>
        <v/>
      </c>
      <c r="W23" s="19" t="str">
        <f t="shared" si="10"/>
        <v/>
      </c>
    </row>
    <row r="24" spans="1:23" x14ac:dyDescent="0.25">
      <c r="A24" s="1" t="s">
        <v>157</v>
      </c>
      <c r="B24" s="3"/>
      <c r="C24" s="3">
        <f>IF(A24&lt;&gt;"",VLOOKUP(A24,Runners!A$5:AX$183,C$1,FALSE),0)</f>
        <v>3.472222222222222E-3</v>
      </c>
      <c r="D24" s="6">
        <f t="shared" si="0"/>
        <v>21</v>
      </c>
      <c r="E24" s="2"/>
      <c r="F24" s="2">
        <f t="shared" si="11"/>
        <v>0</v>
      </c>
      <c r="J24" s="1" t="str">
        <f t="shared" si="2"/>
        <v>Debbie Francis</v>
      </c>
      <c r="M24" s="8" t="str">
        <f t="shared" si="3"/>
        <v/>
      </c>
      <c r="N24" s="8" t="str">
        <f t="shared" si="4"/>
        <v/>
      </c>
      <c r="O24" s="1" t="str">
        <f t="shared" si="5"/>
        <v/>
      </c>
      <c r="P24" s="35" t="str">
        <f t="shared" si="6"/>
        <v/>
      </c>
      <c r="Q24" s="35" t="str">
        <f t="shared" si="7"/>
        <v/>
      </c>
      <c r="R24" s="6">
        <f t="shared" si="8"/>
        <v>0</v>
      </c>
      <c r="S24" s="6">
        <f>IF(AND(D24&lt;=L$4,P24&lt;&gt;"Y"),IF(N24&lt;VLOOKUP(O24,Runners!A$5:CY$183,S$1,FALSE),IF(Y$2="zero",0,Y$2),0),0)</f>
        <v>0</v>
      </c>
      <c r="T24" s="6">
        <f t="shared" si="9"/>
        <v>0</v>
      </c>
      <c r="U24" s="2"/>
      <c r="V24" s="2" t="str">
        <f>IF(O24&lt;&gt;"",VLOOKUP(O24,Runners!DE$5:DR$183,V$1,FALSE),"")</f>
        <v/>
      </c>
      <c r="W24" s="19" t="str">
        <f t="shared" si="10"/>
        <v/>
      </c>
    </row>
    <row r="25" spans="1:23" x14ac:dyDescent="0.25">
      <c r="A25" s="1" t="s">
        <v>188</v>
      </c>
      <c r="C25" s="3">
        <f>IF(A25&lt;&gt;"",VLOOKUP(A25,Runners!A$5:AX$183,C$1,FALSE),0)</f>
        <v>1.2673611111111111E-2</v>
      </c>
      <c r="D25" s="6">
        <f t="shared" si="0"/>
        <v>22</v>
      </c>
      <c r="E25" s="2">
        <v>2.8078703703703703E-2</v>
      </c>
      <c r="F25" s="2">
        <f t="shared" si="11"/>
        <v>1.5405092592592592E-2</v>
      </c>
      <c r="J25" s="1" t="str">
        <f t="shared" si="2"/>
        <v>Dom Kirby</v>
      </c>
      <c r="M25" s="8" t="str">
        <f t="shared" si="3"/>
        <v/>
      </c>
      <c r="N25" s="8" t="str">
        <f t="shared" si="4"/>
        <v/>
      </c>
      <c r="O25" s="1" t="str">
        <f t="shared" si="5"/>
        <v/>
      </c>
      <c r="P25" s="35" t="str">
        <f t="shared" si="6"/>
        <v/>
      </c>
      <c r="Q25" s="35" t="str">
        <f t="shared" si="7"/>
        <v/>
      </c>
      <c r="R25" s="6">
        <f t="shared" si="8"/>
        <v>0</v>
      </c>
      <c r="S25" s="6">
        <f>IF(AND(D25&lt;=L$4,P25&lt;&gt;"Y"),IF(N25&lt;VLOOKUP(O25,Runners!A$5:CY$183,S$1,FALSE),IF(Y$2="zero",0,Y$2),0),0)</f>
        <v>0</v>
      </c>
      <c r="T25" s="6">
        <f t="shared" si="9"/>
        <v>0</v>
      </c>
      <c r="U25" s="2"/>
      <c r="V25" s="2" t="str">
        <f>IF(O25&lt;&gt;"",VLOOKUP(O25,Runners!DE$5:DR$183,V$1,FALSE),"")</f>
        <v/>
      </c>
      <c r="W25" s="19" t="str">
        <f t="shared" si="10"/>
        <v/>
      </c>
    </row>
    <row r="26" spans="1:23" x14ac:dyDescent="0.25">
      <c r="A26" s="1" t="s">
        <v>151</v>
      </c>
      <c r="C26" s="3">
        <f>IF(A26&lt;&gt;"",VLOOKUP(A26,Runners!A$5:AX$183,C$1,FALSE),0)</f>
        <v>1.0069444444444445E-2</v>
      </c>
      <c r="D26" s="6">
        <f t="shared" si="0"/>
        <v>23</v>
      </c>
      <c r="E26" s="2"/>
      <c r="F26" s="2">
        <f t="shared" si="11"/>
        <v>0</v>
      </c>
      <c r="J26" s="1" t="str">
        <f t="shared" si="2"/>
        <v>Dominic Garrett</v>
      </c>
      <c r="M26" s="8" t="str">
        <f t="shared" si="3"/>
        <v/>
      </c>
      <c r="N26" s="8" t="str">
        <f t="shared" si="4"/>
        <v/>
      </c>
      <c r="O26" s="1" t="str">
        <f t="shared" si="5"/>
        <v/>
      </c>
      <c r="P26" s="35" t="str">
        <f t="shared" si="6"/>
        <v/>
      </c>
      <c r="Q26" s="35" t="str">
        <f t="shared" si="7"/>
        <v/>
      </c>
      <c r="R26" s="6">
        <f t="shared" si="8"/>
        <v>0</v>
      </c>
      <c r="S26" s="6">
        <f>IF(AND(D26&lt;=L$4,P26&lt;&gt;"Y"),IF(N26&lt;VLOOKUP(O26,Runners!A$5:CY$183,S$1,FALSE),IF(Y$2="zero",0,Y$2),0),0)</f>
        <v>0</v>
      </c>
      <c r="T26" s="6">
        <f t="shared" si="9"/>
        <v>0</v>
      </c>
      <c r="U26" s="2"/>
      <c r="V26" s="2" t="str">
        <f>IF(O26&lt;&gt;"",VLOOKUP(O26,Runners!DE$5:DR$183,V$1,FALSE),"")</f>
        <v/>
      </c>
      <c r="W26" s="19" t="str">
        <f t="shared" si="10"/>
        <v/>
      </c>
    </row>
    <row r="27" spans="1:23" x14ac:dyDescent="0.25">
      <c r="A27" s="1" t="s">
        <v>165</v>
      </c>
      <c r="B27" s="3"/>
      <c r="C27" s="3">
        <f>IF(A27&lt;&gt;"",VLOOKUP(A27,Runners!A$5:AX$183,C$1,FALSE),0)</f>
        <v>2.7777777777777779E-3</v>
      </c>
      <c r="D27" s="6">
        <f t="shared" si="0"/>
        <v>24</v>
      </c>
      <c r="E27" s="2"/>
      <c r="F27" s="2">
        <f t="shared" si="11"/>
        <v>0</v>
      </c>
      <c r="J27" s="1" t="str">
        <f t="shared" si="2"/>
        <v>Emma Johnston</v>
      </c>
      <c r="M27" s="8" t="str">
        <f t="shared" si="3"/>
        <v/>
      </c>
      <c r="N27" s="8" t="str">
        <f t="shared" si="4"/>
        <v/>
      </c>
      <c r="O27" s="1" t="str">
        <f t="shared" si="5"/>
        <v/>
      </c>
      <c r="P27" s="35" t="str">
        <f t="shared" si="6"/>
        <v/>
      </c>
      <c r="Q27" s="35" t="str">
        <f t="shared" si="7"/>
        <v/>
      </c>
      <c r="R27" s="6">
        <f t="shared" si="8"/>
        <v>0</v>
      </c>
      <c r="S27" s="6">
        <f>IF(AND(D27&lt;=L$4,P27&lt;&gt;"Y"),IF(N27&lt;VLOOKUP(O27,Runners!A$5:CY$183,S$1,FALSE),IF(Y$2="zero",0,Y$2),0),0)</f>
        <v>0</v>
      </c>
      <c r="T27" s="6">
        <f t="shared" si="9"/>
        <v>0</v>
      </c>
      <c r="U27" s="2"/>
      <c r="V27" s="2" t="str">
        <f>IF(O27&lt;&gt;"",VLOOKUP(O27,Runners!DE$5:DR$183,V$1,FALSE),"")</f>
        <v/>
      </c>
      <c r="W27" s="19" t="str">
        <f t="shared" si="10"/>
        <v/>
      </c>
    </row>
    <row r="28" spans="1:23" x14ac:dyDescent="0.25">
      <c r="A28" s="1" t="s">
        <v>170</v>
      </c>
      <c r="C28" s="3">
        <f>IF(A28&lt;&gt;"",VLOOKUP(A28,Runners!A$5:AX$183,C$1,FALSE),0)</f>
        <v>6.7708333333333336E-3</v>
      </c>
      <c r="D28" s="6">
        <f t="shared" si="0"/>
        <v>25</v>
      </c>
      <c r="E28" s="2"/>
      <c r="F28" s="2">
        <f t="shared" si="11"/>
        <v>0</v>
      </c>
      <c r="J28" s="1" t="str">
        <f t="shared" si="2"/>
        <v>Georgina Read</v>
      </c>
      <c r="M28" s="8" t="str">
        <f t="shared" si="3"/>
        <v/>
      </c>
      <c r="N28" s="8" t="str">
        <f t="shared" si="4"/>
        <v/>
      </c>
      <c r="O28" s="1" t="str">
        <f t="shared" si="5"/>
        <v/>
      </c>
      <c r="P28" s="35" t="str">
        <f t="shared" si="6"/>
        <v/>
      </c>
      <c r="Q28" s="35" t="str">
        <f t="shared" si="7"/>
        <v/>
      </c>
      <c r="R28" s="6">
        <f t="shared" si="8"/>
        <v>0</v>
      </c>
      <c r="S28" s="6">
        <f>IF(AND(D28&lt;=L$4,P28&lt;&gt;"Y"),IF(N28&lt;VLOOKUP(O28,Runners!A$5:CY$183,S$1,FALSE),IF(Y$2="zero",0,Y$2),0),0)</f>
        <v>0</v>
      </c>
      <c r="T28" s="6">
        <f t="shared" si="9"/>
        <v>0</v>
      </c>
      <c r="U28" s="2"/>
      <c r="V28" s="2" t="str">
        <f>IF(O28&lt;&gt;"",VLOOKUP(O28,Runners!DE$5:DR$183,V$1,FALSE),"")</f>
        <v/>
      </c>
      <c r="W28" s="19" t="str">
        <f t="shared" si="10"/>
        <v/>
      </c>
    </row>
    <row r="29" spans="1:23" x14ac:dyDescent="0.25">
      <c r="A29" s="1" t="s">
        <v>47</v>
      </c>
      <c r="C29" s="3">
        <f>IF(A29&lt;&gt;"",VLOOKUP(A29,Runners!A$5:AX$183,C$1,FALSE),0)</f>
        <v>1.1805555555555555E-2</v>
      </c>
      <c r="D29" s="6">
        <f t="shared" si="0"/>
        <v>26</v>
      </c>
      <c r="E29" s="2"/>
      <c r="F29" s="2">
        <f t="shared" si="11"/>
        <v>0</v>
      </c>
      <c r="J29" s="1" t="str">
        <f t="shared" si="2"/>
        <v>Gill Draper</v>
      </c>
      <c r="M29" s="8" t="str">
        <f t="shared" si="3"/>
        <v/>
      </c>
      <c r="N29" s="8" t="str">
        <f t="shared" si="4"/>
        <v/>
      </c>
      <c r="O29" s="1" t="str">
        <f t="shared" si="5"/>
        <v/>
      </c>
      <c r="P29" s="35" t="str">
        <f t="shared" si="6"/>
        <v/>
      </c>
      <c r="Q29" s="35"/>
      <c r="R29" s="6">
        <f t="shared" si="8"/>
        <v>0</v>
      </c>
      <c r="S29" s="6">
        <f>IF(AND(D29&lt;=L$4,P29&lt;&gt;"Y"),IF(N29&lt;VLOOKUP(O29,Runners!A$5:CY$183,S$1,FALSE),IF(Y$2="zero",0,Y$2),0),0)</f>
        <v>0</v>
      </c>
      <c r="T29" s="6">
        <f t="shared" si="9"/>
        <v>0</v>
      </c>
      <c r="U29" s="2"/>
      <c r="V29" s="2"/>
      <c r="W29" s="19" t="str">
        <f t="shared" si="10"/>
        <v/>
      </c>
    </row>
    <row r="30" spans="1:23" x14ac:dyDescent="0.25">
      <c r="A30" s="1" t="s">
        <v>230</v>
      </c>
      <c r="C30" s="3">
        <f>IF(A30&lt;&gt;"",VLOOKUP(A30,Runners!A$5:AX$183,C$1,FALSE),0)</f>
        <v>8.3333333333333332E-3</v>
      </c>
      <c r="D30" s="6">
        <f>D29+1</f>
        <v>27</v>
      </c>
      <c r="E30" s="2"/>
      <c r="F30" s="2">
        <f t="shared" si="11"/>
        <v>0</v>
      </c>
      <c r="J30" s="1" t="str">
        <f t="shared" si="2"/>
        <v>Gillian Anderson</v>
      </c>
      <c r="M30" s="8" t="str">
        <f t="shared" si="3"/>
        <v/>
      </c>
      <c r="N30" s="8" t="str">
        <f t="shared" si="4"/>
        <v/>
      </c>
      <c r="O30" s="1" t="str">
        <f t="shared" si="5"/>
        <v/>
      </c>
      <c r="P30" s="35" t="str">
        <f t="shared" si="6"/>
        <v/>
      </c>
      <c r="Q30" s="35" t="str">
        <f>IF(D30&lt;=L$4,IF(P30="Y",Q28,Q28-1),"")</f>
        <v/>
      </c>
      <c r="R30" s="6">
        <f t="shared" si="8"/>
        <v>0</v>
      </c>
      <c r="S30" s="6">
        <f>IF(AND(D30&lt;=L$4,P30&lt;&gt;"Y"),IF(N30&lt;VLOOKUP(O30,Runners!A$5:CY$183,S$1,FALSE),IF(Y$2="zero",0,Y$2),0),0)</f>
        <v>0</v>
      </c>
      <c r="T30" s="6">
        <f t="shared" ref="T30:T55" si="12">IF(AND(D30&lt;=L$4,P30&lt;&gt;"Y"),S30+R30,0)</f>
        <v>0</v>
      </c>
      <c r="U30" s="2"/>
      <c r="V30" s="2" t="str">
        <f>IF(O30&lt;&gt;"",VLOOKUP(O30,Runners!DE$5:DR$183,V$1,FALSE),"")</f>
        <v/>
      </c>
      <c r="W30" s="19" t="str">
        <f t="shared" ref="W30:W55" si="13">IF(O30&lt;&gt;"",(V30-N30)/V30,"")</f>
        <v/>
      </c>
    </row>
    <row r="31" spans="1:23" x14ac:dyDescent="0.25">
      <c r="A31" s="1" t="s">
        <v>201</v>
      </c>
      <c r="C31" s="3">
        <f>IF(A31&lt;&gt;"",VLOOKUP(A31,Runners!A$5:AX$183,C$1,FALSE),0)</f>
        <v>1.1574074074074074E-6</v>
      </c>
      <c r="D31" s="6">
        <f>D30+1</f>
        <v>28</v>
      </c>
      <c r="E31" s="2"/>
      <c r="F31" s="2">
        <f t="shared" ref="F31:F41" si="14">IF(E31&gt;0,E31-C31,0)</f>
        <v>0</v>
      </c>
      <c r="J31" s="1" t="str">
        <f t="shared" si="2"/>
        <v>Gillian Oliver</v>
      </c>
      <c r="M31" s="8" t="str">
        <f t="shared" si="3"/>
        <v/>
      </c>
      <c r="N31" s="8" t="str">
        <f t="shared" si="4"/>
        <v/>
      </c>
      <c r="O31" s="1" t="str">
        <f t="shared" si="5"/>
        <v/>
      </c>
      <c r="P31" s="35" t="str">
        <f t="shared" si="6"/>
        <v/>
      </c>
      <c r="Q31" s="35" t="str">
        <f t="shared" ref="Q31:Q54" si="15">IF(D31&lt;=L$4,IF(P31="Y",Q30,Q30-1),"")</f>
        <v/>
      </c>
      <c r="R31" s="6">
        <f t="shared" si="8"/>
        <v>0</v>
      </c>
      <c r="S31" s="6">
        <f>IF(AND(D31&lt;=L$4,P31&lt;&gt;"Y"),IF(N31&lt;VLOOKUP(O31,Runners!A$5:CY$183,S$1,FALSE),IF(Y$2="zero",0,Y$2),0),0)</f>
        <v>0</v>
      </c>
      <c r="T31" s="6">
        <f t="shared" si="12"/>
        <v>0</v>
      </c>
      <c r="U31" s="2"/>
      <c r="V31" s="2" t="str">
        <f>IF(O31&lt;&gt;"",VLOOKUP(O31,Runners!DE$5:DR$183,V$1,FALSE),"")</f>
        <v/>
      </c>
      <c r="W31" s="19" t="str">
        <f t="shared" si="13"/>
        <v/>
      </c>
    </row>
    <row r="32" spans="1:23" x14ac:dyDescent="0.25">
      <c r="A32" s="1" t="s">
        <v>3</v>
      </c>
      <c r="C32" s="3">
        <f>IF(A32&lt;&gt;"",VLOOKUP(A32,Runners!A$5:AX$183,C$1,FALSE),0)</f>
        <v>9.3749999999999997E-3</v>
      </c>
      <c r="D32" s="6">
        <f t="shared" ref="D32:D95" si="16">D31+1</f>
        <v>29</v>
      </c>
      <c r="E32" s="2"/>
      <c r="F32" s="2">
        <f t="shared" si="14"/>
        <v>0</v>
      </c>
      <c r="J32" s="1" t="str">
        <f t="shared" si="2"/>
        <v>Graham Webster</v>
      </c>
      <c r="M32" s="8" t="str">
        <f t="shared" si="3"/>
        <v/>
      </c>
      <c r="N32" s="8" t="str">
        <f t="shared" si="4"/>
        <v/>
      </c>
      <c r="O32" s="1" t="str">
        <f t="shared" si="5"/>
        <v/>
      </c>
      <c r="P32" s="35" t="str">
        <f t="shared" si="6"/>
        <v/>
      </c>
      <c r="Q32" s="35" t="str">
        <f t="shared" si="15"/>
        <v/>
      </c>
      <c r="R32" s="6">
        <f t="shared" si="8"/>
        <v>0</v>
      </c>
      <c r="S32" s="6">
        <f>IF(AND(D32&lt;=L$4,P32&lt;&gt;"Y"),IF(N32&lt;VLOOKUP(O32,Runners!A$5:CY$183,S$1,FALSE),IF(Y$2="zero",0,Y$2),0),0)</f>
        <v>0</v>
      </c>
      <c r="T32" s="6">
        <f t="shared" si="12"/>
        <v>0</v>
      </c>
      <c r="U32" s="2"/>
      <c r="V32" s="2" t="str">
        <f>IF(O32&lt;&gt;"",VLOOKUP(O32,Runners!DE$5:DR$183,V$1,FALSE),"")</f>
        <v/>
      </c>
      <c r="W32" s="19" t="str">
        <f t="shared" si="13"/>
        <v/>
      </c>
    </row>
    <row r="33" spans="1:23" x14ac:dyDescent="0.25">
      <c r="A33" s="1" t="s">
        <v>6</v>
      </c>
      <c r="C33" s="3">
        <f>IF(A33&lt;&gt;"",VLOOKUP(A33,Runners!A$5:AX$183,C$1,FALSE),0)</f>
        <v>6.9444444444444441E-3</v>
      </c>
      <c r="D33" s="6">
        <f t="shared" si="16"/>
        <v>30</v>
      </c>
      <c r="E33" s="2">
        <v>2.8530092592592593E-2</v>
      </c>
      <c r="F33" s="2">
        <f t="shared" si="14"/>
        <v>2.1585648148148149E-2</v>
      </c>
      <c r="J33" s="1" t="str">
        <f t="shared" si="2"/>
        <v>Greg Oulton</v>
      </c>
      <c r="M33" s="8" t="str">
        <f t="shared" si="3"/>
        <v/>
      </c>
      <c r="N33" s="8" t="str">
        <f t="shared" si="4"/>
        <v/>
      </c>
      <c r="O33" s="1" t="str">
        <f t="shared" si="5"/>
        <v/>
      </c>
      <c r="P33" s="35" t="str">
        <f t="shared" si="6"/>
        <v/>
      </c>
      <c r="Q33" s="35" t="str">
        <f t="shared" si="15"/>
        <v/>
      </c>
      <c r="R33" s="6">
        <f t="shared" si="8"/>
        <v>0</v>
      </c>
      <c r="S33" s="6">
        <f>IF(AND(D33&lt;=L$4,P33&lt;&gt;"Y"),IF(N33&lt;VLOOKUP(O33,Runners!A$5:CY$183,S$1,FALSE),IF(Y$2="zero",0,Y$2),0),0)</f>
        <v>0</v>
      </c>
      <c r="T33" s="6">
        <f t="shared" si="12"/>
        <v>0</v>
      </c>
      <c r="U33" s="2"/>
      <c r="V33" s="2" t="str">
        <f>IF(O33&lt;&gt;"",VLOOKUP(O33,Runners!DE$5:DR$183,V$1,FALSE),"")</f>
        <v/>
      </c>
      <c r="W33" s="19" t="str">
        <f t="shared" si="13"/>
        <v/>
      </c>
    </row>
    <row r="34" spans="1:23" x14ac:dyDescent="0.25">
      <c r="A34" s="1" t="s">
        <v>155</v>
      </c>
      <c r="C34" s="3">
        <f>IF(A34&lt;&gt;"",VLOOKUP(A34,Runners!A$5:AX$183,C$1,FALSE),0)</f>
        <v>1.40625E-2</v>
      </c>
      <c r="D34" s="6">
        <f t="shared" si="16"/>
        <v>31</v>
      </c>
      <c r="E34" s="2"/>
      <c r="F34" s="2">
        <f t="shared" si="14"/>
        <v>0</v>
      </c>
      <c r="J34" s="1" t="str">
        <f t="shared" si="2"/>
        <v>Guest 35:00</v>
      </c>
      <c r="M34" s="8" t="str">
        <f t="shared" si="3"/>
        <v/>
      </c>
      <c r="N34" s="8" t="str">
        <f t="shared" si="4"/>
        <v/>
      </c>
      <c r="O34" s="1" t="str">
        <f t="shared" si="5"/>
        <v/>
      </c>
      <c r="P34" s="35" t="str">
        <f t="shared" si="6"/>
        <v/>
      </c>
      <c r="Q34" s="35" t="str">
        <f t="shared" si="15"/>
        <v/>
      </c>
      <c r="R34" s="6">
        <f t="shared" si="8"/>
        <v>0</v>
      </c>
      <c r="S34" s="6">
        <f>IF(AND(D34&lt;=L$4,P34&lt;&gt;"Y"),IF(N34&lt;VLOOKUP(O34,Runners!A$5:CY$183,S$1,FALSE),IF(Y$2="zero",0,Y$2),0),0)</f>
        <v>0</v>
      </c>
      <c r="T34" s="6">
        <f t="shared" si="12"/>
        <v>0</v>
      </c>
      <c r="U34" s="2"/>
      <c r="V34" s="2" t="str">
        <f>IF(O34&lt;&gt;"",VLOOKUP(O34,Runners!DE$5:DR$183,V$1,FALSE),"")</f>
        <v/>
      </c>
      <c r="W34" s="19" t="str">
        <f t="shared" si="13"/>
        <v/>
      </c>
    </row>
    <row r="35" spans="1:23" x14ac:dyDescent="0.25">
      <c r="A35" s="1" t="s">
        <v>154</v>
      </c>
      <c r="B35" s="3"/>
      <c r="C35" s="3">
        <f>IF(A35&lt;&gt;"",VLOOKUP(A35,Runners!A$5:AX$183,C$1,FALSE),0)</f>
        <v>1.3541666666666667E-2</v>
      </c>
      <c r="D35" s="6">
        <f t="shared" si="16"/>
        <v>32</v>
      </c>
      <c r="E35" s="2"/>
      <c r="F35" s="2">
        <f t="shared" si="14"/>
        <v>0</v>
      </c>
      <c r="J35" s="1" t="str">
        <f t="shared" si="2"/>
        <v>Guest 37:30</v>
      </c>
      <c r="M35" s="8" t="str">
        <f t="shared" si="3"/>
        <v/>
      </c>
      <c r="N35" s="8" t="str">
        <f t="shared" si="4"/>
        <v/>
      </c>
      <c r="O35" s="1" t="str">
        <f t="shared" si="5"/>
        <v/>
      </c>
      <c r="P35" s="35" t="str">
        <f t="shared" si="6"/>
        <v/>
      </c>
      <c r="Q35" s="35" t="str">
        <f t="shared" si="15"/>
        <v/>
      </c>
      <c r="R35" s="6">
        <f t="shared" si="8"/>
        <v>0</v>
      </c>
      <c r="S35" s="6">
        <f>IF(AND(D35&lt;=L$4,P35&lt;&gt;"Y"),IF(N35&lt;VLOOKUP(O35,Runners!A$5:CY$183,S$1,FALSE),IF(Y$2="zero",0,Y$2),0),0)</f>
        <v>0</v>
      </c>
      <c r="T35" s="6">
        <f t="shared" si="12"/>
        <v>0</v>
      </c>
      <c r="U35" s="2"/>
      <c r="V35" s="2" t="str">
        <f>IF(O35&lt;&gt;"",VLOOKUP(O35,Runners!DE$5:DR$183,V$1,FALSE),"")</f>
        <v/>
      </c>
      <c r="W35" s="19" t="str">
        <f t="shared" si="13"/>
        <v/>
      </c>
    </row>
    <row r="36" spans="1:23" x14ac:dyDescent="0.25">
      <c r="A36" s="1" t="s">
        <v>195</v>
      </c>
      <c r="C36" s="3">
        <f>IF(A36&lt;&gt;"",VLOOKUP(A36,Runners!A$5:AX$183,C$1,FALSE),0)</f>
        <v>1.3194444444444444E-2</v>
      </c>
      <c r="D36" s="6">
        <f t="shared" si="16"/>
        <v>33</v>
      </c>
      <c r="E36" s="2"/>
      <c r="F36" s="2">
        <f t="shared" si="14"/>
        <v>0</v>
      </c>
      <c r="J36" s="1" t="str">
        <f t="shared" ref="J36:J67" si="17">A36</f>
        <v>Guest 40:00</v>
      </c>
      <c r="M36" s="8" t="str">
        <f t="shared" si="3"/>
        <v/>
      </c>
      <c r="N36" s="8" t="str">
        <f t="shared" ref="N36:N57" si="18">IF(D36&lt;=L$4,VLOOKUP(M36,E$4:F$207,2,FALSE),"")</f>
        <v/>
      </c>
      <c r="O36" s="1" t="str">
        <f t="shared" si="5"/>
        <v/>
      </c>
      <c r="P36" s="35" t="str">
        <f t="shared" ref="P36:P57" si="19">IF(D36&lt;=L$4,VLOOKUP(O36,A$4:B$207,2,FALSE),"")</f>
        <v/>
      </c>
      <c r="Q36" s="35" t="str">
        <f t="shared" si="15"/>
        <v/>
      </c>
      <c r="R36" s="6">
        <f t="shared" si="8"/>
        <v>0</v>
      </c>
      <c r="S36" s="6">
        <f>IF(AND(D36&lt;=L$4,P36&lt;&gt;"Y"),IF(N36&lt;VLOOKUP(O36,Runners!A$5:CY$183,S$1,FALSE),IF(Y$2="zero",0,Y$2),0),0)</f>
        <v>0</v>
      </c>
      <c r="T36" s="6">
        <f t="shared" si="12"/>
        <v>0</v>
      </c>
      <c r="U36" s="2"/>
      <c r="V36" s="2" t="str">
        <f>IF(O36&lt;&gt;"",VLOOKUP(O36,Runners!DE$5:DR$183,V$1,FALSE),"")</f>
        <v/>
      </c>
      <c r="W36" s="19" t="str">
        <f t="shared" si="13"/>
        <v/>
      </c>
    </row>
    <row r="37" spans="1:23" x14ac:dyDescent="0.25">
      <c r="A37" s="1" t="s">
        <v>146</v>
      </c>
      <c r="C37" s="3">
        <f>IF(A37&lt;&gt;"",VLOOKUP(A37,Runners!A$5:AX$183,C$1,FALSE),0)</f>
        <v>1.1979166666666666E-2</v>
      </c>
      <c r="D37" s="6">
        <f t="shared" si="16"/>
        <v>34</v>
      </c>
      <c r="E37" s="2"/>
      <c r="F37" s="2">
        <f t="shared" si="14"/>
        <v>0</v>
      </c>
      <c r="J37" s="1" t="str">
        <f t="shared" si="17"/>
        <v>Guest 42:30</v>
      </c>
      <c r="M37" s="8" t="str">
        <f t="shared" si="3"/>
        <v/>
      </c>
      <c r="N37" s="8" t="str">
        <f t="shared" si="18"/>
        <v/>
      </c>
      <c r="O37" s="1" t="str">
        <f t="shared" si="5"/>
        <v/>
      </c>
      <c r="P37" s="35" t="str">
        <f t="shared" si="19"/>
        <v/>
      </c>
      <c r="Q37" s="35" t="str">
        <f t="shared" si="15"/>
        <v/>
      </c>
      <c r="R37" s="6">
        <f t="shared" si="8"/>
        <v>0</v>
      </c>
      <c r="S37" s="6">
        <f>IF(AND(D37&lt;=L$4,P37&lt;&gt;"Y"),IF(N37&lt;VLOOKUP(O37,Runners!A$5:CY$183,S$1,FALSE),IF(Y$2="zero",0,Y$2),0),0)</f>
        <v>0</v>
      </c>
      <c r="T37" s="6">
        <f t="shared" si="12"/>
        <v>0</v>
      </c>
      <c r="U37" s="2"/>
      <c r="V37" s="2" t="str">
        <f>IF(O37&lt;&gt;"",VLOOKUP(O37,Runners!DE$5:DR$183,V$1,FALSE),"")</f>
        <v/>
      </c>
      <c r="W37" s="19" t="str">
        <f t="shared" si="13"/>
        <v/>
      </c>
    </row>
    <row r="38" spans="1:23" x14ac:dyDescent="0.25">
      <c r="A38" s="1" t="s">
        <v>196</v>
      </c>
      <c r="B38" s="3"/>
      <c r="C38" s="3">
        <f>IF(A38&lt;&gt;"",VLOOKUP(A38,Runners!A$5:AX$183,C$1,FALSE),0)</f>
        <v>1.0937500000000001E-2</v>
      </c>
      <c r="D38" s="6">
        <f t="shared" si="16"/>
        <v>35</v>
      </c>
      <c r="E38" s="2"/>
      <c r="F38" s="2">
        <f t="shared" si="14"/>
        <v>0</v>
      </c>
      <c r="J38" s="1" t="str">
        <f t="shared" si="17"/>
        <v>Guest 45:00</v>
      </c>
      <c r="M38" s="8" t="str">
        <f t="shared" si="3"/>
        <v/>
      </c>
      <c r="N38" s="8" t="str">
        <f t="shared" si="18"/>
        <v/>
      </c>
      <c r="O38" s="1" t="str">
        <f t="shared" si="5"/>
        <v/>
      </c>
      <c r="P38" s="35" t="str">
        <f t="shared" si="19"/>
        <v/>
      </c>
      <c r="Q38" s="35" t="str">
        <f t="shared" si="15"/>
        <v/>
      </c>
      <c r="R38" s="6">
        <f t="shared" si="8"/>
        <v>0</v>
      </c>
      <c r="S38" s="6">
        <f>IF(AND(D38&lt;=L$4,P38&lt;&gt;"Y"),IF(N38&lt;VLOOKUP(O38,Runners!A$5:CY$183,S$1,FALSE),IF(Y$2="zero",0,Y$2),0),0)</f>
        <v>0</v>
      </c>
      <c r="T38" s="6">
        <f t="shared" si="12"/>
        <v>0</v>
      </c>
      <c r="U38" s="2"/>
      <c r="V38" s="2" t="str">
        <f>IF(O38&lt;&gt;"",VLOOKUP(O38,Runners!DE$5:DR$183,V$1,FALSE),"")</f>
        <v/>
      </c>
      <c r="W38" s="19" t="str">
        <f t="shared" si="13"/>
        <v/>
      </c>
    </row>
    <row r="39" spans="1:23" x14ac:dyDescent="0.25">
      <c r="A39" s="1" t="s">
        <v>147</v>
      </c>
      <c r="C39" s="3">
        <f>IF(A39&lt;&gt;"",VLOOKUP(A39,Runners!A$5:AX$183,C$1,FALSE),0)</f>
        <v>9.2013888888888892E-3</v>
      </c>
      <c r="D39" s="6">
        <f t="shared" si="16"/>
        <v>36</v>
      </c>
      <c r="E39" s="2"/>
      <c r="F39" s="2">
        <f t="shared" si="14"/>
        <v>0</v>
      </c>
      <c r="J39" s="1" t="str">
        <f t="shared" si="17"/>
        <v>Guest 47:30</v>
      </c>
      <c r="M39" s="8" t="str">
        <f t="shared" si="3"/>
        <v/>
      </c>
      <c r="N39" s="8" t="str">
        <f t="shared" si="18"/>
        <v/>
      </c>
      <c r="O39" s="1" t="str">
        <f t="shared" si="5"/>
        <v/>
      </c>
      <c r="P39" s="35" t="str">
        <f t="shared" si="19"/>
        <v/>
      </c>
      <c r="Q39" s="35" t="str">
        <f t="shared" si="15"/>
        <v/>
      </c>
      <c r="R39" s="6">
        <f t="shared" si="8"/>
        <v>0</v>
      </c>
      <c r="S39" s="6">
        <f>IF(AND(D39&lt;=L$4,P39&lt;&gt;"Y"),IF(N39&lt;VLOOKUP(O39,Runners!A$5:CY$183,S$1,FALSE),IF(Y$2="zero",0,Y$2),0),0)</f>
        <v>0</v>
      </c>
      <c r="T39" s="6">
        <f t="shared" si="12"/>
        <v>0</v>
      </c>
      <c r="U39" s="2"/>
      <c r="V39" s="2" t="str">
        <f>IF(O39&lt;&gt;"",VLOOKUP(O39,Runners!DE$5:DR$183,V$1,FALSE),"")</f>
        <v/>
      </c>
      <c r="W39" s="19" t="str">
        <f t="shared" si="13"/>
        <v/>
      </c>
    </row>
    <row r="40" spans="1:23" x14ac:dyDescent="0.25">
      <c r="A40" s="1" t="s">
        <v>197</v>
      </c>
      <c r="C40" s="3">
        <f>IF(A40&lt;&gt;"",VLOOKUP(A40,Runners!A$5:AX$183,C$1,FALSE),0)</f>
        <v>7.1180555555555554E-3</v>
      </c>
      <c r="D40" s="6">
        <f t="shared" si="16"/>
        <v>37</v>
      </c>
      <c r="E40" s="2"/>
      <c r="F40" s="2">
        <f t="shared" si="14"/>
        <v>0</v>
      </c>
      <c r="J40" s="1" t="str">
        <f t="shared" si="17"/>
        <v>Guest 50:00</v>
      </c>
      <c r="M40" s="8" t="str">
        <f t="shared" si="3"/>
        <v/>
      </c>
      <c r="N40" s="8" t="str">
        <f t="shared" si="18"/>
        <v/>
      </c>
      <c r="O40" s="1" t="str">
        <f t="shared" si="5"/>
        <v/>
      </c>
      <c r="P40" s="35" t="str">
        <f t="shared" si="19"/>
        <v/>
      </c>
      <c r="Q40" s="35" t="str">
        <f t="shared" si="15"/>
        <v/>
      </c>
      <c r="R40" s="6">
        <f t="shared" si="8"/>
        <v>0</v>
      </c>
      <c r="S40" s="6">
        <f>IF(AND(D40&lt;=L$4,P40&lt;&gt;"Y"),IF(N40&lt;VLOOKUP(O40,Runners!A$5:CY$183,S$1,FALSE),IF(Y$2="zero",0,Y$2),0),0)</f>
        <v>0</v>
      </c>
      <c r="T40" s="6">
        <f t="shared" si="12"/>
        <v>0</v>
      </c>
      <c r="U40" s="2"/>
      <c r="V40" s="2" t="str">
        <f>IF(O40&lt;&gt;"",VLOOKUP(O40,Runners!DE$5:DR$183,V$1,FALSE),"")</f>
        <v/>
      </c>
      <c r="W40" s="19" t="str">
        <f t="shared" si="13"/>
        <v/>
      </c>
    </row>
    <row r="41" spans="1:23" x14ac:dyDescent="0.25">
      <c r="A41" s="1" t="s">
        <v>198</v>
      </c>
      <c r="C41" s="3">
        <f>IF(A41&lt;&gt;"",VLOOKUP(A41,Runners!A$5:AX$183,C$1,FALSE),0)</f>
        <v>4.5138888888888893E-3</v>
      </c>
      <c r="D41" s="6">
        <f t="shared" si="16"/>
        <v>38</v>
      </c>
      <c r="E41" s="2"/>
      <c r="F41" s="2">
        <f t="shared" si="14"/>
        <v>0</v>
      </c>
      <c r="J41" s="1" t="str">
        <f t="shared" si="17"/>
        <v>Guest 55:00</v>
      </c>
      <c r="M41" s="8" t="str">
        <f t="shared" si="3"/>
        <v/>
      </c>
      <c r="N41" s="8" t="str">
        <f t="shared" si="18"/>
        <v/>
      </c>
      <c r="O41" s="1" t="str">
        <f t="shared" si="5"/>
        <v/>
      </c>
      <c r="P41" s="35" t="str">
        <f t="shared" si="19"/>
        <v/>
      </c>
      <c r="Q41" s="35" t="str">
        <f t="shared" si="15"/>
        <v/>
      </c>
      <c r="R41" s="6">
        <f t="shared" si="8"/>
        <v>0</v>
      </c>
      <c r="S41" s="6">
        <f>IF(AND(D41&lt;=L$4,P41&lt;&gt;"Y"),IF(N41&lt;VLOOKUP(O41,Runners!A$5:CY$183,S$1,FALSE),IF(Y$2="zero",0,Y$2),0),0)</f>
        <v>0</v>
      </c>
      <c r="T41" s="6">
        <f t="shared" si="12"/>
        <v>0</v>
      </c>
      <c r="U41" s="2"/>
      <c r="V41" s="2" t="str">
        <f>IF(O41&lt;&gt;"",VLOOKUP(O41,Runners!DE$5:DR$183,V$1,FALSE),"")</f>
        <v/>
      </c>
      <c r="W41" s="19" t="str">
        <f t="shared" si="13"/>
        <v/>
      </c>
    </row>
    <row r="42" spans="1:23" x14ac:dyDescent="0.25">
      <c r="A42" s="1" t="s">
        <v>199</v>
      </c>
      <c r="C42" s="3">
        <f>IF(A42&lt;&gt;"",VLOOKUP(A42,Runners!A$5:AX$183,C$1,FALSE),0)</f>
        <v>1.0416666666666667E-3</v>
      </c>
      <c r="D42" s="6">
        <f t="shared" si="16"/>
        <v>39</v>
      </c>
      <c r="E42" s="2"/>
      <c r="F42" s="2">
        <f t="shared" ref="F42:F107" si="20">IF(E42&gt;0,E42-C42,0)</f>
        <v>0</v>
      </c>
      <c r="J42" s="1" t="str">
        <f t="shared" si="17"/>
        <v>Guest 60:00</v>
      </c>
      <c r="M42" s="8" t="str">
        <f t="shared" si="3"/>
        <v/>
      </c>
      <c r="N42" s="8" t="str">
        <f t="shared" si="18"/>
        <v/>
      </c>
      <c r="O42" s="1" t="str">
        <f t="shared" si="5"/>
        <v/>
      </c>
      <c r="P42" s="35" t="str">
        <f t="shared" si="19"/>
        <v/>
      </c>
      <c r="Q42" s="35" t="str">
        <f t="shared" si="15"/>
        <v/>
      </c>
      <c r="R42" s="6">
        <f t="shared" si="8"/>
        <v>0</v>
      </c>
      <c r="S42" s="6">
        <f>IF(AND(D42&lt;=L$4,P42&lt;&gt;"Y"),IF(N42&lt;VLOOKUP(O42,Runners!A$5:CY$183,S$1,FALSE),IF(Y$2="zero",0,Y$2),0),0)</f>
        <v>0</v>
      </c>
      <c r="T42" s="6">
        <f t="shared" si="12"/>
        <v>0</v>
      </c>
      <c r="U42" s="2"/>
      <c r="V42" s="2" t="str">
        <f>IF(O42&lt;&gt;"",VLOOKUP(O42,Runners!DE$5:DR$183,V$1,FALSE),"")</f>
        <v/>
      </c>
      <c r="W42" s="19" t="str">
        <f t="shared" si="13"/>
        <v/>
      </c>
    </row>
    <row r="43" spans="1:23" x14ac:dyDescent="0.25">
      <c r="A43" s="1" t="s">
        <v>225</v>
      </c>
      <c r="C43" s="3">
        <f>IF(A43&lt;&gt;"",VLOOKUP(A43,Runners!A$5:AX$183,C$1,FALSE),0)</f>
        <v>9.0277777777777769E-3</v>
      </c>
      <c r="D43" s="6">
        <f t="shared" si="16"/>
        <v>40</v>
      </c>
      <c r="E43" s="2"/>
      <c r="F43" s="2">
        <f t="shared" si="20"/>
        <v>0</v>
      </c>
      <c r="J43" s="1" t="str">
        <f t="shared" si="17"/>
        <v>Hannah Riley</v>
      </c>
      <c r="M43" s="8" t="str">
        <f t="shared" si="3"/>
        <v/>
      </c>
      <c r="N43" s="8" t="str">
        <f t="shared" si="18"/>
        <v/>
      </c>
      <c r="O43" s="1" t="str">
        <f t="shared" si="5"/>
        <v/>
      </c>
      <c r="P43" s="35" t="str">
        <f t="shared" si="19"/>
        <v/>
      </c>
      <c r="Q43" s="35" t="str">
        <f t="shared" si="15"/>
        <v/>
      </c>
      <c r="R43" s="6">
        <f t="shared" si="8"/>
        <v>0</v>
      </c>
      <c r="S43" s="6">
        <f>IF(AND(D43&lt;=L$4,P43&lt;&gt;"Y"),IF(N43&lt;VLOOKUP(O43,Runners!A$5:CY$183,S$1,FALSE),IF(Y$2="zero",0,Y$2),0),0)</f>
        <v>0</v>
      </c>
      <c r="T43" s="6">
        <f t="shared" si="12"/>
        <v>0</v>
      </c>
      <c r="U43" s="2"/>
      <c r="V43" s="2" t="str">
        <f>IF(O43&lt;&gt;"",VLOOKUP(O43,Runners!DE$5:DR$183,V$1,FALSE),"")</f>
        <v/>
      </c>
      <c r="W43" s="19" t="str">
        <f t="shared" si="13"/>
        <v/>
      </c>
    </row>
    <row r="44" spans="1:23" x14ac:dyDescent="0.25">
      <c r="A44" s="1" t="s">
        <v>140</v>
      </c>
      <c r="C44" s="3">
        <f>IF(A44&lt;&gt;"",VLOOKUP(A44,Runners!A$5:AX$183,C$1,FALSE),0)</f>
        <v>6.5972222222222222E-3</v>
      </c>
      <c r="D44" s="6">
        <f t="shared" si="16"/>
        <v>41</v>
      </c>
      <c r="E44" s="2"/>
      <c r="F44" s="2">
        <f t="shared" si="20"/>
        <v>0</v>
      </c>
      <c r="J44" s="1" t="str">
        <f t="shared" si="17"/>
        <v>Ian Tate</v>
      </c>
      <c r="M44" s="8" t="str">
        <f t="shared" si="3"/>
        <v/>
      </c>
      <c r="N44" s="8" t="str">
        <f t="shared" si="18"/>
        <v/>
      </c>
      <c r="O44" s="1" t="str">
        <f t="shared" si="5"/>
        <v/>
      </c>
      <c r="P44" s="35" t="str">
        <f t="shared" si="19"/>
        <v/>
      </c>
      <c r="Q44" s="35" t="str">
        <f t="shared" si="15"/>
        <v/>
      </c>
      <c r="R44" s="6">
        <f t="shared" si="8"/>
        <v>0</v>
      </c>
      <c r="S44" s="6">
        <f>IF(AND(D44&lt;=L$4,P44&lt;&gt;"Y"),IF(N44&lt;VLOOKUP(O44,Runners!A$5:CY$183,S$1,FALSE),IF(Y$2="zero",0,Y$2),0),0)</f>
        <v>0</v>
      </c>
      <c r="T44" s="6">
        <f t="shared" si="12"/>
        <v>0</v>
      </c>
      <c r="U44" s="2"/>
      <c r="V44" s="2" t="str">
        <f>IF(O44&lt;&gt;"",VLOOKUP(O44,Runners!DE$5:DR$183,V$1,FALSE),"")</f>
        <v/>
      </c>
      <c r="W44" s="19" t="str">
        <f t="shared" si="13"/>
        <v/>
      </c>
    </row>
    <row r="45" spans="1:23" x14ac:dyDescent="0.25">
      <c r="A45" s="1" t="s">
        <v>7</v>
      </c>
      <c r="C45" s="3">
        <f>IF(A45&lt;&gt;"",VLOOKUP(A45,Runners!A$5:AX$183,C$1,FALSE),0)</f>
        <v>1.2152777777777778E-3</v>
      </c>
      <c r="D45" s="6">
        <f t="shared" si="16"/>
        <v>42</v>
      </c>
      <c r="E45" s="2"/>
      <c r="F45" s="2">
        <f t="shared" si="20"/>
        <v>0</v>
      </c>
      <c r="J45" s="1" t="str">
        <f t="shared" si="17"/>
        <v>Jacqui Murray</v>
      </c>
      <c r="M45" s="8" t="str">
        <f t="shared" si="3"/>
        <v/>
      </c>
      <c r="N45" s="8" t="str">
        <f t="shared" si="18"/>
        <v/>
      </c>
      <c r="O45" s="1" t="str">
        <f t="shared" si="5"/>
        <v/>
      </c>
      <c r="P45" s="35" t="str">
        <f t="shared" si="19"/>
        <v/>
      </c>
      <c r="Q45" s="35" t="str">
        <f t="shared" si="15"/>
        <v/>
      </c>
      <c r="R45" s="6">
        <f t="shared" si="8"/>
        <v>0</v>
      </c>
      <c r="S45" s="6">
        <f>IF(AND(D45&lt;=L$4,P45&lt;&gt;"Y"),IF(N45&lt;VLOOKUP(O45,Runners!A$5:CY$183,S$1,FALSE),IF(Y$2="zero",0,Y$2),0),0)</f>
        <v>0</v>
      </c>
      <c r="T45" s="6">
        <f t="shared" si="12"/>
        <v>0</v>
      </c>
      <c r="U45" s="2"/>
      <c r="V45" s="2" t="str">
        <f>IF(O45&lt;&gt;"",VLOOKUP(O45,Runners!DE$5:DR$183,V$1,FALSE),"")</f>
        <v/>
      </c>
      <c r="W45" s="19" t="str">
        <f t="shared" si="13"/>
        <v/>
      </c>
    </row>
    <row r="46" spans="1:23" x14ac:dyDescent="0.25">
      <c r="A46" s="1" t="s">
        <v>189</v>
      </c>
      <c r="B46" s="3"/>
      <c r="C46" s="3">
        <f>IF(A46&lt;&gt;"",VLOOKUP(A46,Runners!A$5:AX$183,C$1,FALSE),0)</f>
        <v>1.3194444444444444E-2</v>
      </c>
      <c r="D46" s="6">
        <f t="shared" si="16"/>
        <v>43</v>
      </c>
      <c r="E46" s="2">
        <v>2.7835648148148151E-2</v>
      </c>
      <c r="F46" s="2">
        <f t="shared" si="20"/>
        <v>1.4641203703703707E-2</v>
      </c>
      <c r="J46" s="1" t="str">
        <f t="shared" si="17"/>
        <v>James Whittle</v>
      </c>
      <c r="M46" s="8" t="str">
        <f t="shared" si="3"/>
        <v/>
      </c>
      <c r="N46" s="8" t="str">
        <f t="shared" si="18"/>
        <v/>
      </c>
      <c r="O46" s="1" t="str">
        <f t="shared" si="5"/>
        <v/>
      </c>
      <c r="P46" s="35" t="str">
        <f t="shared" si="19"/>
        <v/>
      </c>
      <c r="Q46" s="35" t="str">
        <f t="shared" si="15"/>
        <v/>
      </c>
      <c r="R46" s="6">
        <f t="shared" si="8"/>
        <v>0</v>
      </c>
      <c r="S46" s="6">
        <f>IF(AND(D46&lt;=L$4,P46&lt;&gt;"Y"),IF(N46&lt;VLOOKUP(O46,Runners!A$5:CY$183,S$1,FALSE),IF(Y$2="zero",0,Y$2),0),0)</f>
        <v>0</v>
      </c>
      <c r="T46" s="6">
        <f t="shared" si="12"/>
        <v>0</v>
      </c>
      <c r="U46" s="2"/>
      <c r="V46" s="2" t="str">
        <f>IF(O46&lt;&gt;"",VLOOKUP(O46,Runners!DE$5:DR$183,V$1,FALSE),"")</f>
        <v/>
      </c>
      <c r="W46" s="19" t="str">
        <f t="shared" si="13"/>
        <v/>
      </c>
    </row>
    <row r="47" spans="1:23" x14ac:dyDescent="0.25">
      <c r="A47" s="1" t="s">
        <v>176</v>
      </c>
      <c r="B47" s="3"/>
      <c r="C47" s="3">
        <f>IF(A47&lt;&gt;"",VLOOKUP(A47,Runners!A$5:AX$183,C$1,FALSE),0)</f>
        <v>8.3333333333333332E-3</v>
      </c>
      <c r="D47" s="6">
        <f t="shared" si="16"/>
        <v>44</v>
      </c>
      <c r="E47" s="2"/>
      <c r="F47" s="2">
        <f t="shared" si="20"/>
        <v>0</v>
      </c>
      <c r="J47" s="1" t="str">
        <f t="shared" si="17"/>
        <v>Jennifer Hill</v>
      </c>
      <c r="L47" s="2"/>
      <c r="M47" s="8" t="str">
        <f t="shared" si="3"/>
        <v/>
      </c>
      <c r="N47" s="8" t="str">
        <f t="shared" si="18"/>
        <v/>
      </c>
      <c r="O47" s="1" t="str">
        <f t="shared" si="5"/>
        <v/>
      </c>
      <c r="P47" s="35" t="str">
        <f t="shared" si="19"/>
        <v/>
      </c>
      <c r="Q47" s="35" t="str">
        <f t="shared" si="15"/>
        <v/>
      </c>
      <c r="R47" s="6">
        <f t="shared" si="8"/>
        <v>0</v>
      </c>
      <c r="S47" s="6">
        <f>IF(AND(D47&lt;=L$4,P47&lt;&gt;"Y"),IF(N47&lt;VLOOKUP(O47,Runners!A$5:CY$183,S$1,FALSE),IF(Y$2="zero",0,Y$2),0),0)</f>
        <v>0</v>
      </c>
      <c r="T47" s="6">
        <f t="shared" si="12"/>
        <v>0</v>
      </c>
      <c r="U47" s="2"/>
      <c r="V47" s="2" t="str">
        <f>IF(O47&lt;&gt;"",VLOOKUP(O47,Runners!DE$5:DR$183,V$1,FALSE),"")</f>
        <v/>
      </c>
      <c r="W47" s="19" t="str">
        <f t="shared" si="13"/>
        <v/>
      </c>
    </row>
    <row r="48" spans="1:23" x14ac:dyDescent="0.25">
      <c r="A48" s="1" t="s">
        <v>16</v>
      </c>
      <c r="C48" s="3">
        <f>IF(A48&lt;&gt;"",VLOOKUP(A48,Runners!A$5:AX$183,C$1,FALSE),0)</f>
        <v>1.1979166666666666E-2</v>
      </c>
      <c r="D48" s="6">
        <f t="shared" si="16"/>
        <v>45</v>
      </c>
      <c r="E48" s="2"/>
      <c r="F48" s="2">
        <f t="shared" si="20"/>
        <v>0</v>
      </c>
      <c r="J48" s="1" t="str">
        <f t="shared" si="17"/>
        <v>Joe Greenwood</v>
      </c>
      <c r="M48" s="8" t="str">
        <f t="shared" si="3"/>
        <v/>
      </c>
      <c r="N48" s="8" t="str">
        <f t="shared" si="18"/>
        <v/>
      </c>
      <c r="O48" s="1" t="str">
        <f t="shared" si="5"/>
        <v/>
      </c>
      <c r="P48" s="35" t="str">
        <f t="shared" si="19"/>
        <v/>
      </c>
      <c r="Q48" s="35" t="str">
        <f t="shared" si="15"/>
        <v/>
      </c>
      <c r="R48" s="6">
        <f t="shared" si="8"/>
        <v>0</v>
      </c>
      <c r="S48" s="6">
        <f>IF(AND(D48&lt;=L$4,P48&lt;&gt;"Y"),IF(N48&lt;VLOOKUP(O48,Runners!A$5:CY$183,S$1,FALSE),IF(Y$2="zero",0,Y$2),0),0)</f>
        <v>0</v>
      </c>
      <c r="T48" s="6">
        <f t="shared" si="12"/>
        <v>0</v>
      </c>
      <c r="U48" s="2"/>
      <c r="V48" s="2" t="str">
        <f>IF(O48&lt;&gt;"",VLOOKUP(O48,Runners!DE$5:DR$183,V$1,FALSE),"")</f>
        <v/>
      </c>
      <c r="W48" s="19" t="str">
        <f t="shared" si="13"/>
        <v/>
      </c>
    </row>
    <row r="49" spans="1:23" x14ac:dyDescent="0.25">
      <c r="A49" s="1" t="s">
        <v>124</v>
      </c>
      <c r="C49" s="3">
        <f>IF(A49&lt;&gt;"",VLOOKUP(A49,Runners!A$5:AX$183,C$1,FALSE),0)</f>
        <v>8.8541666666666664E-3</v>
      </c>
      <c r="D49" s="6">
        <f t="shared" si="16"/>
        <v>46</v>
      </c>
      <c r="E49" s="2"/>
      <c r="F49" s="2">
        <f t="shared" si="20"/>
        <v>0</v>
      </c>
      <c r="J49" s="1" t="str">
        <f t="shared" si="17"/>
        <v>John Bertenshaw</v>
      </c>
      <c r="M49" s="8" t="str">
        <f t="shared" si="3"/>
        <v/>
      </c>
      <c r="N49" s="8" t="str">
        <f t="shared" si="18"/>
        <v/>
      </c>
      <c r="O49" s="1" t="str">
        <f t="shared" si="5"/>
        <v/>
      </c>
      <c r="P49" s="35" t="str">
        <f t="shared" si="19"/>
        <v/>
      </c>
      <c r="Q49" s="35" t="str">
        <f t="shared" si="15"/>
        <v/>
      </c>
      <c r="R49" s="6">
        <f t="shared" si="8"/>
        <v>0</v>
      </c>
      <c r="S49" s="6">
        <f>IF(AND(D49&lt;=L$4,P49&lt;&gt;"Y"),IF(N49&lt;VLOOKUP(O49,Runners!A$5:CY$183,S$1,FALSE),IF(Y$2="zero",0,Y$2),0),0)</f>
        <v>0</v>
      </c>
      <c r="T49" s="6">
        <f t="shared" si="12"/>
        <v>0</v>
      </c>
      <c r="U49" s="2"/>
      <c r="V49" s="2" t="str">
        <f>IF(O49&lt;&gt;"",VLOOKUP(O49,Runners!DE$5:DR$183,V$1,FALSE),"")</f>
        <v/>
      </c>
      <c r="W49" s="19" t="str">
        <f t="shared" si="13"/>
        <v/>
      </c>
    </row>
    <row r="50" spans="1:23" x14ac:dyDescent="0.25">
      <c r="A50" s="1" t="s">
        <v>142</v>
      </c>
      <c r="C50" s="3">
        <f>IF(A50&lt;&gt;"",VLOOKUP(A50,Runners!A$5:AX$183,C$1,FALSE),0)</f>
        <v>9.8958333333333329E-3</v>
      </c>
      <c r="D50" s="6">
        <f t="shared" si="16"/>
        <v>47</v>
      </c>
      <c r="E50" s="2"/>
      <c r="F50" s="2">
        <f t="shared" si="20"/>
        <v>0</v>
      </c>
      <c r="J50" s="1" t="str">
        <f t="shared" si="17"/>
        <v>Jonathan Tuck</v>
      </c>
      <c r="M50" s="8" t="str">
        <f t="shared" si="3"/>
        <v/>
      </c>
      <c r="N50" s="8" t="str">
        <f t="shared" si="18"/>
        <v/>
      </c>
      <c r="O50" s="1" t="str">
        <f t="shared" si="5"/>
        <v/>
      </c>
      <c r="P50" s="35" t="str">
        <f t="shared" si="19"/>
        <v/>
      </c>
      <c r="Q50" s="35" t="str">
        <f t="shared" si="15"/>
        <v/>
      </c>
      <c r="R50" s="6">
        <f t="shared" si="8"/>
        <v>0</v>
      </c>
      <c r="S50" s="6">
        <f>IF(AND(D50&lt;=L$4,P50&lt;&gt;"Y"),IF(N50&lt;VLOOKUP(O50,Runners!A$5:CY$183,S$1,FALSE),IF(Y$2="zero",0,Y$2),0),0)</f>
        <v>0</v>
      </c>
      <c r="T50" s="6">
        <f t="shared" si="12"/>
        <v>0</v>
      </c>
      <c r="U50" s="2"/>
      <c r="V50" s="2" t="str">
        <f>IF(O50&lt;&gt;"",VLOOKUP(O50,Runners!DE$5:DR$183,V$1,FALSE),"")</f>
        <v/>
      </c>
      <c r="W50" s="19" t="str">
        <f t="shared" si="13"/>
        <v/>
      </c>
    </row>
    <row r="51" spans="1:23" x14ac:dyDescent="0.25">
      <c r="A51" s="1" t="s">
        <v>191</v>
      </c>
      <c r="C51" s="3">
        <f>IF(A51&lt;&gt;"",VLOOKUP(A51,Runners!A$5:AX$183,C$1,FALSE),0)</f>
        <v>5.0347222222222225E-3</v>
      </c>
      <c r="D51" s="6">
        <f t="shared" si="16"/>
        <v>48</v>
      </c>
      <c r="E51" s="2"/>
      <c r="F51" s="2">
        <f t="shared" si="20"/>
        <v>0</v>
      </c>
      <c r="J51" s="1" t="str">
        <f t="shared" si="17"/>
        <v>Juli Wiseman</v>
      </c>
      <c r="M51" s="8" t="str">
        <f t="shared" si="3"/>
        <v/>
      </c>
      <c r="N51" s="8" t="str">
        <f t="shared" si="18"/>
        <v/>
      </c>
      <c r="O51" s="1" t="str">
        <f t="shared" si="5"/>
        <v/>
      </c>
      <c r="P51" s="35" t="str">
        <f t="shared" si="19"/>
        <v/>
      </c>
      <c r="Q51" s="35" t="str">
        <f t="shared" si="15"/>
        <v/>
      </c>
      <c r="R51" s="6">
        <f t="shared" si="8"/>
        <v>0</v>
      </c>
      <c r="S51" s="6">
        <f>IF(AND(D51&lt;=L$4,P51&lt;&gt;"Y"),IF(N51&lt;VLOOKUP(O51,Runners!A$5:CY$183,S$1,FALSE),IF(Y$2="zero",0,Y$2),0),0)</f>
        <v>0</v>
      </c>
      <c r="T51" s="6">
        <f t="shared" si="12"/>
        <v>0</v>
      </c>
      <c r="U51" s="2"/>
      <c r="V51" s="2" t="str">
        <f>IF(O51&lt;&gt;"",VLOOKUP(O51,Runners!DE$5:DR$183,V$1,FALSE),"")</f>
        <v/>
      </c>
      <c r="W51" s="19" t="str">
        <f t="shared" si="13"/>
        <v/>
      </c>
    </row>
    <row r="52" spans="1:23" x14ac:dyDescent="0.25">
      <c r="A52" s="1" t="s">
        <v>14</v>
      </c>
      <c r="C52" s="3">
        <f>IF(A52&lt;&gt;"",VLOOKUP(A52,Runners!A$5:AX$183,C$1,FALSE),0)</f>
        <v>6.9444444444444441E-3</v>
      </c>
      <c r="D52" s="6">
        <f t="shared" si="16"/>
        <v>49</v>
      </c>
      <c r="E52" s="2"/>
      <c r="F52" s="2">
        <f t="shared" si="20"/>
        <v>0</v>
      </c>
      <c r="J52" s="1" t="str">
        <f t="shared" si="17"/>
        <v>Julia Rolfe</v>
      </c>
      <c r="M52" s="8" t="str">
        <f t="shared" si="3"/>
        <v/>
      </c>
      <c r="N52" s="8" t="str">
        <f t="shared" si="18"/>
        <v/>
      </c>
      <c r="O52" s="1" t="str">
        <f t="shared" si="5"/>
        <v/>
      </c>
      <c r="P52" s="35" t="str">
        <f t="shared" si="19"/>
        <v/>
      </c>
      <c r="Q52" s="35" t="str">
        <f t="shared" si="15"/>
        <v/>
      </c>
      <c r="R52" s="6">
        <f t="shared" si="8"/>
        <v>0</v>
      </c>
      <c r="S52" s="6">
        <f>IF(AND(D52&lt;=L$4,P52&lt;&gt;"Y"),IF(N52&lt;VLOOKUP(O52,Runners!A$5:CY$183,S$1,FALSE),IF(Y$2="zero",0,Y$2),0),0)</f>
        <v>0</v>
      </c>
      <c r="T52" s="6">
        <f t="shared" si="12"/>
        <v>0</v>
      </c>
      <c r="U52" s="2"/>
      <c r="V52" s="2" t="str">
        <f>IF(O52&lt;&gt;"",VLOOKUP(O52,Runners!DE$5:DR$183,V$1,FALSE),"")</f>
        <v/>
      </c>
      <c r="W52" s="19" t="str">
        <f t="shared" si="13"/>
        <v/>
      </c>
    </row>
    <row r="53" spans="1:23" x14ac:dyDescent="0.25">
      <c r="A53" s="1" t="s">
        <v>180</v>
      </c>
      <c r="C53" s="3">
        <f>IF(A53&lt;&gt;"",VLOOKUP(A53,Runners!A$5:AX$183,C$1,FALSE),0)</f>
        <v>7.6388888888888886E-3</v>
      </c>
      <c r="D53" s="6">
        <f t="shared" si="16"/>
        <v>50</v>
      </c>
      <c r="E53" s="2"/>
      <c r="F53" s="2">
        <f t="shared" si="20"/>
        <v>0</v>
      </c>
      <c r="J53" s="1" t="str">
        <f t="shared" si="17"/>
        <v>Kate Edwards</v>
      </c>
      <c r="M53" s="8" t="str">
        <f t="shared" si="3"/>
        <v/>
      </c>
      <c r="N53" s="8" t="str">
        <f t="shared" si="18"/>
        <v/>
      </c>
      <c r="O53" s="1" t="str">
        <f t="shared" si="5"/>
        <v/>
      </c>
      <c r="P53" s="35" t="str">
        <f t="shared" si="19"/>
        <v/>
      </c>
      <c r="Q53" s="35" t="str">
        <f t="shared" si="15"/>
        <v/>
      </c>
      <c r="R53" s="6">
        <f t="shared" si="8"/>
        <v>0</v>
      </c>
      <c r="S53" s="6">
        <f>IF(AND(D53&lt;=L$4,P53&lt;&gt;"Y"),IF(N53&lt;VLOOKUP(O53,Runners!A$5:CY$183,S$1,FALSE),IF(Y$2="zero",0,Y$2),0),0)</f>
        <v>0</v>
      </c>
      <c r="T53" s="6">
        <f t="shared" si="12"/>
        <v>0</v>
      </c>
      <c r="U53" s="2"/>
      <c r="V53" s="2" t="str">
        <f>IF(O53&lt;&gt;"",VLOOKUP(O53,Runners!DE$5:DR$183,V$1,FALSE),"")</f>
        <v/>
      </c>
      <c r="W53" s="19" t="str">
        <f t="shared" si="13"/>
        <v/>
      </c>
    </row>
    <row r="54" spans="1:23" x14ac:dyDescent="0.25">
      <c r="A54" s="1" t="s">
        <v>13</v>
      </c>
      <c r="C54" s="3">
        <f>IF(A54&lt;&gt;"",VLOOKUP(A54,Runners!A$5:AX$183,C$1,FALSE),0)</f>
        <v>2.9513888888888888E-3</v>
      </c>
      <c r="D54" s="6">
        <f t="shared" si="16"/>
        <v>51</v>
      </c>
      <c r="E54" s="2"/>
      <c r="F54" s="2">
        <f t="shared" si="20"/>
        <v>0</v>
      </c>
      <c r="J54" s="1" t="str">
        <f t="shared" si="17"/>
        <v>Kathy Gaunt</v>
      </c>
      <c r="M54" s="8" t="str">
        <f t="shared" si="3"/>
        <v/>
      </c>
      <c r="N54" s="8" t="str">
        <f t="shared" si="18"/>
        <v/>
      </c>
      <c r="O54" s="1" t="str">
        <f t="shared" si="5"/>
        <v/>
      </c>
      <c r="P54" s="35" t="str">
        <f t="shared" si="19"/>
        <v/>
      </c>
      <c r="Q54" s="35" t="str">
        <f t="shared" si="15"/>
        <v/>
      </c>
      <c r="R54" s="6">
        <f t="shared" si="8"/>
        <v>0</v>
      </c>
      <c r="S54" s="6">
        <f>IF(AND(D54&lt;=L$4,P54&lt;&gt;"Y"),IF(N54&lt;VLOOKUP(O54,Runners!A$5:CY$183,S$1,FALSE),IF(Y$2="zero",0,Y$2),0),0)</f>
        <v>0</v>
      </c>
      <c r="T54" s="6">
        <f t="shared" si="12"/>
        <v>0</v>
      </c>
      <c r="U54" s="2"/>
      <c r="V54" s="2" t="str">
        <f>IF(O54&lt;&gt;"",VLOOKUP(O54,Runners!DE$5:DR$183,V$1,FALSE),"")</f>
        <v/>
      </c>
      <c r="W54" s="19" t="str">
        <f t="shared" si="13"/>
        <v/>
      </c>
    </row>
    <row r="55" spans="1:23" x14ac:dyDescent="0.25">
      <c r="A55" s="1" t="s">
        <v>158</v>
      </c>
      <c r="C55" s="3">
        <f>IF(A55&lt;&gt;"",VLOOKUP(A55,Runners!A$5:AX$183,C$1,FALSE),0)</f>
        <v>7.1180555555555554E-3</v>
      </c>
      <c r="D55" s="6">
        <f t="shared" si="16"/>
        <v>52</v>
      </c>
      <c r="E55" s="2"/>
      <c r="F55" s="2">
        <f t="shared" si="20"/>
        <v>0</v>
      </c>
      <c r="J55" s="1" t="str">
        <f t="shared" si="17"/>
        <v>Katy McIntyre</v>
      </c>
      <c r="M55" s="8" t="str">
        <f t="shared" si="3"/>
        <v/>
      </c>
      <c r="N55" s="8" t="str">
        <f t="shared" si="18"/>
        <v/>
      </c>
      <c r="O55" s="1" t="str">
        <f t="shared" si="5"/>
        <v/>
      </c>
      <c r="P55" s="35" t="str">
        <f t="shared" si="19"/>
        <v/>
      </c>
      <c r="Q55" s="35"/>
      <c r="R55" s="6">
        <f t="shared" si="8"/>
        <v>0</v>
      </c>
      <c r="S55" s="6">
        <f>IF(AND(D55&lt;=L$4,P55&lt;&gt;"Y"),IF(N55&lt;VLOOKUP(O55,Runners!A$5:CY$183,S$1,FALSE),IF(Y$2="zero",0,Y$2),0),0)</f>
        <v>0</v>
      </c>
      <c r="T55" s="6">
        <f t="shared" si="12"/>
        <v>0</v>
      </c>
      <c r="U55" s="2"/>
      <c r="V55" s="2"/>
      <c r="W55" s="19" t="str">
        <f t="shared" si="13"/>
        <v/>
      </c>
    </row>
    <row r="56" spans="1:23" x14ac:dyDescent="0.25">
      <c r="A56" s="1" t="s">
        <v>141</v>
      </c>
      <c r="C56" s="3">
        <f>IF(A56&lt;&gt;"",VLOOKUP(A56,Runners!A$5:AX$183,C$1,FALSE),0)</f>
        <v>5.3819444444444453E-3</v>
      </c>
      <c r="D56" s="6">
        <f t="shared" si="16"/>
        <v>53</v>
      </c>
      <c r="E56" s="2"/>
      <c r="F56" s="2">
        <f t="shared" si="20"/>
        <v>0</v>
      </c>
      <c r="J56" s="1" t="str">
        <f t="shared" si="17"/>
        <v>Kevin Murray</v>
      </c>
      <c r="M56" s="8" t="str">
        <f t="shared" si="3"/>
        <v/>
      </c>
      <c r="N56" s="8" t="str">
        <f t="shared" si="18"/>
        <v/>
      </c>
      <c r="O56" s="1" t="str">
        <f t="shared" si="5"/>
        <v/>
      </c>
      <c r="P56" s="35" t="str">
        <f t="shared" si="19"/>
        <v/>
      </c>
      <c r="Q56" s="35" t="str">
        <f>IF(D56&lt;=L$4,IF(P56="Y",Q54,Q54-1),"")</f>
        <v/>
      </c>
      <c r="R56" s="6">
        <f t="shared" si="8"/>
        <v>0</v>
      </c>
      <c r="S56" s="6">
        <f>IF(AND(D56&lt;=L$4,P56&lt;&gt;"Y"),IF(N56&lt;VLOOKUP(O56,Runners!A$5:CY$183,S$1,FALSE),IF(Y$2="zero",0,Y$2),0),0)</f>
        <v>0</v>
      </c>
      <c r="T56" s="6">
        <f>IF(AND(D56&lt;=L$4,P56&lt;&gt;"Y"),S56+R56,0)</f>
        <v>0</v>
      </c>
      <c r="U56" s="2"/>
      <c r="V56" s="2" t="str">
        <f>IF(O56&lt;&gt;"",VLOOKUP(O56,Runners!DE$5:DR$183,V$1,FALSE),"")</f>
        <v/>
      </c>
      <c r="W56" s="19" t="str">
        <f>IF(O56&lt;&gt;"",(V56-N56)/V56,"")</f>
        <v/>
      </c>
    </row>
    <row r="57" spans="1:23" x14ac:dyDescent="0.25">
      <c r="A57" s="1" t="s">
        <v>202</v>
      </c>
      <c r="C57" s="3">
        <f>IF(A57&lt;&gt;"",VLOOKUP(A57,Runners!A$5:AX$183,C$1,FALSE),0)</f>
        <v>7.1180555555555554E-3</v>
      </c>
      <c r="D57" s="6">
        <f t="shared" si="16"/>
        <v>54</v>
      </c>
      <c r="E57" s="2"/>
      <c r="F57" s="2">
        <f t="shared" si="20"/>
        <v>0</v>
      </c>
      <c r="J57" s="1" t="str">
        <f t="shared" si="17"/>
        <v>Kim Dykes</v>
      </c>
      <c r="M57" s="8" t="str">
        <f t="shared" si="3"/>
        <v/>
      </c>
      <c r="N57" s="8" t="str">
        <f t="shared" si="18"/>
        <v/>
      </c>
      <c r="O57" s="1" t="str">
        <f t="shared" si="5"/>
        <v/>
      </c>
      <c r="P57" s="35" t="str">
        <f t="shared" si="19"/>
        <v/>
      </c>
      <c r="Q57" s="35" t="str">
        <f>IF(D57&lt;=L$4,IF(P57="Y",Q56,Q56-1),"")</f>
        <v/>
      </c>
      <c r="R57" s="6">
        <f t="shared" si="8"/>
        <v>0</v>
      </c>
      <c r="S57" s="6">
        <f>IF(AND(D57&lt;=L$4,P57&lt;&gt;"Y"),IF(N57&lt;VLOOKUP(O57,Runners!A$5:CY$183,S$1,FALSE),IF(Y$2="zero",0,Y$2),0),0)</f>
        <v>0</v>
      </c>
      <c r="T57" s="6">
        <f>IF(AND(D57&lt;=L$4,P57&lt;&gt;"Y"),S57+R57,0)</f>
        <v>0</v>
      </c>
      <c r="U57" s="2"/>
      <c r="V57" s="2" t="str">
        <f>IF(O57&lt;&gt;"",VLOOKUP(O57,Runners!DE$5:DR$183,V$1,FALSE),"")</f>
        <v/>
      </c>
      <c r="W57" s="19" t="str">
        <f>IF(O57&lt;&gt;"",(V57-N57)/V57,"")</f>
        <v/>
      </c>
    </row>
    <row r="58" spans="1:23" x14ac:dyDescent="0.25">
      <c r="A58" s="1" t="s">
        <v>10</v>
      </c>
      <c r="C58" s="3">
        <f>IF(A58&lt;&gt;"",VLOOKUP(A58,Runners!A$5:AX$183,C$1,FALSE),0)</f>
        <v>4.340277777777778E-3</v>
      </c>
      <c r="D58" s="6">
        <f t="shared" si="16"/>
        <v>55</v>
      </c>
      <c r="E58" s="2"/>
      <c r="F58" s="2">
        <f t="shared" si="20"/>
        <v>0</v>
      </c>
      <c r="J58" s="1" t="str">
        <f t="shared" si="17"/>
        <v>Kirsten Burnett</v>
      </c>
      <c r="M58" s="8" t="str">
        <f t="shared" si="3"/>
        <v/>
      </c>
      <c r="N58" s="8" t="str">
        <f t="shared" ref="N58" si="21">IF(D58&lt;=L$4,VLOOKUP(M58,E$4:F$207,2,FALSE),"")</f>
        <v/>
      </c>
      <c r="O58" s="1" t="str">
        <f t="shared" si="5"/>
        <v/>
      </c>
      <c r="P58" s="35" t="str">
        <f t="shared" ref="P58" si="22">IF(D58&lt;=L$4,VLOOKUP(O58,A$4:B$207,2,FALSE),"")</f>
        <v/>
      </c>
      <c r="Q58" s="35"/>
      <c r="R58" s="6">
        <f t="shared" si="8"/>
        <v>0</v>
      </c>
      <c r="S58" s="6">
        <f>IF(AND(D58&lt;=L$4,P58&lt;&gt;"Y"),IF(N58&lt;VLOOKUP(O58,Runners!A$5:CY$183,S$1,FALSE),IF(Y$2="zero",0,Y$2),0),0)</f>
        <v>0</v>
      </c>
      <c r="T58" s="6">
        <f t="shared" ref="T58:T66" si="23">IF(AND(D58&lt;=L$4,P58&lt;&gt;"Y"),S58+R58,0)</f>
        <v>0</v>
      </c>
      <c r="U58" s="2"/>
      <c r="V58" s="2"/>
      <c r="W58" s="19" t="str">
        <f t="shared" ref="W58" si="24">IF(O58&lt;&gt;"",(V58-N58)/V58,"")</f>
        <v/>
      </c>
    </row>
    <row r="59" spans="1:23" x14ac:dyDescent="0.25">
      <c r="A59" s="1" t="s">
        <v>9</v>
      </c>
      <c r="C59" s="3">
        <f>IF(A59&lt;&gt;"",VLOOKUP(A59,Runners!A$5:AX$183,C$1,FALSE),0)</f>
        <v>4.8611111111111112E-3</v>
      </c>
      <c r="D59" s="6">
        <f t="shared" si="16"/>
        <v>56</v>
      </c>
      <c r="E59" s="2"/>
      <c r="F59" s="2">
        <f t="shared" si="20"/>
        <v>0</v>
      </c>
      <c r="J59" s="1" t="str">
        <f t="shared" si="17"/>
        <v>Laura Byrne</v>
      </c>
      <c r="M59" s="8" t="str">
        <f t="shared" si="3"/>
        <v/>
      </c>
      <c r="N59" s="8" t="str">
        <f t="shared" ref="N59:N90" si="25">IF(D59&lt;=L$4,VLOOKUP(M59,E$4:F$207,2,FALSE),"")</f>
        <v/>
      </c>
      <c r="O59" s="1" t="str">
        <f t="shared" si="5"/>
        <v/>
      </c>
      <c r="P59" s="35" t="str">
        <f t="shared" ref="P59:P90" si="26">IF(D59&lt;=L$4,VLOOKUP(O59,A$4:B$207,2,FALSE),"")</f>
        <v/>
      </c>
      <c r="Q59" s="35" t="str">
        <f>IF(D59&lt;=L$4,IF(P59="Y",Q57,Q57-1),"")</f>
        <v/>
      </c>
      <c r="R59" s="6">
        <f t="shared" si="8"/>
        <v>0</v>
      </c>
      <c r="S59" s="6">
        <f>IF(AND(D59&lt;=L$4,P59&lt;&gt;"Y"),IF(N59&lt;VLOOKUP(O59,Runners!A$5:CY$183,S$1,FALSE),IF(Y$2="zero",0,Y$2),0),0)</f>
        <v>0</v>
      </c>
      <c r="T59" s="6">
        <f t="shared" si="23"/>
        <v>0</v>
      </c>
      <c r="U59" s="2"/>
      <c r="V59" s="2" t="str">
        <f>IF(O59&lt;&gt;"",VLOOKUP(O59,Runners!DE$5:DR$183,V$1,FALSE),"")</f>
        <v/>
      </c>
      <c r="W59" s="19" t="str">
        <f t="shared" ref="W59:W66" si="27">IF(O59&lt;&gt;"",(V59-N59)/V59,"")</f>
        <v/>
      </c>
    </row>
    <row r="60" spans="1:23" x14ac:dyDescent="0.25">
      <c r="A60" s="1" t="s">
        <v>183</v>
      </c>
      <c r="C60" s="3">
        <f>IF(A60&lt;&gt;"",VLOOKUP(A60,Runners!A$5:AX$183,C$1,FALSE),0)</f>
        <v>4.1666666666666666E-3</v>
      </c>
      <c r="D60" s="6">
        <f t="shared" si="16"/>
        <v>57</v>
      </c>
      <c r="E60" s="2"/>
      <c r="F60" s="2">
        <f t="shared" si="20"/>
        <v>0</v>
      </c>
      <c r="J60" s="1" t="str">
        <f t="shared" si="17"/>
        <v>Lee Ramsden</v>
      </c>
      <c r="M60" s="8" t="str">
        <f t="shared" si="3"/>
        <v/>
      </c>
      <c r="N60" s="8" t="str">
        <f t="shared" si="25"/>
        <v/>
      </c>
      <c r="O60" s="1" t="str">
        <f t="shared" si="5"/>
        <v/>
      </c>
      <c r="P60" s="35" t="str">
        <f t="shared" si="26"/>
        <v/>
      </c>
      <c r="Q60" s="35" t="str">
        <f t="shared" ref="Q60:Q65" si="28">IF(D60&lt;=L$4,IF(P60="Y",Q59,Q59-1),"")</f>
        <v/>
      </c>
      <c r="R60" s="6">
        <f t="shared" si="8"/>
        <v>0</v>
      </c>
      <c r="S60" s="6">
        <f>IF(AND(D60&lt;=L$4,P60&lt;&gt;"Y"),IF(N60&lt;VLOOKUP(O60,Runners!A$5:CY$183,S$1,FALSE),IF(Y$2="zero",0,Y$2),0),0)</f>
        <v>0</v>
      </c>
      <c r="T60" s="6">
        <f t="shared" si="23"/>
        <v>0</v>
      </c>
      <c r="U60" s="2"/>
      <c r="V60" s="2" t="str">
        <f>IF(O60&lt;&gt;"",VLOOKUP(O60,Runners!DE$5:DR$183,V$1,FALSE),"")</f>
        <v/>
      </c>
      <c r="W60" s="19" t="str">
        <f t="shared" si="27"/>
        <v/>
      </c>
    </row>
    <row r="61" spans="1:23" x14ac:dyDescent="0.25">
      <c r="A61" s="1" t="s">
        <v>148</v>
      </c>
      <c r="B61" s="3"/>
      <c r="C61" s="3">
        <f>IF(A61&lt;&gt;"",VLOOKUP(A61,Runners!A$5:AX$183,C$1,FALSE),0)</f>
        <v>9.5486111111111119E-3</v>
      </c>
      <c r="D61" s="6">
        <f t="shared" si="16"/>
        <v>58</v>
      </c>
      <c r="E61" s="2">
        <v>2.6805555555555555E-2</v>
      </c>
      <c r="F61" s="2">
        <f t="shared" si="20"/>
        <v>1.7256944444444443E-2</v>
      </c>
      <c r="J61" s="1" t="str">
        <f t="shared" si="17"/>
        <v>Lewis McAfee</v>
      </c>
      <c r="M61" s="8" t="str">
        <f t="shared" si="3"/>
        <v/>
      </c>
      <c r="N61" s="8" t="str">
        <f t="shared" si="25"/>
        <v/>
      </c>
      <c r="O61" s="1" t="str">
        <f t="shared" si="5"/>
        <v/>
      </c>
      <c r="P61" s="35" t="str">
        <f t="shared" si="26"/>
        <v/>
      </c>
      <c r="Q61" s="35" t="str">
        <f t="shared" si="28"/>
        <v/>
      </c>
      <c r="R61" s="6">
        <f t="shared" si="8"/>
        <v>0</v>
      </c>
      <c r="S61" s="6">
        <f>IF(AND(D61&lt;=L$4,P61&lt;&gt;"Y"),IF(N61&lt;VLOOKUP(O61,Runners!A$5:CY$183,S$1,FALSE),IF(Y$2="zero",0,Y$2),0),0)</f>
        <v>0</v>
      </c>
      <c r="T61" s="6">
        <f t="shared" si="23"/>
        <v>0</v>
      </c>
      <c r="U61" s="2"/>
      <c r="V61" s="2" t="str">
        <f>IF(O61&lt;&gt;"",VLOOKUP(O61,Runners!DE$5:DR$183,V$1,FALSE),"")</f>
        <v/>
      </c>
      <c r="W61" s="19" t="str">
        <f t="shared" si="27"/>
        <v/>
      </c>
    </row>
    <row r="62" spans="1:23" x14ac:dyDescent="0.25">
      <c r="A62" s="1" t="s">
        <v>200</v>
      </c>
      <c r="B62" s="3"/>
      <c r="C62" s="3">
        <f>IF(A62&lt;&gt;"",VLOOKUP(A62,Runners!A$5:AX$183,C$1,FALSE),0)</f>
        <v>1.3888888888888889E-3</v>
      </c>
      <c r="D62" s="6">
        <f t="shared" si="16"/>
        <v>59</v>
      </c>
      <c r="E62" s="2"/>
      <c r="F62" s="2">
        <f t="shared" si="20"/>
        <v>0</v>
      </c>
      <c r="J62" s="1" t="str">
        <f t="shared" si="17"/>
        <v>Liah Murphy</v>
      </c>
      <c r="M62" s="8" t="str">
        <f t="shared" si="3"/>
        <v/>
      </c>
      <c r="N62" s="8" t="str">
        <f t="shared" si="25"/>
        <v/>
      </c>
      <c r="O62" s="1" t="str">
        <f t="shared" si="5"/>
        <v/>
      </c>
      <c r="P62" s="35" t="str">
        <f t="shared" si="26"/>
        <v/>
      </c>
      <c r="Q62" s="35" t="str">
        <f t="shared" si="28"/>
        <v/>
      </c>
      <c r="R62" s="6">
        <f t="shared" si="8"/>
        <v>0</v>
      </c>
      <c r="S62" s="6">
        <f>IF(AND(D62&lt;=L$4,P62&lt;&gt;"Y"),IF(N62&lt;VLOOKUP(O62,Runners!A$5:CY$183,S$1,FALSE),IF(Y$2="zero",0,Y$2),0),0)</f>
        <v>0</v>
      </c>
      <c r="T62" s="6">
        <f t="shared" si="23"/>
        <v>0</v>
      </c>
      <c r="U62" s="2"/>
      <c r="V62" s="2" t="str">
        <f>IF(O62&lt;&gt;"",VLOOKUP(O62,Runners!DE$5:DR$183,V$1,FALSE),"")</f>
        <v/>
      </c>
      <c r="W62" s="19" t="str">
        <f t="shared" si="27"/>
        <v/>
      </c>
    </row>
    <row r="63" spans="1:23" x14ac:dyDescent="0.25">
      <c r="A63" s="1" t="s">
        <v>167</v>
      </c>
      <c r="C63" s="3">
        <f>IF(A63&lt;&gt;"",VLOOKUP(A63,Runners!A$5:AX$183,C$1,FALSE),0)</f>
        <v>3.645833333333333E-3</v>
      </c>
      <c r="D63" s="6">
        <f t="shared" si="16"/>
        <v>60</v>
      </c>
      <c r="E63" s="2"/>
      <c r="F63" s="2">
        <f t="shared" si="20"/>
        <v>0</v>
      </c>
      <c r="J63" s="1" t="str">
        <f t="shared" si="17"/>
        <v>Linda Chadderton</v>
      </c>
      <c r="M63" s="8" t="str">
        <f t="shared" si="3"/>
        <v/>
      </c>
      <c r="N63" s="8" t="str">
        <f t="shared" si="25"/>
        <v/>
      </c>
      <c r="O63" s="1" t="str">
        <f t="shared" si="5"/>
        <v/>
      </c>
      <c r="P63" s="35" t="str">
        <f t="shared" si="26"/>
        <v/>
      </c>
      <c r="Q63" s="35" t="str">
        <f t="shared" si="28"/>
        <v/>
      </c>
      <c r="R63" s="6">
        <f t="shared" si="8"/>
        <v>0</v>
      </c>
      <c r="S63" s="6">
        <f>IF(AND(D63&lt;=L$4,P63&lt;&gt;"Y"),IF(N63&lt;VLOOKUP(O63,Runners!A$5:CY$183,S$1,FALSE),IF(Y$2="zero",0,Y$2),0),0)</f>
        <v>0</v>
      </c>
      <c r="T63" s="6">
        <f t="shared" si="23"/>
        <v>0</v>
      </c>
      <c r="U63" s="2"/>
      <c r="V63" s="2" t="str">
        <f>IF(O63&lt;&gt;"",VLOOKUP(O63,Runners!DE$5:DR$183,V$1,FALSE),"")</f>
        <v/>
      </c>
      <c r="W63" s="19" t="str">
        <f t="shared" si="27"/>
        <v/>
      </c>
    </row>
    <row r="64" spans="1:23" x14ac:dyDescent="0.25">
      <c r="A64" s="1" t="s">
        <v>182</v>
      </c>
      <c r="C64" s="3">
        <f>IF(A64&lt;&gt;"",VLOOKUP(A64,Runners!A$5:AX$183,C$1,FALSE),0)</f>
        <v>1.1574074074074074E-6</v>
      </c>
      <c r="D64" s="6">
        <f t="shared" si="16"/>
        <v>61</v>
      </c>
      <c r="E64" s="2"/>
      <c r="F64" s="2">
        <f t="shared" si="20"/>
        <v>0</v>
      </c>
      <c r="J64" s="1" t="str">
        <f t="shared" si="17"/>
        <v>Liz Boon</v>
      </c>
      <c r="M64" s="8" t="str">
        <f t="shared" si="3"/>
        <v/>
      </c>
      <c r="N64" s="8" t="str">
        <f t="shared" si="25"/>
        <v/>
      </c>
      <c r="O64" s="1" t="str">
        <f t="shared" si="5"/>
        <v/>
      </c>
      <c r="P64" s="35" t="str">
        <f t="shared" si="26"/>
        <v/>
      </c>
      <c r="Q64" s="35" t="str">
        <f t="shared" si="28"/>
        <v/>
      </c>
      <c r="R64" s="6">
        <f t="shared" si="8"/>
        <v>0</v>
      </c>
      <c r="S64" s="6">
        <f>IF(AND(D64&lt;=L$4,P64&lt;&gt;"Y"),IF(N64&lt;VLOOKUP(O64,Runners!A$5:CY$183,S$1,FALSE),IF(Y$2="zero",0,Y$2),0),0)</f>
        <v>0</v>
      </c>
      <c r="T64" s="6">
        <f t="shared" si="23"/>
        <v>0</v>
      </c>
      <c r="U64" s="2"/>
      <c r="V64" s="2" t="str">
        <f>IF(O64&lt;&gt;"",VLOOKUP(O64,Runners!DE$5:DR$183,V$1,FALSE),"")</f>
        <v/>
      </c>
      <c r="W64" s="19" t="str">
        <f t="shared" si="27"/>
        <v/>
      </c>
    </row>
    <row r="65" spans="1:23" x14ac:dyDescent="0.25">
      <c r="A65" s="1" t="s">
        <v>145</v>
      </c>
      <c r="C65" s="3">
        <f>IF(A65&lt;&gt;"",VLOOKUP(A65,Runners!A$5:AX$183,C$1,FALSE),0)</f>
        <v>7.9861111111111105E-3</v>
      </c>
      <c r="D65" s="6">
        <f t="shared" si="16"/>
        <v>62</v>
      </c>
      <c r="E65" s="2">
        <v>2.6412037037037036E-2</v>
      </c>
      <c r="F65" s="2">
        <f t="shared" si="20"/>
        <v>1.8425925925925925E-2</v>
      </c>
      <c r="J65" s="1" t="str">
        <f t="shared" si="17"/>
        <v>Liz Canavan</v>
      </c>
      <c r="M65" s="8" t="str">
        <f t="shared" si="3"/>
        <v/>
      </c>
      <c r="N65" s="8" t="str">
        <f t="shared" si="25"/>
        <v/>
      </c>
      <c r="O65" s="1" t="str">
        <f t="shared" si="5"/>
        <v/>
      </c>
      <c r="P65" s="35" t="str">
        <f t="shared" si="26"/>
        <v/>
      </c>
      <c r="Q65" s="35" t="str">
        <f t="shared" si="28"/>
        <v/>
      </c>
      <c r="R65" s="6">
        <f t="shared" si="8"/>
        <v>0</v>
      </c>
      <c r="S65" s="6">
        <f>IF(AND(D65&lt;=L$4,P65&lt;&gt;"Y"),IF(N65&lt;VLOOKUP(O65,Runners!A$5:CY$183,S$1,FALSE),IF(Y$2="zero",0,Y$2),0),0)</f>
        <v>0</v>
      </c>
      <c r="T65" s="6">
        <f t="shared" si="23"/>
        <v>0</v>
      </c>
      <c r="U65" s="2"/>
      <c r="V65" s="2" t="str">
        <f>IF(O65&lt;&gt;"",VLOOKUP(O65,Runners!DE$5:DR$183,V$1,FALSE),"")</f>
        <v/>
      </c>
      <c r="W65" s="19" t="str">
        <f t="shared" si="27"/>
        <v/>
      </c>
    </row>
    <row r="66" spans="1:23" x14ac:dyDescent="0.25">
      <c r="A66" s="1" t="s">
        <v>160</v>
      </c>
      <c r="B66" s="3"/>
      <c r="C66" s="3">
        <f>IF(A66&lt;&gt;"",VLOOKUP(A66,Runners!A$5:AX$183,C$1,FALSE),0)</f>
        <v>9.3749999999999997E-3</v>
      </c>
      <c r="D66" s="6">
        <f t="shared" si="16"/>
        <v>63</v>
      </c>
      <c r="E66" s="2"/>
      <c r="F66" s="2">
        <f t="shared" si="20"/>
        <v>0</v>
      </c>
      <c r="J66" s="1" t="str">
        <f t="shared" si="17"/>
        <v>Louise Cox</v>
      </c>
      <c r="M66" s="8" t="str">
        <f t="shared" si="3"/>
        <v/>
      </c>
      <c r="N66" s="8" t="str">
        <f t="shared" si="25"/>
        <v/>
      </c>
      <c r="O66" s="1" t="str">
        <f t="shared" si="5"/>
        <v/>
      </c>
      <c r="P66" s="35" t="str">
        <f t="shared" si="26"/>
        <v/>
      </c>
      <c r="Q66" s="35"/>
      <c r="R66" s="6">
        <f t="shared" si="8"/>
        <v>0</v>
      </c>
      <c r="S66" s="6">
        <f>IF(AND(D66&lt;=L$4,P66&lt;&gt;"Y"),IF(N66&lt;VLOOKUP(O66,Runners!A$5:CY$183,S$1,FALSE),IF(Y$2="zero",0,Y$2),0),0)</f>
        <v>0</v>
      </c>
      <c r="T66" s="6">
        <f t="shared" si="23"/>
        <v>0</v>
      </c>
      <c r="U66" s="2"/>
      <c r="V66" s="2"/>
      <c r="W66" s="19" t="str">
        <f t="shared" si="27"/>
        <v/>
      </c>
    </row>
    <row r="67" spans="1:23" x14ac:dyDescent="0.25">
      <c r="A67" s="36" t="s">
        <v>162</v>
      </c>
      <c r="B67" s="3"/>
      <c r="C67" s="3">
        <f>IF(A67&lt;&gt;"",VLOOKUP(A67,Runners!A$5:AX$183,C$1,FALSE),0)</f>
        <v>1.1284722222222222E-2</v>
      </c>
      <c r="D67" s="6">
        <f t="shared" si="16"/>
        <v>64</v>
      </c>
      <c r="E67" s="2"/>
      <c r="F67" s="2">
        <f t="shared" si="20"/>
        <v>0</v>
      </c>
      <c r="J67" s="1" t="str">
        <f t="shared" si="17"/>
        <v>Maddy Markham</v>
      </c>
      <c r="M67" s="8" t="str">
        <f t="shared" si="3"/>
        <v/>
      </c>
      <c r="N67" s="8" t="str">
        <f t="shared" si="25"/>
        <v/>
      </c>
      <c r="O67" s="1" t="str">
        <f t="shared" si="5"/>
        <v/>
      </c>
      <c r="P67" s="35" t="str">
        <f t="shared" si="26"/>
        <v/>
      </c>
      <c r="Q67" s="35" t="str">
        <f>IF(D67&lt;=L$4,IF(P67="Y",Q65,Q65-1),"")</f>
        <v/>
      </c>
      <c r="R67" s="6">
        <f t="shared" si="8"/>
        <v>0</v>
      </c>
      <c r="S67" s="6">
        <f>IF(AND(D67&lt;=L$4,P67&lt;&gt;"Y"),IF(N67&lt;VLOOKUP(O67,Runners!A$5:CY$183,S$1,FALSE),IF(Y$2="zero",0,Y$2),0),0)</f>
        <v>0</v>
      </c>
      <c r="T67" s="6">
        <f t="shared" ref="T67:T105" si="29">IF(AND(D67&lt;=L$4,P67&lt;&gt;"Y"),S67+R67,0)</f>
        <v>0</v>
      </c>
      <c r="U67" s="2"/>
      <c r="V67" s="2" t="str">
        <f>IF(O67&lt;&gt;"",VLOOKUP(O67,Runners!DE$5:DR$183,V$1,FALSE),"")</f>
        <v/>
      </c>
      <c r="W67" s="19" t="str">
        <f t="shared" ref="W67:W105" si="30">IF(O67&lt;&gt;"",(V67-N67)/V67,"")</f>
        <v/>
      </c>
    </row>
    <row r="68" spans="1:23" x14ac:dyDescent="0.25">
      <c r="A68" s="36" t="s">
        <v>204</v>
      </c>
      <c r="B68" s="3"/>
      <c r="C68" s="3">
        <f>IF(A68&lt;&gt;"",VLOOKUP(A68,Runners!A$5:AX$183,C$1,FALSE),0)</f>
        <v>3.472222222222222E-3</v>
      </c>
      <c r="D68" s="6">
        <f t="shared" si="16"/>
        <v>65</v>
      </c>
      <c r="E68" s="2"/>
      <c r="F68" s="2">
        <f t="shared" si="20"/>
        <v>0</v>
      </c>
      <c r="J68" s="1" t="str">
        <f t="shared" ref="J68:J105" si="31">A68</f>
        <v>Marie</v>
      </c>
      <c r="M68" s="8" t="str">
        <f t="shared" ref="M68:M131" si="32">IF(D68&lt;=L$4,SMALL(E$4:E$207,D68),"")</f>
        <v/>
      </c>
      <c r="N68" s="8" t="str">
        <f t="shared" si="25"/>
        <v/>
      </c>
      <c r="O68" s="1" t="str">
        <f t="shared" ref="O68:O131" si="33">IF(D68&lt;=L$4,VLOOKUP(M68,E$4:J$207,6,FALSE),"")</f>
        <v/>
      </c>
      <c r="P68" s="35" t="str">
        <f t="shared" si="26"/>
        <v/>
      </c>
      <c r="Q68" s="35" t="str">
        <f t="shared" ref="Q68:Q105" si="34">IF(D68&lt;=L$4,IF(P68="Y",Q67,Q67-1),"")</f>
        <v/>
      </c>
      <c r="R68" s="6">
        <f t="shared" ref="R68:R107" si="35">IF(Q68=Q67,0,IF(Q68&gt;0,Q68,1))</f>
        <v>0</v>
      </c>
      <c r="S68" s="6">
        <f>IF(AND(D68&lt;=L$4,P68&lt;&gt;"Y"),IF(N68&lt;VLOOKUP(O68,Runners!A$5:CY$183,S$1,FALSE),IF(Y$2="zero",0,Y$2),0),0)</f>
        <v>0</v>
      </c>
      <c r="T68" s="6">
        <f t="shared" si="29"/>
        <v>0</v>
      </c>
      <c r="U68" s="2"/>
      <c r="V68" s="2" t="str">
        <f>IF(O68&lt;&gt;"",VLOOKUP(O68,Runners!DE$5:DR$183,V$1,FALSE),"")</f>
        <v/>
      </c>
      <c r="W68" s="19" t="str">
        <f t="shared" si="30"/>
        <v/>
      </c>
    </row>
    <row r="69" spans="1:23" x14ac:dyDescent="0.25">
      <c r="A69" s="1" t="s">
        <v>136</v>
      </c>
      <c r="C69" s="3">
        <f>IF(A69&lt;&gt;"",VLOOKUP(A69,Runners!A$5:AX$183,C$1,FALSE),0)</f>
        <v>8.1597222222222227E-3</v>
      </c>
      <c r="D69" s="6">
        <f t="shared" si="16"/>
        <v>66</v>
      </c>
      <c r="E69" s="2"/>
      <c r="F69" s="2">
        <f t="shared" si="20"/>
        <v>0</v>
      </c>
      <c r="J69" s="1" t="str">
        <f t="shared" si="31"/>
        <v>Mark Hughes</v>
      </c>
      <c r="L69" s="2"/>
      <c r="M69" s="8" t="str">
        <f t="shared" si="32"/>
        <v/>
      </c>
      <c r="N69" s="8" t="str">
        <f t="shared" si="25"/>
        <v/>
      </c>
      <c r="O69" s="1" t="str">
        <f t="shared" si="33"/>
        <v/>
      </c>
      <c r="P69" s="35" t="str">
        <f t="shared" si="26"/>
        <v/>
      </c>
      <c r="Q69" s="35" t="str">
        <f t="shared" si="34"/>
        <v/>
      </c>
      <c r="R69" s="6">
        <f t="shared" si="35"/>
        <v>0</v>
      </c>
      <c r="S69" s="6">
        <f>IF(AND(D69&lt;=L$4,P69&lt;&gt;"Y"),IF(N69&lt;VLOOKUP(O69,Runners!A$5:CY$183,S$1,FALSE),IF(Y$2="zero",0,Y$2),0),0)</f>
        <v>0</v>
      </c>
      <c r="T69" s="6">
        <f t="shared" si="29"/>
        <v>0</v>
      </c>
      <c r="U69" s="2"/>
      <c r="V69" s="2" t="str">
        <f>IF(O69&lt;&gt;"",VLOOKUP(O69,Runners!DE$5:DR$183,V$1,FALSE),"")</f>
        <v/>
      </c>
      <c r="W69" s="19" t="str">
        <f t="shared" si="30"/>
        <v/>
      </c>
    </row>
    <row r="70" spans="1:23" x14ac:dyDescent="0.25">
      <c r="A70" s="1" t="s">
        <v>174</v>
      </c>
      <c r="C70" s="3">
        <f>IF(A70&lt;&gt;"",VLOOKUP(A70,Runners!A$5:AX$183,C$1,FALSE),0)</f>
        <v>7.8125E-3</v>
      </c>
      <c r="D70" s="6">
        <f t="shared" si="16"/>
        <v>67</v>
      </c>
      <c r="E70" s="2"/>
      <c r="F70" s="2">
        <f t="shared" si="20"/>
        <v>0</v>
      </c>
      <c r="J70" s="1" t="str">
        <f t="shared" si="31"/>
        <v>Mark Johnston</v>
      </c>
      <c r="M70" s="8" t="str">
        <f t="shared" si="32"/>
        <v/>
      </c>
      <c r="N70" s="8" t="str">
        <f t="shared" si="25"/>
        <v/>
      </c>
      <c r="O70" s="1" t="str">
        <f t="shared" si="33"/>
        <v/>
      </c>
      <c r="P70" s="35" t="str">
        <f t="shared" si="26"/>
        <v/>
      </c>
      <c r="Q70" s="35" t="str">
        <f t="shared" si="34"/>
        <v/>
      </c>
      <c r="R70" s="6">
        <f t="shared" si="35"/>
        <v>0</v>
      </c>
      <c r="S70" s="6">
        <f>IF(AND(D70&lt;=L$4,P70&lt;&gt;"Y"),IF(N70&lt;VLOOKUP(O70,Runners!A$5:CY$183,S$1,FALSE),IF(Y$2="zero",0,Y$2),0),0)</f>
        <v>0</v>
      </c>
      <c r="T70" s="6">
        <f t="shared" si="29"/>
        <v>0</v>
      </c>
      <c r="U70" s="2"/>
      <c r="V70" s="2" t="str">
        <f>IF(O70&lt;&gt;"",VLOOKUP(O70,Runners!DE$5:DR$183,V$1,FALSE),"")</f>
        <v/>
      </c>
      <c r="W70" s="19" t="str">
        <f t="shared" si="30"/>
        <v/>
      </c>
    </row>
    <row r="71" spans="1:23" x14ac:dyDescent="0.25">
      <c r="A71" s="1" t="s">
        <v>22</v>
      </c>
      <c r="B71" s="3"/>
      <c r="C71" s="3">
        <f>IF(A71&lt;&gt;"",VLOOKUP(A71,Runners!A$5:AX$183,C$1,FALSE),0)</f>
        <v>1.1284722222222222E-2</v>
      </c>
      <c r="D71" s="6">
        <f t="shared" si="16"/>
        <v>68</v>
      </c>
      <c r="E71" s="2">
        <v>2.7395833333333338E-2</v>
      </c>
      <c r="F71" s="2">
        <f t="shared" si="20"/>
        <v>1.6111111111111118E-2</v>
      </c>
      <c r="J71" s="1" t="str">
        <f t="shared" si="31"/>
        <v>Mark Selby</v>
      </c>
      <c r="M71" s="8" t="str">
        <f t="shared" si="32"/>
        <v/>
      </c>
      <c r="N71" s="8" t="str">
        <f t="shared" si="25"/>
        <v/>
      </c>
      <c r="O71" s="1" t="str">
        <f t="shared" si="33"/>
        <v/>
      </c>
      <c r="P71" s="35" t="str">
        <f t="shared" si="26"/>
        <v/>
      </c>
      <c r="Q71" s="35" t="str">
        <f t="shared" si="34"/>
        <v/>
      </c>
      <c r="R71" s="6">
        <f t="shared" si="35"/>
        <v>0</v>
      </c>
      <c r="S71" s="6">
        <f>IF(AND(D71&lt;=L$4,P71&lt;&gt;"Y"),IF(N71&lt;VLOOKUP(O71,Runners!A$5:CY$183,S$1,FALSE),IF(Y$2="zero",0,Y$2),0),0)</f>
        <v>0</v>
      </c>
      <c r="T71" s="6">
        <f t="shared" si="29"/>
        <v>0</v>
      </c>
      <c r="U71" s="2"/>
      <c r="V71" s="2" t="str">
        <f>IF(O71&lt;&gt;"",VLOOKUP(O71,Runners!DE$5:DR$183,V$1,FALSE),"")</f>
        <v/>
      </c>
      <c r="W71" s="19" t="str">
        <f t="shared" si="30"/>
        <v/>
      </c>
    </row>
    <row r="72" spans="1:23" x14ac:dyDescent="0.25">
      <c r="A72" s="1" t="s">
        <v>184</v>
      </c>
      <c r="B72" s="1" t="s">
        <v>181</v>
      </c>
      <c r="C72" s="3">
        <f>IF(A72&lt;&gt;"",VLOOKUP(A72,Runners!A$5:AX$183,C$1,FALSE),0)</f>
        <v>8.1597222222222227E-3</v>
      </c>
      <c r="D72" s="6">
        <f t="shared" si="16"/>
        <v>69</v>
      </c>
      <c r="E72" s="2"/>
      <c r="F72" s="2">
        <f t="shared" si="20"/>
        <v>0</v>
      </c>
      <c r="J72" s="1" t="str">
        <f t="shared" si="31"/>
        <v>Matt Ames</v>
      </c>
      <c r="M72" s="8" t="str">
        <f t="shared" si="32"/>
        <v/>
      </c>
      <c r="N72" s="8" t="str">
        <f t="shared" si="25"/>
        <v/>
      </c>
      <c r="O72" s="1" t="str">
        <f t="shared" si="33"/>
        <v/>
      </c>
      <c r="P72" s="35" t="str">
        <f t="shared" si="26"/>
        <v/>
      </c>
      <c r="Q72" s="35" t="str">
        <f t="shared" si="34"/>
        <v/>
      </c>
      <c r="R72" s="6">
        <f t="shared" si="35"/>
        <v>0</v>
      </c>
      <c r="S72" s="6">
        <f>IF(AND(D72&lt;=L$4,P72&lt;&gt;"Y"),IF(N72&lt;VLOOKUP(O72,Runners!A$5:CY$183,S$1,FALSE),IF(Y$2="zero",0,Y$2),0),0)</f>
        <v>0</v>
      </c>
      <c r="T72" s="6">
        <f t="shared" si="29"/>
        <v>0</v>
      </c>
      <c r="U72" s="2"/>
      <c r="V72" s="2" t="str">
        <f>IF(O72&lt;&gt;"",VLOOKUP(O72,Runners!DE$5:DR$183,V$1,FALSE),"")</f>
        <v/>
      </c>
      <c r="W72" s="19" t="str">
        <f t="shared" si="30"/>
        <v/>
      </c>
    </row>
    <row r="73" spans="1:23" x14ac:dyDescent="0.25">
      <c r="A73" s="1" t="s">
        <v>232</v>
      </c>
      <c r="C73" s="3">
        <f>IF(A73&lt;&gt;"",VLOOKUP(A73,Runners!A$5:AX$183,C$1,FALSE),0)</f>
        <v>1.7361111111111112E-4</v>
      </c>
      <c r="D73" s="6">
        <f t="shared" si="16"/>
        <v>70</v>
      </c>
      <c r="E73" s="2"/>
      <c r="F73" s="2">
        <f t="shared" ref="F73" si="36">IF(E73&gt;0,E73-C73,0)</f>
        <v>0</v>
      </c>
      <c r="J73" s="1" t="str">
        <f t="shared" ref="J73" si="37">A73</f>
        <v>Matt Kay</v>
      </c>
      <c r="M73" s="8" t="str">
        <f t="shared" si="32"/>
        <v/>
      </c>
      <c r="N73" s="8" t="str">
        <f t="shared" si="25"/>
        <v/>
      </c>
      <c r="O73" s="1" t="str">
        <f t="shared" si="33"/>
        <v/>
      </c>
      <c r="P73" s="35" t="str">
        <f t="shared" si="26"/>
        <v/>
      </c>
      <c r="Q73" s="35" t="str">
        <f t="shared" ref="Q73" si="38">IF(D73&lt;=L$4,IF(P73="Y",Q72,Q72-1),"")</f>
        <v/>
      </c>
      <c r="R73" s="6">
        <f t="shared" ref="R73" si="39">IF(Q73=Q72,0,IF(Q73&gt;0,Q73,1))</f>
        <v>0</v>
      </c>
      <c r="S73" s="6">
        <f>IF(AND(D73&lt;=L$4,P73&lt;&gt;"Y"),IF(N73&lt;VLOOKUP(O73,Runners!A$5:CY$183,S$1,FALSE),IF(Y$2="zero",0,Y$2),0),0)</f>
        <v>0</v>
      </c>
      <c r="T73" s="6">
        <f t="shared" ref="T73" si="40">IF(AND(D73&lt;=L$4,P73&lt;&gt;"Y"),S73+R73,0)</f>
        <v>0</v>
      </c>
      <c r="U73" s="2"/>
      <c r="V73" s="2" t="str">
        <f>IF(O73&lt;&gt;"",VLOOKUP(O73,Runners!DE$5:DR$183,V$1,FALSE),"")</f>
        <v/>
      </c>
      <c r="W73" s="19" t="str">
        <f t="shared" ref="W73" si="41">IF(O73&lt;&gt;"",(V73-N73)/V73,"")</f>
        <v/>
      </c>
    </row>
    <row r="74" spans="1:23" x14ac:dyDescent="0.25">
      <c r="A74" s="1" t="s">
        <v>169</v>
      </c>
      <c r="C74" s="3">
        <f>IF(A74&lt;&gt;"",VLOOKUP(A74,Runners!A$5:AX$183,C$1,FALSE),0)</f>
        <v>9.8958333333333329E-3</v>
      </c>
      <c r="D74" s="6">
        <f t="shared" si="16"/>
        <v>71</v>
      </c>
      <c r="E74" s="2"/>
      <c r="F74" s="2">
        <f t="shared" si="20"/>
        <v>0</v>
      </c>
      <c r="J74" s="1" t="str">
        <f t="shared" si="31"/>
        <v>Mel Koth</v>
      </c>
      <c r="M74" s="8" t="str">
        <f t="shared" si="32"/>
        <v/>
      </c>
      <c r="N74" s="8" t="str">
        <f t="shared" si="25"/>
        <v/>
      </c>
      <c r="O74" s="1" t="str">
        <f t="shared" si="33"/>
        <v/>
      </c>
      <c r="P74" s="35" t="str">
        <f t="shared" si="26"/>
        <v/>
      </c>
      <c r="Q74" s="35" t="str">
        <f>IF(D74&lt;=L$4,IF(P74="Y",Q72,Q72-1),"")</f>
        <v/>
      </c>
      <c r="R74" s="6">
        <f>IF(Q74=Q72,0,IF(Q74&gt;0,Q74,1))</f>
        <v>0</v>
      </c>
      <c r="S74" s="6">
        <f>IF(AND(D74&lt;=L$4,P74&lt;&gt;"Y"),IF(N74&lt;VLOOKUP(O74,Runners!A$5:CY$183,S$1,FALSE),IF(Y$2="zero",0,Y$2),0),0)</f>
        <v>0</v>
      </c>
      <c r="T74" s="6">
        <f t="shared" si="29"/>
        <v>0</v>
      </c>
      <c r="U74" s="2"/>
      <c r="V74" s="2" t="str">
        <f>IF(O74&lt;&gt;"",VLOOKUP(O74,Runners!DE$5:DR$183,V$1,FALSE),"")</f>
        <v/>
      </c>
      <c r="W74" s="19" t="str">
        <f t="shared" si="30"/>
        <v/>
      </c>
    </row>
    <row r="75" spans="1:23" x14ac:dyDescent="0.25">
      <c r="A75" s="1" t="s">
        <v>163</v>
      </c>
      <c r="C75" s="3">
        <f>IF(A75&lt;&gt;"",VLOOKUP(A75,Runners!A$5:AX$183,C$1,FALSE),0)</f>
        <v>1.0243055555555556E-2</v>
      </c>
      <c r="D75" s="6">
        <f t="shared" si="16"/>
        <v>72</v>
      </c>
      <c r="E75" s="2"/>
      <c r="F75" s="2">
        <f t="shared" si="20"/>
        <v>0</v>
      </c>
      <c r="J75" s="1" t="str">
        <f t="shared" si="31"/>
        <v>Michael Hall</v>
      </c>
      <c r="M75" s="8" t="str">
        <f t="shared" si="32"/>
        <v/>
      </c>
      <c r="N75" s="8" t="str">
        <f t="shared" si="25"/>
        <v/>
      </c>
      <c r="O75" s="1" t="str">
        <f t="shared" si="33"/>
        <v/>
      </c>
      <c r="P75" s="35" t="str">
        <f t="shared" si="26"/>
        <v/>
      </c>
      <c r="Q75" s="35" t="str">
        <f t="shared" si="34"/>
        <v/>
      </c>
      <c r="R75" s="6">
        <f t="shared" si="35"/>
        <v>0</v>
      </c>
      <c r="S75" s="6">
        <f>IF(AND(D75&lt;=L$4,P75&lt;&gt;"Y"),IF(N75&lt;VLOOKUP(O75,Runners!A$5:CY$183,S$1,FALSE),IF(Y$2="zero",0,Y$2),0),0)</f>
        <v>0</v>
      </c>
      <c r="T75" s="6">
        <f t="shared" si="29"/>
        <v>0</v>
      </c>
      <c r="U75" s="2"/>
      <c r="V75" s="2" t="str">
        <f>IF(O75&lt;&gt;"",VLOOKUP(O75,Runners!DE$5:DR$183,V$1,FALSE),"")</f>
        <v/>
      </c>
      <c r="W75" s="19" t="str">
        <f t="shared" si="30"/>
        <v/>
      </c>
    </row>
    <row r="76" spans="1:23" x14ac:dyDescent="0.25">
      <c r="A76" s="1" t="s">
        <v>186</v>
      </c>
      <c r="C76" s="3">
        <f>IF(A76&lt;&gt;"",VLOOKUP(A76,Runners!A$5:AX$183,C$1,FALSE),0)</f>
        <v>8.3333333333333332E-3</v>
      </c>
      <c r="D76" s="6">
        <f t="shared" si="16"/>
        <v>73</v>
      </c>
      <c r="E76" s="2"/>
      <c r="F76" s="2">
        <f t="shared" si="20"/>
        <v>0</v>
      </c>
      <c r="J76" s="1" t="str">
        <f t="shared" si="31"/>
        <v>Michelle Chadwick</v>
      </c>
      <c r="M76" s="8" t="str">
        <f t="shared" si="32"/>
        <v/>
      </c>
      <c r="N76" s="8" t="str">
        <f t="shared" si="25"/>
        <v/>
      </c>
      <c r="O76" s="1" t="str">
        <f t="shared" si="33"/>
        <v/>
      </c>
      <c r="P76" s="35" t="str">
        <f t="shared" si="26"/>
        <v/>
      </c>
      <c r="Q76" s="35" t="str">
        <f t="shared" si="34"/>
        <v/>
      </c>
      <c r="R76" s="6">
        <f t="shared" si="35"/>
        <v>0</v>
      </c>
      <c r="S76" s="6">
        <f>IF(AND(D76&lt;=L$4,P76&lt;&gt;"Y"),IF(N76&lt;VLOOKUP(O76,Runners!A$5:CY$183,S$1,FALSE),IF(Y$2="zero",0,Y$2),0),0)</f>
        <v>0</v>
      </c>
      <c r="T76" s="6">
        <f t="shared" si="29"/>
        <v>0</v>
      </c>
      <c r="U76" s="2"/>
      <c r="V76" s="2" t="str">
        <f>IF(O76&lt;&gt;"",VLOOKUP(O76,Runners!DE$5:DR$183,V$1,FALSE),"")</f>
        <v/>
      </c>
      <c r="W76" s="19" t="str">
        <f t="shared" si="30"/>
        <v/>
      </c>
    </row>
    <row r="77" spans="1:23" x14ac:dyDescent="0.25">
      <c r="A77" s="1" t="s">
        <v>12</v>
      </c>
      <c r="B77" s="3"/>
      <c r="C77" s="3">
        <f>IF(A77&lt;&gt;"",VLOOKUP(A77,Runners!A$5:AX$183,C$1,FALSE),0)</f>
        <v>1.1574074074074074E-6</v>
      </c>
      <c r="D77" s="6">
        <f t="shared" si="16"/>
        <v>74</v>
      </c>
      <c r="E77" s="2"/>
      <c r="F77" s="2">
        <f t="shared" si="20"/>
        <v>0</v>
      </c>
      <c r="J77" s="1" t="str">
        <f t="shared" si="31"/>
        <v>Michelle Sheridan</v>
      </c>
      <c r="M77" s="8" t="str">
        <f t="shared" si="32"/>
        <v/>
      </c>
      <c r="N77" s="8" t="str">
        <f t="shared" si="25"/>
        <v/>
      </c>
      <c r="O77" s="1" t="str">
        <f t="shared" si="33"/>
        <v/>
      </c>
      <c r="P77" s="35" t="str">
        <f t="shared" si="26"/>
        <v/>
      </c>
      <c r="Q77" s="35" t="str">
        <f t="shared" si="34"/>
        <v/>
      </c>
      <c r="R77" s="6">
        <f t="shared" si="35"/>
        <v>0</v>
      </c>
      <c r="S77" s="6">
        <f>IF(AND(D77&lt;=L$4,P77&lt;&gt;"Y"),IF(N77&lt;VLOOKUP(O77,Runners!A$5:CY$183,S$1,FALSE),IF(Y$2="zero",0,Y$2),0),0)</f>
        <v>0</v>
      </c>
      <c r="T77" s="6">
        <f t="shared" si="29"/>
        <v>0</v>
      </c>
      <c r="U77" s="2"/>
      <c r="V77" s="2" t="str">
        <f>IF(O77&lt;&gt;"",VLOOKUP(O77,Runners!DE$5:DR$183,V$1,FALSE),"")</f>
        <v/>
      </c>
      <c r="W77" s="19" t="str">
        <f t="shared" si="30"/>
        <v/>
      </c>
    </row>
    <row r="78" spans="1:23" x14ac:dyDescent="0.25">
      <c r="A78" s="36" t="s">
        <v>192</v>
      </c>
      <c r="C78" s="3">
        <f>IF(A78&lt;&gt;"",VLOOKUP(A78,Runners!A$5:AX$183,C$1,FALSE),0)</f>
        <v>6.7708333333333336E-3</v>
      </c>
      <c r="D78" s="6">
        <f t="shared" si="16"/>
        <v>75</v>
      </c>
      <c r="E78" s="2"/>
      <c r="F78" s="2">
        <f t="shared" si="20"/>
        <v>0</v>
      </c>
      <c r="J78" s="1" t="str">
        <f t="shared" si="31"/>
        <v>Mick Widdop</v>
      </c>
      <c r="M78" s="8" t="str">
        <f t="shared" si="32"/>
        <v/>
      </c>
      <c r="N78" s="8" t="str">
        <f t="shared" si="25"/>
        <v/>
      </c>
      <c r="O78" s="1" t="str">
        <f t="shared" si="33"/>
        <v/>
      </c>
      <c r="P78" s="35" t="str">
        <f t="shared" si="26"/>
        <v/>
      </c>
      <c r="Q78" s="35" t="str">
        <f t="shared" si="34"/>
        <v/>
      </c>
      <c r="R78" s="6">
        <f t="shared" si="35"/>
        <v>0</v>
      </c>
      <c r="S78" s="6">
        <f>IF(AND(D78&lt;=L$4,P78&lt;&gt;"Y"),IF(N78&lt;VLOOKUP(O78,Runners!A$5:CY$183,S$1,FALSE),IF(Y$2="zero",0,Y$2),0),0)</f>
        <v>0</v>
      </c>
      <c r="T78" s="6">
        <f t="shared" si="29"/>
        <v>0</v>
      </c>
      <c r="U78" s="2"/>
      <c r="V78" s="2" t="str">
        <f>IF(O78&lt;&gt;"",VLOOKUP(O78,Runners!DE$5:DR$183,V$1,FALSE),"")</f>
        <v/>
      </c>
      <c r="W78" s="19" t="str">
        <f t="shared" si="30"/>
        <v/>
      </c>
    </row>
    <row r="79" spans="1:23" x14ac:dyDescent="0.25">
      <c r="A79" s="1" t="s">
        <v>46</v>
      </c>
      <c r="B79" s="3"/>
      <c r="C79" s="3">
        <f>IF(A79&lt;&gt;"",VLOOKUP(A79,Runners!A$5:AX$183,C$1,FALSE),0)</f>
        <v>1.3888888888888888E-2</v>
      </c>
      <c r="D79" s="6">
        <f t="shared" si="16"/>
        <v>76</v>
      </c>
      <c r="E79" s="2"/>
      <c r="F79" s="2">
        <f t="shared" si="20"/>
        <v>0</v>
      </c>
      <c r="J79" s="1" t="str">
        <f t="shared" si="31"/>
        <v>Mike Toft</v>
      </c>
      <c r="M79" s="8" t="str">
        <f t="shared" si="32"/>
        <v/>
      </c>
      <c r="N79" s="8" t="str">
        <f t="shared" si="25"/>
        <v/>
      </c>
      <c r="O79" s="1" t="str">
        <f t="shared" si="33"/>
        <v/>
      </c>
      <c r="P79" s="35" t="str">
        <f t="shared" si="26"/>
        <v/>
      </c>
      <c r="Q79" s="35" t="str">
        <f t="shared" si="34"/>
        <v/>
      </c>
      <c r="R79" s="6">
        <f t="shared" si="35"/>
        <v>0</v>
      </c>
      <c r="S79" s="6">
        <f>IF(AND(D79&lt;=L$4,P79&lt;&gt;"Y"),IF(N79&lt;VLOOKUP(O79,Runners!A$5:CY$183,S$1,FALSE),IF(Y$2="zero",0,Y$2),0),0)</f>
        <v>0</v>
      </c>
      <c r="T79" s="6">
        <f t="shared" si="29"/>
        <v>0</v>
      </c>
      <c r="U79" s="2"/>
      <c r="V79" s="2" t="str">
        <f>IF(O79&lt;&gt;"",VLOOKUP(O79,Runners!DE$5:DR$183,V$1,FALSE),"")</f>
        <v/>
      </c>
      <c r="W79" s="19" t="str">
        <f t="shared" si="30"/>
        <v/>
      </c>
    </row>
    <row r="80" spans="1:23" x14ac:dyDescent="0.25">
      <c r="A80" s="1" t="s">
        <v>185</v>
      </c>
      <c r="C80" s="3">
        <f>IF(A80&lt;&gt;"",VLOOKUP(A80,Runners!A$5:AX$183,C$1,FALSE),0)</f>
        <v>9.5486111111111101E-3</v>
      </c>
      <c r="D80" s="6">
        <f t="shared" si="16"/>
        <v>77</v>
      </c>
      <c r="E80" s="2">
        <v>2.6759259259259257E-2</v>
      </c>
      <c r="F80" s="2">
        <f t="shared" si="20"/>
        <v>1.7210648148148149E-2</v>
      </c>
      <c r="J80" s="1" t="str">
        <f t="shared" si="31"/>
        <v>Morgan Pritchard</v>
      </c>
      <c r="M80" s="8" t="str">
        <f t="shared" si="32"/>
        <v/>
      </c>
      <c r="N80" s="8" t="str">
        <f t="shared" si="25"/>
        <v/>
      </c>
      <c r="O80" s="1" t="str">
        <f t="shared" si="33"/>
        <v/>
      </c>
      <c r="P80" s="35" t="str">
        <f t="shared" si="26"/>
        <v/>
      </c>
      <c r="Q80" s="35" t="str">
        <f t="shared" si="34"/>
        <v/>
      </c>
      <c r="R80" s="6">
        <f t="shared" si="35"/>
        <v>0</v>
      </c>
      <c r="S80" s="6">
        <f>IF(AND(D80&lt;=L$4,P80&lt;&gt;"Y"),IF(N80&lt;VLOOKUP(O80,Runners!A$5:CY$183,S$1,FALSE),IF(Y$2="zero",0,Y$2),0),0)</f>
        <v>0</v>
      </c>
      <c r="T80" s="6">
        <f t="shared" si="29"/>
        <v>0</v>
      </c>
      <c r="U80" s="2"/>
      <c r="V80" s="2" t="str">
        <f>IF(O80&lt;&gt;"",VLOOKUP(O80,Runners!DE$5:DR$183,V$1,FALSE),"")</f>
        <v/>
      </c>
      <c r="W80" s="19" t="str">
        <f t="shared" si="30"/>
        <v/>
      </c>
    </row>
    <row r="81" spans="1:23" x14ac:dyDescent="0.25">
      <c r="A81" s="1" t="s">
        <v>144</v>
      </c>
      <c r="C81" s="3">
        <f>IF(A81&lt;&gt;"",VLOOKUP(A81,Runners!A$5:AX$183,C$1,FALSE),0)</f>
        <v>8.1597222222222227E-3</v>
      </c>
      <c r="D81" s="6">
        <f t="shared" si="16"/>
        <v>78</v>
      </c>
      <c r="E81" s="2"/>
      <c r="F81" s="2">
        <f t="shared" si="20"/>
        <v>0</v>
      </c>
      <c r="J81" s="1" t="str">
        <f t="shared" si="31"/>
        <v>Neil Bayton-Roberts</v>
      </c>
      <c r="M81" s="8" t="str">
        <f t="shared" si="32"/>
        <v/>
      </c>
      <c r="N81" s="8" t="str">
        <f t="shared" si="25"/>
        <v/>
      </c>
      <c r="O81" s="1" t="str">
        <f t="shared" si="33"/>
        <v/>
      </c>
      <c r="P81" s="35" t="str">
        <f t="shared" si="26"/>
        <v/>
      </c>
      <c r="Q81" s="35" t="str">
        <f t="shared" si="34"/>
        <v/>
      </c>
      <c r="R81" s="6">
        <f t="shared" si="35"/>
        <v>0</v>
      </c>
      <c r="S81" s="6">
        <f>IF(AND(D81&lt;=L$4,P81&lt;&gt;"Y"),IF(N81&lt;VLOOKUP(O81,Runners!A$5:CY$183,S$1,FALSE),IF(Y$2="zero",0,Y$2),0),0)</f>
        <v>0</v>
      </c>
      <c r="T81" s="6">
        <f t="shared" si="29"/>
        <v>0</v>
      </c>
      <c r="U81" s="2"/>
      <c r="V81" s="2" t="str">
        <f>IF(O81&lt;&gt;"",VLOOKUP(O81,Runners!DE$5:DR$183,V$1,FALSE),"")</f>
        <v/>
      </c>
      <c r="W81" s="19" t="str">
        <f t="shared" si="30"/>
        <v/>
      </c>
    </row>
    <row r="82" spans="1:23" x14ac:dyDescent="0.25">
      <c r="A82" s="1" t="s">
        <v>8</v>
      </c>
      <c r="C82" s="3">
        <f>IF(A82&lt;&gt;"",VLOOKUP(A82,Runners!A$5:AX$183,C$1,FALSE),0)</f>
        <v>8.5069444444444437E-3</v>
      </c>
      <c r="D82" s="6">
        <f t="shared" si="16"/>
        <v>79</v>
      </c>
      <c r="E82" s="2"/>
      <c r="F82" s="2">
        <f t="shared" si="20"/>
        <v>0</v>
      </c>
      <c r="J82" s="1" t="str">
        <f t="shared" si="31"/>
        <v>Neil Tate</v>
      </c>
      <c r="M82" s="8" t="str">
        <f t="shared" si="32"/>
        <v/>
      </c>
      <c r="N82" s="8" t="str">
        <f t="shared" si="25"/>
        <v/>
      </c>
      <c r="O82" s="1" t="str">
        <f t="shared" si="33"/>
        <v/>
      </c>
      <c r="P82" s="35" t="str">
        <f t="shared" si="26"/>
        <v/>
      </c>
      <c r="Q82" s="35" t="str">
        <f t="shared" si="34"/>
        <v/>
      </c>
      <c r="R82" s="6">
        <f t="shared" si="35"/>
        <v>0</v>
      </c>
      <c r="S82" s="6">
        <f>IF(AND(D82&lt;=L$4,P82&lt;&gt;"Y"),IF(N82&lt;VLOOKUP(O82,Runners!A$5:CY$183,S$1,FALSE),IF(Y$2="zero",0,Y$2),0),0)</f>
        <v>0</v>
      </c>
      <c r="T82" s="6">
        <f t="shared" si="29"/>
        <v>0</v>
      </c>
      <c r="U82" s="2"/>
      <c r="V82" s="2" t="str">
        <f>IF(O82&lt;&gt;"",VLOOKUP(O82,Runners!DE$5:DR$183,V$1,FALSE),"")</f>
        <v/>
      </c>
      <c r="W82" s="19" t="str">
        <f t="shared" si="30"/>
        <v/>
      </c>
    </row>
    <row r="83" spans="1:23" x14ac:dyDescent="0.25">
      <c r="A83" s="1" t="s">
        <v>28</v>
      </c>
      <c r="C83" s="3">
        <f>IF(A83&lt;&gt;"",VLOOKUP(A83,Runners!A$5:AX$183,C$1,FALSE),0)</f>
        <v>7.2916666666666659E-3</v>
      </c>
      <c r="D83" s="6">
        <f t="shared" si="16"/>
        <v>80</v>
      </c>
      <c r="E83" s="2"/>
      <c r="F83" s="2">
        <f t="shared" si="20"/>
        <v>0</v>
      </c>
      <c r="J83" s="1" t="str">
        <f t="shared" si="31"/>
        <v>Nigel Simpkin</v>
      </c>
      <c r="M83" s="8" t="str">
        <f t="shared" si="32"/>
        <v/>
      </c>
      <c r="N83" s="8" t="str">
        <f t="shared" si="25"/>
        <v/>
      </c>
      <c r="O83" s="1" t="str">
        <f t="shared" si="33"/>
        <v/>
      </c>
      <c r="P83" s="35" t="str">
        <f t="shared" si="26"/>
        <v/>
      </c>
      <c r="Q83" s="35" t="str">
        <f t="shared" si="34"/>
        <v/>
      </c>
      <c r="R83" s="6">
        <f t="shared" si="35"/>
        <v>0</v>
      </c>
      <c r="S83" s="6">
        <f>IF(AND(D83&lt;=L$4,P83&lt;&gt;"Y"),IF(N83&lt;VLOOKUP(O83,Runners!A$5:CY$183,S$1,FALSE),IF(Y$2="zero",0,Y$2),0),0)</f>
        <v>0</v>
      </c>
      <c r="T83" s="6">
        <f t="shared" si="29"/>
        <v>0</v>
      </c>
      <c r="U83" s="2"/>
      <c r="V83" s="2" t="str">
        <f>IF(O83&lt;&gt;"",VLOOKUP(O83,Runners!DE$5:DR$183,V$1,FALSE),"")</f>
        <v/>
      </c>
      <c r="W83" s="19" t="str">
        <f t="shared" si="30"/>
        <v/>
      </c>
    </row>
    <row r="84" spans="1:23" x14ac:dyDescent="0.25">
      <c r="A84" s="1" t="s">
        <v>166</v>
      </c>
      <c r="C84" s="3">
        <f>IF(A84&lt;&gt;"",VLOOKUP(A84,Runners!A$5:AX$183,C$1,FALSE),0)</f>
        <v>1.0763888888888891E-2</v>
      </c>
      <c r="D84" s="6">
        <f t="shared" si="16"/>
        <v>81</v>
      </c>
      <c r="E84" s="2"/>
      <c r="F84" s="2">
        <f t="shared" si="20"/>
        <v>0</v>
      </c>
      <c r="J84" s="1" t="str">
        <f t="shared" si="31"/>
        <v>Oliver Thomson</v>
      </c>
      <c r="M84" s="8" t="str">
        <f t="shared" si="32"/>
        <v/>
      </c>
      <c r="N84" s="8" t="str">
        <f t="shared" si="25"/>
        <v/>
      </c>
      <c r="O84" s="1" t="str">
        <f t="shared" si="33"/>
        <v/>
      </c>
      <c r="P84" s="35" t="str">
        <f t="shared" si="26"/>
        <v/>
      </c>
      <c r="Q84" s="35" t="str">
        <f t="shared" si="34"/>
        <v/>
      </c>
      <c r="R84" s="6">
        <f t="shared" si="35"/>
        <v>0</v>
      </c>
      <c r="S84" s="6">
        <f>IF(AND(D84&lt;=L$4,P84&lt;&gt;"Y"),IF(N84&lt;VLOOKUP(O84,Runners!A$5:CY$183,S$1,FALSE),IF(Y$2="zero",0,Y$2),0),0)</f>
        <v>0</v>
      </c>
      <c r="T84" s="6">
        <f t="shared" si="29"/>
        <v>0</v>
      </c>
      <c r="U84" s="2"/>
      <c r="V84" s="2" t="str">
        <f>IF(O84&lt;&gt;"",VLOOKUP(O84,Runners!DE$5:DR$183,V$1,FALSE),"")</f>
        <v/>
      </c>
      <c r="W84" s="19" t="str">
        <f t="shared" si="30"/>
        <v/>
      </c>
    </row>
    <row r="85" spans="1:23" x14ac:dyDescent="0.25">
      <c r="A85" s="1" t="s">
        <v>11</v>
      </c>
      <c r="C85" s="3">
        <f>IF(A85&lt;&gt;"",VLOOKUP(A85,Runners!A$5:AX$183,C$1,FALSE),0)</f>
        <v>1.0416666666666667E-3</v>
      </c>
      <c r="D85" s="6">
        <f t="shared" si="16"/>
        <v>82</v>
      </c>
      <c r="E85" s="2"/>
      <c r="F85" s="2">
        <f t="shared" si="20"/>
        <v>0</v>
      </c>
      <c r="J85" s="1" t="str">
        <f t="shared" si="31"/>
        <v>Pam Binns</v>
      </c>
      <c r="M85" s="8" t="str">
        <f t="shared" si="32"/>
        <v/>
      </c>
      <c r="N85" s="8" t="str">
        <f t="shared" si="25"/>
        <v/>
      </c>
      <c r="O85" s="1" t="str">
        <f t="shared" si="33"/>
        <v/>
      </c>
      <c r="P85" s="35" t="str">
        <f t="shared" si="26"/>
        <v/>
      </c>
      <c r="Q85" s="35" t="str">
        <f t="shared" si="34"/>
        <v/>
      </c>
      <c r="R85" s="6">
        <f t="shared" si="35"/>
        <v>0</v>
      </c>
      <c r="S85" s="6">
        <f>IF(AND(D85&lt;=L$4,P85&lt;&gt;"Y"),IF(N85&lt;VLOOKUP(O85,Runners!A$5:CY$183,S$1,FALSE),IF(Y$2="zero",0,Y$2),0),0)</f>
        <v>0</v>
      </c>
      <c r="T85" s="6">
        <f t="shared" si="29"/>
        <v>0</v>
      </c>
      <c r="U85" s="2"/>
      <c r="V85" s="2" t="str">
        <f>IF(O85&lt;&gt;"",VLOOKUP(O85,Runners!DE$5:DR$183,V$1,FALSE),"")</f>
        <v/>
      </c>
      <c r="W85" s="19" t="str">
        <f t="shared" si="30"/>
        <v/>
      </c>
    </row>
    <row r="86" spans="1:23" x14ac:dyDescent="0.25">
      <c r="A86" s="1" t="s">
        <v>24</v>
      </c>
      <c r="B86" s="3"/>
      <c r="C86" s="3">
        <f>IF(A86&lt;&gt;"",VLOOKUP(A86,Runners!A$5:AX$183,C$1,FALSE),0)</f>
        <v>6.2499999999999995E-3</v>
      </c>
      <c r="D86" s="6">
        <f t="shared" si="16"/>
        <v>83</v>
      </c>
      <c r="E86" s="2"/>
      <c r="F86" s="2">
        <f t="shared" si="20"/>
        <v>0</v>
      </c>
      <c r="J86" s="1" t="str">
        <f t="shared" si="31"/>
        <v>Pam Hardman</v>
      </c>
      <c r="M86" s="8" t="str">
        <f t="shared" si="32"/>
        <v/>
      </c>
      <c r="N86" s="8" t="str">
        <f t="shared" si="25"/>
        <v/>
      </c>
      <c r="O86" s="1" t="str">
        <f t="shared" si="33"/>
        <v/>
      </c>
      <c r="P86" s="35" t="str">
        <f t="shared" si="26"/>
        <v/>
      </c>
      <c r="Q86" s="35" t="str">
        <f t="shared" si="34"/>
        <v/>
      </c>
      <c r="R86" s="6">
        <f t="shared" si="35"/>
        <v>0</v>
      </c>
      <c r="S86" s="6">
        <f>IF(AND(D86&lt;=L$4,P86&lt;&gt;"Y"),IF(N86&lt;VLOOKUP(O86,Runners!A$5:CY$183,S$1,FALSE),IF(Y$2="zero",0,Y$2),0),0)</f>
        <v>0</v>
      </c>
      <c r="T86" s="6">
        <f t="shared" si="29"/>
        <v>0</v>
      </c>
      <c r="U86" s="2"/>
      <c r="V86" s="2" t="str">
        <f>IF(O86&lt;&gt;"",VLOOKUP(O86,Runners!DE$5:DR$183,V$1,FALSE),"")</f>
        <v/>
      </c>
      <c r="W86" s="19" t="str">
        <f t="shared" si="30"/>
        <v/>
      </c>
    </row>
    <row r="87" spans="1:23" x14ac:dyDescent="0.25">
      <c r="A87" s="1" t="s">
        <v>233</v>
      </c>
      <c r="C87" s="3">
        <f>IF(A87&lt;&gt;"",VLOOKUP(A87,Runners!A$5:AX$183,C$1,FALSE),0)</f>
        <v>4.5138888888888893E-3</v>
      </c>
      <c r="D87" s="6">
        <f t="shared" si="16"/>
        <v>84</v>
      </c>
      <c r="E87" s="2"/>
      <c r="F87" s="2">
        <f t="shared" ref="F87" si="42">IF(E87&gt;0,E87-C87,0)</f>
        <v>0</v>
      </c>
      <c r="J87" s="1" t="str">
        <f t="shared" ref="J87" si="43">A87</f>
        <v>Paul McAllister</v>
      </c>
      <c r="M87" s="8" t="str">
        <f t="shared" si="32"/>
        <v/>
      </c>
      <c r="N87" s="8" t="str">
        <f t="shared" si="25"/>
        <v/>
      </c>
      <c r="O87" s="1" t="str">
        <f t="shared" si="33"/>
        <v/>
      </c>
      <c r="P87" s="35" t="str">
        <f t="shared" si="26"/>
        <v/>
      </c>
      <c r="Q87" s="35" t="str">
        <f>IF(D87&lt;=L$4,IF(P87="Y",Q85,Q85-1),"")</f>
        <v/>
      </c>
      <c r="R87" s="6">
        <f>IF(Q87=Q85,0,IF(Q87&gt;0,Q87,1))</f>
        <v>0</v>
      </c>
      <c r="S87" s="6">
        <f>IF(AND(D87&lt;=L$4,P87&lt;&gt;"Y"),IF(N87&lt;VLOOKUP(O87,Runners!A$5:CY$183,S$1,FALSE),IF(Y$2="zero",0,Y$2),0),0)</f>
        <v>0</v>
      </c>
      <c r="T87" s="6">
        <f t="shared" ref="T87" si="44">IF(AND(D87&lt;=L$4,P87&lt;&gt;"Y"),S87+R87,0)</f>
        <v>0</v>
      </c>
      <c r="U87" s="2"/>
      <c r="V87" s="2" t="str">
        <f>IF(O87&lt;&gt;"",VLOOKUP(O87,Runners!DE$5:DR$183,V$1,FALSE),"")</f>
        <v/>
      </c>
      <c r="W87" s="19" t="str">
        <f t="shared" ref="W87" si="45">IF(O87&lt;&gt;"",(V87-N87)/V87,"")</f>
        <v/>
      </c>
    </row>
    <row r="88" spans="1:23" x14ac:dyDescent="0.25">
      <c r="A88" s="1" t="s">
        <v>44</v>
      </c>
      <c r="C88" s="3">
        <f>IF(A88&lt;&gt;"",VLOOKUP(A88,Runners!A$5:AX$183,C$1,FALSE),0)</f>
        <v>9.3749999999999997E-3</v>
      </c>
      <c r="D88" s="6">
        <f t="shared" si="16"/>
        <v>85</v>
      </c>
      <c r="E88" s="2"/>
      <c r="F88" s="2">
        <f t="shared" si="20"/>
        <v>0</v>
      </c>
      <c r="J88" s="1" t="str">
        <f t="shared" si="31"/>
        <v>Paul Veevers</v>
      </c>
      <c r="M88" s="8" t="str">
        <f t="shared" si="32"/>
        <v/>
      </c>
      <c r="N88" s="8" t="str">
        <f t="shared" si="25"/>
        <v/>
      </c>
      <c r="O88" s="1" t="str">
        <f t="shared" si="33"/>
        <v/>
      </c>
      <c r="P88" s="35" t="str">
        <f t="shared" si="26"/>
        <v/>
      </c>
      <c r="Q88" s="35" t="str">
        <f>IF(D88&lt;=L$4,IF(P88="Y",Q86,Q86-1),"")</f>
        <v/>
      </c>
      <c r="R88" s="6">
        <f>IF(Q88=Q86,0,IF(Q88&gt;0,Q88,1))</f>
        <v>0</v>
      </c>
      <c r="S88" s="6">
        <f>IF(AND(D88&lt;=L$4,P88&lt;&gt;"Y"),IF(N88&lt;VLOOKUP(O88,Runners!A$5:CY$183,S$1,FALSE),IF(Y$2="zero",0,Y$2),0),0)</f>
        <v>0</v>
      </c>
      <c r="T88" s="6">
        <f t="shared" si="29"/>
        <v>0</v>
      </c>
      <c r="U88" s="2"/>
      <c r="V88" s="2" t="str">
        <f>IF(O88&lt;&gt;"",VLOOKUP(O88,Runners!DE$5:DR$183,V$1,FALSE),"")</f>
        <v/>
      </c>
      <c r="W88" s="19" t="str">
        <f t="shared" si="30"/>
        <v/>
      </c>
    </row>
    <row r="89" spans="1:23" x14ac:dyDescent="0.25">
      <c r="A89" s="1" t="s">
        <v>2</v>
      </c>
      <c r="C89" s="3">
        <f>IF(A89&lt;&gt;"",VLOOKUP(A89,Runners!A$5:AX$183,C$1,FALSE),0)</f>
        <v>7.2916666666666659E-3</v>
      </c>
      <c r="D89" s="6">
        <f t="shared" si="16"/>
        <v>86</v>
      </c>
      <c r="E89" s="2"/>
      <c r="F89" s="2">
        <f t="shared" si="20"/>
        <v>0</v>
      </c>
      <c r="J89" s="1" t="str">
        <f t="shared" si="31"/>
        <v>Peter Reid</v>
      </c>
      <c r="M89" s="8" t="str">
        <f t="shared" si="32"/>
        <v/>
      </c>
      <c r="N89" s="8" t="str">
        <f t="shared" si="25"/>
        <v/>
      </c>
      <c r="O89" s="1" t="str">
        <f t="shared" si="33"/>
        <v/>
      </c>
      <c r="P89" s="35" t="str">
        <f t="shared" si="26"/>
        <v/>
      </c>
      <c r="Q89" s="35" t="str">
        <f t="shared" si="34"/>
        <v/>
      </c>
      <c r="R89" s="6">
        <f t="shared" si="35"/>
        <v>0</v>
      </c>
      <c r="S89" s="6">
        <f>IF(AND(D89&lt;=L$4,P89&lt;&gt;"Y"),IF(N89&lt;VLOOKUP(O89,Runners!A$5:CY$183,S$1,FALSE),IF(Y$2="zero",0,Y$2),0),0)</f>
        <v>0</v>
      </c>
      <c r="T89" s="6">
        <f t="shared" si="29"/>
        <v>0</v>
      </c>
      <c r="U89" s="2"/>
      <c r="V89" s="2" t="str">
        <f>IF(O89&lt;&gt;"",VLOOKUP(O89,Runners!DE$5:DR$183,V$1,FALSE),"")</f>
        <v/>
      </c>
      <c r="W89" s="19" t="str">
        <f t="shared" si="30"/>
        <v/>
      </c>
    </row>
    <row r="90" spans="1:23" x14ac:dyDescent="0.25">
      <c r="A90" s="1" t="s">
        <v>156</v>
      </c>
      <c r="C90" s="3">
        <f>IF(A90&lt;&gt;"",VLOOKUP(A90,Runners!A$5:AX$183,C$1,FALSE),0)</f>
        <v>5.208333333333333E-3</v>
      </c>
      <c r="D90" s="6">
        <f t="shared" si="16"/>
        <v>87</v>
      </c>
      <c r="E90" s="2"/>
      <c r="F90" s="2">
        <f t="shared" si="20"/>
        <v>0</v>
      </c>
      <c r="J90" s="1" t="str">
        <f t="shared" si="31"/>
        <v>Peter Thomson</v>
      </c>
      <c r="M90" s="8" t="str">
        <f t="shared" si="32"/>
        <v/>
      </c>
      <c r="N90" s="8" t="str">
        <f t="shared" si="25"/>
        <v/>
      </c>
      <c r="O90" s="1" t="str">
        <f t="shared" si="33"/>
        <v/>
      </c>
      <c r="P90" s="35" t="str">
        <f t="shared" si="26"/>
        <v/>
      </c>
      <c r="Q90" s="35" t="str">
        <f t="shared" si="34"/>
        <v/>
      </c>
      <c r="R90" s="6">
        <f t="shared" si="35"/>
        <v>0</v>
      </c>
      <c r="S90" s="6">
        <f>IF(AND(D90&lt;=L$4,P90&lt;&gt;"Y"),IF(N90&lt;VLOOKUP(O90,Runners!A$5:CY$183,S$1,FALSE),IF(Y$2="zero",0,Y$2),0),0)</f>
        <v>0</v>
      </c>
      <c r="T90" s="6">
        <f t="shared" si="29"/>
        <v>0</v>
      </c>
      <c r="U90" s="2"/>
      <c r="V90" s="2" t="str">
        <f>IF(O90&lt;&gt;"",VLOOKUP(O90,Runners!DE$5:DR$183,V$1,FALSE),"")</f>
        <v/>
      </c>
      <c r="W90" s="19" t="str">
        <f t="shared" si="30"/>
        <v/>
      </c>
    </row>
    <row r="91" spans="1:23" x14ac:dyDescent="0.25">
      <c r="A91" s="1" t="s">
        <v>179</v>
      </c>
      <c r="C91" s="3">
        <f>IF(A91&lt;&gt;"",VLOOKUP(A91,Runners!A$5:AX$183,C$1,FALSE),0)</f>
        <v>5.5555555555555558E-3</v>
      </c>
      <c r="D91" s="6">
        <f t="shared" si="16"/>
        <v>88</v>
      </c>
      <c r="E91" s="2"/>
      <c r="F91" s="2">
        <f t="shared" si="20"/>
        <v>0</v>
      </c>
      <c r="J91" s="1" t="str">
        <f t="shared" si="31"/>
        <v>Richard Needham</v>
      </c>
      <c r="M91" s="8" t="str">
        <f t="shared" si="32"/>
        <v/>
      </c>
      <c r="N91" s="8" t="str">
        <f t="shared" ref="N91:N122" si="46">IF(D91&lt;=L$4,VLOOKUP(M91,E$4:F$207,2,FALSE),"")</f>
        <v/>
      </c>
      <c r="O91" s="1" t="str">
        <f t="shared" si="33"/>
        <v/>
      </c>
      <c r="P91" s="35" t="str">
        <f t="shared" ref="P91:P122" si="47">IF(D91&lt;=L$4,VLOOKUP(O91,A$4:B$207,2,FALSE),"")</f>
        <v/>
      </c>
      <c r="Q91" s="35" t="str">
        <f t="shared" si="34"/>
        <v/>
      </c>
      <c r="R91" s="6">
        <f t="shared" si="35"/>
        <v>0</v>
      </c>
      <c r="S91" s="6">
        <f>IF(AND(D91&lt;=L$4,P91&lt;&gt;"Y"),IF(N91&lt;VLOOKUP(O91,Runners!A$5:CY$183,S$1,FALSE),IF(Y$2="zero",0,Y$2),0),0)</f>
        <v>0</v>
      </c>
      <c r="T91" s="6">
        <f t="shared" si="29"/>
        <v>0</v>
      </c>
      <c r="U91" s="2"/>
      <c r="V91" s="2" t="str">
        <f>IF(O91&lt;&gt;"",VLOOKUP(O91,Runners!DE$5:DR$183,V$1,FALSE),"")</f>
        <v/>
      </c>
      <c r="W91" s="19" t="str">
        <f t="shared" si="30"/>
        <v/>
      </c>
    </row>
    <row r="92" spans="1:23" x14ac:dyDescent="0.25">
      <c r="A92" s="1" t="s">
        <v>21</v>
      </c>
      <c r="C92" s="3">
        <f>IF(A92&lt;&gt;"",VLOOKUP(A92,Runners!A$5:AX$183,C$1,FALSE),0)</f>
        <v>6.5972222222222222E-3</v>
      </c>
      <c r="D92" s="6">
        <f t="shared" si="16"/>
        <v>89</v>
      </c>
      <c r="E92" s="2"/>
      <c r="F92" s="2">
        <f t="shared" si="20"/>
        <v>0</v>
      </c>
      <c r="J92" s="1" t="str">
        <f t="shared" si="31"/>
        <v>Richard Storey</v>
      </c>
      <c r="M92" s="8" t="str">
        <f t="shared" si="32"/>
        <v/>
      </c>
      <c r="N92" s="8" t="str">
        <f t="shared" si="46"/>
        <v/>
      </c>
      <c r="O92" s="1" t="str">
        <f t="shared" si="33"/>
        <v/>
      </c>
      <c r="P92" s="35" t="str">
        <f t="shared" si="47"/>
        <v/>
      </c>
      <c r="Q92" s="35" t="str">
        <f t="shared" si="34"/>
        <v/>
      </c>
      <c r="R92" s="6">
        <f t="shared" si="35"/>
        <v>0</v>
      </c>
      <c r="S92" s="6">
        <f>IF(AND(D92&lt;=L$4,P92&lt;&gt;"Y"),IF(N92&lt;VLOOKUP(O92,Runners!A$5:CY$183,S$1,FALSE),IF(Y$2="zero",0,Y$2),0),0)</f>
        <v>0</v>
      </c>
      <c r="T92" s="6">
        <f t="shared" si="29"/>
        <v>0</v>
      </c>
      <c r="U92" s="2"/>
      <c r="V92" s="2" t="str">
        <f>IF(O92&lt;&gt;"",VLOOKUP(O92,Runners!DE$5:DR$183,V$1,FALSE),"")</f>
        <v/>
      </c>
      <c r="W92" s="19" t="str">
        <f t="shared" si="30"/>
        <v/>
      </c>
    </row>
    <row r="93" spans="1:23" x14ac:dyDescent="0.25">
      <c r="A93" s="1" t="s">
        <v>15</v>
      </c>
      <c r="B93" s="3"/>
      <c r="C93" s="3">
        <f>IF(A93&lt;&gt;"",VLOOKUP(A93,Runners!A$5:AX$183,C$1,FALSE),0)</f>
        <v>1.545138888888889E-2</v>
      </c>
      <c r="D93" s="6">
        <f t="shared" si="16"/>
        <v>90</v>
      </c>
      <c r="E93" s="2"/>
      <c r="F93" s="2">
        <f t="shared" si="20"/>
        <v>0</v>
      </c>
      <c r="J93" s="1" t="str">
        <f t="shared" si="31"/>
        <v>Ross McKelvie</v>
      </c>
      <c r="M93" s="8" t="str">
        <f t="shared" si="32"/>
        <v/>
      </c>
      <c r="N93" s="8" t="str">
        <f t="shared" si="46"/>
        <v/>
      </c>
      <c r="O93" s="1" t="str">
        <f t="shared" si="33"/>
        <v/>
      </c>
      <c r="P93" s="35" t="str">
        <f t="shared" si="47"/>
        <v/>
      </c>
      <c r="Q93" s="35" t="str">
        <f t="shared" si="34"/>
        <v/>
      </c>
      <c r="R93" s="6">
        <f t="shared" si="35"/>
        <v>0</v>
      </c>
      <c r="S93" s="6">
        <f>IF(AND(D93&lt;=L$4,P93&lt;&gt;"Y"),IF(N93&lt;VLOOKUP(O93,Runners!A$5:CY$183,S$1,FALSE),IF(Y$2="zero",0,Y$2),0),0)</f>
        <v>0</v>
      </c>
      <c r="T93" s="6">
        <f t="shared" si="29"/>
        <v>0</v>
      </c>
      <c r="U93" s="2"/>
      <c r="V93" s="2" t="str">
        <f>IF(O93&lt;&gt;"",VLOOKUP(O93,Runners!DE$5:DR$183,V$1,FALSE),"")</f>
        <v/>
      </c>
      <c r="W93" s="19" t="str">
        <f t="shared" si="30"/>
        <v/>
      </c>
    </row>
    <row r="94" spans="1:23" x14ac:dyDescent="0.25">
      <c r="A94" s="1" t="s">
        <v>23</v>
      </c>
      <c r="C94" s="3">
        <f>IF(A94&lt;&gt;"",VLOOKUP(A94,Runners!A$5:AX$183,C$1,FALSE),0)</f>
        <v>4.1666666666666666E-3</v>
      </c>
      <c r="D94" s="6">
        <f t="shared" si="16"/>
        <v>91</v>
      </c>
      <c r="E94" s="2"/>
      <c r="F94" s="2">
        <f t="shared" si="20"/>
        <v>0</v>
      </c>
      <c r="J94" s="1" t="str">
        <f t="shared" si="31"/>
        <v>Roy Stevens</v>
      </c>
      <c r="M94" s="8" t="str">
        <f t="shared" si="32"/>
        <v/>
      </c>
      <c r="N94" s="8" t="str">
        <f t="shared" si="46"/>
        <v/>
      </c>
      <c r="O94" s="1" t="str">
        <f t="shared" si="33"/>
        <v/>
      </c>
      <c r="P94" s="35" t="str">
        <f t="shared" si="47"/>
        <v/>
      </c>
      <c r="Q94" s="35" t="str">
        <f t="shared" si="34"/>
        <v/>
      </c>
      <c r="R94" s="6">
        <f t="shared" si="35"/>
        <v>0</v>
      </c>
      <c r="S94" s="6">
        <f>IF(AND(D94&lt;=L$4,P94&lt;&gt;"Y"),IF(N94&lt;VLOOKUP(O94,Runners!A$5:CY$183,S$1,FALSE),IF(Y$2="zero",0,Y$2),0),0)</f>
        <v>0</v>
      </c>
      <c r="T94" s="6">
        <f t="shared" si="29"/>
        <v>0</v>
      </c>
      <c r="U94" s="2"/>
      <c r="V94" s="2" t="str">
        <f>IF(O94&lt;&gt;"",VLOOKUP(O94,Runners!DE$5:DR$183,V$1,FALSE),"")</f>
        <v/>
      </c>
      <c r="W94" s="19" t="str">
        <f t="shared" si="30"/>
        <v/>
      </c>
    </row>
    <row r="95" spans="1:23" x14ac:dyDescent="0.25">
      <c r="A95" s="1" t="s">
        <v>45</v>
      </c>
      <c r="B95" s="3"/>
      <c r="C95" s="3">
        <f>IF(A95&lt;&gt;"",VLOOKUP(A95,Runners!A$5:AX$183,C$1,FALSE),0)</f>
        <v>6.9444444444444447E-4</v>
      </c>
      <c r="D95" s="6">
        <f t="shared" si="16"/>
        <v>92</v>
      </c>
      <c r="E95" s="2"/>
      <c r="F95" s="2">
        <f t="shared" si="20"/>
        <v>0</v>
      </c>
      <c r="J95" s="1" t="str">
        <f t="shared" si="31"/>
        <v>Ruth Bye</v>
      </c>
      <c r="M95" s="8" t="str">
        <f t="shared" si="32"/>
        <v/>
      </c>
      <c r="N95" s="8" t="str">
        <f t="shared" si="46"/>
        <v/>
      </c>
      <c r="O95" s="1" t="str">
        <f t="shared" si="33"/>
        <v/>
      </c>
      <c r="P95" s="35" t="str">
        <f t="shared" si="47"/>
        <v/>
      </c>
      <c r="Q95" s="35" t="str">
        <f t="shared" si="34"/>
        <v/>
      </c>
      <c r="R95" s="6">
        <f t="shared" si="35"/>
        <v>0</v>
      </c>
      <c r="S95" s="6">
        <f>IF(AND(D95&lt;=L$4,P95&lt;&gt;"Y"),IF(N95&lt;VLOOKUP(O95,Runners!A$5:CY$183,S$1,FALSE),IF(Y$2="zero",0,Y$2),0),0)</f>
        <v>0</v>
      </c>
      <c r="T95" s="6">
        <f t="shared" si="29"/>
        <v>0</v>
      </c>
      <c r="U95" s="2"/>
      <c r="V95" s="2" t="str">
        <f>IF(O95&lt;&gt;"",VLOOKUP(O95,Runners!DE$5:DR$183,V$1,FALSE),"")</f>
        <v/>
      </c>
      <c r="W95" s="19" t="str">
        <f t="shared" si="30"/>
        <v/>
      </c>
    </row>
    <row r="96" spans="1:23" x14ac:dyDescent="0.25">
      <c r="A96" s="1" t="s">
        <v>203</v>
      </c>
      <c r="B96" s="3"/>
      <c r="C96" s="3">
        <f>IF(A96&lt;&gt;"",VLOOKUP(A96,Runners!A$5:AX$183,C$1,FALSE),0)</f>
        <v>7.1180555555555554E-3</v>
      </c>
      <c r="D96" s="6">
        <f t="shared" ref="D96:D159" si="48">D95+1</f>
        <v>93</v>
      </c>
      <c r="E96" s="2"/>
      <c r="F96" s="2">
        <f t="shared" si="20"/>
        <v>0</v>
      </c>
      <c r="J96" s="1" t="str">
        <f t="shared" si="31"/>
        <v>Ruth Williams</v>
      </c>
      <c r="M96" s="8" t="str">
        <f t="shared" si="32"/>
        <v/>
      </c>
      <c r="N96" s="8" t="str">
        <f t="shared" si="46"/>
        <v/>
      </c>
      <c r="O96" s="1" t="str">
        <f t="shared" si="33"/>
        <v/>
      </c>
      <c r="P96" s="35" t="str">
        <f t="shared" si="47"/>
        <v/>
      </c>
      <c r="Q96" s="35" t="str">
        <f t="shared" si="34"/>
        <v/>
      </c>
      <c r="R96" s="6">
        <f t="shared" si="35"/>
        <v>0</v>
      </c>
      <c r="S96" s="6">
        <f>IF(AND(D96&lt;=L$4,P96&lt;&gt;"Y"),IF(N96&lt;VLOOKUP(O96,Runners!A$5:CY$183,S$1,FALSE),IF(Y$2="zero",0,Y$2),0),0)</f>
        <v>0</v>
      </c>
      <c r="T96" s="6">
        <f t="shared" si="29"/>
        <v>0</v>
      </c>
      <c r="U96" s="2"/>
      <c r="V96" s="2" t="str">
        <f>IF(O96&lt;&gt;"",VLOOKUP(O96,Runners!DE$5:DR$183,V$1,FALSE),"")</f>
        <v/>
      </c>
      <c r="W96" s="19" t="str">
        <f t="shared" si="30"/>
        <v/>
      </c>
    </row>
    <row r="97" spans="1:23" x14ac:dyDescent="0.25">
      <c r="A97" s="1" t="s">
        <v>168</v>
      </c>
      <c r="B97" s="3"/>
      <c r="C97" s="3">
        <f>IF(A97&lt;&gt;"",VLOOKUP(A97,Runners!A$5:AX$183,C$1,FALSE),0)</f>
        <v>2.7777777777777779E-3</v>
      </c>
      <c r="D97" s="6">
        <f t="shared" si="48"/>
        <v>94</v>
      </c>
      <c r="E97" s="2">
        <v>3.0312499999999996E-2</v>
      </c>
      <c r="F97" s="2">
        <f t="shared" si="20"/>
        <v>2.7534722222222217E-2</v>
      </c>
      <c r="J97" s="1" t="str">
        <f t="shared" si="31"/>
        <v>Sarah Cook</v>
      </c>
      <c r="M97" s="8" t="str">
        <f t="shared" si="32"/>
        <v/>
      </c>
      <c r="N97" s="8" t="str">
        <f t="shared" si="46"/>
        <v/>
      </c>
      <c r="O97" s="1" t="str">
        <f t="shared" si="33"/>
        <v/>
      </c>
      <c r="P97" s="35" t="str">
        <f t="shared" si="47"/>
        <v/>
      </c>
      <c r="Q97" s="35" t="str">
        <f t="shared" si="34"/>
        <v/>
      </c>
      <c r="R97" s="6">
        <f t="shared" si="35"/>
        <v>0</v>
      </c>
      <c r="S97" s="6">
        <f>IF(AND(D97&lt;=L$4,P97&lt;&gt;"Y"),IF(N97&lt;VLOOKUP(O97,Runners!A$5:CY$183,S$1,FALSE),IF(Y$2="zero",0,Y$2),0),0)</f>
        <v>0</v>
      </c>
      <c r="T97" s="6">
        <f t="shared" si="29"/>
        <v>0</v>
      </c>
      <c r="U97" s="2"/>
      <c r="V97" s="2" t="str">
        <f>IF(O97&lt;&gt;"",VLOOKUP(O97,Runners!DE$5:DR$183,V$1,FALSE),"")</f>
        <v/>
      </c>
      <c r="W97" s="19" t="str">
        <f t="shared" si="30"/>
        <v/>
      </c>
    </row>
    <row r="98" spans="1:23" x14ac:dyDescent="0.25">
      <c r="A98" s="1" t="s">
        <v>164</v>
      </c>
      <c r="B98" s="3"/>
      <c r="C98" s="3">
        <f>IF(A98&lt;&gt;"",VLOOKUP(A98,Runners!A$5:AX$183,C$1,FALSE),0)</f>
        <v>1.736111111111111E-3</v>
      </c>
      <c r="D98" s="6">
        <f t="shared" si="48"/>
        <v>95</v>
      </c>
      <c r="E98" s="2"/>
      <c r="F98" s="2">
        <f t="shared" si="20"/>
        <v>0</v>
      </c>
      <c r="J98" s="1" t="str">
        <f t="shared" si="31"/>
        <v>Simon Smith</v>
      </c>
      <c r="M98" s="8" t="str">
        <f t="shared" si="32"/>
        <v/>
      </c>
      <c r="N98" s="8" t="str">
        <f t="shared" si="46"/>
        <v/>
      </c>
      <c r="O98" s="1" t="str">
        <f t="shared" si="33"/>
        <v/>
      </c>
      <c r="P98" s="35" t="str">
        <f t="shared" si="47"/>
        <v/>
      </c>
      <c r="Q98" s="35" t="str">
        <f t="shared" si="34"/>
        <v/>
      </c>
      <c r="R98" s="6">
        <f t="shared" si="35"/>
        <v>0</v>
      </c>
      <c r="S98" s="6">
        <f>IF(AND(D98&lt;=L$4,P98&lt;&gt;"Y"),IF(N98&lt;VLOOKUP(O98,Runners!A$5:CY$183,S$1,FALSE),IF(Y$2="zero",0,Y$2),0),0)</f>
        <v>0</v>
      </c>
      <c r="T98" s="6">
        <f t="shared" si="29"/>
        <v>0</v>
      </c>
      <c r="U98" s="2"/>
      <c r="V98" s="2" t="str">
        <f>IF(O98&lt;&gt;"",VLOOKUP(O98,Runners!DE$5:DR$183,V$1,FALSE),"")</f>
        <v/>
      </c>
      <c r="W98" s="19" t="str">
        <f t="shared" si="30"/>
        <v/>
      </c>
    </row>
    <row r="99" spans="1:23" x14ac:dyDescent="0.25">
      <c r="A99" s="1" t="s">
        <v>193</v>
      </c>
      <c r="C99" s="3">
        <f>IF(A99&lt;&gt;"",VLOOKUP(A99,Runners!A$5:AX$183,C$1,FALSE),0)</f>
        <v>7.2916666666666659E-3</v>
      </c>
      <c r="D99" s="6">
        <f t="shared" si="48"/>
        <v>96</v>
      </c>
      <c r="E99" s="2"/>
      <c r="F99" s="2">
        <f t="shared" si="20"/>
        <v>0</v>
      </c>
      <c r="J99" s="1" t="str">
        <f t="shared" si="31"/>
        <v>Stephen Wise</v>
      </c>
      <c r="M99" s="8" t="str">
        <f t="shared" si="32"/>
        <v/>
      </c>
      <c r="N99" s="8" t="str">
        <f t="shared" si="46"/>
        <v/>
      </c>
      <c r="O99" s="1" t="str">
        <f t="shared" si="33"/>
        <v/>
      </c>
      <c r="P99" s="35" t="str">
        <f t="shared" si="47"/>
        <v/>
      </c>
      <c r="Q99" s="35" t="str">
        <f t="shared" si="34"/>
        <v/>
      </c>
      <c r="R99" s="6">
        <f t="shared" si="35"/>
        <v>0</v>
      </c>
      <c r="S99" s="6">
        <f>IF(AND(D99&lt;=L$4,P99&lt;&gt;"Y"),IF(N99&lt;VLOOKUP(O99,Runners!A$5:CY$183,S$1,FALSE),IF(Y$2="zero",0,Y$2),0),0)</f>
        <v>0</v>
      </c>
      <c r="T99" s="6">
        <f t="shared" si="29"/>
        <v>0</v>
      </c>
      <c r="U99" s="2"/>
      <c r="V99" s="2" t="str">
        <f>IF(O99&lt;&gt;"",VLOOKUP(O99,Runners!DE$5:DR$183,V$1,FALSE),"")</f>
        <v/>
      </c>
      <c r="W99" s="19" t="str">
        <f t="shared" si="30"/>
        <v/>
      </c>
    </row>
    <row r="100" spans="1:23" x14ac:dyDescent="0.25">
      <c r="A100" s="1" t="s">
        <v>4</v>
      </c>
      <c r="C100" s="3">
        <f>IF(A100&lt;&gt;"",VLOOKUP(A100,Runners!A$5:AX$183,C$1,FALSE),0)</f>
        <v>7.4652777777777781E-3</v>
      </c>
      <c r="D100" s="6">
        <f t="shared" si="48"/>
        <v>97</v>
      </c>
      <c r="E100" s="2"/>
      <c r="F100" s="2">
        <f t="shared" si="20"/>
        <v>0</v>
      </c>
      <c r="J100" s="1" t="str">
        <f t="shared" si="31"/>
        <v>Sue Hawitt</v>
      </c>
      <c r="M100" s="8" t="str">
        <f t="shared" si="32"/>
        <v/>
      </c>
      <c r="N100" s="8" t="str">
        <f t="shared" si="46"/>
        <v/>
      </c>
      <c r="O100" s="1" t="str">
        <f t="shared" si="33"/>
        <v/>
      </c>
      <c r="P100" s="35" t="str">
        <f t="shared" si="47"/>
        <v/>
      </c>
      <c r="Q100" s="35" t="str">
        <f t="shared" si="34"/>
        <v/>
      </c>
      <c r="R100" s="6">
        <f t="shared" si="35"/>
        <v>0</v>
      </c>
      <c r="S100" s="6">
        <f>IF(AND(D100&lt;=L$4,P100&lt;&gt;"Y"),IF(N100&lt;VLOOKUP(O100,Runners!A$5:CY$183,S$1,FALSE),IF(Y$2="zero",0,Y$2),0),0)</f>
        <v>0</v>
      </c>
      <c r="T100" s="6">
        <f t="shared" si="29"/>
        <v>0</v>
      </c>
      <c r="U100" s="2"/>
      <c r="V100" s="2" t="str">
        <f>IF(O100&lt;&gt;"",VLOOKUP(O100,Runners!DE$5:DR$183,V$1,FALSE),"")</f>
        <v/>
      </c>
      <c r="W100" s="19" t="str">
        <f t="shared" si="30"/>
        <v/>
      </c>
    </row>
    <row r="101" spans="1:23" x14ac:dyDescent="0.25">
      <c r="A101" s="1" t="s">
        <v>153</v>
      </c>
      <c r="C101" s="3">
        <f>IF(A101&lt;&gt;"",VLOOKUP(A101,Runners!A$5:AX$183,C$1,FALSE),0)</f>
        <v>3.1250000000000002E-3</v>
      </c>
      <c r="D101" s="6">
        <f t="shared" si="48"/>
        <v>98</v>
      </c>
      <c r="E101" s="2">
        <v>2.9050925925925928E-2</v>
      </c>
      <c r="F101" s="2">
        <f t="shared" si="20"/>
        <v>2.5925925925925929E-2</v>
      </c>
      <c r="J101" s="1" t="str">
        <f t="shared" si="31"/>
        <v>Sue Henry</v>
      </c>
      <c r="M101" s="8" t="str">
        <f t="shared" si="32"/>
        <v/>
      </c>
      <c r="N101" s="8" t="str">
        <f t="shared" si="46"/>
        <v/>
      </c>
      <c r="O101" s="1" t="str">
        <f t="shared" si="33"/>
        <v/>
      </c>
      <c r="P101" s="35" t="str">
        <f t="shared" si="47"/>
        <v/>
      </c>
      <c r="Q101" s="35" t="str">
        <f t="shared" si="34"/>
        <v/>
      </c>
      <c r="R101" s="6">
        <f t="shared" si="35"/>
        <v>0</v>
      </c>
      <c r="S101" s="6">
        <f>IF(AND(D101&lt;=L$4,P101&lt;&gt;"Y"),IF(N101&lt;VLOOKUP(O101,Runners!A$5:CY$183,S$1,FALSE),IF(Y$2="zero",0,Y$2),0),0)</f>
        <v>0</v>
      </c>
      <c r="T101" s="6">
        <f t="shared" si="29"/>
        <v>0</v>
      </c>
      <c r="U101" s="2"/>
      <c r="V101" s="2" t="str">
        <f>IF(O101&lt;&gt;"",VLOOKUP(O101,Runners!DE$5:DR$183,V$1,FALSE),"")</f>
        <v/>
      </c>
      <c r="W101" s="19" t="str">
        <f t="shared" si="30"/>
        <v/>
      </c>
    </row>
    <row r="102" spans="1:23" x14ac:dyDescent="0.25">
      <c r="A102" s="1" t="s">
        <v>20</v>
      </c>
      <c r="C102" s="3">
        <f>IF(A102&lt;&gt;"",VLOOKUP(A102,Runners!A$5:AX$183,C$1,FALSE),0)</f>
        <v>8.6805555555555551E-4</v>
      </c>
      <c r="D102" s="6">
        <f t="shared" si="48"/>
        <v>99</v>
      </c>
      <c r="E102" s="2"/>
      <c r="F102" s="2">
        <f t="shared" si="20"/>
        <v>0</v>
      </c>
      <c r="J102" s="1" t="str">
        <f t="shared" si="31"/>
        <v>Sylvia Gittins</v>
      </c>
      <c r="M102" s="8" t="str">
        <f t="shared" si="32"/>
        <v/>
      </c>
      <c r="N102" s="8" t="str">
        <f t="shared" si="46"/>
        <v/>
      </c>
      <c r="O102" s="1" t="str">
        <f t="shared" si="33"/>
        <v/>
      </c>
      <c r="P102" s="35" t="str">
        <f t="shared" si="47"/>
        <v/>
      </c>
      <c r="Q102" s="35" t="str">
        <f t="shared" si="34"/>
        <v/>
      </c>
      <c r="R102" s="6">
        <f t="shared" si="35"/>
        <v>0</v>
      </c>
      <c r="S102" s="6">
        <f>IF(AND(D102&lt;=L$4,P102&lt;&gt;"Y"),IF(N102&lt;VLOOKUP(O102,Runners!A$5:CY$183,S$1,FALSE),IF(Y$2="zero",0,Y$2),0),0)</f>
        <v>0</v>
      </c>
      <c r="T102" s="6">
        <f t="shared" si="29"/>
        <v>0</v>
      </c>
      <c r="U102" s="2"/>
      <c r="V102" s="2" t="str">
        <f>IF(O102&lt;&gt;"",VLOOKUP(O102,Runners!DE$5:DR$183,V$1,FALSE),"")</f>
        <v/>
      </c>
      <c r="W102" s="19" t="str">
        <f t="shared" si="30"/>
        <v/>
      </c>
    </row>
    <row r="103" spans="1:23" x14ac:dyDescent="0.25">
      <c r="A103" s="1" t="s">
        <v>175</v>
      </c>
      <c r="C103" s="3">
        <f>IF(A103&lt;&gt;"",VLOOKUP(A103,Runners!A$5:AX$183,C$1,FALSE),0)</f>
        <v>6.2499999999999995E-3</v>
      </c>
      <c r="D103" s="6">
        <f t="shared" si="48"/>
        <v>100</v>
      </c>
      <c r="E103" s="2"/>
      <c r="F103" s="2">
        <f t="shared" si="20"/>
        <v>0</v>
      </c>
      <c r="J103" s="1" t="str">
        <f t="shared" si="31"/>
        <v>Terri Eccles</v>
      </c>
      <c r="M103" s="8" t="str">
        <f t="shared" si="32"/>
        <v/>
      </c>
      <c r="N103" s="8" t="str">
        <f t="shared" si="46"/>
        <v/>
      </c>
      <c r="O103" s="1" t="str">
        <f t="shared" si="33"/>
        <v/>
      </c>
      <c r="P103" s="35" t="str">
        <f t="shared" si="47"/>
        <v/>
      </c>
      <c r="Q103" s="35" t="str">
        <f t="shared" si="34"/>
        <v/>
      </c>
      <c r="R103" s="6">
        <f t="shared" si="35"/>
        <v>0</v>
      </c>
      <c r="S103" s="6">
        <f>IF(AND(D103&lt;=L$4,P103&lt;&gt;"Y"),IF(N103&lt;VLOOKUP(O103,Runners!A$5:CY$183,S$1,FALSE),IF(Y$2="zero",0,Y$2),0),0)</f>
        <v>0</v>
      </c>
      <c r="T103" s="6">
        <f t="shared" si="29"/>
        <v>0</v>
      </c>
      <c r="U103" s="2"/>
      <c r="V103" s="2" t="str">
        <f>IF(O103&lt;&gt;"",VLOOKUP(O103,Runners!DE$5:DR$183,V$1,FALSE),"")</f>
        <v/>
      </c>
      <c r="W103" s="19" t="str">
        <f t="shared" si="30"/>
        <v/>
      </c>
    </row>
    <row r="104" spans="1:23" x14ac:dyDescent="0.25">
      <c r="A104" s="1" t="s">
        <v>0</v>
      </c>
      <c r="C104" s="3">
        <f>IF(A104&lt;&gt;"",VLOOKUP(A104,Runners!A$5:AX$183,C$1,FALSE),0)</f>
        <v>1.0243055555555556E-2</v>
      </c>
      <c r="D104" s="6">
        <f t="shared" si="48"/>
        <v>101</v>
      </c>
      <c r="E104" s="2"/>
      <c r="F104" s="2">
        <f t="shared" si="20"/>
        <v>0</v>
      </c>
      <c r="J104" s="1" t="str">
        <f t="shared" si="31"/>
        <v>Tom Howarth</v>
      </c>
      <c r="M104" s="8" t="str">
        <f t="shared" si="32"/>
        <v/>
      </c>
      <c r="N104" s="8" t="str">
        <f t="shared" si="46"/>
        <v/>
      </c>
      <c r="O104" s="1" t="str">
        <f t="shared" si="33"/>
        <v/>
      </c>
      <c r="P104" s="35" t="str">
        <f t="shared" si="47"/>
        <v/>
      </c>
      <c r="Q104" s="35" t="str">
        <f t="shared" si="34"/>
        <v/>
      </c>
      <c r="R104" s="6">
        <f t="shared" si="35"/>
        <v>0</v>
      </c>
      <c r="S104" s="6">
        <f>IF(AND(D104&lt;=L$4,P104&lt;&gt;"Y"),IF(N104&lt;VLOOKUP(O104,Runners!A$5:CY$183,S$1,FALSE),IF(Y$2="zero",0,Y$2),0),0)</f>
        <v>0</v>
      </c>
      <c r="T104" s="6">
        <f t="shared" si="29"/>
        <v>0</v>
      </c>
      <c r="U104" s="2"/>
      <c r="V104" s="2" t="str">
        <f>IF(O104&lt;&gt;"",VLOOKUP(O104,Runners!DE$5:DR$183,V$1,FALSE),"")</f>
        <v/>
      </c>
      <c r="W104" s="19" t="str">
        <f t="shared" si="30"/>
        <v/>
      </c>
    </row>
    <row r="105" spans="1:23" x14ac:dyDescent="0.25">
      <c r="A105" s="1" t="s">
        <v>149</v>
      </c>
      <c r="C105" s="3">
        <f>IF(A105&lt;&gt;"",VLOOKUP(A105,Runners!A$5:AX$183,C$1,FALSE),0)</f>
        <v>1.1574074074074074E-6</v>
      </c>
      <c r="D105" s="6">
        <f t="shared" si="48"/>
        <v>102</v>
      </c>
      <c r="E105" s="2"/>
      <c r="F105" s="2">
        <f t="shared" si="20"/>
        <v>0</v>
      </c>
      <c r="J105" s="1" t="str">
        <f t="shared" si="31"/>
        <v>Trevor Roberts</v>
      </c>
      <c r="M105" s="8" t="str">
        <f t="shared" si="32"/>
        <v/>
      </c>
      <c r="N105" s="8" t="str">
        <f t="shared" si="46"/>
        <v/>
      </c>
      <c r="O105" s="1" t="str">
        <f t="shared" si="33"/>
        <v/>
      </c>
      <c r="P105" s="35" t="str">
        <f t="shared" si="47"/>
        <v/>
      </c>
      <c r="Q105" s="35" t="str">
        <f t="shared" si="34"/>
        <v/>
      </c>
      <c r="R105" s="6">
        <f t="shared" si="35"/>
        <v>0</v>
      </c>
      <c r="S105" s="6">
        <f>IF(AND(D105&lt;=L$4,P105&lt;&gt;"Y"),IF(N105&lt;VLOOKUP(O105,Runners!A$5:CY$183,S$1,FALSE),IF(Y$2="zero",0,Y$2),0),0)</f>
        <v>0</v>
      </c>
      <c r="T105" s="6">
        <f t="shared" si="29"/>
        <v>0</v>
      </c>
      <c r="U105" s="2"/>
      <c r="V105" s="2" t="str">
        <f>IF(O105&lt;&gt;"",VLOOKUP(O105,Runners!DE$5:DR$183,V$1,FALSE),"")</f>
        <v/>
      </c>
      <c r="W105" s="19" t="str">
        <f t="shared" si="30"/>
        <v/>
      </c>
    </row>
    <row r="106" spans="1:23" x14ac:dyDescent="0.25">
      <c r="A106" s="1" t="s">
        <v>194</v>
      </c>
      <c r="C106" s="3">
        <f>IF(A106&lt;&gt;"",VLOOKUP(A106,Runners!A$5:AX$183,C$1,FALSE),0)</f>
        <v>3.472222222222222E-3</v>
      </c>
      <c r="D106" s="6">
        <f t="shared" si="48"/>
        <v>103</v>
      </c>
      <c r="E106" s="2"/>
      <c r="F106" s="2">
        <f t="shared" si="20"/>
        <v>0</v>
      </c>
      <c r="J106" s="1" t="str">
        <f t="shared" ref="J106:J131" si="49">A106</f>
        <v>Vicki Richardson</v>
      </c>
      <c r="M106" s="8" t="str">
        <f t="shared" si="32"/>
        <v/>
      </c>
      <c r="N106" s="8" t="str">
        <f t="shared" si="46"/>
        <v/>
      </c>
      <c r="O106" s="1" t="str">
        <f t="shared" si="33"/>
        <v/>
      </c>
      <c r="P106" s="35" t="str">
        <f t="shared" si="47"/>
        <v/>
      </c>
      <c r="Q106" s="35" t="str">
        <f t="shared" ref="Q106:Q131" si="50">IF(D106&lt;=L$4,IF(P106="Y",Q105,Q105-1),"")</f>
        <v/>
      </c>
      <c r="R106" s="6">
        <f t="shared" si="35"/>
        <v>0</v>
      </c>
      <c r="S106" s="6">
        <f>IF(AND(D106&lt;=L$4,P106&lt;&gt;"Y"),IF(N106&lt;VLOOKUP(O106,Runners!A$5:CY$183,S$1,FALSE),IF(Y$2="zero",0,Y$2),0),0)</f>
        <v>0</v>
      </c>
      <c r="T106" s="6">
        <f t="shared" ref="T106:T131" si="51">IF(AND(D106&lt;=L$4,P106&lt;&gt;"Y"),S106+R106,0)</f>
        <v>0</v>
      </c>
      <c r="U106" s="2"/>
      <c r="V106" s="2" t="str">
        <f>IF(O106&lt;&gt;"",VLOOKUP(O106,Runners!DE$5:DR$183,V$1,FALSE),"")</f>
        <v/>
      </c>
      <c r="W106" s="19" t="str">
        <f t="shared" ref="W106:W131" si="52">IF(O106&lt;&gt;"",(V106-N106)/V106,"")</f>
        <v/>
      </c>
    </row>
    <row r="107" spans="1:23" x14ac:dyDescent="0.25">
      <c r="A107" s="1" t="s">
        <v>205</v>
      </c>
      <c r="C107" s="3">
        <f>IF(A107&lt;&gt;"",VLOOKUP(A107,Runners!A$5:AX$183,C$1,FALSE),0)</f>
        <v>7.4652777777777781E-3</v>
      </c>
      <c r="D107" s="6">
        <f t="shared" si="48"/>
        <v>104</v>
      </c>
      <c r="E107" s="2">
        <v>2.8032407407407409E-2</v>
      </c>
      <c r="F107" s="2">
        <f t="shared" si="20"/>
        <v>2.056712962962963E-2</v>
      </c>
      <c r="J107" s="1" t="str">
        <f t="shared" si="49"/>
        <v>Xavia Cooper</v>
      </c>
      <c r="M107" s="8" t="str">
        <f t="shared" si="32"/>
        <v/>
      </c>
      <c r="N107" s="8" t="str">
        <f t="shared" si="46"/>
        <v/>
      </c>
      <c r="O107" s="1" t="str">
        <f t="shared" si="33"/>
        <v/>
      </c>
      <c r="P107" s="35" t="str">
        <f t="shared" si="47"/>
        <v/>
      </c>
      <c r="Q107" s="35" t="str">
        <f t="shared" si="50"/>
        <v/>
      </c>
      <c r="R107" s="6">
        <f t="shared" si="35"/>
        <v>0</v>
      </c>
      <c r="S107" s="6">
        <f>IF(AND(D107&lt;=L$4,P107&lt;&gt;"Y"),IF(N107&lt;VLOOKUP(O107,Runners!A$5:CY$183,S$1,FALSE),IF(Y$2="zero",0,Y$2),0),0)</f>
        <v>0</v>
      </c>
      <c r="T107" s="6">
        <f t="shared" si="51"/>
        <v>0</v>
      </c>
      <c r="U107" s="2"/>
      <c r="V107" s="2" t="str">
        <f>IF(O107&lt;&gt;"",VLOOKUP(O107,Runners!DE$5:DR$183,V$1,FALSE),"")</f>
        <v/>
      </c>
      <c r="W107" s="19" t="str">
        <f t="shared" si="52"/>
        <v/>
      </c>
    </row>
    <row r="108" spans="1:23" x14ac:dyDescent="0.25">
      <c r="B108" s="3"/>
      <c r="C108" s="3"/>
      <c r="D108" s="6">
        <f t="shared" si="48"/>
        <v>105</v>
      </c>
      <c r="E108" s="2"/>
      <c r="F108" s="2">
        <f t="shared" ref="F108:F131" si="53">IF(E108&gt;0,E108-C108,0)</f>
        <v>0</v>
      </c>
      <c r="J108" s="1">
        <f t="shared" si="49"/>
        <v>0</v>
      </c>
      <c r="M108" s="8" t="str">
        <f t="shared" si="32"/>
        <v/>
      </c>
      <c r="N108" s="8" t="str">
        <f t="shared" si="46"/>
        <v/>
      </c>
      <c r="O108" s="1" t="str">
        <f t="shared" si="33"/>
        <v/>
      </c>
      <c r="P108" s="35" t="str">
        <f t="shared" si="47"/>
        <v/>
      </c>
      <c r="Q108" s="35" t="str">
        <f t="shared" si="50"/>
        <v/>
      </c>
      <c r="R108" s="6">
        <f t="shared" ref="R108:R131" si="54">IF(Q108=Q107,0,IF(Q108&gt;0,Q108,1))</f>
        <v>0</v>
      </c>
      <c r="S108" s="6">
        <f>IF(AND(D108&lt;=L$4,P108&lt;&gt;"Y"),IF(N108&lt;VLOOKUP(O108,Runners!A$5:CY$183,S$1,FALSE),IF(Y$2="zero",0,Y$2),0),0)</f>
        <v>0</v>
      </c>
      <c r="T108" s="6">
        <f t="shared" si="51"/>
        <v>0</v>
      </c>
      <c r="U108" s="2"/>
      <c r="V108" s="2" t="str">
        <f>IF(O108&lt;&gt;"",VLOOKUP(O108,Runners!DE$5:DR$183,V$1,FALSE),"")</f>
        <v/>
      </c>
      <c r="W108" s="19" t="str">
        <f t="shared" si="52"/>
        <v/>
      </c>
    </row>
    <row r="109" spans="1:23" x14ac:dyDescent="0.25">
      <c r="C109" s="3"/>
      <c r="D109" s="6">
        <f t="shared" si="48"/>
        <v>106</v>
      </c>
      <c r="E109" s="2"/>
      <c r="F109" s="2">
        <f t="shared" si="53"/>
        <v>0</v>
      </c>
      <c r="J109" s="1">
        <f t="shared" si="49"/>
        <v>0</v>
      </c>
      <c r="M109" s="8" t="str">
        <f t="shared" si="32"/>
        <v/>
      </c>
      <c r="N109" s="8" t="str">
        <f t="shared" si="46"/>
        <v/>
      </c>
      <c r="O109" s="1" t="str">
        <f t="shared" si="33"/>
        <v/>
      </c>
      <c r="P109" s="35" t="str">
        <f t="shared" si="47"/>
        <v/>
      </c>
      <c r="Q109" s="35" t="str">
        <f t="shared" si="50"/>
        <v/>
      </c>
      <c r="R109" s="6">
        <f t="shared" si="54"/>
        <v>0</v>
      </c>
      <c r="S109" s="6">
        <f>IF(AND(D109&lt;=L$4,P109&lt;&gt;"Y"),IF(N109&lt;VLOOKUP(O109,Runners!A$5:CY$183,S$1,FALSE),IF(Y$2="zero",0,Y$2),0),0)</f>
        <v>0</v>
      </c>
      <c r="T109" s="6">
        <f t="shared" si="51"/>
        <v>0</v>
      </c>
      <c r="U109" s="2"/>
      <c r="V109" s="2" t="str">
        <f>IF(O109&lt;&gt;"",VLOOKUP(O109,Runners!DE$5:DR$183,V$1,FALSE),"")</f>
        <v/>
      </c>
      <c r="W109" s="19" t="str">
        <f t="shared" si="52"/>
        <v/>
      </c>
    </row>
    <row r="110" spans="1:23" x14ac:dyDescent="0.25">
      <c r="C110" s="3"/>
      <c r="D110" s="6">
        <f t="shared" si="48"/>
        <v>107</v>
      </c>
      <c r="E110" s="2"/>
      <c r="F110" s="2">
        <f t="shared" si="53"/>
        <v>0</v>
      </c>
      <c r="J110" s="1">
        <f t="shared" si="49"/>
        <v>0</v>
      </c>
      <c r="M110" s="8" t="str">
        <f t="shared" si="32"/>
        <v/>
      </c>
      <c r="N110" s="8" t="str">
        <f t="shared" si="46"/>
        <v/>
      </c>
      <c r="O110" s="1" t="str">
        <f t="shared" si="33"/>
        <v/>
      </c>
      <c r="P110" s="35" t="str">
        <f t="shared" si="47"/>
        <v/>
      </c>
      <c r="Q110" s="35" t="str">
        <f t="shared" si="50"/>
        <v/>
      </c>
      <c r="R110" s="6">
        <f t="shared" si="54"/>
        <v>0</v>
      </c>
      <c r="S110" s="6">
        <f>IF(AND(D110&lt;=L$4,P110&lt;&gt;"Y"),IF(N110&lt;VLOOKUP(O110,Runners!A$5:CY$183,S$1,FALSE),IF(Y$2="zero",0,Y$2),0),0)</f>
        <v>0</v>
      </c>
      <c r="T110" s="6">
        <f t="shared" si="51"/>
        <v>0</v>
      </c>
      <c r="U110" s="2"/>
      <c r="V110" s="2" t="str">
        <f>IF(O110&lt;&gt;"",VLOOKUP(O110,Runners!DE$5:DR$183,V$1,FALSE),"")</f>
        <v/>
      </c>
      <c r="W110" s="19" t="str">
        <f t="shared" si="52"/>
        <v/>
      </c>
    </row>
    <row r="111" spans="1:23" x14ac:dyDescent="0.25">
      <c r="C111" s="3"/>
      <c r="D111" s="6">
        <f t="shared" si="48"/>
        <v>108</v>
      </c>
      <c r="E111" s="2"/>
      <c r="F111" s="2">
        <f t="shared" si="53"/>
        <v>0</v>
      </c>
      <c r="J111" s="1">
        <f t="shared" si="49"/>
        <v>0</v>
      </c>
      <c r="M111" s="8" t="str">
        <f t="shared" si="32"/>
        <v/>
      </c>
      <c r="N111" s="8" t="str">
        <f t="shared" si="46"/>
        <v/>
      </c>
      <c r="O111" s="1" t="str">
        <f t="shared" si="33"/>
        <v/>
      </c>
      <c r="P111" s="35" t="str">
        <f t="shared" si="47"/>
        <v/>
      </c>
      <c r="Q111" s="35" t="str">
        <f t="shared" si="50"/>
        <v/>
      </c>
      <c r="R111" s="6">
        <f t="shared" si="54"/>
        <v>0</v>
      </c>
      <c r="S111" s="6">
        <f>IF(AND(D111&lt;=L$4,P111&lt;&gt;"Y"),IF(N111&lt;VLOOKUP(O111,Runners!A$5:CY$183,S$1,FALSE),IF(Y$2="zero",0,Y$2),0),0)</f>
        <v>0</v>
      </c>
      <c r="T111" s="6">
        <f t="shared" si="51"/>
        <v>0</v>
      </c>
      <c r="U111" s="2"/>
      <c r="V111" s="2" t="str">
        <f>IF(O111&lt;&gt;"",VLOOKUP(O111,Runners!DE$5:DR$183,V$1,FALSE),"")</f>
        <v/>
      </c>
      <c r="W111" s="19" t="str">
        <f t="shared" si="52"/>
        <v/>
      </c>
    </row>
    <row r="112" spans="1:23" x14ac:dyDescent="0.25">
      <c r="C112" s="3"/>
      <c r="D112" s="6">
        <f t="shared" si="48"/>
        <v>109</v>
      </c>
      <c r="E112" s="2"/>
      <c r="F112" s="2">
        <f t="shared" si="53"/>
        <v>0</v>
      </c>
      <c r="J112" s="1">
        <f t="shared" si="49"/>
        <v>0</v>
      </c>
      <c r="M112" s="8" t="str">
        <f t="shared" si="32"/>
        <v/>
      </c>
      <c r="N112" s="8" t="str">
        <f t="shared" si="46"/>
        <v/>
      </c>
      <c r="O112" s="1" t="str">
        <f t="shared" si="33"/>
        <v/>
      </c>
      <c r="P112" s="35" t="str">
        <f t="shared" si="47"/>
        <v/>
      </c>
      <c r="Q112" s="35" t="str">
        <f t="shared" si="50"/>
        <v/>
      </c>
      <c r="R112" s="6">
        <f t="shared" si="54"/>
        <v>0</v>
      </c>
      <c r="S112" s="6">
        <f>IF(AND(D112&lt;=L$4,P112&lt;&gt;"Y"),IF(N112&lt;VLOOKUP(O112,Runners!A$5:CY$183,S$1,FALSE),IF(Y$2="zero",0,Y$2),0),0)</f>
        <v>0</v>
      </c>
      <c r="T112" s="6">
        <f t="shared" si="51"/>
        <v>0</v>
      </c>
      <c r="U112" s="2"/>
      <c r="V112" s="2" t="str">
        <f>IF(O112&lt;&gt;"",VLOOKUP(O112,Runners!DE$5:DR$183,V$1,FALSE),"")</f>
        <v/>
      </c>
      <c r="W112" s="19" t="str">
        <f t="shared" si="52"/>
        <v/>
      </c>
    </row>
    <row r="113" spans="2:23" x14ac:dyDescent="0.25">
      <c r="C113" s="3"/>
      <c r="D113" s="6">
        <f t="shared" si="48"/>
        <v>110</v>
      </c>
      <c r="E113" s="2"/>
      <c r="F113" s="2">
        <f t="shared" si="53"/>
        <v>0</v>
      </c>
      <c r="J113" s="1">
        <f t="shared" si="49"/>
        <v>0</v>
      </c>
      <c r="M113" s="8" t="str">
        <f t="shared" si="32"/>
        <v/>
      </c>
      <c r="N113" s="8" t="str">
        <f t="shared" si="46"/>
        <v/>
      </c>
      <c r="O113" s="1" t="str">
        <f t="shared" si="33"/>
        <v/>
      </c>
      <c r="P113" s="35" t="str">
        <f t="shared" si="47"/>
        <v/>
      </c>
      <c r="Q113" s="35" t="str">
        <f t="shared" si="50"/>
        <v/>
      </c>
      <c r="R113" s="6">
        <f t="shared" si="54"/>
        <v>0</v>
      </c>
      <c r="S113" s="6">
        <f>IF(AND(D113&lt;=L$4,P113&lt;&gt;"Y"),IF(N113&lt;VLOOKUP(O113,Runners!A$5:CY$183,S$1,FALSE),IF(Y$2="zero",0,Y$2),0),0)</f>
        <v>0</v>
      </c>
      <c r="T113" s="6">
        <f t="shared" si="51"/>
        <v>0</v>
      </c>
      <c r="U113" s="2"/>
      <c r="V113" s="2" t="str">
        <f>IF(O113&lt;&gt;"",VLOOKUP(O113,Runners!DE$5:DR$183,V$1,FALSE),"")</f>
        <v/>
      </c>
      <c r="W113" s="19" t="str">
        <f t="shared" si="52"/>
        <v/>
      </c>
    </row>
    <row r="114" spans="2:23" x14ac:dyDescent="0.25">
      <c r="C114" s="3"/>
      <c r="D114" s="6">
        <f t="shared" si="48"/>
        <v>111</v>
      </c>
      <c r="E114" s="2"/>
      <c r="F114" s="2">
        <f t="shared" si="53"/>
        <v>0</v>
      </c>
      <c r="J114" s="1">
        <f t="shared" si="49"/>
        <v>0</v>
      </c>
      <c r="M114" s="8" t="str">
        <f t="shared" si="32"/>
        <v/>
      </c>
      <c r="N114" s="8" t="str">
        <f t="shared" si="46"/>
        <v/>
      </c>
      <c r="O114" s="1" t="str">
        <f t="shared" si="33"/>
        <v/>
      </c>
      <c r="P114" s="35" t="str">
        <f t="shared" si="47"/>
        <v/>
      </c>
      <c r="Q114" s="35" t="str">
        <f t="shared" si="50"/>
        <v/>
      </c>
      <c r="R114" s="6">
        <f t="shared" si="54"/>
        <v>0</v>
      </c>
      <c r="S114" s="6">
        <f>IF(AND(D114&lt;=L$4,P114&lt;&gt;"Y"),IF(N114&lt;VLOOKUP(O114,Runners!A$5:CY$183,S$1,FALSE),IF(Y$2="zero",0,Y$2),0),0)</f>
        <v>0</v>
      </c>
      <c r="T114" s="6">
        <f t="shared" si="51"/>
        <v>0</v>
      </c>
      <c r="U114" s="2"/>
      <c r="V114" s="2" t="str">
        <f>IF(O114&lt;&gt;"",VLOOKUP(O114,Runners!DE$5:DR$183,V$1,FALSE),"")</f>
        <v/>
      </c>
      <c r="W114" s="19" t="str">
        <f t="shared" si="52"/>
        <v/>
      </c>
    </row>
    <row r="115" spans="2:23" x14ac:dyDescent="0.25">
      <c r="C115" s="3"/>
      <c r="D115" s="6">
        <f t="shared" si="48"/>
        <v>112</v>
      </c>
      <c r="E115" s="2"/>
      <c r="F115" s="2">
        <f t="shared" si="53"/>
        <v>0</v>
      </c>
      <c r="J115" s="1">
        <f t="shared" si="49"/>
        <v>0</v>
      </c>
      <c r="M115" s="8" t="str">
        <f t="shared" si="32"/>
        <v/>
      </c>
      <c r="N115" s="8" t="str">
        <f t="shared" si="46"/>
        <v/>
      </c>
      <c r="O115" s="1" t="str">
        <f t="shared" si="33"/>
        <v/>
      </c>
      <c r="P115" s="35" t="str">
        <f t="shared" si="47"/>
        <v/>
      </c>
      <c r="Q115" s="35" t="str">
        <f t="shared" si="50"/>
        <v/>
      </c>
      <c r="R115" s="6">
        <f t="shared" si="54"/>
        <v>0</v>
      </c>
      <c r="S115" s="6">
        <f>IF(AND(D115&lt;=L$4,P115&lt;&gt;"Y"),IF(N115&lt;VLOOKUP(O115,Runners!A$5:CY$183,S$1,FALSE),IF(Y$2="zero",0,Y$2),0),0)</f>
        <v>0</v>
      </c>
      <c r="T115" s="6">
        <f t="shared" si="51"/>
        <v>0</v>
      </c>
      <c r="U115" s="2"/>
      <c r="V115" s="2" t="str">
        <f>IF(O115&lt;&gt;"",VLOOKUP(O115,Runners!DE$5:DR$183,V$1,FALSE),"")</f>
        <v/>
      </c>
      <c r="W115" s="19" t="str">
        <f t="shared" si="52"/>
        <v/>
      </c>
    </row>
    <row r="116" spans="2:23" x14ac:dyDescent="0.25">
      <c r="C116" s="3"/>
      <c r="D116" s="6">
        <f t="shared" si="48"/>
        <v>113</v>
      </c>
      <c r="E116" s="2"/>
      <c r="F116" s="2">
        <f t="shared" si="53"/>
        <v>0</v>
      </c>
      <c r="J116" s="1">
        <f t="shared" si="49"/>
        <v>0</v>
      </c>
      <c r="M116" s="8" t="str">
        <f t="shared" si="32"/>
        <v/>
      </c>
      <c r="N116" s="8" t="str">
        <f t="shared" si="46"/>
        <v/>
      </c>
      <c r="O116" s="1" t="str">
        <f t="shared" si="33"/>
        <v/>
      </c>
      <c r="P116" s="35" t="str">
        <f t="shared" si="47"/>
        <v/>
      </c>
      <c r="Q116" s="35" t="str">
        <f t="shared" si="50"/>
        <v/>
      </c>
      <c r="R116" s="6">
        <f t="shared" si="54"/>
        <v>0</v>
      </c>
      <c r="S116" s="6">
        <f>IF(AND(D116&lt;=L$4,P116&lt;&gt;"Y"),IF(N116&lt;VLOOKUP(O116,Runners!A$5:CY$183,S$1,FALSE),IF(Y$2="zero",0,Y$2),0),0)</f>
        <v>0</v>
      </c>
      <c r="T116" s="6">
        <f t="shared" si="51"/>
        <v>0</v>
      </c>
      <c r="U116" s="2"/>
      <c r="V116" s="2" t="str">
        <f>IF(O116&lt;&gt;"",VLOOKUP(O116,Runners!DE$5:DR$183,V$1,FALSE),"")</f>
        <v/>
      </c>
      <c r="W116" s="19" t="str">
        <f t="shared" si="52"/>
        <v/>
      </c>
    </row>
    <row r="117" spans="2:23" x14ac:dyDescent="0.25">
      <c r="B117" s="3"/>
      <c r="C117" s="3"/>
      <c r="D117" s="6">
        <f t="shared" si="48"/>
        <v>114</v>
      </c>
      <c r="E117" s="2"/>
      <c r="F117" s="2">
        <f t="shared" si="53"/>
        <v>0</v>
      </c>
      <c r="J117" s="1">
        <f t="shared" si="49"/>
        <v>0</v>
      </c>
      <c r="M117" s="8" t="str">
        <f t="shared" si="32"/>
        <v/>
      </c>
      <c r="N117" s="8" t="str">
        <f t="shared" si="46"/>
        <v/>
      </c>
      <c r="O117" s="1" t="str">
        <f t="shared" si="33"/>
        <v/>
      </c>
      <c r="P117" s="35" t="str">
        <f t="shared" si="47"/>
        <v/>
      </c>
      <c r="Q117" s="35" t="str">
        <f t="shared" si="50"/>
        <v/>
      </c>
      <c r="R117" s="6">
        <f t="shared" si="54"/>
        <v>0</v>
      </c>
      <c r="S117" s="6">
        <f>IF(AND(D117&lt;=L$4,P117&lt;&gt;"Y"),IF(N117&lt;VLOOKUP(O117,Runners!A$5:CY$183,S$1,FALSE),IF(Y$2="zero",0,Y$2),0),0)</f>
        <v>0</v>
      </c>
      <c r="T117" s="6">
        <f t="shared" si="51"/>
        <v>0</v>
      </c>
      <c r="U117" s="2"/>
      <c r="V117" s="2" t="str">
        <f>IF(O117&lt;&gt;"",VLOOKUP(O117,Runners!DE$5:DR$183,V$1,FALSE),"")</f>
        <v/>
      </c>
      <c r="W117" s="19" t="str">
        <f t="shared" si="52"/>
        <v/>
      </c>
    </row>
    <row r="118" spans="2:23" x14ac:dyDescent="0.25">
      <c r="C118" s="3"/>
      <c r="D118" s="6">
        <f t="shared" si="48"/>
        <v>115</v>
      </c>
      <c r="E118" s="2"/>
      <c r="F118" s="2">
        <f t="shared" si="53"/>
        <v>0</v>
      </c>
      <c r="J118" s="1">
        <f t="shared" si="49"/>
        <v>0</v>
      </c>
      <c r="M118" s="8" t="str">
        <f t="shared" si="32"/>
        <v/>
      </c>
      <c r="N118" s="8" t="str">
        <f t="shared" si="46"/>
        <v/>
      </c>
      <c r="O118" s="1" t="str">
        <f t="shared" si="33"/>
        <v/>
      </c>
      <c r="P118" s="35" t="str">
        <f t="shared" si="47"/>
        <v/>
      </c>
      <c r="Q118" s="35" t="str">
        <f t="shared" si="50"/>
        <v/>
      </c>
      <c r="R118" s="6">
        <f t="shared" si="54"/>
        <v>0</v>
      </c>
      <c r="S118" s="6">
        <f>IF(AND(D118&lt;=L$4,P118&lt;&gt;"Y"),IF(N118&lt;VLOOKUP(O118,Runners!A$5:CY$183,S$1,FALSE),IF(Y$2="zero",0,Y$2),0),0)</f>
        <v>0</v>
      </c>
      <c r="T118" s="6">
        <f t="shared" si="51"/>
        <v>0</v>
      </c>
      <c r="U118" s="2"/>
      <c r="V118" s="2" t="str">
        <f>IF(O118&lt;&gt;"",VLOOKUP(O118,Runners!DE$5:DR$183,V$1,FALSE),"")</f>
        <v/>
      </c>
      <c r="W118" s="19" t="str">
        <f t="shared" si="52"/>
        <v/>
      </c>
    </row>
    <row r="119" spans="2:23" x14ac:dyDescent="0.25">
      <c r="C119" s="3"/>
      <c r="D119" s="6">
        <f t="shared" si="48"/>
        <v>116</v>
      </c>
      <c r="E119" s="2"/>
      <c r="F119" s="2">
        <f t="shared" si="53"/>
        <v>0</v>
      </c>
      <c r="J119" s="1">
        <f t="shared" si="49"/>
        <v>0</v>
      </c>
      <c r="M119" s="8" t="str">
        <f t="shared" si="32"/>
        <v/>
      </c>
      <c r="N119" s="8" t="str">
        <f t="shared" si="46"/>
        <v/>
      </c>
      <c r="O119" s="1" t="str">
        <f t="shared" si="33"/>
        <v/>
      </c>
      <c r="P119" s="35" t="str">
        <f t="shared" si="47"/>
        <v/>
      </c>
      <c r="Q119" s="35" t="str">
        <f t="shared" si="50"/>
        <v/>
      </c>
      <c r="R119" s="6">
        <f t="shared" si="54"/>
        <v>0</v>
      </c>
      <c r="S119" s="6">
        <f>IF(AND(D119&lt;=L$4,P119&lt;&gt;"Y"),IF(N119&lt;VLOOKUP(O119,Runners!A$5:CY$183,S$1,FALSE),IF(Y$2="zero",0,Y$2),0),0)</f>
        <v>0</v>
      </c>
      <c r="T119" s="6">
        <f t="shared" si="51"/>
        <v>0</v>
      </c>
      <c r="U119" s="2"/>
      <c r="V119" s="2" t="str">
        <f>IF(O119&lt;&gt;"",VLOOKUP(O119,Runners!DE$5:DR$183,V$1,FALSE),"")</f>
        <v/>
      </c>
      <c r="W119" s="19" t="str">
        <f t="shared" si="52"/>
        <v/>
      </c>
    </row>
    <row r="120" spans="2:23" x14ac:dyDescent="0.25">
      <c r="C120" s="3"/>
      <c r="D120" s="6">
        <f t="shared" si="48"/>
        <v>117</v>
      </c>
      <c r="E120" s="2"/>
      <c r="F120" s="2">
        <f t="shared" si="53"/>
        <v>0</v>
      </c>
      <c r="J120" s="1">
        <f t="shared" si="49"/>
        <v>0</v>
      </c>
      <c r="M120" s="8" t="str">
        <f t="shared" si="32"/>
        <v/>
      </c>
      <c r="N120" s="8" t="str">
        <f t="shared" si="46"/>
        <v/>
      </c>
      <c r="O120" s="1" t="str">
        <f t="shared" si="33"/>
        <v/>
      </c>
      <c r="P120" s="35" t="str">
        <f t="shared" si="47"/>
        <v/>
      </c>
      <c r="Q120" s="35" t="str">
        <f t="shared" si="50"/>
        <v/>
      </c>
      <c r="R120" s="6">
        <f t="shared" si="54"/>
        <v>0</v>
      </c>
      <c r="S120" s="6">
        <f>IF(AND(D120&lt;=L$4,P120&lt;&gt;"Y"),IF(N120&lt;VLOOKUP(O120,Runners!A$5:CY$183,S$1,FALSE),IF(Y$2="zero",0,Y$2),0),0)</f>
        <v>0</v>
      </c>
      <c r="T120" s="6">
        <f t="shared" si="51"/>
        <v>0</v>
      </c>
      <c r="U120" s="2"/>
      <c r="V120" s="2" t="str">
        <f>IF(O120&lt;&gt;"",VLOOKUP(O120,Runners!DE$5:DR$183,V$1,FALSE),"")</f>
        <v/>
      </c>
      <c r="W120" s="19" t="str">
        <f t="shared" si="52"/>
        <v/>
      </c>
    </row>
    <row r="121" spans="2:23" x14ac:dyDescent="0.25">
      <c r="C121" s="3"/>
      <c r="D121" s="6">
        <f t="shared" si="48"/>
        <v>118</v>
      </c>
      <c r="E121" s="2"/>
      <c r="F121" s="2">
        <f t="shared" si="53"/>
        <v>0</v>
      </c>
      <c r="J121" s="1">
        <f t="shared" si="49"/>
        <v>0</v>
      </c>
      <c r="M121" s="8" t="str">
        <f t="shared" si="32"/>
        <v/>
      </c>
      <c r="N121" s="8" t="str">
        <f t="shared" si="46"/>
        <v/>
      </c>
      <c r="O121" s="1" t="str">
        <f t="shared" si="33"/>
        <v/>
      </c>
      <c r="P121" s="35" t="str">
        <f t="shared" si="47"/>
        <v/>
      </c>
      <c r="Q121" s="35" t="str">
        <f t="shared" si="50"/>
        <v/>
      </c>
      <c r="R121" s="6">
        <f t="shared" si="54"/>
        <v>0</v>
      </c>
      <c r="S121" s="6">
        <f>IF(AND(D121&lt;=L$4,P121&lt;&gt;"Y"),IF(N121&lt;VLOOKUP(O121,Runners!A$5:CY$183,S$1,FALSE),IF(Y$2="zero",0,Y$2),0),0)</f>
        <v>0</v>
      </c>
      <c r="T121" s="6">
        <f t="shared" si="51"/>
        <v>0</v>
      </c>
      <c r="U121" s="2"/>
      <c r="V121" s="2" t="str">
        <f>IF(O121&lt;&gt;"",VLOOKUP(O121,Runners!DE$5:DR$183,V$1,FALSE),"")</f>
        <v/>
      </c>
      <c r="W121" s="19" t="str">
        <f t="shared" si="52"/>
        <v/>
      </c>
    </row>
    <row r="122" spans="2:23" x14ac:dyDescent="0.25">
      <c r="C122" s="3"/>
      <c r="D122" s="6">
        <f t="shared" si="48"/>
        <v>119</v>
      </c>
      <c r="E122" s="2"/>
      <c r="F122" s="2">
        <f t="shared" si="53"/>
        <v>0</v>
      </c>
      <c r="J122" s="1">
        <f t="shared" si="49"/>
        <v>0</v>
      </c>
      <c r="M122" s="8" t="str">
        <f t="shared" si="32"/>
        <v/>
      </c>
      <c r="N122" s="8" t="str">
        <f t="shared" si="46"/>
        <v/>
      </c>
      <c r="O122" s="1" t="str">
        <f t="shared" si="33"/>
        <v/>
      </c>
      <c r="P122" s="35" t="str">
        <f t="shared" si="47"/>
        <v/>
      </c>
      <c r="Q122" s="35" t="str">
        <f t="shared" si="50"/>
        <v/>
      </c>
      <c r="R122" s="6">
        <f t="shared" si="54"/>
        <v>0</v>
      </c>
      <c r="S122" s="6">
        <f>IF(AND(D122&lt;=L$4,P122&lt;&gt;"Y"),IF(N122&lt;VLOOKUP(O122,Runners!A$5:CY$183,S$1,FALSE),IF(Y$2="zero",0,Y$2),0),0)</f>
        <v>0</v>
      </c>
      <c r="T122" s="6">
        <f t="shared" si="51"/>
        <v>0</v>
      </c>
      <c r="U122" s="2"/>
      <c r="V122" s="2" t="str">
        <f>IF(O122&lt;&gt;"",VLOOKUP(O122,Runners!DE$5:DR$183,V$1,FALSE),"")</f>
        <v/>
      </c>
      <c r="W122" s="19" t="str">
        <f t="shared" si="52"/>
        <v/>
      </c>
    </row>
    <row r="123" spans="2:23" x14ac:dyDescent="0.25">
      <c r="C123" s="3"/>
      <c r="D123" s="6">
        <f t="shared" si="48"/>
        <v>120</v>
      </c>
      <c r="E123" s="2"/>
      <c r="F123" s="2">
        <f t="shared" si="53"/>
        <v>0</v>
      </c>
      <c r="J123" s="1">
        <f t="shared" si="49"/>
        <v>0</v>
      </c>
      <c r="M123" s="8" t="str">
        <f t="shared" si="32"/>
        <v/>
      </c>
      <c r="N123" s="8" t="str">
        <f t="shared" ref="N123:N154" si="55">IF(D123&lt;=L$4,VLOOKUP(M123,E$4:F$207,2,FALSE),"")</f>
        <v/>
      </c>
      <c r="O123" s="1" t="str">
        <f t="shared" si="33"/>
        <v/>
      </c>
      <c r="P123" s="35" t="str">
        <f t="shared" ref="P123:P154" si="56">IF(D123&lt;=L$4,VLOOKUP(O123,A$4:B$207,2,FALSE),"")</f>
        <v/>
      </c>
      <c r="Q123" s="35" t="str">
        <f t="shared" si="50"/>
        <v/>
      </c>
      <c r="R123" s="6">
        <f t="shared" si="54"/>
        <v>0</v>
      </c>
      <c r="S123" s="6">
        <f>IF(AND(D123&lt;=L$4,P123&lt;&gt;"Y"),IF(N123&lt;VLOOKUP(O123,Runners!A$5:CY$183,S$1,FALSE),IF(Y$2="zero",0,Y$2),0),0)</f>
        <v>0</v>
      </c>
      <c r="T123" s="6">
        <f t="shared" si="51"/>
        <v>0</v>
      </c>
      <c r="U123" s="2"/>
      <c r="V123" s="2" t="str">
        <f>IF(O123&lt;&gt;"",VLOOKUP(O123,Runners!DE$5:DR$183,V$1,FALSE),"")</f>
        <v/>
      </c>
      <c r="W123" s="19" t="str">
        <f t="shared" si="52"/>
        <v/>
      </c>
    </row>
    <row r="124" spans="2:23" x14ac:dyDescent="0.25">
      <c r="C124" s="3"/>
      <c r="D124" s="6">
        <f t="shared" si="48"/>
        <v>121</v>
      </c>
      <c r="E124" s="2"/>
      <c r="F124" s="2">
        <f t="shared" si="53"/>
        <v>0</v>
      </c>
      <c r="J124" s="1">
        <f t="shared" si="49"/>
        <v>0</v>
      </c>
      <c r="M124" s="8" t="str">
        <f t="shared" si="32"/>
        <v/>
      </c>
      <c r="N124" s="8" t="str">
        <f t="shared" si="55"/>
        <v/>
      </c>
      <c r="O124" s="1" t="str">
        <f t="shared" si="33"/>
        <v/>
      </c>
      <c r="P124" s="35" t="str">
        <f t="shared" si="56"/>
        <v/>
      </c>
      <c r="Q124" s="35" t="str">
        <f t="shared" si="50"/>
        <v/>
      </c>
      <c r="R124" s="6">
        <f t="shared" si="54"/>
        <v>0</v>
      </c>
      <c r="S124" s="6">
        <f>IF(AND(D124&lt;=L$4,P124&lt;&gt;"Y"),IF(N124&lt;VLOOKUP(O124,Runners!A$5:CY$183,S$1,FALSE),IF(Y$2="zero",0,Y$2),0),0)</f>
        <v>0</v>
      </c>
      <c r="T124" s="6">
        <f t="shared" si="51"/>
        <v>0</v>
      </c>
      <c r="U124" s="2"/>
      <c r="V124" s="2" t="str">
        <f>IF(O124&lt;&gt;"",VLOOKUP(O124,Runners!DE$5:DR$183,V$1,FALSE),"")</f>
        <v/>
      </c>
      <c r="W124" s="19" t="str">
        <f t="shared" si="52"/>
        <v/>
      </c>
    </row>
    <row r="125" spans="2:23" x14ac:dyDescent="0.25">
      <c r="C125" s="3"/>
      <c r="D125" s="6">
        <f t="shared" si="48"/>
        <v>122</v>
      </c>
      <c r="E125" s="2"/>
      <c r="F125" s="2">
        <f t="shared" si="53"/>
        <v>0</v>
      </c>
      <c r="J125" s="1">
        <f t="shared" si="49"/>
        <v>0</v>
      </c>
      <c r="M125" s="8" t="str">
        <f t="shared" si="32"/>
        <v/>
      </c>
      <c r="N125" s="8" t="str">
        <f t="shared" si="55"/>
        <v/>
      </c>
      <c r="O125" s="1" t="str">
        <f t="shared" si="33"/>
        <v/>
      </c>
      <c r="P125" s="35" t="str">
        <f t="shared" si="56"/>
        <v/>
      </c>
      <c r="Q125" s="35" t="str">
        <f t="shared" si="50"/>
        <v/>
      </c>
      <c r="R125" s="6">
        <f t="shared" si="54"/>
        <v>0</v>
      </c>
      <c r="S125" s="6">
        <f>IF(AND(D125&lt;=L$4,P125&lt;&gt;"Y"),IF(N125&lt;VLOOKUP(O125,Runners!A$5:CY$183,S$1,FALSE),IF(Y$2="zero",0,Y$2),0),0)</f>
        <v>0</v>
      </c>
      <c r="T125" s="6">
        <f t="shared" si="51"/>
        <v>0</v>
      </c>
      <c r="U125" s="2"/>
      <c r="V125" s="2" t="str">
        <f>IF(O125&lt;&gt;"",VLOOKUP(O125,Runners!DE$5:DR$183,V$1,FALSE),"")</f>
        <v/>
      </c>
      <c r="W125" s="19" t="str">
        <f t="shared" si="52"/>
        <v/>
      </c>
    </row>
    <row r="126" spans="2:23" x14ac:dyDescent="0.25">
      <c r="B126" s="3"/>
      <c r="C126" s="3"/>
      <c r="D126" s="6">
        <f t="shared" si="48"/>
        <v>123</v>
      </c>
      <c r="E126" s="2"/>
      <c r="F126" s="2">
        <f t="shared" si="53"/>
        <v>0</v>
      </c>
      <c r="J126" s="1">
        <f t="shared" si="49"/>
        <v>0</v>
      </c>
      <c r="M126" s="8" t="str">
        <f t="shared" si="32"/>
        <v/>
      </c>
      <c r="N126" s="8" t="str">
        <f t="shared" si="55"/>
        <v/>
      </c>
      <c r="O126" s="1" t="str">
        <f t="shared" si="33"/>
        <v/>
      </c>
      <c r="P126" s="35" t="str">
        <f t="shared" si="56"/>
        <v/>
      </c>
      <c r="Q126" s="35" t="str">
        <f t="shared" si="50"/>
        <v/>
      </c>
      <c r="R126" s="6">
        <f t="shared" si="54"/>
        <v>0</v>
      </c>
      <c r="S126" s="6">
        <f>IF(AND(D126&lt;=L$4,P126&lt;&gt;"Y"),IF(N126&lt;VLOOKUP(O126,Runners!A$5:CY$183,S$1,FALSE),IF(Y$2="zero",0,Y$2),0),0)</f>
        <v>0</v>
      </c>
      <c r="T126" s="6">
        <f t="shared" si="51"/>
        <v>0</v>
      </c>
      <c r="U126" s="2"/>
      <c r="V126" s="2" t="str">
        <f>IF(O126&lt;&gt;"",VLOOKUP(O126,Runners!DE$5:DR$183,V$1,FALSE),"")</f>
        <v/>
      </c>
      <c r="W126" s="19" t="str">
        <f t="shared" si="52"/>
        <v/>
      </c>
    </row>
    <row r="127" spans="2:23" x14ac:dyDescent="0.25">
      <c r="B127" s="3"/>
      <c r="C127" s="3"/>
      <c r="D127" s="6">
        <f t="shared" si="48"/>
        <v>124</v>
      </c>
      <c r="E127" s="2"/>
      <c r="F127" s="2">
        <f t="shared" si="53"/>
        <v>0</v>
      </c>
      <c r="J127" s="1">
        <f t="shared" si="49"/>
        <v>0</v>
      </c>
      <c r="M127" s="8" t="str">
        <f t="shared" si="32"/>
        <v/>
      </c>
      <c r="N127" s="8" t="str">
        <f t="shared" si="55"/>
        <v/>
      </c>
      <c r="O127" s="1" t="str">
        <f t="shared" si="33"/>
        <v/>
      </c>
      <c r="P127" s="35" t="str">
        <f t="shared" si="56"/>
        <v/>
      </c>
      <c r="Q127" s="35" t="str">
        <f t="shared" si="50"/>
        <v/>
      </c>
      <c r="R127" s="6">
        <f t="shared" si="54"/>
        <v>0</v>
      </c>
      <c r="S127" s="6">
        <f>IF(AND(D127&lt;=L$4,P127&lt;&gt;"Y"),IF(N127&lt;VLOOKUP(O127,Runners!A$5:CY$183,S$1,FALSE),IF(Y$2="zero",0,Y$2),0),0)</f>
        <v>0</v>
      </c>
      <c r="T127" s="6">
        <f t="shared" si="51"/>
        <v>0</v>
      </c>
      <c r="U127" s="2"/>
      <c r="V127" s="2" t="str">
        <f>IF(O127&lt;&gt;"",VLOOKUP(O127,Runners!DE$5:DR$183,V$1,FALSE),"")</f>
        <v/>
      </c>
      <c r="W127" s="19" t="str">
        <f t="shared" si="52"/>
        <v/>
      </c>
    </row>
    <row r="128" spans="2:23" x14ac:dyDescent="0.25">
      <c r="C128" s="3"/>
      <c r="D128" s="6">
        <f t="shared" si="48"/>
        <v>125</v>
      </c>
      <c r="E128" s="2"/>
      <c r="F128" s="2">
        <f t="shared" si="53"/>
        <v>0</v>
      </c>
      <c r="J128" s="1">
        <f t="shared" si="49"/>
        <v>0</v>
      </c>
      <c r="M128" s="8" t="str">
        <f t="shared" si="32"/>
        <v/>
      </c>
      <c r="N128" s="8" t="str">
        <f t="shared" si="55"/>
        <v/>
      </c>
      <c r="O128" s="1" t="str">
        <f t="shared" si="33"/>
        <v/>
      </c>
      <c r="P128" s="35" t="str">
        <f t="shared" si="56"/>
        <v/>
      </c>
      <c r="Q128" s="35" t="str">
        <f t="shared" si="50"/>
        <v/>
      </c>
      <c r="R128" s="6">
        <f t="shared" si="54"/>
        <v>0</v>
      </c>
      <c r="S128" s="6">
        <f>IF(AND(D128&lt;=L$4,P128&lt;&gt;"Y"),IF(N128&lt;VLOOKUP(O128,Runners!A$5:CY$183,S$1,FALSE),IF(Y$2="zero",0,Y$2),0),0)</f>
        <v>0</v>
      </c>
      <c r="T128" s="6">
        <f t="shared" si="51"/>
        <v>0</v>
      </c>
      <c r="U128" s="2"/>
      <c r="V128" s="2" t="str">
        <f>IF(O128&lt;&gt;"",VLOOKUP(O128,Runners!DE$5:DR$183,V$1,FALSE),"")</f>
        <v/>
      </c>
      <c r="W128" s="19" t="str">
        <f t="shared" si="52"/>
        <v/>
      </c>
    </row>
    <row r="129" spans="1:23" x14ac:dyDescent="0.25">
      <c r="C129" s="3"/>
      <c r="D129" s="6">
        <f t="shared" si="48"/>
        <v>126</v>
      </c>
      <c r="E129" s="2"/>
      <c r="F129" s="2">
        <f t="shared" si="53"/>
        <v>0</v>
      </c>
      <c r="J129" s="1">
        <f t="shared" si="49"/>
        <v>0</v>
      </c>
      <c r="M129" s="8" t="str">
        <f t="shared" si="32"/>
        <v/>
      </c>
      <c r="N129" s="8" t="str">
        <f t="shared" si="55"/>
        <v/>
      </c>
      <c r="O129" s="1" t="str">
        <f t="shared" si="33"/>
        <v/>
      </c>
      <c r="P129" s="35" t="str">
        <f t="shared" si="56"/>
        <v/>
      </c>
      <c r="Q129" s="35" t="str">
        <f t="shared" si="50"/>
        <v/>
      </c>
      <c r="R129" s="6">
        <f t="shared" si="54"/>
        <v>0</v>
      </c>
      <c r="S129" s="6">
        <f>IF(AND(D129&lt;=L$4,P129&lt;&gt;"Y"),IF(N129&lt;VLOOKUP(O129,Runners!A$5:CY$183,S$1,FALSE),IF(Y$2="zero",0,Y$2),0),0)</f>
        <v>0</v>
      </c>
      <c r="T129" s="6">
        <f t="shared" si="51"/>
        <v>0</v>
      </c>
      <c r="U129" s="2"/>
      <c r="V129" s="2" t="str">
        <f>IF(O129&lt;&gt;"",VLOOKUP(O129,Runners!DE$5:DR$183,V$1,FALSE),"")</f>
        <v/>
      </c>
      <c r="W129" s="19" t="str">
        <f t="shared" si="52"/>
        <v/>
      </c>
    </row>
    <row r="130" spans="1:23" x14ac:dyDescent="0.25">
      <c r="B130" s="3"/>
      <c r="C130" s="3"/>
      <c r="D130" s="6">
        <f t="shared" si="48"/>
        <v>127</v>
      </c>
      <c r="E130" s="2"/>
      <c r="F130" s="2">
        <f t="shared" si="53"/>
        <v>0</v>
      </c>
      <c r="J130" s="1">
        <f t="shared" si="49"/>
        <v>0</v>
      </c>
      <c r="M130" s="8" t="str">
        <f t="shared" si="32"/>
        <v/>
      </c>
      <c r="N130" s="8" t="str">
        <f t="shared" si="55"/>
        <v/>
      </c>
      <c r="O130" s="1" t="str">
        <f t="shared" si="33"/>
        <v/>
      </c>
      <c r="P130" s="35" t="str">
        <f t="shared" si="56"/>
        <v/>
      </c>
      <c r="Q130" s="35" t="str">
        <f t="shared" si="50"/>
        <v/>
      </c>
      <c r="R130" s="6">
        <f t="shared" si="54"/>
        <v>0</v>
      </c>
      <c r="S130" s="6">
        <f>IF(AND(D130&lt;=L$4,P130&lt;&gt;"Y"),IF(N130&lt;VLOOKUP(O130,Runners!A$5:CY$183,S$1,FALSE),IF(Y$2="zero",0,Y$2),0),0)</f>
        <v>0</v>
      </c>
      <c r="T130" s="6">
        <f t="shared" si="51"/>
        <v>0</v>
      </c>
      <c r="U130" s="2"/>
      <c r="V130" s="2" t="str">
        <f>IF(O130&lt;&gt;"",VLOOKUP(O130,Runners!DE$5:DR$183,V$1,FALSE),"")</f>
        <v/>
      </c>
      <c r="W130" s="19" t="str">
        <f t="shared" si="52"/>
        <v/>
      </c>
    </row>
    <row r="131" spans="1:23" x14ac:dyDescent="0.25">
      <c r="C131" s="3"/>
      <c r="D131" s="6">
        <f t="shared" si="48"/>
        <v>128</v>
      </c>
      <c r="E131" s="2"/>
      <c r="F131" s="2">
        <f t="shared" si="53"/>
        <v>0</v>
      </c>
      <c r="J131" s="1">
        <f t="shared" si="49"/>
        <v>0</v>
      </c>
      <c r="M131" s="8" t="str">
        <f t="shared" si="32"/>
        <v/>
      </c>
      <c r="N131" s="8" t="str">
        <f t="shared" si="55"/>
        <v/>
      </c>
      <c r="O131" s="1" t="str">
        <f t="shared" si="33"/>
        <v/>
      </c>
      <c r="P131" s="35" t="str">
        <f t="shared" si="56"/>
        <v/>
      </c>
      <c r="Q131" s="35" t="str">
        <f t="shared" si="50"/>
        <v/>
      </c>
      <c r="R131" s="6">
        <f t="shared" si="54"/>
        <v>0</v>
      </c>
      <c r="S131" s="6">
        <f>IF(AND(D131&lt;=L$4,P131&lt;&gt;"Y"),IF(N131&lt;VLOOKUP(O131,Runners!A$5:CY$183,S$1,FALSE),IF(Y$2="zero",0,Y$2),0),0)</f>
        <v>0</v>
      </c>
      <c r="T131" s="6">
        <f t="shared" si="51"/>
        <v>0</v>
      </c>
      <c r="U131" s="2"/>
      <c r="V131" s="2" t="str">
        <f>IF(O131&lt;&gt;"",VLOOKUP(O131,Runners!DE$5:DR$183,V$1,FALSE),"")</f>
        <v/>
      </c>
      <c r="W131" s="19" t="str">
        <f t="shared" si="52"/>
        <v/>
      </c>
    </row>
    <row r="132" spans="1:23" x14ac:dyDescent="0.25">
      <c r="B132" s="3"/>
      <c r="C132" s="3"/>
      <c r="D132" s="6">
        <f t="shared" si="48"/>
        <v>129</v>
      </c>
      <c r="E132" s="2"/>
      <c r="F132" s="2">
        <f t="shared" ref="F132:F137" si="57">IF(E132&gt;0,E132-C132,0)</f>
        <v>0</v>
      </c>
      <c r="J132" s="1">
        <f t="shared" ref="J132:J137" si="58">A132</f>
        <v>0</v>
      </c>
      <c r="M132" s="8" t="str">
        <f t="shared" ref="M132:M195" si="59">IF(D132&lt;=L$4,SMALL(E$4:E$207,D132),"")</f>
        <v/>
      </c>
      <c r="N132" s="8" t="str">
        <f t="shared" si="55"/>
        <v/>
      </c>
      <c r="O132" s="1" t="str">
        <f t="shared" ref="O132:O195" si="60">IF(D132&lt;=L$4,VLOOKUP(M132,E$4:J$207,6,FALSE),"")</f>
        <v/>
      </c>
      <c r="P132" s="35" t="str">
        <f t="shared" si="56"/>
        <v/>
      </c>
      <c r="Q132" s="35" t="str">
        <f t="shared" ref="Q132:Q137" si="61">IF(D132&lt;=L$4,IF(P132="Y",Q131,Q131-1),"")</f>
        <v/>
      </c>
      <c r="R132" s="6">
        <f t="shared" ref="R132:R137" si="62">IF(Q132=Q131,0,IF(Q132&gt;0,Q132,1))</f>
        <v>0</v>
      </c>
      <c r="S132" s="6">
        <f>IF(AND(D132&lt;=L$4,P132&lt;&gt;"Y"),IF(N132&lt;VLOOKUP(O132,Runners!A$5:CY$183,S$1,FALSE),IF(Y$2="zero",0,Y$2),0),0)</f>
        <v>0</v>
      </c>
      <c r="T132" s="6">
        <f t="shared" ref="T132:T137" si="63">IF(AND(D132&lt;=L$4,P132&lt;&gt;"Y"),S132+R132,0)</f>
        <v>0</v>
      </c>
      <c r="U132" s="2"/>
      <c r="V132" s="2" t="str">
        <f>IF(O132&lt;&gt;"",VLOOKUP(O132,Runners!DE$5:DR$183,V$1,FALSE),"")</f>
        <v/>
      </c>
      <c r="W132" s="19" t="str">
        <f t="shared" ref="W132:W137" si="64">IF(O132&lt;&gt;"",(V132-N132)/V132,"")</f>
        <v/>
      </c>
    </row>
    <row r="133" spans="1:23" x14ac:dyDescent="0.25">
      <c r="C133" s="3">
        <f>IF(A133&lt;&gt;"",VLOOKUP(A133,Runners!A$5:AX$183,C$1,FALSE),0)</f>
        <v>0</v>
      </c>
      <c r="D133" s="6">
        <f t="shared" si="48"/>
        <v>130</v>
      </c>
      <c r="E133" s="2"/>
      <c r="F133" s="2">
        <f t="shared" si="57"/>
        <v>0</v>
      </c>
      <c r="J133" s="1">
        <f t="shared" si="58"/>
        <v>0</v>
      </c>
      <c r="M133" s="8" t="str">
        <f t="shared" si="59"/>
        <v/>
      </c>
      <c r="N133" s="8" t="str">
        <f t="shared" si="55"/>
        <v/>
      </c>
      <c r="O133" s="1" t="str">
        <f t="shared" si="60"/>
        <v/>
      </c>
      <c r="P133" s="35" t="str">
        <f t="shared" si="56"/>
        <v/>
      </c>
      <c r="Q133" s="35" t="str">
        <f t="shared" si="61"/>
        <v/>
      </c>
      <c r="R133" s="6">
        <f t="shared" si="62"/>
        <v>0</v>
      </c>
      <c r="S133" s="6">
        <f>IF(AND(D133&lt;=L$4,P133&lt;&gt;"Y"),IF(N133&lt;VLOOKUP(O133,Runners!A$5:CY$183,S$1,FALSE),IF(Y$2="zero",0,Y$2),0),0)</f>
        <v>0</v>
      </c>
      <c r="T133" s="6">
        <f t="shared" si="63"/>
        <v>0</v>
      </c>
      <c r="U133" s="2"/>
      <c r="V133" s="2" t="str">
        <f>IF(O133&lt;&gt;"",VLOOKUP(O133,Runners!DE$5:DR$183,V$1,FALSE),"")</f>
        <v/>
      </c>
      <c r="W133" s="19" t="str">
        <f t="shared" si="64"/>
        <v/>
      </c>
    </row>
    <row r="134" spans="1:23" x14ac:dyDescent="0.25">
      <c r="C134" s="3">
        <f>IF(A134&lt;&gt;"",VLOOKUP(A134,Runners!A$5:AX$183,C$1,FALSE),0)</f>
        <v>0</v>
      </c>
      <c r="D134" s="6">
        <f t="shared" si="48"/>
        <v>131</v>
      </c>
      <c r="E134" s="2"/>
      <c r="F134" s="2">
        <f t="shared" si="57"/>
        <v>0</v>
      </c>
      <c r="J134" s="1">
        <f t="shared" si="58"/>
        <v>0</v>
      </c>
      <c r="M134" s="8" t="str">
        <f t="shared" si="59"/>
        <v/>
      </c>
      <c r="N134" s="8" t="str">
        <f t="shared" si="55"/>
        <v/>
      </c>
      <c r="O134" s="1" t="str">
        <f t="shared" si="60"/>
        <v/>
      </c>
      <c r="P134" s="35" t="str">
        <f t="shared" si="56"/>
        <v/>
      </c>
      <c r="Q134" s="35" t="str">
        <f t="shared" si="61"/>
        <v/>
      </c>
      <c r="R134" s="6">
        <f t="shared" si="62"/>
        <v>0</v>
      </c>
      <c r="S134" s="6">
        <f>IF(AND(D134&lt;=L$4,P134&lt;&gt;"Y"),IF(N134&lt;VLOOKUP(O134,Runners!A$5:CY$183,S$1,FALSE),IF(Y$2="zero",0,Y$2),0),0)</f>
        <v>0</v>
      </c>
      <c r="T134" s="6">
        <f t="shared" si="63"/>
        <v>0</v>
      </c>
      <c r="U134" s="2"/>
      <c r="V134" s="2" t="str">
        <f>IF(O134&lt;&gt;"",VLOOKUP(O134,Runners!DE$5:DR$183,V$1,FALSE),"")</f>
        <v/>
      </c>
      <c r="W134" s="19" t="str">
        <f t="shared" si="64"/>
        <v/>
      </c>
    </row>
    <row r="135" spans="1:23" x14ac:dyDescent="0.25">
      <c r="C135" s="3">
        <f>IF(A135&lt;&gt;"",VLOOKUP(A135,Runners!A$5:AX$183,C$1,FALSE),0)</f>
        <v>0</v>
      </c>
      <c r="D135" s="6">
        <f t="shared" si="48"/>
        <v>132</v>
      </c>
      <c r="E135" s="2"/>
      <c r="F135" s="2">
        <f t="shared" si="57"/>
        <v>0</v>
      </c>
      <c r="J135" s="1">
        <f t="shared" si="58"/>
        <v>0</v>
      </c>
      <c r="M135" s="8" t="str">
        <f t="shared" si="59"/>
        <v/>
      </c>
      <c r="N135" s="8" t="str">
        <f t="shared" si="55"/>
        <v/>
      </c>
      <c r="O135" s="1" t="str">
        <f t="shared" si="60"/>
        <v/>
      </c>
      <c r="P135" s="35" t="str">
        <f t="shared" si="56"/>
        <v/>
      </c>
      <c r="Q135" s="35" t="str">
        <f t="shared" si="61"/>
        <v/>
      </c>
      <c r="R135" s="6">
        <f t="shared" si="62"/>
        <v>0</v>
      </c>
      <c r="S135" s="6">
        <f>IF(AND(D135&lt;=L$4,P135&lt;&gt;"Y"),IF(N135&lt;VLOOKUP(O135,Runners!A$5:CY$183,S$1,FALSE),IF(Y$2="zero",0,Y$2),0),0)</f>
        <v>0</v>
      </c>
      <c r="T135" s="6">
        <f t="shared" si="63"/>
        <v>0</v>
      </c>
      <c r="U135" s="2"/>
      <c r="V135" s="2" t="str">
        <f>IF(O135&lt;&gt;"",VLOOKUP(O135,Runners!DE$5:DR$183,V$1,FALSE),"")</f>
        <v/>
      </c>
      <c r="W135" s="19" t="str">
        <f t="shared" si="64"/>
        <v/>
      </c>
    </row>
    <row r="136" spans="1:23" x14ac:dyDescent="0.25">
      <c r="C136" s="3">
        <f>IF(A136&lt;&gt;"",VLOOKUP(A136,Runners!A$5:AX$183,C$1,FALSE),0)</f>
        <v>0</v>
      </c>
      <c r="D136" s="6">
        <f t="shared" si="48"/>
        <v>133</v>
      </c>
      <c r="E136" s="2"/>
      <c r="F136" s="2">
        <f t="shared" si="57"/>
        <v>0</v>
      </c>
      <c r="J136" s="1">
        <f t="shared" si="58"/>
        <v>0</v>
      </c>
      <c r="M136" s="8" t="str">
        <f t="shared" si="59"/>
        <v/>
      </c>
      <c r="N136" s="8" t="str">
        <f t="shared" si="55"/>
        <v/>
      </c>
      <c r="O136" s="1" t="str">
        <f t="shared" si="60"/>
        <v/>
      </c>
      <c r="P136" s="35" t="str">
        <f t="shared" si="56"/>
        <v/>
      </c>
      <c r="Q136" s="35" t="str">
        <f t="shared" si="61"/>
        <v/>
      </c>
      <c r="R136" s="6">
        <f t="shared" si="62"/>
        <v>0</v>
      </c>
      <c r="S136" s="6">
        <f>IF(AND(D136&lt;=L$4,P136&lt;&gt;"Y"),IF(N136&lt;VLOOKUP(O136,Runners!A$5:CY$183,S$1,FALSE),IF(Y$2="zero",0,Y$2),0),0)</f>
        <v>0</v>
      </c>
      <c r="T136" s="6">
        <f t="shared" si="63"/>
        <v>0</v>
      </c>
      <c r="U136" s="2"/>
      <c r="V136" s="2" t="str">
        <f>IF(O136&lt;&gt;"",VLOOKUP(O136,Runners!DE$5:DR$183,V$1,FALSE),"")</f>
        <v/>
      </c>
      <c r="W136" s="19" t="str">
        <f t="shared" si="64"/>
        <v/>
      </c>
    </row>
    <row r="137" spans="1:23" x14ac:dyDescent="0.25">
      <c r="C137" s="3">
        <f>IF(A137&lt;&gt;"",VLOOKUP(A137,Runners!A$5:AX$183,C$1,FALSE),0)</f>
        <v>0</v>
      </c>
      <c r="D137" s="6">
        <f t="shared" si="48"/>
        <v>134</v>
      </c>
      <c r="E137" s="2"/>
      <c r="F137" s="2">
        <f t="shared" si="57"/>
        <v>0</v>
      </c>
      <c r="J137" s="1">
        <f t="shared" si="58"/>
        <v>0</v>
      </c>
      <c r="M137" s="8" t="str">
        <f t="shared" si="59"/>
        <v/>
      </c>
      <c r="N137" s="8" t="str">
        <f t="shared" si="55"/>
        <v/>
      </c>
      <c r="O137" s="1" t="str">
        <f t="shared" si="60"/>
        <v/>
      </c>
      <c r="P137" s="35" t="str">
        <f t="shared" si="56"/>
        <v/>
      </c>
      <c r="Q137" s="35" t="str">
        <f t="shared" si="61"/>
        <v/>
      </c>
      <c r="R137" s="6">
        <f t="shared" si="62"/>
        <v>0</v>
      </c>
      <c r="S137" s="6">
        <f>IF(AND(D137&lt;=L$4,P137&lt;&gt;"Y"),IF(N137&lt;VLOOKUP(O137,Runners!A$5:CY$183,S$1,FALSE),IF(Y$2="zero",0,Y$2),0),0)</f>
        <v>0</v>
      </c>
      <c r="T137" s="6">
        <f t="shared" si="63"/>
        <v>0</v>
      </c>
      <c r="U137" s="2"/>
      <c r="V137" s="2" t="str">
        <f>IF(O137&lt;&gt;"",VLOOKUP(O137,Runners!DE$5:DR$183,V$1,FALSE),"")</f>
        <v/>
      </c>
      <c r="W137" s="19" t="str">
        <f t="shared" si="64"/>
        <v/>
      </c>
    </row>
    <row r="138" spans="1:23" x14ac:dyDescent="0.25">
      <c r="C138" s="3">
        <f>IF(A138&lt;&gt;"",VLOOKUP(A138,Runners!A$5:AX$183,C$1,FALSE),0)</f>
        <v>0</v>
      </c>
      <c r="D138" s="6">
        <f t="shared" si="48"/>
        <v>135</v>
      </c>
      <c r="E138" s="2"/>
      <c r="F138" s="2">
        <f t="shared" ref="F138:F146" si="65">IF(E138&gt;0,E138-C138,0)</f>
        <v>0</v>
      </c>
      <c r="J138" s="1">
        <f t="shared" ref="J138:J146" si="66">A138</f>
        <v>0</v>
      </c>
      <c r="M138" s="8" t="str">
        <f t="shared" si="59"/>
        <v/>
      </c>
      <c r="N138" s="8" t="str">
        <f t="shared" si="55"/>
        <v/>
      </c>
      <c r="O138" s="1" t="str">
        <f t="shared" si="60"/>
        <v/>
      </c>
      <c r="P138" s="35" t="str">
        <f t="shared" si="56"/>
        <v/>
      </c>
      <c r="Q138" s="35" t="str">
        <f t="shared" ref="Q138:Q146" si="67">IF(D138&lt;=L$4,IF(P138="Y",Q137,Q137-1),"")</f>
        <v/>
      </c>
      <c r="R138" s="6">
        <f t="shared" ref="R138:R146" si="68">IF(Q138=Q137,0,IF(Q138&gt;0,Q138,1))</f>
        <v>0</v>
      </c>
      <c r="S138" s="6">
        <f>IF(AND(D138&lt;=L$4,P138&lt;&gt;"Y"),IF(N138&lt;VLOOKUP(O138,Runners!A$5:CY$183,S$1,FALSE),IF(Y$2="zero",0,Y$2),0),0)</f>
        <v>0</v>
      </c>
      <c r="T138" s="6">
        <f t="shared" ref="T138:T146" si="69">IF(AND(D138&lt;=L$4,P138&lt;&gt;"Y"),S138+R138,0)</f>
        <v>0</v>
      </c>
      <c r="U138" s="2"/>
      <c r="V138" s="2" t="str">
        <f>IF(O138&lt;&gt;"",VLOOKUP(O138,Runners!DE$5:DR$183,V$1,FALSE),"")</f>
        <v/>
      </c>
      <c r="W138" s="19" t="str">
        <f t="shared" ref="W138:W146" si="70">IF(O138&lt;&gt;"",(V138-N138)/V138,"")</f>
        <v/>
      </c>
    </row>
    <row r="139" spans="1:23" x14ac:dyDescent="0.25">
      <c r="A139" s="36"/>
      <c r="C139" s="3">
        <f>IF(A139&lt;&gt;"",VLOOKUP(A139,Runners!A$5:AX$183,C$1,FALSE),0)</f>
        <v>0</v>
      </c>
      <c r="D139" s="6">
        <f t="shared" si="48"/>
        <v>136</v>
      </c>
      <c r="E139" s="2"/>
      <c r="F139" s="2">
        <f t="shared" si="65"/>
        <v>0</v>
      </c>
      <c r="J139" s="1">
        <f t="shared" si="66"/>
        <v>0</v>
      </c>
      <c r="M139" s="8" t="str">
        <f t="shared" si="59"/>
        <v/>
      </c>
      <c r="N139" s="8" t="str">
        <f t="shared" si="55"/>
        <v/>
      </c>
      <c r="O139" s="1" t="str">
        <f t="shared" si="60"/>
        <v/>
      </c>
      <c r="P139" s="35" t="str">
        <f t="shared" si="56"/>
        <v/>
      </c>
      <c r="Q139" s="35" t="str">
        <f t="shared" si="67"/>
        <v/>
      </c>
      <c r="R139" s="6">
        <f t="shared" si="68"/>
        <v>0</v>
      </c>
      <c r="S139" s="6">
        <f>IF(AND(D139&lt;=L$4,P139&lt;&gt;"Y"),IF(N139&lt;VLOOKUP(O139,Runners!A$5:CY$183,S$1,FALSE),IF(Y$2="zero",0,Y$2),0),0)</f>
        <v>0</v>
      </c>
      <c r="T139" s="6">
        <f t="shared" si="69"/>
        <v>0</v>
      </c>
      <c r="U139" s="2"/>
      <c r="V139" s="2" t="str">
        <f>IF(O139&lt;&gt;"",VLOOKUP(O139,Runners!DE$5:DR$183,V$1,FALSE),"")</f>
        <v/>
      </c>
      <c r="W139" s="19" t="str">
        <f t="shared" si="70"/>
        <v/>
      </c>
    </row>
    <row r="140" spans="1:23" x14ac:dyDescent="0.25">
      <c r="C140" s="3">
        <f>IF(A140&lt;&gt;"",VLOOKUP(A140,Runners!A$5:AX$183,C$1,FALSE),0)</f>
        <v>0</v>
      </c>
      <c r="D140" s="6">
        <f t="shared" si="48"/>
        <v>137</v>
      </c>
      <c r="E140" s="2"/>
      <c r="F140" s="2">
        <f t="shared" si="65"/>
        <v>0</v>
      </c>
      <c r="J140" s="1">
        <f t="shared" si="66"/>
        <v>0</v>
      </c>
      <c r="M140" s="8" t="str">
        <f t="shared" si="59"/>
        <v/>
      </c>
      <c r="N140" s="8" t="str">
        <f t="shared" si="55"/>
        <v/>
      </c>
      <c r="O140" s="1" t="str">
        <f t="shared" si="60"/>
        <v/>
      </c>
      <c r="P140" s="35" t="str">
        <f t="shared" si="56"/>
        <v/>
      </c>
      <c r="Q140" s="35" t="str">
        <f t="shared" si="67"/>
        <v/>
      </c>
      <c r="R140" s="6">
        <f t="shared" si="68"/>
        <v>0</v>
      </c>
      <c r="S140" s="6">
        <f>IF(AND(D140&lt;=L$4,P140&lt;&gt;"Y"),IF(N140&lt;VLOOKUP(O140,Runners!A$5:CY$183,S$1,FALSE),IF(Y$2="zero",0,Y$2),0),0)</f>
        <v>0</v>
      </c>
      <c r="T140" s="6">
        <f t="shared" si="69"/>
        <v>0</v>
      </c>
      <c r="U140" s="2"/>
      <c r="V140" s="2" t="str">
        <f>IF(O140&lt;&gt;"",VLOOKUP(O140,Runners!DE$5:DR$183,V$1,FALSE),"")</f>
        <v/>
      </c>
      <c r="W140" s="19" t="str">
        <f t="shared" si="70"/>
        <v/>
      </c>
    </row>
    <row r="141" spans="1:23" x14ac:dyDescent="0.25">
      <c r="C141" s="3">
        <f>IF(A141&lt;&gt;"",VLOOKUP(A141,Runners!A$5:AX$183,C$1,FALSE),0)</f>
        <v>0</v>
      </c>
      <c r="D141" s="6">
        <f t="shared" si="48"/>
        <v>138</v>
      </c>
      <c r="E141" s="2"/>
      <c r="F141" s="2">
        <f t="shared" si="65"/>
        <v>0</v>
      </c>
      <c r="J141" s="1">
        <f t="shared" si="66"/>
        <v>0</v>
      </c>
      <c r="M141" s="8" t="str">
        <f t="shared" si="59"/>
        <v/>
      </c>
      <c r="N141" s="8" t="str">
        <f t="shared" si="55"/>
        <v/>
      </c>
      <c r="O141" s="1" t="str">
        <f t="shared" si="60"/>
        <v/>
      </c>
      <c r="P141" s="35" t="str">
        <f t="shared" si="56"/>
        <v/>
      </c>
      <c r="Q141" s="35" t="str">
        <f t="shared" si="67"/>
        <v/>
      </c>
      <c r="R141" s="6">
        <f t="shared" si="68"/>
        <v>0</v>
      </c>
      <c r="S141" s="6">
        <f>IF(AND(D141&lt;=L$4,P141&lt;&gt;"Y"),IF(N141&lt;VLOOKUP(O141,Runners!A$5:CY$183,S$1,FALSE),IF(Y$2="zero",0,Y$2),0),0)</f>
        <v>0</v>
      </c>
      <c r="T141" s="6">
        <f t="shared" si="69"/>
        <v>0</v>
      </c>
      <c r="U141" s="2"/>
      <c r="V141" s="2" t="str">
        <f>IF(O141&lt;&gt;"",VLOOKUP(O141,Runners!DE$5:DR$183,V$1,FALSE),"")</f>
        <v/>
      </c>
      <c r="W141" s="19" t="str">
        <f t="shared" si="70"/>
        <v/>
      </c>
    </row>
    <row r="142" spans="1:23" x14ac:dyDescent="0.25">
      <c r="C142" s="3">
        <f>IF(A142&lt;&gt;"",VLOOKUP(A142,Runners!A$5:AX$183,C$1,FALSE),0)</f>
        <v>0</v>
      </c>
      <c r="D142" s="6">
        <f t="shared" si="48"/>
        <v>139</v>
      </c>
      <c r="E142" s="2"/>
      <c r="F142" s="2">
        <f t="shared" si="65"/>
        <v>0</v>
      </c>
      <c r="J142" s="1">
        <f t="shared" si="66"/>
        <v>0</v>
      </c>
      <c r="M142" s="8" t="str">
        <f t="shared" si="59"/>
        <v/>
      </c>
      <c r="N142" s="8" t="str">
        <f t="shared" si="55"/>
        <v/>
      </c>
      <c r="O142" s="1" t="str">
        <f t="shared" si="60"/>
        <v/>
      </c>
      <c r="P142" s="35" t="str">
        <f t="shared" si="56"/>
        <v/>
      </c>
      <c r="Q142" s="35" t="str">
        <f t="shared" si="67"/>
        <v/>
      </c>
      <c r="R142" s="6">
        <f t="shared" si="68"/>
        <v>0</v>
      </c>
      <c r="S142" s="6">
        <f>IF(AND(D142&lt;=L$4,P142&lt;&gt;"Y"),IF(N142&lt;VLOOKUP(O142,Runners!A$5:CY$183,S$1,FALSE),IF(Y$2="zero",0,Y$2),0),0)</f>
        <v>0</v>
      </c>
      <c r="T142" s="6">
        <f t="shared" si="69"/>
        <v>0</v>
      </c>
      <c r="U142" s="2"/>
      <c r="V142" s="2" t="str">
        <f>IF(O142&lt;&gt;"",VLOOKUP(O142,Runners!DE$5:DR$183,V$1,FALSE),"")</f>
        <v/>
      </c>
      <c r="W142" s="19" t="str">
        <f t="shared" si="70"/>
        <v/>
      </c>
    </row>
    <row r="143" spans="1:23" x14ac:dyDescent="0.25">
      <c r="B143" s="3"/>
      <c r="C143" s="3">
        <f>IF(A143&lt;&gt;"",VLOOKUP(A143,Runners!A$5:AX$183,C$1,FALSE),0)</f>
        <v>0</v>
      </c>
      <c r="D143" s="6">
        <f t="shared" si="48"/>
        <v>140</v>
      </c>
      <c r="E143" s="2"/>
      <c r="F143" s="2">
        <f t="shared" si="65"/>
        <v>0</v>
      </c>
      <c r="J143" s="1">
        <f t="shared" si="66"/>
        <v>0</v>
      </c>
      <c r="M143" s="8" t="str">
        <f t="shared" si="59"/>
        <v/>
      </c>
      <c r="N143" s="8" t="str">
        <f t="shared" si="55"/>
        <v/>
      </c>
      <c r="O143" s="1" t="str">
        <f t="shared" si="60"/>
        <v/>
      </c>
      <c r="P143" s="35" t="str">
        <f t="shared" si="56"/>
        <v/>
      </c>
      <c r="Q143" s="35" t="str">
        <f t="shared" si="67"/>
        <v/>
      </c>
      <c r="R143" s="6">
        <f t="shared" si="68"/>
        <v>0</v>
      </c>
      <c r="S143" s="6">
        <f>IF(AND(D143&lt;=L$4,P143&lt;&gt;"Y"),IF(N143&lt;VLOOKUP(O143,Runners!A$5:CY$183,S$1,FALSE),IF(Y$2="zero",0,Y$2),0),0)</f>
        <v>0</v>
      </c>
      <c r="T143" s="6">
        <f t="shared" si="69"/>
        <v>0</v>
      </c>
      <c r="U143" s="2"/>
      <c r="V143" s="2" t="str">
        <f>IF(O143&lt;&gt;"",VLOOKUP(O143,Runners!DE$5:DR$183,V$1,FALSE),"")</f>
        <v/>
      </c>
      <c r="W143" s="19" t="str">
        <f t="shared" si="70"/>
        <v/>
      </c>
    </row>
    <row r="144" spans="1:23" x14ac:dyDescent="0.25">
      <c r="C144" s="3">
        <f>IF(A144&lt;&gt;"",VLOOKUP(A144,Runners!A$5:AX$183,C$1,FALSE),0)</f>
        <v>0</v>
      </c>
      <c r="D144" s="6">
        <f t="shared" si="48"/>
        <v>141</v>
      </c>
      <c r="E144" s="2"/>
      <c r="F144" s="2">
        <f t="shared" si="65"/>
        <v>0</v>
      </c>
      <c r="J144" s="1">
        <f t="shared" si="66"/>
        <v>0</v>
      </c>
      <c r="M144" s="8" t="str">
        <f t="shared" si="59"/>
        <v/>
      </c>
      <c r="N144" s="8" t="str">
        <f t="shared" si="55"/>
        <v/>
      </c>
      <c r="O144" s="1" t="str">
        <f t="shared" si="60"/>
        <v/>
      </c>
      <c r="P144" s="35" t="str">
        <f t="shared" si="56"/>
        <v/>
      </c>
      <c r="Q144" s="35" t="str">
        <f t="shared" si="67"/>
        <v/>
      </c>
      <c r="R144" s="6">
        <f t="shared" si="68"/>
        <v>0</v>
      </c>
      <c r="S144" s="6">
        <f>IF(AND(D144&lt;=L$4,P144&lt;&gt;"Y"),IF(N144&lt;VLOOKUP(O144,Runners!A$5:CY$183,S$1,FALSE),IF(Y$2="zero",0,Y$2),0),0)</f>
        <v>0</v>
      </c>
      <c r="T144" s="6">
        <f t="shared" si="69"/>
        <v>0</v>
      </c>
      <c r="U144" s="2"/>
      <c r="V144" s="2" t="str">
        <f>IF(O144&lt;&gt;"",VLOOKUP(O144,Runners!DE$5:DR$183,V$1,FALSE),"")</f>
        <v/>
      </c>
      <c r="W144" s="19" t="str">
        <f t="shared" si="70"/>
        <v/>
      </c>
    </row>
    <row r="145" spans="2:23" x14ac:dyDescent="0.25">
      <c r="C145" s="3">
        <f>IF(A145&lt;&gt;"",VLOOKUP(A145,Runners!A$5:AX$183,C$1,FALSE),0)</f>
        <v>0</v>
      </c>
      <c r="D145" s="6">
        <f t="shared" si="48"/>
        <v>142</v>
      </c>
      <c r="E145" s="2"/>
      <c r="F145" s="2">
        <f t="shared" si="65"/>
        <v>0</v>
      </c>
      <c r="J145" s="1">
        <f t="shared" si="66"/>
        <v>0</v>
      </c>
      <c r="M145" s="8" t="str">
        <f t="shared" si="59"/>
        <v/>
      </c>
      <c r="N145" s="8" t="str">
        <f t="shared" si="55"/>
        <v/>
      </c>
      <c r="O145" s="1" t="str">
        <f t="shared" si="60"/>
        <v/>
      </c>
      <c r="P145" s="35" t="str">
        <f t="shared" si="56"/>
        <v/>
      </c>
      <c r="Q145" s="35" t="str">
        <f t="shared" si="67"/>
        <v/>
      </c>
      <c r="R145" s="6">
        <f t="shared" si="68"/>
        <v>0</v>
      </c>
      <c r="S145" s="6">
        <f>IF(AND(D145&lt;=L$4,P145&lt;&gt;"Y"),IF(N145&lt;VLOOKUP(O145,Runners!A$5:CY$183,S$1,FALSE),IF(Y$2="zero",0,Y$2),0),0)</f>
        <v>0</v>
      </c>
      <c r="T145" s="6">
        <f t="shared" si="69"/>
        <v>0</v>
      </c>
      <c r="U145" s="2"/>
      <c r="V145" s="2" t="str">
        <f>IF(O145&lt;&gt;"",VLOOKUP(O145,Runners!DE$5:DR$183,V$1,FALSE),"")</f>
        <v/>
      </c>
      <c r="W145" s="19" t="str">
        <f t="shared" si="70"/>
        <v/>
      </c>
    </row>
    <row r="146" spans="2:23" x14ac:dyDescent="0.25">
      <c r="C146" s="3">
        <f>IF(A146&lt;&gt;"",VLOOKUP(A146,Runners!A$5:AX$183,C$1,FALSE),0)</f>
        <v>0</v>
      </c>
      <c r="D146" s="6">
        <f t="shared" si="48"/>
        <v>143</v>
      </c>
      <c r="E146" s="2"/>
      <c r="F146" s="2">
        <f t="shared" si="65"/>
        <v>0</v>
      </c>
      <c r="J146" s="1">
        <f t="shared" si="66"/>
        <v>0</v>
      </c>
      <c r="M146" s="8" t="str">
        <f t="shared" si="59"/>
        <v/>
      </c>
      <c r="N146" s="8" t="str">
        <f t="shared" si="55"/>
        <v/>
      </c>
      <c r="O146" s="1" t="str">
        <f t="shared" si="60"/>
        <v/>
      </c>
      <c r="P146" s="35" t="str">
        <f t="shared" si="56"/>
        <v/>
      </c>
      <c r="Q146" s="35" t="str">
        <f t="shared" si="67"/>
        <v/>
      </c>
      <c r="R146" s="6">
        <f t="shared" si="68"/>
        <v>0</v>
      </c>
      <c r="S146" s="6">
        <f>IF(AND(D146&lt;=L$4,P146&lt;&gt;"Y"),IF(N146&lt;VLOOKUP(O146,Runners!A$5:CY$183,S$1,FALSE),IF(Y$2="zero",0,Y$2),0),0)</f>
        <v>0</v>
      </c>
      <c r="T146" s="6">
        <f t="shared" si="69"/>
        <v>0</v>
      </c>
      <c r="U146" s="2"/>
      <c r="V146" s="2" t="str">
        <f>IF(O146&lt;&gt;"",VLOOKUP(O146,Runners!DE$5:DR$183,V$1,FALSE),"")</f>
        <v/>
      </c>
      <c r="W146" s="19" t="str">
        <f t="shared" si="70"/>
        <v/>
      </c>
    </row>
    <row r="147" spans="2:23" x14ac:dyDescent="0.25">
      <c r="C147" s="3">
        <f>IF(A147&lt;&gt;"",VLOOKUP(A147,Runners!A$5:AX$183,C$1,FALSE),0)</f>
        <v>0</v>
      </c>
      <c r="D147" s="6">
        <f t="shared" si="48"/>
        <v>144</v>
      </c>
      <c r="E147" s="2"/>
      <c r="F147" s="2">
        <f t="shared" ref="F147:F179" si="71">IF(E147&gt;0,E147-C147,0)</f>
        <v>0</v>
      </c>
      <c r="J147" s="1">
        <f t="shared" ref="J147:J157" si="72">A147</f>
        <v>0</v>
      </c>
      <c r="M147" s="8" t="str">
        <f t="shared" si="59"/>
        <v/>
      </c>
      <c r="N147" s="8" t="str">
        <f t="shared" si="55"/>
        <v/>
      </c>
      <c r="O147" s="1" t="str">
        <f t="shared" si="60"/>
        <v/>
      </c>
      <c r="P147" s="35" t="str">
        <f t="shared" si="56"/>
        <v/>
      </c>
      <c r="Q147" s="35" t="str">
        <f t="shared" ref="Q147:Q157" si="73">IF(D147&lt;=L$4,IF(P147="Y",Q146,Q146-1),"")</f>
        <v/>
      </c>
      <c r="R147" s="6">
        <f t="shared" ref="R147:R202" si="74">IF(Q147=Q146,0,IF(Q147&gt;0,Q147,1))</f>
        <v>0</v>
      </c>
      <c r="S147" s="6">
        <f>IF(AND(D147&lt;=L$4,P147&lt;&gt;"Y"),IF(N147&lt;VLOOKUP(O147,Runners!A$5:CY$183,S$1,FALSE),IF(Y$2="zero",0,Y$2),0),0)</f>
        <v>0</v>
      </c>
      <c r="T147" s="6">
        <f t="shared" ref="T147:T157" si="75">IF(AND(D147&lt;=L$4,P147&lt;&gt;"Y"),S147+R147,0)</f>
        <v>0</v>
      </c>
      <c r="U147" s="2"/>
      <c r="V147" s="2" t="str">
        <f>IF(O147&lt;&gt;"",VLOOKUP(O147,Runners!DE$5:DR$183,V$1,FALSE),"")</f>
        <v/>
      </c>
      <c r="W147" s="19" t="str">
        <f t="shared" ref="W147:W157" si="76">IF(O147&lt;&gt;"",(V147-N147)/V147,"")</f>
        <v/>
      </c>
    </row>
    <row r="148" spans="2:23" x14ac:dyDescent="0.25">
      <c r="B148" s="3"/>
      <c r="C148" s="3">
        <f>IF(A148&lt;&gt;"",VLOOKUP(A148,Runners!A$5:AX$183,C$1,FALSE),0)</f>
        <v>0</v>
      </c>
      <c r="D148" s="6">
        <f t="shared" si="48"/>
        <v>145</v>
      </c>
      <c r="E148" s="2"/>
      <c r="F148" s="2">
        <f t="shared" si="71"/>
        <v>0</v>
      </c>
      <c r="J148" s="1">
        <f t="shared" si="72"/>
        <v>0</v>
      </c>
      <c r="M148" s="8" t="str">
        <f t="shared" si="59"/>
        <v/>
      </c>
      <c r="N148" s="8" t="str">
        <f t="shared" si="55"/>
        <v/>
      </c>
      <c r="O148" s="1" t="str">
        <f t="shared" si="60"/>
        <v/>
      </c>
      <c r="P148" s="35" t="str">
        <f t="shared" si="56"/>
        <v/>
      </c>
      <c r="Q148" s="35" t="str">
        <f t="shared" si="73"/>
        <v/>
      </c>
      <c r="R148" s="6">
        <f t="shared" si="74"/>
        <v>0</v>
      </c>
      <c r="S148" s="6">
        <f>IF(AND(D148&lt;=L$4,P148&lt;&gt;"Y"),IF(N148&lt;VLOOKUP(O148,Runners!A$5:CY$183,S$1,FALSE),IF(Y$2="zero",0,Y$2),0),0)</f>
        <v>0</v>
      </c>
      <c r="T148" s="6">
        <f t="shared" si="75"/>
        <v>0</v>
      </c>
      <c r="U148" s="2"/>
      <c r="V148" s="2" t="str">
        <f>IF(O148&lt;&gt;"",VLOOKUP(O148,Runners!DE$5:DR$183,V$1,FALSE),"")</f>
        <v/>
      </c>
      <c r="W148" s="19" t="str">
        <f t="shared" si="76"/>
        <v/>
      </c>
    </row>
    <row r="149" spans="2:23" x14ac:dyDescent="0.25">
      <c r="C149" s="3">
        <f>IF(A149&lt;&gt;"",VLOOKUP(A149,Runners!A$5:AX$183,C$1,FALSE),0)</f>
        <v>0</v>
      </c>
      <c r="D149" s="6">
        <f t="shared" si="48"/>
        <v>146</v>
      </c>
      <c r="E149" s="2"/>
      <c r="F149" s="2">
        <f t="shared" si="71"/>
        <v>0</v>
      </c>
      <c r="J149" s="1">
        <f t="shared" si="72"/>
        <v>0</v>
      </c>
      <c r="M149" s="8" t="str">
        <f t="shared" si="59"/>
        <v/>
      </c>
      <c r="N149" s="8" t="str">
        <f t="shared" si="55"/>
        <v/>
      </c>
      <c r="O149" s="1" t="str">
        <f t="shared" si="60"/>
        <v/>
      </c>
      <c r="P149" s="35" t="str">
        <f t="shared" si="56"/>
        <v/>
      </c>
      <c r="Q149" s="35" t="str">
        <f t="shared" si="73"/>
        <v/>
      </c>
      <c r="R149" s="6">
        <f t="shared" si="74"/>
        <v>0</v>
      </c>
      <c r="S149" s="6">
        <f>IF(AND(D149&lt;=L$4,P149&lt;&gt;"Y"),IF(N149&lt;VLOOKUP(O149,Runners!A$5:CY$183,S$1,FALSE),IF(Y$2="zero",0,Y$2),0),0)</f>
        <v>0</v>
      </c>
      <c r="T149" s="6">
        <f t="shared" si="75"/>
        <v>0</v>
      </c>
      <c r="U149" s="2"/>
      <c r="V149" s="2" t="str">
        <f>IF(O149&lt;&gt;"",VLOOKUP(O149,Runners!DE$5:DR$183,V$1,FALSE),"")</f>
        <v/>
      </c>
      <c r="W149" s="19" t="str">
        <f t="shared" si="76"/>
        <v/>
      </c>
    </row>
    <row r="150" spans="2:23" x14ac:dyDescent="0.25">
      <c r="C150" s="3">
        <f>IF(A150&lt;&gt;"",VLOOKUP(A150,Runners!A$5:AX$183,C$1,FALSE),0)</f>
        <v>0</v>
      </c>
      <c r="D150" s="6">
        <f t="shared" si="48"/>
        <v>147</v>
      </c>
      <c r="E150" s="2"/>
      <c r="F150" s="2">
        <f t="shared" si="71"/>
        <v>0</v>
      </c>
      <c r="J150" s="1">
        <f t="shared" si="72"/>
        <v>0</v>
      </c>
      <c r="M150" s="8" t="str">
        <f t="shared" si="59"/>
        <v/>
      </c>
      <c r="N150" s="8" t="str">
        <f t="shared" si="55"/>
        <v/>
      </c>
      <c r="O150" s="1" t="str">
        <f t="shared" si="60"/>
        <v/>
      </c>
      <c r="P150" s="35" t="str">
        <f t="shared" si="56"/>
        <v/>
      </c>
      <c r="Q150" s="35" t="str">
        <f t="shared" si="73"/>
        <v/>
      </c>
      <c r="R150" s="6">
        <f t="shared" si="74"/>
        <v>0</v>
      </c>
      <c r="S150" s="6">
        <f>IF(AND(D150&lt;=L$4,P150&lt;&gt;"Y"),IF(N150&lt;VLOOKUP(O150,Runners!A$5:CY$183,S$1,FALSE),IF(Y$2="zero",0,Y$2),0),0)</f>
        <v>0</v>
      </c>
      <c r="T150" s="6">
        <f t="shared" si="75"/>
        <v>0</v>
      </c>
      <c r="U150" s="2"/>
      <c r="V150" s="2" t="str">
        <f>IF(O150&lt;&gt;"",VLOOKUP(O150,Runners!DE$5:DR$183,V$1,FALSE),"")</f>
        <v/>
      </c>
      <c r="W150" s="19" t="str">
        <f t="shared" si="76"/>
        <v/>
      </c>
    </row>
    <row r="151" spans="2:23" x14ac:dyDescent="0.25">
      <c r="C151" s="3">
        <f>IF(A151&lt;&gt;"",VLOOKUP(A151,Runners!A$5:AX$183,C$1,FALSE),0)</f>
        <v>0</v>
      </c>
      <c r="D151" s="6">
        <f t="shared" si="48"/>
        <v>148</v>
      </c>
      <c r="E151" s="2"/>
      <c r="F151" s="2">
        <f t="shared" si="71"/>
        <v>0</v>
      </c>
      <c r="J151" s="1">
        <f t="shared" si="72"/>
        <v>0</v>
      </c>
      <c r="M151" s="8" t="str">
        <f t="shared" si="59"/>
        <v/>
      </c>
      <c r="N151" s="8" t="str">
        <f t="shared" si="55"/>
        <v/>
      </c>
      <c r="O151" s="1" t="str">
        <f t="shared" si="60"/>
        <v/>
      </c>
      <c r="P151" s="35" t="str">
        <f t="shared" si="56"/>
        <v/>
      </c>
      <c r="Q151" s="35" t="str">
        <f t="shared" si="73"/>
        <v/>
      </c>
      <c r="R151" s="6">
        <f t="shared" si="74"/>
        <v>0</v>
      </c>
      <c r="S151" s="6">
        <f>IF(AND(D151&lt;=L$4,P151&lt;&gt;"Y"),IF(N151&lt;VLOOKUP(O151,Runners!A$5:CY$183,S$1,FALSE),IF(Y$2="zero",0,Y$2),0),0)</f>
        <v>0</v>
      </c>
      <c r="T151" s="6">
        <f t="shared" si="75"/>
        <v>0</v>
      </c>
      <c r="U151" s="2"/>
      <c r="V151" s="2" t="str">
        <f>IF(O151&lt;&gt;"",VLOOKUP(O151,Runners!DE$5:DR$183,V$1,FALSE),"")</f>
        <v/>
      </c>
      <c r="W151" s="19" t="str">
        <f t="shared" si="76"/>
        <v/>
      </c>
    </row>
    <row r="152" spans="2:23" x14ac:dyDescent="0.25">
      <c r="C152" s="3">
        <f>IF(A152&lt;&gt;"",VLOOKUP(A152,Runners!A$5:AX$183,C$1,FALSE),0)</f>
        <v>0</v>
      </c>
      <c r="D152" s="6">
        <f t="shared" si="48"/>
        <v>149</v>
      </c>
      <c r="E152" s="2"/>
      <c r="F152" s="2">
        <f t="shared" si="71"/>
        <v>0</v>
      </c>
      <c r="J152" s="1">
        <f t="shared" si="72"/>
        <v>0</v>
      </c>
      <c r="M152" s="8" t="str">
        <f t="shared" si="59"/>
        <v/>
      </c>
      <c r="N152" s="8" t="str">
        <f t="shared" si="55"/>
        <v/>
      </c>
      <c r="O152" s="1" t="str">
        <f t="shared" si="60"/>
        <v/>
      </c>
      <c r="P152" s="35" t="str">
        <f t="shared" si="56"/>
        <v/>
      </c>
      <c r="Q152" s="35" t="str">
        <f t="shared" si="73"/>
        <v/>
      </c>
      <c r="R152" s="6">
        <f t="shared" si="74"/>
        <v>0</v>
      </c>
      <c r="S152" s="6">
        <f>IF(AND(D152&lt;=L$4,P152&lt;&gt;"Y"),IF(N152&lt;VLOOKUP(O152,Runners!A$5:CY$183,S$1,FALSE),IF(Y$2="zero",0,Y$2),0),0)</f>
        <v>0</v>
      </c>
      <c r="T152" s="6">
        <f t="shared" si="75"/>
        <v>0</v>
      </c>
      <c r="U152" s="2"/>
      <c r="V152" s="2" t="str">
        <f>IF(O152&lt;&gt;"",VLOOKUP(O152,Runners!DE$5:DR$183,V$1,FALSE),"")</f>
        <v/>
      </c>
      <c r="W152" s="19" t="str">
        <f t="shared" si="76"/>
        <v/>
      </c>
    </row>
    <row r="153" spans="2:23" x14ac:dyDescent="0.25">
      <c r="C153" s="3">
        <f>IF(A153&lt;&gt;"",VLOOKUP(A153,Runners!A$5:AX$183,C$1,FALSE),0)</f>
        <v>0</v>
      </c>
      <c r="D153" s="6">
        <f t="shared" si="48"/>
        <v>150</v>
      </c>
      <c r="E153" s="2"/>
      <c r="F153" s="2">
        <f t="shared" si="71"/>
        <v>0</v>
      </c>
      <c r="J153" s="1">
        <f t="shared" si="72"/>
        <v>0</v>
      </c>
      <c r="M153" s="8" t="str">
        <f t="shared" si="59"/>
        <v/>
      </c>
      <c r="N153" s="8" t="str">
        <f t="shared" si="55"/>
        <v/>
      </c>
      <c r="O153" s="1" t="str">
        <f t="shared" si="60"/>
        <v/>
      </c>
      <c r="P153" s="35" t="str">
        <f t="shared" si="56"/>
        <v/>
      </c>
      <c r="Q153" s="35" t="str">
        <f t="shared" si="73"/>
        <v/>
      </c>
      <c r="R153" s="6">
        <f t="shared" si="74"/>
        <v>0</v>
      </c>
      <c r="S153" s="6">
        <f>IF(AND(D153&lt;=L$4,P153&lt;&gt;"Y"),IF(N153&lt;VLOOKUP(O153,Runners!A$5:CY$183,S$1,FALSE),IF(Y$2="zero",0,Y$2),0),0)</f>
        <v>0</v>
      </c>
      <c r="T153" s="6">
        <f t="shared" si="75"/>
        <v>0</v>
      </c>
      <c r="U153" s="2"/>
      <c r="V153" s="2" t="str">
        <f>IF(O153&lt;&gt;"",VLOOKUP(O153,Runners!DE$5:DR$183,V$1,FALSE),"")</f>
        <v/>
      </c>
      <c r="W153" s="19" t="str">
        <f t="shared" si="76"/>
        <v/>
      </c>
    </row>
    <row r="154" spans="2:23" x14ac:dyDescent="0.25">
      <c r="C154" s="3">
        <f>IF(A154&lt;&gt;"",VLOOKUP(A154,Runners!A$5:AX$183,C$1,FALSE),0)</f>
        <v>0</v>
      </c>
      <c r="D154" s="6">
        <f t="shared" si="48"/>
        <v>151</v>
      </c>
      <c r="E154" s="2"/>
      <c r="F154" s="2">
        <f t="shared" si="71"/>
        <v>0</v>
      </c>
      <c r="J154" s="1">
        <f t="shared" si="72"/>
        <v>0</v>
      </c>
      <c r="M154" s="8" t="str">
        <f t="shared" si="59"/>
        <v/>
      </c>
      <c r="N154" s="8" t="str">
        <f t="shared" si="55"/>
        <v/>
      </c>
      <c r="O154" s="1" t="str">
        <f t="shared" si="60"/>
        <v/>
      </c>
      <c r="P154" s="35" t="str">
        <f t="shared" si="56"/>
        <v/>
      </c>
      <c r="Q154" s="35" t="str">
        <f t="shared" si="73"/>
        <v/>
      </c>
      <c r="R154" s="6">
        <f t="shared" si="74"/>
        <v>0</v>
      </c>
      <c r="S154" s="6">
        <f>IF(AND(D154&lt;=L$4,P154&lt;&gt;"Y"),IF(N154&lt;VLOOKUP(O154,Runners!A$5:CY$183,S$1,FALSE),IF(Y$2="zero",0,Y$2),0),0)</f>
        <v>0</v>
      </c>
      <c r="T154" s="6">
        <f t="shared" si="75"/>
        <v>0</v>
      </c>
      <c r="U154" s="2"/>
      <c r="V154" s="2" t="str">
        <f>IF(O154&lt;&gt;"",VLOOKUP(O154,Runners!DE$5:DR$183,V$1,FALSE),"")</f>
        <v/>
      </c>
      <c r="W154" s="19" t="str">
        <f t="shared" si="76"/>
        <v/>
      </c>
    </row>
    <row r="155" spans="2:23" x14ac:dyDescent="0.25">
      <c r="C155" s="3">
        <f>IF(A155&lt;&gt;"",VLOOKUP(A155,Runners!A$5:AX$183,C$1,FALSE),0)</f>
        <v>0</v>
      </c>
      <c r="D155" s="6">
        <f t="shared" si="48"/>
        <v>152</v>
      </c>
      <c r="E155" s="2"/>
      <c r="F155" s="2">
        <f t="shared" si="71"/>
        <v>0</v>
      </c>
      <c r="J155" s="1">
        <f t="shared" si="72"/>
        <v>0</v>
      </c>
      <c r="M155" s="8" t="str">
        <f t="shared" si="59"/>
        <v/>
      </c>
      <c r="N155" s="8" t="str">
        <f t="shared" ref="N155:N186" si="77">IF(D155&lt;=L$4,VLOOKUP(M155,E$4:F$207,2,FALSE),"")</f>
        <v/>
      </c>
      <c r="O155" s="1" t="str">
        <f t="shared" si="60"/>
        <v/>
      </c>
      <c r="P155" s="35" t="str">
        <f t="shared" ref="P155:P186" si="78">IF(D155&lt;=L$4,VLOOKUP(O155,A$4:B$207,2,FALSE),"")</f>
        <v/>
      </c>
      <c r="Q155" s="35" t="str">
        <f t="shared" si="73"/>
        <v/>
      </c>
      <c r="R155" s="6">
        <f t="shared" si="74"/>
        <v>0</v>
      </c>
      <c r="S155" s="6">
        <f>IF(AND(D155&lt;=L$4,P155&lt;&gt;"Y"),IF(N155&lt;VLOOKUP(O155,Runners!A$5:CY$183,S$1,FALSE),IF(Y$2="zero",0,Y$2),0),0)</f>
        <v>0</v>
      </c>
      <c r="T155" s="6">
        <f t="shared" si="75"/>
        <v>0</v>
      </c>
      <c r="U155" s="2"/>
      <c r="V155" s="2" t="str">
        <f>IF(O155&lt;&gt;"",VLOOKUP(O155,Runners!DE$5:DR$183,V$1,FALSE),"")</f>
        <v/>
      </c>
      <c r="W155" s="19" t="str">
        <f t="shared" si="76"/>
        <v/>
      </c>
    </row>
    <row r="156" spans="2:23" x14ac:dyDescent="0.25">
      <c r="C156" s="3">
        <f>IF(A156&lt;&gt;"",VLOOKUP(A156,Runners!A$5:AX$183,C$1,FALSE),0)</f>
        <v>0</v>
      </c>
      <c r="D156" s="6">
        <f t="shared" si="48"/>
        <v>153</v>
      </c>
      <c r="E156" s="2"/>
      <c r="F156" s="2">
        <f t="shared" si="71"/>
        <v>0</v>
      </c>
      <c r="J156" s="1">
        <f t="shared" si="72"/>
        <v>0</v>
      </c>
      <c r="M156" s="8" t="str">
        <f t="shared" si="59"/>
        <v/>
      </c>
      <c r="N156" s="8" t="str">
        <f t="shared" si="77"/>
        <v/>
      </c>
      <c r="O156" s="1" t="str">
        <f t="shared" si="60"/>
        <v/>
      </c>
      <c r="P156" s="35" t="str">
        <f t="shared" si="78"/>
        <v/>
      </c>
      <c r="Q156" s="35" t="str">
        <f t="shared" si="73"/>
        <v/>
      </c>
      <c r="R156" s="6">
        <f t="shared" si="74"/>
        <v>0</v>
      </c>
      <c r="S156" s="6">
        <f>IF(AND(D156&lt;=L$4,P156&lt;&gt;"Y"),IF(N156&lt;VLOOKUP(O156,Runners!A$5:CY$183,S$1,FALSE),IF(Y$2="zero",0,Y$2),0),0)</f>
        <v>0</v>
      </c>
      <c r="T156" s="6">
        <f t="shared" si="75"/>
        <v>0</v>
      </c>
      <c r="U156" s="2"/>
      <c r="V156" s="2" t="str">
        <f>IF(O156&lt;&gt;"",VLOOKUP(O156,Runners!DE$5:DR$183,V$1,FALSE),"")</f>
        <v/>
      </c>
      <c r="W156" s="19" t="str">
        <f t="shared" si="76"/>
        <v/>
      </c>
    </row>
    <row r="157" spans="2:23" x14ac:dyDescent="0.25">
      <c r="C157" s="3">
        <f>IF(A157&lt;&gt;"",VLOOKUP(A157,Runners!A$5:AX$183,C$1,FALSE),0)</f>
        <v>0</v>
      </c>
      <c r="D157" s="6">
        <f t="shared" si="48"/>
        <v>154</v>
      </c>
      <c r="E157" s="2"/>
      <c r="F157" s="2">
        <f t="shared" si="71"/>
        <v>0</v>
      </c>
      <c r="J157" s="1">
        <f t="shared" si="72"/>
        <v>0</v>
      </c>
      <c r="M157" s="8" t="str">
        <f t="shared" si="59"/>
        <v/>
      </c>
      <c r="N157" s="8" t="str">
        <f t="shared" si="77"/>
        <v/>
      </c>
      <c r="O157" s="1" t="str">
        <f t="shared" si="60"/>
        <v/>
      </c>
      <c r="P157" s="35" t="str">
        <f t="shared" si="78"/>
        <v/>
      </c>
      <c r="Q157" s="35" t="str">
        <f t="shared" si="73"/>
        <v/>
      </c>
      <c r="R157" s="6">
        <f t="shared" si="74"/>
        <v>0</v>
      </c>
      <c r="S157" s="6">
        <f>IF(AND(D157&lt;=L$4,P157&lt;&gt;"Y"),IF(N157&lt;VLOOKUP(O157,Runners!A$5:CY$183,S$1,FALSE),IF(Y$2="zero",0,Y$2),0),0)</f>
        <v>0</v>
      </c>
      <c r="T157" s="6">
        <f t="shared" si="75"/>
        <v>0</v>
      </c>
      <c r="U157" s="2"/>
      <c r="V157" s="2" t="str">
        <f>IF(O157&lt;&gt;"",VLOOKUP(O157,Runners!DE$5:DR$183,V$1,FALSE),"")</f>
        <v/>
      </c>
      <c r="W157" s="19" t="str">
        <f t="shared" si="76"/>
        <v/>
      </c>
    </row>
    <row r="158" spans="2:23" x14ac:dyDescent="0.25">
      <c r="C158" s="3">
        <f>IF(A158&lt;&gt;"",VLOOKUP(A158,Runners!A$5:AX$183,C$1,FALSE),0)</f>
        <v>0</v>
      </c>
      <c r="D158" s="6">
        <f t="shared" si="48"/>
        <v>155</v>
      </c>
      <c r="E158" s="2"/>
      <c r="F158" s="2">
        <f t="shared" si="71"/>
        <v>0</v>
      </c>
      <c r="J158" s="1">
        <f t="shared" ref="J158:J203" si="79">A158</f>
        <v>0</v>
      </c>
      <c r="M158" s="8" t="str">
        <f t="shared" si="59"/>
        <v/>
      </c>
      <c r="N158" s="8" t="str">
        <f t="shared" si="77"/>
        <v/>
      </c>
      <c r="O158" s="1" t="str">
        <f t="shared" si="60"/>
        <v/>
      </c>
      <c r="P158" s="35" t="str">
        <f t="shared" si="78"/>
        <v/>
      </c>
      <c r="Q158" s="35" t="str">
        <f t="shared" ref="Q158:Q202" si="80">IF(D158&lt;=L$4,IF(P158="Y",Q157,Q157-1),"")</f>
        <v/>
      </c>
      <c r="R158" s="6">
        <f t="shared" si="74"/>
        <v>0</v>
      </c>
      <c r="S158" s="6">
        <f>IF(AND(D158&lt;=L$4,P158&lt;&gt;"Y"),IF(N158&lt;VLOOKUP(O158,Runners!A$5:CY$183,S$1,FALSE),IF(Y$2="zero",0,Y$2),0),0)</f>
        <v>0</v>
      </c>
      <c r="T158" s="6">
        <f t="shared" ref="T158:T202" si="81">IF(AND(D158&lt;=L$4,P158&lt;&gt;"Y"),S158+R158,0)</f>
        <v>0</v>
      </c>
      <c r="U158" s="2"/>
      <c r="V158" s="2" t="str">
        <f>IF(O158&lt;&gt;"",VLOOKUP(O158,Runners!DE$5:DR$183,V$1,FALSE),"")</f>
        <v/>
      </c>
      <c r="W158" s="19" t="str">
        <f t="shared" ref="W158:W202" si="82">IF(O158&lt;&gt;"",(V158-N158)/V158,"")</f>
        <v/>
      </c>
    </row>
    <row r="159" spans="2:23" x14ac:dyDescent="0.25">
      <c r="C159" s="3">
        <f>IF(A159&lt;&gt;"",VLOOKUP(A159,Runners!A$5:AX$183,C$1,FALSE),0)</f>
        <v>0</v>
      </c>
      <c r="D159" s="6">
        <f t="shared" si="48"/>
        <v>156</v>
      </c>
      <c r="E159" s="2"/>
      <c r="F159" s="2">
        <f t="shared" si="71"/>
        <v>0</v>
      </c>
      <c r="J159" s="1">
        <f t="shared" si="79"/>
        <v>0</v>
      </c>
      <c r="M159" s="8" t="str">
        <f t="shared" si="59"/>
        <v/>
      </c>
      <c r="N159" s="8" t="str">
        <f t="shared" si="77"/>
        <v/>
      </c>
      <c r="O159" s="1" t="str">
        <f t="shared" si="60"/>
        <v/>
      </c>
      <c r="P159" s="35" t="str">
        <f t="shared" si="78"/>
        <v/>
      </c>
      <c r="Q159" s="35" t="str">
        <f t="shared" si="80"/>
        <v/>
      </c>
      <c r="R159" s="6">
        <f t="shared" si="74"/>
        <v>0</v>
      </c>
      <c r="S159" s="6">
        <f>IF(AND(D159&lt;=L$4,P159&lt;&gt;"Y"),IF(N159&lt;VLOOKUP(O159,Runners!A$5:CY$183,S$1,FALSE),IF(Y$2="zero",0,Y$2),0),0)</f>
        <v>0</v>
      </c>
      <c r="T159" s="6">
        <f t="shared" si="81"/>
        <v>0</v>
      </c>
      <c r="U159" s="2"/>
      <c r="V159" s="2" t="str">
        <f>IF(O159&lt;&gt;"",VLOOKUP(O159,Runners!DE$5:DR$183,V$1,FALSE),"")</f>
        <v/>
      </c>
      <c r="W159" s="19" t="str">
        <f t="shared" si="82"/>
        <v/>
      </c>
    </row>
    <row r="160" spans="2:23" x14ac:dyDescent="0.25">
      <c r="C160" s="3">
        <f>IF(A160&lt;&gt;"",VLOOKUP(A160,Runners!A$5:AX$183,C$1,FALSE),0)</f>
        <v>0</v>
      </c>
      <c r="D160" s="6">
        <f t="shared" ref="D160:D209" si="83">D159+1</f>
        <v>157</v>
      </c>
      <c r="E160" s="2"/>
      <c r="F160" s="2">
        <f t="shared" si="71"/>
        <v>0</v>
      </c>
      <c r="J160" s="1">
        <f t="shared" si="79"/>
        <v>0</v>
      </c>
      <c r="M160" s="8" t="str">
        <f t="shared" si="59"/>
        <v/>
      </c>
      <c r="N160" s="8" t="str">
        <f t="shared" si="77"/>
        <v/>
      </c>
      <c r="O160" s="1" t="str">
        <f t="shared" si="60"/>
        <v/>
      </c>
      <c r="P160" s="35" t="str">
        <f t="shared" si="78"/>
        <v/>
      </c>
      <c r="Q160" s="35" t="str">
        <f t="shared" si="80"/>
        <v/>
      </c>
      <c r="R160" s="6">
        <f t="shared" si="74"/>
        <v>0</v>
      </c>
      <c r="S160" s="6">
        <f>IF(AND(D160&lt;=L$4,P160&lt;&gt;"Y"),IF(N160&lt;VLOOKUP(O160,Runners!A$5:CY$183,S$1,FALSE),IF(Y$2="zero",0,Y$2),0),0)</f>
        <v>0</v>
      </c>
      <c r="T160" s="6">
        <f t="shared" si="81"/>
        <v>0</v>
      </c>
      <c r="U160" s="2"/>
      <c r="V160" s="2" t="str">
        <f>IF(O160&lt;&gt;"",VLOOKUP(O160,Runners!DE$5:DR$183,V$1,FALSE),"")</f>
        <v/>
      </c>
      <c r="W160" s="19" t="str">
        <f t="shared" si="82"/>
        <v/>
      </c>
    </row>
    <row r="161" spans="3:23" x14ac:dyDescent="0.25">
      <c r="C161" s="3">
        <f>IF(A161&lt;&gt;"",VLOOKUP(A161,Runners!A$5:AX$183,C$1,FALSE),0)</f>
        <v>0</v>
      </c>
      <c r="D161" s="6">
        <f t="shared" si="83"/>
        <v>158</v>
      </c>
      <c r="E161" s="2"/>
      <c r="F161" s="2">
        <f t="shared" si="71"/>
        <v>0</v>
      </c>
      <c r="J161" s="1">
        <f t="shared" si="79"/>
        <v>0</v>
      </c>
      <c r="M161" s="8" t="str">
        <f t="shared" si="59"/>
        <v/>
      </c>
      <c r="N161" s="8" t="str">
        <f t="shared" si="77"/>
        <v/>
      </c>
      <c r="O161" s="1" t="str">
        <f t="shared" si="60"/>
        <v/>
      </c>
      <c r="P161" s="35" t="str">
        <f t="shared" si="78"/>
        <v/>
      </c>
      <c r="Q161" s="35" t="str">
        <f t="shared" si="80"/>
        <v/>
      </c>
      <c r="R161" s="6">
        <f t="shared" si="74"/>
        <v>0</v>
      </c>
      <c r="S161" s="6">
        <f>IF(AND(D161&lt;=L$4,P161&lt;&gt;"Y"),IF(N161&lt;VLOOKUP(O161,Runners!A$5:CY$183,S$1,FALSE),IF(Y$2="zero",0,Y$2),0),0)</f>
        <v>0</v>
      </c>
      <c r="T161" s="6">
        <f t="shared" si="81"/>
        <v>0</v>
      </c>
      <c r="U161" s="2"/>
      <c r="V161" s="2" t="str">
        <f>IF(O161&lt;&gt;"",VLOOKUP(O161,Runners!DE$5:DR$183,V$1,FALSE),"")</f>
        <v/>
      </c>
      <c r="W161" s="19" t="str">
        <f t="shared" si="82"/>
        <v/>
      </c>
    </row>
    <row r="162" spans="3:23" x14ac:dyDescent="0.25">
      <c r="C162" s="3">
        <f>IF(A162&lt;&gt;"",VLOOKUP(A162,Runners!A$5:AX$183,C$1,FALSE),0)</f>
        <v>0</v>
      </c>
      <c r="D162" s="6">
        <f t="shared" si="83"/>
        <v>159</v>
      </c>
      <c r="E162" s="2"/>
      <c r="F162" s="2">
        <f t="shared" si="71"/>
        <v>0</v>
      </c>
      <c r="J162" s="1">
        <f t="shared" si="79"/>
        <v>0</v>
      </c>
      <c r="M162" s="8" t="str">
        <f t="shared" si="59"/>
        <v/>
      </c>
      <c r="N162" s="8" t="str">
        <f t="shared" si="77"/>
        <v/>
      </c>
      <c r="O162" s="1" t="str">
        <f t="shared" si="60"/>
        <v/>
      </c>
      <c r="P162" s="35" t="str">
        <f t="shared" si="78"/>
        <v/>
      </c>
      <c r="Q162" s="35" t="str">
        <f t="shared" si="80"/>
        <v/>
      </c>
      <c r="R162" s="6">
        <f t="shared" si="74"/>
        <v>0</v>
      </c>
      <c r="S162" s="6">
        <f>IF(AND(D162&lt;=L$4,P162&lt;&gt;"Y"),IF(N162&lt;VLOOKUP(O162,Runners!A$5:CY$183,S$1,FALSE),IF(Y$2="zero",0,Y$2),0),0)</f>
        <v>0</v>
      </c>
      <c r="T162" s="6">
        <f t="shared" si="81"/>
        <v>0</v>
      </c>
      <c r="U162" s="2"/>
      <c r="V162" s="2" t="str">
        <f>IF(O162&lt;&gt;"",VLOOKUP(O162,Runners!DE$5:DR$183,V$1,FALSE),"")</f>
        <v/>
      </c>
      <c r="W162" s="19" t="str">
        <f t="shared" si="82"/>
        <v/>
      </c>
    </row>
    <row r="163" spans="3:23" x14ac:dyDescent="0.25">
      <c r="C163" s="3">
        <f>IF(A163&lt;&gt;"",VLOOKUP(A163,Runners!A$5:AX$183,C$1,FALSE),0)</f>
        <v>0</v>
      </c>
      <c r="D163" s="6">
        <f t="shared" si="83"/>
        <v>160</v>
      </c>
      <c r="E163" s="2"/>
      <c r="F163" s="2">
        <f t="shared" si="71"/>
        <v>0</v>
      </c>
      <c r="J163" s="1">
        <f t="shared" si="79"/>
        <v>0</v>
      </c>
      <c r="M163" s="8" t="str">
        <f t="shared" si="59"/>
        <v/>
      </c>
      <c r="N163" s="8" t="str">
        <f t="shared" si="77"/>
        <v/>
      </c>
      <c r="O163" s="1" t="str">
        <f t="shared" si="60"/>
        <v/>
      </c>
      <c r="P163" s="35" t="str">
        <f t="shared" si="78"/>
        <v/>
      </c>
      <c r="Q163" s="35" t="str">
        <f t="shared" si="80"/>
        <v/>
      </c>
      <c r="R163" s="6">
        <f t="shared" si="74"/>
        <v>0</v>
      </c>
      <c r="S163" s="6">
        <f>IF(AND(D163&lt;=L$4,P163&lt;&gt;"Y"),IF(N163&lt;VLOOKUP(O163,Runners!A$5:CY$183,S$1,FALSE),IF(Y$2="zero",0,Y$2),0),0)</f>
        <v>0</v>
      </c>
      <c r="T163" s="6">
        <f t="shared" si="81"/>
        <v>0</v>
      </c>
      <c r="U163" s="2"/>
      <c r="V163" s="2" t="str">
        <f>IF(O163&lt;&gt;"",VLOOKUP(O163,Runners!DE$5:DR$183,V$1,FALSE),"")</f>
        <v/>
      </c>
      <c r="W163" s="19" t="str">
        <f t="shared" si="82"/>
        <v/>
      </c>
    </row>
    <row r="164" spans="3:23" x14ac:dyDescent="0.25">
      <c r="C164" s="3">
        <f>IF(A164&lt;&gt;"",VLOOKUP(A164,Runners!A$5:AX$183,C$1,FALSE),0)</f>
        <v>0</v>
      </c>
      <c r="D164" s="6">
        <f t="shared" si="83"/>
        <v>161</v>
      </c>
      <c r="E164" s="2"/>
      <c r="F164" s="2">
        <f t="shared" si="71"/>
        <v>0</v>
      </c>
      <c r="J164" s="1">
        <f t="shared" si="79"/>
        <v>0</v>
      </c>
      <c r="M164" s="8" t="str">
        <f t="shared" si="59"/>
        <v/>
      </c>
      <c r="N164" s="8" t="str">
        <f t="shared" si="77"/>
        <v/>
      </c>
      <c r="O164" s="1" t="str">
        <f t="shared" si="60"/>
        <v/>
      </c>
      <c r="P164" s="35" t="str">
        <f t="shared" si="78"/>
        <v/>
      </c>
      <c r="Q164" s="35" t="str">
        <f t="shared" si="80"/>
        <v/>
      </c>
      <c r="R164" s="6">
        <f t="shared" si="74"/>
        <v>0</v>
      </c>
      <c r="S164" s="6">
        <f>IF(AND(D164&lt;=L$4,P164&lt;&gt;"Y"),IF(N164&lt;VLOOKUP(O164,Runners!A$5:CY$183,S$1,FALSE),IF(Y$2="zero",0,Y$2),0),0)</f>
        <v>0</v>
      </c>
      <c r="T164" s="6">
        <f t="shared" si="81"/>
        <v>0</v>
      </c>
      <c r="U164" s="2"/>
      <c r="V164" s="2" t="str">
        <f>IF(O164&lt;&gt;"",VLOOKUP(O164,Runners!DE$5:DR$183,V$1,FALSE),"")</f>
        <v/>
      </c>
      <c r="W164" s="19" t="str">
        <f t="shared" si="82"/>
        <v/>
      </c>
    </row>
    <row r="165" spans="3:23" x14ac:dyDescent="0.25">
      <c r="C165" s="3">
        <f>IF(A165&lt;&gt;"",VLOOKUP(A165,Runners!A$5:AX$183,C$1,FALSE),0)</f>
        <v>0</v>
      </c>
      <c r="D165" s="6">
        <f t="shared" si="83"/>
        <v>162</v>
      </c>
      <c r="E165" s="2"/>
      <c r="F165" s="2">
        <f t="shared" si="71"/>
        <v>0</v>
      </c>
      <c r="J165" s="1">
        <f t="shared" si="79"/>
        <v>0</v>
      </c>
      <c r="M165" s="8" t="str">
        <f t="shared" si="59"/>
        <v/>
      </c>
      <c r="N165" s="8" t="str">
        <f t="shared" si="77"/>
        <v/>
      </c>
      <c r="O165" s="1" t="str">
        <f t="shared" si="60"/>
        <v/>
      </c>
      <c r="P165" s="35" t="str">
        <f t="shared" si="78"/>
        <v/>
      </c>
      <c r="Q165" s="35" t="str">
        <f t="shared" si="80"/>
        <v/>
      </c>
      <c r="R165" s="6">
        <f t="shared" si="74"/>
        <v>0</v>
      </c>
      <c r="S165" s="6">
        <f>IF(AND(D165&lt;=L$4,P165&lt;&gt;"Y"),IF(N165&lt;VLOOKUP(O165,Runners!A$5:CY$183,S$1,FALSE),IF(Y$2="zero",0,Y$2),0),0)</f>
        <v>0</v>
      </c>
      <c r="T165" s="6">
        <f t="shared" si="81"/>
        <v>0</v>
      </c>
      <c r="U165" s="2"/>
      <c r="V165" s="2" t="str">
        <f>IF(O165&lt;&gt;"",VLOOKUP(O165,Runners!DE$5:DR$183,V$1,FALSE),"")</f>
        <v/>
      </c>
      <c r="W165" s="19" t="str">
        <f t="shared" si="82"/>
        <v/>
      </c>
    </row>
    <row r="166" spans="3:23" x14ac:dyDescent="0.25">
      <c r="C166" s="3">
        <f>IF(A166&lt;&gt;"",VLOOKUP(A166,Runners!A$5:AX$183,C$1,FALSE),0)</f>
        <v>0</v>
      </c>
      <c r="D166" s="6">
        <f t="shared" si="83"/>
        <v>163</v>
      </c>
      <c r="E166" s="2"/>
      <c r="F166" s="2">
        <f t="shared" si="71"/>
        <v>0</v>
      </c>
      <c r="J166" s="1">
        <f t="shared" si="79"/>
        <v>0</v>
      </c>
      <c r="M166" s="8" t="str">
        <f t="shared" si="59"/>
        <v/>
      </c>
      <c r="N166" s="8" t="str">
        <f t="shared" si="77"/>
        <v/>
      </c>
      <c r="O166" s="1" t="str">
        <f t="shared" si="60"/>
        <v/>
      </c>
      <c r="P166" s="35" t="str">
        <f t="shared" si="78"/>
        <v/>
      </c>
      <c r="Q166" s="35" t="str">
        <f t="shared" si="80"/>
        <v/>
      </c>
      <c r="R166" s="6">
        <f t="shared" si="74"/>
        <v>0</v>
      </c>
      <c r="S166" s="6">
        <f>IF(AND(D166&lt;=L$4,P166&lt;&gt;"Y"),IF(N166&lt;VLOOKUP(O166,Runners!A$5:CY$183,S$1,FALSE),IF(Y$2="zero",0,Y$2),0),0)</f>
        <v>0</v>
      </c>
      <c r="T166" s="6">
        <f t="shared" si="81"/>
        <v>0</v>
      </c>
      <c r="U166" s="2"/>
      <c r="V166" s="2" t="str">
        <f>IF(O166&lt;&gt;"",VLOOKUP(O166,Runners!DE$5:DR$183,V$1,FALSE),"")</f>
        <v/>
      </c>
      <c r="W166" s="19" t="str">
        <f t="shared" si="82"/>
        <v/>
      </c>
    </row>
    <row r="167" spans="3:23" x14ac:dyDescent="0.25">
      <c r="C167" s="3">
        <f>IF(A167&lt;&gt;"",VLOOKUP(A167,Runners!A$5:AX$183,C$1,FALSE),0)</f>
        <v>0</v>
      </c>
      <c r="D167" s="6">
        <f t="shared" si="83"/>
        <v>164</v>
      </c>
      <c r="E167" s="2"/>
      <c r="F167" s="2">
        <f t="shared" si="71"/>
        <v>0</v>
      </c>
      <c r="J167" s="1">
        <f t="shared" si="79"/>
        <v>0</v>
      </c>
      <c r="M167" s="8" t="str">
        <f t="shared" si="59"/>
        <v/>
      </c>
      <c r="N167" s="8" t="str">
        <f t="shared" si="77"/>
        <v/>
      </c>
      <c r="O167" s="1" t="str">
        <f t="shared" si="60"/>
        <v/>
      </c>
      <c r="P167" s="35" t="str">
        <f t="shared" si="78"/>
        <v/>
      </c>
      <c r="Q167" s="35" t="str">
        <f t="shared" si="80"/>
        <v/>
      </c>
      <c r="R167" s="6">
        <f t="shared" si="74"/>
        <v>0</v>
      </c>
      <c r="S167" s="6">
        <f>IF(AND(D167&lt;=L$4,P167&lt;&gt;"Y"),IF(N167&lt;VLOOKUP(O167,Runners!A$5:CY$183,S$1,FALSE),IF(Y$2="zero",0,Y$2),0),0)</f>
        <v>0</v>
      </c>
      <c r="T167" s="6">
        <f t="shared" si="81"/>
        <v>0</v>
      </c>
      <c r="U167" s="2"/>
      <c r="V167" s="2" t="str">
        <f>IF(O167&lt;&gt;"",VLOOKUP(O167,Runners!DE$5:DR$183,V$1,FALSE),"")</f>
        <v/>
      </c>
      <c r="W167" s="19" t="str">
        <f t="shared" si="82"/>
        <v/>
      </c>
    </row>
    <row r="168" spans="3:23" x14ac:dyDescent="0.25">
      <c r="C168" s="3">
        <f>IF(A168&lt;&gt;"",VLOOKUP(A168,Runners!A$5:AX$183,C$1,FALSE),0)</f>
        <v>0</v>
      </c>
      <c r="D168" s="6">
        <f t="shared" si="83"/>
        <v>165</v>
      </c>
      <c r="E168" s="2"/>
      <c r="F168" s="2">
        <f t="shared" si="71"/>
        <v>0</v>
      </c>
      <c r="J168" s="1">
        <f t="shared" si="79"/>
        <v>0</v>
      </c>
      <c r="M168" s="8" t="str">
        <f t="shared" si="59"/>
        <v/>
      </c>
      <c r="N168" s="8" t="str">
        <f t="shared" si="77"/>
        <v/>
      </c>
      <c r="O168" s="1" t="str">
        <f t="shared" si="60"/>
        <v/>
      </c>
      <c r="P168" s="35" t="str">
        <f t="shared" si="78"/>
        <v/>
      </c>
      <c r="Q168" s="35" t="str">
        <f t="shared" si="80"/>
        <v/>
      </c>
      <c r="R168" s="6">
        <f t="shared" si="74"/>
        <v>0</v>
      </c>
      <c r="S168" s="6">
        <f>IF(AND(D168&lt;=L$4,P168&lt;&gt;"Y"),IF(N168&lt;VLOOKUP(O168,Runners!A$5:CY$183,S$1,FALSE),IF(Y$2="zero",0,Y$2),0),0)</f>
        <v>0</v>
      </c>
      <c r="T168" s="6">
        <f t="shared" si="81"/>
        <v>0</v>
      </c>
      <c r="U168" s="2"/>
      <c r="V168" s="2" t="str">
        <f>IF(O168&lt;&gt;"",VLOOKUP(O168,Runners!DE$5:DR$183,V$1,FALSE),"")</f>
        <v/>
      </c>
      <c r="W168" s="19" t="str">
        <f t="shared" si="82"/>
        <v/>
      </c>
    </row>
    <row r="169" spans="3:23" x14ac:dyDescent="0.25">
      <c r="C169" s="3">
        <f>IF(A169&lt;&gt;"",VLOOKUP(A169,Runners!A$5:AX$183,C$1,FALSE),0)</f>
        <v>0</v>
      </c>
      <c r="D169" s="6">
        <f t="shared" si="83"/>
        <v>166</v>
      </c>
      <c r="E169" s="2"/>
      <c r="F169" s="2">
        <f t="shared" si="71"/>
        <v>0</v>
      </c>
      <c r="J169" s="1">
        <f t="shared" si="79"/>
        <v>0</v>
      </c>
      <c r="M169" s="8" t="str">
        <f t="shared" si="59"/>
        <v/>
      </c>
      <c r="N169" s="8" t="str">
        <f t="shared" si="77"/>
        <v/>
      </c>
      <c r="O169" s="1" t="str">
        <f t="shared" si="60"/>
        <v/>
      </c>
      <c r="P169" s="35" t="str">
        <f t="shared" si="78"/>
        <v/>
      </c>
      <c r="Q169" s="35" t="str">
        <f t="shared" si="80"/>
        <v/>
      </c>
      <c r="R169" s="6">
        <f t="shared" si="74"/>
        <v>0</v>
      </c>
      <c r="S169" s="6">
        <f>IF(AND(D169&lt;=L$4,P169&lt;&gt;"Y"),IF(N169&lt;VLOOKUP(O169,Runners!A$5:CY$183,S$1,FALSE),IF(Y$2="zero",0,Y$2),0),0)</f>
        <v>0</v>
      </c>
      <c r="T169" s="6">
        <f t="shared" si="81"/>
        <v>0</v>
      </c>
      <c r="U169" s="2"/>
      <c r="V169" s="2" t="str">
        <f>IF(O169&lt;&gt;"",VLOOKUP(O169,Runners!DE$5:DR$183,V$1,FALSE),"")</f>
        <v/>
      </c>
      <c r="W169" s="19" t="str">
        <f t="shared" si="82"/>
        <v/>
      </c>
    </row>
    <row r="170" spans="3:23" x14ac:dyDescent="0.25">
      <c r="C170" s="3">
        <f>IF(A170&lt;&gt;"",VLOOKUP(A170,Runners!A$5:AX$183,C$1,FALSE),0)</f>
        <v>0</v>
      </c>
      <c r="D170" s="6">
        <f t="shared" si="83"/>
        <v>167</v>
      </c>
      <c r="E170" s="2"/>
      <c r="F170" s="2">
        <f t="shared" si="71"/>
        <v>0</v>
      </c>
      <c r="J170" s="1">
        <f t="shared" si="79"/>
        <v>0</v>
      </c>
      <c r="M170" s="8" t="str">
        <f t="shared" si="59"/>
        <v/>
      </c>
      <c r="N170" s="8" t="str">
        <f t="shared" si="77"/>
        <v/>
      </c>
      <c r="O170" s="1" t="str">
        <f t="shared" si="60"/>
        <v/>
      </c>
      <c r="P170" s="35" t="str">
        <f t="shared" si="78"/>
        <v/>
      </c>
      <c r="Q170" s="35" t="str">
        <f t="shared" si="80"/>
        <v/>
      </c>
      <c r="R170" s="6">
        <f t="shared" si="74"/>
        <v>0</v>
      </c>
      <c r="S170" s="6">
        <f>IF(AND(D170&lt;=L$4,P170&lt;&gt;"Y"),IF(N170&lt;VLOOKUP(O170,Runners!A$5:CY$183,S$1,FALSE),IF(Y$2="zero",0,Y$2),0),0)</f>
        <v>0</v>
      </c>
      <c r="T170" s="6">
        <f t="shared" si="81"/>
        <v>0</v>
      </c>
      <c r="U170" s="2"/>
      <c r="V170" s="2" t="str">
        <f>IF(O170&lt;&gt;"",VLOOKUP(O170,Runners!DE$5:DR$183,V$1,FALSE),"")</f>
        <v/>
      </c>
      <c r="W170" s="19" t="str">
        <f t="shared" si="82"/>
        <v/>
      </c>
    </row>
    <row r="171" spans="3:23" x14ac:dyDescent="0.25">
      <c r="C171" s="3">
        <f>IF(A171&lt;&gt;"",VLOOKUP(A171,Runners!A$5:AX$183,C$1,FALSE),0)</f>
        <v>0</v>
      </c>
      <c r="D171" s="6">
        <f t="shared" si="83"/>
        <v>168</v>
      </c>
      <c r="E171" s="2"/>
      <c r="F171" s="2">
        <f t="shared" si="71"/>
        <v>0</v>
      </c>
      <c r="J171" s="1">
        <f t="shared" si="79"/>
        <v>0</v>
      </c>
      <c r="M171" s="8" t="str">
        <f t="shared" si="59"/>
        <v/>
      </c>
      <c r="N171" s="8" t="str">
        <f t="shared" si="77"/>
        <v/>
      </c>
      <c r="O171" s="1" t="str">
        <f t="shared" si="60"/>
        <v/>
      </c>
      <c r="P171" s="35" t="str">
        <f t="shared" si="78"/>
        <v/>
      </c>
      <c r="Q171" s="35" t="str">
        <f t="shared" si="80"/>
        <v/>
      </c>
      <c r="R171" s="6">
        <f t="shared" si="74"/>
        <v>0</v>
      </c>
      <c r="S171" s="6">
        <f>IF(AND(D171&lt;=L$4,P171&lt;&gt;"Y"),IF(N171&lt;VLOOKUP(O171,Runners!A$5:CY$183,S$1,FALSE),IF(Y$2="zero",0,Y$2),0),0)</f>
        <v>0</v>
      </c>
      <c r="T171" s="6">
        <f t="shared" si="81"/>
        <v>0</v>
      </c>
      <c r="U171" s="2"/>
      <c r="V171" s="2" t="str">
        <f>IF(O171&lt;&gt;"",VLOOKUP(O171,Runners!DE$5:DR$183,V$1,FALSE),"")</f>
        <v/>
      </c>
      <c r="W171" s="19" t="str">
        <f t="shared" si="82"/>
        <v/>
      </c>
    </row>
    <row r="172" spans="3:23" x14ac:dyDescent="0.25">
      <c r="C172" s="3">
        <f>IF(A172&lt;&gt;"",VLOOKUP(A172,Runners!A$5:AX$183,C$1,FALSE),0)</f>
        <v>0</v>
      </c>
      <c r="D172" s="6">
        <f t="shared" si="83"/>
        <v>169</v>
      </c>
      <c r="E172" s="2"/>
      <c r="F172" s="2">
        <f t="shared" si="71"/>
        <v>0</v>
      </c>
      <c r="J172" s="1">
        <f t="shared" si="79"/>
        <v>0</v>
      </c>
      <c r="M172" s="8" t="str">
        <f t="shared" si="59"/>
        <v/>
      </c>
      <c r="N172" s="8" t="str">
        <f t="shared" si="77"/>
        <v/>
      </c>
      <c r="O172" s="1" t="str">
        <f t="shared" si="60"/>
        <v/>
      </c>
      <c r="P172" s="35" t="str">
        <f t="shared" si="78"/>
        <v/>
      </c>
      <c r="Q172" s="35" t="str">
        <f t="shared" si="80"/>
        <v/>
      </c>
      <c r="R172" s="6">
        <f t="shared" si="74"/>
        <v>0</v>
      </c>
      <c r="S172" s="6">
        <f>IF(AND(D172&lt;=L$4,P172&lt;&gt;"Y"),IF(N172&lt;VLOOKUP(O172,Runners!A$5:CY$183,S$1,FALSE),IF(Y$2="zero",0,Y$2),0),0)</f>
        <v>0</v>
      </c>
      <c r="T172" s="6">
        <f t="shared" si="81"/>
        <v>0</v>
      </c>
      <c r="U172" s="2"/>
      <c r="V172" s="2" t="str">
        <f>IF(O172&lt;&gt;"",VLOOKUP(O172,Runners!DE$5:DR$183,V$1,FALSE),"")</f>
        <v/>
      </c>
      <c r="W172" s="19" t="str">
        <f t="shared" si="82"/>
        <v/>
      </c>
    </row>
    <row r="173" spans="3:23" x14ac:dyDescent="0.25">
      <c r="C173" s="3">
        <f>IF(A173&lt;&gt;"",VLOOKUP(A173,Runners!A$5:AX$183,C$1,FALSE),0)</f>
        <v>0</v>
      </c>
      <c r="D173" s="6">
        <f t="shared" si="83"/>
        <v>170</v>
      </c>
      <c r="E173" s="2"/>
      <c r="F173" s="2">
        <f t="shared" si="71"/>
        <v>0</v>
      </c>
      <c r="J173" s="1">
        <f t="shared" si="79"/>
        <v>0</v>
      </c>
      <c r="M173" s="8" t="str">
        <f t="shared" si="59"/>
        <v/>
      </c>
      <c r="N173" s="8" t="str">
        <f t="shared" si="77"/>
        <v/>
      </c>
      <c r="O173" s="1" t="str">
        <f t="shared" si="60"/>
        <v/>
      </c>
      <c r="P173" s="35" t="str">
        <f t="shared" si="78"/>
        <v/>
      </c>
      <c r="Q173" s="35" t="str">
        <f t="shared" si="80"/>
        <v/>
      </c>
      <c r="R173" s="6">
        <f t="shared" si="74"/>
        <v>0</v>
      </c>
      <c r="S173" s="6">
        <f>IF(AND(D173&lt;=L$4,P173&lt;&gt;"Y"),IF(N173&lt;VLOOKUP(O173,Runners!A$5:CY$183,S$1,FALSE),IF(Y$2="zero",0,Y$2),0),0)</f>
        <v>0</v>
      </c>
      <c r="T173" s="6">
        <f t="shared" si="81"/>
        <v>0</v>
      </c>
      <c r="U173" s="2"/>
      <c r="V173" s="2" t="str">
        <f>IF(O173&lt;&gt;"",VLOOKUP(O173,Runners!DE$5:DR$183,V$1,FALSE),"")</f>
        <v/>
      </c>
      <c r="W173" s="19" t="str">
        <f t="shared" si="82"/>
        <v/>
      </c>
    </row>
    <row r="174" spans="3:23" x14ac:dyDescent="0.25">
      <c r="C174" s="3">
        <f>IF(A174&lt;&gt;"",VLOOKUP(A174,Runners!A$5:AX$183,C$1,FALSE),0)</f>
        <v>0</v>
      </c>
      <c r="D174" s="6">
        <f t="shared" si="83"/>
        <v>171</v>
      </c>
      <c r="E174" s="2"/>
      <c r="F174" s="2">
        <f t="shared" si="71"/>
        <v>0</v>
      </c>
      <c r="J174" s="1">
        <f t="shared" si="79"/>
        <v>0</v>
      </c>
      <c r="M174" s="8" t="str">
        <f t="shared" si="59"/>
        <v/>
      </c>
      <c r="N174" s="8" t="str">
        <f t="shared" si="77"/>
        <v/>
      </c>
      <c r="O174" s="1" t="str">
        <f t="shared" si="60"/>
        <v/>
      </c>
      <c r="P174" s="35" t="str">
        <f t="shared" si="78"/>
        <v/>
      </c>
      <c r="Q174" s="35" t="str">
        <f t="shared" si="80"/>
        <v/>
      </c>
      <c r="R174" s="6">
        <f t="shared" si="74"/>
        <v>0</v>
      </c>
      <c r="S174" s="6">
        <f>IF(AND(D174&lt;=L$4,P174&lt;&gt;"Y"),IF(N174&lt;VLOOKUP(O174,Runners!A$5:CY$183,S$1,FALSE),IF(Y$2="zero",0,Y$2),0),0)</f>
        <v>0</v>
      </c>
      <c r="T174" s="6">
        <f t="shared" si="81"/>
        <v>0</v>
      </c>
      <c r="U174" s="2"/>
      <c r="V174" s="2" t="str">
        <f>IF(O174&lt;&gt;"",VLOOKUP(O174,Runners!DE$5:DR$183,V$1,FALSE),"")</f>
        <v/>
      </c>
      <c r="W174" s="19" t="str">
        <f t="shared" si="82"/>
        <v/>
      </c>
    </row>
    <row r="175" spans="3:23" x14ac:dyDescent="0.25">
      <c r="C175" s="3">
        <f>IF(A175&lt;&gt;"",VLOOKUP(A175,Runners!A$5:AX$183,C$1,FALSE),0)</f>
        <v>0</v>
      </c>
      <c r="D175" s="6">
        <f t="shared" si="83"/>
        <v>172</v>
      </c>
      <c r="E175" s="2"/>
      <c r="F175" s="2">
        <f t="shared" si="71"/>
        <v>0</v>
      </c>
      <c r="J175" s="1">
        <f t="shared" si="79"/>
        <v>0</v>
      </c>
      <c r="M175" s="8" t="str">
        <f t="shared" si="59"/>
        <v/>
      </c>
      <c r="N175" s="8" t="str">
        <f t="shared" si="77"/>
        <v/>
      </c>
      <c r="O175" s="1" t="str">
        <f t="shared" si="60"/>
        <v/>
      </c>
      <c r="P175" s="35" t="str">
        <f t="shared" si="78"/>
        <v/>
      </c>
      <c r="Q175" s="35" t="str">
        <f t="shared" si="80"/>
        <v/>
      </c>
      <c r="R175" s="6">
        <f t="shared" si="74"/>
        <v>0</v>
      </c>
      <c r="S175" s="6">
        <f>IF(AND(D175&lt;=L$4,P175&lt;&gt;"Y"),IF(N175&lt;VLOOKUP(O175,Runners!A$5:CY$183,S$1,FALSE),IF(Y$2="zero",0,Y$2),0),0)</f>
        <v>0</v>
      </c>
      <c r="T175" s="6">
        <f t="shared" si="81"/>
        <v>0</v>
      </c>
      <c r="U175" s="2"/>
      <c r="V175" s="2" t="str">
        <f>IF(O175&lt;&gt;"",VLOOKUP(O175,Runners!DE$5:DR$183,V$1,FALSE),"")</f>
        <v/>
      </c>
      <c r="W175" s="19" t="str">
        <f t="shared" si="82"/>
        <v/>
      </c>
    </row>
    <row r="176" spans="3:23" x14ac:dyDescent="0.25">
      <c r="C176" s="3">
        <f>IF(A176&lt;&gt;"",VLOOKUP(A176,Runners!A$5:AX$183,C$1,FALSE),0)</f>
        <v>0</v>
      </c>
      <c r="D176" s="6">
        <f t="shared" si="83"/>
        <v>173</v>
      </c>
      <c r="E176" s="2"/>
      <c r="F176" s="2">
        <f t="shared" si="71"/>
        <v>0</v>
      </c>
      <c r="J176" s="1">
        <f t="shared" si="79"/>
        <v>0</v>
      </c>
      <c r="M176" s="8" t="str">
        <f t="shared" si="59"/>
        <v/>
      </c>
      <c r="N176" s="8" t="str">
        <f t="shared" si="77"/>
        <v/>
      </c>
      <c r="O176" s="1" t="str">
        <f t="shared" si="60"/>
        <v/>
      </c>
      <c r="P176" s="35" t="str">
        <f t="shared" si="78"/>
        <v/>
      </c>
      <c r="Q176" s="35" t="str">
        <f t="shared" si="80"/>
        <v/>
      </c>
      <c r="R176" s="6">
        <f t="shared" si="74"/>
        <v>0</v>
      </c>
      <c r="S176" s="6">
        <f>IF(AND(D176&lt;=L$4,P176&lt;&gt;"Y"),IF(N176&lt;VLOOKUP(O176,Runners!A$5:CY$183,S$1,FALSE),IF(Y$2="zero",0,Y$2),0),0)</f>
        <v>0</v>
      </c>
      <c r="T176" s="6">
        <f t="shared" si="81"/>
        <v>0</v>
      </c>
      <c r="U176" s="2"/>
      <c r="V176" s="2" t="str">
        <f>IF(O176&lt;&gt;"",VLOOKUP(O176,Runners!DE$5:DR$183,V$1,FALSE),"")</f>
        <v/>
      </c>
      <c r="W176" s="19" t="str">
        <f t="shared" si="82"/>
        <v/>
      </c>
    </row>
    <row r="177" spans="3:23" x14ac:dyDescent="0.25">
      <c r="C177" s="3">
        <f>IF(A177&lt;&gt;"",VLOOKUP(A177,Runners!A$5:AX$183,C$1,FALSE),0)</f>
        <v>0</v>
      </c>
      <c r="D177" s="6">
        <f t="shared" si="83"/>
        <v>174</v>
      </c>
      <c r="E177" s="2"/>
      <c r="F177" s="2">
        <f t="shared" si="71"/>
        <v>0</v>
      </c>
      <c r="J177" s="1">
        <f t="shared" si="79"/>
        <v>0</v>
      </c>
      <c r="M177" s="8" t="str">
        <f t="shared" si="59"/>
        <v/>
      </c>
      <c r="N177" s="8" t="str">
        <f t="shared" si="77"/>
        <v/>
      </c>
      <c r="O177" s="1" t="str">
        <f t="shared" si="60"/>
        <v/>
      </c>
      <c r="P177" s="35" t="str">
        <f t="shared" si="78"/>
        <v/>
      </c>
      <c r="Q177" s="35" t="str">
        <f t="shared" si="80"/>
        <v/>
      </c>
      <c r="R177" s="6">
        <f t="shared" si="74"/>
        <v>0</v>
      </c>
      <c r="S177" s="6">
        <f>IF(AND(D177&lt;=L$4,P177&lt;&gt;"Y"),IF(N177&lt;VLOOKUP(O177,Runners!A$5:CY$183,S$1,FALSE),IF(Y$2="zero",0,Y$2),0),0)</f>
        <v>0</v>
      </c>
      <c r="T177" s="6">
        <f t="shared" si="81"/>
        <v>0</v>
      </c>
      <c r="U177" s="2"/>
      <c r="V177" s="2" t="str">
        <f>IF(O177&lt;&gt;"",VLOOKUP(O177,Runners!DE$5:DR$183,V$1,FALSE),"")</f>
        <v/>
      </c>
      <c r="W177" s="19" t="str">
        <f t="shared" si="82"/>
        <v/>
      </c>
    </row>
    <row r="178" spans="3:23" x14ac:dyDescent="0.25">
      <c r="C178" s="3">
        <f>IF(A178&lt;&gt;"",VLOOKUP(A178,Runners!A$5:AX$183,C$1,FALSE),0)</f>
        <v>0</v>
      </c>
      <c r="D178" s="6">
        <f t="shared" si="83"/>
        <v>175</v>
      </c>
      <c r="E178" s="2"/>
      <c r="F178" s="2">
        <f t="shared" si="71"/>
        <v>0</v>
      </c>
      <c r="J178" s="1">
        <f t="shared" si="79"/>
        <v>0</v>
      </c>
      <c r="M178" s="8" t="str">
        <f t="shared" si="59"/>
        <v/>
      </c>
      <c r="N178" s="8" t="str">
        <f t="shared" si="77"/>
        <v/>
      </c>
      <c r="O178" s="1" t="str">
        <f t="shared" si="60"/>
        <v/>
      </c>
      <c r="P178" s="35" t="str">
        <f t="shared" si="78"/>
        <v/>
      </c>
      <c r="Q178" s="35" t="str">
        <f t="shared" si="80"/>
        <v/>
      </c>
      <c r="R178" s="6">
        <f t="shared" si="74"/>
        <v>0</v>
      </c>
      <c r="S178" s="6">
        <f>IF(AND(D178&lt;=L$4,P178&lt;&gt;"Y"),IF(N178&lt;VLOOKUP(O178,Runners!A$5:CY$183,S$1,FALSE),IF(Y$2="zero",0,Y$2),0),0)</f>
        <v>0</v>
      </c>
      <c r="T178" s="6">
        <f t="shared" si="81"/>
        <v>0</v>
      </c>
      <c r="U178" s="2"/>
      <c r="V178" s="2" t="str">
        <f>IF(O178&lt;&gt;"",VLOOKUP(O178,Runners!DE$5:DR$183,V$1,FALSE),"")</f>
        <v/>
      </c>
      <c r="W178" s="19" t="str">
        <f t="shared" si="82"/>
        <v/>
      </c>
    </row>
    <row r="179" spans="3:23" x14ac:dyDescent="0.25">
      <c r="C179" s="3">
        <f>IF(A179&lt;&gt;"",VLOOKUP(A179,Runners!A$5:AX$183,C$1,FALSE),0)</f>
        <v>0</v>
      </c>
      <c r="D179" s="6">
        <f t="shared" si="83"/>
        <v>176</v>
      </c>
      <c r="E179" s="2"/>
      <c r="F179" s="2">
        <f t="shared" si="71"/>
        <v>0</v>
      </c>
      <c r="J179" s="1">
        <f t="shared" si="79"/>
        <v>0</v>
      </c>
      <c r="M179" s="8" t="str">
        <f t="shared" si="59"/>
        <v/>
      </c>
      <c r="N179" s="8" t="str">
        <f t="shared" si="77"/>
        <v/>
      </c>
      <c r="O179" s="1" t="str">
        <f t="shared" si="60"/>
        <v/>
      </c>
      <c r="P179" s="35" t="str">
        <f t="shared" si="78"/>
        <v/>
      </c>
      <c r="Q179" s="35" t="str">
        <f t="shared" si="80"/>
        <v/>
      </c>
      <c r="R179" s="6">
        <f t="shared" si="74"/>
        <v>0</v>
      </c>
      <c r="S179" s="6">
        <f>IF(AND(D179&lt;=L$4,P179&lt;&gt;"Y"),IF(N179&lt;VLOOKUP(O179,Runners!A$5:CY$183,S$1,FALSE),IF(Y$2="zero",0,Y$2),0),0)</f>
        <v>0</v>
      </c>
      <c r="T179" s="6">
        <f t="shared" si="81"/>
        <v>0</v>
      </c>
      <c r="U179" s="2"/>
      <c r="V179" s="2" t="str">
        <f>IF(O179&lt;&gt;"",VLOOKUP(O179,Runners!DE$5:DR$183,V$1,FALSE),"")</f>
        <v/>
      </c>
      <c r="W179" s="19" t="str">
        <f t="shared" si="82"/>
        <v/>
      </c>
    </row>
    <row r="180" spans="3:23" x14ac:dyDescent="0.25">
      <c r="C180" s="3">
        <f>IF(A180&lt;&gt;"",VLOOKUP(A180,Runners!A$5:AX$183,C$1,FALSE),0)</f>
        <v>0</v>
      </c>
      <c r="D180" s="6">
        <f t="shared" si="83"/>
        <v>177</v>
      </c>
      <c r="E180" s="2"/>
      <c r="F180" s="2"/>
      <c r="J180" s="1">
        <f t="shared" si="79"/>
        <v>0</v>
      </c>
      <c r="M180" s="8" t="str">
        <f t="shared" si="59"/>
        <v/>
      </c>
      <c r="N180" s="8" t="str">
        <f t="shared" si="77"/>
        <v/>
      </c>
      <c r="O180" s="1" t="str">
        <f t="shared" si="60"/>
        <v/>
      </c>
      <c r="P180" s="35" t="str">
        <f t="shared" si="78"/>
        <v/>
      </c>
      <c r="Q180" s="35" t="str">
        <f t="shared" si="80"/>
        <v/>
      </c>
      <c r="R180" s="6">
        <f t="shared" si="74"/>
        <v>0</v>
      </c>
      <c r="S180" s="6">
        <f>IF(AND(D180&lt;=L$4,P180&lt;&gt;"Y"),IF(N180&lt;VLOOKUP(O180,Runners!A$5:CY$183,S$1,FALSE),IF(Y$2="zero",0,Y$2),0),0)</f>
        <v>0</v>
      </c>
      <c r="T180" s="6">
        <f t="shared" si="81"/>
        <v>0</v>
      </c>
      <c r="U180" s="2"/>
      <c r="V180" s="2" t="str">
        <f>IF(O180&lt;&gt;"",VLOOKUP(O180,Runners!DE$5:DR$183,V$1,FALSE),"")</f>
        <v/>
      </c>
      <c r="W180" s="19" t="str">
        <f t="shared" si="82"/>
        <v/>
      </c>
    </row>
    <row r="181" spans="3:23" x14ac:dyDescent="0.25">
      <c r="C181" s="3">
        <f>IF(A181&lt;&gt;"",VLOOKUP(A181,Runners!A$5:AX$183,C$1,FALSE),0)</f>
        <v>0</v>
      </c>
      <c r="D181" s="6">
        <f t="shared" si="83"/>
        <v>178</v>
      </c>
      <c r="E181" s="2"/>
      <c r="F181" s="2"/>
      <c r="J181" s="1">
        <f t="shared" si="79"/>
        <v>0</v>
      </c>
      <c r="M181" s="8" t="str">
        <f t="shared" si="59"/>
        <v/>
      </c>
      <c r="N181" s="8" t="str">
        <f t="shared" si="77"/>
        <v/>
      </c>
      <c r="O181" s="1" t="str">
        <f t="shared" si="60"/>
        <v/>
      </c>
      <c r="P181" s="35" t="str">
        <f t="shared" si="78"/>
        <v/>
      </c>
      <c r="Q181" s="35" t="str">
        <f t="shared" si="80"/>
        <v/>
      </c>
      <c r="R181" s="6">
        <f t="shared" si="74"/>
        <v>0</v>
      </c>
      <c r="S181" s="6">
        <f>IF(AND(D181&lt;=L$4,P181&lt;&gt;"Y"),IF(N181&lt;VLOOKUP(O181,Runners!A$5:CY$183,S$1,FALSE),IF(Y$2="zero",0,Y$2),0),0)</f>
        <v>0</v>
      </c>
      <c r="T181" s="6">
        <f t="shared" si="81"/>
        <v>0</v>
      </c>
      <c r="U181" s="2"/>
      <c r="V181" s="2" t="str">
        <f>IF(O181&lt;&gt;"",VLOOKUP(O181,Runners!DE$5:DR$183,V$1,FALSE),"")</f>
        <v/>
      </c>
      <c r="W181" s="19" t="str">
        <f t="shared" si="82"/>
        <v/>
      </c>
    </row>
    <row r="182" spans="3:23" x14ac:dyDescent="0.25">
      <c r="C182" s="3">
        <f>IF(A182&lt;&gt;"",VLOOKUP(A182,Runners!A$5:AX$183,C$1,FALSE),0)</f>
        <v>0</v>
      </c>
      <c r="D182" s="6">
        <f t="shared" si="83"/>
        <v>179</v>
      </c>
      <c r="E182" s="2"/>
      <c r="F182" s="2"/>
      <c r="J182" s="1">
        <f t="shared" si="79"/>
        <v>0</v>
      </c>
      <c r="M182" s="8" t="str">
        <f t="shared" si="59"/>
        <v/>
      </c>
      <c r="N182" s="8" t="str">
        <f t="shared" si="77"/>
        <v/>
      </c>
      <c r="O182" s="1" t="str">
        <f t="shared" si="60"/>
        <v/>
      </c>
      <c r="P182" s="35" t="str">
        <f t="shared" si="78"/>
        <v/>
      </c>
      <c r="Q182" s="35" t="str">
        <f t="shared" si="80"/>
        <v/>
      </c>
      <c r="R182" s="6">
        <f t="shared" si="74"/>
        <v>0</v>
      </c>
      <c r="S182" s="6">
        <f>IF(AND(D182&lt;=L$4,P182&lt;&gt;"Y"),IF(N182&lt;VLOOKUP(O182,Runners!A$5:CY$183,S$1,FALSE),IF(Y$2="zero",0,Y$2),0),0)</f>
        <v>0</v>
      </c>
      <c r="T182" s="6">
        <f t="shared" si="81"/>
        <v>0</v>
      </c>
      <c r="U182" s="2"/>
      <c r="V182" s="2" t="str">
        <f>IF(O182&lt;&gt;"",VLOOKUP(O182,Runners!DE$5:DR$183,V$1,FALSE),"")</f>
        <v/>
      </c>
      <c r="W182" s="19" t="str">
        <f t="shared" si="82"/>
        <v/>
      </c>
    </row>
    <row r="183" spans="3:23" x14ac:dyDescent="0.25">
      <c r="C183" s="3">
        <f>IF(A183&lt;&gt;"",VLOOKUP(A183,Runners!A$5:AX$183,C$1,FALSE),0)</f>
        <v>0</v>
      </c>
      <c r="D183" s="6">
        <f t="shared" si="83"/>
        <v>180</v>
      </c>
      <c r="E183" s="2"/>
      <c r="F183" s="2"/>
      <c r="J183" s="1">
        <f t="shared" si="79"/>
        <v>0</v>
      </c>
      <c r="M183" s="8" t="str">
        <f t="shared" si="59"/>
        <v/>
      </c>
      <c r="N183" s="8" t="str">
        <f t="shared" si="77"/>
        <v/>
      </c>
      <c r="O183" s="1" t="str">
        <f t="shared" si="60"/>
        <v/>
      </c>
      <c r="P183" s="35" t="str">
        <f t="shared" si="78"/>
        <v/>
      </c>
      <c r="Q183" s="35" t="str">
        <f t="shared" si="80"/>
        <v/>
      </c>
      <c r="R183" s="6">
        <f t="shared" si="74"/>
        <v>0</v>
      </c>
      <c r="S183" s="6">
        <f>IF(AND(D183&lt;=L$4,P183&lt;&gt;"Y"),IF(N183&lt;VLOOKUP(O183,Runners!A$5:CY$183,S$1,FALSE),IF(Y$2="zero",0,Y$2),0),0)</f>
        <v>0</v>
      </c>
      <c r="T183" s="6">
        <f t="shared" si="81"/>
        <v>0</v>
      </c>
      <c r="U183" s="2"/>
      <c r="V183" s="2" t="str">
        <f>IF(O183&lt;&gt;"",VLOOKUP(O183,Runners!DE$5:DR$183,V$1,FALSE),"")</f>
        <v/>
      </c>
      <c r="W183" s="19" t="str">
        <f t="shared" si="82"/>
        <v/>
      </c>
    </row>
    <row r="184" spans="3:23" x14ac:dyDescent="0.25">
      <c r="C184" s="3">
        <f>IF(A184&lt;&gt;"",VLOOKUP(A184,Runners!A$5:AX$183,C$1,FALSE),0)</f>
        <v>0</v>
      </c>
      <c r="D184" s="6">
        <f t="shared" si="83"/>
        <v>181</v>
      </c>
      <c r="E184" s="2"/>
      <c r="F184" s="2"/>
      <c r="J184" s="1">
        <f t="shared" si="79"/>
        <v>0</v>
      </c>
      <c r="M184" s="8" t="str">
        <f t="shared" si="59"/>
        <v/>
      </c>
      <c r="N184" s="8" t="str">
        <f t="shared" si="77"/>
        <v/>
      </c>
      <c r="O184" s="1" t="str">
        <f t="shared" si="60"/>
        <v/>
      </c>
      <c r="P184" s="35" t="str">
        <f t="shared" si="78"/>
        <v/>
      </c>
      <c r="Q184" s="35" t="str">
        <f t="shared" si="80"/>
        <v/>
      </c>
      <c r="R184" s="6">
        <f t="shared" si="74"/>
        <v>0</v>
      </c>
      <c r="S184" s="6">
        <f>IF(AND(D184&lt;=L$4,P184&lt;&gt;"Y"),IF(N184&lt;VLOOKUP(O184,Runners!A$5:CY$183,S$1,FALSE),IF(Y$2="zero",0,Y$2),0),0)</f>
        <v>0</v>
      </c>
      <c r="T184" s="6">
        <f t="shared" si="81"/>
        <v>0</v>
      </c>
      <c r="U184" s="2"/>
      <c r="V184" s="2" t="str">
        <f>IF(O184&lt;&gt;"",VLOOKUP(O184,Runners!DE$5:DR$183,V$1,FALSE),"")</f>
        <v/>
      </c>
      <c r="W184" s="19" t="str">
        <f t="shared" si="82"/>
        <v/>
      </c>
    </row>
    <row r="185" spans="3:23" x14ac:dyDescent="0.25">
      <c r="C185" s="3">
        <f>IF(A185&lt;&gt;"",VLOOKUP(A185,Runners!A$5:AX$183,C$1,FALSE),0)</f>
        <v>0</v>
      </c>
      <c r="D185" s="6">
        <f t="shared" si="83"/>
        <v>182</v>
      </c>
      <c r="E185" s="2"/>
      <c r="F185" s="2"/>
      <c r="J185" s="1">
        <f t="shared" si="79"/>
        <v>0</v>
      </c>
      <c r="M185" s="8" t="str">
        <f t="shared" si="59"/>
        <v/>
      </c>
      <c r="N185" s="8" t="str">
        <f t="shared" si="77"/>
        <v/>
      </c>
      <c r="O185" s="1" t="str">
        <f t="shared" si="60"/>
        <v/>
      </c>
      <c r="P185" s="35" t="str">
        <f t="shared" si="78"/>
        <v/>
      </c>
      <c r="Q185" s="35" t="str">
        <f t="shared" si="80"/>
        <v/>
      </c>
      <c r="R185" s="6">
        <f t="shared" si="74"/>
        <v>0</v>
      </c>
      <c r="S185" s="6">
        <f>IF(AND(D185&lt;=L$4,P185&lt;&gt;"Y"),IF(N185&lt;VLOOKUP(O185,Runners!A$5:CY$183,S$1,FALSE),IF(Y$2="zero",0,Y$2),0),0)</f>
        <v>0</v>
      </c>
      <c r="T185" s="6">
        <f t="shared" si="81"/>
        <v>0</v>
      </c>
      <c r="U185" s="2"/>
      <c r="V185" s="2" t="str">
        <f>IF(O185&lt;&gt;"",VLOOKUP(O185,Runners!DE$5:DR$183,V$1,FALSE),"")</f>
        <v/>
      </c>
      <c r="W185" s="19" t="str">
        <f t="shared" si="82"/>
        <v/>
      </c>
    </row>
    <row r="186" spans="3:23" x14ac:dyDescent="0.25">
      <c r="C186" s="3">
        <f>IF(A186&lt;&gt;"",VLOOKUP(A186,Runners!A$5:AX$183,C$1,FALSE),0)</f>
        <v>0</v>
      </c>
      <c r="D186" s="6">
        <f t="shared" si="83"/>
        <v>183</v>
      </c>
      <c r="E186" s="2"/>
      <c r="F186" s="2"/>
      <c r="J186" s="1">
        <f t="shared" si="79"/>
        <v>0</v>
      </c>
      <c r="M186" s="8" t="str">
        <f t="shared" si="59"/>
        <v/>
      </c>
      <c r="N186" s="8" t="str">
        <f t="shared" si="77"/>
        <v/>
      </c>
      <c r="O186" s="1" t="str">
        <f t="shared" si="60"/>
        <v/>
      </c>
      <c r="P186" s="35" t="str">
        <f t="shared" si="78"/>
        <v/>
      </c>
      <c r="Q186" s="35" t="str">
        <f t="shared" si="80"/>
        <v/>
      </c>
      <c r="R186" s="6">
        <f t="shared" si="74"/>
        <v>0</v>
      </c>
      <c r="S186" s="6">
        <f>IF(AND(D186&lt;=L$4,P186&lt;&gt;"Y"),IF(N186&lt;VLOOKUP(O186,Runners!A$5:CY$183,S$1,FALSE),IF(Y$2="zero",0,Y$2),0),0)</f>
        <v>0</v>
      </c>
      <c r="T186" s="6">
        <f t="shared" si="81"/>
        <v>0</v>
      </c>
      <c r="U186" s="2"/>
      <c r="V186" s="2" t="str">
        <f>IF(O186&lt;&gt;"",VLOOKUP(O186,Runners!DE$5:DR$183,V$1,FALSE),"")</f>
        <v/>
      </c>
      <c r="W186" s="19" t="str">
        <f t="shared" si="82"/>
        <v/>
      </c>
    </row>
    <row r="187" spans="3:23" x14ac:dyDescent="0.25">
      <c r="C187" s="3">
        <f>IF(A187&lt;&gt;"",VLOOKUP(A187,Runners!A$5:AX$183,C$1,FALSE),0)</f>
        <v>0</v>
      </c>
      <c r="D187" s="6">
        <f t="shared" si="83"/>
        <v>184</v>
      </c>
      <c r="E187" s="2"/>
      <c r="F187" s="2"/>
      <c r="J187" s="1">
        <f t="shared" si="79"/>
        <v>0</v>
      </c>
      <c r="M187" s="8" t="str">
        <f t="shared" si="59"/>
        <v/>
      </c>
      <c r="N187" s="8" t="str">
        <f t="shared" ref="N187:N206" si="84">IF(D187&lt;=L$4,VLOOKUP(M187,E$4:F$207,2,FALSE),"")</f>
        <v/>
      </c>
      <c r="O187" s="1" t="str">
        <f t="shared" si="60"/>
        <v/>
      </c>
      <c r="P187" s="35" t="str">
        <f t="shared" ref="P187:P206" si="85">IF(D187&lt;=L$4,VLOOKUP(O187,A$4:B$207,2,FALSE),"")</f>
        <v/>
      </c>
      <c r="Q187" s="35" t="str">
        <f t="shared" si="80"/>
        <v/>
      </c>
      <c r="R187" s="6">
        <f t="shared" si="74"/>
        <v>0</v>
      </c>
      <c r="S187" s="6">
        <f>IF(AND(D187&lt;=L$4,P187&lt;&gt;"Y"),IF(N187&lt;VLOOKUP(O187,Runners!A$5:CY$183,S$1,FALSE),IF(Y$2="zero",0,Y$2),0),0)</f>
        <v>0</v>
      </c>
      <c r="T187" s="6">
        <f t="shared" si="81"/>
        <v>0</v>
      </c>
      <c r="U187" s="2"/>
      <c r="V187" s="2" t="str">
        <f>IF(O187&lt;&gt;"",VLOOKUP(O187,Runners!DE$5:DR$183,V$1,FALSE),"")</f>
        <v/>
      </c>
      <c r="W187" s="19" t="str">
        <f t="shared" si="82"/>
        <v/>
      </c>
    </row>
    <row r="188" spans="3:23" x14ac:dyDescent="0.25">
      <c r="C188" s="3">
        <f>IF(A188&lt;&gt;"",VLOOKUP(A188,Runners!A$5:AX$183,C$1,FALSE),0)</f>
        <v>0</v>
      </c>
      <c r="D188" s="6">
        <f t="shared" si="83"/>
        <v>185</v>
      </c>
      <c r="E188" s="2"/>
      <c r="F188" s="2"/>
      <c r="J188" s="1">
        <f t="shared" si="79"/>
        <v>0</v>
      </c>
      <c r="M188" s="8" t="str">
        <f t="shared" si="59"/>
        <v/>
      </c>
      <c r="N188" s="8" t="str">
        <f t="shared" si="84"/>
        <v/>
      </c>
      <c r="O188" s="1" t="str">
        <f t="shared" si="60"/>
        <v/>
      </c>
      <c r="P188" s="35" t="str">
        <f t="shared" si="85"/>
        <v/>
      </c>
      <c r="Q188" s="35" t="str">
        <f t="shared" si="80"/>
        <v/>
      </c>
      <c r="R188" s="6">
        <f t="shared" si="74"/>
        <v>0</v>
      </c>
      <c r="S188" s="6">
        <f>IF(AND(D188&lt;=L$4,P188&lt;&gt;"Y"),IF(N188&lt;VLOOKUP(O188,Runners!A$5:CY$183,S$1,FALSE),IF(Y$2="zero",0,Y$2),0),0)</f>
        <v>0</v>
      </c>
      <c r="T188" s="6">
        <f t="shared" si="81"/>
        <v>0</v>
      </c>
      <c r="U188" s="2"/>
      <c r="V188" s="2" t="str">
        <f>IF(O188&lt;&gt;"",VLOOKUP(O188,Runners!DE$5:DR$183,V$1,FALSE),"")</f>
        <v/>
      </c>
      <c r="W188" s="19" t="str">
        <f t="shared" si="82"/>
        <v/>
      </c>
    </row>
    <row r="189" spans="3:23" x14ac:dyDescent="0.25">
      <c r="C189" s="3">
        <f>IF(A189&lt;&gt;"",VLOOKUP(A189,Runners!A$5:AX$183,C$1,FALSE),0)</f>
        <v>0</v>
      </c>
      <c r="D189" s="6">
        <f t="shared" si="83"/>
        <v>186</v>
      </c>
      <c r="E189" s="2"/>
      <c r="F189" s="2"/>
      <c r="J189" s="1">
        <f t="shared" si="79"/>
        <v>0</v>
      </c>
      <c r="M189" s="8" t="str">
        <f t="shared" si="59"/>
        <v/>
      </c>
      <c r="N189" s="8" t="str">
        <f t="shared" si="84"/>
        <v/>
      </c>
      <c r="O189" s="1" t="str">
        <f t="shared" si="60"/>
        <v/>
      </c>
      <c r="P189" s="35" t="str">
        <f t="shared" si="85"/>
        <v/>
      </c>
      <c r="Q189" s="35" t="str">
        <f t="shared" si="80"/>
        <v/>
      </c>
      <c r="R189" s="6">
        <f t="shared" si="74"/>
        <v>0</v>
      </c>
      <c r="S189" s="6">
        <f>IF(AND(D189&lt;=L$4,P189&lt;&gt;"Y"),IF(N189&lt;VLOOKUP(O189,Runners!A$5:CY$183,S$1,FALSE),IF(Y$2="zero",0,Y$2),0),0)</f>
        <v>0</v>
      </c>
      <c r="T189" s="6">
        <f t="shared" si="81"/>
        <v>0</v>
      </c>
      <c r="U189" s="2"/>
      <c r="V189" s="2" t="str">
        <f>IF(O189&lt;&gt;"",VLOOKUP(O189,Runners!DE$5:DR$183,V$1,FALSE),"")</f>
        <v/>
      </c>
      <c r="W189" s="19" t="str">
        <f t="shared" si="82"/>
        <v/>
      </c>
    </row>
    <row r="190" spans="3:23" x14ac:dyDescent="0.25">
      <c r="C190" s="3">
        <f>IF(A190&lt;&gt;"",VLOOKUP(A190,Runners!A$5:AX$183,C$1,FALSE),0)</f>
        <v>0</v>
      </c>
      <c r="D190" s="6">
        <f t="shared" si="83"/>
        <v>187</v>
      </c>
      <c r="E190" s="2"/>
      <c r="F190" s="2"/>
      <c r="J190" s="1">
        <f t="shared" si="79"/>
        <v>0</v>
      </c>
      <c r="M190" s="8" t="str">
        <f t="shared" si="59"/>
        <v/>
      </c>
      <c r="N190" s="8" t="str">
        <f t="shared" si="84"/>
        <v/>
      </c>
      <c r="O190" s="1" t="str">
        <f t="shared" si="60"/>
        <v/>
      </c>
      <c r="P190" s="35" t="str">
        <f t="shared" si="85"/>
        <v/>
      </c>
      <c r="Q190" s="35" t="str">
        <f t="shared" si="80"/>
        <v/>
      </c>
      <c r="R190" s="6">
        <f t="shared" si="74"/>
        <v>0</v>
      </c>
      <c r="S190" s="6">
        <f>IF(AND(D190&lt;=L$4,P190&lt;&gt;"Y"),IF(N190&lt;VLOOKUP(O190,Runners!A$5:CY$183,S$1,FALSE),IF(Y$2="zero",0,Y$2),0),0)</f>
        <v>0</v>
      </c>
      <c r="T190" s="6">
        <f t="shared" si="81"/>
        <v>0</v>
      </c>
      <c r="U190" s="2"/>
      <c r="V190" s="2" t="str">
        <f>IF(O190&lt;&gt;"",VLOOKUP(O190,Runners!DE$5:DR$183,V$1,FALSE),"")</f>
        <v/>
      </c>
      <c r="W190" s="19" t="str">
        <f t="shared" si="82"/>
        <v/>
      </c>
    </row>
    <row r="191" spans="3:23" x14ac:dyDescent="0.25">
      <c r="C191" s="3">
        <f>IF(A191&lt;&gt;"",VLOOKUP(A191,Runners!A$5:AX$183,C$1,FALSE),0)</f>
        <v>0</v>
      </c>
      <c r="D191" s="6">
        <f t="shared" si="83"/>
        <v>188</v>
      </c>
      <c r="E191" s="2"/>
      <c r="F191" s="2"/>
      <c r="J191" s="1">
        <f t="shared" si="79"/>
        <v>0</v>
      </c>
      <c r="M191" s="8" t="str">
        <f t="shared" si="59"/>
        <v/>
      </c>
      <c r="N191" s="8" t="str">
        <f t="shared" si="84"/>
        <v/>
      </c>
      <c r="O191" s="1" t="str">
        <f t="shared" si="60"/>
        <v/>
      </c>
      <c r="P191" s="35" t="str">
        <f t="shared" si="85"/>
        <v/>
      </c>
      <c r="Q191" s="35" t="str">
        <f t="shared" si="80"/>
        <v/>
      </c>
      <c r="R191" s="6">
        <f t="shared" si="74"/>
        <v>0</v>
      </c>
      <c r="S191" s="6">
        <f>IF(AND(D191&lt;=L$4,P191&lt;&gt;"Y"),IF(N191&lt;VLOOKUP(O191,Runners!A$5:CY$183,S$1,FALSE),IF(Y$2="zero",0,Y$2),0),0)</f>
        <v>0</v>
      </c>
      <c r="T191" s="6">
        <f t="shared" si="81"/>
        <v>0</v>
      </c>
      <c r="U191" s="2"/>
      <c r="V191" s="2" t="str">
        <f>IF(O191&lt;&gt;"",VLOOKUP(O191,Runners!DE$5:DR$183,V$1,FALSE),"")</f>
        <v/>
      </c>
      <c r="W191" s="19" t="str">
        <f t="shared" si="82"/>
        <v/>
      </c>
    </row>
    <row r="192" spans="3:23" x14ac:dyDescent="0.25">
      <c r="C192" s="3">
        <f>IF(A192&lt;&gt;"",VLOOKUP(A192,Runners!A$5:AX$183,C$1,FALSE),0)</f>
        <v>0</v>
      </c>
      <c r="D192" s="6">
        <f t="shared" si="83"/>
        <v>189</v>
      </c>
      <c r="E192" s="2"/>
      <c r="F192" s="2"/>
      <c r="J192" s="1">
        <f t="shared" si="79"/>
        <v>0</v>
      </c>
      <c r="M192" s="8" t="str">
        <f t="shared" si="59"/>
        <v/>
      </c>
      <c r="N192" s="8" t="str">
        <f t="shared" si="84"/>
        <v/>
      </c>
      <c r="O192" s="1" t="str">
        <f t="shared" si="60"/>
        <v/>
      </c>
      <c r="P192" s="35" t="str">
        <f t="shared" si="85"/>
        <v/>
      </c>
      <c r="Q192" s="35" t="str">
        <f t="shared" si="80"/>
        <v/>
      </c>
      <c r="R192" s="6">
        <f t="shared" si="74"/>
        <v>0</v>
      </c>
      <c r="S192" s="6">
        <f>IF(AND(D192&lt;=L$4,P192&lt;&gt;"Y"),IF(N192&lt;VLOOKUP(O192,Runners!A$5:CY$183,S$1,FALSE),IF(Y$2="zero",0,Y$2),0),0)</f>
        <v>0</v>
      </c>
      <c r="T192" s="6">
        <f t="shared" si="81"/>
        <v>0</v>
      </c>
      <c r="U192" s="2"/>
      <c r="V192" s="2" t="str">
        <f>IF(O192&lt;&gt;"",VLOOKUP(O192,Runners!DE$5:DR$183,V$1,FALSE),"")</f>
        <v/>
      </c>
      <c r="W192" s="19" t="str">
        <f t="shared" si="82"/>
        <v/>
      </c>
    </row>
    <row r="193" spans="3:23" x14ac:dyDescent="0.25">
      <c r="C193" s="3">
        <f>IF(A193&lt;&gt;"",VLOOKUP(A193,Runners!A$5:AX$183,C$1,FALSE),0)</f>
        <v>0</v>
      </c>
      <c r="D193" s="6">
        <f t="shared" si="83"/>
        <v>190</v>
      </c>
      <c r="E193" s="2"/>
      <c r="F193" s="2"/>
      <c r="J193" s="1">
        <f t="shared" si="79"/>
        <v>0</v>
      </c>
      <c r="M193" s="8" t="str">
        <f t="shared" si="59"/>
        <v/>
      </c>
      <c r="N193" s="8" t="str">
        <f t="shared" si="84"/>
        <v/>
      </c>
      <c r="O193" s="1" t="str">
        <f t="shared" si="60"/>
        <v/>
      </c>
      <c r="P193" s="35" t="str">
        <f t="shared" si="85"/>
        <v/>
      </c>
      <c r="Q193" s="35" t="str">
        <f t="shared" si="80"/>
        <v/>
      </c>
      <c r="R193" s="6">
        <f t="shared" si="74"/>
        <v>0</v>
      </c>
      <c r="S193" s="6">
        <f>IF(AND(D193&lt;=L$4,P193&lt;&gt;"Y"),IF(N193&lt;VLOOKUP(O193,Runners!A$5:CY$183,S$1,FALSE),IF(Y$2="zero",0,Y$2),0),0)</f>
        <v>0</v>
      </c>
      <c r="T193" s="6">
        <f t="shared" si="81"/>
        <v>0</v>
      </c>
      <c r="U193" s="2"/>
      <c r="V193" s="2" t="str">
        <f>IF(O193&lt;&gt;"",VLOOKUP(O193,Runners!DE$5:DR$183,V$1,FALSE),"")</f>
        <v/>
      </c>
      <c r="W193" s="19" t="str">
        <f t="shared" si="82"/>
        <v/>
      </c>
    </row>
    <row r="194" spans="3:23" x14ac:dyDescent="0.25">
      <c r="C194" s="3">
        <f>IF(A194&lt;&gt;"",VLOOKUP(A194,Runners!A$5:AX$183,C$1,FALSE),0)</f>
        <v>0</v>
      </c>
      <c r="D194" s="6">
        <f t="shared" si="83"/>
        <v>191</v>
      </c>
      <c r="E194" s="2"/>
      <c r="F194" s="2"/>
      <c r="J194" s="1">
        <f t="shared" si="79"/>
        <v>0</v>
      </c>
      <c r="M194" s="8" t="str">
        <f t="shared" si="59"/>
        <v/>
      </c>
      <c r="N194" s="8" t="str">
        <f t="shared" si="84"/>
        <v/>
      </c>
      <c r="O194" s="1" t="str">
        <f t="shared" si="60"/>
        <v/>
      </c>
      <c r="P194" s="35" t="str">
        <f t="shared" si="85"/>
        <v/>
      </c>
      <c r="Q194" s="35" t="str">
        <f t="shared" si="80"/>
        <v/>
      </c>
      <c r="R194" s="6">
        <f t="shared" si="74"/>
        <v>0</v>
      </c>
      <c r="S194" s="6">
        <f>IF(AND(D194&lt;=L$4,P194&lt;&gt;"Y"),IF(N194&lt;VLOOKUP(O194,Runners!A$5:CY$183,S$1,FALSE),IF(Y$2="zero",0,Y$2),0),0)</f>
        <v>0</v>
      </c>
      <c r="T194" s="6">
        <f t="shared" si="81"/>
        <v>0</v>
      </c>
      <c r="U194" s="2"/>
      <c r="V194" s="2" t="str">
        <f>IF(O194&lt;&gt;"",VLOOKUP(O194,Runners!DE$5:DR$183,V$1,FALSE),"")</f>
        <v/>
      </c>
      <c r="W194" s="19" t="str">
        <f t="shared" si="82"/>
        <v/>
      </c>
    </row>
    <row r="195" spans="3:23" x14ac:dyDescent="0.25">
      <c r="C195" s="3">
        <f>IF(A195&lt;&gt;"",VLOOKUP(A195,Runners!A$5:AX$183,C$1,FALSE),0)</f>
        <v>0</v>
      </c>
      <c r="D195" s="6">
        <f t="shared" si="83"/>
        <v>192</v>
      </c>
      <c r="E195" s="2"/>
      <c r="F195" s="2"/>
      <c r="J195" s="1">
        <f t="shared" si="79"/>
        <v>0</v>
      </c>
      <c r="M195" s="8" t="str">
        <f t="shared" si="59"/>
        <v/>
      </c>
      <c r="N195" s="8" t="str">
        <f t="shared" si="84"/>
        <v/>
      </c>
      <c r="O195" s="1" t="str">
        <f t="shared" si="60"/>
        <v/>
      </c>
      <c r="P195" s="35" t="str">
        <f t="shared" si="85"/>
        <v/>
      </c>
      <c r="Q195" s="35" t="str">
        <f t="shared" si="80"/>
        <v/>
      </c>
      <c r="R195" s="6">
        <f t="shared" si="74"/>
        <v>0</v>
      </c>
      <c r="S195" s="6">
        <f>IF(AND(D195&lt;=L$4,P195&lt;&gt;"Y"),IF(N195&lt;VLOOKUP(O195,Runners!A$5:CY$183,S$1,FALSE),IF(Y$2="zero",0,Y$2),0),0)</f>
        <v>0</v>
      </c>
      <c r="T195" s="6">
        <f t="shared" si="81"/>
        <v>0</v>
      </c>
      <c r="U195" s="2"/>
      <c r="V195" s="2" t="str">
        <f>IF(O195&lt;&gt;"",VLOOKUP(O195,Runners!DE$5:DR$183,V$1,FALSE),"")</f>
        <v/>
      </c>
      <c r="W195" s="19" t="str">
        <f t="shared" si="82"/>
        <v/>
      </c>
    </row>
    <row r="196" spans="3:23" x14ac:dyDescent="0.25">
      <c r="C196" s="3">
        <f>IF(A196&lt;&gt;"",VLOOKUP(A196,Runners!A$5:AX$183,C$1,FALSE),0)</f>
        <v>0</v>
      </c>
      <c r="D196" s="6">
        <f t="shared" si="83"/>
        <v>193</v>
      </c>
      <c r="E196" s="2"/>
      <c r="F196" s="2"/>
      <c r="J196" s="1">
        <f t="shared" si="79"/>
        <v>0</v>
      </c>
      <c r="M196" s="8" t="str">
        <f t="shared" ref="M196:M206" si="86">IF(D196&lt;=L$4,SMALL(E$4:E$207,D196),"")</f>
        <v/>
      </c>
      <c r="N196" s="8" t="str">
        <f t="shared" si="84"/>
        <v/>
      </c>
      <c r="O196" s="1" t="str">
        <f t="shared" ref="O196:O206" si="87">IF(D196&lt;=L$4,VLOOKUP(M196,E$4:J$207,6,FALSE),"")</f>
        <v/>
      </c>
      <c r="P196" s="35" t="str">
        <f t="shared" si="85"/>
        <v/>
      </c>
      <c r="Q196" s="35" t="str">
        <f t="shared" si="80"/>
        <v/>
      </c>
      <c r="R196" s="6">
        <f t="shared" si="74"/>
        <v>0</v>
      </c>
      <c r="S196" s="6">
        <f>IF(AND(D196&lt;=L$4,P196&lt;&gt;"Y"),IF(N196&lt;VLOOKUP(O196,Runners!A$5:CY$183,S$1,FALSE),IF(Y$2="zero",0,Y$2),0),0)</f>
        <v>0</v>
      </c>
      <c r="T196" s="6">
        <f t="shared" si="81"/>
        <v>0</v>
      </c>
      <c r="U196" s="2"/>
      <c r="V196" s="2" t="str">
        <f>IF(O196&lt;&gt;"",VLOOKUP(O196,Runners!DE$5:DR$183,V$1,FALSE),"")</f>
        <v/>
      </c>
      <c r="W196" s="19" t="str">
        <f t="shared" si="82"/>
        <v/>
      </c>
    </row>
    <row r="197" spans="3:23" x14ac:dyDescent="0.25">
      <c r="C197" s="3">
        <f>IF(A197&lt;&gt;"",VLOOKUP(A197,Runners!A$5:AX$183,C$1,FALSE),0)</f>
        <v>0</v>
      </c>
      <c r="D197" s="6">
        <f t="shared" si="83"/>
        <v>194</v>
      </c>
      <c r="E197" s="2"/>
      <c r="F197" s="2"/>
      <c r="J197" s="1">
        <f t="shared" si="79"/>
        <v>0</v>
      </c>
      <c r="M197" s="8" t="str">
        <f t="shared" si="86"/>
        <v/>
      </c>
      <c r="N197" s="8" t="str">
        <f t="shared" si="84"/>
        <v/>
      </c>
      <c r="O197" s="1" t="str">
        <f t="shared" si="87"/>
        <v/>
      </c>
      <c r="P197" s="35" t="str">
        <f t="shared" si="85"/>
        <v/>
      </c>
      <c r="Q197" s="35" t="str">
        <f t="shared" si="80"/>
        <v/>
      </c>
      <c r="R197" s="6">
        <f t="shared" si="74"/>
        <v>0</v>
      </c>
      <c r="S197" s="6">
        <f>IF(AND(D197&lt;=L$4,P197&lt;&gt;"Y"),IF(N197&lt;VLOOKUP(O197,Runners!A$5:CY$183,S$1,FALSE),IF(Y$2="zero",0,Y$2),0),0)</f>
        <v>0</v>
      </c>
      <c r="T197" s="6">
        <f t="shared" si="81"/>
        <v>0</v>
      </c>
      <c r="U197" s="2"/>
      <c r="V197" s="2" t="str">
        <f>IF(O197&lt;&gt;"",VLOOKUP(O197,Runners!DE$5:DR$183,V$1,FALSE),"")</f>
        <v/>
      </c>
      <c r="W197" s="19" t="str">
        <f t="shared" si="82"/>
        <v/>
      </c>
    </row>
    <row r="198" spans="3:23" x14ac:dyDescent="0.25">
      <c r="C198" s="3">
        <f>IF(A198&lt;&gt;"",VLOOKUP(A198,Runners!A$5:AX$183,C$1,FALSE),0)</f>
        <v>0</v>
      </c>
      <c r="D198" s="6">
        <f t="shared" si="83"/>
        <v>195</v>
      </c>
      <c r="E198" s="2"/>
      <c r="F198" s="2"/>
      <c r="J198" s="1">
        <f t="shared" si="79"/>
        <v>0</v>
      </c>
      <c r="M198" s="8" t="str">
        <f t="shared" si="86"/>
        <v/>
      </c>
      <c r="N198" s="8" t="str">
        <f t="shared" si="84"/>
        <v/>
      </c>
      <c r="O198" s="1" t="str">
        <f t="shared" si="87"/>
        <v/>
      </c>
      <c r="P198" s="35" t="str">
        <f t="shared" si="85"/>
        <v/>
      </c>
      <c r="Q198" s="35" t="str">
        <f t="shared" si="80"/>
        <v/>
      </c>
      <c r="R198" s="6">
        <f t="shared" si="74"/>
        <v>0</v>
      </c>
      <c r="S198" s="6">
        <f>IF(AND(D198&lt;=L$4,P198&lt;&gt;"Y"),IF(N198&lt;VLOOKUP(O198,Runners!A$5:CY$183,S$1,FALSE),IF(Y$2="zero",0,Y$2),0),0)</f>
        <v>0</v>
      </c>
      <c r="T198" s="6">
        <f t="shared" si="81"/>
        <v>0</v>
      </c>
      <c r="U198" s="2"/>
      <c r="V198" s="2" t="str">
        <f>IF(O198&lt;&gt;"",VLOOKUP(O198,Runners!DE$5:DR$183,V$1,FALSE),"")</f>
        <v/>
      </c>
      <c r="W198" s="19" t="str">
        <f t="shared" si="82"/>
        <v/>
      </c>
    </row>
    <row r="199" spans="3:23" x14ac:dyDescent="0.25">
      <c r="C199" s="3">
        <f>IF(A199&lt;&gt;"",VLOOKUP(A199,Runners!A$5:AX$183,C$1,FALSE),0)</f>
        <v>0</v>
      </c>
      <c r="D199" s="6">
        <f t="shared" si="83"/>
        <v>196</v>
      </c>
      <c r="E199" s="2"/>
      <c r="F199" s="2"/>
      <c r="J199" s="1">
        <f t="shared" si="79"/>
        <v>0</v>
      </c>
      <c r="M199" s="8" t="str">
        <f t="shared" si="86"/>
        <v/>
      </c>
      <c r="N199" s="8" t="str">
        <f t="shared" si="84"/>
        <v/>
      </c>
      <c r="O199" s="1" t="str">
        <f t="shared" si="87"/>
        <v/>
      </c>
      <c r="P199" s="35" t="str">
        <f t="shared" si="85"/>
        <v/>
      </c>
      <c r="Q199" s="35" t="str">
        <f t="shared" si="80"/>
        <v/>
      </c>
      <c r="R199" s="6">
        <f t="shared" si="74"/>
        <v>0</v>
      </c>
      <c r="S199" s="6">
        <f>IF(AND(D199&lt;=L$4,P199&lt;&gt;"Y"),IF(N199&lt;VLOOKUP(O199,Runners!A$5:CY$183,S$1,FALSE),IF(Y$2="zero",0,Y$2),0),0)</f>
        <v>0</v>
      </c>
      <c r="T199" s="6">
        <f t="shared" si="81"/>
        <v>0</v>
      </c>
      <c r="U199" s="2"/>
      <c r="V199" s="2" t="str">
        <f>IF(O199&lt;&gt;"",VLOOKUP(O199,Runners!DE$5:DR$183,V$1,FALSE),"")</f>
        <v/>
      </c>
      <c r="W199" s="19" t="str">
        <f t="shared" si="82"/>
        <v/>
      </c>
    </row>
    <row r="200" spans="3:23" x14ac:dyDescent="0.25">
      <c r="C200" s="3">
        <f>IF(A200&lt;&gt;"",VLOOKUP(A200,Runners!A$5:AX$183,C$1,FALSE),0)</f>
        <v>0</v>
      </c>
      <c r="D200" s="6">
        <f t="shared" si="83"/>
        <v>197</v>
      </c>
      <c r="E200" s="2"/>
      <c r="F200" s="2"/>
      <c r="J200" s="1">
        <f t="shared" si="79"/>
        <v>0</v>
      </c>
      <c r="M200" s="8" t="str">
        <f t="shared" si="86"/>
        <v/>
      </c>
      <c r="N200" s="8" t="str">
        <f t="shared" si="84"/>
        <v/>
      </c>
      <c r="O200" s="1" t="str">
        <f t="shared" si="87"/>
        <v/>
      </c>
      <c r="P200" s="35" t="str">
        <f t="shared" si="85"/>
        <v/>
      </c>
      <c r="Q200" s="35" t="str">
        <f t="shared" si="80"/>
        <v/>
      </c>
      <c r="R200" s="6">
        <f t="shared" si="74"/>
        <v>0</v>
      </c>
      <c r="S200" s="6">
        <f>IF(AND(D200&lt;=L$4,P200&lt;&gt;"Y"),IF(N200&lt;VLOOKUP(O200,Runners!A$5:CY$183,S$1,FALSE),IF(Y$2="zero",0,Y$2),0),0)</f>
        <v>0</v>
      </c>
      <c r="T200" s="6">
        <f t="shared" si="81"/>
        <v>0</v>
      </c>
      <c r="U200" s="2"/>
      <c r="V200" s="2" t="str">
        <f>IF(O200&lt;&gt;"",VLOOKUP(O200,Runners!DE$5:DR$183,V$1,FALSE),"")</f>
        <v/>
      </c>
      <c r="W200" s="19" t="str">
        <f t="shared" si="82"/>
        <v/>
      </c>
    </row>
    <row r="201" spans="3:23" x14ac:dyDescent="0.25">
      <c r="C201" s="3">
        <f>IF(A201&lt;&gt;"",VLOOKUP(A201,Runners!A$5:AX$183,C$1,FALSE),0)</f>
        <v>0</v>
      </c>
      <c r="D201" s="6">
        <f t="shared" si="83"/>
        <v>198</v>
      </c>
      <c r="E201" s="2"/>
      <c r="F201" s="2"/>
      <c r="J201" s="1">
        <f t="shared" si="79"/>
        <v>0</v>
      </c>
      <c r="M201" s="8" t="str">
        <f t="shared" si="86"/>
        <v/>
      </c>
      <c r="N201" s="8" t="str">
        <f t="shared" si="84"/>
        <v/>
      </c>
      <c r="O201" s="1" t="str">
        <f t="shared" si="87"/>
        <v/>
      </c>
      <c r="P201" s="35" t="str">
        <f t="shared" si="85"/>
        <v/>
      </c>
      <c r="Q201" s="35" t="str">
        <f t="shared" si="80"/>
        <v/>
      </c>
      <c r="R201" s="6">
        <f t="shared" si="74"/>
        <v>0</v>
      </c>
      <c r="S201" s="6">
        <f>IF(AND(D201&lt;=L$4,P201&lt;&gt;"Y"),IF(N201&lt;VLOOKUP(O201,Runners!A$5:CY$183,S$1,FALSE),IF(Y$2="zero",0,Y$2),0),0)</f>
        <v>0</v>
      </c>
      <c r="T201" s="6">
        <f t="shared" si="81"/>
        <v>0</v>
      </c>
      <c r="U201" s="2"/>
      <c r="V201" s="2" t="str">
        <f>IF(O201&lt;&gt;"",VLOOKUP(O201,Runners!DE$5:DR$183,V$1,FALSE),"")</f>
        <v/>
      </c>
      <c r="W201" s="19" t="str">
        <f t="shared" si="82"/>
        <v/>
      </c>
    </row>
    <row r="202" spans="3:23" x14ac:dyDescent="0.25">
      <c r="C202" s="3">
        <f>IF(A202&lt;&gt;"",VLOOKUP(A202,Runners!A$5:AX$183,C$1,FALSE),0)</f>
        <v>0</v>
      </c>
      <c r="D202" s="6">
        <f t="shared" si="83"/>
        <v>199</v>
      </c>
      <c r="E202" s="2"/>
      <c r="F202" s="2"/>
      <c r="J202" s="1">
        <f t="shared" si="79"/>
        <v>0</v>
      </c>
      <c r="M202" s="8" t="str">
        <f t="shared" si="86"/>
        <v/>
      </c>
      <c r="N202" s="8" t="str">
        <f t="shared" si="84"/>
        <v/>
      </c>
      <c r="O202" s="1" t="str">
        <f t="shared" si="87"/>
        <v/>
      </c>
      <c r="P202" s="35" t="str">
        <f t="shared" si="85"/>
        <v/>
      </c>
      <c r="Q202" s="35" t="str">
        <f t="shared" si="80"/>
        <v/>
      </c>
      <c r="R202" s="6">
        <f t="shared" si="74"/>
        <v>0</v>
      </c>
      <c r="S202" s="6">
        <f>IF(AND(D202&lt;=L$4,P202&lt;&gt;"Y"),IF(N202&lt;VLOOKUP(O202,Runners!A$5:CY$183,S$1,FALSE),IF(Y$2="zero",0,Y$2),0),0)</f>
        <v>0</v>
      </c>
      <c r="T202" s="6">
        <f t="shared" si="81"/>
        <v>0</v>
      </c>
      <c r="U202" s="2"/>
      <c r="V202" s="2" t="str">
        <f>IF(O202&lt;&gt;"",VLOOKUP(O202,Runners!DE$5:DR$183,V$1,FALSE),"")</f>
        <v/>
      </c>
      <c r="W202" s="19" t="str">
        <f t="shared" si="82"/>
        <v/>
      </c>
    </row>
    <row r="203" spans="3:23" x14ac:dyDescent="0.25">
      <c r="C203" s="3">
        <f>IF(A203&lt;&gt;"",VLOOKUP(A203,Runners!A$5:AX$183,C$1,FALSE),0)</f>
        <v>0</v>
      </c>
      <c r="D203" s="6">
        <f t="shared" si="83"/>
        <v>200</v>
      </c>
      <c r="E203" s="2"/>
      <c r="F203" s="2"/>
      <c r="J203" s="1">
        <f t="shared" si="79"/>
        <v>0</v>
      </c>
      <c r="M203" s="8" t="str">
        <f t="shared" si="86"/>
        <v/>
      </c>
      <c r="N203" s="8" t="str">
        <f t="shared" si="84"/>
        <v/>
      </c>
      <c r="O203" s="1" t="str">
        <f t="shared" si="87"/>
        <v/>
      </c>
      <c r="P203" s="35" t="str">
        <f t="shared" si="85"/>
        <v/>
      </c>
      <c r="Q203" s="35" t="str">
        <f t="shared" ref="Q203:Q206" si="88">IF(D203&lt;=L$4,IF(P203="Y",Q202,Q202-1),"")</f>
        <v/>
      </c>
      <c r="R203" s="6">
        <f t="shared" ref="R203:R206" si="89">IF(Q203=Q202,0,IF(Q203&gt;0,Q203,1))</f>
        <v>0</v>
      </c>
      <c r="S203" s="6">
        <f>IF(AND(D203&lt;=L$4,P203&lt;&gt;"Y"),IF(N203&lt;VLOOKUP(O203,Runners!A$5:CY$183,S$1,FALSE),IF(Y$2="zero",0,Y$2),0),0)</f>
        <v>0</v>
      </c>
      <c r="T203" s="6">
        <f t="shared" ref="T203:T206" si="90">IF(AND(D203&lt;=L$4,P203&lt;&gt;"Y"),S203+R203,0)</f>
        <v>0</v>
      </c>
      <c r="U203" s="2"/>
      <c r="V203" s="2" t="str">
        <f>IF(O203&lt;&gt;"",VLOOKUP(O203,Runners!DE$5:DR$183,V$1,FALSE),"")</f>
        <v/>
      </c>
      <c r="W203" s="19" t="str">
        <f t="shared" ref="W203:W206" si="91">IF(O203&lt;&gt;"",(V203-N203)/V203,"")</f>
        <v/>
      </c>
    </row>
    <row r="204" spans="3:23" x14ac:dyDescent="0.25">
      <c r="C204" s="3">
        <f>IF(A204&lt;&gt;"",VLOOKUP(A204,Runners!A$5:AX$183,C$1,FALSE),0)</f>
        <v>0</v>
      </c>
      <c r="D204" s="6">
        <f t="shared" si="83"/>
        <v>201</v>
      </c>
      <c r="E204" s="2"/>
      <c r="F204" s="2"/>
      <c r="J204" s="1">
        <f t="shared" ref="J204:J206" si="92">A204</f>
        <v>0</v>
      </c>
      <c r="M204" s="8" t="str">
        <f t="shared" si="86"/>
        <v/>
      </c>
      <c r="N204" s="8" t="str">
        <f t="shared" si="84"/>
        <v/>
      </c>
      <c r="O204" s="1" t="str">
        <f t="shared" si="87"/>
        <v/>
      </c>
      <c r="P204" s="35" t="str">
        <f t="shared" si="85"/>
        <v/>
      </c>
      <c r="Q204" s="35" t="str">
        <f t="shared" si="88"/>
        <v/>
      </c>
      <c r="R204" s="6">
        <f t="shared" si="89"/>
        <v>0</v>
      </c>
      <c r="S204" s="6">
        <f>IF(AND(D204&lt;=L$4,P204&lt;&gt;"Y"),IF(N204&lt;VLOOKUP(O204,Runners!A$5:CY$183,S$1,FALSE),IF(Y$2="zero",0,Y$2),0),0)</f>
        <v>0</v>
      </c>
      <c r="T204" s="6">
        <f t="shared" si="90"/>
        <v>0</v>
      </c>
      <c r="U204" s="2"/>
      <c r="V204" s="2" t="str">
        <f>IF(O204&lt;&gt;"",VLOOKUP(O204,Runners!DE$5:DR$183,V$1,FALSE),"")</f>
        <v/>
      </c>
      <c r="W204" s="19" t="str">
        <f t="shared" si="91"/>
        <v/>
      </c>
    </row>
    <row r="205" spans="3:23" x14ac:dyDescent="0.25">
      <c r="C205" s="3">
        <f>IF(A205&lt;&gt;"",VLOOKUP(A205,Runners!A$5:AX$183,C$1,FALSE),0)</f>
        <v>0</v>
      </c>
      <c r="D205" s="6">
        <f t="shared" si="83"/>
        <v>202</v>
      </c>
      <c r="E205" s="2"/>
      <c r="F205" s="2"/>
      <c r="J205" s="1">
        <f t="shared" si="92"/>
        <v>0</v>
      </c>
      <c r="M205" s="8" t="str">
        <f t="shared" si="86"/>
        <v/>
      </c>
      <c r="N205" s="8" t="str">
        <f t="shared" si="84"/>
        <v/>
      </c>
      <c r="O205" s="1" t="str">
        <f t="shared" si="87"/>
        <v/>
      </c>
      <c r="P205" s="35" t="str">
        <f t="shared" si="85"/>
        <v/>
      </c>
      <c r="Q205" s="35" t="str">
        <f t="shared" si="88"/>
        <v/>
      </c>
      <c r="R205" s="6">
        <f t="shared" si="89"/>
        <v>0</v>
      </c>
      <c r="S205" s="6">
        <f>IF(AND(D205&lt;=L$4,P205&lt;&gt;"Y"),IF(N205&lt;VLOOKUP(O205,Runners!A$5:CY$183,S$1,FALSE),IF(Y$2="zero",0,Y$2),0),0)</f>
        <v>0</v>
      </c>
      <c r="T205" s="6">
        <f t="shared" si="90"/>
        <v>0</v>
      </c>
      <c r="U205" s="2"/>
      <c r="V205" s="2" t="str">
        <f>IF(O205&lt;&gt;"",VLOOKUP(O205,Runners!DE$5:DR$183,V$1,FALSE),"")</f>
        <v/>
      </c>
      <c r="W205" s="19" t="str">
        <f t="shared" si="91"/>
        <v/>
      </c>
    </row>
    <row r="206" spans="3:23" x14ac:dyDescent="0.25">
      <c r="C206" s="3">
        <f>IF(A206&lt;&gt;"",VLOOKUP(A206,Runners!A$5:AX$183,C$1,FALSE),0)</f>
        <v>0</v>
      </c>
      <c r="D206" s="6">
        <f t="shared" si="83"/>
        <v>203</v>
      </c>
      <c r="E206" s="2"/>
      <c r="F206" s="2"/>
      <c r="J206" s="1">
        <f t="shared" si="92"/>
        <v>0</v>
      </c>
      <c r="M206" s="8" t="str">
        <f t="shared" si="86"/>
        <v/>
      </c>
      <c r="N206" s="8" t="str">
        <f t="shared" si="84"/>
        <v/>
      </c>
      <c r="O206" s="1" t="str">
        <f t="shared" si="87"/>
        <v/>
      </c>
      <c r="P206" s="35" t="str">
        <f t="shared" si="85"/>
        <v/>
      </c>
      <c r="Q206" s="35" t="str">
        <f t="shared" si="88"/>
        <v/>
      </c>
      <c r="R206" s="6">
        <f t="shared" si="89"/>
        <v>0</v>
      </c>
      <c r="S206" s="6">
        <f>IF(AND(D206&lt;=L$4,P206&lt;&gt;"Y"),IF(N206&lt;VLOOKUP(O206,Runners!A$5:CY$183,S$1,FALSE),IF(Y$2="zero",0,Y$2),0),0)</f>
        <v>0</v>
      </c>
      <c r="T206" s="6">
        <f t="shared" si="90"/>
        <v>0</v>
      </c>
      <c r="U206" s="2"/>
      <c r="V206" s="2" t="str">
        <f>IF(O206&lt;&gt;"",VLOOKUP(O206,Runners!DE$5:DR$183,V$1,FALSE),"")</f>
        <v/>
      </c>
      <c r="W206" s="19" t="str">
        <f t="shared" si="91"/>
        <v/>
      </c>
    </row>
    <row r="207" spans="3:23" x14ac:dyDescent="0.25">
      <c r="D207" s="6">
        <f t="shared" si="83"/>
        <v>204</v>
      </c>
      <c r="S207" s="6">
        <f>IF(D207&lt;=L$4,IF(N207&lt;VLOOKUP(O207,Runners!A$5:CY$183,S$1,FALSE),2,0),0)</f>
        <v>0</v>
      </c>
    </row>
    <row r="208" spans="3:23" x14ac:dyDescent="0.25">
      <c r="D208" s="6">
        <f t="shared" si="83"/>
        <v>205</v>
      </c>
    </row>
    <row r="209" spans="4:4" x14ac:dyDescent="0.25">
      <c r="D209" s="6">
        <f t="shared" si="83"/>
        <v>206</v>
      </c>
    </row>
  </sheetData>
  <sortState ref="A4:CE105">
    <sortCondition ref="A105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CE209"/>
  <sheetViews>
    <sheetView showZeros="0" zoomScaleNormal="10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N18" sqref="N18"/>
    </sheetView>
  </sheetViews>
  <sheetFormatPr defaultColWidth="8.88671875" defaultRowHeight="12" x14ac:dyDescent="0.25"/>
  <cols>
    <col min="1" max="1" width="16.33203125" style="1" customWidth="1"/>
    <col min="2" max="2" width="5.5546875" style="1" customWidth="1"/>
    <col min="3" max="3" width="7.33203125" style="1" customWidth="1"/>
    <col min="4" max="4" width="3.5546875" style="6" bestFit="1" customWidth="1"/>
    <col min="5" max="5" width="7.6640625" style="1" customWidth="1"/>
    <col min="6" max="6" width="8.6640625" style="1" customWidth="1"/>
    <col min="7" max="7" width="8.6640625" style="6" customWidth="1"/>
    <col min="8" max="8" width="8.6640625" style="6" hidden="1" customWidth="1"/>
    <col min="9" max="9" width="8.109375" style="1" hidden="1" customWidth="1"/>
    <col min="10" max="10" width="5.6640625" style="1" hidden="1" customWidth="1"/>
    <col min="11" max="11" width="8.6640625" style="8" hidden="1" customWidth="1"/>
    <col min="12" max="12" width="11.109375" style="1" customWidth="1"/>
    <col min="13" max="13" width="8.88671875" style="1" customWidth="1"/>
    <col min="14" max="14" width="8.88671875" style="8" customWidth="1"/>
    <col min="15" max="15" width="16.6640625" style="1" customWidth="1"/>
    <col min="16" max="16" width="5.33203125" style="6" customWidth="1"/>
    <col min="17" max="17" width="5.5546875" style="6" hidden="1" customWidth="1"/>
    <col min="18" max="19" width="5.5546875" style="6" customWidth="1"/>
    <col min="20" max="20" width="5.5546875" style="1" customWidth="1"/>
    <col min="21" max="21" width="3.5546875" style="1" customWidth="1"/>
    <col min="22" max="22" width="0.44140625" style="1" customWidth="1"/>
    <col min="23" max="23" width="14.33203125" style="1" customWidth="1"/>
    <col min="24" max="24" width="10.33203125" style="1" customWidth="1"/>
    <col min="25" max="16384" width="8.88671875" style="1"/>
  </cols>
  <sheetData>
    <row r="1" spans="1:83" s="7" customFormat="1" ht="24" customHeight="1" x14ac:dyDescent="0.3">
      <c r="C1" s="7">
        <v>50</v>
      </c>
      <c r="D1" s="5"/>
      <c r="E1" s="4"/>
      <c r="F1" s="4"/>
      <c r="G1" s="5"/>
      <c r="H1" s="5"/>
      <c r="K1" s="10"/>
      <c r="N1" s="10"/>
      <c r="P1" s="5"/>
      <c r="Q1" s="5">
        <v>98</v>
      </c>
      <c r="R1" s="5"/>
      <c r="S1" s="5">
        <v>103</v>
      </c>
      <c r="T1" s="7">
        <v>3</v>
      </c>
      <c r="V1" s="7">
        <v>14</v>
      </c>
    </row>
    <row r="2" spans="1:83" s="7" customFormat="1" ht="24" customHeight="1" x14ac:dyDescent="0.25">
      <c r="A2" s="7" t="s">
        <v>19</v>
      </c>
      <c r="B2" s="7" t="s">
        <v>57</v>
      </c>
      <c r="C2" s="7" t="s">
        <v>52</v>
      </c>
      <c r="D2" s="5">
        <v>0</v>
      </c>
      <c r="E2" s="4"/>
      <c r="F2" s="4"/>
      <c r="G2" s="5"/>
      <c r="H2" s="5"/>
      <c r="K2" s="10"/>
      <c r="L2" s="14" t="s">
        <v>129</v>
      </c>
      <c r="M2" s="14" t="s">
        <v>130</v>
      </c>
      <c r="N2" s="22" t="s">
        <v>131</v>
      </c>
      <c r="P2" s="34" t="s">
        <v>57</v>
      </c>
      <c r="Q2" s="34"/>
      <c r="R2" s="5" t="s">
        <v>29</v>
      </c>
      <c r="S2" s="5" t="s">
        <v>110</v>
      </c>
      <c r="T2" s="5" t="s">
        <v>115</v>
      </c>
      <c r="W2" s="62" t="s">
        <v>126</v>
      </c>
      <c r="X2" s="12" t="s">
        <v>171</v>
      </c>
      <c r="Y2" s="43">
        <v>2</v>
      </c>
    </row>
    <row r="3" spans="1:83" s="7" customFormat="1" ht="3" customHeight="1" x14ac:dyDescent="0.3">
      <c r="D3" s="5">
        <v>0</v>
      </c>
      <c r="E3" s="4"/>
      <c r="F3" s="4"/>
      <c r="G3" s="5"/>
      <c r="H3" s="5"/>
      <c r="K3" s="10"/>
      <c r="L3" s="14"/>
      <c r="M3" s="14"/>
      <c r="N3" s="22"/>
      <c r="P3" s="34"/>
      <c r="Q3" s="34">
        <v>41</v>
      </c>
      <c r="R3" s="5">
        <v>41</v>
      </c>
      <c r="S3" s="5"/>
      <c r="T3" s="5"/>
    </row>
    <row r="4" spans="1:83" ht="24" customHeight="1" x14ac:dyDescent="0.25">
      <c r="A4" s="1" t="s">
        <v>5</v>
      </c>
      <c r="C4" s="3">
        <f>IF(A4&lt;&gt;"",VLOOKUP(A4,Runners!A$5:AX$183,C$1,FALSE),0)</f>
        <v>9.7222222222222224E-3</v>
      </c>
      <c r="D4" s="6">
        <f t="shared" ref="D4:D67" si="0">D3+1</f>
        <v>1</v>
      </c>
      <c r="E4" s="2"/>
      <c r="F4" s="2">
        <f t="shared" ref="F4:F9" si="1">IF(E4&gt;0,E4-C4,0)</f>
        <v>0</v>
      </c>
      <c r="J4" s="1" t="str">
        <f t="shared" ref="J4:J35" si="2">A4</f>
        <v>Alan Elstone</v>
      </c>
      <c r="L4" s="7">
        <f>COUNT(E4:E207)</f>
        <v>16</v>
      </c>
      <c r="M4" s="8">
        <f>IF(D4&lt;=L$4,SMALL(E$4:E$207,D4),"")</f>
        <v>2.4456018518518519E-2</v>
      </c>
      <c r="N4" s="8">
        <f t="shared" ref="N4:N28" si="3">IF(D4&lt;=L$4,VLOOKUP(M4,E$4:F$207,2,FALSE),"")</f>
        <v>2.4282407407407409E-2</v>
      </c>
      <c r="O4" s="1" t="str">
        <f t="shared" ref="O4:O28" si="4">IF(D4&lt;=L$4,VLOOKUP(M4,E$4:J$207,6,FALSE),"")</f>
        <v>Matt Kay</v>
      </c>
      <c r="P4" s="35">
        <f t="shared" ref="P4:P28" si="5">IF(D4&lt;=L$4,VLOOKUP(O4,A$4:B$207,2,FALSE),"")</f>
        <v>0</v>
      </c>
      <c r="Q4" s="35">
        <f t="shared" ref="Q4:Q28" si="6">IF(D4&lt;=L$4,IF(P4="Y",Q3,Q3-1),"")</f>
        <v>40</v>
      </c>
      <c r="R4" s="80">
        <f t="shared" ref="R4:R28" si="7">IF(Q4=Q3,0,IF(Q4&gt;0,Q4,1))</f>
        <v>40</v>
      </c>
      <c r="S4" s="80">
        <f>IF(AND(D4&lt;=L$4,P4&lt;&gt;"Y"),IF(N4&lt;VLOOKUP(O4,Runners!A$5:CY$183,S$1,FALSE),IF(Y$2="zero",0,Y$2),0),0)</f>
        <v>0</v>
      </c>
      <c r="T4" s="80">
        <f t="shared" ref="T4:T28" si="8">IF(AND(D4&lt;=L$4,P4&lt;&gt;"Y"),S4+R4,0)</f>
        <v>40</v>
      </c>
      <c r="U4" s="2"/>
      <c r="V4" s="2">
        <f>IF(O4&lt;&gt;"",VLOOKUP(O4,Runners!DE$5:DR$183,V$1,FALSE),"")</f>
        <v>2.7695384010347001E-2</v>
      </c>
      <c r="W4" s="100">
        <f>IF(O4&lt;&gt;"",(V4-N4)/V4,"")</f>
        <v>0.12323268750000013</v>
      </c>
    </row>
    <row r="5" spans="1:83" x14ac:dyDescent="0.25">
      <c r="A5" s="1" t="s">
        <v>1</v>
      </c>
      <c r="C5" s="3">
        <f>IF(A5&lt;&gt;"",VLOOKUP(A5,Runners!A$5:AX$183,C$1,FALSE),0)</f>
        <v>1.1111111111111112E-2</v>
      </c>
      <c r="D5" s="6">
        <f t="shared" si="0"/>
        <v>2</v>
      </c>
      <c r="E5" s="2"/>
      <c r="F5" s="2">
        <f t="shared" si="1"/>
        <v>0</v>
      </c>
      <c r="J5" s="1" t="str">
        <f t="shared" si="2"/>
        <v>Alex Tate</v>
      </c>
      <c r="L5" s="7"/>
      <c r="M5" s="8">
        <f t="shared" ref="M5:M28" si="9">IF(D5&lt;=L$4,SMALL(E$4:E$207,D5),"")</f>
        <v>2.5925925925925925E-2</v>
      </c>
      <c r="N5" s="8">
        <f t="shared" si="3"/>
        <v>2.1412037037037035E-2</v>
      </c>
      <c r="O5" s="1" t="str">
        <f t="shared" si="4"/>
        <v>Paul McAllister</v>
      </c>
      <c r="P5" s="35">
        <f t="shared" si="5"/>
        <v>0</v>
      </c>
      <c r="Q5" s="35">
        <f t="shared" si="6"/>
        <v>39</v>
      </c>
      <c r="R5" s="80">
        <f t="shared" si="7"/>
        <v>39</v>
      </c>
      <c r="S5" s="80">
        <f>IF(AND(D5&lt;=L$4,P5&lt;&gt;"Y"),IF(N5&lt;VLOOKUP(O5,Runners!A$5:CY$183,S$1,FALSE),IF(Y$2="zero",0,Y$2),0),0)</f>
        <v>0</v>
      </c>
      <c r="T5" s="80">
        <f t="shared" si="8"/>
        <v>39</v>
      </c>
      <c r="U5" s="2"/>
      <c r="V5" s="2">
        <f>IF(O5&lt;&gt;"",VLOOKUP(O5,Runners!DE$5:DR$183,V$1,FALSE),"")</f>
        <v>2.3367980258730273E-2</v>
      </c>
      <c r="W5" s="100">
        <f t="shared" ref="W5:W28" si="10">IF(O5&lt;&gt;"",(V5-N5)/V5,"")</f>
        <v>8.3701851851851777E-2</v>
      </c>
      <c r="X5" s="2" t="s">
        <v>126</v>
      </c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</row>
    <row r="6" spans="1:83" x14ac:dyDescent="0.25">
      <c r="A6" s="1" t="s">
        <v>187</v>
      </c>
      <c r="B6" s="3"/>
      <c r="C6" s="3">
        <f>IF(A6&lt;&gt;"",VLOOKUP(A6,Runners!A$5:AX$183,C$1,FALSE),0)</f>
        <v>4.340277777777778E-3</v>
      </c>
      <c r="D6" s="6">
        <f t="shared" si="0"/>
        <v>3</v>
      </c>
      <c r="E6" s="2"/>
      <c r="F6" s="2">
        <f t="shared" si="1"/>
        <v>0</v>
      </c>
      <c r="J6" s="1" t="str">
        <f t="shared" si="2"/>
        <v>Alex Wiggins</v>
      </c>
      <c r="M6" s="8">
        <f t="shared" si="9"/>
        <v>2.642361111111111E-2</v>
      </c>
      <c r="N6" s="8">
        <f t="shared" si="3"/>
        <v>1.9826388888888886E-2</v>
      </c>
      <c r="O6" s="1" t="str">
        <f t="shared" si="4"/>
        <v>Claire Markham</v>
      </c>
      <c r="P6" s="35">
        <f t="shared" si="5"/>
        <v>0</v>
      </c>
      <c r="Q6" s="35">
        <f t="shared" si="6"/>
        <v>38</v>
      </c>
      <c r="R6" s="80">
        <f t="shared" si="7"/>
        <v>38</v>
      </c>
      <c r="S6" s="80">
        <f>IF(AND(D6&lt;=L$4,P6&lt;&gt;"Y"),IF(N6&lt;VLOOKUP(O6,Runners!A$5:CY$183,S$1,FALSE),IF(Y$2="zero",0,Y$2),0),0)</f>
        <v>0</v>
      </c>
      <c r="T6" s="80">
        <f t="shared" si="8"/>
        <v>38</v>
      </c>
      <c r="U6" s="2"/>
      <c r="V6" s="2">
        <f>IF(O6&lt;&gt;"",VLOOKUP(O6,Runners!DE$5:DR$183,V$1,FALSE),"")</f>
        <v>2.1161899670319877E-2</v>
      </c>
      <c r="W6" s="100">
        <f t="shared" si="10"/>
        <v>6.3109210526315837E-2</v>
      </c>
    </row>
    <row r="7" spans="1:83" x14ac:dyDescent="0.25">
      <c r="A7" s="1" t="s">
        <v>178</v>
      </c>
      <c r="C7" s="3">
        <f>IF(A7&lt;&gt;"",VLOOKUP(A7,Runners!A$5:AX$183,C$1,FALSE),0)</f>
        <v>1.4583333333333334E-2</v>
      </c>
      <c r="D7" s="6">
        <f t="shared" si="0"/>
        <v>4</v>
      </c>
      <c r="E7" s="2"/>
      <c r="F7" s="2">
        <f t="shared" si="1"/>
        <v>0</v>
      </c>
      <c r="J7" s="1" t="str">
        <f t="shared" si="2"/>
        <v>Alistair Leivers</v>
      </c>
      <c r="M7" s="8">
        <f t="shared" si="9"/>
        <v>2.6504629629629628E-2</v>
      </c>
      <c r="N7" s="8">
        <f t="shared" si="3"/>
        <v>1.9560185185185184E-2</v>
      </c>
      <c r="O7" s="1" t="str">
        <f t="shared" si="4"/>
        <v>Greg Oulton</v>
      </c>
      <c r="P7" s="35">
        <f t="shared" si="5"/>
        <v>0</v>
      </c>
      <c r="Q7" s="35">
        <f t="shared" si="6"/>
        <v>37</v>
      </c>
      <c r="R7" s="80">
        <f t="shared" si="7"/>
        <v>37</v>
      </c>
      <c r="S7" s="80">
        <f>IF(AND(D7&lt;=L$4,P7&lt;&gt;"Y"),IF(N7&lt;VLOOKUP(O7,Runners!A$5:CY$183,S$1,FALSE),IF(Y$2="zero",0,Y$2),0),0)</f>
        <v>2</v>
      </c>
      <c r="T7" s="80">
        <f t="shared" si="8"/>
        <v>39</v>
      </c>
      <c r="U7" s="2"/>
      <c r="V7" s="2">
        <f>IF(O7&lt;&gt;"",VLOOKUP(O7,Runners!DE$5:DR$183,V$1,FALSE),"")</f>
        <v>2.0844907407407406E-2</v>
      </c>
      <c r="W7" s="100">
        <f t="shared" si="10"/>
        <v>6.1632426429761231E-2</v>
      </c>
    </row>
    <row r="8" spans="1:83" x14ac:dyDescent="0.25">
      <c r="A8" s="1" t="s">
        <v>43</v>
      </c>
      <c r="C8" s="3">
        <f>IF(A8&lt;&gt;"",VLOOKUP(A8,Runners!A$5:AX$183,C$1,FALSE),0)</f>
        <v>1.2499999999999999E-2</v>
      </c>
      <c r="D8" s="6">
        <f t="shared" si="0"/>
        <v>5</v>
      </c>
      <c r="E8" s="2"/>
      <c r="F8" s="2">
        <f t="shared" si="1"/>
        <v>0</v>
      </c>
      <c r="J8" s="1" t="str">
        <f t="shared" si="2"/>
        <v>Andy Draper</v>
      </c>
      <c r="M8" s="8">
        <f t="shared" si="9"/>
        <v>2.6516203703703698E-2</v>
      </c>
      <c r="N8" s="8">
        <f t="shared" si="3"/>
        <v>1.9918981481481475E-2</v>
      </c>
      <c r="O8" s="1" t="str">
        <f t="shared" si="4"/>
        <v>Richard Storey</v>
      </c>
      <c r="P8" s="35">
        <f t="shared" si="5"/>
        <v>0</v>
      </c>
      <c r="Q8" s="35">
        <f t="shared" si="6"/>
        <v>36</v>
      </c>
      <c r="R8" s="80">
        <f t="shared" si="7"/>
        <v>36</v>
      </c>
      <c r="S8" s="80">
        <f>IF(AND(D8&lt;=L$4,P8&lt;&gt;"Y"),IF(N8&lt;VLOOKUP(O8,Runners!A$5:CY$183,S$1,FALSE),IF(Y$2="zero",0,Y$2),0),0)</f>
        <v>2</v>
      </c>
      <c r="T8" s="80">
        <f t="shared" si="8"/>
        <v>38</v>
      </c>
      <c r="U8" s="2"/>
      <c r="V8" s="2">
        <f>IF(O8&lt;&gt;"",VLOOKUP(O8,Runners!DE$5:DR$183,V$1,FALSE),"")</f>
        <v>2.1226851851851851E-2</v>
      </c>
      <c r="W8" s="100">
        <f t="shared" si="10"/>
        <v>6.1613958560523707E-2</v>
      </c>
    </row>
    <row r="9" spans="1:83" x14ac:dyDescent="0.25">
      <c r="A9" s="1" t="s">
        <v>228</v>
      </c>
      <c r="C9" s="3">
        <f>IF(A9&lt;&gt;"",VLOOKUP(A9,Runners!A$5:AX$183,C$1,FALSE),0)</f>
        <v>1.0069444444444445E-2</v>
      </c>
      <c r="D9" s="6">
        <f t="shared" si="0"/>
        <v>6</v>
      </c>
      <c r="E9" s="2"/>
      <c r="F9" s="2">
        <f t="shared" si="1"/>
        <v>0</v>
      </c>
      <c r="J9" s="1" t="str">
        <f t="shared" si="2"/>
        <v>Ant Joy</v>
      </c>
      <c r="M9" s="8">
        <f t="shared" si="9"/>
        <v>2.6712962962962966E-2</v>
      </c>
      <c r="N9" s="8">
        <f t="shared" si="3"/>
        <v>1.2824074074074078E-2</v>
      </c>
      <c r="O9" s="1" t="str">
        <f t="shared" si="4"/>
        <v>Mike Toft</v>
      </c>
      <c r="P9" s="35">
        <f t="shared" si="5"/>
        <v>0</v>
      </c>
      <c r="Q9" s="35">
        <f t="shared" si="6"/>
        <v>35</v>
      </c>
      <c r="R9" s="80">
        <f t="shared" si="7"/>
        <v>35</v>
      </c>
      <c r="S9" s="80">
        <f>IF(AND(D9&lt;=L$4,P9&lt;&gt;"Y"),IF(N9&lt;VLOOKUP(O9,Runners!A$5:CY$183,S$1,FALSE),IF(Y$2="zero",0,Y$2),0),0)</f>
        <v>0</v>
      </c>
      <c r="T9" s="80">
        <f t="shared" si="8"/>
        <v>35</v>
      </c>
      <c r="U9" s="2"/>
      <c r="V9" s="2">
        <f>IF(O9&lt;&gt;"",VLOOKUP(O9,Runners!DE$5:DR$183,V$1,FALSE),"")</f>
        <v>1.3919745514022284E-2</v>
      </c>
      <c r="W9" s="100">
        <f t="shared" si="10"/>
        <v>7.871346777456982E-2</v>
      </c>
    </row>
    <row r="10" spans="1:83" x14ac:dyDescent="0.25">
      <c r="A10" s="1" t="s">
        <v>18</v>
      </c>
      <c r="C10" s="3">
        <f>IF(A10&lt;&gt;"",VLOOKUP(A10,Runners!A$5:AX$183,C$1,FALSE),0)</f>
        <v>7.4652777777777781E-3</v>
      </c>
      <c r="D10" s="6">
        <f t="shared" si="0"/>
        <v>7</v>
      </c>
      <c r="E10" s="2"/>
      <c r="F10" s="2">
        <f t="shared" ref="F10:F31" si="11">IF(E10&gt;0,E10-C10,0)</f>
        <v>0</v>
      </c>
      <c r="J10" s="1" t="str">
        <f t="shared" si="2"/>
        <v>Barbara Holmes</v>
      </c>
      <c r="M10" s="8">
        <f t="shared" si="9"/>
        <v>2.6724537037037036E-2</v>
      </c>
      <c r="N10" s="8">
        <f t="shared" si="3"/>
        <v>1.474537037037037E-2</v>
      </c>
      <c r="O10" s="1" t="str">
        <f t="shared" si="4"/>
        <v>Joe Greenwood</v>
      </c>
      <c r="P10" s="35">
        <f t="shared" si="5"/>
        <v>0</v>
      </c>
      <c r="Q10" s="35">
        <f t="shared" si="6"/>
        <v>34</v>
      </c>
      <c r="R10" s="80">
        <f t="shared" si="7"/>
        <v>34</v>
      </c>
      <c r="S10" s="80">
        <f>IF(AND(D10&lt;=L$4,P10&lt;&gt;"Y"),IF(N10&lt;VLOOKUP(O10,Runners!A$5:CY$183,S$1,FALSE),IF(Y$2="zero",0,Y$2),0),0)</f>
        <v>0</v>
      </c>
      <c r="T10" s="80">
        <f t="shared" si="8"/>
        <v>34</v>
      </c>
      <c r="U10" s="2"/>
      <c r="V10" s="2">
        <f>IF(O10&lt;&gt;"",VLOOKUP(O10,Runners!DE$5:DR$183,V$1,FALSE),"")</f>
        <v>1.5840486302929502E-2</v>
      </c>
      <c r="W10" s="100">
        <f t="shared" si="10"/>
        <v>6.9133984375000096E-2</v>
      </c>
    </row>
    <row r="11" spans="1:83" x14ac:dyDescent="0.25">
      <c r="A11" s="1" t="s">
        <v>173</v>
      </c>
      <c r="B11" s="3"/>
      <c r="C11" s="3">
        <f>IF(A11&lt;&gt;"",VLOOKUP(A11,Runners!A$5:AX$183,C$1,FALSE),0)</f>
        <v>7.8125E-3</v>
      </c>
      <c r="D11" s="6">
        <f t="shared" si="0"/>
        <v>8</v>
      </c>
      <c r="E11" s="2">
        <v>2.8217592592592589E-2</v>
      </c>
      <c r="F11" s="2">
        <f t="shared" si="11"/>
        <v>2.0405092592592589E-2</v>
      </c>
      <c r="J11" s="1" t="str">
        <f t="shared" si="2"/>
        <v>Barry Broughton</v>
      </c>
      <c r="M11" s="8">
        <f t="shared" si="9"/>
        <v>2.7106481481481481E-2</v>
      </c>
      <c r="N11" s="8">
        <f t="shared" si="3"/>
        <v>1.877314814814815E-2</v>
      </c>
      <c r="O11" s="1" t="str">
        <f t="shared" si="4"/>
        <v>Gillian Anderson</v>
      </c>
      <c r="P11" s="35">
        <f t="shared" si="5"/>
        <v>0</v>
      </c>
      <c r="Q11" s="35">
        <f t="shared" si="6"/>
        <v>33</v>
      </c>
      <c r="R11" s="80">
        <f t="shared" si="7"/>
        <v>33</v>
      </c>
      <c r="S11" s="80">
        <f>IF(AND(D11&lt;=L$4,P11&lt;&gt;"Y"),IF(N11&lt;VLOOKUP(O11,Runners!A$5:CY$183,S$1,FALSE),IF(Y$2="zero",0,Y$2),0),0)</f>
        <v>2</v>
      </c>
      <c r="T11" s="80">
        <f t="shared" si="8"/>
        <v>35</v>
      </c>
      <c r="U11" s="2"/>
      <c r="V11" s="2">
        <f>IF(O11&lt;&gt;"",VLOOKUP(O11,Runners!DE$5:DR$183,V$1,FALSE),"")</f>
        <v>1.9548611111111117E-2</v>
      </c>
      <c r="W11" s="100">
        <f t="shared" si="10"/>
        <v>3.9668442865601158E-2</v>
      </c>
    </row>
    <row r="12" spans="1:83" x14ac:dyDescent="0.25">
      <c r="A12" s="1" t="s">
        <v>27</v>
      </c>
      <c r="C12" s="3">
        <f>IF(A12&lt;&gt;"",VLOOKUP(A12,Runners!A$5:AX$183,C$1,FALSE),0)</f>
        <v>4.340277777777778E-3</v>
      </c>
      <c r="D12" s="6">
        <f t="shared" si="0"/>
        <v>9</v>
      </c>
      <c r="E12" s="2">
        <v>2.8645833333333332E-2</v>
      </c>
      <c r="F12" s="2">
        <f t="shared" si="11"/>
        <v>2.4305555555555552E-2</v>
      </c>
      <c r="J12" s="1" t="str">
        <f t="shared" si="2"/>
        <v>Bec Willetts</v>
      </c>
      <c r="M12" s="8">
        <f t="shared" si="9"/>
        <v>2.75E-2</v>
      </c>
      <c r="N12" s="8">
        <f t="shared" si="3"/>
        <v>2.0555555555555556E-2</v>
      </c>
      <c r="O12" s="1" t="str">
        <f t="shared" si="4"/>
        <v>Julia Rolfe</v>
      </c>
      <c r="P12" s="35">
        <f t="shared" si="5"/>
        <v>0</v>
      </c>
      <c r="Q12" s="35">
        <f t="shared" si="6"/>
        <v>32</v>
      </c>
      <c r="R12" s="80">
        <f t="shared" si="7"/>
        <v>32</v>
      </c>
      <c r="S12" s="80">
        <f>IF(AND(D12&lt;=L$4,P12&lt;&gt;"Y"),IF(N12&lt;VLOOKUP(O12,Runners!A$5:CY$183,S$1,FALSE),IF(Y$2="zero",0,Y$2),0),0)</f>
        <v>2</v>
      </c>
      <c r="T12" s="80">
        <f t="shared" si="8"/>
        <v>34</v>
      </c>
      <c r="U12" s="2"/>
      <c r="V12" s="2">
        <f>IF(O12&lt;&gt;"",VLOOKUP(O12,Runners!DE$5:DR$183,V$1,FALSE),"")</f>
        <v>2.0960648148148148E-2</v>
      </c>
      <c r="W12" s="100">
        <f t="shared" si="10"/>
        <v>1.9326339039204846E-2</v>
      </c>
    </row>
    <row r="13" spans="1:83" x14ac:dyDescent="0.25">
      <c r="A13" s="1" t="s">
        <v>17</v>
      </c>
      <c r="C13" s="3">
        <f>IF(A13&lt;&gt;"",VLOOKUP(A13,Runners!A$5:AX$183,C$1,FALSE),0)</f>
        <v>8.6805555555555551E-4</v>
      </c>
      <c r="D13" s="6">
        <f t="shared" si="0"/>
        <v>10</v>
      </c>
      <c r="E13" s="2"/>
      <c r="F13" s="2">
        <f t="shared" si="11"/>
        <v>0</v>
      </c>
      <c r="J13" s="1" t="str">
        <f t="shared" si="2"/>
        <v>Bob Clough</v>
      </c>
      <c r="M13" s="8">
        <f t="shared" si="9"/>
        <v>2.7501157407407408E-2</v>
      </c>
      <c r="N13" s="8">
        <f t="shared" si="3"/>
        <v>1.517476851851852E-2</v>
      </c>
      <c r="O13" s="1" t="str">
        <f t="shared" si="4"/>
        <v>Chris Cottam</v>
      </c>
      <c r="P13" s="35"/>
      <c r="Q13" s="35">
        <f t="shared" si="6"/>
        <v>31</v>
      </c>
      <c r="R13" s="80">
        <f t="shared" si="7"/>
        <v>31</v>
      </c>
      <c r="S13" s="80">
        <f>IF(AND(D13&lt;=L$4,P13&lt;&gt;"Y"),IF(N13&lt;VLOOKUP(O13,Runners!A$5:CY$183,S$1,FALSE),IF(Y$2="zero",0,Y$2),0),0)</f>
        <v>2</v>
      </c>
      <c r="T13" s="80">
        <f t="shared" si="8"/>
        <v>33</v>
      </c>
      <c r="U13" s="2"/>
      <c r="V13" s="2">
        <f>IF(O13&lt;&gt;"",VLOOKUP(O13,Runners!DE$5:DR$183,V$1,FALSE),"")</f>
        <v>1.5532407407407408E-2</v>
      </c>
      <c r="W13" s="100">
        <f t="shared" si="10"/>
        <v>2.3025335320417246E-2</v>
      </c>
    </row>
    <row r="14" spans="1:83" x14ac:dyDescent="0.25">
      <c r="A14" s="1" t="s">
        <v>190</v>
      </c>
      <c r="C14" s="3">
        <f>IF(A14&lt;&gt;"",VLOOKUP(A14,Runners!A$5:AX$183,C$1,FALSE),0)</f>
        <v>3.2986111111111111E-3</v>
      </c>
      <c r="D14" s="6">
        <f t="shared" si="0"/>
        <v>11</v>
      </c>
      <c r="E14" s="2"/>
      <c r="F14" s="2">
        <f t="shared" si="11"/>
        <v>0</v>
      </c>
      <c r="J14" s="1" t="str">
        <f t="shared" si="2"/>
        <v>Carolyn Melvin</v>
      </c>
      <c r="M14" s="8">
        <f t="shared" si="9"/>
        <v>2.7847222222222221E-2</v>
      </c>
      <c r="N14" s="8">
        <f t="shared" si="3"/>
        <v>1.6041666666666666E-2</v>
      </c>
      <c r="O14" s="1" t="str">
        <f t="shared" si="4"/>
        <v>Mark Selby</v>
      </c>
      <c r="P14" s="35">
        <f t="shared" si="5"/>
        <v>0</v>
      </c>
      <c r="Q14" s="35">
        <f t="shared" si="6"/>
        <v>30</v>
      </c>
      <c r="R14" s="80">
        <f t="shared" si="7"/>
        <v>30</v>
      </c>
      <c r="S14" s="80">
        <f>IF(AND(D14&lt;=L$4,P14&lt;&gt;"Y"),IF(N14&lt;VLOOKUP(O14,Runners!A$5:CY$183,S$1,FALSE),IF(Y$2="zero",0,Y$2),0),0)</f>
        <v>2</v>
      </c>
      <c r="T14" s="80">
        <f t="shared" si="8"/>
        <v>32</v>
      </c>
      <c r="U14" s="2"/>
      <c r="V14" s="2">
        <f>IF(O14&lt;&gt;"",VLOOKUP(O14,Runners!DE$5:DR$183,V$1,FALSE),"")</f>
        <v>1.6111111111111118E-2</v>
      </c>
      <c r="W14" s="100">
        <f t="shared" si="10"/>
        <v>4.3103448275866639E-3</v>
      </c>
    </row>
    <row r="15" spans="1:83" x14ac:dyDescent="0.25">
      <c r="A15" s="1" t="s">
        <v>125</v>
      </c>
      <c r="C15" s="3">
        <f>IF(A15&lt;&gt;"",VLOOKUP(A15,Runners!A$5:AX$183,C$1,FALSE),0)</f>
        <v>1.0069444444444445E-2</v>
      </c>
      <c r="D15" s="6">
        <f t="shared" si="0"/>
        <v>12</v>
      </c>
      <c r="E15" s="2"/>
      <c r="F15" s="2">
        <f t="shared" si="11"/>
        <v>0</v>
      </c>
      <c r="J15" s="1" t="str">
        <f t="shared" si="2"/>
        <v>Catherine Carrdus</v>
      </c>
      <c r="M15" s="8">
        <f t="shared" si="9"/>
        <v>2.8101851851851854E-2</v>
      </c>
      <c r="N15" s="8">
        <f t="shared" si="3"/>
        <v>1.5428240740740742E-2</v>
      </c>
      <c r="O15" s="1" t="str">
        <f t="shared" si="4"/>
        <v>Dom Kirby</v>
      </c>
      <c r="P15" s="35">
        <f t="shared" si="5"/>
        <v>0</v>
      </c>
      <c r="Q15" s="35">
        <f t="shared" si="6"/>
        <v>29</v>
      </c>
      <c r="R15" s="80">
        <f t="shared" si="7"/>
        <v>29</v>
      </c>
      <c r="S15" s="80">
        <f>IF(AND(D15&lt;=L$4,P15&lt;&gt;"Y"),IF(N15&lt;VLOOKUP(O15,Runners!A$5:CY$183,S$1,FALSE),IF(Y$2="zero",0,Y$2),0),0)</f>
        <v>0</v>
      </c>
      <c r="T15" s="80">
        <f t="shared" si="8"/>
        <v>29</v>
      </c>
      <c r="U15" s="2"/>
      <c r="V15" s="2">
        <f>IF(O15&lt;&gt;"",VLOOKUP(O15,Runners!DE$5:DR$183,V$1,FALSE),"")</f>
        <v>1.5219907407407404E-2</v>
      </c>
      <c r="W15" s="100">
        <f t="shared" si="10"/>
        <v>-1.3688212927756974E-2</v>
      </c>
    </row>
    <row r="16" spans="1:83" x14ac:dyDescent="0.25">
      <c r="A16" s="1" t="s">
        <v>161</v>
      </c>
      <c r="C16" s="3">
        <f>IF(A16&lt;&gt;"",VLOOKUP(A16,Runners!A$5:AX$183,C$1,FALSE),0)</f>
        <v>7.1180555555555554E-3</v>
      </c>
      <c r="D16" s="6">
        <f t="shared" si="0"/>
        <v>13</v>
      </c>
      <c r="E16" s="2"/>
      <c r="F16" s="2">
        <f t="shared" si="11"/>
        <v>0</v>
      </c>
      <c r="J16" s="1" t="str">
        <f t="shared" si="2"/>
        <v>Catherine MacLachlan</v>
      </c>
      <c r="M16" s="8">
        <f t="shared" si="9"/>
        <v>2.8217592592592589E-2</v>
      </c>
      <c r="N16" s="8">
        <f t="shared" si="3"/>
        <v>2.0405092592592589E-2</v>
      </c>
      <c r="O16" s="1" t="str">
        <f t="shared" si="4"/>
        <v>Barry Broughton</v>
      </c>
      <c r="P16" s="35">
        <f t="shared" si="5"/>
        <v>0</v>
      </c>
      <c r="Q16" s="35">
        <f t="shared" si="6"/>
        <v>28</v>
      </c>
      <c r="R16" s="80">
        <f t="shared" si="7"/>
        <v>28</v>
      </c>
      <c r="S16" s="80">
        <f>IF(AND(D16&lt;=L$4,P16&lt;&gt;"Y"),IF(N16&lt;VLOOKUP(O16,Runners!A$5:CY$183,S$1,FALSE),IF(Y$2="zero",0,Y$2),0),0)</f>
        <v>0</v>
      </c>
      <c r="T16" s="80">
        <f t="shared" si="8"/>
        <v>28</v>
      </c>
      <c r="U16" s="2"/>
      <c r="V16" s="2">
        <f>IF(O16&lt;&gt;"",VLOOKUP(O16,Runners!DE$5:DR$183,V$1,FALSE),"")</f>
        <v>2.0046296296296295E-2</v>
      </c>
      <c r="W16" s="100">
        <f t="shared" si="10"/>
        <v>-1.7898383371824395E-2</v>
      </c>
    </row>
    <row r="17" spans="1:23" x14ac:dyDescent="0.25">
      <c r="A17" s="1" t="s">
        <v>137</v>
      </c>
      <c r="C17" s="3">
        <f>IF(A17&lt;&gt;"",VLOOKUP(A17,Runners!A$5:AX$183,C$1,FALSE),0)</f>
        <v>1.0243055555555556E-2</v>
      </c>
      <c r="D17" s="6">
        <f t="shared" si="0"/>
        <v>14</v>
      </c>
      <c r="E17" s="2"/>
      <c r="F17" s="2">
        <f t="shared" si="11"/>
        <v>0</v>
      </c>
      <c r="J17" s="1" t="str">
        <f t="shared" si="2"/>
        <v>Chris Bowker</v>
      </c>
      <c r="M17" s="8">
        <f t="shared" si="9"/>
        <v>2.8356481481481483E-2</v>
      </c>
      <c r="N17" s="8">
        <f t="shared" si="3"/>
        <v>1.5162037037037038E-2</v>
      </c>
      <c r="O17" s="1" t="str">
        <f t="shared" si="4"/>
        <v>James Whittle</v>
      </c>
      <c r="P17" s="35">
        <f t="shared" si="5"/>
        <v>0</v>
      </c>
      <c r="Q17" s="35">
        <f t="shared" si="6"/>
        <v>27</v>
      </c>
      <c r="R17" s="80">
        <f t="shared" si="7"/>
        <v>27</v>
      </c>
      <c r="S17" s="80">
        <f>IF(AND(D17&lt;=L$4,P17&lt;&gt;"Y"),IF(N17&lt;VLOOKUP(O17,Runners!A$5:CY$183,S$1,FALSE),IF(Y$2="zero",0,Y$2),0),0)</f>
        <v>0</v>
      </c>
      <c r="T17" s="80">
        <f t="shared" si="8"/>
        <v>27</v>
      </c>
      <c r="U17" s="2"/>
      <c r="V17" s="2">
        <f>IF(O17&lt;&gt;"",VLOOKUP(O17,Runners!DE$5:DR$183,V$1,FALSE),"")</f>
        <v>1.4641203703703707E-2</v>
      </c>
      <c r="W17" s="100">
        <f t="shared" si="10"/>
        <v>-3.5573122529644133E-2</v>
      </c>
    </row>
    <row r="18" spans="1:23" x14ac:dyDescent="0.25">
      <c r="A18" s="1" t="s">
        <v>172</v>
      </c>
      <c r="C18" s="3">
        <f>IF(A18&lt;&gt;"",VLOOKUP(A18,Runners!A$5:AX$183,C$1,FALSE),0)</f>
        <v>1.2326388888888888E-2</v>
      </c>
      <c r="D18" s="6">
        <f t="shared" si="0"/>
        <v>15</v>
      </c>
      <c r="E18" s="2">
        <v>2.7501157407407408E-2</v>
      </c>
      <c r="F18" s="2">
        <f t="shared" si="11"/>
        <v>1.517476851851852E-2</v>
      </c>
      <c r="J18" s="1" t="str">
        <f t="shared" si="2"/>
        <v>Chris Cottam</v>
      </c>
      <c r="M18" s="8">
        <f t="shared" si="9"/>
        <v>2.8645833333333332E-2</v>
      </c>
      <c r="N18" s="8">
        <f t="shared" si="3"/>
        <v>2.4305555555555552E-2</v>
      </c>
      <c r="O18" s="1" t="str">
        <f t="shared" si="4"/>
        <v>Bec Willetts</v>
      </c>
      <c r="P18" s="35">
        <f t="shared" si="5"/>
        <v>0</v>
      </c>
      <c r="Q18" s="35">
        <f t="shared" si="6"/>
        <v>26</v>
      </c>
      <c r="R18" s="80">
        <f t="shared" si="7"/>
        <v>26</v>
      </c>
      <c r="S18" s="80">
        <f>IF(AND(D18&lt;=L$4,P18&lt;&gt;"Y"),IF(N18&lt;VLOOKUP(O18,Runners!A$5:CY$183,S$1,FALSE),IF(Y$2="zero",0,Y$2),0),0)</f>
        <v>2</v>
      </c>
      <c r="T18" s="80">
        <f t="shared" si="8"/>
        <v>28</v>
      </c>
      <c r="U18" s="2"/>
      <c r="V18" s="2">
        <f>IF(O18&lt;&gt;"",VLOOKUP(O18,Runners!DE$5:DR$183,V$1,FALSE),"")</f>
        <v>2.3555501087966998E-2</v>
      </c>
      <c r="W18" s="100">
        <f t="shared" si="10"/>
        <v>-3.1842008573178246E-2</v>
      </c>
    </row>
    <row r="19" spans="1:23" x14ac:dyDescent="0.25">
      <c r="A19" s="1" t="s">
        <v>150</v>
      </c>
      <c r="C19" s="3">
        <f>IF(A19&lt;&gt;"",VLOOKUP(A19,Runners!A$5:AX$183,C$1,FALSE),0)</f>
        <v>6.5972222222222222E-3</v>
      </c>
      <c r="D19" s="6">
        <f t="shared" si="0"/>
        <v>16</v>
      </c>
      <c r="E19" s="2">
        <v>2.642361111111111E-2</v>
      </c>
      <c r="F19" s="2">
        <f t="shared" si="11"/>
        <v>1.9826388888888886E-2</v>
      </c>
      <c r="J19" s="1" t="str">
        <f t="shared" si="2"/>
        <v>Claire Markham</v>
      </c>
      <c r="M19" s="8">
        <f t="shared" si="9"/>
        <v>2.9270833333333333E-2</v>
      </c>
      <c r="N19" s="8">
        <f t="shared" si="3"/>
        <v>2.6145833333333333E-2</v>
      </c>
      <c r="O19" s="1" t="str">
        <f t="shared" si="4"/>
        <v>Sue Henry</v>
      </c>
      <c r="P19" s="35">
        <f t="shared" si="5"/>
        <v>0</v>
      </c>
      <c r="Q19" s="35">
        <f t="shared" si="6"/>
        <v>25</v>
      </c>
      <c r="R19" s="80">
        <f t="shared" si="7"/>
        <v>25</v>
      </c>
      <c r="S19" s="80">
        <f>IF(AND(D19&lt;=L$4,P19&lt;&gt;"Y"),IF(N19&lt;VLOOKUP(O19,Runners!A$5:CY$183,S$1,FALSE),IF(Y$2="zero",0,Y$2),0),0)</f>
        <v>0</v>
      </c>
      <c r="T19" s="80">
        <f t="shared" si="8"/>
        <v>25</v>
      </c>
      <c r="U19" s="2"/>
      <c r="V19" s="2">
        <f>IF(O19&lt;&gt;"",VLOOKUP(O19,Runners!DE$5:DR$183,V$1,FALSE),"")</f>
        <v>2.4745486111111107E-2</v>
      </c>
      <c r="W19" s="100">
        <f>IF(O19&lt;&gt;"",(V19-N19)/V19,"")</f>
        <v>-5.6590006594917884E-2</v>
      </c>
    </row>
    <row r="20" spans="1:23" x14ac:dyDescent="0.25">
      <c r="A20" s="1" t="s">
        <v>177</v>
      </c>
      <c r="C20" s="3">
        <f>IF(A20&lt;&gt;"",VLOOKUP(A20,Runners!A$5:AX$183,C$1,FALSE),0)</f>
        <v>8.5069444444444437E-3</v>
      </c>
      <c r="D20" s="6">
        <f t="shared" si="0"/>
        <v>17</v>
      </c>
      <c r="E20" s="2"/>
      <c r="F20" s="2">
        <f t="shared" si="11"/>
        <v>0</v>
      </c>
      <c r="J20" s="1" t="str">
        <f t="shared" si="2"/>
        <v>Clare Taylor</v>
      </c>
      <c r="M20" s="8" t="str">
        <f t="shared" si="9"/>
        <v/>
      </c>
      <c r="N20" s="8" t="str">
        <f t="shared" si="3"/>
        <v/>
      </c>
      <c r="O20" s="1" t="str">
        <f t="shared" si="4"/>
        <v/>
      </c>
      <c r="P20" s="35" t="str">
        <f t="shared" si="5"/>
        <v/>
      </c>
      <c r="Q20" s="35" t="str">
        <f t="shared" si="6"/>
        <v/>
      </c>
      <c r="R20" s="6" t="str">
        <f t="shared" si="7"/>
        <v/>
      </c>
      <c r="S20" s="6">
        <f>IF(AND(D20&lt;=L$4,P20&lt;&gt;"Y"),IF(N20&lt;VLOOKUP(O20,Runners!A$5:CY$183,S$1,FALSE),IF(Y$2="zero",0,Y$2),0),0)</f>
        <v>0</v>
      </c>
      <c r="T20" s="6">
        <f t="shared" si="8"/>
        <v>0</v>
      </c>
      <c r="U20" s="2"/>
      <c r="V20" s="2" t="str">
        <f>IF(O20&lt;&gt;"",VLOOKUP(O20,Runners!DE$5:DR$183,V$1,FALSE),"")</f>
        <v/>
      </c>
      <c r="W20" s="19" t="str">
        <f t="shared" si="10"/>
        <v/>
      </c>
    </row>
    <row r="21" spans="1:23" x14ac:dyDescent="0.25">
      <c r="A21" s="1" t="s">
        <v>152</v>
      </c>
      <c r="C21" s="3">
        <f>IF(A21&lt;&gt;"",VLOOKUP(A21,Runners!A$5:AX$183,C$1,FALSE),0)</f>
        <v>1.0937499999999999E-2</v>
      </c>
      <c r="D21" s="6">
        <f t="shared" si="0"/>
        <v>18</v>
      </c>
      <c r="E21" s="2"/>
      <c r="F21" s="2">
        <f t="shared" si="11"/>
        <v>0</v>
      </c>
      <c r="J21" s="1" t="str">
        <f t="shared" si="2"/>
        <v>Dan Gregson</v>
      </c>
      <c r="M21" s="8" t="str">
        <f t="shared" si="9"/>
        <v/>
      </c>
      <c r="N21" s="8" t="str">
        <f t="shared" si="3"/>
        <v/>
      </c>
      <c r="O21" s="1" t="str">
        <f t="shared" si="4"/>
        <v/>
      </c>
      <c r="P21" s="35" t="str">
        <f t="shared" si="5"/>
        <v/>
      </c>
      <c r="Q21" s="35" t="str">
        <f t="shared" si="6"/>
        <v/>
      </c>
      <c r="R21" s="6">
        <f t="shared" si="7"/>
        <v>0</v>
      </c>
      <c r="S21" s="6">
        <f>IF(AND(D21&lt;=L$4,P21&lt;&gt;"Y"),IF(N21&lt;VLOOKUP(O21,Runners!A$5:CY$183,S$1,FALSE),IF(Y$2="zero",0,Y$2),0),0)</f>
        <v>0</v>
      </c>
      <c r="T21" s="6">
        <f t="shared" si="8"/>
        <v>0</v>
      </c>
      <c r="U21" s="2"/>
      <c r="V21" s="2" t="str">
        <f>IF(O21&lt;&gt;"",VLOOKUP(O21,Runners!DE$5:DR$183,V$1,FALSE),"")</f>
        <v/>
      </c>
      <c r="W21" s="19" t="str">
        <f t="shared" si="10"/>
        <v/>
      </c>
    </row>
    <row r="22" spans="1:23" x14ac:dyDescent="0.25">
      <c r="A22" s="1" t="s">
        <v>135</v>
      </c>
      <c r="C22" s="3">
        <f>IF(A22&lt;&gt;"",VLOOKUP(A22,Runners!A$5:AX$183,C$1,FALSE),0)</f>
        <v>8.8541666666666664E-3</v>
      </c>
      <c r="D22" s="6">
        <f t="shared" si="0"/>
        <v>19</v>
      </c>
      <c r="E22" s="2"/>
      <c r="F22" s="2">
        <f t="shared" si="11"/>
        <v>0</v>
      </c>
      <c r="J22" s="1" t="str">
        <f t="shared" si="2"/>
        <v>Darran Ames</v>
      </c>
      <c r="M22" s="8" t="str">
        <f t="shared" si="9"/>
        <v/>
      </c>
      <c r="N22" s="8" t="str">
        <f t="shared" si="3"/>
        <v/>
      </c>
      <c r="O22" s="1" t="str">
        <f t="shared" si="4"/>
        <v/>
      </c>
      <c r="P22" s="35" t="str">
        <f t="shared" si="5"/>
        <v/>
      </c>
      <c r="Q22" s="35" t="str">
        <f t="shared" si="6"/>
        <v/>
      </c>
      <c r="R22" s="6">
        <f t="shared" si="7"/>
        <v>0</v>
      </c>
      <c r="S22" s="6">
        <f>IF(AND(D22&lt;=L$4,P22&lt;&gt;"Y"),IF(N22&lt;VLOOKUP(O22,Runners!A$5:CY$183,S$1,FALSE),IF(Y$2="zero",0,Y$2),0),0)</f>
        <v>0</v>
      </c>
      <c r="T22" s="6">
        <f t="shared" si="8"/>
        <v>0</v>
      </c>
      <c r="U22" s="2"/>
      <c r="V22" s="2" t="str">
        <f>IF(O22&lt;&gt;"",VLOOKUP(O22,Runners!DE$5:DR$183,V$1,FALSE),"")</f>
        <v/>
      </c>
      <c r="W22" s="19" t="str">
        <f t="shared" si="10"/>
        <v/>
      </c>
    </row>
    <row r="23" spans="1:23" x14ac:dyDescent="0.25">
      <c r="A23" s="1" t="s">
        <v>159</v>
      </c>
      <c r="C23" s="3">
        <f>IF(A23&lt;&gt;"",VLOOKUP(A23,Runners!A$5:AX$183,C$1,FALSE),0)</f>
        <v>8.1597222222222227E-3</v>
      </c>
      <c r="D23" s="6">
        <f t="shared" si="0"/>
        <v>20</v>
      </c>
      <c r="E23" s="2"/>
      <c r="F23" s="2">
        <f t="shared" si="11"/>
        <v>0</v>
      </c>
      <c r="J23" s="1" t="str">
        <f t="shared" si="2"/>
        <v>David Butler</v>
      </c>
      <c r="M23" s="8" t="str">
        <f t="shared" si="9"/>
        <v/>
      </c>
      <c r="N23" s="8" t="str">
        <f t="shared" si="3"/>
        <v/>
      </c>
      <c r="O23" s="1" t="str">
        <f t="shared" si="4"/>
        <v/>
      </c>
      <c r="P23" s="35" t="str">
        <f t="shared" si="5"/>
        <v/>
      </c>
      <c r="Q23" s="35" t="str">
        <f t="shared" si="6"/>
        <v/>
      </c>
      <c r="R23" s="6">
        <f t="shared" si="7"/>
        <v>0</v>
      </c>
      <c r="S23" s="6">
        <f>IF(AND(D23&lt;=L$4,P23&lt;&gt;"Y"),IF(N23&lt;VLOOKUP(O23,Runners!A$5:CY$183,S$1,FALSE),IF(Y$2="zero",0,Y$2),0),0)</f>
        <v>0</v>
      </c>
      <c r="T23" s="6">
        <f t="shared" si="8"/>
        <v>0</v>
      </c>
      <c r="U23" s="2"/>
      <c r="V23" s="2" t="str">
        <f>IF(O23&lt;&gt;"",VLOOKUP(O23,Runners!DE$5:DR$183,V$1,FALSE),"")</f>
        <v/>
      </c>
      <c r="W23" s="19" t="str">
        <f t="shared" si="10"/>
        <v/>
      </c>
    </row>
    <row r="24" spans="1:23" x14ac:dyDescent="0.25">
      <c r="A24" s="1" t="s">
        <v>157</v>
      </c>
      <c r="B24" s="3"/>
      <c r="C24" s="3">
        <f>IF(A24&lt;&gt;"",VLOOKUP(A24,Runners!A$5:AX$183,C$1,FALSE),0)</f>
        <v>3.472222222222222E-3</v>
      </c>
      <c r="D24" s="6">
        <f t="shared" si="0"/>
        <v>21</v>
      </c>
      <c r="E24" s="2"/>
      <c r="F24" s="2">
        <f t="shared" si="11"/>
        <v>0</v>
      </c>
      <c r="J24" s="1" t="str">
        <f t="shared" si="2"/>
        <v>Debbie Francis</v>
      </c>
      <c r="M24" s="8" t="str">
        <f t="shared" si="9"/>
        <v/>
      </c>
      <c r="N24" s="8" t="str">
        <f t="shared" si="3"/>
        <v/>
      </c>
      <c r="O24" s="1" t="str">
        <f t="shared" si="4"/>
        <v/>
      </c>
      <c r="P24" s="35" t="str">
        <f t="shared" si="5"/>
        <v/>
      </c>
      <c r="Q24" s="35" t="str">
        <f t="shared" si="6"/>
        <v/>
      </c>
      <c r="R24" s="6">
        <f t="shared" si="7"/>
        <v>0</v>
      </c>
      <c r="S24" s="6">
        <f>IF(AND(D24&lt;=L$4,P24&lt;&gt;"Y"),IF(N24&lt;VLOOKUP(O24,Runners!A$5:CY$183,S$1,FALSE),IF(Y$2="zero",0,Y$2),0),0)</f>
        <v>0</v>
      </c>
      <c r="T24" s="6">
        <f t="shared" si="8"/>
        <v>0</v>
      </c>
      <c r="U24" s="2"/>
      <c r="V24" s="2" t="str">
        <f>IF(O24&lt;&gt;"",VLOOKUP(O24,Runners!DE$5:DR$183,V$1,FALSE),"")</f>
        <v/>
      </c>
      <c r="W24" s="19" t="str">
        <f t="shared" si="10"/>
        <v/>
      </c>
    </row>
    <row r="25" spans="1:23" x14ac:dyDescent="0.25">
      <c r="A25" s="1" t="s">
        <v>188</v>
      </c>
      <c r="C25" s="3">
        <f>IF(A25&lt;&gt;"",VLOOKUP(A25,Runners!A$5:AX$183,C$1,FALSE),0)</f>
        <v>1.2673611111111111E-2</v>
      </c>
      <c r="D25" s="6">
        <f t="shared" si="0"/>
        <v>22</v>
      </c>
      <c r="E25" s="2">
        <v>2.8101851851851854E-2</v>
      </c>
      <c r="F25" s="2">
        <f t="shared" si="11"/>
        <v>1.5428240740740742E-2</v>
      </c>
      <c r="J25" s="1" t="str">
        <f t="shared" si="2"/>
        <v>Dom Kirby</v>
      </c>
      <c r="M25" s="8" t="str">
        <f t="shared" si="9"/>
        <v/>
      </c>
      <c r="N25" s="8" t="str">
        <f t="shared" si="3"/>
        <v/>
      </c>
      <c r="O25" s="1" t="str">
        <f t="shared" si="4"/>
        <v/>
      </c>
      <c r="P25" s="35" t="str">
        <f t="shared" si="5"/>
        <v/>
      </c>
      <c r="Q25" s="35" t="str">
        <f t="shared" si="6"/>
        <v/>
      </c>
      <c r="R25" s="6">
        <f t="shared" si="7"/>
        <v>0</v>
      </c>
      <c r="S25" s="6">
        <f>IF(AND(D25&lt;=L$4,P25&lt;&gt;"Y"),IF(N25&lt;VLOOKUP(O25,Runners!A$5:CY$183,S$1,FALSE),IF(Y$2="zero",0,Y$2),0),0)</f>
        <v>0</v>
      </c>
      <c r="T25" s="6">
        <f t="shared" si="8"/>
        <v>0</v>
      </c>
      <c r="U25" s="2"/>
      <c r="V25" s="2" t="str">
        <f>IF(O25&lt;&gt;"",VLOOKUP(O25,Runners!DE$5:DR$183,V$1,FALSE),"")</f>
        <v/>
      </c>
      <c r="W25" s="19" t="str">
        <f t="shared" si="10"/>
        <v/>
      </c>
    </row>
    <row r="26" spans="1:23" x14ac:dyDescent="0.25">
      <c r="A26" s="1" t="s">
        <v>151</v>
      </c>
      <c r="C26" s="3">
        <f>IF(A26&lt;&gt;"",VLOOKUP(A26,Runners!A$5:AX$183,C$1,FALSE),0)</f>
        <v>1.0069444444444445E-2</v>
      </c>
      <c r="D26" s="6">
        <f t="shared" si="0"/>
        <v>23</v>
      </c>
      <c r="E26" s="2"/>
      <c r="F26" s="2">
        <f t="shared" si="11"/>
        <v>0</v>
      </c>
      <c r="J26" s="1" t="str">
        <f t="shared" si="2"/>
        <v>Dominic Garrett</v>
      </c>
      <c r="M26" s="8" t="str">
        <f t="shared" si="9"/>
        <v/>
      </c>
      <c r="N26" s="8" t="str">
        <f t="shared" si="3"/>
        <v/>
      </c>
      <c r="O26" s="1" t="str">
        <f t="shared" si="4"/>
        <v/>
      </c>
      <c r="P26" s="35" t="str">
        <f t="shared" si="5"/>
        <v/>
      </c>
      <c r="Q26" s="35" t="str">
        <f t="shared" si="6"/>
        <v/>
      </c>
      <c r="R26" s="6">
        <f t="shared" si="7"/>
        <v>0</v>
      </c>
      <c r="S26" s="6">
        <f>IF(AND(D26&lt;=L$4,P26&lt;&gt;"Y"),IF(N26&lt;VLOOKUP(O26,Runners!A$5:CY$183,S$1,FALSE),IF(Y$2="zero",0,Y$2),0),0)</f>
        <v>0</v>
      </c>
      <c r="T26" s="6">
        <f t="shared" si="8"/>
        <v>0</v>
      </c>
      <c r="U26" s="2"/>
      <c r="V26" s="2" t="str">
        <f>IF(O26&lt;&gt;"",VLOOKUP(O26,Runners!DE$5:DR$183,V$1,FALSE),"")</f>
        <v/>
      </c>
      <c r="W26" s="19" t="str">
        <f t="shared" si="10"/>
        <v/>
      </c>
    </row>
    <row r="27" spans="1:23" x14ac:dyDescent="0.25">
      <c r="A27" s="1" t="s">
        <v>165</v>
      </c>
      <c r="B27" s="3"/>
      <c r="C27" s="3">
        <f>IF(A27&lt;&gt;"",VLOOKUP(A27,Runners!A$5:AX$183,C$1,FALSE),0)</f>
        <v>2.7777777777777779E-3</v>
      </c>
      <c r="D27" s="6">
        <f t="shared" si="0"/>
        <v>24</v>
      </c>
      <c r="E27" s="2"/>
      <c r="F27" s="2">
        <f t="shared" si="11"/>
        <v>0</v>
      </c>
      <c r="J27" s="1" t="str">
        <f t="shared" si="2"/>
        <v>Emma Johnston</v>
      </c>
      <c r="M27" s="8" t="str">
        <f t="shared" si="9"/>
        <v/>
      </c>
      <c r="N27" s="8" t="str">
        <f t="shared" si="3"/>
        <v/>
      </c>
      <c r="O27" s="1" t="str">
        <f t="shared" si="4"/>
        <v/>
      </c>
      <c r="P27" s="35" t="str">
        <f t="shared" si="5"/>
        <v/>
      </c>
      <c r="Q27" s="35" t="str">
        <f t="shared" si="6"/>
        <v/>
      </c>
      <c r="R27" s="6">
        <f t="shared" si="7"/>
        <v>0</v>
      </c>
      <c r="S27" s="6">
        <f>IF(AND(D27&lt;=L$4,P27&lt;&gt;"Y"),IF(N27&lt;VLOOKUP(O27,Runners!A$5:CY$183,S$1,FALSE),IF(Y$2="zero",0,Y$2),0),0)</f>
        <v>0</v>
      </c>
      <c r="T27" s="6">
        <f t="shared" si="8"/>
        <v>0</v>
      </c>
      <c r="U27" s="2"/>
      <c r="V27" s="2" t="str">
        <f>IF(O27&lt;&gt;"",VLOOKUP(O27,Runners!DE$5:DR$183,V$1,FALSE),"")</f>
        <v/>
      </c>
      <c r="W27" s="19" t="str">
        <f t="shared" si="10"/>
        <v/>
      </c>
    </row>
    <row r="28" spans="1:23" x14ac:dyDescent="0.25">
      <c r="A28" s="1" t="s">
        <v>170</v>
      </c>
      <c r="C28" s="3">
        <f>IF(A28&lt;&gt;"",VLOOKUP(A28,Runners!A$5:AX$183,C$1,FALSE),0)</f>
        <v>6.7708333333333336E-3</v>
      </c>
      <c r="D28" s="6">
        <f t="shared" si="0"/>
        <v>25</v>
      </c>
      <c r="E28" s="2"/>
      <c r="F28" s="2">
        <f t="shared" si="11"/>
        <v>0</v>
      </c>
      <c r="J28" s="1" t="str">
        <f t="shared" si="2"/>
        <v>Georgina Read</v>
      </c>
      <c r="M28" s="8" t="str">
        <f t="shared" si="9"/>
        <v/>
      </c>
      <c r="N28" s="8" t="str">
        <f t="shared" si="3"/>
        <v/>
      </c>
      <c r="O28" s="1" t="str">
        <f t="shared" si="4"/>
        <v/>
      </c>
      <c r="P28" s="35" t="str">
        <f t="shared" si="5"/>
        <v/>
      </c>
      <c r="Q28" s="35" t="str">
        <f t="shared" si="6"/>
        <v/>
      </c>
      <c r="R28" s="6">
        <f t="shared" si="7"/>
        <v>0</v>
      </c>
      <c r="S28" s="6">
        <f>IF(AND(D28&lt;=L$4,P28&lt;&gt;"Y"),IF(N28&lt;VLOOKUP(O28,Runners!A$5:CY$183,S$1,FALSE),IF(Y$2="zero",0,Y$2),0),0)</f>
        <v>0</v>
      </c>
      <c r="T28" s="6">
        <f t="shared" si="8"/>
        <v>0</v>
      </c>
      <c r="U28" s="2"/>
      <c r="V28" s="2" t="str">
        <f>IF(O28&lt;&gt;"",VLOOKUP(O28,Runners!DE$5:DR$183,V$1,FALSE),"")</f>
        <v/>
      </c>
      <c r="W28" s="19" t="str">
        <f t="shared" si="10"/>
        <v/>
      </c>
    </row>
    <row r="29" spans="1:23" x14ac:dyDescent="0.25">
      <c r="A29" s="1" t="s">
        <v>47</v>
      </c>
      <c r="C29" s="3">
        <f>IF(A29&lt;&gt;"",VLOOKUP(A29,Runners!A$5:AX$183,C$1,FALSE),0)</f>
        <v>1.1805555555555555E-2</v>
      </c>
      <c r="D29" s="6">
        <f t="shared" si="0"/>
        <v>26</v>
      </c>
      <c r="E29" s="2"/>
      <c r="F29" s="2">
        <f t="shared" si="11"/>
        <v>0</v>
      </c>
      <c r="J29" s="1" t="str">
        <f t="shared" si="2"/>
        <v>Gill Draper</v>
      </c>
      <c r="M29" s="8"/>
      <c r="P29" s="35"/>
      <c r="Q29" s="35"/>
      <c r="T29" s="6"/>
      <c r="U29" s="2"/>
      <c r="V29" s="2"/>
      <c r="W29" s="19"/>
    </row>
    <row r="30" spans="1:23" x14ac:dyDescent="0.25">
      <c r="A30" s="1" t="s">
        <v>230</v>
      </c>
      <c r="C30" s="3">
        <f>IF(A30&lt;&gt;"",VLOOKUP(A30,Runners!A$5:AX$183,C$1,FALSE),0)</f>
        <v>8.3333333333333332E-3</v>
      </c>
      <c r="D30" s="6">
        <f t="shared" si="0"/>
        <v>27</v>
      </c>
      <c r="E30" s="2">
        <v>2.7106481481481481E-2</v>
      </c>
      <c r="F30" s="2">
        <f t="shared" si="11"/>
        <v>1.877314814814815E-2</v>
      </c>
      <c r="J30" s="1" t="str">
        <f t="shared" si="2"/>
        <v>Gillian Anderson</v>
      </c>
      <c r="M30" s="8" t="str">
        <f t="shared" ref="M30:M54" si="12">IF(D30&lt;=L$4,SMALL(E$4:E$207,D30),"")</f>
        <v/>
      </c>
      <c r="N30" s="8" t="str">
        <f t="shared" ref="N30:N54" si="13">IF(D30&lt;=L$4,VLOOKUP(M30,E$4:F$207,2,FALSE),"")</f>
        <v/>
      </c>
      <c r="O30" s="1" t="str">
        <f t="shared" ref="O30:O54" si="14">IF(D30&lt;=L$4,VLOOKUP(M30,E$4:J$207,6,FALSE),"")</f>
        <v/>
      </c>
      <c r="P30" s="35" t="str">
        <f t="shared" ref="P30:P54" si="15">IF(D30&lt;=L$4,VLOOKUP(O30,A$4:B$207,2,FALSE),"")</f>
        <v/>
      </c>
      <c r="Q30" s="35" t="str">
        <f>IF(D30&lt;=L$4,IF(P30="Y",Q28,Q28-1),"")</f>
        <v/>
      </c>
      <c r="R30" s="6">
        <f>IF(Q30=Q28,0,IF(Q30&gt;0,Q30,1))</f>
        <v>0</v>
      </c>
      <c r="S30" s="6">
        <f>IF(AND(D30&lt;=L$4,P30&lt;&gt;"Y"),IF(N30&lt;VLOOKUP(O30,Runners!A$5:CY$183,S$1,FALSE),IF(Y$2="zero",0,Y$2),0),0)</f>
        <v>0</v>
      </c>
      <c r="T30" s="6">
        <f t="shared" ref="T30:T54" si="16">IF(AND(D30&lt;=L$4,P30&lt;&gt;"Y"),S30+R30,0)</f>
        <v>0</v>
      </c>
      <c r="U30" s="2"/>
      <c r="V30" s="2" t="str">
        <f>IF(O30&lt;&gt;"",VLOOKUP(O30,Runners!DE$5:DR$183,V$1,FALSE),"")</f>
        <v/>
      </c>
      <c r="W30" s="19" t="str">
        <f t="shared" ref="W30:W54" si="17">IF(O30&lt;&gt;"",(V30-N30)/V30,"")</f>
        <v/>
      </c>
    </row>
    <row r="31" spans="1:23" x14ac:dyDescent="0.25">
      <c r="A31" s="1" t="s">
        <v>201</v>
      </c>
      <c r="C31" s="3">
        <f>IF(A31&lt;&gt;"",VLOOKUP(A31,Runners!A$5:AX$183,C$1,FALSE),0)</f>
        <v>1.1574074074074074E-6</v>
      </c>
      <c r="D31" s="6">
        <f t="shared" si="0"/>
        <v>28</v>
      </c>
      <c r="E31" s="2"/>
      <c r="F31" s="2">
        <f t="shared" si="11"/>
        <v>0</v>
      </c>
      <c r="J31" s="1" t="str">
        <f t="shared" si="2"/>
        <v>Gillian Oliver</v>
      </c>
      <c r="M31" s="8" t="str">
        <f t="shared" si="12"/>
        <v/>
      </c>
      <c r="N31" s="8" t="str">
        <f t="shared" si="13"/>
        <v/>
      </c>
      <c r="O31" s="1" t="str">
        <f t="shared" si="14"/>
        <v/>
      </c>
      <c r="P31" s="35" t="str">
        <f t="shared" si="15"/>
        <v/>
      </c>
      <c r="Q31" s="35" t="str">
        <f t="shared" ref="Q31:Q54" si="18">IF(D31&lt;=L$4,IF(P31="Y",Q30,Q30-1),"")</f>
        <v/>
      </c>
      <c r="R31" s="6">
        <f t="shared" ref="R31:R54" si="19">IF(Q31=Q30,0,IF(Q31&gt;0,Q31,1))</f>
        <v>0</v>
      </c>
      <c r="S31" s="6">
        <f>IF(AND(D31&lt;=L$4,P31&lt;&gt;"Y"),IF(N31&lt;VLOOKUP(O31,Runners!A$5:CY$183,S$1,FALSE),IF(Y$2="zero",0,Y$2),0),0)</f>
        <v>0</v>
      </c>
      <c r="T31" s="6">
        <f t="shared" si="16"/>
        <v>0</v>
      </c>
      <c r="U31" s="2"/>
      <c r="V31" s="2" t="str">
        <f>IF(O31&lt;&gt;"",VLOOKUP(O31,Runners!DE$5:DR$183,V$1,FALSE),"")</f>
        <v/>
      </c>
      <c r="W31" s="19" t="str">
        <f t="shared" si="17"/>
        <v/>
      </c>
    </row>
    <row r="32" spans="1:23" x14ac:dyDescent="0.25">
      <c r="A32" s="1" t="s">
        <v>3</v>
      </c>
      <c r="C32" s="3">
        <f>IF(A32&lt;&gt;"",VLOOKUP(A32,Runners!A$5:AX$183,C$1,FALSE),0)</f>
        <v>9.3749999999999997E-3</v>
      </c>
      <c r="D32" s="6">
        <f t="shared" si="0"/>
        <v>29</v>
      </c>
      <c r="E32" s="2"/>
      <c r="F32" s="2">
        <f t="shared" ref="F32:F56" si="20">IF(E32&gt;0,E32-C32,0)</f>
        <v>0</v>
      </c>
      <c r="J32" s="1" t="str">
        <f t="shared" si="2"/>
        <v>Graham Webster</v>
      </c>
      <c r="M32" s="8" t="str">
        <f t="shared" si="12"/>
        <v/>
      </c>
      <c r="N32" s="8" t="str">
        <f t="shared" si="13"/>
        <v/>
      </c>
      <c r="O32" s="1" t="str">
        <f t="shared" si="14"/>
        <v/>
      </c>
      <c r="P32" s="35" t="str">
        <f t="shared" si="15"/>
        <v/>
      </c>
      <c r="Q32" s="35" t="str">
        <f t="shared" si="18"/>
        <v/>
      </c>
      <c r="R32" s="6">
        <f t="shared" si="19"/>
        <v>0</v>
      </c>
      <c r="S32" s="6">
        <f>IF(AND(D32&lt;=L$4,P32&lt;&gt;"Y"),IF(N32&lt;VLOOKUP(O32,Runners!A$5:CY$183,S$1,FALSE),IF(Y$2="zero",0,Y$2),0),0)</f>
        <v>0</v>
      </c>
      <c r="T32" s="6">
        <f t="shared" si="16"/>
        <v>0</v>
      </c>
      <c r="U32" s="2"/>
      <c r="V32" s="2" t="str">
        <f>IF(O32&lt;&gt;"",VLOOKUP(O32,Runners!DE$5:DR$183,V$1,FALSE),"")</f>
        <v/>
      </c>
      <c r="W32" s="19" t="str">
        <f t="shared" si="17"/>
        <v/>
      </c>
    </row>
    <row r="33" spans="1:23" x14ac:dyDescent="0.25">
      <c r="A33" s="1" t="s">
        <v>6</v>
      </c>
      <c r="C33" s="3">
        <f>IF(A33&lt;&gt;"",VLOOKUP(A33,Runners!A$5:AX$183,C$1,FALSE),0)</f>
        <v>6.9444444444444441E-3</v>
      </c>
      <c r="D33" s="6">
        <f t="shared" si="0"/>
        <v>30</v>
      </c>
      <c r="E33" s="2">
        <v>2.6504629629629628E-2</v>
      </c>
      <c r="F33" s="2">
        <f t="shared" si="20"/>
        <v>1.9560185185185184E-2</v>
      </c>
      <c r="J33" s="1" t="str">
        <f t="shared" si="2"/>
        <v>Greg Oulton</v>
      </c>
      <c r="M33" s="8" t="str">
        <f t="shared" si="12"/>
        <v/>
      </c>
      <c r="N33" s="8" t="str">
        <f t="shared" si="13"/>
        <v/>
      </c>
      <c r="O33" s="1" t="str">
        <f t="shared" si="14"/>
        <v/>
      </c>
      <c r="P33" s="35" t="str">
        <f t="shared" si="15"/>
        <v/>
      </c>
      <c r="Q33" s="35" t="str">
        <f t="shared" si="18"/>
        <v/>
      </c>
      <c r="R33" s="6">
        <f t="shared" si="19"/>
        <v>0</v>
      </c>
      <c r="S33" s="6">
        <f>IF(AND(D33&lt;=L$4,P33&lt;&gt;"Y"),IF(N33&lt;VLOOKUP(O33,Runners!A$5:CY$183,S$1,FALSE),IF(Y$2="zero",0,Y$2),0),0)</f>
        <v>0</v>
      </c>
      <c r="T33" s="6">
        <f t="shared" si="16"/>
        <v>0</v>
      </c>
      <c r="U33" s="2"/>
      <c r="V33" s="2" t="str">
        <f>IF(O33&lt;&gt;"",VLOOKUP(O33,Runners!DE$5:DR$183,V$1,FALSE),"")</f>
        <v/>
      </c>
      <c r="W33" s="19" t="str">
        <f t="shared" si="17"/>
        <v/>
      </c>
    </row>
    <row r="34" spans="1:23" x14ac:dyDescent="0.25">
      <c r="A34" s="1" t="s">
        <v>155</v>
      </c>
      <c r="C34" s="3">
        <f>IF(A34&lt;&gt;"",VLOOKUP(A34,Runners!A$5:AX$183,C$1,FALSE),0)</f>
        <v>1.40625E-2</v>
      </c>
      <c r="D34" s="6">
        <f t="shared" si="0"/>
        <v>31</v>
      </c>
      <c r="E34" s="2"/>
      <c r="F34" s="2">
        <f t="shared" si="20"/>
        <v>0</v>
      </c>
      <c r="J34" s="1" t="str">
        <f t="shared" si="2"/>
        <v>Guest 35:00</v>
      </c>
      <c r="M34" s="8" t="str">
        <f t="shared" si="12"/>
        <v/>
      </c>
      <c r="N34" s="8" t="str">
        <f t="shared" si="13"/>
        <v/>
      </c>
      <c r="O34" s="1" t="str">
        <f t="shared" si="14"/>
        <v/>
      </c>
      <c r="P34" s="35" t="str">
        <f t="shared" si="15"/>
        <v/>
      </c>
      <c r="Q34" s="35" t="str">
        <f t="shared" si="18"/>
        <v/>
      </c>
      <c r="R34" s="6">
        <f t="shared" si="19"/>
        <v>0</v>
      </c>
      <c r="S34" s="6">
        <f>IF(AND(D34&lt;=L$4,P34&lt;&gt;"Y"),IF(N34&lt;VLOOKUP(O34,Runners!A$5:CY$183,S$1,FALSE),IF(Y$2="zero",0,Y$2),0),0)</f>
        <v>0</v>
      </c>
      <c r="T34" s="6">
        <f t="shared" si="16"/>
        <v>0</v>
      </c>
      <c r="U34" s="2"/>
      <c r="V34" s="2" t="str">
        <f>IF(O34&lt;&gt;"",VLOOKUP(O34,Runners!DE$5:DR$183,V$1,FALSE),"")</f>
        <v/>
      </c>
      <c r="W34" s="19" t="str">
        <f t="shared" si="17"/>
        <v/>
      </c>
    </row>
    <row r="35" spans="1:23" x14ac:dyDescent="0.25">
      <c r="A35" s="1" t="s">
        <v>154</v>
      </c>
      <c r="B35" s="3"/>
      <c r="C35" s="3">
        <f>IF(A35&lt;&gt;"",VLOOKUP(A35,Runners!A$5:AX$183,C$1,FALSE),0)</f>
        <v>1.3541666666666667E-2</v>
      </c>
      <c r="D35" s="6">
        <f t="shared" si="0"/>
        <v>32</v>
      </c>
      <c r="E35" s="2"/>
      <c r="F35" s="2">
        <f t="shared" si="20"/>
        <v>0</v>
      </c>
      <c r="J35" s="1" t="str">
        <f t="shared" si="2"/>
        <v>Guest 37:30</v>
      </c>
      <c r="M35" s="8" t="str">
        <f t="shared" si="12"/>
        <v/>
      </c>
      <c r="N35" s="8" t="str">
        <f t="shared" si="13"/>
        <v/>
      </c>
      <c r="O35" s="1" t="str">
        <f t="shared" si="14"/>
        <v/>
      </c>
      <c r="P35" s="35" t="str">
        <f t="shared" si="15"/>
        <v/>
      </c>
      <c r="Q35" s="35" t="str">
        <f t="shared" si="18"/>
        <v/>
      </c>
      <c r="R35" s="6">
        <f t="shared" si="19"/>
        <v>0</v>
      </c>
      <c r="S35" s="6">
        <f>IF(AND(D35&lt;=L$4,P35&lt;&gt;"Y"),IF(N35&lt;VLOOKUP(O35,Runners!A$5:CY$183,S$1,FALSE),IF(Y$2="zero",0,Y$2),0),0)</f>
        <v>0</v>
      </c>
      <c r="T35" s="6">
        <f t="shared" si="16"/>
        <v>0</v>
      </c>
      <c r="U35" s="2"/>
      <c r="V35" s="2" t="str">
        <f>IF(O35&lt;&gt;"",VLOOKUP(O35,Runners!DE$5:DR$183,V$1,FALSE),"")</f>
        <v/>
      </c>
      <c r="W35" s="19" t="str">
        <f t="shared" si="17"/>
        <v/>
      </c>
    </row>
    <row r="36" spans="1:23" x14ac:dyDescent="0.25">
      <c r="A36" s="1" t="s">
        <v>195</v>
      </c>
      <c r="C36" s="3">
        <f>IF(A36&lt;&gt;"",VLOOKUP(A36,Runners!A$5:AX$183,C$1,FALSE),0)</f>
        <v>1.3194444444444444E-2</v>
      </c>
      <c r="D36" s="6">
        <f t="shared" si="0"/>
        <v>33</v>
      </c>
      <c r="E36" s="2"/>
      <c r="F36" s="2">
        <f t="shared" si="20"/>
        <v>0</v>
      </c>
      <c r="J36" s="1" t="str">
        <f t="shared" ref="J36:J67" si="21">A36</f>
        <v>Guest 40:00</v>
      </c>
      <c r="M36" s="8" t="str">
        <f t="shared" si="12"/>
        <v/>
      </c>
      <c r="N36" s="8" t="str">
        <f t="shared" si="13"/>
        <v/>
      </c>
      <c r="O36" s="1" t="str">
        <f t="shared" si="14"/>
        <v/>
      </c>
      <c r="P36" s="35" t="str">
        <f t="shared" si="15"/>
        <v/>
      </c>
      <c r="Q36" s="35" t="str">
        <f t="shared" si="18"/>
        <v/>
      </c>
      <c r="R36" s="6">
        <f t="shared" si="19"/>
        <v>0</v>
      </c>
      <c r="S36" s="6">
        <f>IF(AND(D36&lt;=L$4,P36&lt;&gt;"Y"),IF(N36&lt;VLOOKUP(O36,Runners!A$5:CY$183,S$1,FALSE),IF(Y$2="zero",0,Y$2),0),0)</f>
        <v>0</v>
      </c>
      <c r="T36" s="6">
        <f t="shared" si="16"/>
        <v>0</v>
      </c>
      <c r="U36" s="2"/>
      <c r="V36" s="2" t="str">
        <f>IF(O36&lt;&gt;"",VLOOKUP(O36,Runners!DE$5:DR$183,V$1,FALSE),"")</f>
        <v/>
      </c>
      <c r="W36" s="19" t="str">
        <f t="shared" si="17"/>
        <v/>
      </c>
    </row>
    <row r="37" spans="1:23" x14ac:dyDescent="0.25">
      <c r="A37" s="1" t="s">
        <v>146</v>
      </c>
      <c r="C37" s="3">
        <f>IF(A37&lt;&gt;"",VLOOKUP(A37,Runners!A$5:AX$183,C$1,FALSE),0)</f>
        <v>1.1979166666666666E-2</v>
      </c>
      <c r="D37" s="6">
        <f t="shared" si="0"/>
        <v>34</v>
      </c>
      <c r="E37" s="2"/>
      <c r="F37" s="2">
        <f t="shared" si="20"/>
        <v>0</v>
      </c>
      <c r="J37" s="1" t="str">
        <f t="shared" si="21"/>
        <v>Guest 42:30</v>
      </c>
      <c r="M37" s="8" t="str">
        <f t="shared" si="12"/>
        <v/>
      </c>
      <c r="N37" s="8" t="str">
        <f t="shared" si="13"/>
        <v/>
      </c>
      <c r="O37" s="1" t="str">
        <f t="shared" si="14"/>
        <v/>
      </c>
      <c r="P37" s="35" t="str">
        <f t="shared" si="15"/>
        <v/>
      </c>
      <c r="Q37" s="35" t="str">
        <f t="shared" si="18"/>
        <v/>
      </c>
      <c r="R37" s="6">
        <f t="shared" si="19"/>
        <v>0</v>
      </c>
      <c r="S37" s="6">
        <f>IF(AND(D37&lt;=L$4,P37&lt;&gt;"Y"),IF(N37&lt;VLOOKUP(O37,Runners!A$5:CY$183,S$1,FALSE),IF(Y$2="zero",0,Y$2),0),0)</f>
        <v>0</v>
      </c>
      <c r="T37" s="6">
        <f t="shared" si="16"/>
        <v>0</v>
      </c>
      <c r="U37" s="2"/>
      <c r="V37" s="2" t="str">
        <f>IF(O37&lt;&gt;"",VLOOKUP(O37,Runners!DE$5:DR$183,V$1,FALSE),"")</f>
        <v/>
      </c>
      <c r="W37" s="19" t="str">
        <f t="shared" si="17"/>
        <v/>
      </c>
    </row>
    <row r="38" spans="1:23" x14ac:dyDescent="0.25">
      <c r="A38" s="1" t="s">
        <v>196</v>
      </c>
      <c r="B38" s="3"/>
      <c r="C38" s="3">
        <f>IF(A38&lt;&gt;"",VLOOKUP(A38,Runners!A$5:AX$183,C$1,FALSE),0)</f>
        <v>1.0937500000000001E-2</v>
      </c>
      <c r="D38" s="6">
        <f t="shared" si="0"/>
        <v>35</v>
      </c>
      <c r="E38" s="2"/>
      <c r="F38" s="2">
        <f t="shared" si="20"/>
        <v>0</v>
      </c>
      <c r="J38" s="1" t="str">
        <f t="shared" si="21"/>
        <v>Guest 45:00</v>
      </c>
      <c r="M38" s="8" t="str">
        <f t="shared" si="12"/>
        <v/>
      </c>
      <c r="N38" s="8" t="str">
        <f t="shared" si="13"/>
        <v/>
      </c>
      <c r="O38" s="1" t="str">
        <f t="shared" si="14"/>
        <v/>
      </c>
      <c r="P38" s="35" t="str">
        <f t="shared" si="15"/>
        <v/>
      </c>
      <c r="Q38" s="35" t="str">
        <f t="shared" si="18"/>
        <v/>
      </c>
      <c r="R38" s="6">
        <f t="shared" si="19"/>
        <v>0</v>
      </c>
      <c r="S38" s="6">
        <f>IF(AND(D38&lt;=L$4,P38&lt;&gt;"Y"),IF(N38&lt;VLOOKUP(O38,Runners!A$5:CY$183,S$1,FALSE),IF(Y$2="zero",0,Y$2),0),0)</f>
        <v>0</v>
      </c>
      <c r="T38" s="6">
        <f t="shared" si="16"/>
        <v>0</v>
      </c>
      <c r="U38" s="2"/>
      <c r="V38" s="2" t="str">
        <f>IF(O38&lt;&gt;"",VLOOKUP(O38,Runners!DE$5:DR$183,V$1,FALSE),"")</f>
        <v/>
      </c>
      <c r="W38" s="19" t="str">
        <f t="shared" si="17"/>
        <v/>
      </c>
    </row>
    <row r="39" spans="1:23" x14ac:dyDescent="0.25">
      <c r="A39" s="1" t="s">
        <v>147</v>
      </c>
      <c r="C39" s="3">
        <f>IF(A39&lt;&gt;"",VLOOKUP(A39,Runners!A$5:AX$183,C$1,FALSE),0)</f>
        <v>9.2013888888888892E-3</v>
      </c>
      <c r="D39" s="6">
        <f t="shared" si="0"/>
        <v>36</v>
      </c>
      <c r="E39" s="2"/>
      <c r="F39" s="2">
        <f t="shared" si="20"/>
        <v>0</v>
      </c>
      <c r="J39" s="1" t="str">
        <f t="shared" si="21"/>
        <v>Guest 47:30</v>
      </c>
      <c r="M39" s="8" t="str">
        <f t="shared" si="12"/>
        <v/>
      </c>
      <c r="N39" s="8" t="str">
        <f t="shared" si="13"/>
        <v/>
      </c>
      <c r="O39" s="1" t="str">
        <f t="shared" si="14"/>
        <v/>
      </c>
      <c r="P39" s="35" t="str">
        <f t="shared" si="15"/>
        <v/>
      </c>
      <c r="Q39" s="35" t="str">
        <f t="shared" si="18"/>
        <v/>
      </c>
      <c r="R39" s="6">
        <f t="shared" si="19"/>
        <v>0</v>
      </c>
      <c r="S39" s="6">
        <f>IF(AND(D39&lt;=L$4,P39&lt;&gt;"Y"),IF(N39&lt;VLOOKUP(O39,Runners!A$5:CY$183,S$1,FALSE),IF(Y$2="zero",0,Y$2),0),0)</f>
        <v>0</v>
      </c>
      <c r="T39" s="6">
        <f t="shared" si="16"/>
        <v>0</v>
      </c>
      <c r="U39" s="2"/>
      <c r="V39" s="2" t="str">
        <f>IF(O39&lt;&gt;"",VLOOKUP(O39,Runners!DE$5:DR$183,V$1,FALSE),"")</f>
        <v/>
      </c>
      <c r="W39" s="19" t="str">
        <f t="shared" si="17"/>
        <v/>
      </c>
    </row>
    <row r="40" spans="1:23" x14ac:dyDescent="0.25">
      <c r="A40" s="1" t="s">
        <v>197</v>
      </c>
      <c r="C40" s="3">
        <f>IF(A40&lt;&gt;"",VLOOKUP(A40,Runners!A$5:AX$183,C$1,FALSE),0)</f>
        <v>7.1180555555555554E-3</v>
      </c>
      <c r="D40" s="6">
        <f t="shared" si="0"/>
        <v>37</v>
      </c>
      <c r="E40" s="2"/>
      <c r="F40" s="2">
        <f t="shared" si="20"/>
        <v>0</v>
      </c>
      <c r="J40" s="1" t="str">
        <f t="shared" si="21"/>
        <v>Guest 50:00</v>
      </c>
      <c r="M40" s="8" t="str">
        <f t="shared" si="12"/>
        <v/>
      </c>
      <c r="N40" s="8" t="str">
        <f t="shared" si="13"/>
        <v/>
      </c>
      <c r="O40" s="1" t="str">
        <f t="shared" si="14"/>
        <v/>
      </c>
      <c r="P40" s="35" t="str">
        <f t="shared" si="15"/>
        <v/>
      </c>
      <c r="Q40" s="35" t="str">
        <f t="shared" si="18"/>
        <v/>
      </c>
      <c r="R40" s="6">
        <f t="shared" si="19"/>
        <v>0</v>
      </c>
      <c r="S40" s="6">
        <f>IF(AND(D40&lt;=L$4,P40&lt;&gt;"Y"),IF(N40&lt;VLOOKUP(O40,Runners!A$5:CY$183,S$1,FALSE),IF(Y$2="zero",0,Y$2),0),0)</f>
        <v>0</v>
      </c>
      <c r="T40" s="6">
        <f t="shared" si="16"/>
        <v>0</v>
      </c>
      <c r="U40" s="2"/>
      <c r="V40" s="2" t="str">
        <f>IF(O40&lt;&gt;"",VLOOKUP(O40,Runners!DE$5:DR$183,V$1,FALSE),"")</f>
        <v/>
      </c>
      <c r="W40" s="19" t="str">
        <f t="shared" si="17"/>
        <v/>
      </c>
    </row>
    <row r="41" spans="1:23" x14ac:dyDescent="0.25">
      <c r="A41" s="1" t="s">
        <v>198</v>
      </c>
      <c r="C41" s="3">
        <f>IF(A41&lt;&gt;"",VLOOKUP(A41,Runners!A$5:AX$183,C$1,FALSE),0)</f>
        <v>4.5138888888888893E-3</v>
      </c>
      <c r="D41" s="6">
        <f t="shared" si="0"/>
        <v>38</v>
      </c>
      <c r="E41" s="2"/>
      <c r="F41" s="2">
        <f t="shared" si="20"/>
        <v>0</v>
      </c>
      <c r="J41" s="1" t="str">
        <f t="shared" si="21"/>
        <v>Guest 55:00</v>
      </c>
      <c r="M41" s="8" t="str">
        <f t="shared" si="12"/>
        <v/>
      </c>
      <c r="N41" s="8" t="str">
        <f t="shared" si="13"/>
        <v/>
      </c>
      <c r="O41" s="1" t="str">
        <f t="shared" si="14"/>
        <v/>
      </c>
      <c r="P41" s="35" t="str">
        <f t="shared" si="15"/>
        <v/>
      </c>
      <c r="Q41" s="35" t="str">
        <f t="shared" si="18"/>
        <v/>
      </c>
      <c r="R41" s="6">
        <f t="shared" si="19"/>
        <v>0</v>
      </c>
      <c r="S41" s="6">
        <f>IF(AND(D41&lt;=L$4,P41&lt;&gt;"Y"),IF(N41&lt;VLOOKUP(O41,Runners!A$5:CY$183,S$1,FALSE),IF(Y$2="zero",0,Y$2),0),0)</f>
        <v>0</v>
      </c>
      <c r="T41" s="6">
        <f t="shared" si="16"/>
        <v>0</v>
      </c>
      <c r="U41" s="2"/>
      <c r="V41" s="2" t="str">
        <f>IF(O41&lt;&gt;"",VLOOKUP(O41,Runners!DE$5:DR$183,V$1,FALSE),"")</f>
        <v/>
      </c>
      <c r="W41" s="19" t="str">
        <f t="shared" si="17"/>
        <v/>
      </c>
    </row>
    <row r="42" spans="1:23" x14ac:dyDescent="0.25">
      <c r="A42" s="1" t="s">
        <v>199</v>
      </c>
      <c r="C42" s="3">
        <f>IF(A42&lt;&gt;"",VLOOKUP(A42,Runners!A$5:AX$183,C$1,FALSE),0)</f>
        <v>1.0416666666666667E-3</v>
      </c>
      <c r="D42" s="6">
        <f t="shared" si="0"/>
        <v>39</v>
      </c>
      <c r="E42" s="2"/>
      <c r="F42" s="2">
        <f t="shared" si="20"/>
        <v>0</v>
      </c>
      <c r="J42" s="1" t="str">
        <f t="shared" si="21"/>
        <v>Guest 60:00</v>
      </c>
      <c r="M42" s="8" t="str">
        <f t="shared" si="12"/>
        <v/>
      </c>
      <c r="N42" s="8" t="str">
        <f t="shared" si="13"/>
        <v/>
      </c>
      <c r="O42" s="1" t="str">
        <f t="shared" si="14"/>
        <v/>
      </c>
      <c r="P42" s="35" t="str">
        <f t="shared" si="15"/>
        <v/>
      </c>
      <c r="Q42" s="35" t="str">
        <f t="shared" si="18"/>
        <v/>
      </c>
      <c r="R42" s="6">
        <f t="shared" si="19"/>
        <v>0</v>
      </c>
      <c r="S42" s="6">
        <f>IF(AND(D42&lt;=L$4,P42&lt;&gt;"Y"),IF(N42&lt;VLOOKUP(O42,Runners!A$5:CY$183,S$1,FALSE),IF(Y$2="zero",0,Y$2),0),0)</f>
        <v>0</v>
      </c>
      <c r="T42" s="6">
        <f t="shared" si="16"/>
        <v>0</v>
      </c>
      <c r="U42" s="2"/>
      <c r="V42" s="2" t="str">
        <f>IF(O42&lt;&gt;"",VLOOKUP(O42,Runners!DE$5:DR$183,V$1,FALSE),"")</f>
        <v/>
      </c>
      <c r="W42" s="19" t="str">
        <f t="shared" si="17"/>
        <v/>
      </c>
    </row>
    <row r="43" spans="1:23" x14ac:dyDescent="0.25">
      <c r="A43" s="1" t="s">
        <v>225</v>
      </c>
      <c r="C43" s="3">
        <f>IF(A43&lt;&gt;"",VLOOKUP(A43,Runners!A$5:AX$183,C$1,FALSE),0)</f>
        <v>9.0277777777777769E-3</v>
      </c>
      <c r="D43" s="6">
        <f t="shared" si="0"/>
        <v>40</v>
      </c>
      <c r="E43" s="2"/>
      <c r="F43" s="2">
        <f t="shared" si="20"/>
        <v>0</v>
      </c>
      <c r="J43" s="1" t="str">
        <f t="shared" si="21"/>
        <v>Hannah Riley</v>
      </c>
      <c r="M43" s="8" t="str">
        <f t="shared" si="12"/>
        <v/>
      </c>
      <c r="N43" s="8" t="str">
        <f t="shared" si="13"/>
        <v/>
      </c>
      <c r="O43" s="1" t="str">
        <f t="shared" si="14"/>
        <v/>
      </c>
      <c r="P43" s="35" t="str">
        <f t="shared" si="15"/>
        <v/>
      </c>
      <c r="Q43" s="35" t="str">
        <f t="shared" si="18"/>
        <v/>
      </c>
      <c r="R43" s="6">
        <f t="shared" si="19"/>
        <v>0</v>
      </c>
      <c r="S43" s="6">
        <f>IF(AND(D43&lt;=L$4,P43&lt;&gt;"Y"),IF(N43&lt;VLOOKUP(O43,Runners!A$5:CY$183,S$1,FALSE),IF(Y$2="zero",0,Y$2),0),0)</f>
        <v>0</v>
      </c>
      <c r="T43" s="6">
        <f t="shared" si="16"/>
        <v>0</v>
      </c>
      <c r="U43" s="2"/>
      <c r="V43" s="2" t="str">
        <f>IF(O43&lt;&gt;"",VLOOKUP(O43,Runners!DE$5:DR$183,V$1,FALSE),"")</f>
        <v/>
      </c>
      <c r="W43" s="19" t="str">
        <f t="shared" si="17"/>
        <v/>
      </c>
    </row>
    <row r="44" spans="1:23" x14ac:dyDescent="0.25">
      <c r="A44" s="1" t="s">
        <v>140</v>
      </c>
      <c r="C44" s="3">
        <f>IF(A44&lt;&gt;"",VLOOKUP(A44,Runners!A$5:AX$183,C$1,FALSE),0)</f>
        <v>6.5972222222222222E-3</v>
      </c>
      <c r="D44" s="6">
        <f t="shared" si="0"/>
        <v>41</v>
      </c>
      <c r="E44" s="2"/>
      <c r="F44" s="2">
        <f t="shared" si="20"/>
        <v>0</v>
      </c>
      <c r="J44" s="1" t="str">
        <f t="shared" si="21"/>
        <v>Ian Tate</v>
      </c>
      <c r="M44" s="8" t="str">
        <f t="shared" si="12"/>
        <v/>
      </c>
      <c r="N44" s="8" t="str">
        <f t="shared" si="13"/>
        <v/>
      </c>
      <c r="O44" s="1" t="str">
        <f t="shared" si="14"/>
        <v/>
      </c>
      <c r="P44" s="35" t="str">
        <f t="shared" si="15"/>
        <v/>
      </c>
      <c r="Q44" s="35" t="str">
        <f t="shared" si="18"/>
        <v/>
      </c>
      <c r="R44" s="6">
        <f t="shared" si="19"/>
        <v>0</v>
      </c>
      <c r="S44" s="6">
        <f>IF(AND(D44&lt;=L$4,P44&lt;&gt;"Y"),IF(N44&lt;VLOOKUP(O44,Runners!A$5:CY$183,S$1,FALSE),IF(Y$2="zero",0,Y$2),0),0)</f>
        <v>0</v>
      </c>
      <c r="T44" s="6">
        <f t="shared" si="16"/>
        <v>0</v>
      </c>
      <c r="U44" s="2"/>
      <c r="V44" s="2" t="str">
        <f>IF(O44&lt;&gt;"",VLOOKUP(O44,Runners!DE$5:DR$183,V$1,FALSE),"")</f>
        <v/>
      </c>
      <c r="W44" s="19" t="str">
        <f t="shared" si="17"/>
        <v/>
      </c>
    </row>
    <row r="45" spans="1:23" x14ac:dyDescent="0.25">
      <c r="A45" s="1" t="s">
        <v>7</v>
      </c>
      <c r="C45" s="3">
        <f>IF(A45&lt;&gt;"",VLOOKUP(A45,Runners!A$5:AX$183,C$1,FALSE),0)</f>
        <v>1.2152777777777778E-3</v>
      </c>
      <c r="D45" s="6">
        <f t="shared" si="0"/>
        <v>42</v>
      </c>
      <c r="E45" s="2"/>
      <c r="F45" s="2">
        <f t="shared" si="20"/>
        <v>0</v>
      </c>
      <c r="J45" s="1" t="str">
        <f t="shared" si="21"/>
        <v>Jacqui Murray</v>
      </c>
      <c r="M45" s="8" t="str">
        <f t="shared" si="12"/>
        <v/>
      </c>
      <c r="N45" s="8" t="str">
        <f t="shared" si="13"/>
        <v/>
      </c>
      <c r="O45" s="1" t="str">
        <f t="shared" si="14"/>
        <v/>
      </c>
      <c r="P45" s="35" t="str">
        <f t="shared" si="15"/>
        <v/>
      </c>
      <c r="Q45" s="35" t="str">
        <f t="shared" si="18"/>
        <v/>
      </c>
      <c r="R45" s="6">
        <f t="shared" si="19"/>
        <v>0</v>
      </c>
      <c r="S45" s="6">
        <f>IF(AND(D45&lt;=L$4,P45&lt;&gt;"Y"),IF(N45&lt;VLOOKUP(O45,Runners!A$5:CY$183,S$1,FALSE),IF(Y$2="zero",0,Y$2),0),0)</f>
        <v>0</v>
      </c>
      <c r="T45" s="6">
        <f t="shared" si="16"/>
        <v>0</v>
      </c>
      <c r="U45" s="2"/>
      <c r="V45" s="2" t="str">
        <f>IF(O45&lt;&gt;"",VLOOKUP(O45,Runners!DE$5:DR$183,V$1,FALSE),"")</f>
        <v/>
      </c>
      <c r="W45" s="19" t="str">
        <f t="shared" si="17"/>
        <v/>
      </c>
    </row>
    <row r="46" spans="1:23" x14ac:dyDescent="0.25">
      <c r="A46" s="1" t="s">
        <v>189</v>
      </c>
      <c r="B46" s="3"/>
      <c r="C46" s="3">
        <f>IF(A46&lt;&gt;"",VLOOKUP(A46,Runners!A$5:AX$183,C$1,FALSE),0)</f>
        <v>1.3194444444444444E-2</v>
      </c>
      <c r="D46" s="6">
        <f t="shared" si="0"/>
        <v>43</v>
      </c>
      <c r="E46" s="2">
        <v>2.8356481481481483E-2</v>
      </c>
      <c r="F46" s="2">
        <f t="shared" si="20"/>
        <v>1.5162037037037038E-2</v>
      </c>
      <c r="J46" s="1" t="str">
        <f t="shared" si="21"/>
        <v>James Whittle</v>
      </c>
      <c r="M46" s="8" t="str">
        <f t="shared" si="12"/>
        <v/>
      </c>
      <c r="N46" s="8" t="str">
        <f t="shared" si="13"/>
        <v/>
      </c>
      <c r="O46" s="1" t="str">
        <f t="shared" si="14"/>
        <v/>
      </c>
      <c r="P46" s="35" t="str">
        <f t="shared" si="15"/>
        <v/>
      </c>
      <c r="Q46" s="35" t="str">
        <f t="shared" si="18"/>
        <v/>
      </c>
      <c r="R46" s="6">
        <f t="shared" si="19"/>
        <v>0</v>
      </c>
      <c r="S46" s="6">
        <f>IF(AND(D46&lt;=L$4,P46&lt;&gt;"Y"),IF(N46&lt;VLOOKUP(O46,Runners!A$5:CY$183,S$1,FALSE),IF(Y$2="zero",0,Y$2),0),0)</f>
        <v>0</v>
      </c>
      <c r="T46" s="6">
        <f t="shared" si="16"/>
        <v>0</v>
      </c>
      <c r="U46" s="2"/>
      <c r="V46" s="2" t="str">
        <f>IF(O46&lt;&gt;"",VLOOKUP(O46,Runners!DE$5:DR$183,V$1,FALSE),"")</f>
        <v/>
      </c>
      <c r="W46" s="19" t="str">
        <f t="shared" si="17"/>
        <v/>
      </c>
    </row>
    <row r="47" spans="1:23" x14ac:dyDescent="0.25">
      <c r="A47" s="1" t="s">
        <v>176</v>
      </c>
      <c r="B47" s="3"/>
      <c r="C47" s="3">
        <f>IF(A47&lt;&gt;"",VLOOKUP(A47,Runners!A$5:AX$183,C$1,FALSE),0)</f>
        <v>8.3333333333333332E-3</v>
      </c>
      <c r="D47" s="6">
        <f t="shared" si="0"/>
        <v>44</v>
      </c>
      <c r="E47" s="2"/>
      <c r="F47" s="2">
        <f t="shared" si="20"/>
        <v>0</v>
      </c>
      <c r="J47" s="1" t="str">
        <f t="shared" si="21"/>
        <v>Jennifer Hill</v>
      </c>
      <c r="M47" s="8" t="str">
        <f t="shared" si="12"/>
        <v/>
      </c>
      <c r="N47" s="8" t="str">
        <f t="shared" si="13"/>
        <v/>
      </c>
      <c r="O47" s="1" t="str">
        <f t="shared" si="14"/>
        <v/>
      </c>
      <c r="P47" s="35" t="str">
        <f t="shared" si="15"/>
        <v/>
      </c>
      <c r="Q47" s="35" t="str">
        <f t="shared" si="18"/>
        <v/>
      </c>
      <c r="R47" s="6">
        <f t="shared" si="19"/>
        <v>0</v>
      </c>
      <c r="S47" s="6">
        <f>IF(AND(D47&lt;=L$4,P47&lt;&gt;"Y"),IF(N47&lt;VLOOKUP(O47,Runners!A$5:CY$183,S$1,FALSE),IF(Y$2="zero",0,Y$2),0),0)</f>
        <v>0</v>
      </c>
      <c r="T47" s="6">
        <f t="shared" si="16"/>
        <v>0</v>
      </c>
      <c r="U47" s="2"/>
      <c r="V47" s="2" t="str">
        <f>IF(O47&lt;&gt;"",VLOOKUP(O47,Runners!DE$5:DR$183,V$1,FALSE),"")</f>
        <v/>
      </c>
      <c r="W47" s="19" t="str">
        <f t="shared" si="17"/>
        <v/>
      </c>
    </row>
    <row r="48" spans="1:23" x14ac:dyDescent="0.25">
      <c r="A48" s="1" t="s">
        <v>16</v>
      </c>
      <c r="C48" s="3">
        <f>IF(A48&lt;&gt;"",VLOOKUP(A48,Runners!A$5:AX$183,C$1,FALSE),0)</f>
        <v>1.1979166666666666E-2</v>
      </c>
      <c r="D48" s="6">
        <f t="shared" si="0"/>
        <v>45</v>
      </c>
      <c r="E48" s="2">
        <v>2.6724537037037036E-2</v>
      </c>
      <c r="F48" s="2">
        <f t="shared" si="20"/>
        <v>1.474537037037037E-2</v>
      </c>
      <c r="J48" s="1" t="str">
        <f t="shared" si="21"/>
        <v>Joe Greenwood</v>
      </c>
      <c r="M48" s="8" t="str">
        <f t="shared" si="12"/>
        <v/>
      </c>
      <c r="N48" s="8" t="str">
        <f t="shared" si="13"/>
        <v/>
      </c>
      <c r="O48" s="1" t="str">
        <f t="shared" si="14"/>
        <v/>
      </c>
      <c r="P48" s="35" t="str">
        <f t="shared" si="15"/>
        <v/>
      </c>
      <c r="Q48" s="35" t="str">
        <f t="shared" si="18"/>
        <v/>
      </c>
      <c r="R48" s="6">
        <f t="shared" si="19"/>
        <v>0</v>
      </c>
      <c r="S48" s="6">
        <f>IF(AND(D48&lt;=L$4,P48&lt;&gt;"Y"),IF(N48&lt;VLOOKUP(O48,Runners!A$5:CY$183,S$1,FALSE),IF(Y$2="zero",0,Y$2),0),0)</f>
        <v>0</v>
      </c>
      <c r="T48" s="6">
        <f t="shared" si="16"/>
        <v>0</v>
      </c>
      <c r="U48" s="2"/>
      <c r="V48" s="2" t="str">
        <f>IF(O48&lt;&gt;"",VLOOKUP(O48,Runners!DE$5:DR$183,V$1,FALSE),"")</f>
        <v/>
      </c>
      <c r="W48" s="19" t="str">
        <f t="shared" si="17"/>
        <v/>
      </c>
    </row>
    <row r="49" spans="1:23" x14ac:dyDescent="0.25">
      <c r="A49" s="1" t="s">
        <v>124</v>
      </c>
      <c r="C49" s="3">
        <f>IF(A49&lt;&gt;"",VLOOKUP(A49,Runners!A$5:AX$183,C$1,FALSE),0)</f>
        <v>8.8541666666666664E-3</v>
      </c>
      <c r="D49" s="6">
        <f t="shared" si="0"/>
        <v>46</v>
      </c>
      <c r="E49" s="2"/>
      <c r="F49" s="2">
        <f t="shared" si="20"/>
        <v>0</v>
      </c>
      <c r="J49" s="1" t="str">
        <f t="shared" si="21"/>
        <v>John Bertenshaw</v>
      </c>
      <c r="M49" s="8" t="str">
        <f t="shared" si="12"/>
        <v/>
      </c>
      <c r="N49" s="8" t="str">
        <f t="shared" si="13"/>
        <v/>
      </c>
      <c r="O49" s="1" t="str">
        <f t="shared" si="14"/>
        <v/>
      </c>
      <c r="P49" s="35" t="str">
        <f t="shared" si="15"/>
        <v/>
      </c>
      <c r="Q49" s="35" t="str">
        <f t="shared" si="18"/>
        <v/>
      </c>
      <c r="R49" s="6">
        <f t="shared" si="19"/>
        <v>0</v>
      </c>
      <c r="S49" s="6">
        <f>IF(AND(D49&lt;=L$4,P49&lt;&gt;"Y"),IF(N49&lt;VLOOKUP(O49,Runners!A$5:CY$183,S$1,FALSE),IF(Y$2="zero",0,Y$2),0),0)</f>
        <v>0</v>
      </c>
      <c r="T49" s="6">
        <f t="shared" si="16"/>
        <v>0</v>
      </c>
      <c r="U49" s="2"/>
      <c r="V49" s="2" t="str">
        <f>IF(O49&lt;&gt;"",VLOOKUP(O49,Runners!DE$5:DR$183,V$1,FALSE),"")</f>
        <v/>
      </c>
      <c r="W49" s="19" t="str">
        <f t="shared" si="17"/>
        <v/>
      </c>
    </row>
    <row r="50" spans="1:23" x14ac:dyDescent="0.25">
      <c r="A50" s="1" t="s">
        <v>142</v>
      </c>
      <c r="C50" s="3">
        <f>IF(A50&lt;&gt;"",VLOOKUP(A50,Runners!A$5:AX$183,C$1,FALSE),0)</f>
        <v>9.8958333333333329E-3</v>
      </c>
      <c r="D50" s="6">
        <f t="shared" si="0"/>
        <v>47</v>
      </c>
      <c r="E50" s="2"/>
      <c r="F50" s="2">
        <f t="shared" si="20"/>
        <v>0</v>
      </c>
      <c r="J50" s="1" t="str">
        <f t="shared" si="21"/>
        <v>Jonathan Tuck</v>
      </c>
      <c r="M50" s="8" t="str">
        <f t="shared" si="12"/>
        <v/>
      </c>
      <c r="N50" s="8" t="str">
        <f t="shared" si="13"/>
        <v/>
      </c>
      <c r="O50" s="1" t="str">
        <f t="shared" si="14"/>
        <v/>
      </c>
      <c r="P50" s="35" t="str">
        <f t="shared" si="15"/>
        <v/>
      </c>
      <c r="Q50" s="35" t="str">
        <f t="shared" si="18"/>
        <v/>
      </c>
      <c r="R50" s="6">
        <f t="shared" si="19"/>
        <v>0</v>
      </c>
      <c r="S50" s="6">
        <f>IF(AND(D50&lt;=L$4,P50&lt;&gt;"Y"),IF(N50&lt;VLOOKUP(O50,Runners!A$5:CY$183,S$1,FALSE),IF(Y$2="zero",0,Y$2),0),0)</f>
        <v>0</v>
      </c>
      <c r="T50" s="6">
        <f t="shared" si="16"/>
        <v>0</v>
      </c>
      <c r="U50" s="2"/>
      <c r="V50" s="2" t="str">
        <f>IF(O50&lt;&gt;"",VLOOKUP(O50,Runners!DE$5:DR$183,V$1,FALSE),"")</f>
        <v/>
      </c>
      <c r="W50" s="19" t="str">
        <f t="shared" si="17"/>
        <v/>
      </c>
    </row>
    <row r="51" spans="1:23" x14ac:dyDescent="0.25">
      <c r="A51" s="1" t="s">
        <v>191</v>
      </c>
      <c r="C51" s="3">
        <f>IF(A51&lt;&gt;"",VLOOKUP(A51,Runners!A$5:AX$183,C$1,FALSE),0)</f>
        <v>5.0347222222222225E-3</v>
      </c>
      <c r="D51" s="6">
        <f t="shared" si="0"/>
        <v>48</v>
      </c>
      <c r="E51" s="2"/>
      <c r="F51" s="2">
        <f t="shared" si="20"/>
        <v>0</v>
      </c>
      <c r="J51" s="1" t="str">
        <f t="shared" si="21"/>
        <v>Juli Wiseman</v>
      </c>
      <c r="M51" s="8" t="str">
        <f t="shared" si="12"/>
        <v/>
      </c>
      <c r="N51" s="8" t="str">
        <f t="shared" si="13"/>
        <v/>
      </c>
      <c r="O51" s="1" t="str">
        <f t="shared" si="14"/>
        <v/>
      </c>
      <c r="P51" s="35" t="str">
        <f t="shared" si="15"/>
        <v/>
      </c>
      <c r="Q51" s="35" t="str">
        <f t="shared" si="18"/>
        <v/>
      </c>
      <c r="R51" s="6">
        <f t="shared" si="19"/>
        <v>0</v>
      </c>
      <c r="S51" s="6">
        <f>IF(AND(D51&lt;=L$4,P51&lt;&gt;"Y"),IF(N51&lt;VLOOKUP(O51,Runners!A$5:CY$183,S$1,FALSE),IF(Y$2="zero",0,Y$2),0),0)</f>
        <v>0</v>
      </c>
      <c r="T51" s="6">
        <f t="shared" si="16"/>
        <v>0</v>
      </c>
      <c r="U51" s="2"/>
      <c r="V51" s="2" t="str">
        <f>IF(O51&lt;&gt;"",VLOOKUP(O51,Runners!DE$5:DR$183,V$1,FALSE),"")</f>
        <v/>
      </c>
      <c r="W51" s="19" t="str">
        <f t="shared" si="17"/>
        <v/>
      </c>
    </row>
    <row r="52" spans="1:23" x14ac:dyDescent="0.25">
      <c r="A52" s="1" t="s">
        <v>14</v>
      </c>
      <c r="C52" s="3">
        <f>IF(A52&lt;&gt;"",VLOOKUP(A52,Runners!A$5:AX$183,C$1,FALSE),0)</f>
        <v>6.9444444444444441E-3</v>
      </c>
      <c r="D52" s="6">
        <f t="shared" si="0"/>
        <v>49</v>
      </c>
      <c r="E52" s="2">
        <v>2.75E-2</v>
      </c>
      <c r="F52" s="2">
        <f t="shared" si="20"/>
        <v>2.0555555555555556E-2</v>
      </c>
      <c r="J52" s="1" t="str">
        <f t="shared" si="21"/>
        <v>Julia Rolfe</v>
      </c>
      <c r="M52" s="8" t="str">
        <f t="shared" si="12"/>
        <v/>
      </c>
      <c r="N52" s="8" t="str">
        <f t="shared" si="13"/>
        <v/>
      </c>
      <c r="O52" s="1" t="str">
        <f t="shared" si="14"/>
        <v/>
      </c>
      <c r="P52" s="35" t="str">
        <f t="shared" si="15"/>
        <v/>
      </c>
      <c r="Q52" s="35" t="str">
        <f t="shared" si="18"/>
        <v/>
      </c>
      <c r="R52" s="6">
        <f t="shared" si="19"/>
        <v>0</v>
      </c>
      <c r="S52" s="6">
        <f>IF(AND(D52&lt;=L$4,P52&lt;&gt;"Y"),IF(N52&lt;VLOOKUP(O52,Runners!A$5:CY$183,S$1,FALSE),IF(Y$2="zero",0,Y$2),0),0)</f>
        <v>0</v>
      </c>
      <c r="T52" s="6">
        <f t="shared" si="16"/>
        <v>0</v>
      </c>
      <c r="U52" s="2"/>
      <c r="V52" s="2" t="str">
        <f>IF(O52&lt;&gt;"",VLOOKUP(O52,Runners!DE$5:DR$183,V$1,FALSE),"")</f>
        <v/>
      </c>
      <c r="W52" s="19" t="str">
        <f t="shared" si="17"/>
        <v/>
      </c>
    </row>
    <row r="53" spans="1:23" x14ac:dyDescent="0.25">
      <c r="A53" s="1" t="s">
        <v>180</v>
      </c>
      <c r="C53" s="3">
        <f>IF(A53&lt;&gt;"",VLOOKUP(A53,Runners!A$5:AX$183,C$1,FALSE),0)</f>
        <v>7.6388888888888886E-3</v>
      </c>
      <c r="D53" s="6">
        <f t="shared" si="0"/>
        <v>50</v>
      </c>
      <c r="E53" s="2"/>
      <c r="F53" s="2">
        <f t="shared" si="20"/>
        <v>0</v>
      </c>
      <c r="J53" s="1" t="str">
        <f t="shared" si="21"/>
        <v>Kate Edwards</v>
      </c>
      <c r="M53" s="8" t="str">
        <f t="shared" si="12"/>
        <v/>
      </c>
      <c r="N53" s="8" t="str">
        <f t="shared" si="13"/>
        <v/>
      </c>
      <c r="O53" s="1" t="str">
        <f t="shared" si="14"/>
        <v/>
      </c>
      <c r="P53" s="35" t="str">
        <f t="shared" si="15"/>
        <v/>
      </c>
      <c r="Q53" s="35" t="str">
        <f t="shared" si="18"/>
        <v/>
      </c>
      <c r="R53" s="6">
        <f t="shared" si="19"/>
        <v>0</v>
      </c>
      <c r="S53" s="6">
        <f>IF(AND(D53&lt;=L$4,P53&lt;&gt;"Y"),IF(N53&lt;VLOOKUP(O53,Runners!A$5:CY$183,S$1,FALSE),IF(Y$2="zero",0,Y$2),0),0)</f>
        <v>0</v>
      </c>
      <c r="T53" s="6">
        <f t="shared" si="16"/>
        <v>0</v>
      </c>
      <c r="U53" s="2"/>
      <c r="V53" s="2" t="str">
        <f>IF(O53&lt;&gt;"",VLOOKUP(O53,Runners!DE$5:DR$183,V$1,FALSE),"")</f>
        <v/>
      </c>
      <c r="W53" s="19" t="str">
        <f t="shared" si="17"/>
        <v/>
      </c>
    </row>
    <row r="54" spans="1:23" x14ac:dyDescent="0.25">
      <c r="A54" s="1" t="s">
        <v>13</v>
      </c>
      <c r="C54" s="3">
        <f>IF(A54&lt;&gt;"",VLOOKUP(A54,Runners!A$5:AX$183,C$1,FALSE),0)</f>
        <v>2.9513888888888888E-3</v>
      </c>
      <c r="D54" s="6">
        <f t="shared" si="0"/>
        <v>51</v>
      </c>
      <c r="E54" s="2"/>
      <c r="F54" s="2">
        <f t="shared" si="20"/>
        <v>0</v>
      </c>
      <c r="J54" s="1" t="str">
        <f t="shared" si="21"/>
        <v>Kathy Gaunt</v>
      </c>
      <c r="M54" s="8" t="str">
        <f t="shared" si="12"/>
        <v/>
      </c>
      <c r="N54" s="8" t="str">
        <f t="shared" si="13"/>
        <v/>
      </c>
      <c r="O54" s="1" t="str">
        <f t="shared" si="14"/>
        <v/>
      </c>
      <c r="P54" s="35" t="str">
        <f t="shared" si="15"/>
        <v/>
      </c>
      <c r="Q54" s="35" t="str">
        <f t="shared" si="18"/>
        <v/>
      </c>
      <c r="R54" s="6">
        <f t="shared" si="19"/>
        <v>0</v>
      </c>
      <c r="S54" s="6">
        <f>IF(AND(D54&lt;=L$4,P54&lt;&gt;"Y"),IF(N54&lt;VLOOKUP(O54,Runners!A$5:CY$183,S$1,FALSE),IF(Y$2="zero",0,Y$2),0),0)</f>
        <v>0</v>
      </c>
      <c r="T54" s="6">
        <f t="shared" si="16"/>
        <v>0</v>
      </c>
      <c r="U54" s="2"/>
      <c r="V54" s="2" t="str">
        <f>IF(O54&lt;&gt;"",VLOOKUP(O54,Runners!DE$5:DR$183,V$1,FALSE),"")</f>
        <v/>
      </c>
      <c r="W54" s="19" t="str">
        <f t="shared" si="17"/>
        <v/>
      </c>
    </row>
    <row r="55" spans="1:23" x14ac:dyDescent="0.25">
      <c r="A55" s="1" t="s">
        <v>158</v>
      </c>
      <c r="C55" s="3">
        <f>IF(A55&lt;&gt;"",VLOOKUP(A55,Runners!A$5:AX$183,C$1,FALSE),0)</f>
        <v>7.1180555555555554E-3</v>
      </c>
      <c r="D55" s="6">
        <f t="shared" si="0"/>
        <v>52</v>
      </c>
      <c r="E55" s="2"/>
      <c r="F55" s="2">
        <f t="shared" si="20"/>
        <v>0</v>
      </c>
      <c r="J55" s="1" t="str">
        <f t="shared" si="21"/>
        <v>Katy McIntyre</v>
      </c>
      <c r="M55" s="8"/>
      <c r="P55" s="35"/>
      <c r="Q55" s="35"/>
      <c r="T55" s="6"/>
      <c r="U55" s="2"/>
      <c r="V55" s="2"/>
      <c r="W55" s="19"/>
    </row>
    <row r="56" spans="1:23" x14ac:dyDescent="0.25">
      <c r="A56" s="1" t="s">
        <v>141</v>
      </c>
      <c r="C56" s="3">
        <f>IF(A56&lt;&gt;"",VLOOKUP(A56,Runners!A$5:AX$183,C$1,FALSE),0)</f>
        <v>5.3819444444444453E-3</v>
      </c>
      <c r="D56" s="6">
        <f t="shared" si="0"/>
        <v>53</v>
      </c>
      <c r="E56" s="2"/>
      <c r="F56" s="2">
        <f t="shared" si="20"/>
        <v>0</v>
      </c>
      <c r="J56" s="1" t="str">
        <f t="shared" si="21"/>
        <v>Kevin Murray</v>
      </c>
      <c r="M56" s="8" t="str">
        <f t="shared" ref="M56:M65" si="22">IF(D56&lt;=L$4,SMALL(E$4:E$207,D56),"")</f>
        <v/>
      </c>
      <c r="N56" s="8" t="str">
        <f t="shared" ref="N56:N65" si="23">IF(D56&lt;=L$4,VLOOKUP(M56,E$4:F$207,2,FALSE),"")</f>
        <v/>
      </c>
      <c r="O56" s="1" t="str">
        <f t="shared" ref="O56:O65" si="24">IF(D56&lt;=L$4,VLOOKUP(M56,E$4:J$207,6,FALSE),"")</f>
        <v/>
      </c>
      <c r="P56" s="35" t="str">
        <f t="shared" ref="P56:P65" si="25">IF(D56&lt;=L$4,VLOOKUP(O56,A$4:B$207,2,FALSE),"")</f>
        <v/>
      </c>
      <c r="Q56" s="35" t="str">
        <f>IF(D56&lt;=L$4,IF(P56="Y",Q54,Q54-1),"")</f>
        <v/>
      </c>
      <c r="R56" s="6">
        <f>IF(Q56=Q54,0,IF(Q56&gt;0,Q56,1))</f>
        <v>0</v>
      </c>
      <c r="S56" s="6">
        <f>IF(AND(D56&lt;=L$4,P56&lt;&gt;"Y"),IF(N56&lt;VLOOKUP(O56,Runners!A$5:CY$183,S$1,FALSE),IF(Y$2="zero",0,Y$2),0),0)</f>
        <v>0</v>
      </c>
      <c r="T56" s="6">
        <f t="shared" ref="T56:T65" si="26">IF(AND(D56&lt;=L$4,P56&lt;&gt;"Y"),S56+R56,0)</f>
        <v>0</v>
      </c>
      <c r="U56" s="2"/>
      <c r="V56" s="2" t="str">
        <f>IF(O56&lt;&gt;"",VLOOKUP(O56,Runners!DE$5:DR$183,V$1,FALSE),"")</f>
        <v/>
      </c>
      <c r="W56" s="19" t="str">
        <f t="shared" ref="W56:W65" si="27">IF(O56&lt;&gt;"",(V56-N56)/V56,"")</f>
        <v/>
      </c>
    </row>
    <row r="57" spans="1:23" x14ac:dyDescent="0.25">
      <c r="A57" s="1" t="s">
        <v>202</v>
      </c>
      <c r="C57" s="3">
        <f>IF(A57&lt;&gt;"",VLOOKUP(A57,Runners!A$5:AX$183,C$1,FALSE),0)</f>
        <v>7.1180555555555554E-3</v>
      </c>
      <c r="D57" s="6">
        <f t="shared" si="0"/>
        <v>54</v>
      </c>
      <c r="E57" s="2"/>
      <c r="F57" s="2"/>
      <c r="J57" s="1" t="str">
        <f t="shared" si="21"/>
        <v>Kim Dykes</v>
      </c>
      <c r="M57" s="8" t="str">
        <f t="shared" si="22"/>
        <v/>
      </c>
      <c r="N57" s="8" t="str">
        <f t="shared" si="23"/>
        <v/>
      </c>
      <c r="O57" s="1" t="str">
        <f t="shared" si="24"/>
        <v/>
      </c>
      <c r="P57" s="35" t="str">
        <f t="shared" si="25"/>
        <v/>
      </c>
      <c r="Q57" s="35" t="str">
        <f>IF(D57&lt;=L$4,IF(P57="Y",Q56,Q56-1),"")</f>
        <v/>
      </c>
      <c r="R57" s="6">
        <f>IF(Q57=Q56,0,IF(Q57&gt;0,Q57,1))</f>
        <v>0</v>
      </c>
      <c r="S57" s="6">
        <f>IF(AND(D57&lt;=L$4,P57&lt;&gt;"Y"),IF(N57&lt;VLOOKUP(O57,Runners!A$5:CY$183,S$1,FALSE),IF(Y$2="zero",0,Y$2),0),0)</f>
        <v>0</v>
      </c>
      <c r="T57" s="6">
        <f t="shared" si="26"/>
        <v>0</v>
      </c>
      <c r="U57" s="2"/>
      <c r="V57" s="2" t="str">
        <f>IF(O57&lt;&gt;"",VLOOKUP(O57,Runners!DE$5:DR$183,V$1,FALSE),"")</f>
        <v/>
      </c>
      <c r="W57" s="19" t="str">
        <f t="shared" si="27"/>
        <v/>
      </c>
    </row>
    <row r="58" spans="1:23" x14ac:dyDescent="0.25">
      <c r="A58" s="1" t="s">
        <v>10</v>
      </c>
      <c r="C58" s="3">
        <f>IF(A58&lt;&gt;"",VLOOKUP(A58,Runners!A$5:AX$183,C$1,FALSE),0)</f>
        <v>4.340277777777778E-3</v>
      </c>
      <c r="D58" s="6">
        <f t="shared" si="0"/>
        <v>55</v>
      </c>
      <c r="E58" s="2"/>
      <c r="F58" s="2">
        <f t="shared" ref="F58:F107" si="28">IF(E58&gt;0,E58-C58,0)</f>
        <v>0</v>
      </c>
      <c r="J58" s="1" t="str">
        <f t="shared" si="21"/>
        <v>Kirsten Burnett</v>
      </c>
      <c r="M58" s="8" t="str">
        <f t="shared" si="22"/>
        <v/>
      </c>
      <c r="N58" s="8" t="str">
        <f t="shared" si="23"/>
        <v/>
      </c>
      <c r="O58" s="1" t="str">
        <f t="shared" si="24"/>
        <v/>
      </c>
      <c r="P58" s="35" t="str">
        <f t="shared" si="25"/>
        <v/>
      </c>
      <c r="Q58" s="35" t="str">
        <f>IF(D58&lt;=L$4,IF(P58="Y",Q56,Q56-1),"")</f>
        <v/>
      </c>
      <c r="R58" s="6">
        <f>IF(Q58=Q56,0,IF(Q58&gt;0,Q58,1))</f>
        <v>0</v>
      </c>
      <c r="S58" s="6">
        <f>IF(AND(D58&lt;=L$4,P58&lt;&gt;"Y"),IF(N58&lt;VLOOKUP(O58,Runners!A$5:CY$183,S$1,FALSE),IF(Y$2="zero",0,Y$2),0),0)</f>
        <v>0</v>
      </c>
      <c r="T58" s="6">
        <f t="shared" si="26"/>
        <v>0</v>
      </c>
      <c r="U58" s="2"/>
      <c r="V58" s="2" t="str">
        <f>IF(O58&lt;&gt;"",VLOOKUP(O58,Runners!DE$5:DR$183,V$1,FALSE),"")</f>
        <v/>
      </c>
      <c r="W58" s="19" t="str">
        <f t="shared" si="27"/>
        <v/>
      </c>
    </row>
    <row r="59" spans="1:23" x14ac:dyDescent="0.25">
      <c r="A59" s="1" t="s">
        <v>9</v>
      </c>
      <c r="C59" s="3">
        <f>IF(A59&lt;&gt;"",VLOOKUP(A59,Runners!A$5:AX$183,C$1,FALSE),0)</f>
        <v>4.8611111111111112E-3</v>
      </c>
      <c r="D59" s="6">
        <f t="shared" si="0"/>
        <v>56</v>
      </c>
      <c r="E59" s="2"/>
      <c r="F59" s="2">
        <f t="shared" si="28"/>
        <v>0</v>
      </c>
      <c r="J59" s="1" t="str">
        <f t="shared" si="21"/>
        <v>Laura Byrne</v>
      </c>
      <c r="M59" s="8" t="str">
        <f t="shared" si="22"/>
        <v/>
      </c>
      <c r="N59" s="8" t="str">
        <f t="shared" si="23"/>
        <v/>
      </c>
      <c r="O59" s="1" t="str">
        <f t="shared" si="24"/>
        <v/>
      </c>
      <c r="P59" s="35" t="str">
        <f t="shared" si="25"/>
        <v/>
      </c>
      <c r="Q59" s="35" t="str">
        <f>IF(D59&lt;=L$4,IF(P59="Y",Q57,Q57-1),"")</f>
        <v/>
      </c>
      <c r="R59" s="6">
        <f>IF(Q59=Q57,0,IF(Q59&gt;0,Q59,1))</f>
        <v>0</v>
      </c>
      <c r="S59" s="6">
        <f>IF(AND(D59&lt;=L$4,P59&lt;&gt;"Y"),IF(N59&lt;VLOOKUP(O59,Runners!A$5:CY$183,S$1,FALSE),IF(Y$2="zero",0,Y$2),0),0)</f>
        <v>0</v>
      </c>
      <c r="T59" s="6">
        <f t="shared" si="26"/>
        <v>0</v>
      </c>
      <c r="U59" s="2"/>
      <c r="V59" s="2" t="str">
        <f>IF(O59&lt;&gt;"",VLOOKUP(O59,Runners!DE$5:DR$183,V$1,FALSE),"")</f>
        <v/>
      </c>
      <c r="W59" s="19" t="str">
        <f t="shared" si="27"/>
        <v/>
      </c>
    </row>
    <row r="60" spans="1:23" x14ac:dyDescent="0.25">
      <c r="A60" s="1" t="s">
        <v>183</v>
      </c>
      <c r="C60" s="3">
        <f>IF(A60&lt;&gt;"",VLOOKUP(A60,Runners!A$5:AX$183,C$1,FALSE),0)</f>
        <v>4.1666666666666666E-3</v>
      </c>
      <c r="D60" s="6">
        <f t="shared" si="0"/>
        <v>57</v>
      </c>
      <c r="E60" s="2"/>
      <c r="F60" s="2">
        <f t="shared" si="28"/>
        <v>0</v>
      </c>
      <c r="J60" s="1" t="str">
        <f t="shared" si="21"/>
        <v>Lee Ramsden</v>
      </c>
      <c r="M60" s="8" t="str">
        <f t="shared" si="22"/>
        <v/>
      </c>
      <c r="N60" s="8" t="str">
        <f t="shared" si="23"/>
        <v/>
      </c>
      <c r="O60" s="1" t="str">
        <f t="shared" si="24"/>
        <v/>
      </c>
      <c r="P60" s="35" t="str">
        <f t="shared" si="25"/>
        <v/>
      </c>
      <c r="Q60" s="35" t="str">
        <f t="shared" ref="Q60:Q65" si="29">IF(D60&lt;=L$4,IF(P60="Y",Q59,Q59-1),"")</f>
        <v/>
      </c>
      <c r="R60" s="6">
        <f t="shared" ref="R60:R65" si="30">IF(Q60=Q59,0,IF(Q60&gt;0,Q60,1))</f>
        <v>0</v>
      </c>
      <c r="S60" s="6">
        <f>IF(AND(D60&lt;=L$4,P60&lt;&gt;"Y"),IF(N60&lt;VLOOKUP(O60,Runners!A$5:CY$183,S$1,FALSE),IF(Y$2="zero",0,Y$2),0),0)</f>
        <v>0</v>
      </c>
      <c r="T60" s="6">
        <f t="shared" si="26"/>
        <v>0</v>
      </c>
      <c r="U60" s="2"/>
      <c r="V60" s="2" t="str">
        <f>IF(O60&lt;&gt;"",VLOOKUP(O60,Runners!DE$5:DR$183,V$1,FALSE),"")</f>
        <v/>
      </c>
      <c r="W60" s="19" t="str">
        <f t="shared" si="27"/>
        <v/>
      </c>
    </row>
    <row r="61" spans="1:23" x14ac:dyDescent="0.25">
      <c r="A61" s="1" t="s">
        <v>148</v>
      </c>
      <c r="B61" s="3"/>
      <c r="C61" s="3">
        <f>IF(A61&lt;&gt;"",VLOOKUP(A61,Runners!A$5:AX$183,C$1,FALSE),0)</f>
        <v>1.0590277777777778E-2</v>
      </c>
      <c r="D61" s="6">
        <f t="shared" si="0"/>
        <v>58</v>
      </c>
      <c r="E61" s="2"/>
      <c r="F61" s="2">
        <f t="shared" si="28"/>
        <v>0</v>
      </c>
      <c r="J61" s="1" t="str">
        <f t="shared" si="21"/>
        <v>Lewis McAfee</v>
      </c>
      <c r="M61" s="8" t="str">
        <f t="shared" si="22"/>
        <v/>
      </c>
      <c r="N61" s="8" t="str">
        <f t="shared" si="23"/>
        <v/>
      </c>
      <c r="O61" s="1" t="str">
        <f t="shared" si="24"/>
        <v/>
      </c>
      <c r="P61" s="35" t="str">
        <f t="shared" si="25"/>
        <v/>
      </c>
      <c r="Q61" s="35" t="str">
        <f t="shared" si="29"/>
        <v/>
      </c>
      <c r="R61" s="6">
        <f t="shared" si="30"/>
        <v>0</v>
      </c>
      <c r="S61" s="6">
        <f>IF(AND(D61&lt;=L$4,P61&lt;&gt;"Y"),IF(N61&lt;VLOOKUP(O61,Runners!A$5:CY$183,S$1,FALSE),IF(Y$2="zero",0,Y$2),0),0)</f>
        <v>0</v>
      </c>
      <c r="T61" s="6">
        <f t="shared" si="26"/>
        <v>0</v>
      </c>
      <c r="U61" s="2"/>
      <c r="V61" s="2" t="str">
        <f>IF(O61&lt;&gt;"",VLOOKUP(O61,Runners!DE$5:DR$183,V$1,FALSE),"")</f>
        <v/>
      </c>
      <c r="W61" s="19" t="str">
        <f t="shared" si="27"/>
        <v/>
      </c>
    </row>
    <row r="62" spans="1:23" x14ac:dyDescent="0.25">
      <c r="A62" s="1" t="s">
        <v>200</v>
      </c>
      <c r="B62" s="3"/>
      <c r="C62" s="3">
        <f>IF(A62&lt;&gt;"",VLOOKUP(A62,Runners!A$5:AX$183,C$1,FALSE),0)</f>
        <v>1.3888888888888889E-3</v>
      </c>
      <c r="D62" s="6">
        <f t="shared" si="0"/>
        <v>59</v>
      </c>
      <c r="E62" s="2"/>
      <c r="F62" s="2">
        <f t="shared" si="28"/>
        <v>0</v>
      </c>
      <c r="J62" s="1" t="str">
        <f t="shared" si="21"/>
        <v>Liah Murphy</v>
      </c>
      <c r="M62" s="8" t="str">
        <f t="shared" si="22"/>
        <v/>
      </c>
      <c r="N62" s="8" t="str">
        <f t="shared" si="23"/>
        <v/>
      </c>
      <c r="O62" s="1" t="str">
        <f t="shared" si="24"/>
        <v/>
      </c>
      <c r="P62" s="35" t="str">
        <f t="shared" si="25"/>
        <v/>
      </c>
      <c r="Q62" s="35" t="str">
        <f t="shared" si="29"/>
        <v/>
      </c>
      <c r="R62" s="6">
        <f t="shared" si="30"/>
        <v>0</v>
      </c>
      <c r="S62" s="6">
        <f>IF(AND(D62&lt;=L$4,P62&lt;&gt;"Y"),IF(N62&lt;VLOOKUP(O62,Runners!A$5:CY$183,S$1,FALSE),IF(Y$2="zero",0,Y$2),0),0)</f>
        <v>0</v>
      </c>
      <c r="T62" s="6">
        <f t="shared" si="26"/>
        <v>0</v>
      </c>
      <c r="U62" s="2"/>
      <c r="V62" s="2" t="str">
        <f>IF(O62&lt;&gt;"",VLOOKUP(O62,Runners!DE$5:DR$183,V$1,FALSE),"")</f>
        <v/>
      </c>
      <c r="W62" s="19" t="str">
        <f t="shared" si="27"/>
        <v/>
      </c>
    </row>
    <row r="63" spans="1:23" x14ac:dyDescent="0.25">
      <c r="A63" s="1" t="s">
        <v>167</v>
      </c>
      <c r="C63" s="3">
        <f>IF(A63&lt;&gt;"",VLOOKUP(A63,Runners!A$5:AX$183,C$1,FALSE),0)</f>
        <v>3.645833333333333E-3</v>
      </c>
      <c r="D63" s="6">
        <f t="shared" si="0"/>
        <v>60</v>
      </c>
      <c r="E63" s="2"/>
      <c r="F63" s="2">
        <f t="shared" si="28"/>
        <v>0</v>
      </c>
      <c r="J63" s="1" t="str">
        <f t="shared" si="21"/>
        <v>Linda Chadderton</v>
      </c>
      <c r="M63" s="8" t="str">
        <f t="shared" si="22"/>
        <v/>
      </c>
      <c r="N63" s="8" t="str">
        <f t="shared" si="23"/>
        <v/>
      </c>
      <c r="O63" s="1" t="str">
        <f t="shared" si="24"/>
        <v/>
      </c>
      <c r="P63" s="35" t="str">
        <f t="shared" si="25"/>
        <v/>
      </c>
      <c r="Q63" s="35" t="str">
        <f t="shared" si="29"/>
        <v/>
      </c>
      <c r="R63" s="6">
        <f t="shared" si="30"/>
        <v>0</v>
      </c>
      <c r="S63" s="6">
        <f>IF(AND(D63&lt;=L$4,P63&lt;&gt;"Y"),IF(N63&lt;VLOOKUP(O63,Runners!A$5:CY$183,S$1,FALSE),IF(Y$2="zero",0,Y$2),0),0)</f>
        <v>0</v>
      </c>
      <c r="T63" s="6">
        <f t="shared" si="26"/>
        <v>0</v>
      </c>
      <c r="U63" s="2"/>
      <c r="V63" s="2" t="str">
        <f>IF(O63&lt;&gt;"",VLOOKUP(O63,Runners!DE$5:DR$183,V$1,FALSE),"")</f>
        <v/>
      </c>
      <c r="W63" s="19" t="str">
        <f t="shared" si="27"/>
        <v/>
      </c>
    </row>
    <row r="64" spans="1:23" x14ac:dyDescent="0.25">
      <c r="A64" s="1" t="s">
        <v>182</v>
      </c>
      <c r="C64" s="3">
        <f>IF(A64&lt;&gt;"",VLOOKUP(A64,Runners!A$5:AX$183,C$1,FALSE),0)</f>
        <v>1.1574074074074074E-6</v>
      </c>
      <c r="D64" s="6">
        <f t="shared" si="0"/>
        <v>61</v>
      </c>
      <c r="E64" s="2"/>
      <c r="F64" s="2">
        <f t="shared" si="28"/>
        <v>0</v>
      </c>
      <c r="J64" s="1" t="str">
        <f t="shared" si="21"/>
        <v>Liz Boon</v>
      </c>
      <c r="M64" s="8" t="str">
        <f t="shared" si="22"/>
        <v/>
      </c>
      <c r="N64" s="8" t="str">
        <f t="shared" si="23"/>
        <v/>
      </c>
      <c r="O64" s="1" t="str">
        <f t="shared" si="24"/>
        <v/>
      </c>
      <c r="P64" s="35" t="str">
        <f t="shared" si="25"/>
        <v/>
      </c>
      <c r="Q64" s="35" t="str">
        <f t="shared" si="29"/>
        <v/>
      </c>
      <c r="R64" s="6">
        <f t="shared" si="30"/>
        <v>0</v>
      </c>
      <c r="S64" s="6">
        <f>IF(AND(D64&lt;=L$4,P64&lt;&gt;"Y"),IF(N64&lt;VLOOKUP(O64,Runners!A$5:CY$183,S$1,FALSE),IF(Y$2="zero",0,Y$2),0),0)</f>
        <v>0</v>
      </c>
      <c r="T64" s="6">
        <f t="shared" si="26"/>
        <v>0</v>
      </c>
      <c r="U64" s="2"/>
      <c r="V64" s="2" t="str">
        <f>IF(O64&lt;&gt;"",VLOOKUP(O64,Runners!DE$5:DR$183,V$1,FALSE),"")</f>
        <v/>
      </c>
      <c r="W64" s="19" t="str">
        <f t="shared" si="27"/>
        <v/>
      </c>
    </row>
    <row r="65" spans="1:23" x14ac:dyDescent="0.25">
      <c r="A65" s="1" t="s">
        <v>145</v>
      </c>
      <c r="C65" s="3">
        <f>IF(A65&lt;&gt;"",VLOOKUP(A65,Runners!A$5:AX$183,C$1,FALSE),0)</f>
        <v>9.3749999999999997E-3</v>
      </c>
      <c r="D65" s="6">
        <f t="shared" si="0"/>
        <v>62</v>
      </c>
      <c r="E65" s="2"/>
      <c r="F65" s="2">
        <f t="shared" si="28"/>
        <v>0</v>
      </c>
      <c r="J65" s="1" t="str">
        <f t="shared" si="21"/>
        <v>Liz Canavan</v>
      </c>
      <c r="M65" s="8" t="str">
        <f t="shared" si="22"/>
        <v/>
      </c>
      <c r="N65" s="8" t="str">
        <f t="shared" si="23"/>
        <v/>
      </c>
      <c r="O65" s="1" t="str">
        <f t="shared" si="24"/>
        <v/>
      </c>
      <c r="P65" s="35" t="str">
        <f t="shared" si="25"/>
        <v/>
      </c>
      <c r="Q65" s="35" t="str">
        <f t="shared" si="29"/>
        <v/>
      </c>
      <c r="R65" s="6">
        <f t="shared" si="30"/>
        <v>0</v>
      </c>
      <c r="S65" s="6">
        <f>IF(AND(D65&lt;=L$4,P65&lt;&gt;"Y"),IF(N65&lt;VLOOKUP(O65,Runners!A$5:CY$183,S$1,FALSE),IF(Y$2="zero",0,Y$2),0),0)</f>
        <v>0</v>
      </c>
      <c r="T65" s="6">
        <f t="shared" si="26"/>
        <v>0</v>
      </c>
      <c r="U65" s="2"/>
      <c r="V65" s="2" t="str">
        <f>IF(O65&lt;&gt;"",VLOOKUP(O65,Runners!DE$5:DR$183,V$1,FALSE),"")</f>
        <v/>
      </c>
      <c r="W65" s="19" t="str">
        <f t="shared" si="27"/>
        <v/>
      </c>
    </row>
    <row r="66" spans="1:23" x14ac:dyDescent="0.25">
      <c r="A66" s="1" t="s">
        <v>160</v>
      </c>
      <c r="B66" s="3"/>
      <c r="C66" s="3">
        <f>IF(A66&lt;&gt;"",VLOOKUP(A66,Runners!A$5:AX$183,C$1,FALSE),0)</f>
        <v>9.3749999999999997E-3</v>
      </c>
      <c r="D66" s="6">
        <f t="shared" si="0"/>
        <v>63</v>
      </c>
      <c r="E66" s="2"/>
      <c r="F66" s="2">
        <f t="shared" si="28"/>
        <v>0</v>
      </c>
      <c r="J66" s="1" t="str">
        <f t="shared" si="21"/>
        <v>Louise Cox</v>
      </c>
      <c r="M66" s="8"/>
      <c r="P66" s="35"/>
      <c r="Q66" s="35"/>
      <c r="T66" s="6"/>
      <c r="U66" s="2"/>
      <c r="V66" s="2"/>
      <c r="W66" s="19"/>
    </row>
    <row r="67" spans="1:23" x14ac:dyDescent="0.25">
      <c r="A67" s="36" t="s">
        <v>162</v>
      </c>
      <c r="B67" s="3"/>
      <c r="C67" s="3">
        <f>IF(A67&lt;&gt;"",VLOOKUP(A67,Runners!A$5:AX$183,C$1,FALSE),0)</f>
        <v>1.1284722222222222E-2</v>
      </c>
      <c r="D67" s="6">
        <f t="shared" si="0"/>
        <v>64</v>
      </c>
      <c r="E67" s="2"/>
      <c r="F67" s="2">
        <f t="shared" si="28"/>
        <v>0</v>
      </c>
      <c r="J67" s="1" t="str">
        <f t="shared" si="21"/>
        <v>Maddy Markham</v>
      </c>
      <c r="M67" s="8" t="str">
        <f t="shared" ref="M67:M98" si="31">IF(D67&lt;=L$4,SMALL(E$4:E$207,D67),"")</f>
        <v/>
      </c>
      <c r="N67" s="8" t="str">
        <f t="shared" ref="N67:N98" si="32">IF(D67&lt;=L$4,VLOOKUP(M67,E$4:F$207,2,FALSE),"")</f>
        <v/>
      </c>
      <c r="O67" s="1" t="str">
        <f t="shared" ref="O67:O98" si="33">IF(D67&lt;=L$4,VLOOKUP(M67,E$4:J$207,6,FALSE),"")</f>
        <v/>
      </c>
      <c r="P67" s="35" t="str">
        <f t="shared" ref="P67:P98" si="34">IF(D67&lt;=L$4,VLOOKUP(O67,A$4:B$207,2,FALSE),"")</f>
        <v/>
      </c>
      <c r="Q67" s="35" t="str">
        <f>IF(D67&lt;=L$4,IF(P67="Y",Q65,Q65-1),"")</f>
        <v/>
      </c>
      <c r="R67" s="6">
        <f>IF(Q67=Q65,0,IF(Q67&gt;0,Q67,1))</f>
        <v>0</v>
      </c>
      <c r="S67" s="6">
        <f>IF(AND(D67&lt;=L$4,P67&lt;&gt;"Y"),IF(N67&lt;VLOOKUP(O67,Runners!A$5:CY$183,S$1,FALSE),IF(Y$2="zero",0,Y$2),0),0)</f>
        <v>0</v>
      </c>
      <c r="T67" s="6">
        <f t="shared" ref="T67:T105" si="35">IF(AND(D67&lt;=L$4,P67&lt;&gt;"Y"),S67+R67,0)</f>
        <v>0</v>
      </c>
      <c r="U67" s="2"/>
      <c r="V67" s="2" t="str">
        <f>IF(O67&lt;&gt;"",VLOOKUP(O67,Runners!DE$5:DR$183,V$1,FALSE),"")</f>
        <v/>
      </c>
      <c r="W67" s="19" t="str">
        <f t="shared" ref="W67:W105" si="36">IF(O67&lt;&gt;"",(V67-N67)/V67,"")</f>
        <v/>
      </c>
    </row>
    <row r="68" spans="1:23" x14ac:dyDescent="0.25">
      <c r="A68" s="36" t="s">
        <v>204</v>
      </c>
      <c r="B68" s="3"/>
      <c r="C68" s="3">
        <f>IF(A68&lt;&gt;"",VLOOKUP(A68,Runners!A$5:AX$183,C$1,FALSE),0)</f>
        <v>3.472222222222222E-3</v>
      </c>
      <c r="D68" s="6">
        <f t="shared" ref="D68:D131" si="37">D67+1</f>
        <v>65</v>
      </c>
      <c r="E68" s="2"/>
      <c r="F68" s="2">
        <f t="shared" si="28"/>
        <v>0</v>
      </c>
      <c r="J68" s="1" t="str">
        <f t="shared" ref="J68:J105" si="38">A68</f>
        <v>Marie</v>
      </c>
      <c r="M68" s="8" t="str">
        <f t="shared" si="31"/>
        <v/>
      </c>
      <c r="N68" s="8" t="str">
        <f t="shared" si="32"/>
        <v/>
      </c>
      <c r="O68" s="1" t="str">
        <f t="shared" si="33"/>
        <v/>
      </c>
      <c r="P68" s="35" t="str">
        <f t="shared" si="34"/>
        <v/>
      </c>
      <c r="Q68" s="35" t="str">
        <f t="shared" ref="Q68:Q105" si="39">IF(D68&lt;=L$4,IF(P68="Y",Q67,Q67-1),"")</f>
        <v/>
      </c>
      <c r="R68" s="6">
        <f t="shared" ref="R68:R105" si="40">IF(Q68=Q67,0,IF(Q68&gt;0,Q68,1))</f>
        <v>0</v>
      </c>
      <c r="S68" s="6">
        <f>IF(AND(D68&lt;=L$4,P68&lt;&gt;"Y"),IF(N68&lt;VLOOKUP(O68,Runners!A$5:CY$183,S$1,FALSE),IF(Y$2="zero",0,Y$2),0),0)</f>
        <v>0</v>
      </c>
      <c r="T68" s="6">
        <f t="shared" si="35"/>
        <v>0</v>
      </c>
      <c r="U68" s="2"/>
      <c r="V68" s="2" t="str">
        <f>IF(O68&lt;&gt;"",VLOOKUP(O68,Runners!DE$5:DR$183,V$1,FALSE),"")</f>
        <v/>
      </c>
      <c r="W68" s="19" t="str">
        <f t="shared" si="36"/>
        <v/>
      </c>
    </row>
    <row r="69" spans="1:23" x14ac:dyDescent="0.25">
      <c r="A69" s="1" t="s">
        <v>136</v>
      </c>
      <c r="C69" s="3">
        <f>IF(A69&lt;&gt;"",VLOOKUP(A69,Runners!A$5:AX$183,C$1,FALSE),0)</f>
        <v>8.1597222222222227E-3</v>
      </c>
      <c r="D69" s="6">
        <f t="shared" si="37"/>
        <v>66</v>
      </c>
      <c r="E69" s="2"/>
      <c r="F69" s="2">
        <f t="shared" si="28"/>
        <v>0</v>
      </c>
      <c r="J69" s="1" t="str">
        <f t="shared" si="38"/>
        <v>Mark Hughes</v>
      </c>
      <c r="M69" s="8" t="str">
        <f t="shared" si="31"/>
        <v/>
      </c>
      <c r="N69" s="8" t="str">
        <f t="shared" si="32"/>
        <v/>
      </c>
      <c r="O69" s="1" t="str">
        <f t="shared" si="33"/>
        <v/>
      </c>
      <c r="P69" s="35" t="str">
        <f t="shared" si="34"/>
        <v/>
      </c>
      <c r="Q69" s="35" t="str">
        <f t="shared" si="39"/>
        <v/>
      </c>
      <c r="R69" s="6">
        <f t="shared" si="40"/>
        <v>0</v>
      </c>
      <c r="S69" s="6">
        <f>IF(AND(D69&lt;=L$4,P69&lt;&gt;"Y"),IF(N69&lt;VLOOKUP(O69,Runners!A$5:CY$183,S$1,FALSE),IF(Y$2="zero",0,Y$2),0),0)</f>
        <v>0</v>
      </c>
      <c r="T69" s="6">
        <f t="shared" si="35"/>
        <v>0</v>
      </c>
      <c r="U69" s="2"/>
      <c r="V69" s="2" t="str">
        <f>IF(O69&lt;&gt;"",VLOOKUP(O69,Runners!DE$5:DR$183,V$1,FALSE),"")</f>
        <v/>
      </c>
      <c r="W69" s="19" t="str">
        <f t="shared" si="36"/>
        <v/>
      </c>
    </row>
    <row r="70" spans="1:23" x14ac:dyDescent="0.25">
      <c r="A70" s="1" t="s">
        <v>174</v>
      </c>
      <c r="C70" s="3">
        <f>IF(A70&lt;&gt;"",VLOOKUP(A70,Runners!A$5:AX$183,C$1,FALSE),0)</f>
        <v>7.8125E-3</v>
      </c>
      <c r="D70" s="6">
        <f t="shared" si="37"/>
        <v>67</v>
      </c>
      <c r="E70" s="2"/>
      <c r="F70" s="2">
        <f t="shared" si="28"/>
        <v>0</v>
      </c>
      <c r="J70" s="1" t="str">
        <f t="shared" si="38"/>
        <v>Mark Johnston</v>
      </c>
      <c r="M70" s="8" t="str">
        <f t="shared" si="31"/>
        <v/>
      </c>
      <c r="N70" s="8" t="str">
        <f t="shared" si="32"/>
        <v/>
      </c>
      <c r="O70" s="1" t="str">
        <f t="shared" si="33"/>
        <v/>
      </c>
      <c r="P70" s="35" t="str">
        <f t="shared" si="34"/>
        <v/>
      </c>
      <c r="Q70" s="35" t="str">
        <f t="shared" si="39"/>
        <v/>
      </c>
      <c r="R70" s="6">
        <f t="shared" si="40"/>
        <v>0</v>
      </c>
      <c r="S70" s="6">
        <f>IF(AND(D70&lt;=L$4,P70&lt;&gt;"Y"),IF(N70&lt;VLOOKUP(O70,Runners!A$5:CY$183,S$1,FALSE),IF(Y$2="zero",0,Y$2),0),0)</f>
        <v>0</v>
      </c>
      <c r="T70" s="6">
        <f t="shared" si="35"/>
        <v>0</v>
      </c>
      <c r="U70" s="2"/>
      <c r="V70" s="2" t="str">
        <f>IF(O70&lt;&gt;"",VLOOKUP(O70,Runners!DE$5:DR$183,V$1,FALSE),"")</f>
        <v/>
      </c>
      <c r="W70" s="19" t="str">
        <f t="shared" si="36"/>
        <v/>
      </c>
    </row>
    <row r="71" spans="1:23" x14ac:dyDescent="0.25">
      <c r="A71" s="1" t="s">
        <v>22</v>
      </c>
      <c r="B71" s="3"/>
      <c r="C71" s="3">
        <f>IF(A71&lt;&gt;"",VLOOKUP(A71,Runners!A$5:AX$183,C$1,FALSE),0)</f>
        <v>1.1805555555555555E-2</v>
      </c>
      <c r="D71" s="6">
        <f t="shared" si="37"/>
        <v>68</v>
      </c>
      <c r="E71" s="2">
        <v>2.7847222222222221E-2</v>
      </c>
      <c r="F71" s="2">
        <f t="shared" si="28"/>
        <v>1.6041666666666666E-2</v>
      </c>
      <c r="J71" s="1" t="str">
        <f t="shared" si="38"/>
        <v>Mark Selby</v>
      </c>
      <c r="M71" s="8" t="str">
        <f t="shared" si="31"/>
        <v/>
      </c>
      <c r="N71" s="8" t="str">
        <f t="shared" si="32"/>
        <v/>
      </c>
      <c r="O71" s="1" t="str">
        <f t="shared" si="33"/>
        <v/>
      </c>
      <c r="P71" s="35" t="str">
        <f t="shared" si="34"/>
        <v/>
      </c>
      <c r="Q71" s="35" t="str">
        <f t="shared" si="39"/>
        <v/>
      </c>
      <c r="R71" s="6">
        <f t="shared" si="40"/>
        <v>0</v>
      </c>
      <c r="S71" s="6">
        <f>IF(AND(D71&lt;=L$4,P71&lt;&gt;"Y"),IF(N71&lt;VLOOKUP(O71,Runners!A$5:CY$183,S$1,FALSE),IF(Y$2="zero",0,Y$2),0),0)</f>
        <v>0</v>
      </c>
      <c r="T71" s="6">
        <f t="shared" si="35"/>
        <v>0</v>
      </c>
      <c r="U71" s="2"/>
      <c r="V71" s="2" t="str">
        <f>IF(O71&lt;&gt;"",VLOOKUP(O71,Runners!DE$5:DR$183,V$1,FALSE),"")</f>
        <v/>
      </c>
      <c r="W71" s="19" t="str">
        <f t="shared" si="36"/>
        <v/>
      </c>
    </row>
    <row r="72" spans="1:23" x14ac:dyDescent="0.25">
      <c r="A72" s="1" t="s">
        <v>184</v>
      </c>
      <c r="B72" s="1" t="s">
        <v>181</v>
      </c>
      <c r="C72" s="3">
        <f>IF(A72&lt;&gt;"",VLOOKUP(A72,Runners!A$5:AX$183,C$1,FALSE),0)</f>
        <v>8.1597222222222227E-3</v>
      </c>
      <c r="D72" s="6">
        <f t="shared" si="37"/>
        <v>69</v>
      </c>
      <c r="E72" s="2"/>
      <c r="F72" s="2">
        <f t="shared" si="28"/>
        <v>0</v>
      </c>
      <c r="J72" s="1" t="str">
        <f t="shared" si="38"/>
        <v>Matt Ames</v>
      </c>
      <c r="M72" s="8" t="str">
        <f t="shared" si="31"/>
        <v/>
      </c>
      <c r="N72" s="8" t="str">
        <f t="shared" si="32"/>
        <v/>
      </c>
      <c r="O72" s="1" t="str">
        <f t="shared" si="33"/>
        <v/>
      </c>
      <c r="P72" s="35" t="str">
        <f t="shared" si="34"/>
        <v/>
      </c>
      <c r="Q72" s="35" t="str">
        <f t="shared" si="39"/>
        <v/>
      </c>
      <c r="R72" s="6">
        <f t="shared" si="40"/>
        <v>0</v>
      </c>
      <c r="S72" s="6">
        <f>IF(AND(D72&lt;=L$4,P72&lt;&gt;"Y"),IF(N72&lt;VLOOKUP(O72,Runners!A$5:CY$183,S$1,FALSE),IF(Y$2="zero",0,Y$2),0),0)</f>
        <v>0</v>
      </c>
      <c r="T72" s="6">
        <f t="shared" si="35"/>
        <v>0</v>
      </c>
      <c r="U72" s="2"/>
      <c r="V72" s="2" t="str">
        <f>IF(O72&lt;&gt;"",VLOOKUP(O72,Runners!DE$5:DR$183,V$1,FALSE),"")</f>
        <v/>
      </c>
      <c r="W72" s="19" t="str">
        <f t="shared" si="36"/>
        <v/>
      </c>
    </row>
    <row r="73" spans="1:23" x14ac:dyDescent="0.25">
      <c r="A73" s="1" t="s">
        <v>232</v>
      </c>
      <c r="C73" s="3">
        <f>IF(A73&lt;&gt;"",VLOOKUP(A73,Runners!A$5:AX$183,C$1,FALSE),0)</f>
        <v>1.7361111111111112E-4</v>
      </c>
      <c r="D73" s="6">
        <f t="shared" si="37"/>
        <v>70</v>
      </c>
      <c r="E73" s="2">
        <v>2.4456018518518519E-2</v>
      </c>
      <c r="F73" s="2">
        <f t="shared" ref="F73" si="41">IF(E73&gt;0,E73-C73,0)</f>
        <v>2.4282407407407409E-2</v>
      </c>
      <c r="J73" s="1" t="str">
        <f t="shared" ref="J73" si="42">A73</f>
        <v>Matt Kay</v>
      </c>
      <c r="M73" s="8" t="str">
        <f t="shared" si="31"/>
        <v/>
      </c>
      <c r="N73" s="8" t="str">
        <f t="shared" si="32"/>
        <v/>
      </c>
      <c r="O73" s="1" t="str">
        <f t="shared" si="33"/>
        <v/>
      </c>
      <c r="P73" s="35" t="str">
        <f t="shared" si="34"/>
        <v/>
      </c>
      <c r="Q73" s="35" t="str">
        <f t="shared" ref="Q73" si="43">IF(D73&lt;=L$4,IF(P73="Y",Q72,Q72-1),"")</f>
        <v/>
      </c>
      <c r="R73" s="6">
        <f t="shared" ref="R73" si="44">IF(Q73=Q72,0,IF(Q73&gt;0,Q73,1))</f>
        <v>0</v>
      </c>
      <c r="S73" s="6">
        <f>IF(AND(D73&lt;=L$4,P73&lt;&gt;"Y"),IF(N73&lt;VLOOKUP(O73,Runners!A$5:CY$183,S$1,FALSE),IF(Y$2="zero",0,Y$2),0),0)</f>
        <v>0</v>
      </c>
      <c r="T73" s="6">
        <f t="shared" ref="T73" si="45">IF(AND(D73&lt;=L$4,P73&lt;&gt;"Y"),S73+R73,0)</f>
        <v>0</v>
      </c>
      <c r="U73" s="2"/>
      <c r="V73" s="2" t="str">
        <f>IF(O73&lt;&gt;"",VLOOKUP(O73,Runners!DE$5:DR$183,V$1,FALSE),"")</f>
        <v/>
      </c>
      <c r="W73" s="19" t="str">
        <f t="shared" ref="W73" si="46">IF(O73&lt;&gt;"",(V73-N73)/V73,"")</f>
        <v/>
      </c>
    </row>
    <row r="74" spans="1:23" x14ac:dyDescent="0.25">
      <c r="A74" s="1" t="s">
        <v>169</v>
      </c>
      <c r="C74" s="3">
        <f>IF(A74&lt;&gt;"",VLOOKUP(A74,Runners!A$5:AX$183,C$1,FALSE),0)</f>
        <v>9.8958333333333329E-3</v>
      </c>
      <c r="D74" s="6">
        <f t="shared" si="37"/>
        <v>71</v>
      </c>
      <c r="E74" s="2"/>
      <c r="F74" s="2">
        <f t="shared" si="28"/>
        <v>0</v>
      </c>
      <c r="J74" s="1" t="str">
        <f t="shared" si="38"/>
        <v>Mel Koth</v>
      </c>
      <c r="M74" s="8" t="str">
        <f t="shared" si="31"/>
        <v/>
      </c>
      <c r="N74" s="8" t="str">
        <f t="shared" si="32"/>
        <v/>
      </c>
      <c r="O74" s="1" t="str">
        <f t="shared" si="33"/>
        <v/>
      </c>
      <c r="P74" s="35" t="str">
        <f t="shared" si="34"/>
        <v/>
      </c>
      <c r="Q74" s="35" t="str">
        <f>IF(D74&lt;=L$4,IF(P74="Y",Q72,Q72-1),"")</f>
        <v/>
      </c>
      <c r="R74" s="6">
        <f>IF(Q74=Q72,0,IF(Q74&gt;0,Q74,1))</f>
        <v>0</v>
      </c>
      <c r="S74" s="6">
        <f>IF(AND(D74&lt;=L$4,P74&lt;&gt;"Y"),IF(N74&lt;VLOOKUP(O74,Runners!A$5:CY$183,S$1,FALSE),IF(Y$2="zero",0,Y$2),0),0)</f>
        <v>0</v>
      </c>
      <c r="T74" s="6">
        <f t="shared" si="35"/>
        <v>0</v>
      </c>
      <c r="U74" s="2"/>
      <c r="V74" s="2" t="str">
        <f>IF(O74&lt;&gt;"",VLOOKUP(O74,Runners!DE$5:DR$183,V$1,FALSE),"")</f>
        <v/>
      </c>
      <c r="W74" s="19" t="str">
        <f t="shared" si="36"/>
        <v/>
      </c>
    </row>
    <row r="75" spans="1:23" x14ac:dyDescent="0.25">
      <c r="A75" s="1" t="s">
        <v>163</v>
      </c>
      <c r="C75" s="3">
        <f>IF(A75&lt;&gt;"",VLOOKUP(A75,Runners!A$5:AX$183,C$1,FALSE),0)</f>
        <v>1.0243055555555556E-2</v>
      </c>
      <c r="D75" s="6">
        <f t="shared" si="37"/>
        <v>72</v>
      </c>
      <c r="E75" s="2"/>
      <c r="F75" s="2">
        <f t="shared" si="28"/>
        <v>0</v>
      </c>
      <c r="J75" s="1" t="str">
        <f t="shared" si="38"/>
        <v>Michael Hall</v>
      </c>
      <c r="M75" s="8" t="str">
        <f t="shared" si="31"/>
        <v/>
      </c>
      <c r="N75" s="8" t="str">
        <f t="shared" si="32"/>
        <v/>
      </c>
      <c r="O75" s="1" t="str">
        <f t="shared" si="33"/>
        <v/>
      </c>
      <c r="P75" s="35" t="str">
        <f t="shared" si="34"/>
        <v/>
      </c>
      <c r="Q75" s="35" t="str">
        <f t="shared" si="39"/>
        <v/>
      </c>
      <c r="R75" s="6">
        <f t="shared" si="40"/>
        <v>0</v>
      </c>
      <c r="S75" s="6">
        <f>IF(AND(D75&lt;=L$4,P75&lt;&gt;"Y"),IF(N75&lt;VLOOKUP(O75,Runners!A$5:CY$183,S$1,FALSE),IF(Y$2="zero",0,Y$2),0),0)</f>
        <v>0</v>
      </c>
      <c r="T75" s="6">
        <f t="shared" si="35"/>
        <v>0</v>
      </c>
      <c r="U75" s="2"/>
      <c r="V75" s="2" t="str">
        <f>IF(O75&lt;&gt;"",VLOOKUP(O75,Runners!DE$5:DR$183,V$1,FALSE),"")</f>
        <v/>
      </c>
      <c r="W75" s="19" t="str">
        <f t="shared" si="36"/>
        <v/>
      </c>
    </row>
    <row r="76" spans="1:23" x14ac:dyDescent="0.25">
      <c r="A76" s="1" t="s">
        <v>186</v>
      </c>
      <c r="C76" s="3">
        <f>IF(A76&lt;&gt;"",VLOOKUP(A76,Runners!A$5:AX$183,C$1,FALSE),0)</f>
        <v>8.3333333333333332E-3</v>
      </c>
      <c r="D76" s="6">
        <f t="shared" si="37"/>
        <v>73</v>
      </c>
      <c r="E76" s="2"/>
      <c r="F76" s="2">
        <f t="shared" si="28"/>
        <v>0</v>
      </c>
      <c r="J76" s="1" t="str">
        <f t="shared" si="38"/>
        <v>Michelle Chadwick</v>
      </c>
      <c r="M76" s="8" t="str">
        <f t="shared" si="31"/>
        <v/>
      </c>
      <c r="N76" s="8" t="str">
        <f t="shared" si="32"/>
        <v/>
      </c>
      <c r="O76" s="1" t="str">
        <f t="shared" si="33"/>
        <v/>
      </c>
      <c r="P76" s="35" t="str">
        <f t="shared" si="34"/>
        <v/>
      </c>
      <c r="Q76" s="35" t="str">
        <f t="shared" si="39"/>
        <v/>
      </c>
      <c r="R76" s="6">
        <f t="shared" si="40"/>
        <v>0</v>
      </c>
      <c r="S76" s="6">
        <f>IF(AND(D76&lt;=L$4,P76&lt;&gt;"Y"),IF(N76&lt;VLOOKUP(O76,Runners!A$5:CY$183,S$1,FALSE),IF(Y$2="zero",0,Y$2),0),0)</f>
        <v>0</v>
      </c>
      <c r="T76" s="6">
        <f t="shared" si="35"/>
        <v>0</v>
      </c>
      <c r="U76" s="2"/>
      <c r="V76" s="2" t="str">
        <f>IF(O76&lt;&gt;"",VLOOKUP(O76,Runners!DE$5:DR$183,V$1,FALSE),"")</f>
        <v/>
      </c>
      <c r="W76" s="19" t="str">
        <f t="shared" si="36"/>
        <v/>
      </c>
    </row>
    <row r="77" spans="1:23" x14ac:dyDescent="0.25">
      <c r="A77" s="1" t="s">
        <v>12</v>
      </c>
      <c r="B77" s="3"/>
      <c r="C77" s="3">
        <f>IF(A77&lt;&gt;"",VLOOKUP(A77,Runners!A$5:AX$183,C$1,FALSE),0)</f>
        <v>1.1574074074074074E-6</v>
      </c>
      <c r="D77" s="6">
        <f t="shared" si="37"/>
        <v>74</v>
      </c>
      <c r="E77" s="2"/>
      <c r="F77" s="2">
        <f t="shared" si="28"/>
        <v>0</v>
      </c>
      <c r="J77" s="1" t="str">
        <f t="shared" si="38"/>
        <v>Michelle Sheridan</v>
      </c>
      <c r="M77" s="8" t="str">
        <f t="shared" si="31"/>
        <v/>
      </c>
      <c r="N77" s="8" t="str">
        <f t="shared" si="32"/>
        <v/>
      </c>
      <c r="O77" s="1" t="str">
        <f t="shared" si="33"/>
        <v/>
      </c>
      <c r="P77" s="35" t="str">
        <f t="shared" si="34"/>
        <v/>
      </c>
      <c r="Q77" s="35" t="str">
        <f t="shared" si="39"/>
        <v/>
      </c>
      <c r="R77" s="6">
        <f t="shared" si="40"/>
        <v>0</v>
      </c>
      <c r="S77" s="6">
        <f>IF(AND(D77&lt;=L$4,P77&lt;&gt;"Y"),IF(N77&lt;VLOOKUP(O77,Runners!A$5:CY$183,S$1,FALSE),IF(Y$2="zero",0,Y$2),0),0)</f>
        <v>0</v>
      </c>
      <c r="T77" s="6">
        <f t="shared" si="35"/>
        <v>0</v>
      </c>
      <c r="U77" s="2"/>
      <c r="V77" s="2" t="str">
        <f>IF(O77&lt;&gt;"",VLOOKUP(O77,Runners!DE$5:DR$183,V$1,FALSE),"")</f>
        <v/>
      </c>
      <c r="W77" s="19" t="str">
        <f t="shared" si="36"/>
        <v/>
      </c>
    </row>
    <row r="78" spans="1:23" x14ac:dyDescent="0.25">
      <c r="A78" s="36" t="s">
        <v>192</v>
      </c>
      <c r="C78" s="3">
        <f>IF(A78&lt;&gt;"",VLOOKUP(A78,Runners!A$5:AX$183,C$1,FALSE),0)</f>
        <v>6.7708333333333336E-3</v>
      </c>
      <c r="D78" s="6">
        <f t="shared" si="37"/>
        <v>75</v>
      </c>
      <c r="E78" s="2"/>
      <c r="F78" s="2">
        <f t="shared" si="28"/>
        <v>0</v>
      </c>
      <c r="J78" s="1" t="str">
        <f t="shared" si="38"/>
        <v>Mick Widdop</v>
      </c>
      <c r="M78" s="8" t="str">
        <f t="shared" si="31"/>
        <v/>
      </c>
      <c r="N78" s="8" t="str">
        <f t="shared" si="32"/>
        <v/>
      </c>
      <c r="O78" s="1" t="str">
        <f t="shared" si="33"/>
        <v/>
      </c>
      <c r="P78" s="35" t="str">
        <f t="shared" si="34"/>
        <v/>
      </c>
      <c r="Q78" s="35" t="str">
        <f t="shared" si="39"/>
        <v/>
      </c>
      <c r="R78" s="6">
        <f t="shared" si="40"/>
        <v>0</v>
      </c>
      <c r="S78" s="6">
        <f>IF(AND(D78&lt;=L$4,P78&lt;&gt;"Y"),IF(N78&lt;VLOOKUP(O78,Runners!A$5:CY$183,S$1,FALSE),IF(Y$2="zero",0,Y$2),0),0)</f>
        <v>0</v>
      </c>
      <c r="T78" s="6">
        <f t="shared" si="35"/>
        <v>0</v>
      </c>
      <c r="U78" s="2"/>
      <c r="V78" s="2" t="str">
        <f>IF(O78&lt;&gt;"",VLOOKUP(O78,Runners!DE$5:DR$183,V$1,FALSE),"")</f>
        <v/>
      </c>
      <c r="W78" s="19" t="str">
        <f t="shared" si="36"/>
        <v/>
      </c>
    </row>
    <row r="79" spans="1:23" x14ac:dyDescent="0.25">
      <c r="A79" s="1" t="s">
        <v>46</v>
      </c>
      <c r="B79" s="3"/>
      <c r="C79" s="3">
        <f>IF(A79&lt;&gt;"",VLOOKUP(A79,Runners!A$5:AX$183,C$1,FALSE),0)</f>
        <v>1.3888888888888888E-2</v>
      </c>
      <c r="D79" s="6">
        <f t="shared" si="37"/>
        <v>76</v>
      </c>
      <c r="E79" s="2">
        <v>2.6712962962962966E-2</v>
      </c>
      <c r="F79" s="2">
        <f t="shared" si="28"/>
        <v>1.2824074074074078E-2</v>
      </c>
      <c r="J79" s="1" t="str">
        <f t="shared" si="38"/>
        <v>Mike Toft</v>
      </c>
      <c r="M79" s="8" t="str">
        <f t="shared" si="31"/>
        <v/>
      </c>
      <c r="N79" s="8" t="str">
        <f t="shared" si="32"/>
        <v/>
      </c>
      <c r="O79" s="1" t="str">
        <f t="shared" si="33"/>
        <v/>
      </c>
      <c r="P79" s="35" t="str">
        <f t="shared" si="34"/>
        <v/>
      </c>
      <c r="Q79" s="35" t="str">
        <f t="shared" si="39"/>
        <v/>
      </c>
      <c r="R79" s="6">
        <f t="shared" si="40"/>
        <v>0</v>
      </c>
      <c r="S79" s="6">
        <f>IF(AND(D79&lt;=L$4,P79&lt;&gt;"Y"),IF(N79&lt;VLOOKUP(O79,Runners!A$5:CY$183,S$1,FALSE),IF(Y$2="zero",0,Y$2),0),0)</f>
        <v>0</v>
      </c>
      <c r="T79" s="6">
        <f t="shared" si="35"/>
        <v>0</v>
      </c>
      <c r="U79" s="2"/>
      <c r="V79" s="2" t="str">
        <f>IF(O79&lt;&gt;"",VLOOKUP(O79,Runners!DE$5:DR$183,V$1,FALSE),"")</f>
        <v/>
      </c>
      <c r="W79" s="19" t="str">
        <f t="shared" si="36"/>
        <v/>
      </c>
    </row>
    <row r="80" spans="1:23" x14ac:dyDescent="0.25">
      <c r="A80" s="1" t="s">
        <v>185</v>
      </c>
      <c r="C80" s="3">
        <f>IF(A80&lt;&gt;"",VLOOKUP(A80,Runners!A$5:AX$183,C$1,FALSE),0)</f>
        <v>1.0590277777777778E-2</v>
      </c>
      <c r="D80" s="6">
        <f t="shared" si="37"/>
        <v>77</v>
      </c>
      <c r="E80" s="2"/>
      <c r="F80" s="2">
        <f t="shared" si="28"/>
        <v>0</v>
      </c>
      <c r="J80" s="1" t="str">
        <f t="shared" si="38"/>
        <v>Morgan Pritchard</v>
      </c>
      <c r="M80" s="8" t="str">
        <f t="shared" si="31"/>
        <v/>
      </c>
      <c r="N80" s="8" t="str">
        <f t="shared" si="32"/>
        <v/>
      </c>
      <c r="O80" s="1" t="str">
        <f t="shared" si="33"/>
        <v/>
      </c>
      <c r="P80" s="35" t="str">
        <f t="shared" si="34"/>
        <v/>
      </c>
      <c r="Q80" s="35" t="str">
        <f t="shared" si="39"/>
        <v/>
      </c>
      <c r="R80" s="6">
        <f t="shared" si="40"/>
        <v>0</v>
      </c>
      <c r="S80" s="6">
        <f>IF(AND(D80&lt;=L$4,P80&lt;&gt;"Y"),IF(N80&lt;VLOOKUP(O80,Runners!A$5:CY$183,S$1,FALSE),IF(Y$2="zero",0,Y$2),0),0)</f>
        <v>0</v>
      </c>
      <c r="T80" s="6">
        <f t="shared" si="35"/>
        <v>0</v>
      </c>
      <c r="U80" s="2"/>
      <c r="V80" s="2" t="str">
        <f>IF(O80&lt;&gt;"",VLOOKUP(O80,Runners!DE$5:DR$183,V$1,FALSE),"")</f>
        <v/>
      </c>
      <c r="W80" s="19" t="str">
        <f t="shared" si="36"/>
        <v/>
      </c>
    </row>
    <row r="81" spans="1:23" x14ac:dyDescent="0.25">
      <c r="A81" s="1" t="s">
        <v>144</v>
      </c>
      <c r="C81" s="3">
        <f>IF(A81&lt;&gt;"",VLOOKUP(A81,Runners!A$5:AX$183,C$1,FALSE),0)</f>
        <v>8.1597222222222227E-3</v>
      </c>
      <c r="D81" s="6">
        <f t="shared" si="37"/>
        <v>78</v>
      </c>
      <c r="E81" s="2"/>
      <c r="F81" s="2">
        <f t="shared" si="28"/>
        <v>0</v>
      </c>
      <c r="J81" s="1" t="str">
        <f t="shared" si="38"/>
        <v>Neil Bayton-Roberts</v>
      </c>
      <c r="M81" s="8" t="str">
        <f t="shared" si="31"/>
        <v/>
      </c>
      <c r="N81" s="8" t="str">
        <f t="shared" si="32"/>
        <v/>
      </c>
      <c r="O81" s="1" t="str">
        <f t="shared" si="33"/>
        <v/>
      </c>
      <c r="P81" s="35" t="str">
        <f t="shared" si="34"/>
        <v/>
      </c>
      <c r="Q81" s="35" t="str">
        <f t="shared" si="39"/>
        <v/>
      </c>
      <c r="R81" s="6">
        <f t="shared" si="40"/>
        <v>0</v>
      </c>
      <c r="S81" s="6">
        <f>IF(AND(D81&lt;=L$4,P81&lt;&gt;"Y"),IF(N81&lt;VLOOKUP(O81,Runners!A$5:CY$183,S$1,FALSE),IF(Y$2="zero",0,Y$2),0),0)</f>
        <v>0</v>
      </c>
      <c r="T81" s="6">
        <f t="shared" si="35"/>
        <v>0</v>
      </c>
      <c r="U81" s="2"/>
      <c r="V81" s="2" t="str">
        <f>IF(O81&lt;&gt;"",VLOOKUP(O81,Runners!DE$5:DR$183,V$1,FALSE),"")</f>
        <v/>
      </c>
      <c r="W81" s="19" t="str">
        <f t="shared" si="36"/>
        <v/>
      </c>
    </row>
    <row r="82" spans="1:23" x14ac:dyDescent="0.25">
      <c r="A82" s="1" t="s">
        <v>8</v>
      </c>
      <c r="C82" s="3">
        <f>IF(A82&lt;&gt;"",VLOOKUP(A82,Runners!A$5:AX$183,C$1,FALSE),0)</f>
        <v>8.5069444444444437E-3</v>
      </c>
      <c r="D82" s="6">
        <f t="shared" si="37"/>
        <v>79</v>
      </c>
      <c r="E82" s="2"/>
      <c r="F82" s="2">
        <f t="shared" si="28"/>
        <v>0</v>
      </c>
      <c r="J82" s="1" t="str">
        <f t="shared" si="38"/>
        <v>Neil Tate</v>
      </c>
      <c r="M82" s="8" t="str">
        <f t="shared" si="31"/>
        <v/>
      </c>
      <c r="N82" s="8" t="str">
        <f t="shared" si="32"/>
        <v/>
      </c>
      <c r="O82" s="1" t="str">
        <f t="shared" si="33"/>
        <v/>
      </c>
      <c r="P82" s="35" t="str">
        <f t="shared" si="34"/>
        <v/>
      </c>
      <c r="Q82" s="35" t="str">
        <f t="shared" si="39"/>
        <v/>
      </c>
      <c r="R82" s="6">
        <f t="shared" si="40"/>
        <v>0</v>
      </c>
      <c r="S82" s="6">
        <f>IF(AND(D82&lt;=L$4,P82&lt;&gt;"Y"),IF(N82&lt;VLOOKUP(O82,Runners!A$5:CY$183,S$1,FALSE),IF(Y$2="zero",0,Y$2),0),0)</f>
        <v>0</v>
      </c>
      <c r="T82" s="6">
        <f t="shared" si="35"/>
        <v>0</v>
      </c>
      <c r="U82" s="2"/>
      <c r="V82" s="2" t="str">
        <f>IF(O82&lt;&gt;"",VLOOKUP(O82,Runners!DE$5:DR$183,V$1,FALSE),"")</f>
        <v/>
      </c>
      <c r="W82" s="19" t="str">
        <f t="shared" si="36"/>
        <v/>
      </c>
    </row>
    <row r="83" spans="1:23" x14ac:dyDescent="0.25">
      <c r="A83" s="1" t="s">
        <v>28</v>
      </c>
      <c r="C83" s="3">
        <f>IF(A83&lt;&gt;"",VLOOKUP(A83,Runners!A$5:AX$183,C$1,FALSE),0)</f>
        <v>7.2916666666666659E-3</v>
      </c>
      <c r="D83" s="6">
        <f t="shared" si="37"/>
        <v>80</v>
      </c>
      <c r="E83" s="2"/>
      <c r="F83" s="2">
        <f t="shared" si="28"/>
        <v>0</v>
      </c>
      <c r="J83" s="1" t="str">
        <f t="shared" si="38"/>
        <v>Nigel Simpkin</v>
      </c>
      <c r="M83" s="8" t="str">
        <f t="shared" si="31"/>
        <v/>
      </c>
      <c r="N83" s="8" t="str">
        <f t="shared" si="32"/>
        <v/>
      </c>
      <c r="O83" s="1" t="str">
        <f t="shared" si="33"/>
        <v/>
      </c>
      <c r="P83" s="35" t="str">
        <f t="shared" si="34"/>
        <v/>
      </c>
      <c r="Q83" s="35" t="str">
        <f t="shared" si="39"/>
        <v/>
      </c>
      <c r="R83" s="6">
        <f t="shared" si="40"/>
        <v>0</v>
      </c>
      <c r="S83" s="6">
        <f>IF(AND(D83&lt;=L$4,P83&lt;&gt;"Y"),IF(N83&lt;VLOOKUP(O83,Runners!A$5:CY$183,S$1,FALSE),IF(Y$2="zero",0,Y$2),0),0)</f>
        <v>0</v>
      </c>
      <c r="T83" s="6">
        <f t="shared" si="35"/>
        <v>0</v>
      </c>
      <c r="U83" s="2"/>
      <c r="V83" s="2" t="str">
        <f>IF(O83&lt;&gt;"",VLOOKUP(O83,Runners!DE$5:DR$183,V$1,FALSE),"")</f>
        <v/>
      </c>
      <c r="W83" s="19" t="str">
        <f t="shared" si="36"/>
        <v/>
      </c>
    </row>
    <row r="84" spans="1:23" x14ac:dyDescent="0.25">
      <c r="A84" s="1" t="s">
        <v>166</v>
      </c>
      <c r="C84" s="3">
        <f>IF(A84&lt;&gt;"",VLOOKUP(A84,Runners!A$5:AX$183,C$1,FALSE),0)</f>
        <v>1.0763888888888891E-2</v>
      </c>
      <c r="D84" s="6">
        <f t="shared" si="37"/>
        <v>81</v>
      </c>
      <c r="E84" s="2"/>
      <c r="F84" s="2">
        <f t="shared" si="28"/>
        <v>0</v>
      </c>
      <c r="J84" s="1" t="str">
        <f t="shared" si="38"/>
        <v>Oliver Thomson</v>
      </c>
      <c r="M84" s="8" t="str">
        <f t="shared" si="31"/>
        <v/>
      </c>
      <c r="N84" s="8" t="str">
        <f t="shared" si="32"/>
        <v/>
      </c>
      <c r="O84" s="1" t="str">
        <f t="shared" si="33"/>
        <v/>
      </c>
      <c r="P84" s="35" t="str">
        <f t="shared" si="34"/>
        <v/>
      </c>
      <c r="Q84" s="35" t="str">
        <f t="shared" si="39"/>
        <v/>
      </c>
      <c r="R84" s="6">
        <f t="shared" si="40"/>
        <v>0</v>
      </c>
      <c r="S84" s="6">
        <f>IF(AND(D84&lt;=L$4,P84&lt;&gt;"Y"),IF(N84&lt;VLOOKUP(O84,Runners!A$5:CY$183,S$1,FALSE),IF(Y$2="zero",0,Y$2),0),0)</f>
        <v>0</v>
      </c>
      <c r="T84" s="6">
        <f t="shared" si="35"/>
        <v>0</v>
      </c>
      <c r="U84" s="2"/>
      <c r="V84" s="2" t="str">
        <f>IF(O84&lt;&gt;"",VLOOKUP(O84,Runners!DE$5:DR$183,V$1,FALSE),"")</f>
        <v/>
      </c>
      <c r="W84" s="19" t="str">
        <f t="shared" si="36"/>
        <v/>
      </c>
    </row>
    <row r="85" spans="1:23" x14ac:dyDescent="0.25">
      <c r="A85" s="1" t="s">
        <v>11</v>
      </c>
      <c r="C85" s="3">
        <f>IF(A85&lt;&gt;"",VLOOKUP(A85,Runners!A$5:AX$183,C$1,FALSE),0)</f>
        <v>1.0416666666666667E-3</v>
      </c>
      <c r="D85" s="6">
        <f t="shared" si="37"/>
        <v>82</v>
      </c>
      <c r="E85" s="2"/>
      <c r="F85" s="2">
        <f t="shared" si="28"/>
        <v>0</v>
      </c>
      <c r="J85" s="1" t="str">
        <f t="shared" si="38"/>
        <v>Pam Binns</v>
      </c>
      <c r="M85" s="8" t="str">
        <f t="shared" si="31"/>
        <v/>
      </c>
      <c r="N85" s="8" t="str">
        <f t="shared" si="32"/>
        <v/>
      </c>
      <c r="O85" s="1" t="str">
        <f t="shared" si="33"/>
        <v/>
      </c>
      <c r="P85" s="35" t="str">
        <f t="shared" si="34"/>
        <v/>
      </c>
      <c r="Q85" s="35" t="str">
        <f t="shared" si="39"/>
        <v/>
      </c>
      <c r="R85" s="6">
        <f t="shared" si="40"/>
        <v>0</v>
      </c>
      <c r="S85" s="6">
        <f>IF(AND(D85&lt;=L$4,P85&lt;&gt;"Y"),IF(N85&lt;VLOOKUP(O85,Runners!A$5:CY$183,S$1,FALSE),IF(Y$2="zero",0,Y$2),0),0)</f>
        <v>0</v>
      </c>
      <c r="T85" s="6">
        <f t="shared" si="35"/>
        <v>0</v>
      </c>
      <c r="U85" s="2"/>
      <c r="V85" s="2" t="str">
        <f>IF(O85&lt;&gt;"",VLOOKUP(O85,Runners!DE$5:DR$183,V$1,FALSE),"")</f>
        <v/>
      </c>
      <c r="W85" s="19" t="str">
        <f t="shared" si="36"/>
        <v/>
      </c>
    </row>
    <row r="86" spans="1:23" x14ac:dyDescent="0.25">
      <c r="A86" s="1" t="s">
        <v>24</v>
      </c>
      <c r="B86" s="3"/>
      <c r="C86" s="3">
        <f>IF(A86&lt;&gt;"",VLOOKUP(A86,Runners!A$5:AX$183,C$1,FALSE),0)</f>
        <v>6.2499999999999995E-3</v>
      </c>
      <c r="D86" s="6">
        <f t="shared" si="37"/>
        <v>83</v>
      </c>
      <c r="E86" s="2"/>
      <c r="F86" s="2">
        <f t="shared" si="28"/>
        <v>0</v>
      </c>
      <c r="J86" s="1" t="str">
        <f t="shared" si="38"/>
        <v>Pam Hardman</v>
      </c>
      <c r="M86" s="8" t="str">
        <f t="shared" si="31"/>
        <v/>
      </c>
      <c r="N86" s="8" t="str">
        <f t="shared" si="32"/>
        <v/>
      </c>
      <c r="O86" s="1" t="str">
        <f t="shared" si="33"/>
        <v/>
      </c>
      <c r="P86" s="35" t="str">
        <f t="shared" si="34"/>
        <v/>
      </c>
      <c r="Q86" s="35" t="str">
        <f t="shared" si="39"/>
        <v/>
      </c>
      <c r="R86" s="6">
        <f t="shared" si="40"/>
        <v>0</v>
      </c>
      <c r="S86" s="6">
        <f>IF(AND(D86&lt;=L$4,P86&lt;&gt;"Y"),IF(N86&lt;VLOOKUP(O86,Runners!A$5:CY$183,S$1,FALSE),IF(Y$2="zero",0,Y$2),0),0)</f>
        <v>0</v>
      </c>
      <c r="T86" s="6">
        <f t="shared" si="35"/>
        <v>0</v>
      </c>
      <c r="U86" s="2"/>
      <c r="V86" s="2" t="str">
        <f>IF(O86&lt;&gt;"",VLOOKUP(O86,Runners!DE$5:DR$183,V$1,FALSE),"")</f>
        <v/>
      </c>
      <c r="W86" s="19" t="str">
        <f t="shared" si="36"/>
        <v/>
      </c>
    </row>
    <row r="87" spans="1:23" x14ac:dyDescent="0.25">
      <c r="A87" s="1" t="s">
        <v>233</v>
      </c>
      <c r="C87" s="3">
        <f>IF(A87&lt;&gt;"",VLOOKUP(A87,Runners!A$5:AX$183,C$1,FALSE),0)</f>
        <v>4.5138888888888893E-3</v>
      </c>
      <c r="D87" s="6">
        <f t="shared" si="37"/>
        <v>84</v>
      </c>
      <c r="E87" s="2">
        <v>2.5925925925925925E-2</v>
      </c>
      <c r="F87" s="2">
        <f t="shared" ref="F87" si="47">IF(E87&gt;0,E87-C87,0)</f>
        <v>2.1412037037037035E-2</v>
      </c>
      <c r="J87" s="1" t="str">
        <f t="shared" ref="J87" si="48">A87</f>
        <v>Paul McAllister</v>
      </c>
      <c r="M87" s="8" t="str">
        <f t="shared" si="31"/>
        <v/>
      </c>
      <c r="N87" s="8" t="str">
        <f t="shared" si="32"/>
        <v/>
      </c>
      <c r="O87" s="1" t="str">
        <f t="shared" si="33"/>
        <v/>
      </c>
      <c r="P87" s="35" t="str">
        <f t="shared" si="34"/>
        <v/>
      </c>
      <c r="Q87" s="35" t="str">
        <f>IF(D87&lt;=L$4,IF(P87="Y",Q85,Q85-1),"")</f>
        <v/>
      </c>
      <c r="R87" s="6">
        <f>IF(Q87=Q85,0,IF(Q87&gt;0,Q87,1))</f>
        <v>0</v>
      </c>
      <c r="S87" s="6">
        <f>IF(AND(D87&lt;=L$4,P87&lt;&gt;"Y"),IF(N87&lt;VLOOKUP(O87,Runners!A$5:CY$183,S$1,FALSE),IF(Y$2="zero",0,Y$2),0),0)</f>
        <v>0</v>
      </c>
      <c r="T87" s="6">
        <f t="shared" ref="T87" si="49">IF(AND(D87&lt;=L$4,P87&lt;&gt;"Y"),S87+R87,0)</f>
        <v>0</v>
      </c>
      <c r="U87" s="2"/>
      <c r="V87" s="2" t="str">
        <f>IF(O87&lt;&gt;"",VLOOKUP(O87,Runners!DE$5:DR$183,V$1,FALSE),"")</f>
        <v/>
      </c>
      <c r="W87" s="19" t="str">
        <f t="shared" ref="W87" si="50">IF(O87&lt;&gt;"",(V87-N87)/V87,"")</f>
        <v/>
      </c>
    </row>
    <row r="88" spans="1:23" x14ac:dyDescent="0.25">
      <c r="A88" s="1" t="s">
        <v>44</v>
      </c>
      <c r="C88" s="3">
        <f>IF(A88&lt;&gt;"",VLOOKUP(A88,Runners!A$5:AX$183,C$1,FALSE),0)</f>
        <v>9.3749999999999997E-3</v>
      </c>
      <c r="D88" s="6">
        <f t="shared" si="37"/>
        <v>85</v>
      </c>
      <c r="E88" s="2"/>
      <c r="F88" s="2">
        <f t="shared" si="28"/>
        <v>0</v>
      </c>
      <c r="J88" s="1" t="str">
        <f t="shared" si="38"/>
        <v>Paul Veevers</v>
      </c>
      <c r="M88" s="8" t="str">
        <f t="shared" si="31"/>
        <v/>
      </c>
      <c r="N88" s="8" t="str">
        <f t="shared" si="32"/>
        <v/>
      </c>
      <c r="O88" s="1" t="str">
        <f t="shared" si="33"/>
        <v/>
      </c>
      <c r="P88" s="35" t="str">
        <f t="shared" si="34"/>
        <v/>
      </c>
      <c r="Q88" s="35" t="str">
        <f>IF(D88&lt;=L$4,IF(P88="Y",Q86,Q86-1),"")</f>
        <v/>
      </c>
      <c r="R88" s="6">
        <f>IF(Q88=Q86,0,IF(Q88&gt;0,Q88,1))</f>
        <v>0</v>
      </c>
      <c r="S88" s="6">
        <f>IF(AND(D88&lt;=L$4,P88&lt;&gt;"Y"),IF(N88&lt;VLOOKUP(O88,Runners!A$5:CY$183,S$1,FALSE),IF(Y$2="zero",0,Y$2),0),0)</f>
        <v>0</v>
      </c>
      <c r="T88" s="6">
        <f t="shared" si="35"/>
        <v>0</v>
      </c>
      <c r="U88" s="2"/>
      <c r="V88" s="2" t="str">
        <f>IF(O88&lt;&gt;"",VLOOKUP(O88,Runners!DE$5:DR$183,V$1,FALSE),"")</f>
        <v/>
      </c>
      <c r="W88" s="19" t="str">
        <f t="shared" si="36"/>
        <v/>
      </c>
    </row>
    <row r="89" spans="1:23" x14ac:dyDescent="0.25">
      <c r="A89" s="1" t="s">
        <v>2</v>
      </c>
      <c r="C89" s="3">
        <f>IF(A89&lt;&gt;"",VLOOKUP(A89,Runners!A$5:AX$183,C$1,FALSE),0)</f>
        <v>7.2916666666666659E-3</v>
      </c>
      <c r="D89" s="6">
        <f t="shared" si="37"/>
        <v>86</v>
      </c>
      <c r="E89" s="2"/>
      <c r="F89" s="2">
        <f t="shared" si="28"/>
        <v>0</v>
      </c>
      <c r="J89" s="1" t="str">
        <f t="shared" si="38"/>
        <v>Peter Reid</v>
      </c>
      <c r="M89" s="8" t="str">
        <f t="shared" si="31"/>
        <v/>
      </c>
      <c r="N89" s="8" t="str">
        <f t="shared" si="32"/>
        <v/>
      </c>
      <c r="O89" s="1" t="str">
        <f t="shared" si="33"/>
        <v/>
      </c>
      <c r="P89" s="35" t="str">
        <f t="shared" si="34"/>
        <v/>
      </c>
      <c r="Q89" s="35" t="str">
        <f t="shared" si="39"/>
        <v/>
      </c>
      <c r="R89" s="6">
        <f t="shared" si="40"/>
        <v>0</v>
      </c>
      <c r="S89" s="6">
        <f>IF(AND(D89&lt;=L$4,P89&lt;&gt;"Y"),IF(N89&lt;VLOOKUP(O89,Runners!A$5:CY$183,S$1,FALSE),IF(Y$2="zero",0,Y$2),0),0)</f>
        <v>0</v>
      </c>
      <c r="T89" s="6">
        <f t="shared" si="35"/>
        <v>0</v>
      </c>
      <c r="U89" s="2"/>
      <c r="V89" s="2" t="str">
        <f>IF(O89&lt;&gt;"",VLOOKUP(O89,Runners!DE$5:DR$183,V$1,FALSE),"")</f>
        <v/>
      </c>
      <c r="W89" s="19" t="str">
        <f t="shared" si="36"/>
        <v/>
      </c>
    </row>
    <row r="90" spans="1:23" x14ac:dyDescent="0.25">
      <c r="A90" s="1" t="s">
        <v>156</v>
      </c>
      <c r="C90" s="3">
        <f>IF(A90&lt;&gt;"",VLOOKUP(A90,Runners!A$5:AX$183,C$1,FALSE),0)</f>
        <v>5.208333333333333E-3</v>
      </c>
      <c r="D90" s="6">
        <f t="shared" si="37"/>
        <v>87</v>
      </c>
      <c r="E90" s="2"/>
      <c r="F90" s="2">
        <f t="shared" si="28"/>
        <v>0</v>
      </c>
      <c r="J90" s="1" t="str">
        <f t="shared" si="38"/>
        <v>Peter Thomson</v>
      </c>
      <c r="M90" s="8" t="str">
        <f t="shared" si="31"/>
        <v/>
      </c>
      <c r="N90" s="8" t="str">
        <f t="shared" si="32"/>
        <v/>
      </c>
      <c r="O90" s="1" t="str">
        <f t="shared" si="33"/>
        <v/>
      </c>
      <c r="P90" s="35" t="str">
        <f t="shared" si="34"/>
        <v/>
      </c>
      <c r="Q90" s="35" t="str">
        <f t="shared" si="39"/>
        <v/>
      </c>
      <c r="R90" s="6">
        <f t="shared" si="40"/>
        <v>0</v>
      </c>
      <c r="S90" s="6">
        <f>IF(AND(D90&lt;=L$4,P90&lt;&gt;"Y"),IF(N90&lt;VLOOKUP(O90,Runners!A$5:CY$183,S$1,FALSE),IF(Y$2="zero",0,Y$2),0),0)</f>
        <v>0</v>
      </c>
      <c r="T90" s="6">
        <f t="shared" si="35"/>
        <v>0</v>
      </c>
      <c r="U90" s="2"/>
      <c r="V90" s="2" t="str">
        <f>IF(O90&lt;&gt;"",VLOOKUP(O90,Runners!DE$5:DR$183,V$1,FALSE),"")</f>
        <v/>
      </c>
      <c r="W90" s="19" t="str">
        <f t="shared" si="36"/>
        <v/>
      </c>
    </row>
    <row r="91" spans="1:23" x14ac:dyDescent="0.25">
      <c r="A91" s="1" t="s">
        <v>179</v>
      </c>
      <c r="C91" s="3">
        <f>IF(A91&lt;&gt;"",VLOOKUP(A91,Runners!A$5:AX$183,C$1,FALSE),0)</f>
        <v>5.5555555555555558E-3</v>
      </c>
      <c r="D91" s="6">
        <f t="shared" si="37"/>
        <v>88</v>
      </c>
      <c r="E91" s="2"/>
      <c r="F91" s="2">
        <f t="shared" si="28"/>
        <v>0</v>
      </c>
      <c r="J91" s="1" t="str">
        <f t="shared" si="38"/>
        <v>Richard Needham</v>
      </c>
      <c r="M91" s="8" t="str">
        <f t="shared" si="31"/>
        <v/>
      </c>
      <c r="N91" s="8" t="str">
        <f t="shared" si="32"/>
        <v/>
      </c>
      <c r="O91" s="1" t="str">
        <f t="shared" si="33"/>
        <v/>
      </c>
      <c r="P91" s="35" t="str">
        <f t="shared" si="34"/>
        <v/>
      </c>
      <c r="Q91" s="35" t="str">
        <f t="shared" si="39"/>
        <v/>
      </c>
      <c r="R91" s="6">
        <f t="shared" si="40"/>
        <v>0</v>
      </c>
      <c r="S91" s="6">
        <f>IF(AND(D91&lt;=L$4,P91&lt;&gt;"Y"),IF(N91&lt;VLOOKUP(O91,Runners!A$5:CY$183,S$1,FALSE),IF(Y$2="zero",0,Y$2),0),0)</f>
        <v>0</v>
      </c>
      <c r="T91" s="6">
        <f t="shared" si="35"/>
        <v>0</v>
      </c>
      <c r="U91" s="2"/>
      <c r="V91" s="2" t="str">
        <f>IF(O91&lt;&gt;"",VLOOKUP(O91,Runners!DE$5:DR$183,V$1,FALSE),"")</f>
        <v/>
      </c>
      <c r="W91" s="19" t="str">
        <f t="shared" si="36"/>
        <v/>
      </c>
    </row>
    <row r="92" spans="1:23" x14ac:dyDescent="0.25">
      <c r="A92" s="1" t="s">
        <v>21</v>
      </c>
      <c r="C92" s="3">
        <f>IF(A92&lt;&gt;"",VLOOKUP(A92,Runners!A$5:AX$183,C$1,FALSE),0)</f>
        <v>6.5972222222222222E-3</v>
      </c>
      <c r="D92" s="6">
        <f t="shared" si="37"/>
        <v>89</v>
      </c>
      <c r="E92" s="2">
        <v>2.6516203703703698E-2</v>
      </c>
      <c r="F92" s="2">
        <f t="shared" si="28"/>
        <v>1.9918981481481475E-2</v>
      </c>
      <c r="J92" s="1" t="str">
        <f t="shared" si="38"/>
        <v>Richard Storey</v>
      </c>
      <c r="M92" s="8" t="str">
        <f t="shared" si="31"/>
        <v/>
      </c>
      <c r="N92" s="8" t="str">
        <f t="shared" si="32"/>
        <v/>
      </c>
      <c r="O92" s="1" t="str">
        <f t="shared" si="33"/>
        <v/>
      </c>
      <c r="P92" s="35" t="str">
        <f t="shared" si="34"/>
        <v/>
      </c>
      <c r="Q92" s="35" t="str">
        <f t="shared" si="39"/>
        <v/>
      </c>
      <c r="R92" s="6">
        <f t="shared" si="40"/>
        <v>0</v>
      </c>
      <c r="S92" s="6">
        <f>IF(AND(D92&lt;=L$4,P92&lt;&gt;"Y"),IF(N92&lt;VLOOKUP(O92,Runners!A$5:CY$183,S$1,FALSE),IF(Y$2="zero",0,Y$2),0),0)</f>
        <v>0</v>
      </c>
      <c r="T92" s="6">
        <f t="shared" si="35"/>
        <v>0</v>
      </c>
      <c r="U92" s="2"/>
      <c r="V92" s="2" t="str">
        <f>IF(O92&lt;&gt;"",VLOOKUP(O92,Runners!DE$5:DR$183,V$1,FALSE),"")</f>
        <v/>
      </c>
      <c r="W92" s="19" t="str">
        <f t="shared" si="36"/>
        <v/>
      </c>
    </row>
    <row r="93" spans="1:23" x14ac:dyDescent="0.25">
      <c r="A93" s="1" t="s">
        <v>15</v>
      </c>
      <c r="B93" s="3"/>
      <c r="C93" s="3">
        <f>IF(A93&lt;&gt;"",VLOOKUP(A93,Runners!A$5:AX$183,C$1,FALSE),0)</f>
        <v>1.545138888888889E-2</v>
      </c>
      <c r="D93" s="6">
        <f t="shared" si="37"/>
        <v>90</v>
      </c>
      <c r="E93" s="2"/>
      <c r="F93" s="2">
        <f t="shared" si="28"/>
        <v>0</v>
      </c>
      <c r="J93" s="1" t="str">
        <f t="shared" si="38"/>
        <v>Ross McKelvie</v>
      </c>
      <c r="M93" s="8" t="str">
        <f t="shared" si="31"/>
        <v/>
      </c>
      <c r="N93" s="8" t="str">
        <f t="shared" si="32"/>
        <v/>
      </c>
      <c r="O93" s="1" t="str">
        <f t="shared" si="33"/>
        <v/>
      </c>
      <c r="P93" s="35" t="str">
        <f t="shared" si="34"/>
        <v/>
      </c>
      <c r="Q93" s="35" t="str">
        <f t="shared" si="39"/>
        <v/>
      </c>
      <c r="R93" s="6">
        <f t="shared" si="40"/>
        <v>0</v>
      </c>
      <c r="S93" s="6">
        <f>IF(AND(D93&lt;=L$4,P93&lt;&gt;"Y"),IF(N93&lt;VLOOKUP(O93,Runners!A$5:CY$183,S$1,FALSE),IF(Y$2="zero",0,Y$2),0),0)</f>
        <v>0</v>
      </c>
      <c r="T93" s="6">
        <f t="shared" si="35"/>
        <v>0</v>
      </c>
      <c r="U93" s="2"/>
      <c r="V93" s="2" t="str">
        <f>IF(O93&lt;&gt;"",VLOOKUP(O93,Runners!DE$5:DR$183,V$1,FALSE),"")</f>
        <v/>
      </c>
      <c r="W93" s="19" t="str">
        <f t="shared" si="36"/>
        <v/>
      </c>
    </row>
    <row r="94" spans="1:23" x14ac:dyDescent="0.25">
      <c r="A94" s="1" t="s">
        <v>23</v>
      </c>
      <c r="C94" s="3">
        <f>IF(A94&lt;&gt;"",VLOOKUP(A94,Runners!A$5:AX$183,C$1,FALSE),0)</f>
        <v>4.1666666666666666E-3</v>
      </c>
      <c r="D94" s="6">
        <f t="shared" si="37"/>
        <v>91</v>
      </c>
      <c r="E94" s="2"/>
      <c r="F94" s="2">
        <f t="shared" si="28"/>
        <v>0</v>
      </c>
      <c r="J94" s="1" t="str">
        <f t="shared" si="38"/>
        <v>Roy Stevens</v>
      </c>
      <c r="M94" s="8" t="str">
        <f t="shared" si="31"/>
        <v/>
      </c>
      <c r="N94" s="8" t="str">
        <f t="shared" si="32"/>
        <v/>
      </c>
      <c r="O94" s="1" t="str">
        <f t="shared" si="33"/>
        <v/>
      </c>
      <c r="P94" s="35" t="str">
        <f t="shared" si="34"/>
        <v/>
      </c>
      <c r="Q94" s="35" t="str">
        <f t="shared" si="39"/>
        <v/>
      </c>
      <c r="R94" s="6">
        <f t="shared" si="40"/>
        <v>0</v>
      </c>
      <c r="S94" s="6">
        <f>IF(AND(D94&lt;=L$4,P94&lt;&gt;"Y"),IF(N94&lt;VLOOKUP(O94,Runners!A$5:CY$183,S$1,FALSE),IF(Y$2="zero",0,Y$2),0),0)</f>
        <v>0</v>
      </c>
      <c r="T94" s="6">
        <f t="shared" si="35"/>
        <v>0</v>
      </c>
      <c r="U94" s="2"/>
      <c r="V94" s="2" t="str">
        <f>IF(O94&lt;&gt;"",VLOOKUP(O94,Runners!DE$5:DR$183,V$1,FALSE),"")</f>
        <v/>
      </c>
      <c r="W94" s="19" t="str">
        <f t="shared" si="36"/>
        <v/>
      </c>
    </row>
    <row r="95" spans="1:23" x14ac:dyDescent="0.25">
      <c r="A95" s="1" t="s">
        <v>45</v>
      </c>
      <c r="B95" s="3"/>
      <c r="C95" s="3">
        <f>IF(A95&lt;&gt;"",VLOOKUP(A95,Runners!A$5:AX$183,C$1,FALSE),0)</f>
        <v>6.9444444444444447E-4</v>
      </c>
      <c r="D95" s="6">
        <f t="shared" si="37"/>
        <v>92</v>
      </c>
      <c r="E95" s="2"/>
      <c r="F95" s="2">
        <f t="shared" si="28"/>
        <v>0</v>
      </c>
      <c r="J95" s="1" t="str">
        <f t="shared" si="38"/>
        <v>Ruth Bye</v>
      </c>
      <c r="M95" s="8" t="str">
        <f t="shared" si="31"/>
        <v/>
      </c>
      <c r="N95" s="8" t="str">
        <f t="shared" si="32"/>
        <v/>
      </c>
      <c r="O95" s="1" t="str">
        <f t="shared" si="33"/>
        <v/>
      </c>
      <c r="P95" s="35" t="str">
        <f t="shared" si="34"/>
        <v/>
      </c>
      <c r="Q95" s="35" t="str">
        <f t="shared" si="39"/>
        <v/>
      </c>
      <c r="R95" s="6">
        <f t="shared" si="40"/>
        <v>0</v>
      </c>
      <c r="S95" s="6">
        <f>IF(AND(D95&lt;=L$4,P95&lt;&gt;"Y"),IF(N95&lt;VLOOKUP(O95,Runners!A$5:CY$183,S$1,FALSE),IF(Y$2="zero",0,Y$2),0),0)</f>
        <v>0</v>
      </c>
      <c r="T95" s="6">
        <f t="shared" si="35"/>
        <v>0</v>
      </c>
      <c r="U95" s="2"/>
      <c r="V95" s="2" t="str">
        <f>IF(O95&lt;&gt;"",VLOOKUP(O95,Runners!DE$5:DR$183,V$1,FALSE),"")</f>
        <v/>
      </c>
      <c r="W95" s="19" t="str">
        <f t="shared" si="36"/>
        <v/>
      </c>
    </row>
    <row r="96" spans="1:23" x14ac:dyDescent="0.25">
      <c r="A96" s="1" t="s">
        <v>203</v>
      </c>
      <c r="B96" s="3"/>
      <c r="C96" s="3">
        <f>IF(A96&lt;&gt;"",VLOOKUP(A96,Runners!A$5:AX$183,C$1,FALSE),0)</f>
        <v>7.1180555555555554E-3</v>
      </c>
      <c r="D96" s="6">
        <f t="shared" si="37"/>
        <v>93</v>
      </c>
      <c r="E96" s="2"/>
      <c r="F96" s="2">
        <f t="shared" si="28"/>
        <v>0</v>
      </c>
      <c r="J96" s="1" t="str">
        <f t="shared" si="38"/>
        <v>Ruth Williams</v>
      </c>
      <c r="M96" s="8" t="str">
        <f t="shared" si="31"/>
        <v/>
      </c>
      <c r="N96" s="8" t="str">
        <f t="shared" si="32"/>
        <v/>
      </c>
      <c r="O96" s="1" t="str">
        <f t="shared" si="33"/>
        <v/>
      </c>
      <c r="P96" s="35" t="str">
        <f t="shared" si="34"/>
        <v/>
      </c>
      <c r="Q96" s="35" t="str">
        <f t="shared" si="39"/>
        <v/>
      </c>
      <c r="R96" s="6">
        <f t="shared" si="40"/>
        <v>0</v>
      </c>
      <c r="S96" s="6">
        <f>IF(AND(D96&lt;=L$4,P96&lt;&gt;"Y"),IF(N96&lt;VLOOKUP(O96,Runners!A$5:CY$183,S$1,FALSE),IF(Y$2="zero",0,Y$2),0),0)</f>
        <v>0</v>
      </c>
      <c r="T96" s="6">
        <f t="shared" si="35"/>
        <v>0</v>
      </c>
      <c r="U96" s="2"/>
      <c r="V96" s="2" t="str">
        <f>IF(O96&lt;&gt;"",VLOOKUP(O96,Runners!DE$5:DR$183,V$1,FALSE),"")</f>
        <v/>
      </c>
      <c r="W96" s="19" t="str">
        <f t="shared" si="36"/>
        <v/>
      </c>
    </row>
    <row r="97" spans="1:23" x14ac:dyDescent="0.25">
      <c r="A97" s="1" t="s">
        <v>168</v>
      </c>
      <c r="B97" s="3"/>
      <c r="C97" s="3">
        <f>IF(A97&lt;&gt;"",VLOOKUP(A97,Runners!A$5:AX$183,C$1,FALSE),0)</f>
        <v>2.7777777777777779E-3</v>
      </c>
      <c r="D97" s="6">
        <f t="shared" si="37"/>
        <v>94</v>
      </c>
      <c r="E97" s="2"/>
      <c r="F97" s="2">
        <f t="shared" si="28"/>
        <v>0</v>
      </c>
      <c r="J97" s="1" t="str">
        <f t="shared" si="38"/>
        <v>Sarah Cook</v>
      </c>
      <c r="M97" s="8" t="str">
        <f t="shared" si="31"/>
        <v/>
      </c>
      <c r="N97" s="8" t="str">
        <f t="shared" si="32"/>
        <v/>
      </c>
      <c r="O97" s="1" t="str">
        <f t="shared" si="33"/>
        <v/>
      </c>
      <c r="P97" s="35" t="str">
        <f t="shared" si="34"/>
        <v/>
      </c>
      <c r="Q97" s="35" t="str">
        <f t="shared" si="39"/>
        <v/>
      </c>
      <c r="R97" s="6">
        <f t="shared" si="40"/>
        <v>0</v>
      </c>
      <c r="S97" s="6">
        <f>IF(AND(D97&lt;=L$4,P97&lt;&gt;"Y"),IF(N97&lt;VLOOKUP(O97,Runners!A$5:CY$183,S$1,FALSE),IF(Y$2="zero",0,Y$2),0),0)</f>
        <v>0</v>
      </c>
      <c r="T97" s="6">
        <f t="shared" si="35"/>
        <v>0</v>
      </c>
      <c r="U97" s="2"/>
      <c r="V97" s="2" t="str">
        <f>IF(O97&lt;&gt;"",VLOOKUP(O97,Runners!DE$5:DR$183,V$1,FALSE),"")</f>
        <v/>
      </c>
      <c r="W97" s="19" t="str">
        <f t="shared" si="36"/>
        <v/>
      </c>
    </row>
    <row r="98" spans="1:23" x14ac:dyDescent="0.25">
      <c r="A98" s="1" t="s">
        <v>164</v>
      </c>
      <c r="B98" s="3"/>
      <c r="C98" s="3">
        <f>IF(A98&lt;&gt;"",VLOOKUP(A98,Runners!A$5:AX$183,C$1,FALSE),0)</f>
        <v>1.736111111111111E-3</v>
      </c>
      <c r="D98" s="6">
        <f t="shared" si="37"/>
        <v>95</v>
      </c>
      <c r="E98" s="2"/>
      <c r="F98" s="2">
        <f t="shared" si="28"/>
        <v>0</v>
      </c>
      <c r="J98" s="1" t="str">
        <f t="shared" si="38"/>
        <v>Simon Smith</v>
      </c>
      <c r="M98" s="8" t="str">
        <f t="shared" si="31"/>
        <v/>
      </c>
      <c r="N98" s="8" t="str">
        <f t="shared" si="32"/>
        <v/>
      </c>
      <c r="O98" s="1" t="str">
        <f t="shared" si="33"/>
        <v/>
      </c>
      <c r="P98" s="35" t="str">
        <f t="shared" si="34"/>
        <v/>
      </c>
      <c r="Q98" s="35" t="str">
        <f t="shared" si="39"/>
        <v/>
      </c>
      <c r="R98" s="6">
        <f t="shared" si="40"/>
        <v>0</v>
      </c>
      <c r="S98" s="6">
        <f>IF(AND(D98&lt;=L$4,P98&lt;&gt;"Y"),IF(N98&lt;VLOOKUP(O98,Runners!A$5:CY$183,S$1,FALSE),IF(Y$2="zero",0,Y$2),0),0)</f>
        <v>0</v>
      </c>
      <c r="T98" s="6">
        <f t="shared" si="35"/>
        <v>0</v>
      </c>
      <c r="U98" s="2"/>
      <c r="V98" s="2" t="str">
        <f>IF(O98&lt;&gt;"",VLOOKUP(O98,Runners!DE$5:DR$183,V$1,FALSE),"")</f>
        <v/>
      </c>
      <c r="W98" s="19" t="str">
        <f t="shared" si="36"/>
        <v/>
      </c>
    </row>
    <row r="99" spans="1:23" x14ac:dyDescent="0.25">
      <c r="A99" s="1" t="s">
        <v>193</v>
      </c>
      <c r="C99" s="3">
        <f>IF(A99&lt;&gt;"",VLOOKUP(A99,Runners!A$5:AX$183,C$1,FALSE),0)</f>
        <v>7.2916666666666659E-3</v>
      </c>
      <c r="D99" s="6">
        <f t="shared" si="37"/>
        <v>96</v>
      </c>
      <c r="E99" s="2"/>
      <c r="F99" s="2">
        <f t="shared" si="28"/>
        <v>0</v>
      </c>
      <c r="J99" s="1" t="str">
        <f t="shared" si="38"/>
        <v>Stephen Wise</v>
      </c>
      <c r="M99" s="8" t="str">
        <f t="shared" ref="M99:M130" si="51">IF(D99&lt;=L$4,SMALL(E$4:E$207,D99),"")</f>
        <v/>
      </c>
      <c r="N99" s="8" t="str">
        <f t="shared" ref="N99:N130" si="52">IF(D99&lt;=L$4,VLOOKUP(M99,E$4:F$207,2,FALSE),"")</f>
        <v/>
      </c>
      <c r="O99" s="1" t="str">
        <f t="shared" ref="O99:O130" si="53">IF(D99&lt;=L$4,VLOOKUP(M99,E$4:J$207,6,FALSE),"")</f>
        <v/>
      </c>
      <c r="P99" s="35" t="str">
        <f t="shared" ref="P99:P130" si="54">IF(D99&lt;=L$4,VLOOKUP(O99,A$4:B$207,2,FALSE),"")</f>
        <v/>
      </c>
      <c r="Q99" s="35" t="str">
        <f t="shared" si="39"/>
        <v/>
      </c>
      <c r="R99" s="6">
        <f t="shared" si="40"/>
        <v>0</v>
      </c>
      <c r="S99" s="6">
        <f>IF(AND(D99&lt;=L$4,P99&lt;&gt;"Y"),IF(N99&lt;VLOOKUP(O99,Runners!A$5:CY$183,S$1,FALSE),IF(Y$2="zero",0,Y$2),0),0)</f>
        <v>0</v>
      </c>
      <c r="T99" s="6">
        <f t="shared" si="35"/>
        <v>0</v>
      </c>
      <c r="U99" s="2"/>
      <c r="V99" s="2" t="str">
        <f>IF(O99&lt;&gt;"",VLOOKUP(O99,Runners!DE$5:DR$183,V$1,FALSE),"")</f>
        <v/>
      </c>
      <c r="W99" s="19" t="str">
        <f t="shared" si="36"/>
        <v/>
      </c>
    </row>
    <row r="100" spans="1:23" x14ac:dyDescent="0.25">
      <c r="A100" s="1" t="s">
        <v>4</v>
      </c>
      <c r="C100" s="3">
        <f>IF(A100&lt;&gt;"",VLOOKUP(A100,Runners!A$5:AX$183,C$1,FALSE),0)</f>
        <v>7.4652777777777781E-3</v>
      </c>
      <c r="D100" s="6">
        <f t="shared" si="37"/>
        <v>97</v>
      </c>
      <c r="E100" s="2"/>
      <c r="F100" s="2">
        <f t="shared" si="28"/>
        <v>0</v>
      </c>
      <c r="J100" s="1" t="str">
        <f t="shared" si="38"/>
        <v>Sue Hawitt</v>
      </c>
      <c r="M100" s="8" t="str">
        <f t="shared" si="51"/>
        <v/>
      </c>
      <c r="N100" s="8" t="str">
        <f t="shared" si="52"/>
        <v/>
      </c>
      <c r="O100" s="1" t="str">
        <f t="shared" si="53"/>
        <v/>
      </c>
      <c r="P100" s="35" t="str">
        <f t="shared" si="54"/>
        <v/>
      </c>
      <c r="Q100" s="35" t="str">
        <f t="shared" si="39"/>
        <v/>
      </c>
      <c r="R100" s="6">
        <f t="shared" si="40"/>
        <v>0</v>
      </c>
      <c r="S100" s="6">
        <f>IF(AND(D100&lt;=L$4,P100&lt;&gt;"Y"),IF(N100&lt;VLOOKUP(O100,Runners!A$5:CY$183,S$1,FALSE),IF(Y$2="zero",0,Y$2),0),0)</f>
        <v>0</v>
      </c>
      <c r="T100" s="6">
        <f t="shared" si="35"/>
        <v>0</v>
      </c>
      <c r="U100" s="2"/>
      <c r="V100" s="2" t="str">
        <f>IF(O100&lt;&gt;"",VLOOKUP(O100,Runners!DE$5:DR$183,V$1,FALSE),"")</f>
        <v/>
      </c>
      <c r="W100" s="19" t="str">
        <f t="shared" si="36"/>
        <v/>
      </c>
    </row>
    <row r="101" spans="1:23" x14ac:dyDescent="0.25">
      <c r="A101" s="1" t="s">
        <v>153</v>
      </c>
      <c r="C101" s="3">
        <f>IF(A101&lt;&gt;"",VLOOKUP(A101,Runners!A$5:AX$183,C$1,FALSE),0)</f>
        <v>3.1250000000000002E-3</v>
      </c>
      <c r="D101" s="6">
        <f t="shared" si="37"/>
        <v>98</v>
      </c>
      <c r="E101" s="2">
        <v>2.9270833333333333E-2</v>
      </c>
      <c r="F101" s="2">
        <f t="shared" si="28"/>
        <v>2.6145833333333333E-2</v>
      </c>
      <c r="J101" s="1" t="str">
        <f t="shared" si="38"/>
        <v>Sue Henry</v>
      </c>
      <c r="M101" s="8" t="str">
        <f t="shared" si="51"/>
        <v/>
      </c>
      <c r="N101" s="8" t="str">
        <f t="shared" si="52"/>
        <v/>
      </c>
      <c r="O101" s="1" t="str">
        <f t="shared" si="53"/>
        <v/>
      </c>
      <c r="P101" s="35" t="str">
        <f t="shared" si="54"/>
        <v/>
      </c>
      <c r="Q101" s="35" t="str">
        <f t="shared" si="39"/>
        <v/>
      </c>
      <c r="R101" s="6">
        <f t="shared" si="40"/>
        <v>0</v>
      </c>
      <c r="S101" s="6">
        <f>IF(AND(D101&lt;=L$4,P101&lt;&gt;"Y"),IF(N101&lt;VLOOKUP(O101,Runners!A$5:CY$183,S$1,FALSE),IF(Y$2="zero",0,Y$2),0),0)</f>
        <v>0</v>
      </c>
      <c r="T101" s="6">
        <f t="shared" si="35"/>
        <v>0</v>
      </c>
      <c r="U101" s="2"/>
      <c r="V101" s="2" t="str">
        <f>IF(O101&lt;&gt;"",VLOOKUP(O101,Runners!DE$5:DR$183,V$1,FALSE),"")</f>
        <v/>
      </c>
      <c r="W101" s="19" t="str">
        <f t="shared" si="36"/>
        <v/>
      </c>
    </row>
    <row r="102" spans="1:23" x14ac:dyDescent="0.25">
      <c r="A102" s="1" t="s">
        <v>20</v>
      </c>
      <c r="C102" s="3">
        <f>IF(A102&lt;&gt;"",VLOOKUP(A102,Runners!A$5:AX$183,C$1,FALSE),0)</f>
        <v>8.6805555555555551E-4</v>
      </c>
      <c r="D102" s="6">
        <f t="shared" si="37"/>
        <v>99</v>
      </c>
      <c r="E102" s="2"/>
      <c r="F102" s="2">
        <f t="shared" si="28"/>
        <v>0</v>
      </c>
      <c r="J102" s="1" t="str">
        <f t="shared" si="38"/>
        <v>Sylvia Gittins</v>
      </c>
      <c r="M102" s="8" t="str">
        <f t="shared" si="51"/>
        <v/>
      </c>
      <c r="N102" s="8" t="str">
        <f t="shared" si="52"/>
        <v/>
      </c>
      <c r="O102" s="1" t="str">
        <f t="shared" si="53"/>
        <v/>
      </c>
      <c r="P102" s="35" t="str">
        <f t="shared" si="54"/>
        <v/>
      </c>
      <c r="Q102" s="35" t="str">
        <f t="shared" si="39"/>
        <v/>
      </c>
      <c r="R102" s="6">
        <f t="shared" si="40"/>
        <v>0</v>
      </c>
      <c r="S102" s="6">
        <f>IF(AND(D102&lt;=L$4,P102&lt;&gt;"Y"),IF(N102&lt;VLOOKUP(O102,Runners!A$5:CY$183,S$1,FALSE),IF(Y$2="zero",0,Y$2),0),0)</f>
        <v>0</v>
      </c>
      <c r="T102" s="6">
        <f t="shared" si="35"/>
        <v>0</v>
      </c>
      <c r="U102" s="2"/>
      <c r="V102" s="2" t="str">
        <f>IF(O102&lt;&gt;"",VLOOKUP(O102,Runners!DE$5:DR$183,V$1,FALSE),"")</f>
        <v/>
      </c>
      <c r="W102" s="19" t="str">
        <f t="shared" si="36"/>
        <v/>
      </c>
    </row>
    <row r="103" spans="1:23" x14ac:dyDescent="0.25">
      <c r="A103" s="1" t="s">
        <v>175</v>
      </c>
      <c r="C103" s="3">
        <f>IF(A103&lt;&gt;"",VLOOKUP(A103,Runners!A$5:AX$183,C$1,FALSE),0)</f>
        <v>6.2499999999999995E-3</v>
      </c>
      <c r="D103" s="6">
        <f t="shared" si="37"/>
        <v>100</v>
      </c>
      <c r="E103" s="2"/>
      <c r="F103" s="2">
        <f t="shared" si="28"/>
        <v>0</v>
      </c>
      <c r="J103" s="1" t="str">
        <f t="shared" si="38"/>
        <v>Terri Eccles</v>
      </c>
      <c r="M103" s="8" t="str">
        <f t="shared" si="51"/>
        <v/>
      </c>
      <c r="N103" s="8" t="str">
        <f t="shared" si="52"/>
        <v/>
      </c>
      <c r="O103" s="1" t="str">
        <f t="shared" si="53"/>
        <v/>
      </c>
      <c r="P103" s="35" t="str">
        <f t="shared" si="54"/>
        <v/>
      </c>
      <c r="Q103" s="35" t="str">
        <f t="shared" si="39"/>
        <v/>
      </c>
      <c r="R103" s="6">
        <f t="shared" si="40"/>
        <v>0</v>
      </c>
      <c r="S103" s="6">
        <f>IF(AND(D103&lt;=L$4,P103&lt;&gt;"Y"),IF(N103&lt;VLOOKUP(O103,Runners!A$5:CY$183,S$1,FALSE),IF(Y$2="zero",0,Y$2),0),0)</f>
        <v>0</v>
      </c>
      <c r="T103" s="6">
        <f t="shared" si="35"/>
        <v>0</v>
      </c>
      <c r="U103" s="2"/>
      <c r="V103" s="2" t="str">
        <f>IF(O103&lt;&gt;"",VLOOKUP(O103,Runners!DE$5:DR$183,V$1,FALSE),"")</f>
        <v/>
      </c>
      <c r="W103" s="19" t="str">
        <f t="shared" si="36"/>
        <v/>
      </c>
    </row>
    <row r="104" spans="1:23" x14ac:dyDescent="0.25">
      <c r="A104" s="1" t="s">
        <v>0</v>
      </c>
      <c r="C104" s="3">
        <f>IF(A104&lt;&gt;"",VLOOKUP(A104,Runners!A$5:AX$183,C$1,FALSE),0)</f>
        <v>1.0243055555555556E-2</v>
      </c>
      <c r="D104" s="6">
        <f t="shared" si="37"/>
        <v>101</v>
      </c>
      <c r="E104" s="2"/>
      <c r="F104" s="2">
        <f t="shared" si="28"/>
        <v>0</v>
      </c>
      <c r="J104" s="1" t="str">
        <f t="shared" si="38"/>
        <v>Tom Howarth</v>
      </c>
      <c r="M104" s="8" t="str">
        <f t="shared" si="51"/>
        <v/>
      </c>
      <c r="N104" s="8" t="str">
        <f t="shared" si="52"/>
        <v/>
      </c>
      <c r="O104" s="1" t="str">
        <f t="shared" si="53"/>
        <v/>
      </c>
      <c r="P104" s="35" t="str">
        <f t="shared" si="54"/>
        <v/>
      </c>
      <c r="Q104" s="35" t="str">
        <f t="shared" si="39"/>
        <v/>
      </c>
      <c r="R104" s="6">
        <f t="shared" si="40"/>
        <v>0</v>
      </c>
      <c r="S104" s="6">
        <f>IF(AND(D104&lt;=L$4,P104&lt;&gt;"Y"),IF(N104&lt;VLOOKUP(O104,Runners!A$5:CY$183,S$1,FALSE),IF(Y$2="zero",0,Y$2),0),0)</f>
        <v>0</v>
      </c>
      <c r="T104" s="6">
        <f t="shared" si="35"/>
        <v>0</v>
      </c>
      <c r="U104" s="2"/>
      <c r="V104" s="2" t="str">
        <f>IF(O104&lt;&gt;"",VLOOKUP(O104,Runners!DE$5:DR$183,V$1,FALSE),"")</f>
        <v/>
      </c>
      <c r="W104" s="19" t="str">
        <f t="shared" si="36"/>
        <v/>
      </c>
    </row>
    <row r="105" spans="1:23" x14ac:dyDescent="0.25">
      <c r="A105" s="1" t="s">
        <v>149</v>
      </c>
      <c r="C105" s="3">
        <f>IF(A105&lt;&gt;"",VLOOKUP(A105,Runners!A$5:AX$183,C$1,FALSE),0)</f>
        <v>1.1574074074074074E-6</v>
      </c>
      <c r="D105" s="6">
        <f t="shared" si="37"/>
        <v>102</v>
      </c>
      <c r="E105" s="2"/>
      <c r="F105" s="2">
        <f t="shared" si="28"/>
        <v>0</v>
      </c>
      <c r="J105" s="1" t="str">
        <f t="shared" si="38"/>
        <v>Trevor Roberts</v>
      </c>
      <c r="M105" s="8" t="str">
        <f t="shared" si="51"/>
        <v/>
      </c>
      <c r="N105" s="8" t="str">
        <f t="shared" si="52"/>
        <v/>
      </c>
      <c r="O105" s="1" t="str">
        <f t="shared" si="53"/>
        <v/>
      </c>
      <c r="P105" s="35" t="str">
        <f t="shared" si="54"/>
        <v/>
      </c>
      <c r="Q105" s="35" t="str">
        <f t="shared" si="39"/>
        <v/>
      </c>
      <c r="R105" s="6">
        <f t="shared" si="40"/>
        <v>0</v>
      </c>
      <c r="S105" s="6">
        <f>IF(AND(D105&lt;=L$4,P105&lt;&gt;"Y"),IF(N105&lt;VLOOKUP(O105,Runners!A$5:CY$183,S$1,FALSE),IF(Y$2="zero",0,Y$2),0),0)</f>
        <v>0</v>
      </c>
      <c r="T105" s="6">
        <f t="shared" si="35"/>
        <v>0</v>
      </c>
      <c r="U105" s="2"/>
      <c r="V105" s="2" t="str">
        <f>IF(O105&lt;&gt;"",VLOOKUP(O105,Runners!DE$5:DR$183,V$1,FALSE),"")</f>
        <v/>
      </c>
      <c r="W105" s="19" t="str">
        <f t="shared" si="36"/>
        <v/>
      </c>
    </row>
    <row r="106" spans="1:23" x14ac:dyDescent="0.25">
      <c r="A106" s="1" t="s">
        <v>194</v>
      </c>
      <c r="C106" s="3">
        <f>IF(A106&lt;&gt;"",VLOOKUP(A106,Runners!A$5:AX$183,C$1,FALSE),0)</f>
        <v>3.472222222222222E-3</v>
      </c>
      <c r="D106" s="6">
        <f t="shared" si="37"/>
        <v>103</v>
      </c>
      <c r="E106" s="2"/>
      <c r="F106" s="2">
        <f t="shared" si="28"/>
        <v>0</v>
      </c>
      <c r="J106" s="1" t="str">
        <f t="shared" ref="J106:J131" si="55">A106</f>
        <v>Vicki Richardson</v>
      </c>
      <c r="M106" s="8" t="str">
        <f t="shared" si="51"/>
        <v/>
      </c>
      <c r="N106" s="8" t="str">
        <f t="shared" si="52"/>
        <v/>
      </c>
      <c r="O106" s="1" t="str">
        <f t="shared" si="53"/>
        <v/>
      </c>
      <c r="P106" s="35" t="str">
        <f t="shared" si="54"/>
        <v/>
      </c>
      <c r="Q106" s="35" t="str">
        <f t="shared" ref="Q106:Q131" si="56">IF(D106&lt;=L$4,IF(P106="Y",Q105,Q105-1),"")</f>
        <v/>
      </c>
      <c r="R106" s="6">
        <f t="shared" ref="R106:R131" si="57">IF(Q106=Q105,0,IF(Q106&gt;0,Q106,1))</f>
        <v>0</v>
      </c>
      <c r="S106" s="6">
        <f>IF(AND(D106&lt;=L$4,P106&lt;&gt;"Y"),IF(N106&lt;VLOOKUP(O106,Runners!A$5:CY$183,S$1,FALSE),IF(Y$2="zero",0,Y$2),0),0)</f>
        <v>0</v>
      </c>
      <c r="T106" s="6">
        <f t="shared" ref="T106:T131" si="58">IF(AND(D106&lt;=L$4,P106&lt;&gt;"Y"),S106+R106,0)</f>
        <v>0</v>
      </c>
      <c r="U106" s="2"/>
      <c r="V106" s="2" t="str">
        <f>IF(O106&lt;&gt;"",VLOOKUP(O106,Runners!DE$5:DR$183,V$1,FALSE),"")</f>
        <v/>
      </c>
      <c r="W106" s="19" t="str">
        <f t="shared" ref="W106:W131" si="59">IF(O106&lt;&gt;"",(V106-N106)/V106,"")</f>
        <v/>
      </c>
    </row>
    <row r="107" spans="1:23" x14ac:dyDescent="0.25">
      <c r="A107" s="1" t="s">
        <v>205</v>
      </c>
      <c r="C107" s="3">
        <f>IF(A107&lt;&gt;"",VLOOKUP(A107,Runners!A$5:AX$183,C$1,FALSE),0)</f>
        <v>7.4652777777777781E-3</v>
      </c>
      <c r="D107" s="6">
        <f t="shared" si="37"/>
        <v>104</v>
      </c>
      <c r="E107" s="2"/>
      <c r="F107" s="2">
        <f t="shared" si="28"/>
        <v>0</v>
      </c>
      <c r="J107" s="1" t="str">
        <f t="shared" si="55"/>
        <v>Xavia Cooper</v>
      </c>
      <c r="M107" s="8" t="str">
        <f t="shared" si="51"/>
        <v/>
      </c>
      <c r="N107" s="8" t="str">
        <f t="shared" si="52"/>
        <v/>
      </c>
      <c r="O107" s="1" t="str">
        <f t="shared" si="53"/>
        <v/>
      </c>
      <c r="P107" s="35" t="str">
        <f t="shared" si="54"/>
        <v/>
      </c>
      <c r="Q107" s="35" t="str">
        <f t="shared" si="56"/>
        <v/>
      </c>
      <c r="R107" s="6">
        <f t="shared" si="57"/>
        <v>0</v>
      </c>
      <c r="S107" s="6">
        <f>IF(AND(D107&lt;=L$4,P107&lt;&gt;"Y"),IF(N107&lt;VLOOKUP(O107,Runners!A$5:CY$183,S$1,FALSE),IF(Y$2="zero",0,Y$2),0),0)</f>
        <v>0</v>
      </c>
      <c r="T107" s="6">
        <f t="shared" si="58"/>
        <v>0</v>
      </c>
      <c r="U107" s="2"/>
      <c r="V107" s="2" t="str">
        <f>IF(O107&lt;&gt;"",VLOOKUP(O107,Runners!DE$5:DR$183,V$1,FALSE),"")</f>
        <v/>
      </c>
      <c r="W107" s="19" t="str">
        <f t="shared" si="59"/>
        <v/>
      </c>
    </row>
    <row r="108" spans="1:23" x14ac:dyDescent="0.25">
      <c r="B108" s="3"/>
      <c r="C108" s="3"/>
      <c r="D108" s="6">
        <f t="shared" si="37"/>
        <v>105</v>
      </c>
      <c r="E108" s="2"/>
      <c r="F108" s="2">
        <f t="shared" ref="F108:F131" si="60">IF(E108&gt;0,E108-C108,0)</f>
        <v>0</v>
      </c>
      <c r="J108" s="1">
        <f t="shared" si="55"/>
        <v>0</v>
      </c>
      <c r="M108" s="8" t="str">
        <f t="shared" si="51"/>
        <v/>
      </c>
      <c r="N108" s="8" t="str">
        <f t="shared" si="52"/>
        <v/>
      </c>
      <c r="O108" s="1" t="str">
        <f t="shared" si="53"/>
        <v/>
      </c>
      <c r="P108" s="35" t="str">
        <f t="shared" si="54"/>
        <v/>
      </c>
      <c r="Q108" s="35" t="str">
        <f t="shared" si="56"/>
        <v/>
      </c>
      <c r="R108" s="6">
        <f t="shared" si="57"/>
        <v>0</v>
      </c>
      <c r="S108" s="6">
        <f>IF(AND(D108&lt;=L$4,P108&lt;&gt;"Y"),IF(N108&lt;VLOOKUP(O108,Runners!A$5:CY$183,S$1,FALSE),IF(Y$2="zero",0,Y$2),0),0)</f>
        <v>0</v>
      </c>
      <c r="T108" s="6">
        <f t="shared" si="58"/>
        <v>0</v>
      </c>
      <c r="U108" s="2"/>
      <c r="V108" s="2" t="str">
        <f>IF(O108&lt;&gt;"",VLOOKUP(O108,Runners!DE$5:DR$183,V$1,FALSE),"")</f>
        <v/>
      </c>
      <c r="W108" s="19" t="str">
        <f t="shared" si="59"/>
        <v/>
      </c>
    </row>
    <row r="109" spans="1:23" x14ac:dyDescent="0.25">
      <c r="C109" s="3"/>
      <c r="D109" s="6">
        <f t="shared" si="37"/>
        <v>106</v>
      </c>
      <c r="E109" s="2"/>
      <c r="F109" s="2">
        <f t="shared" si="60"/>
        <v>0</v>
      </c>
      <c r="J109" s="1">
        <f t="shared" si="55"/>
        <v>0</v>
      </c>
      <c r="M109" s="8" t="str">
        <f t="shared" si="51"/>
        <v/>
      </c>
      <c r="N109" s="8" t="str">
        <f t="shared" si="52"/>
        <v/>
      </c>
      <c r="O109" s="1" t="str">
        <f t="shared" si="53"/>
        <v/>
      </c>
      <c r="P109" s="35" t="str">
        <f t="shared" si="54"/>
        <v/>
      </c>
      <c r="Q109" s="35" t="str">
        <f t="shared" si="56"/>
        <v/>
      </c>
      <c r="R109" s="6">
        <f t="shared" si="57"/>
        <v>0</v>
      </c>
      <c r="S109" s="6">
        <f>IF(AND(D109&lt;=L$4,P109&lt;&gt;"Y"),IF(N109&lt;VLOOKUP(O109,Runners!A$5:CY$183,S$1,FALSE),IF(Y$2="zero",0,Y$2),0),0)</f>
        <v>0</v>
      </c>
      <c r="T109" s="6">
        <f t="shared" si="58"/>
        <v>0</v>
      </c>
      <c r="U109" s="2"/>
      <c r="V109" s="2" t="str">
        <f>IF(O109&lt;&gt;"",VLOOKUP(O109,Runners!DE$5:DR$183,V$1,FALSE),"")</f>
        <v/>
      </c>
      <c r="W109" s="19" t="str">
        <f t="shared" si="59"/>
        <v/>
      </c>
    </row>
    <row r="110" spans="1:23" x14ac:dyDescent="0.25">
      <c r="C110" s="3"/>
      <c r="D110" s="6">
        <f t="shared" si="37"/>
        <v>107</v>
      </c>
      <c r="E110" s="2"/>
      <c r="F110" s="2">
        <f t="shared" si="60"/>
        <v>0</v>
      </c>
      <c r="J110" s="1">
        <f t="shared" si="55"/>
        <v>0</v>
      </c>
      <c r="M110" s="8" t="str">
        <f t="shared" si="51"/>
        <v/>
      </c>
      <c r="N110" s="8" t="str">
        <f t="shared" si="52"/>
        <v/>
      </c>
      <c r="O110" s="1" t="str">
        <f t="shared" si="53"/>
        <v/>
      </c>
      <c r="P110" s="35" t="str">
        <f t="shared" si="54"/>
        <v/>
      </c>
      <c r="Q110" s="35" t="str">
        <f t="shared" si="56"/>
        <v/>
      </c>
      <c r="R110" s="6">
        <f t="shared" si="57"/>
        <v>0</v>
      </c>
      <c r="S110" s="6">
        <f>IF(AND(D110&lt;=L$4,P110&lt;&gt;"Y"),IF(N110&lt;VLOOKUP(O110,Runners!A$5:CY$183,S$1,FALSE),IF(Y$2="zero",0,Y$2),0),0)</f>
        <v>0</v>
      </c>
      <c r="T110" s="6">
        <f t="shared" si="58"/>
        <v>0</v>
      </c>
      <c r="U110" s="2"/>
      <c r="V110" s="2" t="str">
        <f>IF(O110&lt;&gt;"",VLOOKUP(O110,Runners!DE$5:DR$183,V$1,FALSE),"")</f>
        <v/>
      </c>
      <c r="W110" s="19" t="str">
        <f t="shared" si="59"/>
        <v/>
      </c>
    </row>
    <row r="111" spans="1:23" x14ac:dyDescent="0.25">
      <c r="C111" s="3"/>
      <c r="D111" s="6">
        <f t="shared" si="37"/>
        <v>108</v>
      </c>
      <c r="E111" s="2"/>
      <c r="F111" s="2">
        <f t="shared" si="60"/>
        <v>0</v>
      </c>
      <c r="J111" s="1">
        <f t="shared" si="55"/>
        <v>0</v>
      </c>
      <c r="M111" s="8" t="str">
        <f t="shared" si="51"/>
        <v/>
      </c>
      <c r="N111" s="8" t="str">
        <f t="shared" si="52"/>
        <v/>
      </c>
      <c r="O111" s="1" t="str">
        <f t="shared" si="53"/>
        <v/>
      </c>
      <c r="P111" s="35" t="str">
        <f t="shared" si="54"/>
        <v/>
      </c>
      <c r="Q111" s="35" t="str">
        <f t="shared" si="56"/>
        <v/>
      </c>
      <c r="R111" s="6">
        <f t="shared" si="57"/>
        <v>0</v>
      </c>
      <c r="S111" s="6">
        <f>IF(AND(D111&lt;=L$4,P111&lt;&gt;"Y"),IF(N111&lt;VLOOKUP(O111,Runners!A$5:CY$183,S$1,FALSE),IF(Y$2="zero",0,Y$2),0),0)</f>
        <v>0</v>
      </c>
      <c r="T111" s="6">
        <f t="shared" si="58"/>
        <v>0</v>
      </c>
      <c r="U111" s="2"/>
      <c r="V111" s="2" t="str">
        <f>IF(O111&lt;&gt;"",VLOOKUP(O111,Runners!DE$5:DR$183,V$1,FALSE),"")</f>
        <v/>
      </c>
      <c r="W111" s="19" t="str">
        <f t="shared" si="59"/>
        <v/>
      </c>
    </row>
    <row r="112" spans="1:23" x14ac:dyDescent="0.25">
      <c r="C112" s="3"/>
      <c r="D112" s="6">
        <f t="shared" si="37"/>
        <v>109</v>
      </c>
      <c r="E112" s="2"/>
      <c r="F112" s="2">
        <f t="shared" si="60"/>
        <v>0</v>
      </c>
      <c r="J112" s="1">
        <f t="shared" si="55"/>
        <v>0</v>
      </c>
      <c r="M112" s="8" t="str">
        <f t="shared" si="51"/>
        <v/>
      </c>
      <c r="N112" s="8" t="str">
        <f t="shared" si="52"/>
        <v/>
      </c>
      <c r="O112" s="1" t="str">
        <f t="shared" si="53"/>
        <v/>
      </c>
      <c r="P112" s="35" t="str">
        <f t="shared" si="54"/>
        <v/>
      </c>
      <c r="Q112" s="35" t="str">
        <f t="shared" si="56"/>
        <v/>
      </c>
      <c r="R112" s="6">
        <f t="shared" si="57"/>
        <v>0</v>
      </c>
      <c r="S112" s="6">
        <f>IF(AND(D112&lt;=L$4,P112&lt;&gt;"Y"),IF(N112&lt;VLOOKUP(O112,Runners!A$5:CY$183,S$1,FALSE),IF(Y$2="zero",0,Y$2),0),0)</f>
        <v>0</v>
      </c>
      <c r="T112" s="6">
        <f t="shared" si="58"/>
        <v>0</v>
      </c>
      <c r="U112" s="2"/>
      <c r="V112" s="2" t="str">
        <f>IF(O112&lt;&gt;"",VLOOKUP(O112,Runners!DE$5:DR$183,V$1,FALSE),"")</f>
        <v/>
      </c>
      <c r="W112" s="19" t="str">
        <f t="shared" si="59"/>
        <v/>
      </c>
    </row>
    <row r="113" spans="2:23" x14ac:dyDescent="0.25">
      <c r="C113" s="3"/>
      <c r="D113" s="6">
        <f t="shared" si="37"/>
        <v>110</v>
      </c>
      <c r="E113" s="2"/>
      <c r="F113" s="2">
        <f t="shared" si="60"/>
        <v>0</v>
      </c>
      <c r="J113" s="1">
        <f t="shared" si="55"/>
        <v>0</v>
      </c>
      <c r="M113" s="8" t="str">
        <f t="shared" si="51"/>
        <v/>
      </c>
      <c r="N113" s="8" t="str">
        <f t="shared" si="52"/>
        <v/>
      </c>
      <c r="O113" s="1" t="str">
        <f t="shared" si="53"/>
        <v/>
      </c>
      <c r="P113" s="35" t="str">
        <f t="shared" si="54"/>
        <v/>
      </c>
      <c r="Q113" s="35" t="str">
        <f t="shared" si="56"/>
        <v/>
      </c>
      <c r="R113" s="6">
        <f t="shared" si="57"/>
        <v>0</v>
      </c>
      <c r="S113" s="6">
        <f>IF(AND(D113&lt;=L$4,P113&lt;&gt;"Y"),IF(N113&lt;VLOOKUP(O113,Runners!A$5:CY$183,S$1,FALSE),IF(Y$2="zero",0,Y$2),0),0)</f>
        <v>0</v>
      </c>
      <c r="T113" s="6">
        <f t="shared" si="58"/>
        <v>0</v>
      </c>
      <c r="U113" s="2"/>
      <c r="V113" s="2" t="str">
        <f>IF(O113&lt;&gt;"",VLOOKUP(O113,Runners!DE$5:DR$183,V$1,FALSE),"")</f>
        <v/>
      </c>
      <c r="W113" s="19" t="str">
        <f t="shared" si="59"/>
        <v/>
      </c>
    </row>
    <row r="114" spans="2:23" x14ac:dyDescent="0.25">
      <c r="C114" s="3"/>
      <c r="D114" s="6">
        <f t="shared" si="37"/>
        <v>111</v>
      </c>
      <c r="E114" s="2"/>
      <c r="F114" s="2">
        <f t="shared" si="60"/>
        <v>0</v>
      </c>
      <c r="J114" s="1">
        <f t="shared" si="55"/>
        <v>0</v>
      </c>
      <c r="M114" s="8" t="str">
        <f t="shared" si="51"/>
        <v/>
      </c>
      <c r="N114" s="8" t="str">
        <f t="shared" si="52"/>
        <v/>
      </c>
      <c r="O114" s="1" t="str">
        <f t="shared" si="53"/>
        <v/>
      </c>
      <c r="P114" s="35" t="str">
        <f t="shared" si="54"/>
        <v/>
      </c>
      <c r="Q114" s="35" t="str">
        <f t="shared" si="56"/>
        <v/>
      </c>
      <c r="R114" s="6">
        <f t="shared" si="57"/>
        <v>0</v>
      </c>
      <c r="S114" s="6">
        <f>IF(AND(D114&lt;=L$4,P114&lt;&gt;"Y"),IF(N114&lt;VLOOKUP(O114,Runners!A$5:CY$183,S$1,FALSE),IF(Y$2="zero",0,Y$2),0),0)</f>
        <v>0</v>
      </c>
      <c r="T114" s="6">
        <f t="shared" si="58"/>
        <v>0</v>
      </c>
      <c r="U114" s="2"/>
      <c r="V114" s="2" t="str">
        <f>IF(O114&lt;&gt;"",VLOOKUP(O114,Runners!DE$5:DR$183,V$1,FALSE),"")</f>
        <v/>
      </c>
      <c r="W114" s="19" t="str">
        <f t="shared" si="59"/>
        <v/>
      </c>
    </row>
    <row r="115" spans="2:23" x14ac:dyDescent="0.25">
      <c r="C115" s="3"/>
      <c r="D115" s="6">
        <f t="shared" si="37"/>
        <v>112</v>
      </c>
      <c r="E115" s="2"/>
      <c r="F115" s="2">
        <f t="shared" si="60"/>
        <v>0</v>
      </c>
      <c r="J115" s="1">
        <f t="shared" si="55"/>
        <v>0</v>
      </c>
      <c r="M115" s="8" t="str">
        <f t="shared" si="51"/>
        <v/>
      </c>
      <c r="N115" s="8" t="str">
        <f t="shared" si="52"/>
        <v/>
      </c>
      <c r="O115" s="1" t="str">
        <f t="shared" si="53"/>
        <v/>
      </c>
      <c r="P115" s="35" t="str">
        <f t="shared" si="54"/>
        <v/>
      </c>
      <c r="Q115" s="35" t="str">
        <f t="shared" si="56"/>
        <v/>
      </c>
      <c r="R115" s="6">
        <f t="shared" si="57"/>
        <v>0</v>
      </c>
      <c r="S115" s="6">
        <f>IF(AND(D115&lt;=L$4,P115&lt;&gt;"Y"),IF(N115&lt;VLOOKUP(O115,Runners!A$5:CY$183,S$1,FALSE),IF(Y$2="zero",0,Y$2),0),0)</f>
        <v>0</v>
      </c>
      <c r="T115" s="6">
        <f t="shared" si="58"/>
        <v>0</v>
      </c>
      <c r="U115" s="2"/>
      <c r="V115" s="2" t="str">
        <f>IF(O115&lt;&gt;"",VLOOKUP(O115,Runners!DE$5:DR$183,V$1,FALSE),"")</f>
        <v/>
      </c>
      <c r="W115" s="19" t="str">
        <f t="shared" si="59"/>
        <v/>
      </c>
    </row>
    <row r="116" spans="2:23" x14ac:dyDescent="0.25">
      <c r="C116" s="3"/>
      <c r="D116" s="6">
        <f t="shared" si="37"/>
        <v>113</v>
      </c>
      <c r="E116" s="2"/>
      <c r="F116" s="2">
        <f t="shared" si="60"/>
        <v>0</v>
      </c>
      <c r="J116" s="1">
        <f t="shared" si="55"/>
        <v>0</v>
      </c>
      <c r="M116" s="8" t="str">
        <f t="shared" si="51"/>
        <v/>
      </c>
      <c r="N116" s="8" t="str">
        <f t="shared" si="52"/>
        <v/>
      </c>
      <c r="O116" s="1" t="str">
        <f t="shared" si="53"/>
        <v/>
      </c>
      <c r="P116" s="35" t="str">
        <f t="shared" si="54"/>
        <v/>
      </c>
      <c r="Q116" s="35" t="str">
        <f t="shared" si="56"/>
        <v/>
      </c>
      <c r="R116" s="6">
        <f t="shared" si="57"/>
        <v>0</v>
      </c>
      <c r="S116" s="6">
        <f>IF(AND(D116&lt;=L$4,P116&lt;&gt;"Y"),IF(N116&lt;VLOOKUP(O116,Runners!A$5:CY$183,S$1,FALSE),IF(Y$2="zero",0,Y$2),0),0)</f>
        <v>0</v>
      </c>
      <c r="T116" s="6">
        <f t="shared" si="58"/>
        <v>0</v>
      </c>
      <c r="U116" s="2"/>
      <c r="V116" s="2" t="str">
        <f>IF(O116&lt;&gt;"",VLOOKUP(O116,Runners!DE$5:DR$183,V$1,FALSE),"")</f>
        <v/>
      </c>
      <c r="W116" s="19" t="str">
        <f t="shared" si="59"/>
        <v/>
      </c>
    </row>
    <row r="117" spans="2:23" x14ac:dyDescent="0.25">
      <c r="B117" s="3"/>
      <c r="C117" s="3"/>
      <c r="D117" s="6">
        <f t="shared" si="37"/>
        <v>114</v>
      </c>
      <c r="E117" s="2"/>
      <c r="F117" s="2">
        <f t="shared" si="60"/>
        <v>0</v>
      </c>
      <c r="J117" s="1">
        <f t="shared" si="55"/>
        <v>0</v>
      </c>
      <c r="M117" s="8" t="str">
        <f t="shared" si="51"/>
        <v/>
      </c>
      <c r="N117" s="8" t="str">
        <f t="shared" si="52"/>
        <v/>
      </c>
      <c r="O117" s="1" t="str">
        <f t="shared" si="53"/>
        <v/>
      </c>
      <c r="P117" s="35" t="str">
        <f t="shared" si="54"/>
        <v/>
      </c>
      <c r="Q117" s="35" t="str">
        <f t="shared" si="56"/>
        <v/>
      </c>
      <c r="R117" s="6">
        <f t="shared" si="57"/>
        <v>0</v>
      </c>
      <c r="S117" s="6">
        <f>IF(AND(D117&lt;=L$4,P117&lt;&gt;"Y"),IF(N117&lt;VLOOKUP(O117,Runners!A$5:CY$183,S$1,FALSE),IF(Y$2="zero",0,Y$2),0),0)</f>
        <v>0</v>
      </c>
      <c r="T117" s="6">
        <f t="shared" si="58"/>
        <v>0</v>
      </c>
      <c r="U117" s="2"/>
      <c r="V117" s="2" t="str">
        <f>IF(O117&lt;&gt;"",VLOOKUP(O117,Runners!DE$5:DR$183,V$1,FALSE),"")</f>
        <v/>
      </c>
      <c r="W117" s="19" t="str">
        <f t="shared" si="59"/>
        <v/>
      </c>
    </row>
    <row r="118" spans="2:23" x14ac:dyDescent="0.25">
      <c r="C118" s="3"/>
      <c r="D118" s="6">
        <f t="shared" si="37"/>
        <v>115</v>
      </c>
      <c r="E118" s="2"/>
      <c r="F118" s="2">
        <f t="shared" si="60"/>
        <v>0</v>
      </c>
      <c r="J118" s="1">
        <f t="shared" si="55"/>
        <v>0</v>
      </c>
      <c r="M118" s="8" t="str">
        <f t="shared" si="51"/>
        <v/>
      </c>
      <c r="N118" s="8" t="str">
        <f t="shared" si="52"/>
        <v/>
      </c>
      <c r="O118" s="1" t="str">
        <f t="shared" si="53"/>
        <v/>
      </c>
      <c r="P118" s="35" t="str">
        <f t="shared" si="54"/>
        <v/>
      </c>
      <c r="Q118" s="35" t="str">
        <f t="shared" si="56"/>
        <v/>
      </c>
      <c r="R118" s="6">
        <f t="shared" si="57"/>
        <v>0</v>
      </c>
      <c r="S118" s="6">
        <f>IF(AND(D118&lt;=L$4,P118&lt;&gt;"Y"),IF(N118&lt;VLOOKUP(O118,Runners!A$5:CY$183,S$1,FALSE),IF(Y$2="zero",0,Y$2),0),0)</f>
        <v>0</v>
      </c>
      <c r="T118" s="6">
        <f t="shared" si="58"/>
        <v>0</v>
      </c>
      <c r="U118" s="2"/>
      <c r="V118" s="2" t="str">
        <f>IF(O118&lt;&gt;"",VLOOKUP(O118,Runners!DE$5:DR$183,V$1,FALSE),"")</f>
        <v/>
      </c>
      <c r="W118" s="19" t="str">
        <f t="shared" si="59"/>
        <v/>
      </c>
    </row>
    <row r="119" spans="2:23" x14ac:dyDescent="0.25">
      <c r="C119" s="3"/>
      <c r="D119" s="6">
        <f t="shared" si="37"/>
        <v>116</v>
      </c>
      <c r="E119" s="2"/>
      <c r="F119" s="2">
        <f t="shared" si="60"/>
        <v>0</v>
      </c>
      <c r="J119" s="1">
        <f t="shared" si="55"/>
        <v>0</v>
      </c>
      <c r="M119" s="8" t="str">
        <f t="shared" si="51"/>
        <v/>
      </c>
      <c r="N119" s="8" t="str">
        <f t="shared" si="52"/>
        <v/>
      </c>
      <c r="O119" s="1" t="str">
        <f t="shared" si="53"/>
        <v/>
      </c>
      <c r="P119" s="35" t="str">
        <f t="shared" si="54"/>
        <v/>
      </c>
      <c r="Q119" s="35" t="str">
        <f t="shared" si="56"/>
        <v/>
      </c>
      <c r="R119" s="6">
        <f t="shared" si="57"/>
        <v>0</v>
      </c>
      <c r="S119" s="6">
        <f>IF(AND(D119&lt;=L$4,P119&lt;&gt;"Y"),IF(N119&lt;VLOOKUP(O119,Runners!A$5:CY$183,S$1,FALSE),IF(Y$2="zero",0,Y$2),0),0)</f>
        <v>0</v>
      </c>
      <c r="T119" s="6">
        <f t="shared" si="58"/>
        <v>0</v>
      </c>
      <c r="U119" s="2"/>
      <c r="V119" s="2" t="str">
        <f>IF(O119&lt;&gt;"",VLOOKUP(O119,Runners!DE$5:DR$183,V$1,FALSE),"")</f>
        <v/>
      </c>
      <c r="W119" s="19" t="str">
        <f t="shared" si="59"/>
        <v/>
      </c>
    </row>
    <row r="120" spans="2:23" x14ac:dyDescent="0.25">
      <c r="C120" s="3"/>
      <c r="D120" s="6">
        <f t="shared" si="37"/>
        <v>117</v>
      </c>
      <c r="E120" s="2"/>
      <c r="F120" s="2">
        <f t="shared" si="60"/>
        <v>0</v>
      </c>
      <c r="J120" s="1">
        <f t="shared" si="55"/>
        <v>0</v>
      </c>
      <c r="M120" s="8" t="str">
        <f t="shared" si="51"/>
        <v/>
      </c>
      <c r="N120" s="8" t="str">
        <f t="shared" si="52"/>
        <v/>
      </c>
      <c r="O120" s="1" t="str">
        <f t="shared" si="53"/>
        <v/>
      </c>
      <c r="P120" s="35" t="str">
        <f t="shared" si="54"/>
        <v/>
      </c>
      <c r="Q120" s="35" t="str">
        <f t="shared" si="56"/>
        <v/>
      </c>
      <c r="R120" s="6">
        <f t="shared" si="57"/>
        <v>0</v>
      </c>
      <c r="S120" s="6">
        <f>IF(AND(D120&lt;=L$4,P120&lt;&gt;"Y"),IF(N120&lt;VLOOKUP(O120,Runners!A$5:CY$183,S$1,FALSE),IF(Y$2="zero",0,Y$2),0),0)</f>
        <v>0</v>
      </c>
      <c r="T120" s="6">
        <f t="shared" si="58"/>
        <v>0</v>
      </c>
      <c r="U120" s="2"/>
      <c r="V120" s="2" t="str">
        <f>IF(O120&lt;&gt;"",VLOOKUP(O120,Runners!DE$5:DR$183,V$1,FALSE),"")</f>
        <v/>
      </c>
      <c r="W120" s="19" t="str">
        <f t="shared" si="59"/>
        <v/>
      </c>
    </row>
    <row r="121" spans="2:23" x14ac:dyDescent="0.25">
      <c r="C121" s="3"/>
      <c r="D121" s="6">
        <f t="shared" si="37"/>
        <v>118</v>
      </c>
      <c r="E121" s="2"/>
      <c r="F121" s="2">
        <f t="shared" si="60"/>
        <v>0</v>
      </c>
      <c r="J121" s="1">
        <f t="shared" si="55"/>
        <v>0</v>
      </c>
      <c r="M121" s="8" t="str">
        <f t="shared" si="51"/>
        <v/>
      </c>
      <c r="N121" s="8" t="str">
        <f t="shared" si="52"/>
        <v/>
      </c>
      <c r="O121" s="1" t="str">
        <f t="shared" si="53"/>
        <v/>
      </c>
      <c r="P121" s="35" t="str">
        <f t="shared" si="54"/>
        <v/>
      </c>
      <c r="Q121" s="35" t="str">
        <f t="shared" si="56"/>
        <v/>
      </c>
      <c r="R121" s="6">
        <f t="shared" si="57"/>
        <v>0</v>
      </c>
      <c r="S121" s="6">
        <f>IF(AND(D121&lt;=L$4,P121&lt;&gt;"Y"),IF(N121&lt;VLOOKUP(O121,Runners!A$5:CY$183,S$1,FALSE),IF(Y$2="zero",0,Y$2),0),0)</f>
        <v>0</v>
      </c>
      <c r="T121" s="6">
        <f t="shared" si="58"/>
        <v>0</v>
      </c>
      <c r="U121" s="2"/>
      <c r="V121" s="2" t="str">
        <f>IF(O121&lt;&gt;"",VLOOKUP(O121,Runners!DE$5:DR$183,V$1,FALSE),"")</f>
        <v/>
      </c>
      <c r="W121" s="19" t="str">
        <f t="shared" si="59"/>
        <v/>
      </c>
    </row>
    <row r="122" spans="2:23" x14ac:dyDescent="0.25">
      <c r="C122" s="3"/>
      <c r="D122" s="6">
        <f t="shared" si="37"/>
        <v>119</v>
      </c>
      <c r="E122" s="2"/>
      <c r="F122" s="2">
        <f t="shared" si="60"/>
        <v>0</v>
      </c>
      <c r="J122" s="1">
        <f t="shared" si="55"/>
        <v>0</v>
      </c>
      <c r="M122" s="8" t="str">
        <f t="shared" si="51"/>
        <v/>
      </c>
      <c r="N122" s="8" t="str">
        <f t="shared" si="52"/>
        <v/>
      </c>
      <c r="O122" s="1" t="str">
        <f t="shared" si="53"/>
        <v/>
      </c>
      <c r="P122" s="35" t="str">
        <f t="shared" si="54"/>
        <v/>
      </c>
      <c r="Q122" s="35" t="str">
        <f t="shared" si="56"/>
        <v/>
      </c>
      <c r="R122" s="6">
        <f t="shared" si="57"/>
        <v>0</v>
      </c>
      <c r="S122" s="6">
        <f>IF(AND(D122&lt;=L$4,P122&lt;&gt;"Y"),IF(N122&lt;VLOOKUP(O122,Runners!A$5:CY$183,S$1,FALSE),IF(Y$2="zero",0,Y$2),0),0)</f>
        <v>0</v>
      </c>
      <c r="T122" s="6">
        <f t="shared" si="58"/>
        <v>0</v>
      </c>
      <c r="U122" s="2"/>
      <c r="V122" s="2" t="str">
        <f>IF(O122&lt;&gt;"",VLOOKUP(O122,Runners!DE$5:DR$183,V$1,FALSE),"")</f>
        <v/>
      </c>
      <c r="W122" s="19" t="str">
        <f t="shared" si="59"/>
        <v/>
      </c>
    </row>
    <row r="123" spans="2:23" x14ac:dyDescent="0.25">
      <c r="C123" s="3"/>
      <c r="D123" s="6">
        <f t="shared" si="37"/>
        <v>120</v>
      </c>
      <c r="E123" s="2"/>
      <c r="F123" s="2">
        <f t="shared" si="60"/>
        <v>0</v>
      </c>
      <c r="J123" s="1">
        <f t="shared" si="55"/>
        <v>0</v>
      </c>
      <c r="M123" s="8" t="str">
        <f t="shared" si="51"/>
        <v/>
      </c>
      <c r="N123" s="8" t="str">
        <f t="shared" si="52"/>
        <v/>
      </c>
      <c r="O123" s="1" t="str">
        <f t="shared" si="53"/>
        <v/>
      </c>
      <c r="P123" s="35" t="str">
        <f t="shared" si="54"/>
        <v/>
      </c>
      <c r="Q123" s="35" t="str">
        <f t="shared" si="56"/>
        <v/>
      </c>
      <c r="R123" s="6">
        <f t="shared" si="57"/>
        <v>0</v>
      </c>
      <c r="S123" s="6">
        <f>IF(AND(D123&lt;=L$4,P123&lt;&gt;"Y"),IF(N123&lt;VLOOKUP(O123,Runners!A$5:CY$183,S$1,FALSE),IF(Y$2="zero",0,Y$2),0),0)</f>
        <v>0</v>
      </c>
      <c r="T123" s="6">
        <f t="shared" si="58"/>
        <v>0</v>
      </c>
      <c r="U123" s="2"/>
      <c r="V123" s="2" t="str">
        <f>IF(O123&lt;&gt;"",VLOOKUP(O123,Runners!DE$5:DR$183,V$1,FALSE),"")</f>
        <v/>
      </c>
      <c r="W123" s="19" t="str">
        <f t="shared" si="59"/>
        <v/>
      </c>
    </row>
    <row r="124" spans="2:23" x14ac:dyDescent="0.25">
      <c r="C124" s="3"/>
      <c r="D124" s="6">
        <f t="shared" si="37"/>
        <v>121</v>
      </c>
      <c r="E124" s="2"/>
      <c r="F124" s="2">
        <f t="shared" si="60"/>
        <v>0</v>
      </c>
      <c r="J124" s="1">
        <f t="shared" si="55"/>
        <v>0</v>
      </c>
      <c r="M124" s="8" t="str">
        <f t="shared" si="51"/>
        <v/>
      </c>
      <c r="N124" s="8" t="str">
        <f t="shared" si="52"/>
        <v/>
      </c>
      <c r="O124" s="1" t="str">
        <f t="shared" si="53"/>
        <v/>
      </c>
      <c r="P124" s="35" t="str">
        <f t="shared" si="54"/>
        <v/>
      </c>
      <c r="Q124" s="35" t="str">
        <f t="shared" si="56"/>
        <v/>
      </c>
      <c r="R124" s="6">
        <f t="shared" si="57"/>
        <v>0</v>
      </c>
      <c r="S124" s="6">
        <f>IF(AND(D124&lt;=L$4,P124&lt;&gt;"Y"),IF(N124&lt;VLOOKUP(O124,Runners!A$5:CY$183,S$1,FALSE),IF(Y$2="zero",0,Y$2),0),0)</f>
        <v>0</v>
      </c>
      <c r="T124" s="6">
        <f t="shared" si="58"/>
        <v>0</v>
      </c>
      <c r="U124" s="2"/>
      <c r="V124" s="2" t="str">
        <f>IF(O124&lt;&gt;"",VLOOKUP(O124,Runners!DE$5:DR$183,V$1,FALSE),"")</f>
        <v/>
      </c>
      <c r="W124" s="19" t="str">
        <f t="shared" si="59"/>
        <v/>
      </c>
    </row>
    <row r="125" spans="2:23" x14ac:dyDescent="0.25">
      <c r="C125" s="3"/>
      <c r="D125" s="6">
        <f t="shared" si="37"/>
        <v>122</v>
      </c>
      <c r="E125" s="2"/>
      <c r="F125" s="2">
        <f t="shared" si="60"/>
        <v>0</v>
      </c>
      <c r="J125" s="1">
        <f t="shared" si="55"/>
        <v>0</v>
      </c>
      <c r="M125" s="8" t="str">
        <f t="shared" si="51"/>
        <v/>
      </c>
      <c r="N125" s="8" t="str">
        <f t="shared" si="52"/>
        <v/>
      </c>
      <c r="O125" s="1" t="str">
        <f t="shared" si="53"/>
        <v/>
      </c>
      <c r="P125" s="35" t="str">
        <f t="shared" si="54"/>
        <v/>
      </c>
      <c r="Q125" s="35" t="str">
        <f t="shared" si="56"/>
        <v/>
      </c>
      <c r="R125" s="6">
        <f t="shared" si="57"/>
        <v>0</v>
      </c>
      <c r="S125" s="6">
        <f>IF(AND(D125&lt;=L$4,P125&lt;&gt;"Y"),IF(N125&lt;VLOOKUP(O125,Runners!A$5:CY$183,S$1,FALSE),IF(Y$2="zero",0,Y$2),0),0)</f>
        <v>0</v>
      </c>
      <c r="T125" s="6">
        <f t="shared" si="58"/>
        <v>0</v>
      </c>
      <c r="U125" s="2"/>
      <c r="V125" s="2" t="str">
        <f>IF(O125&lt;&gt;"",VLOOKUP(O125,Runners!DE$5:DR$183,V$1,FALSE),"")</f>
        <v/>
      </c>
      <c r="W125" s="19" t="str">
        <f t="shared" si="59"/>
        <v/>
      </c>
    </row>
    <row r="126" spans="2:23" x14ac:dyDescent="0.25">
      <c r="B126" s="3"/>
      <c r="C126" s="3"/>
      <c r="D126" s="6">
        <f t="shared" si="37"/>
        <v>123</v>
      </c>
      <c r="E126" s="2"/>
      <c r="F126" s="2">
        <f t="shared" si="60"/>
        <v>0</v>
      </c>
      <c r="J126" s="1">
        <f t="shared" si="55"/>
        <v>0</v>
      </c>
      <c r="M126" s="8" t="str">
        <f t="shared" si="51"/>
        <v/>
      </c>
      <c r="N126" s="8" t="str">
        <f t="shared" si="52"/>
        <v/>
      </c>
      <c r="O126" s="1" t="str">
        <f t="shared" si="53"/>
        <v/>
      </c>
      <c r="P126" s="35" t="str">
        <f t="shared" si="54"/>
        <v/>
      </c>
      <c r="Q126" s="35" t="str">
        <f t="shared" si="56"/>
        <v/>
      </c>
      <c r="R126" s="6">
        <f t="shared" si="57"/>
        <v>0</v>
      </c>
      <c r="S126" s="6">
        <f>IF(AND(D126&lt;=L$4,P126&lt;&gt;"Y"),IF(N126&lt;VLOOKUP(O126,Runners!A$5:CY$183,S$1,FALSE),IF(Y$2="zero",0,Y$2),0),0)</f>
        <v>0</v>
      </c>
      <c r="T126" s="6">
        <f t="shared" si="58"/>
        <v>0</v>
      </c>
      <c r="U126" s="2"/>
      <c r="V126" s="2" t="str">
        <f>IF(O126&lt;&gt;"",VLOOKUP(O126,Runners!DE$5:DR$183,V$1,FALSE),"")</f>
        <v/>
      </c>
      <c r="W126" s="19" t="str">
        <f t="shared" si="59"/>
        <v/>
      </c>
    </row>
    <row r="127" spans="2:23" x14ac:dyDescent="0.25">
      <c r="B127" s="3"/>
      <c r="C127" s="3"/>
      <c r="D127" s="6">
        <f t="shared" si="37"/>
        <v>124</v>
      </c>
      <c r="E127" s="2"/>
      <c r="F127" s="2">
        <f t="shared" si="60"/>
        <v>0</v>
      </c>
      <c r="J127" s="1">
        <f t="shared" si="55"/>
        <v>0</v>
      </c>
      <c r="M127" s="8" t="str">
        <f t="shared" si="51"/>
        <v/>
      </c>
      <c r="N127" s="8" t="str">
        <f t="shared" si="52"/>
        <v/>
      </c>
      <c r="O127" s="1" t="str">
        <f t="shared" si="53"/>
        <v/>
      </c>
      <c r="P127" s="35" t="str">
        <f t="shared" si="54"/>
        <v/>
      </c>
      <c r="Q127" s="35" t="str">
        <f t="shared" si="56"/>
        <v/>
      </c>
      <c r="R127" s="6">
        <f t="shared" si="57"/>
        <v>0</v>
      </c>
      <c r="S127" s="6">
        <f>IF(AND(D127&lt;=L$4,P127&lt;&gt;"Y"),IF(N127&lt;VLOOKUP(O127,Runners!A$5:CY$183,S$1,FALSE),IF(Y$2="zero",0,Y$2),0),0)</f>
        <v>0</v>
      </c>
      <c r="T127" s="6">
        <f t="shared" si="58"/>
        <v>0</v>
      </c>
      <c r="U127" s="2"/>
      <c r="V127" s="2" t="str">
        <f>IF(O127&lt;&gt;"",VLOOKUP(O127,Runners!DE$5:DR$183,V$1,FALSE),"")</f>
        <v/>
      </c>
      <c r="W127" s="19" t="str">
        <f t="shared" si="59"/>
        <v/>
      </c>
    </row>
    <row r="128" spans="2:23" x14ac:dyDescent="0.25">
      <c r="C128" s="3"/>
      <c r="D128" s="6">
        <f t="shared" si="37"/>
        <v>125</v>
      </c>
      <c r="E128" s="2"/>
      <c r="F128" s="2">
        <f t="shared" si="60"/>
        <v>0</v>
      </c>
      <c r="J128" s="1">
        <f t="shared" si="55"/>
        <v>0</v>
      </c>
      <c r="M128" s="8" t="str">
        <f t="shared" si="51"/>
        <v/>
      </c>
      <c r="N128" s="8" t="str">
        <f t="shared" si="52"/>
        <v/>
      </c>
      <c r="O128" s="1" t="str">
        <f t="shared" si="53"/>
        <v/>
      </c>
      <c r="P128" s="35" t="str">
        <f t="shared" si="54"/>
        <v/>
      </c>
      <c r="Q128" s="35" t="str">
        <f t="shared" si="56"/>
        <v/>
      </c>
      <c r="R128" s="6">
        <f t="shared" si="57"/>
        <v>0</v>
      </c>
      <c r="S128" s="6">
        <f>IF(AND(D128&lt;=L$4,P128&lt;&gt;"Y"),IF(N128&lt;VLOOKUP(O128,Runners!A$5:CY$183,S$1,FALSE),IF(Y$2="zero",0,Y$2),0),0)</f>
        <v>0</v>
      </c>
      <c r="T128" s="6">
        <f t="shared" si="58"/>
        <v>0</v>
      </c>
      <c r="U128" s="2"/>
      <c r="V128" s="2" t="str">
        <f>IF(O128&lt;&gt;"",VLOOKUP(O128,Runners!DE$5:DR$183,V$1,FALSE),"")</f>
        <v/>
      </c>
      <c r="W128" s="19" t="str">
        <f t="shared" si="59"/>
        <v/>
      </c>
    </row>
    <row r="129" spans="1:23" x14ac:dyDescent="0.25">
      <c r="C129" s="3"/>
      <c r="D129" s="6">
        <f t="shared" si="37"/>
        <v>126</v>
      </c>
      <c r="E129" s="2"/>
      <c r="F129" s="2">
        <f t="shared" si="60"/>
        <v>0</v>
      </c>
      <c r="J129" s="1">
        <f t="shared" si="55"/>
        <v>0</v>
      </c>
      <c r="M129" s="8" t="str">
        <f t="shared" si="51"/>
        <v/>
      </c>
      <c r="N129" s="8" t="str">
        <f t="shared" si="52"/>
        <v/>
      </c>
      <c r="O129" s="1" t="str">
        <f t="shared" si="53"/>
        <v/>
      </c>
      <c r="P129" s="35" t="str">
        <f t="shared" si="54"/>
        <v/>
      </c>
      <c r="Q129" s="35" t="str">
        <f t="shared" si="56"/>
        <v/>
      </c>
      <c r="R129" s="6">
        <f t="shared" si="57"/>
        <v>0</v>
      </c>
      <c r="S129" s="6">
        <f>IF(AND(D129&lt;=L$4,P129&lt;&gt;"Y"),IF(N129&lt;VLOOKUP(O129,Runners!A$5:CY$183,S$1,FALSE),IF(Y$2="zero",0,Y$2),0),0)</f>
        <v>0</v>
      </c>
      <c r="T129" s="6">
        <f t="shared" si="58"/>
        <v>0</v>
      </c>
      <c r="U129" s="2"/>
      <c r="V129" s="2" t="str">
        <f>IF(O129&lt;&gt;"",VLOOKUP(O129,Runners!DE$5:DR$183,V$1,FALSE),"")</f>
        <v/>
      </c>
      <c r="W129" s="19" t="str">
        <f t="shared" si="59"/>
        <v/>
      </c>
    </row>
    <row r="130" spans="1:23" x14ac:dyDescent="0.25">
      <c r="B130" s="3"/>
      <c r="C130" s="3"/>
      <c r="D130" s="6">
        <f t="shared" si="37"/>
        <v>127</v>
      </c>
      <c r="E130" s="2"/>
      <c r="F130" s="2">
        <f t="shared" si="60"/>
        <v>0</v>
      </c>
      <c r="J130" s="1">
        <f t="shared" si="55"/>
        <v>0</v>
      </c>
      <c r="M130" s="8" t="str">
        <f t="shared" si="51"/>
        <v/>
      </c>
      <c r="N130" s="8" t="str">
        <f t="shared" si="52"/>
        <v/>
      </c>
      <c r="O130" s="1" t="str">
        <f t="shared" si="53"/>
        <v/>
      </c>
      <c r="P130" s="35" t="str">
        <f t="shared" si="54"/>
        <v/>
      </c>
      <c r="Q130" s="35" t="str">
        <f t="shared" si="56"/>
        <v/>
      </c>
      <c r="R130" s="6">
        <f t="shared" si="57"/>
        <v>0</v>
      </c>
      <c r="S130" s="6">
        <f>IF(AND(D130&lt;=L$4,P130&lt;&gt;"Y"),IF(N130&lt;VLOOKUP(O130,Runners!A$5:CY$183,S$1,FALSE),IF(Y$2="zero",0,Y$2),0),0)</f>
        <v>0</v>
      </c>
      <c r="T130" s="6">
        <f t="shared" si="58"/>
        <v>0</v>
      </c>
      <c r="U130" s="2"/>
      <c r="V130" s="2" t="str">
        <f>IF(O130&lt;&gt;"",VLOOKUP(O130,Runners!DE$5:DR$183,V$1,FALSE),"")</f>
        <v/>
      </c>
      <c r="W130" s="19" t="str">
        <f t="shared" si="59"/>
        <v/>
      </c>
    </row>
    <row r="131" spans="1:23" x14ac:dyDescent="0.25">
      <c r="C131" s="3"/>
      <c r="D131" s="6">
        <f t="shared" si="37"/>
        <v>128</v>
      </c>
      <c r="E131" s="2"/>
      <c r="F131" s="2">
        <f t="shared" si="60"/>
        <v>0</v>
      </c>
      <c r="J131" s="1">
        <f t="shared" si="55"/>
        <v>0</v>
      </c>
      <c r="M131" s="8" t="str">
        <f t="shared" ref="M131:M162" si="61">IF(D131&lt;=L$4,SMALL(E$4:E$207,D131),"")</f>
        <v/>
      </c>
      <c r="N131" s="8" t="str">
        <f t="shared" ref="N131:N162" si="62">IF(D131&lt;=L$4,VLOOKUP(M131,E$4:F$207,2,FALSE),"")</f>
        <v/>
      </c>
      <c r="O131" s="1" t="str">
        <f t="shared" ref="O131:O162" si="63">IF(D131&lt;=L$4,VLOOKUP(M131,E$4:J$207,6,FALSE),"")</f>
        <v/>
      </c>
      <c r="P131" s="35" t="str">
        <f t="shared" ref="P131:P162" si="64">IF(D131&lt;=L$4,VLOOKUP(O131,A$4:B$207,2,FALSE),"")</f>
        <v/>
      </c>
      <c r="Q131" s="35" t="str">
        <f t="shared" si="56"/>
        <v/>
      </c>
      <c r="R131" s="6">
        <f t="shared" si="57"/>
        <v>0</v>
      </c>
      <c r="S131" s="6">
        <f>IF(AND(D131&lt;=L$4,P131&lt;&gt;"Y"),IF(N131&lt;VLOOKUP(O131,Runners!A$5:CY$183,S$1,FALSE),IF(Y$2="zero",0,Y$2),0),0)</f>
        <v>0</v>
      </c>
      <c r="T131" s="6">
        <f t="shared" si="58"/>
        <v>0</v>
      </c>
      <c r="U131" s="2"/>
      <c r="V131" s="2" t="str">
        <f>IF(O131&lt;&gt;"",VLOOKUP(O131,Runners!DE$5:DR$183,V$1,FALSE),"")</f>
        <v/>
      </c>
      <c r="W131" s="19" t="str">
        <f t="shared" si="59"/>
        <v/>
      </c>
    </row>
    <row r="132" spans="1:23" x14ac:dyDescent="0.25">
      <c r="B132" s="3"/>
      <c r="C132" s="3">
        <f>IF(A132&lt;&gt;"",VLOOKUP(A132,Runners!A$5:AX$183,C$1,FALSE),0)</f>
        <v>0</v>
      </c>
      <c r="D132" s="6">
        <f t="shared" ref="D132:D195" si="65">D131+1</f>
        <v>129</v>
      </c>
      <c r="E132" s="2"/>
      <c r="F132" s="2">
        <f t="shared" ref="F132:F137" si="66">IF(E132&gt;0,E132-C132,0)</f>
        <v>0</v>
      </c>
      <c r="J132" s="1">
        <f t="shared" ref="J132:J137" si="67">A132</f>
        <v>0</v>
      </c>
      <c r="M132" s="8" t="str">
        <f t="shared" si="61"/>
        <v/>
      </c>
      <c r="N132" s="8" t="str">
        <f t="shared" si="62"/>
        <v/>
      </c>
      <c r="O132" s="1" t="str">
        <f t="shared" si="63"/>
        <v/>
      </c>
      <c r="P132" s="35" t="str">
        <f t="shared" si="64"/>
        <v/>
      </c>
      <c r="Q132" s="35" t="str">
        <f t="shared" ref="Q132:Q137" si="68">IF(D132&lt;=L$4,IF(P132="Y",Q131,Q131-1),"")</f>
        <v/>
      </c>
      <c r="R132" s="6">
        <f t="shared" ref="R132:R137" si="69">IF(Q132=Q131,0,IF(Q132&gt;0,Q132,1))</f>
        <v>0</v>
      </c>
      <c r="S132" s="6">
        <f>IF(AND(D132&lt;=L$4,P132&lt;&gt;"Y"),IF(N132&lt;VLOOKUP(O132,Runners!A$5:CY$183,S$1,FALSE),IF(Y$2="zero",0,Y$2),0),0)</f>
        <v>0</v>
      </c>
      <c r="T132" s="6">
        <f t="shared" ref="T132:T137" si="70">IF(AND(D132&lt;=L$4,P132&lt;&gt;"Y"),S132+R132,0)</f>
        <v>0</v>
      </c>
      <c r="U132" s="2"/>
      <c r="V132" s="2" t="str">
        <f>IF(O132&lt;&gt;"",VLOOKUP(O132,Runners!DE$5:DR$183,V$1,FALSE),"")</f>
        <v/>
      </c>
      <c r="W132" s="19" t="str">
        <f t="shared" ref="W132:W137" si="71">IF(O132&lt;&gt;"",(V132-N132)/V132,"")</f>
        <v/>
      </c>
    </row>
    <row r="133" spans="1:23" x14ac:dyDescent="0.25">
      <c r="C133" s="3">
        <f>IF(A133&lt;&gt;"",VLOOKUP(A133,Runners!A$5:AX$183,C$1,FALSE),0)</f>
        <v>0</v>
      </c>
      <c r="D133" s="6">
        <f t="shared" si="65"/>
        <v>130</v>
      </c>
      <c r="E133" s="2"/>
      <c r="F133" s="2">
        <f t="shared" si="66"/>
        <v>0</v>
      </c>
      <c r="J133" s="1">
        <f t="shared" si="67"/>
        <v>0</v>
      </c>
      <c r="M133" s="8" t="str">
        <f t="shared" si="61"/>
        <v/>
      </c>
      <c r="N133" s="8" t="str">
        <f t="shared" si="62"/>
        <v/>
      </c>
      <c r="O133" s="1" t="str">
        <f t="shared" si="63"/>
        <v/>
      </c>
      <c r="P133" s="35" t="str">
        <f t="shared" si="64"/>
        <v/>
      </c>
      <c r="Q133" s="35" t="str">
        <f t="shared" si="68"/>
        <v/>
      </c>
      <c r="R133" s="6">
        <f t="shared" si="69"/>
        <v>0</v>
      </c>
      <c r="S133" s="6">
        <f>IF(AND(D133&lt;=L$4,P133&lt;&gt;"Y"),IF(N133&lt;VLOOKUP(O133,Runners!A$5:CY$183,S$1,FALSE),IF(Y$2="zero",0,Y$2),0),0)</f>
        <v>0</v>
      </c>
      <c r="T133" s="6">
        <f t="shared" si="70"/>
        <v>0</v>
      </c>
      <c r="U133" s="2"/>
      <c r="V133" s="2" t="str">
        <f>IF(O133&lt;&gt;"",VLOOKUP(O133,Runners!DE$5:DR$183,V$1,FALSE),"")</f>
        <v/>
      </c>
      <c r="W133" s="19" t="str">
        <f t="shared" si="71"/>
        <v/>
      </c>
    </row>
    <row r="134" spans="1:23" x14ac:dyDescent="0.25">
      <c r="C134" s="3">
        <f>IF(A134&lt;&gt;"",VLOOKUP(A134,Runners!A$5:AX$183,C$1,FALSE),0)</f>
        <v>0</v>
      </c>
      <c r="D134" s="6">
        <f t="shared" si="65"/>
        <v>131</v>
      </c>
      <c r="E134" s="2"/>
      <c r="F134" s="2">
        <f t="shared" si="66"/>
        <v>0</v>
      </c>
      <c r="J134" s="1">
        <f t="shared" si="67"/>
        <v>0</v>
      </c>
      <c r="M134" s="8" t="str">
        <f t="shared" si="61"/>
        <v/>
      </c>
      <c r="N134" s="8" t="str">
        <f t="shared" si="62"/>
        <v/>
      </c>
      <c r="O134" s="1" t="str">
        <f t="shared" si="63"/>
        <v/>
      </c>
      <c r="P134" s="35" t="str">
        <f t="shared" si="64"/>
        <v/>
      </c>
      <c r="Q134" s="35" t="str">
        <f t="shared" si="68"/>
        <v/>
      </c>
      <c r="R134" s="6">
        <f t="shared" si="69"/>
        <v>0</v>
      </c>
      <c r="S134" s="6">
        <f>IF(AND(D134&lt;=L$4,P134&lt;&gt;"Y"),IF(N134&lt;VLOOKUP(O134,Runners!A$5:CY$183,S$1,FALSE),IF(Y$2="zero",0,Y$2),0),0)</f>
        <v>0</v>
      </c>
      <c r="T134" s="6">
        <f t="shared" si="70"/>
        <v>0</v>
      </c>
      <c r="U134" s="2"/>
      <c r="V134" s="2" t="str">
        <f>IF(O134&lt;&gt;"",VLOOKUP(O134,Runners!DE$5:DR$183,V$1,FALSE),"")</f>
        <v/>
      </c>
      <c r="W134" s="19" t="str">
        <f t="shared" si="71"/>
        <v/>
      </c>
    </row>
    <row r="135" spans="1:23" x14ac:dyDescent="0.25">
      <c r="C135" s="3">
        <f>IF(A135&lt;&gt;"",VLOOKUP(A135,Runners!A$5:AX$183,C$1,FALSE),0)</f>
        <v>0</v>
      </c>
      <c r="D135" s="6">
        <f t="shared" si="65"/>
        <v>132</v>
      </c>
      <c r="E135" s="2"/>
      <c r="F135" s="2">
        <f t="shared" si="66"/>
        <v>0</v>
      </c>
      <c r="J135" s="1">
        <f t="shared" si="67"/>
        <v>0</v>
      </c>
      <c r="M135" s="8" t="str">
        <f t="shared" si="61"/>
        <v/>
      </c>
      <c r="N135" s="8" t="str">
        <f t="shared" si="62"/>
        <v/>
      </c>
      <c r="O135" s="1" t="str">
        <f t="shared" si="63"/>
        <v/>
      </c>
      <c r="P135" s="35" t="str">
        <f t="shared" si="64"/>
        <v/>
      </c>
      <c r="Q135" s="35" t="str">
        <f t="shared" si="68"/>
        <v/>
      </c>
      <c r="R135" s="6">
        <f t="shared" si="69"/>
        <v>0</v>
      </c>
      <c r="S135" s="6">
        <f>IF(AND(D135&lt;=L$4,P135&lt;&gt;"Y"),IF(N135&lt;VLOOKUP(O135,Runners!A$5:CY$183,S$1,FALSE),IF(Y$2="zero",0,Y$2),0),0)</f>
        <v>0</v>
      </c>
      <c r="T135" s="6">
        <f t="shared" si="70"/>
        <v>0</v>
      </c>
      <c r="U135" s="2"/>
      <c r="V135" s="2" t="str">
        <f>IF(O135&lt;&gt;"",VLOOKUP(O135,Runners!DE$5:DR$183,V$1,FALSE),"")</f>
        <v/>
      </c>
      <c r="W135" s="19" t="str">
        <f t="shared" si="71"/>
        <v/>
      </c>
    </row>
    <row r="136" spans="1:23" x14ac:dyDescent="0.25">
      <c r="C136" s="3">
        <f>IF(A136&lt;&gt;"",VLOOKUP(A136,Runners!A$5:AX$183,C$1,FALSE),0)</f>
        <v>0</v>
      </c>
      <c r="D136" s="6">
        <f t="shared" si="65"/>
        <v>133</v>
      </c>
      <c r="E136" s="2"/>
      <c r="F136" s="2">
        <f t="shared" si="66"/>
        <v>0</v>
      </c>
      <c r="J136" s="1">
        <f t="shared" si="67"/>
        <v>0</v>
      </c>
      <c r="M136" s="8" t="str">
        <f t="shared" si="61"/>
        <v/>
      </c>
      <c r="N136" s="8" t="str">
        <f t="shared" si="62"/>
        <v/>
      </c>
      <c r="O136" s="1" t="str">
        <f t="shared" si="63"/>
        <v/>
      </c>
      <c r="P136" s="35" t="str">
        <f t="shared" si="64"/>
        <v/>
      </c>
      <c r="Q136" s="35" t="str">
        <f t="shared" si="68"/>
        <v/>
      </c>
      <c r="R136" s="6">
        <f t="shared" si="69"/>
        <v>0</v>
      </c>
      <c r="S136" s="6">
        <f>IF(AND(D136&lt;=L$4,P136&lt;&gt;"Y"),IF(N136&lt;VLOOKUP(O136,Runners!A$5:CY$183,S$1,FALSE),IF(Y$2="zero",0,Y$2),0),0)</f>
        <v>0</v>
      </c>
      <c r="T136" s="6">
        <f t="shared" si="70"/>
        <v>0</v>
      </c>
      <c r="U136" s="2"/>
      <c r="V136" s="2" t="str">
        <f>IF(O136&lt;&gt;"",VLOOKUP(O136,Runners!DE$5:DR$183,V$1,FALSE),"")</f>
        <v/>
      </c>
      <c r="W136" s="19" t="str">
        <f t="shared" si="71"/>
        <v/>
      </c>
    </row>
    <row r="137" spans="1:23" x14ac:dyDescent="0.25">
      <c r="C137" s="3">
        <f>IF(A137&lt;&gt;"",VLOOKUP(A137,Runners!A$5:AX$183,C$1,FALSE),0)</f>
        <v>0</v>
      </c>
      <c r="D137" s="6">
        <f t="shared" si="65"/>
        <v>134</v>
      </c>
      <c r="E137" s="2"/>
      <c r="F137" s="2">
        <f t="shared" si="66"/>
        <v>0</v>
      </c>
      <c r="J137" s="1">
        <f t="shared" si="67"/>
        <v>0</v>
      </c>
      <c r="M137" s="8" t="str">
        <f t="shared" si="61"/>
        <v/>
      </c>
      <c r="N137" s="8" t="str">
        <f t="shared" si="62"/>
        <v/>
      </c>
      <c r="O137" s="1" t="str">
        <f t="shared" si="63"/>
        <v/>
      </c>
      <c r="P137" s="35" t="str">
        <f t="shared" si="64"/>
        <v/>
      </c>
      <c r="Q137" s="35" t="str">
        <f t="shared" si="68"/>
        <v/>
      </c>
      <c r="R137" s="6">
        <f t="shared" si="69"/>
        <v>0</v>
      </c>
      <c r="S137" s="6">
        <f>IF(AND(D137&lt;=L$4,P137&lt;&gt;"Y"),IF(N137&lt;VLOOKUP(O137,Runners!A$5:CY$183,S$1,FALSE),IF(Y$2="zero",0,Y$2),0),0)</f>
        <v>0</v>
      </c>
      <c r="T137" s="6">
        <f t="shared" si="70"/>
        <v>0</v>
      </c>
      <c r="U137" s="2"/>
      <c r="V137" s="2" t="str">
        <f>IF(O137&lt;&gt;"",VLOOKUP(O137,Runners!DE$5:DR$183,V$1,FALSE),"")</f>
        <v/>
      </c>
      <c r="W137" s="19" t="str">
        <f t="shared" si="71"/>
        <v/>
      </c>
    </row>
    <row r="138" spans="1:23" x14ac:dyDescent="0.25">
      <c r="C138" s="3">
        <f>IF(A138&lt;&gt;"",VLOOKUP(A138,Runners!A$5:AX$183,C$1,FALSE),0)</f>
        <v>0</v>
      </c>
      <c r="D138" s="6">
        <f t="shared" si="65"/>
        <v>135</v>
      </c>
      <c r="E138" s="2"/>
      <c r="F138" s="2">
        <f t="shared" ref="F138:F146" si="72">IF(E138&gt;0,E138-C138,0)</f>
        <v>0</v>
      </c>
      <c r="J138" s="1">
        <f t="shared" ref="J138:J146" si="73">A138</f>
        <v>0</v>
      </c>
      <c r="M138" s="8" t="str">
        <f t="shared" si="61"/>
        <v/>
      </c>
      <c r="N138" s="8" t="str">
        <f t="shared" si="62"/>
        <v/>
      </c>
      <c r="O138" s="1" t="str">
        <f t="shared" si="63"/>
        <v/>
      </c>
      <c r="P138" s="35" t="str">
        <f t="shared" si="64"/>
        <v/>
      </c>
      <c r="Q138" s="35" t="str">
        <f t="shared" ref="Q138:Q146" si="74">IF(D138&lt;=L$4,IF(P138="Y",Q137,Q137-1),"")</f>
        <v/>
      </c>
      <c r="R138" s="6">
        <f t="shared" ref="R138:R146" si="75">IF(Q138=Q137,0,IF(Q138&gt;0,Q138,1))</f>
        <v>0</v>
      </c>
      <c r="S138" s="6">
        <f>IF(AND(D138&lt;=L$4,P138&lt;&gt;"Y"),IF(N138&lt;VLOOKUP(O138,Runners!A$5:CY$183,S$1,FALSE),IF(Y$2="zero",0,Y$2),0),0)</f>
        <v>0</v>
      </c>
      <c r="T138" s="6">
        <f t="shared" ref="T138:T146" si="76">IF(AND(D138&lt;=L$4,P138&lt;&gt;"Y"),S138+R138,0)</f>
        <v>0</v>
      </c>
      <c r="U138" s="2"/>
      <c r="V138" s="2" t="str">
        <f>IF(O138&lt;&gt;"",VLOOKUP(O138,Runners!DE$5:DR$183,V$1,FALSE),"")</f>
        <v/>
      </c>
      <c r="W138" s="19" t="str">
        <f t="shared" ref="W138:W146" si="77">IF(O138&lt;&gt;"",(V138-N138)/V138,"")</f>
        <v/>
      </c>
    </row>
    <row r="139" spans="1:23" x14ac:dyDescent="0.25">
      <c r="A139" s="36"/>
      <c r="C139" s="3">
        <f>IF(A139&lt;&gt;"",VLOOKUP(A139,Runners!A$5:AX$183,C$1,FALSE),0)</f>
        <v>0</v>
      </c>
      <c r="D139" s="6">
        <f t="shared" si="65"/>
        <v>136</v>
      </c>
      <c r="E139" s="2"/>
      <c r="F139" s="2">
        <f t="shared" si="72"/>
        <v>0</v>
      </c>
      <c r="J139" s="1">
        <f t="shared" si="73"/>
        <v>0</v>
      </c>
      <c r="M139" s="8" t="str">
        <f t="shared" si="61"/>
        <v/>
      </c>
      <c r="N139" s="8" t="str">
        <f t="shared" si="62"/>
        <v/>
      </c>
      <c r="O139" s="1" t="str">
        <f t="shared" si="63"/>
        <v/>
      </c>
      <c r="P139" s="35" t="str">
        <f t="shared" si="64"/>
        <v/>
      </c>
      <c r="Q139" s="35" t="str">
        <f t="shared" si="74"/>
        <v/>
      </c>
      <c r="R139" s="6">
        <f t="shared" si="75"/>
        <v>0</v>
      </c>
      <c r="S139" s="6">
        <f>IF(AND(D139&lt;=L$4,P139&lt;&gt;"Y"),IF(N139&lt;VLOOKUP(O139,Runners!A$5:CY$183,S$1,FALSE),IF(Y$2="zero",0,Y$2),0),0)</f>
        <v>0</v>
      </c>
      <c r="T139" s="6">
        <f t="shared" si="76"/>
        <v>0</v>
      </c>
      <c r="U139" s="2"/>
      <c r="V139" s="2" t="str">
        <f>IF(O139&lt;&gt;"",VLOOKUP(O139,Runners!DE$5:DR$183,V$1,FALSE),"")</f>
        <v/>
      </c>
      <c r="W139" s="19" t="str">
        <f t="shared" si="77"/>
        <v/>
      </c>
    </row>
    <row r="140" spans="1:23" x14ac:dyDescent="0.25">
      <c r="C140" s="3">
        <f>IF(A140&lt;&gt;"",VLOOKUP(A140,Runners!A$5:AX$183,C$1,FALSE),0)</f>
        <v>0</v>
      </c>
      <c r="D140" s="6">
        <f t="shared" si="65"/>
        <v>137</v>
      </c>
      <c r="E140" s="2"/>
      <c r="F140" s="2">
        <f t="shared" si="72"/>
        <v>0</v>
      </c>
      <c r="J140" s="1">
        <f t="shared" si="73"/>
        <v>0</v>
      </c>
      <c r="M140" s="8" t="str">
        <f t="shared" si="61"/>
        <v/>
      </c>
      <c r="N140" s="8" t="str">
        <f t="shared" si="62"/>
        <v/>
      </c>
      <c r="O140" s="1" t="str">
        <f t="shared" si="63"/>
        <v/>
      </c>
      <c r="P140" s="35" t="str">
        <f t="shared" si="64"/>
        <v/>
      </c>
      <c r="Q140" s="35" t="str">
        <f t="shared" si="74"/>
        <v/>
      </c>
      <c r="R140" s="6">
        <f t="shared" si="75"/>
        <v>0</v>
      </c>
      <c r="S140" s="6">
        <f>IF(AND(D140&lt;=L$4,P140&lt;&gt;"Y"),IF(N140&lt;VLOOKUP(O140,Runners!A$5:CY$183,S$1,FALSE),IF(Y$2="zero",0,Y$2),0),0)</f>
        <v>0</v>
      </c>
      <c r="T140" s="6">
        <f t="shared" si="76"/>
        <v>0</v>
      </c>
      <c r="U140" s="2"/>
      <c r="V140" s="2" t="str">
        <f>IF(O140&lt;&gt;"",VLOOKUP(O140,Runners!DE$5:DR$183,V$1,FALSE),"")</f>
        <v/>
      </c>
      <c r="W140" s="19" t="str">
        <f t="shared" si="77"/>
        <v/>
      </c>
    </row>
    <row r="141" spans="1:23" x14ac:dyDescent="0.25">
      <c r="C141" s="3">
        <f>IF(A141&lt;&gt;"",VLOOKUP(A141,Runners!A$5:AX$183,C$1,FALSE),0)</f>
        <v>0</v>
      </c>
      <c r="D141" s="6">
        <f t="shared" si="65"/>
        <v>138</v>
      </c>
      <c r="E141" s="2"/>
      <c r="F141" s="2">
        <f t="shared" si="72"/>
        <v>0</v>
      </c>
      <c r="J141" s="1">
        <f t="shared" si="73"/>
        <v>0</v>
      </c>
      <c r="M141" s="8" t="str">
        <f t="shared" si="61"/>
        <v/>
      </c>
      <c r="N141" s="8" t="str">
        <f t="shared" si="62"/>
        <v/>
      </c>
      <c r="O141" s="1" t="str">
        <f t="shared" si="63"/>
        <v/>
      </c>
      <c r="P141" s="35" t="str">
        <f t="shared" si="64"/>
        <v/>
      </c>
      <c r="Q141" s="35" t="str">
        <f t="shared" si="74"/>
        <v/>
      </c>
      <c r="R141" s="6">
        <f t="shared" si="75"/>
        <v>0</v>
      </c>
      <c r="S141" s="6">
        <f>IF(AND(D141&lt;=L$4,P141&lt;&gt;"Y"),IF(N141&lt;VLOOKUP(O141,Runners!A$5:CY$183,S$1,FALSE),IF(Y$2="zero",0,Y$2),0),0)</f>
        <v>0</v>
      </c>
      <c r="T141" s="6">
        <f t="shared" si="76"/>
        <v>0</v>
      </c>
      <c r="U141" s="2"/>
      <c r="V141" s="2" t="str">
        <f>IF(O141&lt;&gt;"",VLOOKUP(O141,Runners!DE$5:DR$183,V$1,FALSE),"")</f>
        <v/>
      </c>
      <c r="W141" s="19" t="str">
        <f t="shared" si="77"/>
        <v/>
      </c>
    </row>
    <row r="142" spans="1:23" x14ac:dyDescent="0.25">
      <c r="C142" s="3">
        <f>IF(A142&lt;&gt;"",VLOOKUP(A142,Runners!A$5:AX$183,C$1,FALSE),0)</f>
        <v>0</v>
      </c>
      <c r="D142" s="6">
        <f t="shared" si="65"/>
        <v>139</v>
      </c>
      <c r="E142" s="2"/>
      <c r="F142" s="2">
        <f t="shared" si="72"/>
        <v>0</v>
      </c>
      <c r="J142" s="1">
        <f t="shared" si="73"/>
        <v>0</v>
      </c>
      <c r="M142" s="8" t="str">
        <f t="shared" si="61"/>
        <v/>
      </c>
      <c r="N142" s="8" t="str">
        <f t="shared" si="62"/>
        <v/>
      </c>
      <c r="O142" s="1" t="str">
        <f t="shared" si="63"/>
        <v/>
      </c>
      <c r="P142" s="35" t="str">
        <f t="shared" si="64"/>
        <v/>
      </c>
      <c r="Q142" s="35" t="str">
        <f t="shared" si="74"/>
        <v/>
      </c>
      <c r="R142" s="6">
        <f t="shared" si="75"/>
        <v>0</v>
      </c>
      <c r="S142" s="6">
        <f>IF(AND(D142&lt;=L$4,P142&lt;&gt;"Y"),IF(N142&lt;VLOOKUP(O142,Runners!A$5:CY$183,S$1,FALSE),IF(Y$2="zero",0,Y$2),0),0)</f>
        <v>0</v>
      </c>
      <c r="T142" s="6">
        <f t="shared" si="76"/>
        <v>0</v>
      </c>
      <c r="U142" s="2"/>
      <c r="V142" s="2" t="str">
        <f>IF(O142&lt;&gt;"",VLOOKUP(O142,Runners!DE$5:DR$183,V$1,FALSE),"")</f>
        <v/>
      </c>
      <c r="W142" s="19" t="str">
        <f t="shared" si="77"/>
        <v/>
      </c>
    </row>
    <row r="143" spans="1:23" x14ac:dyDescent="0.25">
      <c r="B143" s="3"/>
      <c r="C143" s="3">
        <f>IF(A143&lt;&gt;"",VLOOKUP(A143,Runners!A$5:AX$183,C$1,FALSE),0)</f>
        <v>0</v>
      </c>
      <c r="D143" s="6">
        <f t="shared" si="65"/>
        <v>140</v>
      </c>
      <c r="E143" s="2"/>
      <c r="F143" s="2">
        <f t="shared" si="72"/>
        <v>0</v>
      </c>
      <c r="J143" s="1">
        <f t="shared" si="73"/>
        <v>0</v>
      </c>
      <c r="M143" s="8" t="str">
        <f t="shared" si="61"/>
        <v/>
      </c>
      <c r="N143" s="8" t="str">
        <f t="shared" si="62"/>
        <v/>
      </c>
      <c r="O143" s="1" t="str">
        <f t="shared" si="63"/>
        <v/>
      </c>
      <c r="P143" s="35" t="str">
        <f t="shared" si="64"/>
        <v/>
      </c>
      <c r="Q143" s="35" t="str">
        <f t="shared" si="74"/>
        <v/>
      </c>
      <c r="R143" s="6">
        <f t="shared" si="75"/>
        <v>0</v>
      </c>
      <c r="S143" s="6">
        <f>IF(AND(D143&lt;=L$4,P143&lt;&gt;"Y"),IF(N143&lt;VLOOKUP(O143,Runners!A$5:CY$183,S$1,FALSE),IF(Y$2="zero",0,Y$2),0),0)</f>
        <v>0</v>
      </c>
      <c r="T143" s="6">
        <f t="shared" si="76"/>
        <v>0</v>
      </c>
      <c r="U143" s="2"/>
      <c r="V143" s="2" t="str">
        <f>IF(O143&lt;&gt;"",VLOOKUP(O143,Runners!DE$5:DR$183,V$1,FALSE),"")</f>
        <v/>
      </c>
      <c r="W143" s="19" t="str">
        <f t="shared" si="77"/>
        <v/>
      </c>
    </row>
    <row r="144" spans="1:23" x14ac:dyDescent="0.25">
      <c r="C144" s="3">
        <f>IF(A144&lt;&gt;"",VLOOKUP(A144,Runners!A$5:AX$183,C$1,FALSE),0)</f>
        <v>0</v>
      </c>
      <c r="D144" s="6">
        <f t="shared" si="65"/>
        <v>141</v>
      </c>
      <c r="E144" s="2"/>
      <c r="F144" s="2">
        <f t="shared" si="72"/>
        <v>0</v>
      </c>
      <c r="J144" s="1">
        <f t="shared" si="73"/>
        <v>0</v>
      </c>
      <c r="M144" s="8" t="str">
        <f t="shared" si="61"/>
        <v/>
      </c>
      <c r="N144" s="8" t="str">
        <f t="shared" si="62"/>
        <v/>
      </c>
      <c r="O144" s="1" t="str">
        <f t="shared" si="63"/>
        <v/>
      </c>
      <c r="P144" s="35" t="str">
        <f t="shared" si="64"/>
        <v/>
      </c>
      <c r="Q144" s="35" t="str">
        <f t="shared" si="74"/>
        <v/>
      </c>
      <c r="R144" s="6">
        <f t="shared" si="75"/>
        <v>0</v>
      </c>
      <c r="S144" s="6">
        <f>IF(AND(D144&lt;=L$4,P144&lt;&gt;"Y"),IF(N144&lt;VLOOKUP(O144,Runners!A$5:CY$183,S$1,FALSE),IF(Y$2="zero",0,Y$2),0),0)</f>
        <v>0</v>
      </c>
      <c r="T144" s="6">
        <f t="shared" si="76"/>
        <v>0</v>
      </c>
      <c r="U144" s="2"/>
      <c r="V144" s="2" t="str">
        <f>IF(O144&lt;&gt;"",VLOOKUP(O144,Runners!DE$5:DR$183,V$1,FALSE),"")</f>
        <v/>
      </c>
      <c r="W144" s="19" t="str">
        <f t="shared" si="77"/>
        <v/>
      </c>
    </row>
    <row r="145" spans="2:23" x14ac:dyDescent="0.25">
      <c r="C145" s="3">
        <f>IF(A145&lt;&gt;"",VLOOKUP(A145,Runners!A$5:AX$183,C$1,FALSE),0)</f>
        <v>0</v>
      </c>
      <c r="D145" s="6">
        <f t="shared" si="65"/>
        <v>142</v>
      </c>
      <c r="E145" s="2"/>
      <c r="F145" s="2">
        <f t="shared" si="72"/>
        <v>0</v>
      </c>
      <c r="J145" s="1">
        <f t="shared" si="73"/>
        <v>0</v>
      </c>
      <c r="M145" s="8" t="str">
        <f t="shared" si="61"/>
        <v/>
      </c>
      <c r="N145" s="8" t="str">
        <f t="shared" si="62"/>
        <v/>
      </c>
      <c r="O145" s="1" t="str">
        <f t="shared" si="63"/>
        <v/>
      </c>
      <c r="P145" s="35" t="str">
        <f t="shared" si="64"/>
        <v/>
      </c>
      <c r="Q145" s="35" t="str">
        <f t="shared" si="74"/>
        <v/>
      </c>
      <c r="R145" s="6">
        <f t="shared" si="75"/>
        <v>0</v>
      </c>
      <c r="S145" s="6">
        <f>IF(AND(D145&lt;=L$4,P145&lt;&gt;"Y"),IF(N145&lt;VLOOKUP(O145,Runners!A$5:CY$183,S$1,FALSE),IF(Y$2="zero",0,Y$2),0),0)</f>
        <v>0</v>
      </c>
      <c r="T145" s="6">
        <f t="shared" si="76"/>
        <v>0</v>
      </c>
      <c r="U145" s="2"/>
      <c r="V145" s="2" t="str">
        <f>IF(O145&lt;&gt;"",VLOOKUP(O145,Runners!DE$5:DR$183,V$1,FALSE),"")</f>
        <v/>
      </c>
      <c r="W145" s="19" t="str">
        <f t="shared" si="77"/>
        <v/>
      </c>
    </row>
    <row r="146" spans="2:23" x14ac:dyDescent="0.25">
      <c r="C146" s="3">
        <f>IF(A146&lt;&gt;"",VLOOKUP(A146,Runners!A$5:AX$183,C$1,FALSE),0)</f>
        <v>0</v>
      </c>
      <c r="D146" s="6">
        <f t="shared" si="65"/>
        <v>143</v>
      </c>
      <c r="E146" s="2"/>
      <c r="F146" s="2">
        <f t="shared" si="72"/>
        <v>0</v>
      </c>
      <c r="J146" s="1">
        <f t="shared" si="73"/>
        <v>0</v>
      </c>
      <c r="M146" s="8" t="str">
        <f t="shared" si="61"/>
        <v/>
      </c>
      <c r="N146" s="8" t="str">
        <f t="shared" si="62"/>
        <v/>
      </c>
      <c r="O146" s="1" t="str">
        <f t="shared" si="63"/>
        <v/>
      </c>
      <c r="P146" s="35" t="str">
        <f t="shared" si="64"/>
        <v/>
      </c>
      <c r="Q146" s="35" t="str">
        <f t="shared" si="74"/>
        <v/>
      </c>
      <c r="R146" s="6">
        <f t="shared" si="75"/>
        <v>0</v>
      </c>
      <c r="S146" s="6">
        <f>IF(AND(D146&lt;=L$4,P146&lt;&gt;"Y"),IF(N146&lt;VLOOKUP(O146,Runners!A$5:CY$183,S$1,FALSE),IF(Y$2="zero",0,Y$2),0),0)</f>
        <v>0</v>
      </c>
      <c r="T146" s="6">
        <f t="shared" si="76"/>
        <v>0</v>
      </c>
      <c r="U146" s="2"/>
      <c r="V146" s="2" t="str">
        <f>IF(O146&lt;&gt;"",VLOOKUP(O146,Runners!DE$5:DR$183,V$1,FALSE),"")</f>
        <v/>
      </c>
      <c r="W146" s="19" t="str">
        <f t="shared" si="77"/>
        <v/>
      </c>
    </row>
    <row r="147" spans="2:23" x14ac:dyDescent="0.25">
      <c r="C147" s="3">
        <f>IF(A147&lt;&gt;"",VLOOKUP(A147,Runners!A$5:AX$183,C$1,FALSE),0)</f>
        <v>0</v>
      </c>
      <c r="D147" s="6">
        <f t="shared" si="65"/>
        <v>144</v>
      </c>
      <c r="E147" s="2"/>
      <c r="F147" s="2">
        <f t="shared" ref="F147:F179" si="78">IF(E147&gt;0,E147-C147,0)</f>
        <v>0</v>
      </c>
      <c r="J147" s="1">
        <f t="shared" ref="J147:J203" si="79">A147</f>
        <v>0</v>
      </c>
      <c r="M147" s="8" t="str">
        <f t="shared" si="61"/>
        <v/>
      </c>
      <c r="N147" s="8" t="str">
        <f t="shared" si="62"/>
        <v/>
      </c>
      <c r="O147" s="1" t="str">
        <f t="shared" si="63"/>
        <v/>
      </c>
      <c r="P147" s="35" t="str">
        <f t="shared" si="64"/>
        <v/>
      </c>
      <c r="Q147" s="35" t="str">
        <f t="shared" ref="Q147:Q202" si="80">IF(D147&lt;=L$4,IF(P147="Y",Q146,Q146-1),"")</f>
        <v/>
      </c>
      <c r="R147" s="6">
        <f t="shared" ref="R147:R202" si="81">IF(Q147=Q146,0,IF(Q147&gt;0,Q147,1))</f>
        <v>0</v>
      </c>
      <c r="S147" s="6">
        <f>IF(AND(D147&lt;=L$4,P147&lt;&gt;"Y"),IF(N147&lt;VLOOKUP(O147,Runners!A$5:CY$183,S$1,FALSE),IF(Y$2="zero",0,Y$2),0),0)</f>
        <v>0</v>
      </c>
      <c r="T147" s="6">
        <f t="shared" ref="T147:T202" si="82">IF(AND(D147&lt;=L$4,P147&lt;&gt;"Y"),S147+R147,0)</f>
        <v>0</v>
      </c>
      <c r="U147" s="2"/>
      <c r="V147" s="2" t="str">
        <f>IF(O147&lt;&gt;"",VLOOKUP(O147,Runners!DE$5:DR$183,V$1,FALSE),"")</f>
        <v/>
      </c>
      <c r="W147" s="19" t="str">
        <f t="shared" ref="W147:W202" si="83">IF(O147&lt;&gt;"",(V147-N147)/V147,"")</f>
        <v/>
      </c>
    </row>
    <row r="148" spans="2:23" x14ac:dyDescent="0.25">
      <c r="B148" s="3"/>
      <c r="C148" s="3">
        <f>IF(A148&lt;&gt;"",VLOOKUP(A148,Runners!A$5:AX$183,C$1,FALSE),0)</f>
        <v>0</v>
      </c>
      <c r="D148" s="6">
        <f t="shared" si="65"/>
        <v>145</v>
      </c>
      <c r="E148" s="2"/>
      <c r="F148" s="2">
        <f t="shared" si="78"/>
        <v>0</v>
      </c>
      <c r="J148" s="1">
        <f t="shared" si="79"/>
        <v>0</v>
      </c>
      <c r="M148" s="8" t="str">
        <f t="shared" si="61"/>
        <v/>
      </c>
      <c r="N148" s="8" t="str">
        <f t="shared" si="62"/>
        <v/>
      </c>
      <c r="O148" s="1" t="str">
        <f t="shared" si="63"/>
        <v/>
      </c>
      <c r="P148" s="35" t="str">
        <f t="shared" si="64"/>
        <v/>
      </c>
      <c r="Q148" s="35" t="str">
        <f t="shared" si="80"/>
        <v/>
      </c>
      <c r="R148" s="6">
        <f t="shared" si="81"/>
        <v>0</v>
      </c>
      <c r="S148" s="6">
        <f>IF(AND(D148&lt;=L$4,P148&lt;&gt;"Y"),IF(N148&lt;VLOOKUP(O148,Runners!A$5:CY$183,S$1,FALSE),IF(Y$2="zero",0,Y$2),0),0)</f>
        <v>0</v>
      </c>
      <c r="T148" s="6">
        <f t="shared" si="82"/>
        <v>0</v>
      </c>
      <c r="U148" s="2"/>
      <c r="V148" s="2" t="str">
        <f>IF(O148&lt;&gt;"",VLOOKUP(O148,Runners!DE$5:DR$183,V$1,FALSE),"")</f>
        <v/>
      </c>
      <c r="W148" s="19" t="str">
        <f t="shared" si="83"/>
        <v/>
      </c>
    </row>
    <row r="149" spans="2:23" x14ac:dyDescent="0.25">
      <c r="C149" s="3">
        <f>IF(A149&lt;&gt;"",VLOOKUP(A149,Runners!A$5:AX$183,C$1,FALSE),0)</f>
        <v>0</v>
      </c>
      <c r="D149" s="6">
        <f t="shared" si="65"/>
        <v>146</v>
      </c>
      <c r="E149" s="2"/>
      <c r="F149" s="2">
        <f t="shared" si="78"/>
        <v>0</v>
      </c>
      <c r="J149" s="1">
        <f t="shared" si="79"/>
        <v>0</v>
      </c>
      <c r="M149" s="8" t="str">
        <f t="shared" si="61"/>
        <v/>
      </c>
      <c r="N149" s="8" t="str">
        <f t="shared" si="62"/>
        <v/>
      </c>
      <c r="O149" s="1" t="str">
        <f t="shared" si="63"/>
        <v/>
      </c>
      <c r="P149" s="35" t="str">
        <f t="shared" si="64"/>
        <v/>
      </c>
      <c r="Q149" s="35" t="str">
        <f t="shared" si="80"/>
        <v/>
      </c>
      <c r="R149" s="6">
        <f t="shared" si="81"/>
        <v>0</v>
      </c>
      <c r="S149" s="6">
        <f>IF(AND(D149&lt;=L$4,P149&lt;&gt;"Y"),IF(N149&lt;VLOOKUP(O149,Runners!A$5:CY$183,S$1,FALSE),IF(Y$2="zero",0,Y$2),0),0)</f>
        <v>0</v>
      </c>
      <c r="T149" s="6">
        <f t="shared" si="82"/>
        <v>0</v>
      </c>
      <c r="U149" s="2"/>
      <c r="V149" s="2" t="str">
        <f>IF(O149&lt;&gt;"",VLOOKUP(O149,Runners!DE$5:DR$183,V$1,FALSE),"")</f>
        <v/>
      </c>
      <c r="W149" s="19" t="str">
        <f t="shared" si="83"/>
        <v/>
      </c>
    </row>
    <row r="150" spans="2:23" x14ac:dyDescent="0.25">
      <c r="C150" s="3">
        <f>IF(A150&lt;&gt;"",VLOOKUP(A150,Runners!A$5:AX$183,C$1,FALSE),0)</f>
        <v>0</v>
      </c>
      <c r="D150" s="6">
        <f t="shared" si="65"/>
        <v>147</v>
      </c>
      <c r="E150" s="2"/>
      <c r="F150" s="2">
        <f t="shared" si="78"/>
        <v>0</v>
      </c>
      <c r="J150" s="1">
        <f t="shared" si="79"/>
        <v>0</v>
      </c>
      <c r="M150" s="8" t="str">
        <f t="shared" si="61"/>
        <v/>
      </c>
      <c r="N150" s="8" t="str">
        <f t="shared" si="62"/>
        <v/>
      </c>
      <c r="O150" s="1" t="str">
        <f t="shared" si="63"/>
        <v/>
      </c>
      <c r="P150" s="35" t="str">
        <f t="shared" si="64"/>
        <v/>
      </c>
      <c r="Q150" s="35" t="str">
        <f t="shared" si="80"/>
        <v/>
      </c>
      <c r="R150" s="6">
        <f t="shared" si="81"/>
        <v>0</v>
      </c>
      <c r="S150" s="6">
        <f>IF(AND(D150&lt;=L$4,P150&lt;&gt;"Y"),IF(N150&lt;VLOOKUP(O150,Runners!A$5:CY$183,S$1,FALSE),IF(Y$2="zero",0,Y$2),0),0)</f>
        <v>0</v>
      </c>
      <c r="T150" s="6">
        <f t="shared" si="82"/>
        <v>0</v>
      </c>
      <c r="U150" s="2"/>
      <c r="V150" s="2" t="str">
        <f>IF(O150&lt;&gt;"",VLOOKUP(O150,Runners!DE$5:DR$183,V$1,FALSE),"")</f>
        <v/>
      </c>
      <c r="W150" s="19" t="str">
        <f t="shared" si="83"/>
        <v/>
      </c>
    </row>
    <row r="151" spans="2:23" x14ac:dyDescent="0.25">
      <c r="C151" s="3">
        <f>IF(A151&lt;&gt;"",VLOOKUP(A151,Runners!A$5:AX$183,C$1,FALSE),0)</f>
        <v>0</v>
      </c>
      <c r="D151" s="6">
        <f t="shared" si="65"/>
        <v>148</v>
      </c>
      <c r="E151" s="2"/>
      <c r="F151" s="2">
        <f t="shared" si="78"/>
        <v>0</v>
      </c>
      <c r="J151" s="1">
        <f t="shared" si="79"/>
        <v>0</v>
      </c>
      <c r="M151" s="8" t="str">
        <f t="shared" si="61"/>
        <v/>
      </c>
      <c r="N151" s="8" t="str">
        <f t="shared" si="62"/>
        <v/>
      </c>
      <c r="O151" s="1" t="str">
        <f t="shared" si="63"/>
        <v/>
      </c>
      <c r="P151" s="35" t="str">
        <f t="shared" si="64"/>
        <v/>
      </c>
      <c r="Q151" s="35" t="str">
        <f t="shared" si="80"/>
        <v/>
      </c>
      <c r="R151" s="6">
        <f t="shared" si="81"/>
        <v>0</v>
      </c>
      <c r="S151" s="6">
        <f>IF(AND(D151&lt;=L$4,P151&lt;&gt;"Y"),IF(N151&lt;VLOOKUP(O151,Runners!A$5:CY$183,S$1,FALSE),IF(Y$2="zero",0,Y$2),0),0)</f>
        <v>0</v>
      </c>
      <c r="T151" s="6">
        <f t="shared" si="82"/>
        <v>0</v>
      </c>
      <c r="U151" s="2"/>
      <c r="V151" s="2" t="str">
        <f>IF(O151&lt;&gt;"",VLOOKUP(O151,Runners!DE$5:DR$183,V$1,FALSE),"")</f>
        <v/>
      </c>
      <c r="W151" s="19" t="str">
        <f t="shared" si="83"/>
        <v/>
      </c>
    </row>
    <row r="152" spans="2:23" x14ac:dyDescent="0.25">
      <c r="C152" s="3">
        <f>IF(A152&lt;&gt;"",VLOOKUP(A152,Runners!A$5:AX$183,C$1,FALSE),0)</f>
        <v>0</v>
      </c>
      <c r="D152" s="6">
        <f t="shared" si="65"/>
        <v>149</v>
      </c>
      <c r="E152" s="2"/>
      <c r="F152" s="2">
        <f t="shared" si="78"/>
        <v>0</v>
      </c>
      <c r="J152" s="1">
        <f t="shared" si="79"/>
        <v>0</v>
      </c>
      <c r="M152" s="8" t="str">
        <f t="shared" si="61"/>
        <v/>
      </c>
      <c r="N152" s="8" t="str">
        <f t="shared" si="62"/>
        <v/>
      </c>
      <c r="O152" s="1" t="str">
        <f t="shared" si="63"/>
        <v/>
      </c>
      <c r="P152" s="35" t="str">
        <f t="shared" si="64"/>
        <v/>
      </c>
      <c r="Q152" s="35" t="str">
        <f t="shared" si="80"/>
        <v/>
      </c>
      <c r="R152" s="6">
        <f t="shared" si="81"/>
        <v>0</v>
      </c>
      <c r="S152" s="6">
        <f>IF(AND(D152&lt;=L$4,P152&lt;&gt;"Y"),IF(N152&lt;VLOOKUP(O152,Runners!A$5:CY$183,S$1,FALSE),IF(Y$2="zero",0,Y$2),0),0)</f>
        <v>0</v>
      </c>
      <c r="T152" s="6">
        <f t="shared" si="82"/>
        <v>0</v>
      </c>
      <c r="U152" s="2"/>
      <c r="V152" s="2" t="str">
        <f>IF(O152&lt;&gt;"",VLOOKUP(O152,Runners!DE$5:DR$183,V$1,FALSE),"")</f>
        <v/>
      </c>
      <c r="W152" s="19" t="str">
        <f t="shared" si="83"/>
        <v/>
      </c>
    </row>
    <row r="153" spans="2:23" x14ac:dyDescent="0.25">
      <c r="C153" s="3">
        <f>IF(A153&lt;&gt;"",VLOOKUP(A153,Runners!A$5:AX$183,C$1,FALSE),0)</f>
        <v>0</v>
      </c>
      <c r="D153" s="6">
        <f t="shared" si="65"/>
        <v>150</v>
      </c>
      <c r="E153" s="2"/>
      <c r="F153" s="2">
        <f t="shared" si="78"/>
        <v>0</v>
      </c>
      <c r="J153" s="1">
        <f t="shared" si="79"/>
        <v>0</v>
      </c>
      <c r="M153" s="8" t="str">
        <f t="shared" si="61"/>
        <v/>
      </c>
      <c r="N153" s="8" t="str">
        <f t="shared" si="62"/>
        <v/>
      </c>
      <c r="O153" s="1" t="str">
        <f t="shared" si="63"/>
        <v/>
      </c>
      <c r="P153" s="35" t="str">
        <f t="shared" si="64"/>
        <v/>
      </c>
      <c r="Q153" s="35" t="str">
        <f t="shared" si="80"/>
        <v/>
      </c>
      <c r="R153" s="6">
        <f t="shared" si="81"/>
        <v>0</v>
      </c>
      <c r="S153" s="6">
        <f>IF(AND(D153&lt;=L$4,P153&lt;&gt;"Y"),IF(N153&lt;VLOOKUP(O153,Runners!A$5:CY$183,S$1,FALSE),IF(Y$2="zero",0,Y$2),0),0)</f>
        <v>0</v>
      </c>
      <c r="T153" s="6">
        <f t="shared" si="82"/>
        <v>0</v>
      </c>
      <c r="U153" s="2"/>
      <c r="V153" s="2" t="str">
        <f>IF(O153&lt;&gt;"",VLOOKUP(O153,Runners!DE$5:DR$183,V$1,FALSE),"")</f>
        <v/>
      </c>
      <c r="W153" s="19" t="str">
        <f t="shared" si="83"/>
        <v/>
      </c>
    </row>
    <row r="154" spans="2:23" x14ac:dyDescent="0.25">
      <c r="C154" s="3">
        <f>IF(A154&lt;&gt;"",VLOOKUP(A154,Runners!A$5:AX$183,C$1,FALSE),0)</f>
        <v>0</v>
      </c>
      <c r="D154" s="6">
        <f t="shared" si="65"/>
        <v>151</v>
      </c>
      <c r="E154" s="2"/>
      <c r="F154" s="2">
        <f t="shared" si="78"/>
        <v>0</v>
      </c>
      <c r="J154" s="1">
        <f t="shared" si="79"/>
        <v>0</v>
      </c>
      <c r="M154" s="8" t="str">
        <f t="shared" si="61"/>
        <v/>
      </c>
      <c r="N154" s="8" t="str">
        <f t="shared" si="62"/>
        <v/>
      </c>
      <c r="O154" s="1" t="str">
        <f t="shared" si="63"/>
        <v/>
      </c>
      <c r="P154" s="35" t="str">
        <f t="shared" si="64"/>
        <v/>
      </c>
      <c r="Q154" s="35" t="str">
        <f t="shared" si="80"/>
        <v/>
      </c>
      <c r="R154" s="6">
        <f t="shared" si="81"/>
        <v>0</v>
      </c>
      <c r="S154" s="6">
        <f>IF(AND(D154&lt;=L$4,P154&lt;&gt;"Y"),IF(N154&lt;VLOOKUP(O154,Runners!A$5:CY$183,S$1,FALSE),IF(Y$2="zero",0,Y$2),0),0)</f>
        <v>0</v>
      </c>
      <c r="T154" s="6">
        <f t="shared" si="82"/>
        <v>0</v>
      </c>
      <c r="U154" s="2"/>
      <c r="V154" s="2" t="str">
        <f>IF(O154&lt;&gt;"",VLOOKUP(O154,Runners!DE$5:DR$183,V$1,FALSE),"")</f>
        <v/>
      </c>
      <c r="W154" s="19" t="str">
        <f t="shared" si="83"/>
        <v/>
      </c>
    </row>
    <row r="155" spans="2:23" x14ac:dyDescent="0.25">
      <c r="C155" s="3">
        <f>IF(A155&lt;&gt;"",VLOOKUP(A155,Runners!A$5:AX$183,C$1,FALSE),0)</f>
        <v>0</v>
      </c>
      <c r="D155" s="6">
        <f t="shared" si="65"/>
        <v>152</v>
      </c>
      <c r="E155" s="2"/>
      <c r="F155" s="2">
        <f t="shared" si="78"/>
        <v>0</v>
      </c>
      <c r="J155" s="1">
        <f t="shared" si="79"/>
        <v>0</v>
      </c>
      <c r="M155" s="8" t="str">
        <f t="shared" si="61"/>
        <v/>
      </c>
      <c r="N155" s="8" t="str">
        <f t="shared" si="62"/>
        <v/>
      </c>
      <c r="O155" s="1" t="str">
        <f t="shared" si="63"/>
        <v/>
      </c>
      <c r="P155" s="35" t="str">
        <f t="shared" si="64"/>
        <v/>
      </c>
      <c r="Q155" s="35" t="str">
        <f t="shared" si="80"/>
        <v/>
      </c>
      <c r="R155" s="6">
        <f t="shared" si="81"/>
        <v>0</v>
      </c>
      <c r="S155" s="6">
        <f>IF(AND(D155&lt;=L$4,P155&lt;&gt;"Y"),IF(N155&lt;VLOOKUP(O155,Runners!A$5:CY$183,S$1,FALSE),IF(Y$2="zero",0,Y$2),0),0)</f>
        <v>0</v>
      </c>
      <c r="T155" s="6">
        <f t="shared" si="82"/>
        <v>0</v>
      </c>
      <c r="U155" s="2"/>
      <c r="V155" s="2" t="str">
        <f>IF(O155&lt;&gt;"",VLOOKUP(O155,Runners!DE$5:DR$183,V$1,FALSE),"")</f>
        <v/>
      </c>
      <c r="W155" s="19" t="str">
        <f t="shared" si="83"/>
        <v/>
      </c>
    </row>
    <row r="156" spans="2:23" x14ac:dyDescent="0.25">
      <c r="C156" s="3">
        <f>IF(A156&lt;&gt;"",VLOOKUP(A156,Runners!A$5:AX$183,C$1,FALSE),0)</f>
        <v>0</v>
      </c>
      <c r="D156" s="6">
        <f t="shared" si="65"/>
        <v>153</v>
      </c>
      <c r="E156" s="2"/>
      <c r="F156" s="2">
        <f t="shared" si="78"/>
        <v>0</v>
      </c>
      <c r="J156" s="1">
        <f t="shared" si="79"/>
        <v>0</v>
      </c>
      <c r="M156" s="8" t="str">
        <f t="shared" si="61"/>
        <v/>
      </c>
      <c r="N156" s="8" t="str">
        <f t="shared" si="62"/>
        <v/>
      </c>
      <c r="O156" s="1" t="str">
        <f t="shared" si="63"/>
        <v/>
      </c>
      <c r="P156" s="35" t="str">
        <f t="shared" si="64"/>
        <v/>
      </c>
      <c r="Q156" s="35" t="str">
        <f t="shared" si="80"/>
        <v/>
      </c>
      <c r="R156" s="6">
        <f t="shared" si="81"/>
        <v>0</v>
      </c>
      <c r="S156" s="6">
        <f>IF(AND(D156&lt;=L$4,P156&lt;&gt;"Y"),IF(N156&lt;VLOOKUP(O156,Runners!A$5:CY$183,S$1,FALSE),IF(Y$2="zero",0,Y$2),0),0)</f>
        <v>0</v>
      </c>
      <c r="T156" s="6">
        <f t="shared" si="82"/>
        <v>0</v>
      </c>
      <c r="U156" s="2"/>
      <c r="V156" s="2" t="str">
        <f>IF(O156&lt;&gt;"",VLOOKUP(O156,Runners!DE$5:DR$183,V$1,FALSE),"")</f>
        <v/>
      </c>
      <c r="W156" s="19" t="str">
        <f t="shared" si="83"/>
        <v/>
      </c>
    </row>
    <row r="157" spans="2:23" x14ac:dyDescent="0.25">
      <c r="C157" s="3">
        <f>IF(A157&lt;&gt;"",VLOOKUP(A157,Runners!A$5:AX$183,C$1,FALSE),0)</f>
        <v>0</v>
      </c>
      <c r="D157" s="6">
        <f t="shared" si="65"/>
        <v>154</v>
      </c>
      <c r="E157" s="2"/>
      <c r="F157" s="2">
        <f t="shared" si="78"/>
        <v>0</v>
      </c>
      <c r="J157" s="1">
        <f t="shared" si="79"/>
        <v>0</v>
      </c>
      <c r="M157" s="8" t="str">
        <f t="shared" si="61"/>
        <v/>
      </c>
      <c r="N157" s="8" t="str">
        <f t="shared" si="62"/>
        <v/>
      </c>
      <c r="O157" s="1" t="str">
        <f t="shared" si="63"/>
        <v/>
      </c>
      <c r="P157" s="35" t="str">
        <f t="shared" si="64"/>
        <v/>
      </c>
      <c r="Q157" s="35" t="str">
        <f t="shared" si="80"/>
        <v/>
      </c>
      <c r="R157" s="6">
        <f t="shared" si="81"/>
        <v>0</v>
      </c>
      <c r="S157" s="6">
        <f>IF(AND(D157&lt;=L$4,P157&lt;&gt;"Y"),IF(N157&lt;VLOOKUP(O157,Runners!A$5:CY$183,S$1,FALSE),IF(Y$2="zero",0,Y$2),0),0)</f>
        <v>0</v>
      </c>
      <c r="T157" s="6">
        <f t="shared" si="82"/>
        <v>0</v>
      </c>
      <c r="U157" s="2"/>
      <c r="V157" s="2" t="str">
        <f>IF(O157&lt;&gt;"",VLOOKUP(O157,Runners!DE$5:DR$183,V$1,FALSE),"")</f>
        <v/>
      </c>
      <c r="W157" s="19" t="str">
        <f t="shared" si="83"/>
        <v/>
      </c>
    </row>
    <row r="158" spans="2:23" x14ac:dyDescent="0.25">
      <c r="C158" s="3">
        <f>IF(A158&lt;&gt;"",VLOOKUP(A158,Runners!A$5:AX$183,C$1,FALSE),0)</f>
        <v>0</v>
      </c>
      <c r="D158" s="6">
        <f t="shared" si="65"/>
        <v>155</v>
      </c>
      <c r="E158" s="2"/>
      <c r="F158" s="2">
        <f t="shared" si="78"/>
        <v>0</v>
      </c>
      <c r="J158" s="1">
        <f t="shared" si="79"/>
        <v>0</v>
      </c>
      <c r="M158" s="8" t="str">
        <f t="shared" si="61"/>
        <v/>
      </c>
      <c r="N158" s="8" t="str">
        <f t="shared" si="62"/>
        <v/>
      </c>
      <c r="O158" s="1" t="str">
        <f t="shared" si="63"/>
        <v/>
      </c>
      <c r="P158" s="35" t="str">
        <f t="shared" si="64"/>
        <v/>
      </c>
      <c r="Q158" s="35" t="str">
        <f t="shared" si="80"/>
        <v/>
      </c>
      <c r="R158" s="6">
        <f t="shared" si="81"/>
        <v>0</v>
      </c>
      <c r="S158" s="6">
        <f>IF(AND(D158&lt;=L$4,P158&lt;&gt;"Y"),IF(N158&lt;VLOOKUP(O158,Runners!A$5:CY$183,S$1,FALSE),IF(Y$2="zero",0,Y$2),0),0)</f>
        <v>0</v>
      </c>
      <c r="T158" s="6">
        <f t="shared" si="82"/>
        <v>0</v>
      </c>
      <c r="U158" s="2"/>
      <c r="V158" s="2" t="str">
        <f>IF(O158&lt;&gt;"",VLOOKUP(O158,Runners!DE$5:DR$183,V$1,FALSE),"")</f>
        <v/>
      </c>
      <c r="W158" s="19" t="str">
        <f t="shared" si="83"/>
        <v/>
      </c>
    </row>
    <row r="159" spans="2:23" x14ac:dyDescent="0.25">
      <c r="C159" s="3">
        <f>IF(A159&lt;&gt;"",VLOOKUP(A159,Runners!A$5:AX$183,C$1,FALSE),0)</f>
        <v>0</v>
      </c>
      <c r="D159" s="6">
        <f t="shared" si="65"/>
        <v>156</v>
      </c>
      <c r="E159" s="2"/>
      <c r="F159" s="2">
        <f t="shared" si="78"/>
        <v>0</v>
      </c>
      <c r="J159" s="1">
        <f t="shared" si="79"/>
        <v>0</v>
      </c>
      <c r="M159" s="8" t="str">
        <f t="shared" si="61"/>
        <v/>
      </c>
      <c r="N159" s="8" t="str">
        <f t="shared" si="62"/>
        <v/>
      </c>
      <c r="O159" s="1" t="str">
        <f t="shared" si="63"/>
        <v/>
      </c>
      <c r="P159" s="35" t="str">
        <f t="shared" si="64"/>
        <v/>
      </c>
      <c r="Q159" s="35" t="str">
        <f t="shared" si="80"/>
        <v/>
      </c>
      <c r="R159" s="6">
        <f t="shared" si="81"/>
        <v>0</v>
      </c>
      <c r="S159" s="6">
        <f>IF(AND(D159&lt;=L$4,P159&lt;&gt;"Y"),IF(N159&lt;VLOOKUP(O159,Runners!A$5:CY$183,S$1,FALSE),IF(Y$2="zero",0,Y$2),0),0)</f>
        <v>0</v>
      </c>
      <c r="T159" s="6">
        <f t="shared" si="82"/>
        <v>0</v>
      </c>
      <c r="U159" s="2"/>
      <c r="V159" s="2" t="str">
        <f>IF(O159&lt;&gt;"",VLOOKUP(O159,Runners!DE$5:DR$183,V$1,FALSE),"")</f>
        <v/>
      </c>
      <c r="W159" s="19" t="str">
        <f t="shared" si="83"/>
        <v/>
      </c>
    </row>
    <row r="160" spans="2:23" x14ac:dyDescent="0.25">
      <c r="C160" s="3">
        <f>IF(A160&lt;&gt;"",VLOOKUP(A160,Runners!A$5:AX$183,C$1,FALSE),0)</f>
        <v>0</v>
      </c>
      <c r="D160" s="6">
        <f t="shared" si="65"/>
        <v>157</v>
      </c>
      <c r="E160" s="2"/>
      <c r="F160" s="2">
        <f t="shared" si="78"/>
        <v>0</v>
      </c>
      <c r="J160" s="1">
        <f t="shared" si="79"/>
        <v>0</v>
      </c>
      <c r="M160" s="8" t="str">
        <f t="shared" si="61"/>
        <v/>
      </c>
      <c r="N160" s="8" t="str">
        <f t="shared" si="62"/>
        <v/>
      </c>
      <c r="O160" s="1" t="str">
        <f t="shared" si="63"/>
        <v/>
      </c>
      <c r="P160" s="35" t="str">
        <f t="shared" si="64"/>
        <v/>
      </c>
      <c r="Q160" s="35" t="str">
        <f t="shared" si="80"/>
        <v/>
      </c>
      <c r="R160" s="6">
        <f t="shared" si="81"/>
        <v>0</v>
      </c>
      <c r="S160" s="6">
        <f>IF(AND(D160&lt;=L$4,P160&lt;&gt;"Y"),IF(N160&lt;VLOOKUP(O160,Runners!A$5:CY$183,S$1,FALSE),IF(Y$2="zero",0,Y$2),0),0)</f>
        <v>0</v>
      </c>
      <c r="T160" s="6">
        <f t="shared" si="82"/>
        <v>0</v>
      </c>
      <c r="U160" s="2"/>
      <c r="V160" s="2" t="str">
        <f>IF(O160&lt;&gt;"",VLOOKUP(O160,Runners!DE$5:DR$183,V$1,FALSE),"")</f>
        <v/>
      </c>
      <c r="W160" s="19" t="str">
        <f t="shared" si="83"/>
        <v/>
      </c>
    </row>
    <row r="161" spans="3:23" x14ac:dyDescent="0.25">
      <c r="C161" s="3">
        <f>IF(A161&lt;&gt;"",VLOOKUP(A161,Runners!A$5:AX$183,C$1,FALSE),0)</f>
        <v>0</v>
      </c>
      <c r="D161" s="6">
        <f t="shared" si="65"/>
        <v>158</v>
      </c>
      <c r="E161" s="2"/>
      <c r="F161" s="2">
        <f t="shared" si="78"/>
        <v>0</v>
      </c>
      <c r="J161" s="1">
        <f t="shared" si="79"/>
        <v>0</v>
      </c>
      <c r="M161" s="8" t="str">
        <f t="shared" si="61"/>
        <v/>
      </c>
      <c r="N161" s="8" t="str">
        <f t="shared" si="62"/>
        <v/>
      </c>
      <c r="O161" s="1" t="str">
        <f t="shared" si="63"/>
        <v/>
      </c>
      <c r="P161" s="35" t="str">
        <f t="shared" si="64"/>
        <v/>
      </c>
      <c r="Q161" s="35" t="str">
        <f t="shared" si="80"/>
        <v/>
      </c>
      <c r="R161" s="6">
        <f t="shared" si="81"/>
        <v>0</v>
      </c>
      <c r="S161" s="6">
        <f>IF(AND(D161&lt;=L$4,P161&lt;&gt;"Y"),IF(N161&lt;VLOOKUP(O161,Runners!A$5:CY$183,S$1,FALSE),IF(Y$2="zero",0,Y$2),0),0)</f>
        <v>0</v>
      </c>
      <c r="T161" s="6">
        <f t="shared" si="82"/>
        <v>0</v>
      </c>
      <c r="U161" s="2"/>
      <c r="V161" s="2" t="str">
        <f>IF(O161&lt;&gt;"",VLOOKUP(O161,Runners!DE$5:DR$183,V$1,FALSE),"")</f>
        <v/>
      </c>
      <c r="W161" s="19" t="str">
        <f t="shared" si="83"/>
        <v/>
      </c>
    </row>
    <row r="162" spans="3:23" x14ac:dyDescent="0.25">
      <c r="C162" s="3">
        <f>IF(A162&lt;&gt;"",VLOOKUP(A162,Runners!A$5:AX$183,C$1,FALSE),0)</f>
        <v>0</v>
      </c>
      <c r="D162" s="6">
        <f t="shared" si="65"/>
        <v>159</v>
      </c>
      <c r="E162" s="2"/>
      <c r="F162" s="2">
        <f t="shared" si="78"/>
        <v>0</v>
      </c>
      <c r="J162" s="1">
        <f t="shared" si="79"/>
        <v>0</v>
      </c>
      <c r="M162" s="8" t="str">
        <f t="shared" si="61"/>
        <v/>
      </c>
      <c r="N162" s="8" t="str">
        <f t="shared" si="62"/>
        <v/>
      </c>
      <c r="O162" s="1" t="str">
        <f t="shared" si="63"/>
        <v/>
      </c>
      <c r="P162" s="35" t="str">
        <f t="shared" si="64"/>
        <v/>
      </c>
      <c r="Q162" s="35" t="str">
        <f t="shared" si="80"/>
        <v/>
      </c>
      <c r="R162" s="6">
        <f t="shared" si="81"/>
        <v>0</v>
      </c>
      <c r="S162" s="6">
        <f>IF(AND(D162&lt;=L$4,P162&lt;&gt;"Y"),IF(N162&lt;VLOOKUP(O162,Runners!A$5:CY$183,S$1,FALSE),IF(Y$2="zero",0,Y$2),0),0)</f>
        <v>0</v>
      </c>
      <c r="T162" s="6">
        <f t="shared" si="82"/>
        <v>0</v>
      </c>
      <c r="U162" s="2"/>
      <c r="V162" s="2" t="str">
        <f>IF(O162&lt;&gt;"",VLOOKUP(O162,Runners!DE$5:DR$183,V$1,FALSE),"")</f>
        <v/>
      </c>
      <c r="W162" s="19" t="str">
        <f t="shared" si="83"/>
        <v/>
      </c>
    </row>
    <row r="163" spans="3:23" x14ac:dyDescent="0.25">
      <c r="C163" s="3">
        <f>IF(A163&lt;&gt;"",VLOOKUP(A163,Runners!A$5:AX$183,C$1,FALSE),0)</f>
        <v>0</v>
      </c>
      <c r="D163" s="6">
        <f t="shared" si="65"/>
        <v>160</v>
      </c>
      <c r="E163" s="2"/>
      <c r="F163" s="2">
        <f t="shared" si="78"/>
        <v>0</v>
      </c>
      <c r="J163" s="1">
        <f t="shared" si="79"/>
        <v>0</v>
      </c>
      <c r="M163" s="8" t="str">
        <f t="shared" ref="M163:M194" si="84">IF(D163&lt;=L$4,SMALL(E$4:E$207,D163),"")</f>
        <v/>
      </c>
      <c r="N163" s="8" t="str">
        <f t="shared" ref="N163:N194" si="85">IF(D163&lt;=L$4,VLOOKUP(M163,E$4:F$207,2,FALSE),"")</f>
        <v/>
      </c>
      <c r="O163" s="1" t="str">
        <f t="shared" ref="O163:O194" si="86">IF(D163&lt;=L$4,VLOOKUP(M163,E$4:J$207,6,FALSE),"")</f>
        <v/>
      </c>
      <c r="P163" s="35" t="str">
        <f t="shared" ref="P163:P194" si="87">IF(D163&lt;=L$4,VLOOKUP(O163,A$4:B$207,2,FALSE),"")</f>
        <v/>
      </c>
      <c r="Q163" s="35" t="str">
        <f t="shared" si="80"/>
        <v/>
      </c>
      <c r="R163" s="6">
        <f t="shared" si="81"/>
        <v>0</v>
      </c>
      <c r="S163" s="6">
        <f>IF(AND(D163&lt;=L$4,P163&lt;&gt;"Y"),IF(N163&lt;VLOOKUP(O163,Runners!A$5:CY$183,S$1,FALSE),IF(Y$2="zero",0,Y$2),0),0)</f>
        <v>0</v>
      </c>
      <c r="T163" s="6">
        <f t="shared" si="82"/>
        <v>0</v>
      </c>
      <c r="U163" s="2"/>
      <c r="V163" s="2" t="str">
        <f>IF(O163&lt;&gt;"",VLOOKUP(O163,Runners!DE$5:DR$183,V$1,FALSE),"")</f>
        <v/>
      </c>
      <c r="W163" s="19" t="str">
        <f t="shared" si="83"/>
        <v/>
      </c>
    </row>
    <row r="164" spans="3:23" x14ac:dyDescent="0.25">
      <c r="C164" s="3">
        <f>IF(A164&lt;&gt;"",VLOOKUP(A164,Runners!A$5:AX$183,C$1,FALSE),0)</f>
        <v>0</v>
      </c>
      <c r="D164" s="6">
        <f t="shared" si="65"/>
        <v>161</v>
      </c>
      <c r="E164" s="2"/>
      <c r="F164" s="2">
        <f t="shared" si="78"/>
        <v>0</v>
      </c>
      <c r="J164" s="1">
        <f t="shared" si="79"/>
        <v>0</v>
      </c>
      <c r="M164" s="8" t="str">
        <f t="shared" si="84"/>
        <v/>
      </c>
      <c r="N164" s="8" t="str">
        <f t="shared" si="85"/>
        <v/>
      </c>
      <c r="O164" s="1" t="str">
        <f t="shared" si="86"/>
        <v/>
      </c>
      <c r="P164" s="35" t="str">
        <f t="shared" si="87"/>
        <v/>
      </c>
      <c r="Q164" s="35" t="str">
        <f t="shared" si="80"/>
        <v/>
      </c>
      <c r="R164" s="6">
        <f t="shared" si="81"/>
        <v>0</v>
      </c>
      <c r="S164" s="6">
        <f>IF(AND(D164&lt;=L$4,P164&lt;&gt;"Y"),IF(N164&lt;VLOOKUP(O164,Runners!A$5:CY$183,S$1,FALSE),IF(Y$2="zero",0,Y$2),0),0)</f>
        <v>0</v>
      </c>
      <c r="T164" s="6">
        <f t="shared" si="82"/>
        <v>0</v>
      </c>
      <c r="U164" s="2"/>
      <c r="V164" s="2" t="str">
        <f>IF(O164&lt;&gt;"",VLOOKUP(O164,Runners!DE$5:DR$183,V$1,FALSE),"")</f>
        <v/>
      </c>
      <c r="W164" s="19" t="str">
        <f t="shared" si="83"/>
        <v/>
      </c>
    </row>
    <row r="165" spans="3:23" x14ac:dyDescent="0.25">
      <c r="C165" s="3">
        <f>IF(A165&lt;&gt;"",VLOOKUP(A165,Runners!A$5:AX$183,C$1,FALSE),0)</f>
        <v>0</v>
      </c>
      <c r="D165" s="6">
        <f t="shared" si="65"/>
        <v>162</v>
      </c>
      <c r="E165" s="2"/>
      <c r="F165" s="2">
        <f t="shared" si="78"/>
        <v>0</v>
      </c>
      <c r="J165" s="1">
        <f t="shared" si="79"/>
        <v>0</v>
      </c>
      <c r="M165" s="8" t="str">
        <f t="shared" si="84"/>
        <v/>
      </c>
      <c r="N165" s="8" t="str">
        <f t="shared" si="85"/>
        <v/>
      </c>
      <c r="O165" s="1" t="str">
        <f t="shared" si="86"/>
        <v/>
      </c>
      <c r="P165" s="35" t="str">
        <f t="shared" si="87"/>
        <v/>
      </c>
      <c r="Q165" s="35" t="str">
        <f t="shared" si="80"/>
        <v/>
      </c>
      <c r="R165" s="6">
        <f t="shared" si="81"/>
        <v>0</v>
      </c>
      <c r="S165" s="6">
        <f>IF(AND(D165&lt;=L$4,P165&lt;&gt;"Y"),IF(N165&lt;VLOOKUP(O165,Runners!A$5:CY$183,S$1,FALSE),IF(Y$2="zero",0,Y$2),0),0)</f>
        <v>0</v>
      </c>
      <c r="T165" s="6">
        <f t="shared" si="82"/>
        <v>0</v>
      </c>
      <c r="U165" s="2"/>
      <c r="V165" s="2" t="str">
        <f>IF(O165&lt;&gt;"",VLOOKUP(O165,Runners!DE$5:DR$183,V$1,FALSE),"")</f>
        <v/>
      </c>
      <c r="W165" s="19" t="str">
        <f t="shared" si="83"/>
        <v/>
      </c>
    </row>
    <row r="166" spans="3:23" x14ac:dyDescent="0.25">
      <c r="C166" s="3">
        <f>IF(A166&lt;&gt;"",VLOOKUP(A166,Runners!A$5:AX$183,C$1,FALSE),0)</f>
        <v>0</v>
      </c>
      <c r="D166" s="6">
        <f t="shared" si="65"/>
        <v>163</v>
      </c>
      <c r="E166" s="2"/>
      <c r="F166" s="2">
        <f t="shared" si="78"/>
        <v>0</v>
      </c>
      <c r="J166" s="1">
        <f t="shared" si="79"/>
        <v>0</v>
      </c>
      <c r="M166" s="8" t="str">
        <f t="shared" si="84"/>
        <v/>
      </c>
      <c r="N166" s="8" t="str">
        <f t="shared" si="85"/>
        <v/>
      </c>
      <c r="O166" s="1" t="str">
        <f t="shared" si="86"/>
        <v/>
      </c>
      <c r="P166" s="35" t="str">
        <f t="shared" si="87"/>
        <v/>
      </c>
      <c r="Q166" s="35" t="str">
        <f t="shared" si="80"/>
        <v/>
      </c>
      <c r="R166" s="6">
        <f t="shared" si="81"/>
        <v>0</v>
      </c>
      <c r="S166" s="6">
        <f>IF(AND(D166&lt;=L$4,P166&lt;&gt;"Y"),IF(N166&lt;VLOOKUP(O166,Runners!A$5:CY$183,S$1,FALSE),IF(Y$2="zero",0,Y$2),0),0)</f>
        <v>0</v>
      </c>
      <c r="T166" s="6">
        <f t="shared" si="82"/>
        <v>0</v>
      </c>
      <c r="U166" s="2"/>
      <c r="V166" s="2" t="str">
        <f>IF(O166&lt;&gt;"",VLOOKUP(O166,Runners!DE$5:DR$183,V$1,FALSE),"")</f>
        <v/>
      </c>
      <c r="W166" s="19" t="str">
        <f t="shared" si="83"/>
        <v/>
      </c>
    </row>
    <row r="167" spans="3:23" x14ac:dyDescent="0.25">
      <c r="C167" s="3">
        <f>IF(A167&lt;&gt;"",VLOOKUP(A167,Runners!A$5:AX$183,C$1,FALSE),0)</f>
        <v>0</v>
      </c>
      <c r="D167" s="6">
        <f t="shared" si="65"/>
        <v>164</v>
      </c>
      <c r="E167" s="2"/>
      <c r="F167" s="2">
        <f t="shared" si="78"/>
        <v>0</v>
      </c>
      <c r="J167" s="1">
        <f t="shared" si="79"/>
        <v>0</v>
      </c>
      <c r="M167" s="8" t="str">
        <f t="shared" si="84"/>
        <v/>
      </c>
      <c r="N167" s="8" t="str">
        <f t="shared" si="85"/>
        <v/>
      </c>
      <c r="O167" s="1" t="str">
        <f t="shared" si="86"/>
        <v/>
      </c>
      <c r="P167" s="35" t="str">
        <f t="shared" si="87"/>
        <v/>
      </c>
      <c r="Q167" s="35" t="str">
        <f t="shared" si="80"/>
        <v/>
      </c>
      <c r="R167" s="6">
        <f t="shared" si="81"/>
        <v>0</v>
      </c>
      <c r="S167" s="6">
        <f>IF(AND(D167&lt;=L$4,P167&lt;&gt;"Y"),IF(N167&lt;VLOOKUP(O167,Runners!A$5:CY$183,S$1,FALSE),IF(Y$2="zero",0,Y$2),0),0)</f>
        <v>0</v>
      </c>
      <c r="T167" s="6">
        <f t="shared" si="82"/>
        <v>0</v>
      </c>
      <c r="U167" s="2"/>
      <c r="V167" s="2" t="str">
        <f>IF(O167&lt;&gt;"",VLOOKUP(O167,Runners!DE$5:DR$183,V$1,FALSE),"")</f>
        <v/>
      </c>
      <c r="W167" s="19" t="str">
        <f t="shared" si="83"/>
        <v/>
      </c>
    </row>
    <row r="168" spans="3:23" x14ac:dyDescent="0.25">
      <c r="C168" s="3">
        <f>IF(A168&lt;&gt;"",VLOOKUP(A168,Runners!A$5:AX$183,C$1,FALSE),0)</f>
        <v>0</v>
      </c>
      <c r="D168" s="6">
        <f t="shared" si="65"/>
        <v>165</v>
      </c>
      <c r="E168" s="2"/>
      <c r="F168" s="2">
        <f t="shared" si="78"/>
        <v>0</v>
      </c>
      <c r="J168" s="1">
        <f t="shared" si="79"/>
        <v>0</v>
      </c>
      <c r="M168" s="8" t="str">
        <f t="shared" si="84"/>
        <v/>
      </c>
      <c r="N168" s="8" t="str">
        <f t="shared" si="85"/>
        <v/>
      </c>
      <c r="O168" s="1" t="str">
        <f t="shared" si="86"/>
        <v/>
      </c>
      <c r="P168" s="35" t="str">
        <f t="shared" si="87"/>
        <v/>
      </c>
      <c r="Q168" s="35" t="str">
        <f t="shared" si="80"/>
        <v/>
      </c>
      <c r="R168" s="6">
        <f t="shared" si="81"/>
        <v>0</v>
      </c>
      <c r="S168" s="6">
        <f>IF(AND(D168&lt;=L$4,P168&lt;&gt;"Y"),IF(N168&lt;VLOOKUP(O168,Runners!A$5:CY$183,S$1,FALSE),IF(Y$2="zero",0,Y$2),0),0)</f>
        <v>0</v>
      </c>
      <c r="T168" s="6">
        <f t="shared" si="82"/>
        <v>0</v>
      </c>
      <c r="U168" s="2"/>
      <c r="V168" s="2" t="str">
        <f>IF(O168&lt;&gt;"",VLOOKUP(O168,Runners!DE$5:DR$183,V$1,FALSE),"")</f>
        <v/>
      </c>
      <c r="W168" s="19" t="str">
        <f t="shared" si="83"/>
        <v/>
      </c>
    </row>
    <row r="169" spans="3:23" x14ac:dyDescent="0.25">
      <c r="C169" s="3">
        <f>IF(A169&lt;&gt;"",VLOOKUP(A169,Runners!A$5:AX$183,C$1,FALSE),0)</f>
        <v>0</v>
      </c>
      <c r="D169" s="6">
        <f t="shared" si="65"/>
        <v>166</v>
      </c>
      <c r="E169" s="2"/>
      <c r="F169" s="2">
        <f t="shared" si="78"/>
        <v>0</v>
      </c>
      <c r="J169" s="1">
        <f t="shared" si="79"/>
        <v>0</v>
      </c>
      <c r="M169" s="8" t="str">
        <f t="shared" si="84"/>
        <v/>
      </c>
      <c r="N169" s="8" t="str">
        <f t="shared" si="85"/>
        <v/>
      </c>
      <c r="O169" s="1" t="str">
        <f t="shared" si="86"/>
        <v/>
      </c>
      <c r="P169" s="35" t="str">
        <f t="shared" si="87"/>
        <v/>
      </c>
      <c r="Q169" s="35" t="str">
        <f t="shared" si="80"/>
        <v/>
      </c>
      <c r="R169" s="6">
        <f t="shared" si="81"/>
        <v>0</v>
      </c>
      <c r="S169" s="6">
        <f>IF(AND(D169&lt;=L$4,P169&lt;&gt;"Y"),IF(N169&lt;VLOOKUP(O169,Runners!A$5:CY$183,S$1,FALSE),IF(Y$2="zero",0,Y$2),0),0)</f>
        <v>0</v>
      </c>
      <c r="T169" s="6">
        <f t="shared" si="82"/>
        <v>0</v>
      </c>
      <c r="U169" s="2"/>
      <c r="V169" s="2" t="str">
        <f>IF(O169&lt;&gt;"",VLOOKUP(O169,Runners!DE$5:DR$183,V$1,FALSE),"")</f>
        <v/>
      </c>
      <c r="W169" s="19" t="str">
        <f t="shared" si="83"/>
        <v/>
      </c>
    </row>
    <row r="170" spans="3:23" x14ac:dyDescent="0.25">
      <c r="C170" s="3">
        <f>IF(A170&lt;&gt;"",VLOOKUP(A170,Runners!A$5:AX$183,C$1,FALSE),0)</f>
        <v>0</v>
      </c>
      <c r="D170" s="6">
        <f t="shared" si="65"/>
        <v>167</v>
      </c>
      <c r="E170" s="2"/>
      <c r="F170" s="2">
        <f t="shared" si="78"/>
        <v>0</v>
      </c>
      <c r="J170" s="1">
        <f t="shared" si="79"/>
        <v>0</v>
      </c>
      <c r="M170" s="8" t="str">
        <f t="shared" si="84"/>
        <v/>
      </c>
      <c r="N170" s="8" t="str">
        <f t="shared" si="85"/>
        <v/>
      </c>
      <c r="O170" s="1" t="str">
        <f t="shared" si="86"/>
        <v/>
      </c>
      <c r="P170" s="35" t="str">
        <f t="shared" si="87"/>
        <v/>
      </c>
      <c r="Q170" s="35" t="str">
        <f t="shared" si="80"/>
        <v/>
      </c>
      <c r="R170" s="6">
        <f t="shared" si="81"/>
        <v>0</v>
      </c>
      <c r="S170" s="6">
        <f>IF(AND(D170&lt;=L$4,P170&lt;&gt;"Y"),IF(N170&lt;VLOOKUP(O170,Runners!A$5:CY$183,S$1,FALSE),IF(Y$2="zero",0,Y$2),0),0)</f>
        <v>0</v>
      </c>
      <c r="T170" s="6">
        <f t="shared" si="82"/>
        <v>0</v>
      </c>
      <c r="U170" s="2"/>
      <c r="V170" s="2" t="str">
        <f>IF(O170&lt;&gt;"",VLOOKUP(O170,Runners!DE$5:DR$183,V$1,FALSE),"")</f>
        <v/>
      </c>
      <c r="W170" s="19" t="str">
        <f t="shared" si="83"/>
        <v/>
      </c>
    </row>
    <row r="171" spans="3:23" x14ac:dyDescent="0.25">
      <c r="C171" s="3">
        <f>IF(A171&lt;&gt;"",VLOOKUP(A171,Runners!A$5:AX$183,C$1,FALSE),0)</f>
        <v>0</v>
      </c>
      <c r="D171" s="6">
        <f t="shared" si="65"/>
        <v>168</v>
      </c>
      <c r="E171" s="2"/>
      <c r="F171" s="2">
        <f t="shared" si="78"/>
        <v>0</v>
      </c>
      <c r="J171" s="1">
        <f t="shared" si="79"/>
        <v>0</v>
      </c>
      <c r="M171" s="8" t="str">
        <f t="shared" si="84"/>
        <v/>
      </c>
      <c r="N171" s="8" t="str">
        <f t="shared" si="85"/>
        <v/>
      </c>
      <c r="O171" s="1" t="str">
        <f t="shared" si="86"/>
        <v/>
      </c>
      <c r="P171" s="35" t="str">
        <f t="shared" si="87"/>
        <v/>
      </c>
      <c r="Q171" s="35" t="str">
        <f t="shared" si="80"/>
        <v/>
      </c>
      <c r="R171" s="6">
        <f t="shared" si="81"/>
        <v>0</v>
      </c>
      <c r="S171" s="6">
        <f>IF(AND(D171&lt;=L$4,P171&lt;&gt;"Y"),IF(N171&lt;VLOOKUP(O171,Runners!A$5:CY$183,S$1,FALSE),IF(Y$2="zero",0,Y$2),0),0)</f>
        <v>0</v>
      </c>
      <c r="T171" s="6">
        <f t="shared" si="82"/>
        <v>0</v>
      </c>
      <c r="U171" s="2"/>
      <c r="V171" s="2" t="str">
        <f>IF(O171&lt;&gt;"",VLOOKUP(O171,Runners!DE$5:DR$183,V$1,FALSE),"")</f>
        <v/>
      </c>
      <c r="W171" s="19" t="str">
        <f t="shared" si="83"/>
        <v/>
      </c>
    </row>
    <row r="172" spans="3:23" x14ac:dyDescent="0.25">
      <c r="C172" s="3">
        <f>IF(A172&lt;&gt;"",VLOOKUP(A172,Runners!A$5:AX$183,C$1,FALSE),0)</f>
        <v>0</v>
      </c>
      <c r="D172" s="6">
        <f t="shared" si="65"/>
        <v>169</v>
      </c>
      <c r="E172" s="2"/>
      <c r="F172" s="2">
        <f t="shared" si="78"/>
        <v>0</v>
      </c>
      <c r="J172" s="1">
        <f t="shared" si="79"/>
        <v>0</v>
      </c>
      <c r="M172" s="8" t="str">
        <f t="shared" si="84"/>
        <v/>
      </c>
      <c r="N172" s="8" t="str">
        <f t="shared" si="85"/>
        <v/>
      </c>
      <c r="O172" s="1" t="str">
        <f t="shared" si="86"/>
        <v/>
      </c>
      <c r="P172" s="35" t="str">
        <f t="shared" si="87"/>
        <v/>
      </c>
      <c r="Q172" s="35" t="str">
        <f t="shared" si="80"/>
        <v/>
      </c>
      <c r="R172" s="6">
        <f t="shared" si="81"/>
        <v>0</v>
      </c>
      <c r="S172" s="6">
        <f>IF(AND(D172&lt;=L$4,P172&lt;&gt;"Y"),IF(N172&lt;VLOOKUP(O172,Runners!A$5:CY$183,S$1,FALSE),IF(Y$2="zero",0,Y$2),0),0)</f>
        <v>0</v>
      </c>
      <c r="T172" s="6">
        <f t="shared" si="82"/>
        <v>0</v>
      </c>
      <c r="U172" s="2"/>
      <c r="V172" s="2" t="str">
        <f>IF(O172&lt;&gt;"",VLOOKUP(O172,Runners!DE$5:DR$183,V$1,FALSE),"")</f>
        <v/>
      </c>
      <c r="W172" s="19" t="str">
        <f t="shared" si="83"/>
        <v/>
      </c>
    </row>
    <row r="173" spans="3:23" x14ac:dyDescent="0.25">
      <c r="C173" s="3">
        <f>IF(A173&lt;&gt;"",VLOOKUP(A173,Runners!A$5:AX$183,C$1,FALSE),0)</f>
        <v>0</v>
      </c>
      <c r="D173" s="6">
        <f t="shared" si="65"/>
        <v>170</v>
      </c>
      <c r="E173" s="2"/>
      <c r="F173" s="2">
        <f t="shared" si="78"/>
        <v>0</v>
      </c>
      <c r="J173" s="1">
        <f t="shared" si="79"/>
        <v>0</v>
      </c>
      <c r="M173" s="8" t="str">
        <f t="shared" si="84"/>
        <v/>
      </c>
      <c r="N173" s="8" t="str">
        <f t="shared" si="85"/>
        <v/>
      </c>
      <c r="O173" s="1" t="str">
        <f t="shared" si="86"/>
        <v/>
      </c>
      <c r="P173" s="35" t="str">
        <f t="shared" si="87"/>
        <v/>
      </c>
      <c r="Q173" s="35" t="str">
        <f t="shared" si="80"/>
        <v/>
      </c>
      <c r="R173" s="6">
        <f t="shared" si="81"/>
        <v>0</v>
      </c>
      <c r="S173" s="6">
        <f>IF(AND(D173&lt;=L$4,P173&lt;&gt;"Y"),IF(N173&lt;VLOOKUP(O173,Runners!A$5:CY$183,S$1,FALSE),IF(Y$2="zero",0,Y$2),0),0)</f>
        <v>0</v>
      </c>
      <c r="T173" s="6">
        <f t="shared" si="82"/>
        <v>0</v>
      </c>
      <c r="U173" s="2"/>
      <c r="V173" s="2" t="str">
        <f>IF(O173&lt;&gt;"",VLOOKUP(O173,Runners!DE$5:DR$183,V$1,FALSE),"")</f>
        <v/>
      </c>
      <c r="W173" s="19" t="str">
        <f t="shared" si="83"/>
        <v/>
      </c>
    </row>
    <row r="174" spans="3:23" x14ac:dyDescent="0.25">
      <c r="C174" s="3">
        <f>IF(A174&lt;&gt;"",VLOOKUP(A174,Runners!A$5:AX$183,C$1,FALSE),0)</f>
        <v>0</v>
      </c>
      <c r="D174" s="6">
        <f t="shared" si="65"/>
        <v>171</v>
      </c>
      <c r="E174" s="2"/>
      <c r="F174" s="2">
        <f t="shared" si="78"/>
        <v>0</v>
      </c>
      <c r="J174" s="1">
        <f t="shared" si="79"/>
        <v>0</v>
      </c>
      <c r="M174" s="8" t="str">
        <f t="shared" si="84"/>
        <v/>
      </c>
      <c r="N174" s="8" t="str">
        <f t="shared" si="85"/>
        <v/>
      </c>
      <c r="O174" s="1" t="str">
        <f t="shared" si="86"/>
        <v/>
      </c>
      <c r="P174" s="35" t="str">
        <f t="shared" si="87"/>
        <v/>
      </c>
      <c r="Q174" s="35" t="str">
        <f t="shared" si="80"/>
        <v/>
      </c>
      <c r="R174" s="6">
        <f t="shared" si="81"/>
        <v>0</v>
      </c>
      <c r="S174" s="6">
        <f>IF(AND(D174&lt;=L$4,P174&lt;&gt;"Y"),IF(N174&lt;VLOOKUP(O174,Runners!A$5:CY$183,S$1,FALSE),IF(Y$2="zero",0,Y$2),0),0)</f>
        <v>0</v>
      </c>
      <c r="T174" s="6">
        <f t="shared" si="82"/>
        <v>0</v>
      </c>
      <c r="U174" s="2"/>
      <c r="V174" s="2" t="str">
        <f>IF(O174&lt;&gt;"",VLOOKUP(O174,Runners!DE$5:DR$183,V$1,FALSE),"")</f>
        <v/>
      </c>
      <c r="W174" s="19" t="str">
        <f t="shared" si="83"/>
        <v/>
      </c>
    </row>
    <row r="175" spans="3:23" x14ac:dyDescent="0.25">
      <c r="C175" s="3">
        <f>IF(A175&lt;&gt;"",VLOOKUP(A175,Runners!A$5:AX$183,C$1,FALSE),0)</f>
        <v>0</v>
      </c>
      <c r="D175" s="6">
        <f t="shared" si="65"/>
        <v>172</v>
      </c>
      <c r="E175" s="2"/>
      <c r="F175" s="2">
        <f t="shared" si="78"/>
        <v>0</v>
      </c>
      <c r="J175" s="1">
        <f t="shared" si="79"/>
        <v>0</v>
      </c>
      <c r="M175" s="8" t="str">
        <f t="shared" si="84"/>
        <v/>
      </c>
      <c r="N175" s="8" t="str">
        <f t="shared" si="85"/>
        <v/>
      </c>
      <c r="O175" s="1" t="str">
        <f t="shared" si="86"/>
        <v/>
      </c>
      <c r="P175" s="35" t="str">
        <f t="shared" si="87"/>
        <v/>
      </c>
      <c r="Q175" s="35" t="str">
        <f t="shared" si="80"/>
        <v/>
      </c>
      <c r="R175" s="6">
        <f t="shared" si="81"/>
        <v>0</v>
      </c>
      <c r="S175" s="6">
        <f>IF(AND(D175&lt;=L$4,P175&lt;&gt;"Y"),IF(N175&lt;VLOOKUP(O175,Runners!A$5:CY$183,S$1,FALSE),IF(Y$2="zero",0,Y$2),0),0)</f>
        <v>0</v>
      </c>
      <c r="T175" s="6">
        <f t="shared" si="82"/>
        <v>0</v>
      </c>
      <c r="U175" s="2"/>
      <c r="V175" s="2" t="str">
        <f>IF(O175&lt;&gt;"",VLOOKUP(O175,Runners!DE$5:DR$183,V$1,FALSE),"")</f>
        <v/>
      </c>
      <c r="W175" s="19" t="str">
        <f t="shared" si="83"/>
        <v/>
      </c>
    </row>
    <row r="176" spans="3:23" x14ac:dyDescent="0.25">
      <c r="C176" s="3">
        <f>IF(A176&lt;&gt;"",VLOOKUP(A176,Runners!A$5:AX$183,C$1,FALSE),0)</f>
        <v>0</v>
      </c>
      <c r="D176" s="6">
        <f t="shared" si="65"/>
        <v>173</v>
      </c>
      <c r="E176" s="2"/>
      <c r="F176" s="2">
        <f t="shared" si="78"/>
        <v>0</v>
      </c>
      <c r="J176" s="1">
        <f t="shared" si="79"/>
        <v>0</v>
      </c>
      <c r="M176" s="8" t="str">
        <f t="shared" si="84"/>
        <v/>
      </c>
      <c r="N176" s="8" t="str">
        <f t="shared" si="85"/>
        <v/>
      </c>
      <c r="O176" s="1" t="str">
        <f t="shared" si="86"/>
        <v/>
      </c>
      <c r="P176" s="35" t="str">
        <f t="shared" si="87"/>
        <v/>
      </c>
      <c r="Q176" s="35" t="str">
        <f t="shared" si="80"/>
        <v/>
      </c>
      <c r="R176" s="6">
        <f t="shared" si="81"/>
        <v>0</v>
      </c>
      <c r="S176" s="6">
        <f>IF(AND(D176&lt;=L$4,P176&lt;&gt;"Y"),IF(N176&lt;VLOOKUP(O176,Runners!A$5:CY$183,S$1,FALSE),IF(Y$2="zero",0,Y$2),0),0)</f>
        <v>0</v>
      </c>
      <c r="T176" s="6">
        <f t="shared" si="82"/>
        <v>0</v>
      </c>
      <c r="U176" s="2"/>
      <c r="V176" s="2" t="str">
        <f>IF(O176&lt;&gt;"",VLOOKUP(O176,Runners!DE$5:DR$183,V$1,FALSE),"")</f>
        <v/>
      </c>
      <c r="W176" s="19" t="str">
        <f t="shared" si="83"/>
        <v/>
      </c>
    </row>
    <row r="177" spans="3:23" x14ac:dyDescent="0.25">
      <c r="C177" s="3">
        <f>IF(A177&lt;&gt;"",VLOOKUP(A177,Runners!A$5:AX$183,C$1,FALSE),0)</f>
        <v>0</v>
      </c>
      <c r="D177" s="6">
        <f t="shared" si="65"/>
        <v>174</v>
      </c>
      <c r="E177" s="2"/>
      <c r="F177" s="2">
        <f t="shared" si="78"/>
        <v>0</v>
      </c>
      <c r="J177" s="1">
        <f t="shared" si="79"/>
        <v>0</v>
      </c>
      <c r="M177" s="8" t="str">
        <f t="shared" si="84"/>
        <v/>
      </c>
      <c r="N177" s="8" t="str">
        <f t="shared" si="85"/>
        <v/>
      </c>
      <c r="O177" s="1" t="str">
        <f t="shared" si="86"/>
        <v/>
      </c>
      <c r="P177" s="35" t="str">
        <f t="shared" si="87"/>
        <v/>
      </c>
      <c r="Q177" s="35" t="str">
        <f t="shared" si="80"/>
        <v/>
      </c>
      <c r="R177" s="6">
        <f t="shared" si="81"/>
        <v>0</v>
      </c>
      <c r="S177" s="6">
        <f>IF(AND(D177&lt;=L$4,P177&lt;&gt;"Y"),IF(N177&lt;VLOOKUP(O177,Runners!A$5:CY$183,S$1,FALSE),IF(Y$2="zero",0,Y$2),0),0)</f>
        <v>0</v>
      </c>
      <c r="T177" s="6">
        <f t="shared" si="82"/>
        <v>0</v>
      </c>
      <c r="U177" s="2"/>
      <c r="V177" s="2" t="str">
        <f>IF(O177&lt;&gt;"",VLOOKUP(O177,Runners!DE$5:DR$183,V$1,FALSE),"")</f>
        <v/>
      </c>
      <c r="W177" s="19" t="str">
        <f t="shared" si="83"/>
        <v/>
      </c>
    </row>
    <row r="178" spans="3:23" x14ac:dyDescent="0.25">
      <c r="C178" s="3">
        <f>IF(A178&lt;&gt;"",VLOOKUP(A178,Runners!A$5:AX$183,C$1,FALSE),0)</f>
        <v>0</v>
      </c>
      <c r="D178" s="6">
        <f t="shared" si="65"/>
        <v>175</v>
      </c>
      <c r="E178" s="2"/>
      <c r="F178" s="2">
        <f t="shared" si="78"/>
        <v>0</v>
      </c>
      <c r="J178" s="1">
        <f t="shared" si="79"/>
        <v>0</v>
      </c>
      <c r="M178" s="8" t="str">
        <f t="shared" si="84"/>
        <v/>
      </c>
      <c r="N178" s="8" t="str">
        <f t="shared" si="85"/>
        <v/>
      </c>
      <c r="O178" s="1" t="str">
        <f t="shared" si="86"/>
        <v/>
      </c>
      <c r="P178" s="35" t="str">
        <f t="shared" si="87"/>
        <v/>
      </c>
      <c r="Q178" s="35" t="str">
        <f t="shared" si="80"/>
        <v/>
      </c>
      <c r="R178" s="6">
        <f t="shared" si="81"/>
        <v>0</v>
      </c>
      <c r="S178" s="6">
        <f>IF(AND(D178&lt;=L$4,P178&lt;&gt;"Y"),IF(N178&lt;VLOOKUP(O178,Runners!A$5:CY$183,S$1,FALSE),IF(Y$2="zero",0,Y$2),0),0)</f>
        <v>0</v>
      </c>
      <c r="T178" s="6">
        <f t="shared" si="82"/>
        <v>0</v>
      </c>
      <c r="U178" s="2"/>
      <c r="V178" s="2" t="str">
        <f>IF(O178&lt;&gt;"",VLOOKUP(O178,Runners!DE$5:DR$183,V$1,FALSE),"")</f>
        <v/>
      </c>
      <c r="W178" s="19" t="str">
        <f t="shared" si="83"/>
        <v/>
      </c>
    </row>
    <row r="179" spans="3:23" x14ac:dyDescent="0.25">
      <c r="C179" s="3">
        <f>IF(A179&lt;&gt;"",VLOOKUP(A179,Runners!A$5:AX$183,C$1,FALSE),0)</f>
        <v>0</v>
      </c>
      <c r="D179" s="6">
        <f t="shared" si="65"/>
        <v>176</v>
      </c>
      <c r="E179" s="2"/>
      <c r="F179" s="2">
        <f t="shared" si="78"/>
        <v>0</v>
      </c>
      <c r="J179" s="1">
        <f t="shared" si="79"/>
        <v>0</v>
      </c>
      <c r="M179" s="8" t="str">
        <f t="shared" si="84"/>
        <v/>
      </c>
      <c r="N179" s="8" t="str">
        <f t="shared" si="85"/>
        <v/>
      </c>
      <c r="O179" s="1" t="str">
        <f t="shared" si="86"/>
        <v/>
      </c>
      <c r="P179" s="35" t="str">
        <f t="shared" si="87"/>
        <v/>
      </c>
      <c r="Q179" s="35" t="str">
        <f t="shared" si="80"/>
        <v/>
      </c>
      <c r="R179" s="6">
        <f t="shared" si="81"/>
        <v>0</v>
      </c>
      <c r="S179" s="6">
        <f>IF(AND(D179&lt;=L$4,P179&lt;&gt;"Y"),IF(N179&lt;VLOOKUP(O179,Runners!A$5:CY$183,S$1,FALSE),IF(Y$2="zero",0,Y$2),0),0)</f>
        <v>0</v>
      </c>
      <c r="T179" s="6">
        <f t="shared" si="82"/>
        <v>0</v>
      </c>
      <c r="U179" s="2"/>
      <c r="V179" s="2" t="str">
        <f>IF(O179&lt;&gt;"",VLOOKUP(O179,Runners!DE$5:DR$183,V$1,FALSE),"")</f>
        <v/>
      </c>
      <c r="W179" s="19" t="str">
        <f t="shared" si="83"/>
        <v/>
      </c>
    </row>
    <row r="180" spans="3:23" x14ac:dyDescent="0.25">
      <c r="C180" s="3">
        <f>IF(A180&lt;&gt;"",VLOOKUP(A180,Runners!A$5:AX$183,C$1,FALSE),0)</f>
        <v>0</v>
      </c>
      <c r="D180" s="6">
        <f t="shared" si="65"/>
        <v>177</v>
      </c>
      <c r="E180" s="2"/>
      <c r="F180" s="2"/>
      <c r="J180" s="1">
        <f t="shared" si="79"/>
        <v>0</v>
      </c>
      <c r="M180" s="8" t="str">
        <f t="shared" si="84"/>
        <v/>
      </c>
      <c r="N180" s="8" t="str">
        <f t="shared" si="85"/>
        <v/>
      </c>
      <c r="O180" s="1" t="str">
        <f t="shared" si="86"/>
        <v/>
      </c>
      <c r="P180" s="35" t="str">
        <f t="shared" si="87"/>
        <v/>
      </c>
      <c r="Q180" s="35" t="str">
        <f t="shared" si="80"/>
        <v/>
      </c>
      <c r="R180" s="6">
        <f t="shared" si="81"/>
        <v>0</v>
      </c>
      <c r="S180" s="6">
        <f>IF(AND(D180&lt;=L$4,P180&lt;&gt;"Y"),IF(N180&lt;VLOOKUP(O180,Runners!A$5:CY$183,S$1,FALSE),IF(Y$2="zero",0,Y$2),0),0)</f>
        <v>0</v>
      </c>
      <c r="T180" s="6">
        <f t="shared" si="82"/>
        <v>0</v>
      </c>
      <c r="U180" s="2"/>
      <c r="V180" s="2" t="str">
        <f>IF(O180&lt;&gt;"",VLOOKUP(O180,Runners!DE$5:DR$183,V$1,FALSE),"")</f>
        <v/>
      </c>
      <c r="W180" s="19" t="str">
        <f t="shared" si="83"/>
        <v/>
      </c>
    </row>
    <row r="181" spans="3:23" x14ac:dyDescent="0.25">
      <c r="C181" s="3">
        <f>IF(A181&lt;&gt;"",VLOOKUP(A181,Runners!A$5:AX$183,C$1,FALSE),0)</f>
        <v>0</v>
      </c>
      <c r="D181" s="6">
        <f t="shared" si="65"/>
        <v>178</v>
      </c>
      <c r="E181" s="2"/>
      <c r="F181" s="2"/>
      <c r="J181" s="1">
        <f t="shared" si="79"/>
        <v>0</v>
      </c>
      <c r="M181" s="8" t="str">
        <f t="shared" si="84"/>
        <v/>
      </c>
      <c r="N181" s="8" t="str">
        <f t="shared" si="85"/>
        <v/>
      </c>
      <c r="O181" s="1" t="str">
        <f t="shared" si="86"/>
        <v/>
      </c>
      <c r="P181" s="35" t="str">
        <f t="shared" si="87"/>
        <v/>
      </c>
      <c r="Q181" s="35" t="str">
        <f t="shared" si="80"/>
        <v/>
      </c>
      <c r="R181" s="6">
        <f t="shared" si="81"/>
        <v>0</v>
      </c>
      <c r="S181" s="6">
        <f>IF(AND(D181&lt;=L$4,P181&lt;&gt;"Y"),IF(N181&lt;VLOOKUP(O181,Runners!A$5:CY$183,S$1,FALSE),IF(Y$2="zero",0,Y$2),0),0)</f>
        <v>0</v>
      </c>
      <c r="T181" s="6">
        <f t="shared" si="82"/>
        <v>0</v>
      </c>
      <c r="U181" s="2"/>
      <c r="V181" s="2" t="str">
        <f>IF(O181&lt;&gt;"",VLOOKUP(O181,Runners!DE$5:DR$183,V$1,FALSE),"")</f>
        <v/>
      </c>
      <c r="W181" s="19" t="str">
        <f t="shared" si="83"/>
        <v/>
      </c>
    </row>
    <row r="182" spans="3:23" x14ac:dyDescent="0.25">
      <c r="C182" s="3">
        <f>IF(A182&lt;&gt;"",VLOOKUP(A182,Runners!A$5:AX$183,C$1,FALSE),0)</f>
        <v>0</v>
      </c>
      <c r="D182" s="6">
        <f t="shared" si="65"/>
        <v>179</v>
      </c>
      <c r="E182" s="2"/>
      <c r="F182" s="2"/>
      <c r="J182" s="1">
        <f t="shared" si="79"/>
        <v>0</v>
      </c>
      <c r="M182" s="8" t="str">
        <f t="shared" si="84"/>
        <v/>
      </c>
      <c r="N182" s="8" t="str">
        <f t="shared" si="85"/>
        <v/>
      </c>
      <c r="O182" s="1" t="str">
        <f t="shared" si="86"/>
        <v/>
      </c>
      <c r="P182" s="35" t="str">
        <f t="shared" si="87"/>
        <v/>
      </c>
      <c r="Q182" s="35" t="str">
        <f t="shared" si="80"/>
        <v/>
      </c>
      <c r="R182" s="6">
        <f t="shared" si="81"/>
        <v>0</v>
      </c>
      <c r="S182" s="6">
        <f>IF(AND(D182&lt;=L$4,P182&lt;&gt;"Y"),IF(N182&lt;VLOOKUP(O182,Runners!A$5:CY$183,S$1,FALSE),IF(Y$2="zero",0,Y$2),0),0)</f>
        <v>0</v>
      </c>
      <c r="T182" s="6">
        <f t="shared" si="82"/>
        <v>0</v>
      </c>
      <c r="U182" s="2"/>
      <c r="V182" s="2" t="str">
        <f>IF(O182&lt;&gt;"",VLOOKUP(O182,Runners!DE$5:DR$183,V$1,FALSE),"")</f>
        <v/>
      </c>
      <c r="W182" s="19" t="str">
        <f t="shared" si="83"/>
        <v/>
      </c>
    </row>
    <row r="183" spans="3:23" x14ac:dyDescent="0.25">
      <c r="C183" s="3">
        <f>IF(A183&lt;&gt;"",VLOOKUP(A183,Runners!A$5:AX$183,C$1,FALSE),0)</f>
        <v>0</v>
      </c>
      <c r="D183" s="6">
        <f t="shared" si="65"/>
        <v>180</v>
      </c>
      <c r="E183" s="2"/>
      <c r="F183" s="2"/>
      <c r="J183" s="1">
        <f t="shared" si="79"/>
        <v>0</v>
      </c>
      <c r="M183" s="8" t="str">
        <f t="shared" si="84"/>
        <v/>
      </c>
      <c r="N183" s="8" t="str">
        <f t="shared" si="85"/>
        <v/>
      </c>
      <c r="O183" s="1" t="str">
        <f t="shared" si="86"/>
        <v/>
      </c>
      <c r="P183" s="35" t="str">
        <f t="shared" si="87"/>
        <v/>
      </c>
      <c r="Q183" s="35" t="str">
        <f t="shared" si="80"/>
        <v/>
      </c>
      <c r="R183" s="6">
        <f t="shared" si="81"/>
        <v>0</v>
      </c>
      <c r="S183" s="6">
        <f>IF(AND(D183&lt;=L$4,P183&lt;&gt;"Y"),IF(N183&lt;VLOOKUP(O183,Runners!A$5:CY$183,S$1,FALSE),IF(Y$2="zero",0,Y$2),0),0)</f>
        <v>0</v>
      </c>
      <c r="T183" s="6">
        <f t="shared" si="82"/>
        <v>0</v>
      </c>
      <c r="U183" s="2"/>
      <c r="V183" s="2" t="str">
        <f>IF(O183&lt;&gt;"",VLOOKUP(O183,Runners!DE$5:DR$183,V$1,FALSE),"")</f>
        <v/>
      </c>
      <c r="W183" s="19" t="str">
        <f t="shared" si="83"/>
        <v/>
      </c>
    </row>
    <row r="184" spans="3:23" x14ac:dyDescent="0.25">
      <c r="C184" s="3">
        <f>IF(A184&lt;&gt;"",VLOOKUP(A184,Runners!A$5:AX$183,C$1,FALSE),0)</f>
        <v>0</v>
      </c>
      <c r="D184" s="6">
        <f t="shared" si="65"/>
        <v>181</v>
      </c>
      <c r="E184" s="2"/>
      <c r="F184" s="2"/>
      <c r="J184" s="1">
        <f t="shared" si="79"/>
        <v>0</v>
      </c>
      <c r="M184" s="8" t="str">
        <f t="shared" si="84"/>
        <v/>
      </c>
      <c r="N184" s="8" t="str">
        <f t="shared" si="85"/>
        <v/>
      </c>
      <c r="O184" s="1" t="str">
        <f t="shared" si="86"/>
        <v/>
      </c>
      <c r="P184" s="35" t="str">
        <f t="shared" si="87"/>
        <v/>
      </c>
      <c r="Q184" s="35" t="str">
        <f t="shared" si="80"/>
        <v/>
      </c>
      <c r="R184" s="6">
        <f t="shared" si="81"/>
        <v>0</v>
      </c>
      <c r="S184" s="6">
        <f>IF(AND(D184&lt;=L$4,P184&lt;&gt;"Y"),IF(N184&lt;VLOOKUP(O184,Runners!A$5:CY$183,S$1,FALSE),IF(Y$2="zero",0,Y$2),0),0)</f>
        <v>0</v>
      </c>
      <c r="T184" s="6">
        <f t="shared" si="82"/>
        <v>0</v>
      </c>
      <c r="U184" s="2"/>
      <c r="V184" s="2" t="str">
        <f>IF(O184&lt;&gt;"",VLOOKUP(O184,Runners!DE$5:DR$183,V$1,FALSE),"")</f>
        <v/>
      </c>
      <c r="W184" s="19" t="str">
        <f t="shared" si="83"/>
        <v/>
      </c>
    </row>
    <row r="185" spans="3:23" x14ac:dyDescent="0.25">
      <c r="C185" s="3">
        <f>IF(A185&lt;&gt;"",VLOOKUP(A185,Runners!A$5:AX$183,C$1,FALSE),0)</f>
        <v>0</v>
      </c>
      <c r="D185" s="6">
        <f t="shared" si="65"/>
        <v>182</v>
      </c>
      <c r="E185" s="2"/>
      <c r="F185" s="2"/>
      <c r="J185" s="1">
        <f t="shared" si="79"/>
        <v>0</v>
      </c>
      <c r="M185" s="8" t="str">
        <f t="shared" si="84"/>
        <v/>
      </c>
      <c r="N185" s="8" t="str">
        <f t="shared" si="85"/>
        <v/>
      </c>
      <c r="O185" s="1" t="str">
        <f t="shared" si="86"/>
        <v/>
      </c>
      <c r="P185" s="35" t="str">
        <f t="shared" si="87"/>
        <v/>
      </c>
      <c r="Q185" s="35" t="str">
        <f t="shared" si="80"/>
        <v/>
      </c>
      <c r="R185" s="6">
        <f t="shared" si="81"/>
        <v>0</v>
      </c>
      <c r="S185" s="6">
        <f>IF(AND(D185&lt;=L$4,P185&lt;&gt;"Y"),IF(N185&lt;VLOOKUP(O185,Runners!A$5:CY$183,S$1,FALSE),IF(Y$2="zero",0,Y$2),0),0)</f>
        <v>0</v>
      </c>
      <c r="T185" s="6">
        <f t="shared" si="82"/>
        <v>0</v>
      </c>
      <c r="U185" s="2"/>
      <c r="V185" s="2" t="str">
        <f>IF(O185&lt;&gt;"",VLOOKUP(O185,Runners!DE$5:DR$183,V$1,FALSE),"")</f>
        <v/>
      </c>
      <c r="W185" s="19" t="str">
        <f t="shared" si="83"/>
        <v/>
      </c>
    </row>
    <row r="186" spans="3:23" x14ac:dyDescent="0.25">
      <c r="C186" s="3">
        <f>IF(A186&lt;&gt;"",VLOOKUP(A186,Runners!A$5:AX$183,C$1,FALSE),0)</f>
        <v>0</v>
      </c>
      <c r="D186" s="6">
        <f t="shared" si="65"/>
        <v>183</v>
      </c>
      <c r="E186" s="2"/>
      <c r="F186" s="2"/>
      <c r="J186" s="1">
        <f t="shared" si="79"/>
        <v>0</v>
      </c>
      <c r="M186" s="8" t="str">
        <f t="shared" si="84"/>
        <v/>
      </c>
      <c r="N186" s="8" t="str">
        <f t="shared" si="85"/>
        <v/>
      </c>
      <c r="O186" s="1" t="str">
        <f t="shared" si="86"/>
        <v/>
      </c>
      <c r="P186" s="35" t="str">
        <f t="shared" si="87"/>
        <v/>
      </c>
      <c r="Q186" s="35" t="str">
        <f t="shared" si="80"/>
        <v/>
      </c>
      <c r="R186" s="6">
        <f t="shared" si="81"/>
        <v>0</v>
      </c>
      <c r="S186" s="6">
        <f>IF(AND(D186&lt;=L$4,P186&lt;&gt;"Y"),IF(N186&lt;VLOOKUP(O186,Runners!A$5:CY$183,S$1,FALSE),IF(Y$2="zero",0,Y$2),0),0)</f>
        <v>0</v>
      </c>
      <c r="T186" s="6">
        <f t="shared" si="82"/>
        <v>0</v>
      </c>
      <c r="U186" s="2"/>
      <c r="V186" s="2" t="str">
        <f>IF(O186&lt;&gt;"",VLOOKUP(O186,Runners!DE$5:DR$183,V$1,FALSE),"")</f>
        <v/>
      </c>
      <c r="W186" s="19" t="str">
        <f t="shared" si="83"/>
        <v/>
      </c>
    </row>
    <row r="187" spans="3:23" x14ac:dyDescent="0.25">
      <c r="C187" s="3">
        <f>IF(A187&lt;&gt;"",VLOOKUP(A187,Runners!A$5:AX$183,C$1,FALSE),0)</f>
        <v>0</v>
      </c>
      <c r="D187" s="6">
        <f t="shared" si="65"/>
        <v>184</v>
      </c>
      <c r="E187" s="2"/>
      <c r="F187" s="2"/>
      <c r="J187" s="1">
        <f t="shared" si="79"/>
        <v>0</v>
      </c>
      <c r="M187" s="8" t="str">
        <f t="shared" si="84"/>
        <v/>
      </c>
      <c r="N187" s="8" t="str">
        <f t="shared" si="85"/>
        <v/>
      </c>
      <c r="O187" s="1" t="str">
        <f t="shared" si="86"/>
        <v/>
      </c>
      <c r="P187" s="35" t="str">
        <f t="shared" si="87"/>
        <v/>
      </c>
      <c r="Q187" s="35" t="str">
        <f t="shared" si="80"/>
        <v/>
      </c>
      <c r="R187" s="6">
        <f t="shared" si="81"/>
        <v>0</v>
      </c>
      <c r="S187" s="6">
        <f>IF(AND(D187&lt;=L$4,P187&lt;&gt;"Y"),IF(N187&lt;VLOOKUP(O187,Runners!A$5:CY$183,S$1,FALSE),IF(Y$2="zero",0,Y$2),0),0)</f>
        <v>0</v>
      </c>
      <c r="T187" s="6">
        <f t="shared" si="82"/>
        <v>0</v>
      </c>
      <c r="U187" s="2"/>
      <c r="V187" s="2" t="str">
        <f>IF(O187&lt;&gt;"",VLOOKUP(O187,Runners!DE$5:DR$183,V$1,FALSE),"")</f>
        <v/>
      </c>
      <c r="W187" s="19" t="str">
        <f t="shared" si="83"/>
        <v/>
      </c>
    </row>
    <row r="188" spans="3:23" x14ac:dyDescent="0.25">
      <c r="C188" s="3">
        <f>IF(A188&lt;&gt;"",VLOOKUP(A188,Runners!A$5:AX$183,C$1,FALSE),0)</f>
        <v>0</v>
      </c>
      <c r="D188" s="6">
        <f t="shared" si="65"/>
        <v>185</v>
      </c>
      <c r="E188" s="2"/>
      <c r="F188" s="2"/>
      <c r="J188" s="1">
        <f t="shared" si="79"/>
        <v>0</v>
      </c>
      <c r="M188" s="8" t="str">
        <f t="shared" si="84"/>
        <v/>
      </c>
      <c r="N188" s="8" t="str">
        <f t="shared" si="85"/>
        <v/>
      </c>
      <c r="O188" s="1" t="str">
        <f t="shared" si="86"/>
        <v/>
      </c>
      <c r="P188" s="35" t="str">
        <f t="shared" si="87"/>
        <v/>
      </c>
      <c r="Q188" s="35" t="str">
        <f t="shared" si="80"/>
        <v/>
      </c>
      <c r="R188" s="6">
        <f t="shared" si="81"/>
        <v>0</v>
      </c>
      <c r="S188" s="6">
        <f>IF(AND(D188&lt;=L$4,P188&lt;&gt;"Y"),IF(N188&lt;VLOOKUP(O188,Runners!A$5:CY$183,S$1,FALSE),IF(Y$2="zero",0,Y$2),0),0)</f>
        <v>0</v>
      </c>
      <c r="T188" s="6">
        <f t="shared" si="82"/>
        <v>0</v>
      </c>
      <c r="U188" s="2"/>
      <c r="V188" s="2" t="str">
        <f>IF(O188&lt;&gt;"",VLOOKUP(O188,Runners!DE$5:DR$183,V$1,FALSE),"")</f>
        <v/>
      </c>
      <c r="W188" s="19" t="str">
        <f t="shared" si="83"/>
        <v/>
      </c>
    </row>
    <row r="189" spans="3:23" x14ac:dyDescent="0.25">
      <c r="C189" s="3">
        <f>IF(A189&lt;&gt;"",VLOOKUP(A189,Runners!A$5:AX$183,C$1,FALSE),0)</f>
        <v>0</v>
      </c>
      <c r="D189" s="6">
        <f t="shared" si="65"/>
        <v>186</v>
      </c>
      <c r="E189" s="2"/>
      <c r="F189" s="2"/>
      <c r="J189" s="1">
        <f t="shared" si="79"/>
        <v>0</v>
      </c>
      <c r="M189" s="8" t="str">
        <f t="shared" si="84"/>
        <v/>
      </c>
      <c r="N189" s="8" t="str">
        <f t="shared" si="85"/>
        <v/>
      </c>
      <c r="O189" s="1" t="str">
        <f t="shared" si="86"/>
        <v/>
      </c>
      <c r="P189" s="35" t="str">
        <f t="shared" si="87"/>
        <v/>
      </c>
      <c r="Q189" s="35" t="str">
        <f t="shared" si="80"/>
        <v/>
      </c>
      <c r="R189" s="6">
        <f t="shared" si="81"/>
        <v>0</v>
      </c>
      <c r="S189" s="6">
        <f>IF(AND(D189&lt;=L$4,P189&lt;&gt;"Y"),IF(N189&lt;VLOOKUP(O189,Runners!A$5:CY$183,S$1,FALSE),IF(Y$2="zero",0,Y$2),0),0)</f>
        <v>0</v>
      </c>
      <c r="T189" s="6">
        <f t="shared" si="82"/>
        <v>0</v>
      </c>
      <c r="U189" s="2"/>
      <c r="V189" s="2" t="str">
        <f>IF(O189&lt;&gt;"",VLOOKUP(O189,Runners!DE$5:DR$183,V$1,FALSE),"")</f>
        <v/>
      </c>
      <c r="W189" s="19" t="str">
        <f t="shared" si="83"/>
        <v/>
      </c>
    </row>
    <row r="190" spans="3:23" x14ac:dyDescent="0.25">
      <c r="C190" s="3">
        <f>IF(A190&lt;&gt;"",VLOOKUP(A190,Runners!A$5:AX$183,C$1,FALSE),0)</f>
        <v>0</v>
      </c>
      <c r="D190" s="6">
        <f t="shared" si="65"/>
        <v>187</v>
      </c>
      <c r="E190" s="2"/>
      <c r="F190" s="2"/>
      <c r="J190" s="1">
        <f t="shared" si="79"/>
        <v>0</v>
      </c>
      <c r="M190" s="8" t="str">
        <f t="shared" si="84"/>
        <v/>
      </c>
      <c r="N190" s="8" t="str">
        <f t="shared" si="85"/>
        <v/>
      </c>
      <c r="O190" s="1" t="str">
        <f t="shared" si="86"/>
        <v/>
      </c>
      <c r="P190" s="35" t="str">
        <f t="shared" si="87"/>
        <v/>
      </c>
      <c r="Q190" s="35" t="str">
        <f t="shared" si="80"/>
        <v/>
      </c>
      <c r="R190" s="6">
        <f t="shared" si="81"/>
        <v>0</v>
      </c>
      <c r="S190" s="6">
        <f>IF(AND(D190&lt;=L$4,P190&lt;&gt;"Y"),IF(N190&lt;VLOOKUP(O190,Runners!A$5:CY$183,S$1,FALSE),IF(Y$2="zero",0,Y$2),0),0)</f>
        <v>0</v>
      </c>
      <c r="T190" s="6">
        <f t="shared" si="82"/>
        <v>0</v>
      </c>
      <c r="U190" s="2"/>
      <c r="V190" s="2" t="str">
        <f>IF(O190&lt;&gt;"",VLOOKUP(O190,Runners!DE$5:DR$183,V$1,FALSE),"")</f>
        <v/>
      </c>
      <c r="W190" s="19" t="str">
        <f t="shared" si="83"/>
        <v/>
      </c>
    </row>
    <row r="191" spans="3:23" x14ac:dyDescent="0.25">
      <c r="C191" s="3">
        <f>IF(A191&lt;&gt;"",VLOOKUP(A191,Runners!A$5:AX$183,C$1,FALSE),0)</f>
        <v>0</v>
      </c>
      <c r="D191" s="6">
        <f t="shared" si="65"/>
        <v>188</v>
      </c>
      <c r="E191" s="2"/>
      <c r="F191" s="2"/>
      <c r="J191" s="1">
        <f t="shared" si="79"/>
        <v>0</v>
      </c>
      <c r="M191" s="8" t="str">
        <f t="shared" si="84"/>
        <v/>
      </c>
      <c r="N191" s="8" t="str">
        <f t="shared" si="85"/>
        <v/>
      </c>
      <c r="O191" s="1" t="str">
        <f t="shared" si="86"/>
        <v/>
      </c>
      <c r="P191" s="35" t="str">
        <f t="shared" si="87"/>
        <v/>
      </c>
      <c r="Q191" s="35" t="str">
        <f t="shared" si="80"/>
        <v/>
      </c>
      <c r="R191" s="6">
        <f t="shared" si="81"/>
        <v>0</v>
      </c>
      <c r="S191" s="6">
        <f>IF(AND(D191&lt;=L$4,P191&lt;&gt;"Y"),IF(N191&lt;VLOOKUP(O191,Runners!A$5:CY$183,S$1,FALSE),IF(Y$2="zero",0,Y$2),0),0)</f>
        <v>0</v>
      </c>
      <c r="T191" s="6">
        <f t="shared" si="82"/>
        <v>0</v>
      </c>
      <c r="U191" s="2"/>
      <c r="V191" s="2" t="str">
        <f>IF(O191&lt;&gt;"",VLOOKUP(O191,Runners!DE$5:DR$183,V$1,FALSE),"")</f>
        <v/>
      </c>
      <c r="W191" s="19" t="str">
        <f t="shared" si="83"/>
        <v/>
      </c>
    </row>
    <row r="192" spans="3:23" x14ac:dyDescent="0.25">
      <c r="C192" s="3">
        <f>IF(A192&lt;&gt;"",VLOOKUP(A192,Runners!A$5:AX$183,C$1,FALSE),0)</f>
        <v>0</v>
      </c>
      <c r="D192" s="6">
        <f t="shared" si="65"/>
        <v>189</v>
      </c>
      <c r="E192" s="2"/>
      <c r="F192" s="2"/>
      <c r="J192" s="1">
        <f t="shared" si="79"/>
        <v>0</v>
      </c>
      <c r="M192" s="8" t="str">
        <f t="shared" si="84"/>
        <v/>
      </c>
      <c r="N192" s="8" t="str">
        <f t="shared" si="85"/>
        <v/>
      </c>
      <c r="O192" s="1" t="str">
        <f t="shared" si="86"/>
        <v/>
      </c>
      <c r="P192" s="35" t="str">
        <f t="shared" si="87"/>
        <v/>
      </c>
      <c r="Q192" s="35" t="str">
        <f t="shared" si="80"/>
        <v/>
      </c>
      <c r="R192" s="6">
        <f t="shared" si="81"/>
        <v>0</v>
      </c>
      <c r="S192" s="6">
        <f>IF(AND(D192&lt;=L$4,P192&lt;&gt;"Y"),IF(N192&lt;VLOOKUP(O192,Runners!A$5:CY$183,S$1,FALSE),IF(Y$2="zero",0,Y$2),0),0)</f>
        <v>0</v>
      </c>
      <c r="T192" s="6">
        <f t="shared" si="82"/>
        <v>0</v>
      </c>
      <c r="U192" s="2"/>
      <c r="V192" s="2" t="str">
        <f>IF(O192&lt;&gt;"",VLOOKUP(O192,Runners!DE$5:DR$183,V$1,FALSE),"")</f>
        <v/>
      </c>
      <c r="W192" s="19" t="str">
        <f t="shared" si="83"/>
        <v/>
      </c>
    </row>
    <row r="193" spans="3:23" x14ac:dyDescent="0.25">
      <c r="C193" s="3">
        <f>IF(A193&lt;&gt;"",VLOOKUP(A193,Runners!A$5:AX$183,C$1,FALSE),0)</f>
        <v>0</v>
      </c>
      <c r="D193" s="6">
        <f t="shared" si="65"/>
        <v>190</v>
      </c>
      <c r="E193" s="2"/>
      <c r="F193" s="2"/>
      <c r="J193" s="1">
        <f t="shared" si="79"/>
        <v>0</v>
      </c>
      <c r="M193" s="8" t="str">
        <f t="shared" si="84"/>
        <v/>
      </c>
      <c r="N193" s="8" t="str">
        <f t="shared" si="85"/>
        <v/>
      </c>
      <c r="O193" s="1" t="str">
        <f t="shared" si="86"/>
        <v/>
      </c>
      <c r="P193" s="35" t="str">
        <f t="shared" si="87"/>
        <v/>
      </c>
      <c r="Q193" s="35" t="str">
        <f t="shared" si="80"/>
        <v/>
      </c>
      <c r="R193" s="6">
        <f t="shared" si="81"/>
        <v>0</v>
      </c>
      <c r="S193" s="6">
        <f>IF(AND(D193&lt;=L$4,P193&lt;&gt;"Y"),IF(N193&lt;VLOOKUP(O193,Runners!A$5:CY$183,S$1,FALSE),IF(Y$2="zero",0,Y$2),0),0)</f>
        <v>0</v>
      </c>
      <c r="T193" s="6">
        <f t="shared" si="82"/>
        <v>0</v>
      </c>
      <c r="U193" s="2"/>
      <c r="V193" s="2" t="str">
        <f>IF(O193&lt;&gt;"",VLOOKUP(O193,Runners!DE$5:DR$183,V$1,FALSE),"")</f>
        <v/>
      </c>
      <c r="W193" s="19" t="str">
        <f t="shared" si="83"/>
        <v/>
      </c>
    </row>
    <row r="194" spans="3:23" x14ac:dyDescent="0.25">
      <c r="C194" s="3">
        <f>IF(A194&lt;&gt;"",VLOOKUP(A194,Runners!A$5:AX$183,C$1,FALSE),0)</f>
        <v>0</v>
      </c>
      <c r="D194" s="6">
        <f t="shared" si="65"/>
        <v>191</v>
      </c>
      <c r="E194" s="2"/>
      <c r="F194" s="2"/>
      <c r="J194" s="1">
        <f t="shared" si="79"/>
        <v>0</v>
      </c>
      <c r="M194" s="8" t="str">
        <f t="shared" si="84"/>
        <v/>
      </c>
      <c r="N194" s="8" t="str">
        <f t="shared" si="85"/>
        <v/>
      </c>
      <c r="O194" s="1" t="str">
        <f t="shared" si="86"/>
        <v/>
      </c>
      <c r="P194" s="35" t="str">
        <f t="shared" si="87"/>
        <v/>
      </c>
      <c r="Q194" s="35" t="str">
        <f t="shared" si="80"/>
        <v/>
      </c>
      <c r="R194" s="6">
        <f t="shared" si="81"/>
        <v>0</v>
      </c>
      <c r="S194" s="6">
        <f>IF(AND(D194&lt;=L$4,P194&lt;&gt;"Y"),IF(N194&lt;VLOOKUP(O194,Runners!A$5:CY$183,S$1,FALSE),IF(Y$2="zero",0,Y$2),0),0)</f>
        <v>0</v>
      </c>
      <c r="T194" s="6">
        <f t="shared" si="82"/>
        <v>0</v>
      </c>
      <c r="U194" s="2"/>
      <c r="V194" s="2" t="str">
        <f>IF(O194&lt;&gt;"",VLOOKUP(O194,Runners!DE$5:DR$183,V$1,FALSE),"")</f>
        <v/>
      </c>
      <c r="W194" s="19" t="str">
        <f t="shared" si="83"/>
        <v/>
      </c>
    </row>
    <row r="195" spans="3:23" x14ac:dyDescent="0.25">
      <c r="C195" s="3">
        <f>IF(A195&lt;&gt;"",VLOOKUP(A195,Runners!A$5:AX$183,C$1,FALSE),0)</f>
        <v>0</v>
      </c>
      <c r="D195" s="6">
        <f t="shared" si="65"/>
        <v>192</v>
      </c>
      <c r="E195" s="2"/>
      <c r="F195" s="2"/>
      <c r="J195" s="1">
        <f t="shared" si="79"/>
        <v>0</v>
      </c>
      <c r="M195" s="8" t="str">
        <f t="shared" ref="M195:M206" si="88">IF(D195&lt;=L$4,SMALL(E$4:E$207,D195),"")</f>
        <v/>
      </c>
      <c r="N195" s="8" t="str">
        <f t="shared" ref="N195:N206" si="89">IF(D195&lt;=L$4,VLOOKUP(M195,E$4:F$207,2,FALSE),"")</f>
        <v/>
      </c>
      <c r="O195" s="1" t="str">
        <f t="shared" ref="O195:O206" si="90">IF(D195&lt;=L$4,VLOOKUP(M195,E$4:J$207,6,FALSE),"")</f>
        <v/>
      </c>
      <c r="P195" s="35" t="str">
        <f t="shared" ref="P195:P206" si="91">IF(D195&lt;=L$4,VLOOKUP(O195,A$4:B$207,2,FALSE),"")</f>
        <v/>
      </c>
      <c r="Q195" s="35" t="str">
        <f t="shared" si="80"/>
        <v/>
      </c>
      <c r="R195" s="6">
        <f t="shared" si="81"/>
        <v>0</v>
      </c>
      <c r="S195" s="6">
        <f>IF(AND(D195&lt;=L$4,P195&lt;&gt;"Y"),IF(N195&lt;VLOOKUP(O195,Runners!A$5:CY$183,S$1,FALSE),IF(Y$2="zero",0,Y$2),0),0)</f>
        <v>0</v>
      </c>
      <c r="T195" s="6">
        <f t="shared" si="82"/>
        <v>0</v>
      </c>
      <c r="U195" s="2"/>
      <c r="V195" s="2" t="str">
        <f>IF(O195&lt;&gt;"",VLOOKUP(O195,Runners!DE$5:DR$183,V$1,FALSE),"")</f>
        <v/>
      </c>
      <c r="W195" s="19" t="str">
        <f t="shared" si="83"/>
        <v/>
      </c>
    </row>
    <row r="196" spans="3:23" x14ac:dyDescent="0.25">
      <c r="C196" s="3">
        <f>IF(A196&lt;&gt;"",VLOOKUP(A196,Runners!A$5:AX$183,C$1,FALSE),0)</f>
        <v>0</v>
      </c>
      <c r="D196" s="6">
        <f t="shared" ref="D196:D209" si="92">D195+1</f>
        <v>193</v>
      </c>
      <c r="E196" s="2"/>
      <c r="F196" s="2"/>
      <c r="J196" s="1">
        <f t="shared" si="79"/>
        <v>0</v>
      </c>
      <c r="M196" s="8" t="str">
        <f t="shared" si="88"/>
        <v/>
      </c>
      <c r="N196" s="8" t="str">
        <f t="shared" si="89"/>
        <v/>
      </c>
      <c r="O196" s="1" t="str">
        <f t="shared" si="90"/>
        <v/>
      </c>
      <c r="P196" s="35" t="str">
        <f t="shared" si="91"/>
        <v/>
      </c>
      <c r="Q196" s="35" t="str">
        <f t="shared" si="80"/>
        <v/>
      </c>
      <c r="R196" s="6">
        <f t="shared" si="81"/>
        <v>0</v>
      </c>
      <c r="S196" s="6">
        <f>IF(AND(D196&lt;=L$4,P196&lt;&gt;"Y"),IF(N196&lt;VLOOKUP(O196,Runners!A$5:CY$183,S$1,FALSE),IF(Y$2="zero",0,Y$2),0),0)</f>
        <v>0</v>
      </c>
      <c r="T196" s="6">
        <f t="shared" si="82"/>
        <v>0</v>
      </c>
      <c r="U196" s="2"/>
      <c r="V196" s="2" t="str">
        <f>IF(O196&lt;&gt;"",VLOOKUP(O196,Runners!DE$5:DR$183,V$1,FALSE),"")</f>
        <v/>
      </c>
      <c r="W196" s="19" t="str">
        <f t="shared" si="83"/>
        <v/>
      </c>
    </row>
    <row r="197" spans="3:23" x14ac:dyDescent="0.25">
      <c r="C197" s="3">
        <f>IF(A197&lt;&gt;"",VLOOKUP(A197,Runners!A$5:AX$183,C$1,FALSE),0)</f>
        <v>0</v>
      </c>
      <c r="D197" s="6">
        <f t="shared" si="92"/>
        <v>194</v>
      </c>
      <c r="E197" s="2"/>
      <c r="F197" s="2"/>
      <c r="J197" s="1">
        <f t="shared" si="79"/>
        <v>0</v>
      </c>
      <c r="M197" s="8" t="str">
        <f t="shared" si="88"/>
        <v/>
      </c>
      <c r="N197" s="8" t="str">
        <f t="shared" si="89"/>
        <v/>
      </c>
      <c r="O197" s="1" t="str">
        <f t="shared" si="90"/>
        <v/>
      </c>
      <c r="P197" s="35" t="str">
        <f t="shared" si="91"/>
        <v/>
      </c>
      <c r="Q197" s="35" t="str">
        <f t="shared" si="80"/>
        <v/>
      </c>
      <c r="R197" s="6">
        <f t="shared" si="81"/>
        <v>0</v>
      </c>
      <c r="S197" s="6">
        <f>IF(AND(D197&lt;=L$4,P197&lt;&gt;"Y"),IF(N197&lt;VLOOKUP(O197,Runners!A$5:CY$183,S$1,FALSE),IF(Y$2="zero",0,Y$2),0),0)</f>
        <v>0</v>
      </c>
      <c r="T197" s="6">
        <f t="shared" si="82"/>
        <v>0</v>
      </c>
      <c r="U197" s="2"/>
      <c r="V197" s="2" t="str">
        <f>IF(O197&lt;&gt;"",VLOOKUP(O197,Runners!DE$5:DR$183,V$1,FALSE),"")</f>
        <v/>
      </c>
      <c r="W197" s="19" t="str">
        <f t="shared" si="83"/>
        <v/>
      </c>
    </row>
    <row r="198" spans="3:23" x14ac:dyDescent="0.25">
      <c r="C198" s="3">
        <f>IF(A198&lt;&gt;"",VLOOKUP(A198,Runners!A$5:AX$183,C$1,FALSE),0)</f>
        <v>0</v>
      </c>
      <c r="D198" s="6">
        <f t="shared" si="92"/>
        <v>195</v>
      </c>
      <c r="E198" s="2"/>
      <c r="F198" s="2"/>
      <c r="J198" s="1">
        <f t="shared" si="79"/>
        <v>0</v>
      </c>
      <c r="M198" s="8" t="str">
        <f t="shared" si="88"/>
        <v/>
      </c>
      <c r="N198" s="8" t="str">
        <f t="shared" si="89"/>
        <v/>
      </c>
      <c r="O198" s="1" t="str">
        <f t="shared" si="90"/>
        <v/>
      </c>
      <c r="P198" s="35" t="str">
        <f t="shared" si="91"/>
        <v/>
      </c>
      <c r="Q198" s="35" t="str">
        <f t="shared" si="80"/>
        <v/>
      </c>
      <c r="R198" s="6">
        <f t="shared" si="81"/>
        <v>0</v>
      </c>
      <c r="S198" s="6">
        <f>IF(AND(D198&lt;=L$4,P198&lt;&gt;"Y"),IF(N198&lt;VLOOKUP(O198,Runners!A$5:CY$183,S$1,FALSE),IF(Y$2="zero",0,Y$2),0),0)</f>
        <v>0</v>
      </c>
      <c r="T198" s="6">
        <f t="shared" si="82"/>
        <v>0</v>
      </c>
      <c r="U198" s="2"/>
      <c r="V198" s="2" t="str">
        <f>IF(O198&lt;&gt;"",VLOOKUP(O198,Runners!DE$5:DR$183,V$1,FALSE),"")</f>
        <v/>
      </c>
      <c r="W198" s="19" t="str">
        <f t="shared" si="83"/>
        <v/>
      </c>
    </row>
    <row r="199" spans="3:23" x14ac:dyDescent="0.25">
      <c r="C199" s="3">
        <f>IF(A199&lt;&gt;"",VLOOKUP(A199,Runners!A$5:AX$183,C$1,FALSE),0)</f>
        <v>0</v>
      </c>
      <c r="D199" s="6">
        <f t="shared" si="92"/>
        <v>196</v>
      </c>
      <c r="E199" s="2"/>
      <c r="F199" s="2"/>
      <c r="J199" s="1">
        <f t="shared" si="79"/>
        <v>0</v>
      </c>
      <c r="M199" s="8" t="str">
        <f t="shared" si="88"/>
        <v/>
      </c>
      <c r="N199" s="8" t="str">
        <f t="shared" si="89"/>
        <v/>
      </c>
      <c r="O199" s="1" t="str">
        <f t="shared" si="90"/>
        <v/>
      </c>
      <c r="P199" s="35" t="str">
        <f t="shared" si="91"/>
        <v/>
      </c>
      <c r="Q199" s="35" t="str">
        <f t="shared" si="80"/>
        <v/>
      </c>
      <c r="R199" s="6">
        <f t="shared" si="81"/>
        <v>0</v>
      </c>
      <c r="S199" s="6">
        <f>IF(AND(D199&lt;=L$4,P199&lt;&gt;"Y"),IF(N199&lt;VLOOKUP(O199,Runners!A$5:CY$183,S$1,FALSE),IF(Y$2="zero",0,Y$2),0),0)</f>
        <v>0</v>
      </c>
      <c r="T199" s="6">
        <f t="shared" si="82"/>
        <v>0</v>
      </c>
      <c r="U199" s="2"/>
      <c r="V199" s="2" t="str">
        <f>IF(O199&lt;&gt;"",VLOOKUP(O199,Runners!DE$5:DR$183,V$1,FALSE),"")</f>
        <v/>
      </c>
      <c r="W199" s="19" t="str">
        <f t="shared" si="83"/>
        <v/>
      </c>
    </row>
    <row r="200" spans="3:23" x14ac:dyDescent="0.25">
      <c r="C200" s="3">
        <f>IF(A200&lt;&gt;"",VLOOKUP(A200,Runners!A$5:AX$183,C$1,FALSE),0)</f>
        <v>0</v>
      </c>
      <c r="D200" s="6">
        <f t="shared" si="92"/>
        <v>197</v>
      </c>
      <c r="E200" s="2"/>
      <c r="F200" s="2"/>
      <c r="J200" s="1">
        <f t="shared" si="79"/>
        <v>0</v>
      </c>
      <c r="M200" s="8" t="str">
        <f t="shared" si="88"/>
        <v/>
      </c>
      <c r="N200" s="8" t="str">
        <f t="shared" si="89"/>
        <v/>
      </c>
      <c r="O200" s="1" t="str">
        <f t="shared" si="90"/>
        <v/>
      </c>
      <c r="P200" s="35" t="str">
        <f t="shared" si="91"/>
        <v/>
      </c>
      <c r="Q200" s="35" t="str">
        <f t="shared" si="80"/>
        <v/>
      </c>
      <c r="R200" s="6">
        <f t="shared" si="81"/>
        <v>0</v>
      </c>
      <c r="S200" s="6">
        <f>IF(AND(D200&lt;=L$4,P200&lt;&gt;"Y"),IF(N200&lt;VLOOKUP(O200,Runners!A$5:CY$183,S$1,FALSE),IF(Y$2="zero",0,Y$2),0),0)</f>
        <v>0</v>
      </c>
      <c r="T200" s="6">
        <f t="shared" si="82"/>
        <v>0</v>
      </c>
      <c r="U200" s="2"/>
      <c r="V200" s="2" t="str">
        <f>IF(O200&lt;&gt;"",VLOOKUP(O200,Runners!DE$5:DR$183,V$1,FALSE),"")</f>
        <v/>
      </c>
      <c r="W200" s="19" t="str">
        <f t="shared" si="83"/>
        <v/>
      </c>
    </row>
    <row r="201" spans="3:23" x14ac:dyDescent="0.25">
      <c r="C201" s="3">
        <f>IF(A201&lt;&gt;"",VLOOKUP(A201,Runners!A$5:AX$183,C$1,FALSE),0)</f>
        <v>0</v>
      </c>
      <c r="D201" s="6">
        <f t="shared" si="92"/>
        <v>198</v>
      </c>
      <c r="E201" s="2"/>
      <c r="F201" s="2"/>
      <c r="J201" s="1">
        <f t="shared" si="79"/>
        <v>0</v>
      </c>
      <c r="M201" s="8" t="str">
        <f t="shared" si="88"/>
        <v/>
      </c>
      <c r="N201" s="8" t="str">
        <f t="shared" si="89"/>
        <v/>
      </c>
      <c r="O201" s="1" t="str">
        <f t="shared" si="90"/>
        <v/>
      </c>
      <c r="P201" s="35" t="str">
        <f t="shared" si="91"/>
        <v/>
      </c>
      <c r="Q201" s="35" t="str">
        <f t="shared" si="80"/>
        <v/>
      </c>
      <c r="R201" s="6">
        <f t="shared" si="81"/>
        <v>0</v>
      </c>
      <c r="S201" s="6">
        <f>IF(AND(D201&lt;=L$4,P201&lt;&gt;"Y"),IF(N201&lt;VLOOKUP(O201,Runners!A$5:CY$183,S$1,FALSE),IF(Y$2="zero",0,Y$2),0),0)</f>
        <v>0</v>
      </c>
      <c r="T201" s="6">
        <f t="shared" si="82"/>
        <v>0</v>
      </c>
      <c r="U201" s="2"/>
      <c r="V201" s="2" t="str">
        <f>IF(O201&lt;&gt;"",VLOOKUP(O201,Runners!DE$5:DR$183,V$1,FALSE),"")</f>
        <v/>
      </c>
      <c r="W201" s="19" t="str">
        <f t="shared" si="83"/>
        <v/>
      </c>
    </row>
    <row r="202" spans="3:23" x14ac:dyDescent="0.25">
      <c r="C202" s="3">
        <f>IF(A202&lt;&gt;"",VLOOKUP(A202,Runners!A$5:AX$183,C$1,FALSE),0)</f>
        <v>0</v>
      </c>
      <c r="D202" s="6">
        <f t="shared" si="92"/>
        <v>199</v>
      </c>
      <c r="E202" s="2"/>
      <c r="F202" s="2"/>
      <c r="J202" s="1">
        <f t="shared" si="79"/>
        <v>0</v>
      </c>
      <c r="M202" s="8" t="str">
        <f t="shared" si="88"/>
        <v/>
      </c>
      <c r="N202" s="8" t="str">
        <f t="shared" si="89"/>
        <v/>
      </c>
      <c r="O202" s="1" t="str">
        <f t="shared" si="90"/>
        <v/>
      </c>
      <c r="P202" s="35" t="str">
        <f t="shared" si="91"/>
        <v/>
      </c>
      <c r="Q202" s="35" t="str">
        <f t="shared" si="80"/>
        <v/>
      </c>
      <c r="R202" s="6">
        <f t="shared" si="81"/>
        <v>0</v>
      </c>
      <c r="S202" s="6">
        <f>IF(AND(D202&lt;=L$4,P202&lt;&gt;"Y"),IF(N202&lt;VLOOKUP(O202,Runners!A$5:CY$183,S$1,FALSE),IF(Y$2="zero",0,Y$2),0),0)</f>
        <v>0</v>
      </c>
      <c r="T202" s="6">
        <f t="shared" si="82"/>
        <v>0</v>
      </c>
      <c r="U202" s="2"/>
      <c r="V202" s="2" t="str">
        <f>IF(O202&lt;&gt;"",VLOOKUP(O202,Runners!DE$5:DR$183,V$1,FALSE),"")</f>
        <v/>
      </c>
      <c r="W202" s="19" t="str">
        <f t="shared" si="83"/>
        <v/>
      </c>
    </row>
    <row r="203" spans="3:23" x14ac:dyDescent="0.25">
      <c r="C203" s="3">
        <f>IF(A203&lt;&gt;"",VLOOKUP(A203,Runners!A$5:AX$183,C$1,FALSE),0)</f>
        <v>0</v>
      </c>
      <c r="D203" s="6">
        <f t="shared" si="92"/>
        <v>200</v>
      </c>
      <c r="E203" s="2"/>
      <c r="F203" s="2"/>
      <c r="J203" s="1">
        <f t="shared" si="79"/>
        <v>0</v>
      </c>
      <c r="M203" s="8" t="str">
        <f t="shared" si="88"/>
        <v/>
      </c>
      <c r="N203" s="8" t="str">
        <f t="shared" si="89"/>
        <v/>
      </c>
      <c r="O203" s="1" t="str">
        <f t="shared" si="90"/>
        <v/>
      </c>
      <c r="P203" s="35" t="str">
        <f t="shared" si="91"/>
        <v/>
      </c>
      <c r="Q203" s="35" t="str">
        <f t="shared" ref="Q203:Q206" si="93">IF(D203&lt;=L$4,IF(P203="Y",Q202,Q202-1),"")</f>
        <v/>
      </c>
      <c r="R203" s="6">
        <f t="shared" ref="R203:R206" si="94">IF(Q203=Q202,0,IF(Q203&gt;0,Q203,1))</f>
        <v>0</v>
      </c>
      <c r="S203" s="6">
        <f>IF(AND(D203&lt;=L$4,P203&lt;&gt;"Y"),IF(N203&lt;VLOOKUP(O203,Runners!A$5:CY$183,S$1,FALSE),IF(Y$2="zero",0,Y$2),0),0)</f>
        <v>0</v>
      </c>
      <c r="T203" s="6">
        <f t="shared" ref="T203:T206" si="95">IF(AND(D203&lt;=L$4,P203&lt;&gt;"Y"),S203+R203,0)</f>
        <v>0</v>
      </c>
      <c r="U203" s="2"/>
      <c r="V203" s="2" t="str">
        <f>IF(O203&lt;&gt;"",VLOOKUP(O203,Runners!DE$5:DR$183,V$1,FALSE),"")</f>
        <v/>
      </c>
      <c r="W203" s="19" t="str">
        <f t="shared" ref="W203:W206" si="96">IF(O203&lt;&gt;"",(V203-N203)/V203,"")</f>
        <v/>
      </c>
    </row>
    <row r="204" spans="3:23" x14ac:dyDescent="0.25">
      <c r="C204" s="3">
        <f>IF(A204&lt;&gt;"",VLOOKUP(A204,Runners!A$5:AX$183,C$1,FALSE),0)</f>
        <v>0</v>
      </c>
      <c r="D204" s="6">
        <f t="shared" si="92"/>
        <v>201</v>
      </c>
      <c r="E204" s="2"/>
      <c r="F204" s="2"/>
      <c r="J204" s="1">
        <f t="shared" ref="J204:J206" si="97">A204</f>
        <v>0</v>
      </c>
      <c r="M204" s="8" t="str">
        <f t="shared" si="88"/>
        <v/>
      </c>
      <c r="N204" s="8" t="str">
        <f t="shared" si="89"/>
        <v/>
      </c>
      <c r="O204" s="1" t="str">
        <f t="shared" si="90"/>
        <v/>
      </c>
      <c r="P204" s="35" t="str">
        <f t="shared" si="91"/>
        <v/>
      </c>
      <c r="Q204" s="35" t="str">
        <f t="shared" si="93"/>
        <v/>
      </c>
      <c r="R204" s="6">
        <f t="shared" si="94"/>
        <v>0</v>
      </c>
      <c r="S204" s="6">
        <f>IF(AND(D204&lt;=L$4,P204&lt;&gt;"Y"),IF(N204&lt;VLOOKUP(O204,Runners!A$5:CY$183,S$1,FALSE),IF(Y$2="zero",0,Y$2),0),0)</f>
        <v>0</v>
      </c>
      <c r="T204" s="6">
        <f t="shared" si="95"/>
        <v>0</v>
      </c>
      <c r="U204" s="2"/>
      <c r="V204" s="2" t="str">
        <f>IF(O204&lt;&gt;"",VLOOKUP(O204,Runners!DE$5:DR$183,V$1,FALSE),"")</f>
        <v/>
      </c>
      <c r="W204" s="19" t="str">
        <f t="shared" si="96"/>
        <v/>
      </c>
    </row>
    <row r="205" spans="3:23" x14ac:dyDescent="0.25">
      <c r="C205" s="3">
        <f>IF(A205&lt;&gt;"",VLOOKUP(A205,Runners!A$5:AX$183,C$1,FALSE),0)</f>
        <v>0</v>
      </c>
      <c r="D205" s="6">
        <f t="shared" si="92"/>
        <v>202</v>
      </c>
      <c r="E205" s="2"/>
      <c r="F205" s="2"/>
      <c r="J205" s="1">
        <f t="shared" si="97"/>
        <v>0</v>
      </c>
      <c r="M205" s="8" t="str">
        <f t="shared" si="88"/>
        <v/>
      </c>
      <c r="N205" s="8" t="str">
        <f t="shared" si="89"/>
        <v/>
      </c>
      <c r="O205" s="1" t="str">
        <f t="shared" si="90"/>
        <v/>
      </c>
      <c r="P205" s="35" t="str">
        <f t="shared" si="91"/>
        <v/>
      </c>
      <c r="Q205" s="35" t="str">
        <f t="shared" si="93"/>
        <v/>
      </c>
      <c r="R205" s="6">
        <f t="shared" si="94"/>
        <v>0</v>
      </c>
      <c r="S205" s="6">
        <f>IF(AND(D205&lt;=L$4,P205&lt;&gt;"Y"),IF(N205&lt;VLOOKUP(O205,Runners!A$5:CY$183,S$1,FALSE),IF(Y$2="zero",0,Y$2),0),0)</f>
        <v>0</v>
      </c>
      <c r="T205" s="6">
        <f t="shared" si="95"/>
        <v>0</v>
      </c>
      <c r="U205" s="2"/>
      <c r="V205" s="2" t="str">
        <f>IF(O205&lt;&gt;"",VLOOKUP(O205,Runners!DE$5:DR$183,V$1,FALSE),"")</f>
        <v/>
      </c>
      <c r="W205" s="19" t="str">
        <f t="shared" si="96"/>
        <v/>
      </c>
    </row>
    <row r="206" spans="3:23" x14ac:dyDescent="0.25">
      <c r="C206" s="3">
        <f>IF(A206&lt;&gt;"",VLOOKUP(A206,Runners!A$5:AX$183,C$1,FALSE),0)</f>
        <v>0</v>
      </c>
      <c r="D206" s="6">
        <f t="shared" si="92"/>
        <v>203</v>
      </c>
      <c r="E206" s="2"/>
      <c r="F206" s="2"/>
      <c r="J206" s="1">
        <f t="shared" si="97"/>
        <v>0</v>
      </c>
      <c r="M206" s="8" t="str">
        <f t="shared" si="88"/>
        <v/>
      </c>
      <c r="N206" s="8" t="str">
        <f t="shared" si="89"/>
        <v/>
      </c>
      <c r="O206" s="1" t="str">
        <f t="shared" si="90"/>
        <v/>
      </c>
      <c r="P206" s="35" t="str">
        <f t="shared" si="91"/>
        <v/>
      </c>
      <c r="Q206" s="35" t="str">
        <f t="shared" si="93"/>
        <v/>
      </c>
      <c r="R206" s="6">
        <f t="shared" si="94"/>
        <v>0</v>
      </c>
      <c r="S206" s="6">
        <f>IF(AND(D206&lt;=L$4,P206&lt;&gt;"Y"),IF(N206&lt;VLOOKUP(O206,Runners!A$5:CY$183,S$1,FALSE),IF(Y$2="zero",0,Y$2),0),0)</f>
        <v>0</v>
      </c>
      <c r="T206" s="6">
        <f t="shared" si="95"/>
        <v>0</v>
      </c>
      <c r="U206" s="2"/>
      <c r="V206" s="2" t="str">
        <f>IF(O206&lt;&gt;"",VLOOKUP(O206,Runners!DE$5:DR$183,V$1,FALSE),"")</f>
        <v/>
      </c>
      <c r="W206" s="19" t="str">
        <f t="shared" si="96"/>
        <v/>
      </c>
    </row>
    <row r="207" spans="3:23" x14ac:dyDescent="0.25">
      <c r="D207" s="6">
        <f t="shared" si="92"/>
        <v>204</v>
      </c>
      <c r="S207" s="6">
        <f>IF(D207&lt;=L$4,IF(N207&lt;VLOOKUP(O207,Runners!A$5:CY$183,S$1,FALSE),2,0),0)</f>
        <v>0</v>
      </c>
    </row>
    <row r="208" spans="3:23" x14ac:dyDescent="0.25">
      <c r="D208" s="6">
        <f t="shared" si="92"/>
        <v>205</v>
      </c>
    </row>
    <row r="209" spans="4:4" x14ac:dyDescent="0.25">
      <c r="D209" s="6">
        <f t="shared" si="92"/>
        <v>206</v>
      </c>
    </row>
  </sheetData>
  <sortState ref="A4:A107">
    <sortCondition ref="A4:A107"/>
  </sortState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BM208"/>
  <sheetViews>
    <sheetView showZeros="0" zoomScale="80" zoomScaleNormal="80" workbookViewId="0">
      <pane ySplit="1" topLeftCell="A11" activePane="bottomLeft" state="frozen"/>
      <selection activeCell="T48" sqref="T48"/>
      <selection pane="bottomLeft" activeCell="T31" sqref="T31"/>
    </sheetView>
  </sheetViews>
  <sheetFormatPr defaultColWidth="8.88671875" defaultRowHeight="14.4" x14ac:dyDescent="0.3"/>
  <cols>
    <col min="1" max="1" width="16.33203125" style="1" customWidth="1"/>
    <col min="2" max="3" width="4.88671875" style="1" customWidth="1"/>
    <col min="4" max="4" width="4.88671875" style="17" customWidth="1"/>
    <col min="5" max="6" width="4.88671875" style="1" customWidth="1"/>
    <col min="7" max="7" width="4.88671875" style="17" customWidth="1"/>
    <col min="8" max="8" width="5.33203125" style="1" bestFit="1" customWidth="1"/>
    <col min="9" max="9" width="6.5546875" style="1" bestFit="1" customWidth="1"/>
    <col min="10" max="10" width="4.88671875" style="17" customWidth="1"/>
    <col min="11" max="12" width="4.88671875" style="1" customWidth="1"/>
    <col min="13" max="13" width="4.88671875" style="17" customWidth="1"/>
    <col min="14" max="15" width="4.88671875" style="1" customWidth="1"/>
    <col min="16" max="16" width="4.88671875" style="17" customWidth="1"/>
    <col min="17" max="18" width="4.88671875" style="1" customWidth="1"/>
    <col min="19" max="19" width="4.88671875" style="17" customWidth="1"/>
    <col min="20" max="21" width="4.88671875" style="1" customWidth="1"/>
    <col min="22" max="22" width="4.88671875" style="17" customWidth="1"/>
    <col min="23" max="24" width="4.88671875" style="1" customWidth="1"/>
    <col min="25" max="25" width="4.88671875" style="17" customWidth="1"/>
    <col min="26" max="27" width="4.88671875" style="1" customWidth="1"/>
    <col min="28" max="28" width="4.88671875" style="17" customWidth="1"/>
    <col min="29" max="30" width="4.88671875" style="1" customWidth="1"/>
    <col min="31" max="31" width="4.88671875" style="17" customWidth="1"/>
    <col min="32" max="33" width="4.88671875" style="1" customWidth="1"/>
    <col min="34" max="34" width="4.88671875" style="17" customWidth="1"/>
    <col min="35" max="36" width="4.88671875" style="1" customWidth="1"/>
    <col min="37" max="37" width="4.88671875" style="17" customWidth="1"/>
    <col min="38" max="39" width="2.5546875" style="1" customWidth="1"/>
    <col min="40" max="40" width="8.88671875" style="16"/>
    <col min="41" max="41" width="8.88671875" style="1"/>
    <col min="42" max="42" width="12.44140625" style="1" customWidth="1"/>
    <col min="43" max="43" width="20.33203125" style="1" customWidth="1"/>
    <col min="44" max="66" width="9.44140625" style="1" customWidth="1"/>
    <col min="67" max="67" width="11.88671875" style="1" customWidth="1"/>
    <col min="68" max="83" width="9.44140625" style="1" customWidth="1"/>
    <col min="84" max="16384" width="8.88671875" style="1"/>
  </cols>
  <sheetData>
    <row r="1" spans="1:65" s="12" customFormat="1" ht="40.200000000000003" customHeight="1" x14ac:dyDescent="0.3">
      <c r="A1" s="33" t="s">
        <v>134</v>
      </c>
      <c r="B1" s="12" t="s">
        <v>35</v>
      </c>
      <c r="C1" s="12" t="s">
        <v>110</v>
      </c>
      <c r="D1" s="15" t="s">
        <v>111</v>
      </c>
      <c r="E1" s="12" t="s">
        <v>31</v>
      </c>
      <c r="F1" s="12" t="s">
        <v>110</v>
      </c>
      <c r="G1" s="15" t="s">
        <v>111</v>
      </c>
      <c r="H1" s="12" t="s">
        <v>34</v>
      </c>
      <c r="I1" s="12" t="s">
        <v>110</v>
      </c>
      <c r="J1" s="15" t="s">
        <v>111</v>
      </c>
      <c r="K1" s="12" t="s">
        <v>33</v>
      </c>
      <c r="L1" s="12" t="s">
        <v>110</v>
      </c>
      <c r="M1" s="15" t="s">
        <v>111</v>
      </c>
      <c r="N1" s="12" t="s">
        <v>32</v>
      </c>
      <c r="O1" s="12" t="s">
        <v>110</v>
      </c>
      <c r="P1" s="15" t="s">
        <v>111</v>
      </c>
      <c r="Q1" s="12" t="s">
        <v>36</v>
      </c>
      <c r="R1" s="12" t="s">
        <v>110</v>
      </c>
      <c r="S1" s="15" t="s">
        <v>111</v>
      </c>
      <c r="T1" s="12" t="s">
        <v>37</v>
      </c>
      <c r="U1" s="12" t="s">
        <v>110</v>
      </c>
      <c r="V1" s="15" t="s">
        <v>111</v>
      </c>
      <c r="W1" s="12" t="s">
        <v>38</v>
      </c>
      <c r="X1" s="12" t="s">
        <v>110</v>
      </c>
      <c r="Y1" s="15" t="s">
        <v>111</v>
      </c>
      <c r="Z1" s="12" t="s">
        <v>39</v>
      </c>
      <c r="AA1" s="12" t="s">
        <v>110</v>
      </c>
      <c r="AB1" s="15" t="s">
        <v>111</v>
      </c>
      <c r="AC1" s="12" t="s">
        <v>40</v>
      </c>
      <c r="AD1" s="12" t="s">
        <v>110</v>
      </c>
      <c r="AE1" s="15" t="s">
        <v>111</v>
      </c>
      <c r="AF1" s="12" t="s">
        <v>41</v>
      </c>
      <c r="AG1" s="12" t="s">
        <v>110</v>
      </c>
      <c r="AH1" s="15" t="s">
        <v>111</v>
      </c>
      <c r="AI1" s="12" t="s">
        <v>42</v>
      </c>
      <c r="AJ1" s="12" t="s">
        <v>110</v>
      </c>
      <c r="AK1" s="15" t="s">
        <v>111</v>
      </c>
      <c r="AN1" s="18" t="s">
        <v>112</v>
      </c>
      <c r="AR1" s="12" t="s">
        <v>114</v>
      </c>
      <c r="AS1" s="12" t="s">
        <v>31</v>
      </c>
      <c r="AT1" s="12" t="s">
        <v>34</v>
      </c>
      <c r="AU1" s="12" t="s">
        <v>33</v>
      </c>
      <c r="AV1" s="12" t="s">
        <v>32</v>
      </c>
      <c r="AW1" s="12" t="s">
        <v>36</v>
      </c>
      <c r="AX1" s="12" t="s">
        <v>37</v>
      </c>
      <c r="AY1" s="12" t="s">
        <v>38</v>
      </c>
      <c r="AZ1" s="12" t="s">
        <v>39</v>
      </c>
      <c r="BA1" s="12" t="s">
        <v>40</v>
      </c>
      <c r="BB1" s="12" t="s">
        <v>41</v>
      </c>
      <c r="BC1" s="12" t="s">
        <v>42</v>
      </c>
      <c r="BE1" s="12" t="s">
        <v>113</v>
      </c>
      <c r="BF1" s="12">
        <v>8</v>
      </c>
      <c r="BG1" s="12">
        <v>7</v>
      </c>
      <c r="BH1" s="12">
        <v>6</v>
      </c>
      <c r="BI1" s="12">
        <v>5</v>
      </c>
      <c r="BJ1" s="12">
        <v>4</v>
      </c>
      <c r="BK1" s="12">
        <v>3</v>
      </c>
      <c r="BL1" s="12">
        <v>2</v>
      </c>
      <c r="BM1" s="12">
        <v>1</v>
      </c>
    </row>
    <row r="2" spans="1:65" x14ac:dyDescent="0.3">
      <c r="A2" s="1" t="s">
        <v>5</v>
      </c>
      <c r="B2" s="6">
        <f>IF(Apr!$E4&gt;0,VLOOKUP($A2,Apr!$O$4:$T$209,4,FALSE),0)</f>
        <v>0</v>
      </c>
      <c r="C2" s="6">
        <f>IF(Apr!$E4&gt;0,VLOOKUP($A2,Apr!$O$4:$T$209,5,FALSE)+Apr!L$4/1000,0)</f>
        <v>0</v>
      </c>
      <c r="D2" s="16">
        <f t="shared" ref="D2" si="0">B2+B2/1000+C2</f>
        <v>0</v>
      </c>
      <c r="E2" s="6">
        <f>IF(May!$E4&gt;0,VLOOKUP($A2,May!$O$4:$T$208,4,FALSE),0)</f>
        <v>0</v>
      </c>
      <c r="F2" s="6">
        <f>IF(May!$E4&gt;0,VLOOKUP($A2,May!$O$4:$T$208,5,FALSE)+May!L$4/1000,0)</f>
        <v>0</v>
      </c>
      <c r="G2" s="16">
        <f t="shared" ref="G2" si="1">E2+E2/1000+F2</f>
        <v>0</v>
      </c>
      <c r="H2" s="6">
        <f>IF(Jun!$E4&gt;0,VLOOKUP($A2,Jun!$O$4:$R$208,4,FALSE),0)</f>
        <v>0</v>
      </c>
      <c r="I2" s="6">
        <f>IF(Jun!$E4&gt;0,VLOOKUP($A2,Jun!$O$4:$T$208,5,FALSE)+Jun!L$4/1000,0)</f>
        <v>0</v>
      </c>
      <c r="J2" s="16">
        <f t="shared" ref="J2" si="2">H2+H2/1000+I2</f>
        <v>0</v>
      </c>
      <c r="K2" s="6">
        <f>IF(Jul!$E4&gt;0,VLOOKUP($A2,Jul!$O$4:$R$207,4,FALSE),0)</f>
        <v>0</v>
      </c>
      <c r="L2" s="6">
        <f>IF(Jul!$E4&gt;0,VLOOKUP($A2,Jul!$O$4:$T$207,5,FALSE)+Jul!$L$4/1000,0)</f>
        <v>0</v>
      </c>
      <c r="M2" s="16">
        <f t="shared" ref="M2" si="3">K2+K2/1000+L2</f>
        <v>0</v>
      </c>
      <c r="N2" s="6">
        <f>IF(Aug!$E4&gt;0,VLOOKUP($A2,Aug!$O$4:$R$207,4,FALSE),0)</f>
        <v>0</v>
      </c>
      <c r="O2" s="6">
        <f>IF(Aug!$E4&gt;0,VLOOKUP($A2,Aug!$O$4:$T$207,5,FALSE)+Aug!L$4/1000,0)</f>
        <v>0</v>
      </c>
      <c r="P2" s="16">
        <f t="shared" ref="P2" si="4">N2+N2/1000+O2</f>
        <v>0</v>
      </c>
      <c r="Q2" s="6">
        <f>IF(Sep!$E4&gt;0,VLOOKUP($A2,Sep!$O$4:$R$207,4,FALSE),0)</f>
        <v>0</v>
      </c>
      <c r="R2" s="6">
        <f>IF(Sep!$E4&gt;0,VLOOKUP($A2,Sep!$O$4:$T$207,5,FALSE)+Sep!L$4/1000,0)</f>
        <v>0</v>
      </c>
      <c r="S2" s="16">
        <f t="shared" ref="S2" si="5">Q2+Q2/1000+R2</f>
        <v>0</v>
      </c>
      <c r="T2" s="6">
        <f>IF(Oct!$E4&gt;0,VLOOKUP($A2,Oct!$O$4:$R$207,4,FALSE),0)</f>
        <v>0</v>
      </c>
      <c r="U2" s="6">
        <f>IF(Oct!$E4&gt;0,VLOOKUP($A2,Oct!$O$4:$T$207,5,FALSE)+Oct!L$4/1000,0)</f>
        <v>0</v>
      </c>
      <c r="V2" s="16">
        <f t="shared" ref="V2" si="6">T2+T2/1000+U2</f>
        <v>0</v>
      </c>
      <c r="W2" s="6">
        <f>IF(Nov!$E4&gt;0,VLOOKUP($A2,Nov!$O$4:$R$207,4,FALSE),0)</f>
        <v>0</v>
      </c>
      <c r="X2" s="6">
        <f>IF(Nov!$E4&gt;0,VLOOKUP($A2,Nov!$O$4:$T$207,5,FALSE)+Nov!L$4/1000,0)</f>
        <v>0</v>
      </c>
      <c r="Y2" s="16">
        <f t="shared" ref="Y2" si="7">W2+W2/1000+X2</f>
        <v>0</v>
      </c>
      <c r="Z2" s="6">
        <f>IF(Dec!$E4&gt;0,VLOOKUP($A2,Dec!$O$4:$R$208,4,FALSE),0)</f>
        <v>0</v>
      </c>
      <c r="AA2" s="6">
        <f>IF(Dec!$E4&gt;0,VLOOKUP($A2,Dec!$O$4:$T$208,5,FALSE)+Dec!L$4/1000,0)</f>
        <v>0</v>
      </c>
      <c r="AB2" s="16">
        <f t="shared" ref="AB2" si="8">Z2+Z2/1000+AA2</f>
        <v>0</v>
      </c>
      <c r="AC2" s="6">
        <f>IF(Jan!$E4&gt;0,VLOOKUP($A2,Jan!$O$4:$R$207,4,FALSE),0)</f>
        <v>0</v>
      </c>
      <c r="AD2" s="6">
        <f>IF(Jan!$E4&gt;0,VLOOKUP($A2,Jan!$O$4:$T$207,5,FALSE)+Jan!L$4/1000,0)</f>
        <v>0</v>
      </c>
      <c r="AE2" s="16">
        <f t="shared" ref="AE2" si="9">AC2+AC2/1000+AD2</f>
        <v>0</v>
      </c>
      <c r="AF2" s="6">
        <f>IF(Feb!$E4&gt;0,VLOOKUP($A2,Feb!$O$4:$R$207,4,FALSE),0)</f>
        <v>0</v>
      </c>
      <c r="AG2" s="6">
        <f>IF(Feb!$E4&gt;0,VLOOKUP($A2,Feb!$O$4:$T$207,5,FALSE)+Feb!L$4/1000,0)</f>
        <v>0</v>
      </c>
      <c r="AH2" s="16">
        <f t="shared" ref="AH2" si="10">AF2+AF2/1000+AG2</f>
        <v>0</v>
      </c>
      <c r="AI2" s="6">
        <f>IF(Mar!$E4&gt;0,VLOOKUP($A2,Mar!$O$4:$R$207,4,FALSE),0)</f>
        <v>0</v>
      </c>
      <c r="AJ2" s="6">
        <f>IF(Mar!$E4&gt;0,VLOOKUP($A2,Mar!$O$4:$T$207,5,FALSE)+Mar!L$4/1000,0)</f>
        <v>0</v>
      </c>
      <c r="AK2" s="16">
        <f t="shared" ref="AK2" si="11">AI2+AI2/1000+AJ2</f>
        <v>0</v>
      </c>
      <c r="AN2" s="16">
        <f t="shared" ref="AN2:AN33" si="12">SUM(BE2:BM2)+BE2/1000+BF2/3000+BG2/5000</f>
        <v>0</v>
      </c>
      <c r="AQ2" s="1" t="str">
        <f t="shared" ref="AQ2:AQ33" si="13">A2</f>
        <v>Alan Elstone</v>
      </c>
      <c r="AR2" s="6">
        <f t="shared" ref="AR2:AR33" si="14">D2</f>
        <v>0</v>
      </c>
      <c r="AS2" s="6">
        <f t="shared" ref="AS2:AS33" si="15">G2</f>
        <v>0</v>
      </c>
      <c r="AT2" s="6">
        <f t="shared" ref="AT2:AT33" si="16">J2</f>
        <v>0</v>
      </c>
      <c r="AU2" s="6">
        <f t="shared" ref="AU2:AU33" si="17">M2</f>
        <v>0</v>
      </c>
      <c r="AV2" s="6">
        <f t="shared" ref="AV2:AV33" si="18">P2</f>
        <v>0</v>
      </c>
      <c r="AW2" s="6">
        <f t="shared" ref="AW2:AW33" si="19">S2</f>
        <v>0</v>
      </c>
      <c r="AX2" s="6">
        <f t="shared" ref="AX2:AX33" si="20">V2</f>
        <v>0</v>
      </c>
      <c r="AY2" s="6">
        <f t="shared" ref="AY2:AY33" si="21">Y2</f>
        <v>0</v>
      </c>
      <c r="AZ2" s="6">
        <f t="shared" ref="AZ2:AZ33" si="22">AB2</f>
        <v>0</v>
      </c>
      <c r="BA2" s="6">
        <f t="shared" ref="BA2:BA33" si="23">AE2</f>
        <v>0</v>
      </c>
      <c r="BB2" s="6">
        <f t="shared" ref="BB2:BB33" si="24">AH2</f>
        <v>0</v>
      </c>
      <c r="BC2" s="6">
        <f t="shared" ref="BC2:BC33" si="25">AK2</f>
        <v>0</v>
      </c>
      <c r="BE2" s="1">
        <f t="shared" ref="BE2:BE33" si="26">LARGE($AR2:$BC2,1)</f>
        <v>0</v>
      </c>
      <c r="BF2" s="1">
        <f t="shared" ref="BF2:BF33" si="27">LARGE($AR2:$BC2,2)</f>
        <v>0</v>
      </c>
      <c r="BG2" s="1">
        <f t="shared" ref="BG2:BG33" si="28">LARGE($AR2:$BC2,3)</f>
        <v>0</v>
      </c>
      <c r="BH2" s="1">
        <f t="shared" ref="BH2:BH33" si="29">LARGE($AR2:$BC2,4)</f>
        <v>0</v>
      </c>
      <c r="BI2" s="1">
        <f t="shared" ref="BI2:BI33" si="30">LARGE($AR2:$BC2,5)</f>
        <v>0</v>
      </c>
      <c r="BJ2" s="1">
        <f t="shared" ref="BJ2:BJ33" si="31">LARGE($AR2:$BC2,6)</f>
        <v>0</v>
      </c>
      <c r="BK2" s="1">
        <f t="shared" ref="BK2:BK33" si="32">LARGE($AR2:$BC2,7)</f>
        <v>0</v>
      </c>
      <c r="BL2" s="1">
        <f t="shared" ref="BL2:BL33" si="33">LARGE($AR2:$BC2,8)</f>
        <v>0</v>
      </c>
      <c r="BM2" s="1">
        <f t="shared" ref="BM2:BM33" si="34">LARGE($AR2:$BC2,9)</f>
        <v>0</v>
      </c>
    </row>
    <row r="3" spans="1:65" x14ac:dyDescent="0.3">
      <c r="A3" s="1" t="s">
        <v>1</v>
      </c>
      <c r="B3" s="6">
        <f>IF(Apr!$E5&gt;0,VLOOKUP($A3,Apr!$O$4:$T$209,4,FALSE),0)</f>
        <v>0</v>
      </c>
      <c r="C3" s="6">
        <f>IF(Apr!$E5&gt;0,VLOOKUP($A3,Apr!$O$4:$T$209,5,FALSE)+Apr!L$4/1000,0)</f>
        <v>0</v>
      </c>
      <c r="D3" s="16">
        <f t="shared" ref="D3:D66" si="35">B3+B3/1000+C3</f>
        <v>0</v>
      </c>
      <c r="E3" s="6">
        <f>IF(May!$E5&gt;0,VLOOKUP($A3,May!$O$4:$T$208,4,FALSE),0)</f>
        <v>0</v>
      </c>
      <c r="F3" s="6">
        <f>IF(May!$E5&gt;0,VLOOKUP($A3,May!$O$4:$T$208,5,FALSE)+May!L$4/1000,0)</f>
        <v>0</v>
      </c>
      <c r="G3" s="16">
        <f t="shared" ref="G3:G66" si="36">E3+E3/1000+F3</f>
        <v>0</v>
      </c>
      <c r="H3" s="6">
        <f>IF(Jun!$E5&gt;0,VLOOKUP($A3,Jun!$O$4:$R$208,4,FALSE),0)</f>
        <v>0</v>
      </c>
      <c r="I3" s="6">
        <f>IF(Jun!$E5&gt;0,VLOOKUP($A3,Jun!$O$4:$T$208,5,FALSE)+Jun!L$4/1000,0)</f>
        <v>0</v>
      </c>
      <c r="J3" s="16">
        <f t="shared" ref="J3:J66" si="37">H3+H3/1000+I3</f>
        <v>0</v>
      </c>
      <c r="K3" s="6">
        <f>IF(Jul!$E5&gt;0,VLOOKUP($A3,Jul!$O$4:$R$207,4,FALSE),0)</f>
        <v>0</v>
      </c>
      <c r="L3" s="6">
        <f>IF(Jul!$E5&gt;0,VLOOKUP($A3,Jul!$O$4:$T$207,5,FALSE)+Jul!$L$4/1000,0)</f>
        <v>0</v>
      </c>
      <c r="M3" s="16">
        <f t="shared" ref="M3:M66" si="38">K3+K3/1000+L3</f>
        <v>0</v>
      </c>
      <c r="N3" s="6">
        <f>IF(Aug!$E5&gt;0,VLOOKUP($A3,Aug!$O$4:$R$207,4,FALSE),0)</f>
        <v>0</v>
      </c>
      <c r="O3" s="6">
        <f>IF(Aug!$E5&gt;0,VLOOKUP($A3,Aug!$O$4:$T$207,5,FALSE)+Aug!L$4/1000,0)</f>
        <v>0</v>
      </c>
      <c r="P3" s="16">
        <f t="shared" ref="P3:P66" si="39">N3+N3/1000+O3</f>
        <v>0</v>
      </c>
      <c r="Q3" s="6">
        <f>IF(Sep!$E5&gt;0,VLOOKUP($A3,Sep!$O$4:$R$207,4,FALSE),0)</f>
        <v>0</v>
      </c>
      <c r="R3" s="6">
        <f>IF(Sep!$E5&gt;0,VLOOKUP($A3,Sep!$O$4:$T$207,5,FALSE)+Sep!L$4/1000,0)</f>
        <v>0</v>
      </c>
      <c r="S3" s="16">
        <f t="shared" ref="S3:S66" si="40">Q3+Q3/1000+R3</f>
        <v>0</v>
      </c>
      <c r="T3" s="6">
        <f>IF(Oct!$E5&gt;0,VLOOKUP($A3,Oct!$O$4:$R$207,4,FALSE),0)</f>
        <v>0</v>
      </c>
      <c r="U3" s="6">
        <f>IF(Oct!$E5&gt;0,VLOOKUP($A3,Oct!$O$4:$T$207,5,FALSE)+Oct!L$4/1000,0)</f>
        <v>0</v>
      </c>
      <c r="V3" s="16">
        <f t="shared" ref="V3:V66" si="41">T3+T3/1000+U3</f>
        <v>0</v>
      </c>
      <c r="W3" s="6">
        <f>IF(Nov!$E5&gt;0,VLOOKUP($A3,Nov!$O$4:$R$207,4,FALSE),0)</f>
        <v>0</v>
      </c>
      <c r="X3" s="6">
        <f>IF(Nov!$E5&gt;0,VLOOKUP($A3,Nov!$O$4:$T$207,5,FALSE)+Nov!L$4/1000,0)</f>
        <v>0</v>
      </c>
      <c r="Y3" s="16">
        <f t="shared" ref="Y3:Y66" si="42">W3+W3/1000+X3</f>
        <v>0</v>
      </c>
      <c r="Z3" s="6">
        <f>IF(Dec!$E5&gt;0,VLOOKUP($A3,Dec!$O$4:$R$208,4,FALSE),0)</f>
        <v>0</v>
      </c>
      <c r="AA3" s="6">
        <f>IF(Dec!$E5&gt;0,VLOOKUP($A3,Dec!$O$4:$T$208,5,FALSE)+Dec!L$4/1000,0)</f>
        <v>0</v>
      </c>
      <c r="AB3" s="16">
        <f t="shared" ref="AB3:AB66" si="43">Z3+Z3/1000+AA3</f>
        <v>0</v>
      </c>
      <c r="AC3" s="6">
        <f>IF(Jan!$E5&gt;0,VLOOKUP($A3,Jan!$O$4:$R$207,4,FALSE),0)</f>
        <v>0</v>
      </c>
      <c r="AD3" s="6">
        <f>IF(Jan!$E5&gt;0,VLOOKUP($A3,Jan!$O$4:$T$207,5,FALSE)+Jan!L$4/1000,0)</f>
        <v>0</v>
      </c>
      <c r="AE3" s="16">
        <f t="shared" ref="AE3:AE66" si="44">AC3+AC3/1000+AD3</f>
        <v>0</v>
      </c>
      <c r="AF3" s="6">
        <f>IF(Feb!$E5&gt;0,VLOOKUP($A3,Feb!$O$4:$R$207,4,FALSE),0)</f>
        <v>0</v>
      </c>
      <c r="AG3" s="6">
        <f>IF(Feb!$E5&gt;0,VLOOKUP($A3,Feb!$O$4:$T$207,5,FALSE)+Feb!L$4/1000,0)</f>
        <v>0</v>
      </c>
      <c r="AH3" s="16">
        <f t="shared" ref="AH3:AH66" si="45">AF3+AF3/1000+AG3</f>
        <v>0</v>
      </c>
      <c r="AI3" s="6">
        <f>IF(Mar!$E5&gt;0,VLOOKUP($A3,Mar!$O$4:$R$207,4,FALSE),0)</f>
        <v>0</v>
      </c>
      <c r="AJ3" s="6">
        <f>IF(Mar!$E5&gt;0,VLOOKUP($A3,Mar!$O$4:$T$207,5,FALSE)+Mar!L$4/1000,0)</f>
        <v>0</v>
      </c>
      <c r="AK3" s="16">
        <f t="shared" ref="AK3:AK66" si="46">AI3+AI3/1000+AJ3</f>
        <v>0</v>
      </c>
      <c r="AN3" s="16">
        <f t="shared" si="12"/>
        <v>0</v>
      </c>
      <c r="AQ3" s="1" t="str">
        <f t="shared" si="13"/>
        <v>Alex Tate</v>
      </c>
      <c r="AR3" s="6">
        <f t="shared" si="14"/>
        <v>0</v>
      </c>
      <c r="AS3" s="6">
        <f t="shared" si="15"/>
        <v>0</v>
      </c>
      <c r="AT3" s="6">
        <f t="shared" si="16"/>
        <v>0</v>
      </c>
      <c r="AU3" s="6">
        <f t="shared" si="17"/>
        <v>0</v>
      </c>
      <c r="AV3" s="6">
        <f t="shared" si="18"/>
        <v>0</v>
      </c>
      <c r="AW3" s="6">
        <f t="shared" si="19"/>
        <v>0</v>
      </c>
      <c r="AX3" s="6">
        <f t="shared" si="20"/>
        <v>0</v>
      </c>
      <c r="AY3" s="6">
        <f t="shared" si="21"/>
        <v>0</v>
      </c>
      <c r="AZ3" s="6">
        <f t="shared" si="22"/>
        <v>0</v>
      </c>
      <c r="BA3" s="6">
        <f t="shared" si="23"/>
        <v>0</v>
      </c>
      <c r="BB3" s="6">
        <f t="shared" si="24"/>
        <v>0</v>
      </c>
      <c r="BC3" s="6">
        <f t="shared" si="25"/>
        <v>0</v>
      </c>
      <c r="BE3" s="1">
        <f t="shared" si="26"/>
        <v>0</v>
      </c>
      <c r="BF3" s="1">
        <f t="shared" si="27"/>
        <v>0</v>
      </c>
      <c r="BG3" s="1">
        <f t="shared" si="28"/>
        <v>0</v>
      </c>
      <c r="BH3" s="1">
        <f t="shared" si="29"/>
        <v>0</v>
      </c>
      <c r="BI3" s="1">
        <f t="shared" si="30"/>
        <v>0</v>
      </c>
      <c r="BJ3" s="1">
        <f t="shared" si="31"/>
        <v>0</v>
      </c>
      <c r="BK3" s="1">
        <f t="shared" si="32"/>
        <v>0</v>
      </c>
      <c r="BL3" s="1">
        <f t="shared" si="33"/>
        <v>0</v>
      </c>
      <c r="BM3" s="1">
        <f t="shared" si="34"/>
        <v>0</v>
      </c>
    </row>
    <row r="4" spans="1:65" x14ac:dyDescent="0.3">
      <c r="A4" s="1" t="s">
        <v>187</v>
      </c>
      <c r="B4" s="6">
        <f>IF(Apr!$E6&gt;0,VLOOKUP($A4,Apr!$O$4:$T$209,4,FALSE),0)</f>
        <v>0</v>
      </c>
      <c r="C4" s="6">
        <f>IF(Apr!$E6&gt;0,VLOOKUP($A4,Apr!$O$4:$T$209,5,FALSE)+Apr!L$4/1000,0)</f>
        <v>0</v>
      </c>
      <c r="D4" s="16">
        <f t="shared" si="35"/>
        <v>0</v>
      </c>
      <c r="E4" s="6">
        <f>IF(May!$E6&gt;0,VLOOKUP($A4,May!$O$4:$T$208,4,FALSE),0)</f>
        <v>0</v>
      </c>
      <c r="F4" s="6">
        <f>IF(May!$E6&gt;0,VLOOKUP($A4,May!$O$4:$T$208,5,FALSE)+May!L$4/1000,0)</f>
        <v>0</v>
      </c>
      <c r="G4" s="16">
        <f t="shared" si="36"/>
        <v>0</v>
      </c>
      <c r="H4" s="6">
        <f>IF(Jun!$E6&gt;0,VLOOKUP($A4,Jun!$O$4:$R$208,4,FALSE),0)</f>
        <v>40</v>
      </c>
      <c r="I4" s="6">
        <f>IF(Jun!$E6&gt;0,VLOOKUP($A4,Jun!$O$4:$T$208,5,FALSE)+Jun!L$4/1000,0)</f>
        <v>2.012</v>
      </c>
      <c r="J4" s="16">
        <f t="shared" si="37"/>
        <v>42.052</v>
      </c>
      <c r="K4" s="6">
        <f>IF(Jul!$E6&gt;0,VLOOKUP($A4,Jul!$O$4:$R$207,4,FALSE),0)</f>
        <v>38</v>
      </c>
      <c r="L4" s="6">
        <f>IF(Jul!$E6&gt;0,VLOOKUP($A4,Jul!$O$4:$T$207,5,FALSE)+Jul!$L$4/1000,0)</f>
        <v>2.0099999999999998</v>
      </c>
      <c r="M4" s="16">
        <f t="shared" si="38"/>
        <v>40.047999999999995</v>
      </c>
      <c r="N4" s="6">
        <f>IF(Aug!$E6&gt;0,VLOOKUP($A4,Aug!$O$4:$R$207,4,FALSE),0)</f>
        <v>0</v>
      </c>
      <c r="O4" s="6">
        <f>IF(Aug!$E6&gt;0,VLOOKUP($A4,Aug!$O$4:$T$207,5,FALSE)+Aug!L$4/1000,0)</f>
        <v>0</v>
      </c>
      <c r="P4" s="16">
        <f t="shared" si="39"/>
        <v>0</v>
      </c>
      <c r="Q4" s="6">
        <f>IF(Sep!$E6&gt;0,VLOOKUP($A4,Sep!$O$4:$R$207,4,FALSE),0)</f>
        <v>0</v>
      </c>
      <c r="R4" s="6">
        <f>IF(Sep!$E6&gt;0,VLOOKUP($A4,Sep!$O$4:$T$207,5,FALSE)+Sep!L$4/1000,0)</f>
        <v>0</v>
      </c>
      <c r="S4" s="16">
        <f t="shared" si="40"/>
        <v>0</v>
      </c>
      <c r="T4" s="6">
        <f>IF(Oct!$E6&gt;0,VLOOKUP($A4,Oct!$O$4:$R$207,4,FALSE),0)</f>
        <v>0</v>
      </c>
      <c r="U4" s="6">
        <f>IF(Oct!$E6&gt;0,VLOOKUP($A4,Oct!$O$4:$T$207,5,FALSE)+Oct!L$4/1000,0)</f>
        <v>0</v>
      </c>
      <c r="V4" s="16">
        <f t="shared" si="41"/>
        <v>0</v>
      </c>
      <c r="W4" s="6">
        <f>IF(Nov!$E6&gt;0,VLOOKUP($A4,Nov!$O$4:$R$207,4,FALSE),0)</f>
        <v>0</v>
      </c>
      <c r="X4" s="6">
        <f>IF(Nov!$E6&gt;0,VLOOKUP($A4,Nov!$O$4:$T$207,5,FALSE)+Nov!L$4/1000,0)</f>
        <v>0</v>
      </c>
      <c r="Y4" s="16">
        <f t="shared" si="42"/>
        <v>0</v>
      </c>
      <c r="Z4" s="6">
        <f>IF(Dec!$E6&gt;0,VLOOKUP($A4,Dec!$O$4:$R$208,4,FALSE),0)</f>
        <v>0</v>
      </c>
      <c r="AA4" s="6">
        <f>IF(Dec!$E6&gt;0,VLOOKUP($A4,Dec!$O$4:$T$208,5,FALSE)+Dec!L$4/1000,0)</f>
        <v>0</v>
      </c>
      <c r="AB4" s="16">
        <f t="shared" si="43"/>
        <v>0</v>
      </c>
      <c r="AC4" s="6">
        <f>IF(Jan!$E6&gt;0,VLOOKUP($A4,Jan!$O$4:$R$207,4,FALSE),0)</f>
        <v>0</v>
      </c>
      <c r="AD4" s="6">
        <f>IF(Jan!$E6&gt;0,VLOOKUP($A4,Jan!$O$4:$T$207,5,FALSE)+Jan!L$4/1000,0)</f>
        <v>0</v>
      </c>
      <c r="AE4" s="16">
        <f t="shared" si="44"/>
        <v>0</v>
      </c>
      <c r="AF4" s="6">
        <f>IF(Feb!$E6&gt;0,VLOOKUP($A4,Feb!$O$4:$R$207,4,FALSE),0)</f>
        <v>0</v>
      </c>
      <c r="AG4" s="6">
        <f>IF(Feb!$E6&gt;0,VLOOKUP($A4,Feb!$O$4:$T$207,5,FALSE)+Feb!L$4/1000,0)</f>
        <v>0</v>
      </c>
      <c r="AH4" s="16">
        <f t="shared" si="45"/>
        <v>0</v>
      </c>
      <c r="AI4" s="6">
        <f>IF(Mar!$E6&gt;0,VLOOKUP($A4,Mar!$O$4:$R$207,4,FALSE),0)</f>
        <v>0</v>
      </c>
      <c r="AJ4" s="6">
        <f>IF(Mar!$E6&gt;0,VLOOKUP($A4,Mar!$O$4:$T$207,5,FALSE)+Mar!L$4/1000,0)</f>
        <v>0</v>
      </c>
      <c r="AK4" s="16">
        <f t="shared" si="46"/>
        <v>0</v>
      </c>
      <c r="AN4" s="16">
        <f t="shared" si="12"/>
        <v>82.15540133333333</v>
      </c>
      <c r="AQ4" s="1" t="str">
        <f t="shared" si="13"/>
        <v>Alex Wiggins</v>
      </c>
      <c r="AR4" s="6">
        <f t="shared" si="14"/>
        <v>0</v>
      </c>
      <c r="AS4" s="6">
        <f t="shared" si="15"/>
        <v>0</v>
      </c>
      <c r="AT4" s="6">
        <f t="shared" si="16"/>
        <v>42.052</v>
      </c>
      <c r="AU4" s="6">
        <f t="shared" si="17"/>
        <v>40.047999999999995</v>
      </c>
      <c r="AV4" s="6">
        <f t="shared" si="18"/>
        <v>0</v>
      </c>
      <c r="AW4" s="6">
        <f t="shared" si="19"/>
        <v>0</v>
      </c>
      <c r="AX4" s="6">
        <f t="shared" si="20"/>
        <v>0</v>
      </c>
      <c r="AY4" s="6">
        <f t="shared" si="21"/>
        <v>0</v>
      </c>
      <c r="AZ4" s="6">
        <f t="shared" si="22"/>
        <v>0</v>
      </c>
      <c r="BA4" s="6">
        <f t="shared" si="23"/>
        <v>0</v>
      </c>
      <c r="BB4" s="6">
        <f t="shared" si="24"/>
        <v>0</v>
      </c>
      <c r="BC4" s="6">
        <f t="shared" si="25"/>
        <v>0</v>
      </c>
      <c r="BE4" s="1">
        <f t="shared" si="26"/>
        <v>42.052</v>
      </c>
      <c r="BF4" s="1">
        <f t="shared" si="27"/>
        <v>40.047999999999995</v>
      </c>
      <c r="BG4" s="1">
        <f t="shared" si="28"/>
        <v>0</v>
      </c>
      <c r="BH4" s="1">
        <f t="shared" si="29"/>
        <v>0</v>
      </c>
      <c r="BI4" s="1">
        <f t="shared" si="30"/>
        <v>0</v>
      </c>
      <c r="BJ4" s="1">
        <f t="shared" si="31"/>
        <v>0</v>
      </c>
      <c r="BK4" s="1">
        <f t="shared" si="32"/>
        <v>0</v>
      </c>
      <c r="BL4" s="1">
        <f t="shared" si="33"/>
        <v>0</v>
      </c>
      <c r="BM4" s="1">
        <f t="shared" si="34"/>
        <v>0</v>
      </c>
    </row>
    <row r="5" spans="1:65" x14ac:dyDescent="0.3">
      <c r="A5" s="1" t="s">
        <v>178</v>
      </c>
      <c r="B5" s="6">
        <f>IF(Apr!$E7&gt;0,VLOOKUP($A5,Apr!$O$4:$T$209,4,FALSE),0)</f>
        <v>0</v>
      </c>
      <c r="C5" s="6">
        <f>IF(Apr!$E7&gt;0,VLOOKUP($A5,Apr!$O$4:$T$209,5,FALSE)+Apr!L$4/1000,0)</f>
        <v>0</v>
      </c>
      <c r="D5" s="16">
        <f t="shared" si="35"/>
        <v>0</v>
      </c>
      <c r="E5" s="6">
        <f>IF(May!$E7&gt;0,VLOOKUP($A5,May!$O$4:$T$208,4,FALSE),0)</f>
        <v>0</v>
      </c>
      <c r="F5" s="6">
        <f>IF(May!$E7&gt;0,VLOOKUP($A5,May!$O$4:$T$208,5,FALSE)+May!L$4/1000,0)</f>
        <v>0</v>
      </c>
      <c r="G5" s="16">
        <f t="shared" si="36"/>
        <v>0</v>
      </c>
      <c r="H5" s="6">
        <f>IF(Jun!$E7&gt;0,VLOOKUP($A5,Jun!$O$4:$R$208,4,FALSE),0)</f>
        <v>0</v>
      </c>
      <c r="I5" s="6">
        <f>IF(Jun!$E7&gt;0,VLOOKUP($A5,Jun!$O$4:$T$208,5,FALSE)+Jun!L$4/1000,0)</f>
        <v>0</v>
      </c>
      <c r="J5" s="16">
        <f t="shared" si="37"/>
        <v>0</v>
      </c>
      <c r="K5" s="6">
        <f>IF(Jul!$E7&gt;0,VLOOKUP($A5,Jul!$O$4:$R$207,4,FALSE),0)</f>
        <v>0</v>
      </c>
      <c r="L5" s="6">
        <f>IF(Jul!$E7&gt;0,VLOOKUP($A5,Jul!$O$4:$T$207,5,FALSE)+Jul!$L$4/1000,0)</f>
        <v>0</v>
      </c>
      <c r="M5" s="16">
        <f t="shared" si="38"/>
        <v>0</v>
      </c>
      <c r="N5" s="6">
        <f>IF(Aug!$E7&gt;0,VLOOKUP($A5,Aug!$O$4:$R$207,4,FALSE),0)</f>
        <v>0</v>
      </c>
      <c r="O5" s="6">
        <f>IF(Aug!$E7&gt;0,VLOOKUP($A5,Aug!$O$4:$T$207,5,FALSE)+Aug!L$4/1000,0)</f>
        <v>0</v>
      </c>
      <c r="P5" s="16">
        <f t="shared" si="39"/>
        <v>0</v>
      </c>
      <c r="Q5" s="6">
        <f>IF(Sep!$E7&gt;0,VLOOKUP($A5,Sep!$O$4:$R$207,4,FALSE),0)</f>
        <v>0</v>
      </c>
      <c r="R5" s="6">
        <f>IF(Sep!$E7&gt;0,VLOOKUP($A5,Sep!$O$4:$T$207,5,FALSE)+Sep!L$4/1000,0)</f>
        <v>0</v>
      </c>
      <c r="S5" s="16">
        <f t="shared" si="40"/>
        <v>0</v>
      </c>
      <c r="T5" s="6">
        <f>IF(Oct!$E7&gt;0,VLOOKUP($A5,Oct!$O$4:$R$207,4,FALSE),0)</f>
        <v>0</v>
      </c>
      <c r="U5" s="6">
        <f>IF(Oct!$E7&gt;0,VLOOKUP($A5,Oct!$O$4:$T$207,5,FALSE)+Oct!L$4/1000,0)</f>
        <v>0</v>
      </c>
      <c r="V5" s="16">
        <f t="shared" si="41"/>
        <v>0</v>
      </c>
      <c r="W5" s="6">
        <f>IF(Nov!$E7&gt;0,VLOOKUP($A5,Nov!$O$4:$R$207,4,FALSE),0)</f>
        <v>0</v>
      </c>
      <c r="X5" s="6">
        <f>IF(Nov!$E7&gt;0,VLOOKUP($A5,Nov!$O$4:$T$207,5,FALSE)+Nov!L$4/1000,0)</f>
        <v>0</v>
      </c>
      <c r="Y5" s="16">
        <f t="shared" si="42"/>
        <v>0</v>
      </c>
      <c r="Z5" s="6">
        <f>IF(Dec!$E7&gt;0,VLOOKUP($A5,Dec!$O$4:$R$208,4,FALSE),0)</f>
        <v>31</v>
      </c>
      <c r="AA5" s="6">
        <f>IF(Dec!$E7&gt;0,VLOOKUP($A5,Dec!$O$4:$T$208,5,FALSE)+Dec!L$4/1000,0)</f>
        <v>2.012</v>
      </c>
      <c r="AB5" s="16">
        <f t="shared" si="43"/>
        <v>33.042999999999999</v>
      </c>
      <c r="AC5" s="6">
        <f>IF(Jan!$E7&gt;0,VLOOKUP($A5,Jan!$O$4:$R$207,4,FALSE),0)</f>
        <v>0</v>
      </c>
      <c r="AD5" s="6">
        <f>IF(Jan!$E7&gt;0,VLOOKUP($A5,Jan!$O$4:$T$207,5,FALSE)+Jan!L$4/1000,0)</f>
        <v>0</v>
      </c>
      <c r="AE5" s="16">
        <f t="shared" si="44"/>
        <v>0</v>
      </c>
      <c r="AF5" s="6">
        <f>IF(Feb!$E7&gt;0,VLOOKUP($A5,Feb!$O$4:$R$207,4,FALSE),0)</f>
        <v>0</v>
      </c>
      <c r="AG5" s="6">
        <f>IF(Feb!$E7&gt;0,VLOOKUP($A5,Feb!$O$4:$T$207,5,FALSE)+Feb!L$4/1000,0)</f>
        <v>0</v>
      </c>
      <c r="AH5" s="16">
        <f t="shared" si="45"/>
        <v>0</v>
      </c>
      <c r="AI5" s="6">
        <f>IF(Mar!$E7&gt;0,VLOOKUP($A5,Mar!$O$4:$R$207,4,FALSE),0)</f>
        <v>0</v>
      </c>
      <c r="AJ5" s="6">
        <f>IF(Mar!$E7&gt;0,VLOOKUP($A5,Mar!$O$4:$T$207,5,FALSE)+Mar!L$4/1000,0)</f>
        <v>0</v>
      </c>
      <c r="AK5" s="16">
        <f t="shared" si="46"/>
        <v>0</v>
      </c>
      <c r="AN5" s="16">
        <f t="shared" si="12"/>
        <v>33.076042999999999</v>
      </c>
      <c r="AQ5" s="1" t="str">
        <f t="shared" si="13"/>
        <v>Alistair Leivers</v>
      </c>
      <c r="AR5" s="6">
        <f t="shared" si="14"/>
        <v>0</v>
      </c>
      <c r="AS5" s="6">
        <f t="shared" si="15"/>
        <v>0</v>
      </c>
      <c r="AT5" s="6">
        <f t="shared" si="16"/>
        <v>0</v>
      </c>
      <c r="AU5" s="6">
        <f t="shared" si="17"/>
        <v>0</v>
      </c>
      <c r="AV5" s="6">
        <f t="shared" si="18"/>
        <v>0</v>
      </c>
      <c r="AW5" s="6">
        <f t="shared" si="19"/>
        <v>0</v>
      </c>
      <c r="AX5" s="6">
        <f t="shared" si="20"/>
        <v>0</v>
      </c>
      <c r="AY5" s="6">
        <f t="shared" si="21"/>
        <v>0</v>
      </c>
      <c r="AZ5" s="6">
        <f t="shared" si="22"/>
        <v>33.042999999999999</v>
      </c>
      <c r="BA5" s="6">
        <f t="shared" si="23"/>
        <v>0</v>
      </c>
      <c r="BB5" s="6">
        <f t="shared" si="24"/>
        <v>0</v>
      </c>
      <c r="BC5" s="6">
        <f t="shared" si="25"/>
        <v>0</v>
      </c>
      <c r="BE5" s="1">
        <f t="shared" si="26"/>
        <v>33.042999999999999</v>
      </c>
      <c r="BF5" s="1">
        <f t="shared" si="27"/>
        <v>0</v>
      </c>
      <c r="BG5" s="1">
        <f t="shared" si="28"/>
        <v>0</v>
      </c>
      <c r="BH5" s="1">
        <f t="shared" si="29"/>
        <v>0</v>
      </c>
      <c r="BI5" s="1">
        <f t="shared" si="30"/>
        <v>0</v>
      </c>
      <c r="BJ5" s="1">
        <f t="shared" si="31"/>
        <v>0</v>
      </c>
      <c r="BK5" s="1">
        <f t="shared" si="32"/>
        <v>0</v>
      </c>
      <c r="BL5" s="1">
        <f t="shared" si="33"/>
        <v>0</v>
      </c>
      <c r="BM5" s="1">
        <f t="shared" si="34"/>
        <v>0</v>
      </c>
    </row>
    <row r="6" spans="1:65" x14ac:dyDescent="0.3">
      <c r="A6" s="1" t="s">
        <v>43</v>
      </c>
      <c r="B6" s="6">
        <f>IF(Apr!$E8&gt;0,VLOOKUP($A6,Apr!$O$4:$T$209,4,FALSE),0)</f>
        <v>0</v>
      </c>
      <c r="C6" s="6">
        <f>IF(Apr!$E8&gt;0,VLOOKUP($A6,Apr!$O$4:$T$209,5,FALSE)+Apr!L$4/1000,0)</f>
        <v>0</v>
      </c>
      <c r="D6" s="16">
        <f t="shared" si="35"/>
        <v>0</v>
      </c>
      <c r="E6" s="6">
        <f>IF(May!$E8&gt;0,VLOOKUP($A6,May!$O$4:$T$208,4,FALSE),0)</f>
        <v>0</v>
      </c>
      <c r="F6" s="6">
        <f>IF(May!$E8&gt;0,VLOOKUP($A6,May!$O$4:$T$208,5,FALSE)+May!L$4/1000,0)</f>
        <v>0</v>
      </c>
      <c r="G6" s="16">
        <f t="shared" si="36"/>
        <v>0</v>
      </c>
      <c r="H6" s="6">
        <f>IF(Jun!$E8&gt;0,VLOOKUP($A6,Jun!$O$4:$R$208,4,FALSE),0)</f>
        <v>0</v>
      </c>
      <c r="I6" s="6">
        <f>IF(Jun!$E8&gt;0,VLOOKUP($A6,Jun!$O$4:$T$208,5,FALSE)+Jun!L$4/1000,0)</f>
        <v>0</v>
      </c>
      <c r="J6" s="16">
        <f t="shared" si="37"/>
        <v>0</v>
      </c>
      <c r="K6" s="6">
        <f>IF(Jul!$E8&gt;0,VLOOKUP($A6,Jul!$O$4:$R$207,4,FALSE),0)</f>
        <v>0</v>
      </c>
      <c r="L6" s="6">
        <f>IF(Jul!$E8&gt;0,VLOOKUP($A6,Jul!$O$4:$T$207,5,FALSE)+Jul!$L$4/1000,0)</f>
        <v>0</v>
      </c>
      <c r="M6" s="16">
        <f t="shared" si="38"/>
        <v>0</v>
      </c>
      <c r="N6" s="6">
        <f>IF(Aug!$E8&gt;0,VLOOKUP($A6,Aug!$O$4:$R$207,4,FALSE),0)</f>
        <v>0</v>
      </c>
      <c r="O6" s="6">
        <f>IF(Aug!$E8&gt;0,VLOOKUP($A6,Aug!$O$4:$T$207,5,FALSE)+Aug!L$4/1000,0)</f>
        <v>0</v>
      </c>
      <c r="P6" s="16">
        <f t="shared" si="39"/>
        <v>0</v>
      </c>
      <c r="Q6" s="6">
        <f>IF(Sep!$E8&gt;0,VLOOKUP($A6,Sep!$O$4:$R$207,4,FALSE),0)</f>
        <v>0</v>
      </c>
      <c r="R6" s="6">
        <f>IF(Sep!$E8&gt;0,VLOOKUP($A6,Sep!$O$4:$T$207,5,FALSE)+Sep!L$4/1000,0)</f>
        <v>0</v>
      </c>
      <c r="S6" s="16">
        <f t="shared" si="40"/>
        <v>0</v>
      </c>
      <c r="T6" s="6">
        <f>IF(Oct!$E8&gt;0,VLOOKUP($A6,Oct!$O$4:$R$207,4,FALSE),0)</f>
        <v>0</v>
      </c>
      <c r="U6" s="6">
        <f>IF(Oct!$E8&gt;0,VLOOKUP($A6,Oct!$O$4:$T$207,5,FALSE)+Oct!L$4/1000,0)</f>
        <v>0</v>
      </c>
      <c r="V6" s="16">
        <f t="shared" si="41"/>
        <v>0</v>
      </c>
      <c r="W6" s="6">
        <f>IF(Nov!$E8&gt;0,VLOOKUP($A6,Nov!$O$4:$R$207,4,FALSE),0)</f>
        <v>0</v>
      </c>
      <c r="X6" s="6">
        <f>IF(Nov!$E8&gt;0,VLOOKUP($A6,Nov!$O$4:$T$207,5,FALSE)+Nov!L$4/1000,0)</f>
        <v>0</v>
      </c>
      <c r="Y6" s="16">
        <f t="shared" si="42"/>
        <v>0</v>
      </c>
      <c r="Z6" s="6">
        <f>IF(Dec!$E8&gt;0,VLOOKUP($A6,Dec!$O$4:$R$208,4,FALSE),0)</f>
        <v>0</v>
      </c>
      <c r="AA6" s="6">
        <f>IF(Dec!$E8&gt;0,VLOOKUP($A6,Dec!$O$4:$T$208,5,FALSE)+Dec!L$4/1000,0)</f>
        <v>0</v>
      </c>
      <c r="AB6" s="16">
        <f t="shared" si="43"/>
        <v>0</v>
      </c>
      <c r="AC6" s="6">
        <f>IF(Jan!$E8&gt;0,VLOOKUP($A6,Jan!$O$4:$R$207,4,FALSE),0)</f>
        <v>0</v>
      </c>
      <c r="AD6" s="6">
        <f>IF(Jan!$E8&gt;0,VLOOKUP($A6,Jan!$O$4:$T$207,5,FALSE)+Jan!L$4/1000,0)</f>
        <v>0</v>
      </c>
      <c r="AE6" s="16">
        <f t="shared" si="44"/>
        <v>0</v>
      </c>
      <c r="AF6" s="6">
        <f>IF(Feb!$E8&gt;0,VLOOKUP($A6,Feb!$O$4:$R$207,4,FALSE),0)</f>
        <v>0</v>
      </c>
      <c r="AG6" s="6">
        <f>IF(Feb!$E8&gt;0,VLOOKUP($A6,Feb!$O$4:$T$207,5,FALSE)+Feb!L$4/1000,0)</f>
        <v>0</v>
      </c>
      <c r="AH6" s="16">
        <f t="shared" si="45"/>
        <v>0</v>
      </c>
      <c r="AI6" s="6">
        <f>IF(Mar!$E8&gt;0,VLOOKUP($A6,Mar!$O$4:$R$207,4,FALSE),0)</f>
        <v>0</v>
      </c>
      <c r="AJ6" s="6">
        <f>IF(Mar!$E8&gt;0,VLOOKUP($A6,Mar!$O$4:$T$207,5,FALSE)+Mar!L$4/1000,0)</f>
        <v>0</v>
      </c>
      <c r="AK6" s="16">
        <f t="shared" si="46"/>
        <v>0</v>
      </c>
      <c r="AN6" s="16">
        <f t="shared" si="12"/>
        <v>0</v>
      </c>
      <c r="AQ6" s="1" t="str">
        <f t="shared" si="13"/>
        <v>Andy Draper</v>
      </c>
      <c r="AR6" s="6">
        <f t="shared" si="14"/>
        <v>0</v>
      </c>
      <c r="AS6" s="6">
        <f t="shared" si="15"/>
        <v>0</v>
      </c>
      <c r="AT6" s="6">
        <f t="shared" si="16"/>
        <v>0</v>
      </c>
      <c r="AU6" s="6">
        <f t="shared" si="17"/>
        <v>0</v>
      </c>
      <c r="AV6" s="6">
        <f t="shared" si="18"/>
        <v>0</v>
      </c>
      <c r="AW6" s="6">
        <f t="shared" si="19"/>
        <v>0</v>
      </c>
      <c r="AX6" s="6">
        <f t="shared" si="20"/>
        <v>0</v>
      </c>
      <c r="AY6" s="6">
        <f t="shared" si="21"/>
        <v>0</v>
      </c>
      <c r="AZ6" s="6">
        <f t="shared" si="22"/>
        <v>0</v>
      </c>
      <c r="BA6" s="6">
        <f t="shared" si="23"/>
        <v>0</v>
      </c>
      <c r="BB6" s="6">
        <f t="shared" si="24"/>
        <v>0</v>
      </c>
      <c r="BC6" s="6">
        <f t="shared" si="25"/>
        <v>0</v>
      </c>
      <c r="BE6" s="1">
        <f t="shared" si="26"/>
        <v>0</v>
      </c>
      <c r="BF6" s="1">
        <f t="shared" si="27"/>
        <v>0</v>
      </c>
      <c r="BG6" s="1">
        <f t="shared" si="28"/>
        <v>0</v>
      </c>
      <c r="BH6" s="1">
        <f t="shared" si="29"/>
        <v>0</v>
      </c>
      <c r="BI6" s="1">
        <f t="shared" si="30"/>
        <v>0</v>
      </c>
      <c r="BJ6" s="1">
        <f t="shared" si="31"/>
        <v>0</v>
      </c>
      <c r="BK6" s="1">
        <f t="shared" si="32"/>
        <v>0</v>
      </c>
      <c r="BL6" s="1">
        <f t="shared" si="33"/>
        <v>0</v>
      </c>
      <c r="BM6" s="1">
        <f t="shared" si="34"/>
        <v>0</v>
      </c>
    </row>
    <row r="7" spans="1:65" x14ac:dyDescent="0.3">
      <c r="A7" s="1" t="s">
        <v>228</v>
      </c>
      <c r="B7" s="6">
        <f>IF(Apr!$E9&gt;0,VLOOKUP($A7,Apr!$O$4:$T$209,4,FALSE),0)</f>
        <v>0</v>
      </c>
      <c r="C7" s="6">
        <f>IF(Apr!$E9&gt;0,VLOOKUP($A7,Apr!$O$4:$T$209,5,FALSE)+Apr!L$4/1000,0)</f>
        <v>0</v>
      </c>
      <c r="D7" s="16">
        <f t="shared" si="35"/>
        <v>0</v>
      </c>
      <c r="E7" s="6">
        <f>IF(May!$E9&gt;0,VLOOKUP($A7,May!$O$4:$T$208,4,FALSE),0)</f>
        <v>0</v>
      </c>
      <c r="F7" s="6">
        <f>IF(May!$E9&gt;0,VLOOKUP($A7,May!$O$4:$T$208,5,FALSE)+May!L$4/1000,0)</f>
        <v>0</v>
      </c>
      <c r="G7" s="16">
        <f t="shared" si="36"/>
        <v>0</v>
      </c>
      <c r="H7" s="6">
        <f>IF(Jun!$E9&gt;0,VLOOKUP($A7,Jun!$O$4:$R$208,4,FALSE),0)</f>
        <v>0</v>
      </c>
      <c r="I7" s="6">
        <f>IF(Jun!$E9&gt;0,VLOOKUP($A7,Jun!$O$4:$T$208,5,FALSE)+Jun!L$4/1000,0)</f>
        <v>0</v>
      </c>
      <c r="J7" s="16">
        <f t="shared" si="37"/>
        <v>0</v>
      </c>
      <c r="K7" s="6">
        <f>IF(Jul!$E9&gt;0,VLOOKUP($A7,Jul!$O$4:$R$207,4,FALSE),0)</f>
        <v>0</v>
      </c>
      <c r="L7" s="6">
        <f>IF(Jul!$E9&gt;0,VLOOKUP($A7,Jul!$O$4:$T$207,5,FALSE)+Jul!$L$4/1000,0)</f>
        <v>0</v>
      </c>
      <c r="M7" s="16">
        <f t="shared" si="38"/>
        <v>0</v>
      </c>
      <c r="N7" s="6">
        <f>IF(Aug!$E9&gt;0,VLOOKUP($A7,Aug!$O$4:$R$207,4,FALSE),0)</f>
        <v>0</v>
      </c>
      <c r="O7" s="6">
        <f>IF(Aug!$E9&gt;0,VLOOKUP($A7,Aug!$O$4:$T$207,5,FALSE)+Aug!L$4/1000,0)</f>
        <v>0</v>
      </c>
      <c r="P7" s="16">
        <f t="shared" si="39"/>
        <v>0</v>
      </c>
      <c r="Q7" s="6">
        <f>IF(Sep!$E9&gt;0,VLOOKUP($A7,Sep!$O$4:$R$207,4,FALSE),0)</f>
        <v>0</v>
      </c>
      <c r="R7" s="6">
        <f>IF(Sep!$E9&gt;0,VLOOKUP($A7,Sep!$O$4:$T$207,5,FALSE)+Sep!L$4/1000,0)</f>
        <v>0</v>
      </c>
      <c r="S7" s="16">
        <f t="shared" si="40"/>
        <v>0</v>
      </c>
      <c r="T7" s="6">
        <f>IF(Oct!$E9&gt;0,VLOOKUP($A7,Oct!$O$4:$R$207,4,FALSE),0)</f>
        <v>0</v>
      </c>
      <c r="U7" s="6">
        <f>IF(Oct!$E9&gt;0,VLOOKUP($A7,Oct!$O$4:$T$207,5,FALSE)+Oct!L$4/1000,0)</f>
        <v>0</v>
      </c>
      <c r="V7" s="16">
        <f t="shared" si="41"/>
        <v>0</v>
      </c>
      <c r="W7" s="6">
        <f>IF(Nov!$E9&gt;0,VLOOKUP($A7,Nov!$O$4:$R$207,4,FALSE),0)</f>
        <v>0</v>
      </c>
      <c r="X7" s="6">
        <f>IF(Nov!$E9&gt;0,VLOOKUP($A7,Nov!$O$4:$T$207,5,FALSE)+Nov!L$4/1000,0)</f>
        <v>0</v>
      </c>
      <c r="Y7" s="16">
        <f t="shared" si="42"/>
        <v>0</v>
      </c>
      <c r="Z7" s="6">
        <f>IF(Dec!$E9&gt;0,VLOOKUP($A7,Dec!$O$4:$R$208,4,FALSE),0)</f>
        <v>0</v>
      </c>
      <c r="AA7" s="6">
        <f>IF(Dec!$E9&gt;0,VLOOKUP($A7,Dec!$O$4:$T$208,5,FALSE)+Dec!L$4/1000,0)</f>
        <v>0</v>
      </c>
      <c r="AB7" s="16">
        <f t="shared" si="43"/>
        <v>0</v>
      </c>
      <c r="AC7" s="6">
        <f>IF(Jan!$E9&gt;0,VLOOKUP($A7,Jan!$O$4:$R$207,4,FALSE),0)</f>
        <v>33</v>
      </c>
      <c r="AD7" s="6">
        <f>IF(Jan!$E9&gt;0,VLOOKUP($A7,Jan!$O$4:$T$207,5,FALSE)+Jan!L$4/1000,0)</f>
        <v>1.4999999999999999E-2</v>
      </c>
      <c r="AE7" s="16">
        <f t="shared" si="44"/>
        <v>33.048000000000002</v>
      </c>
      <c r="AF7" s="6">
        <f>IF(Feb!$E9&gt;0,VLOOKUP($A7,Feb!$O$4:$R$207,4,FALSE),0)</f>
        <v>40</v>
      </c>
      <c r="AG7" s="6">
        <f>IF(Feb!$E9&gt;0,VLOOKUP($A7,Feb!$O$4:$T$207,5,FALSE)+Feb!L$4/1000,0)</f>
        <v>2.0150000000000001</v>
      </c>
      <c r="AH7" s="16">
        <f t="shared" si="45"/>
        <v>42.055</v>
      </c>
      <c r="AI7" s="6">
        <f>IF(Mar!$E9&gt;0,VLOOKUP($A7,Mar!$O$4:$R$207,4,FALSE),0)</f>
        <v>0</v>
      </c>
      <c r="AJ7" s="6">
        <f>IF(Mar!$E9&gt;0,VLOOKUP($A7,Mar!$O$4:$T$207,5,FALSE)+Mar!L$4/1000,0)</f>
        <v>0</v>
      </c>
      <c r="AK7" s="16">
        <f t="shared" si="46"/>
        <v>0</v>
      </c>
      <c r="AN7" s="16">
        <f t="shared" si="12"/>
        <v>75.156071000000011</v>
      </c>
      <c r="AQ7" s="1" t="str">
        <f t="shared" si="13"/>
        <v>Ant Joy</v>
      </c>
      <c r="AR7" s="6">
        <f t="shared" si="14"/>
        <v>0</v>
      </c>
      <c r="AS7" s="6">
        <f t="shared" si="15"/>
        <v>0</v>
      </c>
      <c r="AT7" s="6">
        <f t="shared" si="16"/>
        <v>0</v>
      </c>
      <c r="AU7" s="6">
        <f t="shared" si="17"/>
        <v>0</v>
      </c>
      <c r="AV7" s="6">
        <f t="shared" si="18"/>
        <v>0</v>
      </c>
      <c r="AW7" s="6">
        <f t="shared" si="19"/>
        <v>0</v>
      </c>
      <c r="AX7" s="6">
        <f t="shared" si="20"/>
        <v>0</v>
      </c>
      <c r="AY7" s="6">
        <f t="shared" si="21"/>
        <v>0</v>
      </c>
      <c r="AZ7" s="6">
        <f t="shared" si="22"/>
        <v>0</v>
      </c>
      <c r="BA7" s="6">
        <f t="shared" si="23"/>
        <v>33.048000000000002</v>
      </c>
      <c r="BB7" s="6">
        <f t="shared" si="24"/>
        <v>42.055</v>
      </c>
      <c r="BC7" s="6">
        <f t="shared" si="25"/>
        <v>0</v>
      </c>
      <c r="BE7" s="1">
        <f t="shared" si="26"/>
        <v>42.055</v>
      </c>
      <c r="BF7" s="1">
        <f t="shared" si="27"/>
        <v>33.048000000000002</v>
      </c>
      <c r="BG7" s="1">
        <f t="shared" si="28"/>
        <v>0</v>
      </c>
      <c r="BH7" s="1">
        <f t="shared" si="29"/>
        <v>0</v>
      </c>
      <c r="BI7" s="1">
        <f t="shared" si="30"/>
        <v>0</v>
      </c>
      <c r="BJ7" s="1">
        <f t="shared" si="31"/>
        <v>0</v>
      </c>
      <c r="BK7" s="1">
        <f t="shared" si="32"/>
        <v>0</v>
      </c>
      <c r="BL7" s="1">
        <f t="shared" si="33"/>
        <v>0</v>
      </c>
      <c r="BM7" s="1">
        <f t="shared" si="34"/>
        <v>0</v>
      </c>
    </row>
    <row r="8" spans="1:65" x14ac:dyDescent="0.3">
      <c r="A8" s="1" t="s">
        <v>18</v>
      </c>
      <c r="B8" s="6">
        <f>IF(Apr!$E10&gt;0,VLOOKUP($A8,Apr!$O$4:$T$209,4,FALSE),0)</f>
        <v>0</v>
      </c>
      <c r="C8" s="6">
        <f>IF(Apr!$E10&gt;0,VLOOKUP($A8,Apr!$O$4:$T$209,5,FALSE)+Apr!L$4/1000,0)</f>
        <v>0</v>
      </c>
      <c r="D8" s="16">
        <f t="shared" si="35"/>
        <v>0</v>
      </c>
      <c r="E8" s="6">
        <f>IF(May!$E10&gt;0,VLOOKUP($A8,May!$O$4:$T$208,4,FALSE),0)</f>
        <v>0</v>
      </c>
      <c r="F8" s="6">
        <f>IF(May!$E10&gt;0,VLOOKUP($A8,May!$O$4:$T$208,5,FALSE)+May!L$4/1000,0)</f>
        <v>0</v>
      </c>
      <c r="G8" s="16">
        <f t="shared" si="36"/>
        <v>0</v>
      </c>
      <c r="H8" s="6">
        <f>IF(Jun!$E10&gt;0,VLOOKUP($A8,Jun!$O$4:$R$208,4,FALSE),0)</f>
        <v>0</v>
      </c>
      <c r="I8" s="6">
        <f>IF(Jun!$E10&gt;0,VLOOKUP($A8,Jun!$O$4:$T$208,5,FALSE)+Jun!L$4/1000,0)</f>
        <v>0</v>
      </c>
      <c r="J8" s="16">
        <f t="shared" si="37"/>
        <v>0</v>
      </c>
      <c r="K8" s="6">
        <f>IF(Jul!$E10&gt;0,VLOOKUP($A8,Jul!$O$4:$R$207,4,FALSE),0)</f>
        <v>0</v>
      </c>
      <c r="L8" s="6">
        <f>IF(Jul!$E10&gt;0,VLOOKUP($A8,Jul!$O$4:$T$207,5,FALSE)+Jul!$L$4/1000,0)</f>
        <v>0</v>
      </c>
      <c r="M8" s="16">
        <f t="shared" si="38"/>
        <v>0</v>
      </c>
      <c r="N8" s="6">
        <f>IF(Aug!$E10&gt;0,VLOOKUP($A8,Aug!$O$4:$R$207,4,FALSE),0)</f>
        <v>0</v>
      </c>
      <c r="O8" s="6">
        <f>IF(Aug!$E10&gt;0,VLOOKUP($A8,Aug!$O$4:$T$207,5,FALSE)+Aug!L$4/1000,0)</f>
        <v>0</v>
      </c>
      <c r="P8" s="16">
        <f t="shared" si="39"/>
        <v>0</v>
      </c>
      <c r="Q8" s="6">
        <f>IF(Sep!$E10&gt;0,VLOOKUP($A8,Sep!$O$4:$R$207,4,FALSE),0)</f>
        <v>0</v>
      </c>
      <c r="R8" s="6">
        <f>IF(Sep!$E10&gt;0,VLOOKUP($A8,Sep!$O$4:$T$207,5,FALSE)+Sep!L$4/1000,0)</f>
        <v>0</v>
      </c>
      <c r="S8" s="16">
        <f t="shared" si="40"/>
        <v>0</v>
      </c>
      <c r="T8" s="6">
        <f>IF(Oct!$E10&gt;0,VLOOKUP($A8,Oct!$O$4:$R$207,4,FALSE),0)</f>
        <v>0</v>
      </c>
      <c r="U8" s="6">
        <f>IF(Oct!$E10&gt;0,VLOOKUP($A8,Oct!$O$4:$T$207,5,FALSE)+Oct!L$4/1000,0)</f>
        <v>0</v>
      </c>
      <c r="V8" s="16">
        <f t="shared" si="41"/>
        <v>0</v>
      </c>
      <c r="W8" s="6">
        <f>IF(Nov!$E10&gt;0,VLOOKUP($A8,Nov!$O$4:$R$207,4,FALSE),0)</f>
        <v>0</v>
      </c>
      <c r="X8" s="6">
        <f>IF(Nov!$E10&gt;0,VLOOKUP($A8,Nov!$O$4:$T$207,5,FALSE)+Nov!L$4/1000,0)</f>
        <v>0</v>
      </c>
      <c r="Y8" s="16">
        <f t="shared" si="42"/>
        <v>0</v>
      </c>
      <c r="Z8" s="6">
        <f>IF(Dec!$E10&gt;0,VLOOKUP($A8,Dec!$O$4:$R$208,4,FALSE),0)</f>
        <v>0</v>
      </c>
      <c r="AA8" s="6">
        <f>IF(Dec!$E10&gt;0,VLOOKUP($A8,Dec!$O$4:$T$208,5,FALSE)+Dec!L$4/1000,0)</f>
        <v>0</v>
      </c>
      <c r="AB8" s="16">
        <f t="shared" si="43"/>
        <v>0</v>
      </c>
      <c r="AC8" s="6">
        <f>IF(Jan!$E10&gt;0,VLOOKUP($A8,Jan!$O$4:$R$207,4,FALSE),0)</f>
        <v>0</v>
      </c>
      <c r="AD8" s="6">
        <f>IF(Jan!$E10&gt;0,VLOOKUP($A8,Jan!$O$4:$T$207,5,FALSE)+Jan!L$4/1000,0)</f>
        <v>0</v>
      </c>
      <c r="AE8" s="16">
        <f t="shared" si="44"/>
        <v>0</v>
      </c>
      <c r="AF8" s="6">
        <f>IF(Feb!$E10&gt;0,VLOOKUP($A8,Feb!$O$4:$R$207,4,FALSE),0)</f>
        <v>0</v>
      </c>
      <c r="AG8" s="6">
        <f>IF(Feb!$E10&gt;0,VLOOKUP($A8,Feb!$O$4:$T$207,5,FALSE)+Feb!L$4/1000,0)</f>
        <v>0</v>
      </c>
      <c r="AH8" s="16">
        <f t="shared" si="45"/>
        <v>0</v>
      </c>
      <c r="AI8" s="6">
        <f>IF(Mar!$E10&gt;0,VLOOKUP($A8,Mar!$O$4:$R$207,4,FALSE),0)</f>
        <v>0</v>
      </c>
      <c r="AJ8" s="6">
        <f>IF(Mar!$E10&gt;0,VLOOKUP($A8,Mar!$O$4:$T$207,5,FALSE)+Mar!L$4/1000,0)</f>
        <v>0</v>
      </c>
      <c r="AK8" s="16">
        <f t="shared" si="46"/>
        <v>0</v>
      </c>
      <c r="AN8" s="16">
        <f t="shared" si="12"/>
        <v>0</v>
      </c>
      <c r="AQ8" s="1" t="str">
        <f t="shared" si="13"/>
        <v>Barbara Holmes</v>
      </c>
      <c r="AR8" s="6">
        <f t="shared" si="14"/>
        <v>0</v>
      </c>
      <c r="AS8" s="6">
        <f t="shared" si="15"/>
        <v>0</v>
      </c>
      <c r="AT8" s="6">
        <f t="shared" si="16"/>
        <v>0</v>
      </c>
      <c r="AU8" s="6">
        <f t="shared" si="17"/>
        <v>0</v>
      </c>
      <c r="AV8" s="6">
        <f t="shared" si="18"/>
        <v>0</v>
      </c>
      <c r="AW8" s="6">
        <f t="shared" si="19"/>
        <v>0</v>
      </c>
      <c r="AX8" s="6">
        <f t="shared" si="20"/>
        <v>0</v>
      </c>
      <c r="AY8" s="6">
        <f t="shared" si="21"/>
        <v>0</v>
      </c>
      <c r="AZ8" s="6">
        <f t="shared" si="22"/>
        <v>0</v>
      </c>
      <c r="BA8" s="6">
        <f t="shared" si="23"/>
        <v>0</v>
      </c>
      <c r="BB8" s="6">
        <f t="shared" si="24"/>
        <v>0</v>
      </c>
      <c r="BC8" s="6">
        <f t="shared" si="25"/>
        <v>0</v>
      </c>
      <c r="BE8" s="1">
        <f t="shared" si="26"/>
        <v>0</v>
      </c>
      <c r="BF8" s="1">
        <f t="shared" si="27"/>
        <v>0</v>
      </c>
      <c r="BG8" s="1">
        <f t="shared" si="28"/>
        <v>0</v>
      </c>
      <c r="BH8" s="1">
        <f t="shared" si="29"/>
        <v>0</v>
      </c>
      <c r="BI8" s="1">
        <f t="shared" si="30"/>
        <v>0</v>
      </c>
      <c r="BJ8" s="1">
        <f t="shared" si="31"/>
        <v>0</v>
      </c>
      <c r="BK8" s="1">
        <f t="shared" si="32"/>
        <v>0</v>
      </c>
      <c r="BL8" s="1">
        <f t="shared" si="33"/>
        <v>0</v>
      </c>
      <c r="BM8" s="1">
        <f t="shared" si="34"/>
        <v>0</v>
      </c>
    </row>
    <row r="9" spans="1:65" x14ac:dyDescent="0.3">
      <c r="A9" s="1" t="s">
        <v>173</v>
      </c>
      <c r="B9" s="6">
        <f>IF(Apr!$E11&gt;0,VLOOKUP($A9,Apr!$O$4:$T$209,4,FALSE),0)</f>
        <v>36</v>
      </c>
      <c r="C9" s="6">
        <f>IF(Apr!$E11&gt;0,VLOOKUP($A9,Apr!$O$4:$T$209,5,FALSE)+Apr!L$4/1000,0)</f>
        <v>2.0150000000000001</v>
      </c>
      <c r="D9" s="16">
        <f>B9+(B9/1000)+C9+0.1</f>
        <v>38.151000000000003</v>
      </c>
      <c r="E9" s="6">
        <f>IF(May!$E11&gt;0,VLOOKUP($A9,May!$O$4:$T$208,4,FALSE),0)</f>
        <v>0</v>
      </c>
      <c r="F9" s="6">
        <f>IF(May!$E11&gt;0,VLOOKUP($A9,May!$O$4:$T$208,5,FALSE)+May!L$4/1000,0)</f>
        <v>0</v>
      </c>
      <c r="G9" s="16">
        <f t="shared" si="36"/>
        <v>0</v>
      </c>
      <c r="H9" s="6">
        <f>IF(Jun!$E11&gt;0,VLOOKUP($A9,Jun!$O$4:$R$208,4,FALSE),0)</f>
        <v>30</v>
      </c>
      <c r="I9" s="6">
        <f>IF(Jun!$E11&gt;0,VLOOKUP($A9,Jun!$O$4:$T$208,5,FALSE)+Jun!L$4/1000,0)</f>
        <v>1.2E-2</v>
      </c>
      <c r="J9" s="16">
        <f t="shared" si="37"/>
        <v>30.042000000000002</v>
      </c>
      <c r="K9" s="6">
        <f>IF(Jul!$E11&gt;0,VLOOKUP($A9,Jul!$O$4:$R$207,4,FALSE),0)</f>
        <v>0</v>
      </c>
      <c r="L9" s="6">
        <f>IF(Jul!$E11&gt;0,VLOOKUP($A9,Jul!$O$4:$T$207,5,FALSE)+Jul!$L$4/1000,0)</f>
        <v>0</v>
      </c>
      <c r="M9" s="16">
        <f t="shared" si="38"/>
        <v>0</v>
      </c>
      <c r="N9" s="6">
        <f>IF(Aug!$E11&gt;0,VLOOKUP($A9,Aug!$O$4:$R$207,4,FALSE),0)</f>
        <v>0</v>
      </c>
      <c r="O9" s="6">
        <f>IF(Aug!$E11&gt;0,VLOOKUP($A9,Aug!$O$4:$T$207,5,FALSE)+Aug!L$4/1000,0)</f>
        <v>0</v>
      </c>
      <c r="P9" s="16">
        <f t="shared" si="39"/>
        <v>0</v>
      </c>
      <c r="Q9" s="6">
        <f>IF(Sep!$E11&gt;0,VLOOKUP($A9,Sep!$O$4:$R$207,4,FALSE),0)</f>
        <v>0</v>
      </c>
      <c r="R9" s="6">
        <f>IF(Sep!$E11&gt;0,VLOOKUP($A9,Sep!$O$4:$T$207,5,FALSE)+Sep!L$4/1000,0)</f>
        <v>0</v>
      </c>
      <c r="S9" s="16">
        <f t="shared" si="40"/>
        <v>0</v>
      </c>
      <c r="T9" s="6">
        <f>IF(Oct!$E11&gt;0,VLOOKUP($A9,Oct!$O$4:$R$207,4,FALSE),0)</f>
        <v>36</v>
      </c>
      <c r="U9" s="6">
        <f>IF(Oct!$E11&gt;0,VLOOKUP($A9,Oct!$O$4:$T$207,5,FALSE)+Oct!L$4/1000,0)</f>
        <v>7.0000000000000001E-3</v>
      </c>
      <c r="V9" s="16">
        <f t="shared" si="41"/>
        <v>36.042999999999999</v>
      </c>
      <c r="W9" s="6">
        <f>IF(Nov!$E11&gt;0,VLOOKUP($A9,Nov!$O$4:$R$207,4,FALSE),0)</f>
        <v>0</v>
      </c>
      <c r="X9" s="6">
        <f>IF(Nov!$E11&gt;0,VLOOKUP($A9,Nov!$O$4:$T$207,5,FALSE)+Nov!L$4/1000,0)</f>
        <v>0</v>
      </c>
      <c r="Y9" s="16">
        <f t="shared" si="42"/>
        <v>0</v>
      </c>
      <c r="Z9" s="6">
        <f>IF(Dec!$E11&gt;0,VLOOKUP($A9,Dec!$O$4:$R$208,4,FALSE),0)</f>
        <v>0</v>
      </c>
      <c r="AA9" s="6">
        <f>IF(Dec!$E11&gt;0,VLOOKUP($A9,Dec!$O$4:$T$208,5,FALSE)+Dec!L$4/1000,0)</f>
        <v>0</v>
      </c>
      <c r="AB9" s="16">
        <f t="shared" si="43"/>
        <v>0</v>
      </c>
      <c r="AC9" s="6">
        <f>IF(Jan!$E11&gt;0,VLOOKUP($A9,Jan!$O$4:$R$207,4,FALSE),0)</f>
        <v>0</v>
      </c>
      <c r="AD9" s="6">
        <f>IF(Jan!$E11&gt;0,VLOOKUP($A9,Jan!$O$4:$T$207,5,FALSE)+Jan!L$4/1000,0)</f>
        <v>0</v>
      </c>
      <c r="AE9" s="16">
        <f t="shared" si="44"/>
        <v>0</v>
      </c>
      <c r="AF9" s="6">
        <f>IF(Feb!$E11&gt;0,VLOOKUP($A9,Feb!$O$4:$R$207,4,FALSE),0)</f>
        <v>36</v>
      </c>
      <c r="AG9" s="6">
        <f>IF(Feb!$E11&gt;0,VLOOKUP($A9,Feb!$O$4:$T$207,5,FALSE)+Feb!L$4/1000,0)</f>
        <v>2.0150000000000001</v>
      </c>
      <c r="AH9" s="16">
        <f t="shared" si="45"/>
        <v>38.051000000000002</v>
      </c>
      <c r="AI9" s="6">
        <f>IF(Mar!$E11&gt;0,VLOOKUP($A9,Mar!$O$4:$R$207,4,FALSE),0)</f>
        <v>28</v>
      </c>
      <c r="AJ9" s="6">
        <f>IF(Mar!$E11&gt;0,VLOOKUP($A9,Mar!$O$4:$T$207,5,FALSE)+Mar!L$4/1000,0)</f>
        <v>1.6E-2</v>
      </c>
      <c r="AK9" s="16">
        <f t="shared" si="46"/>
        <v>28.043999999999997</v>
      </c>
      <c r="AN9" s="16">
        <f t="shared" si="12"/>
        <v>170.3890432666667</v>
      </c>
      <c r="AQ9" s="1" t="str">
        <f t="shared" si="13"/>
        <v>Barry Broughton</v>
      </c>
      <c r="AR9" s="6">
        <f t="shared" si="14"/>
        <v>38.151000000000003</v>
      </c>
      <c r="AS9" s="6">
        <f t="shared" si="15"/>
        <v>0</v>
      </c>
      <c r="AT9" s="6">
        <f t="shared" si="16"/>
        <v>30.042000000000002</v>
      </c>
      <c r="AU9" s="6">
        <f t="shared" si="17"/>
        <v>0</v>
      </c>
      <c r="AV9" s="6">
        <f t="shared" si="18"/>
        <v>0</v>
      </c>
      <c r="AW9" s="6">
        <f t="shared" si="19"/>
        <v>0</v>
      </c>
      <c r="AX9" s="6">
        <f t="shared" si="20"/>
        <v>36.042999999999999</v>
      </c>
      <c r="AY9" s="6">
        <f t="shared" si="21"/>
        <v>0</v>
      </c>
      <c r="AZ9" s="6">
        <f t="shared" si="22"/>
        <v>0</v>
      </c>
      <c r="BA9" s="6">
        <f t="shared" si="23"/>
        <v>0</v>
      </c>
      <c r="BB9" s="6">
        <f t="shared" si="24"/>
        <v>38.051000000000002</v>
      </c>
      <c r="BC9" s="6">
        <f t="shared" si="25"/>
        <v>28.043999999999997</v>
      </c>
      <c r="BE9" s="1">
        <f t="shared" si="26"/>
        <v>38.151000000000003</v>
      </c>
      <c r="BF9" s="1">
        <f t="shared" si="27"/>
        <v>38.051000000000002</v>
      </c>
      <c r="BG9" s="1">
        <f t="shared" si="28"/>
        <v>36.042999999999999</v>
      </c>
      <c r="BH9" s="1">
        <f t="shared" si="29"/>
        <v>30.042000000000002</v>
      </c>
      <c r="BI9" s="1">
        <f t="shared" si="30"/>
        <v>28.043999999999997</v>
      </c>
      <c r="BJ9" s="1">
        <f t="shared" si="31"/>
        <v>0</v>
      </c>
      <c r="BK9" s="1">
        <f t="shared" si="32"/>
        <v>0</v>
      </c>
      <c r="BL9" s="1">
        <f t="shared" si="33"/>
        <v>0</v>
      </c>
      <c r="BM9" s="1">
        <f t="shared" si="34"/>
        <v>0</v>
      </c>
    </row>
    <row r="10" spans="1:65" x14ac:dyDescent="0.3">
      <c r="A10" s="1" t="s">
        <v>27</v>
      </c>
      <c r="B10" s="6">
        <f>IF(Apr!$E12&gt;0,VLOOKUP($A10,Apr!$O$4:$T$209,4,FALSE),0)</f>
        <v>0</v>
      </c>
      <c r="C10" s="6">
        <f>IF(Apr!$E12&gt;0,VLOOKUP($A10,Apr!$O$4:$T$209,5,FALSE)+Apr!L$4/1000,0)</f>
        <v>0</v>
      </c>
      <c r="D10" s="16">
        <f t="shared" si="35"/>
        <v>0</v>
      </c>
      <c r="E10" s="6">
        <f>IF(May!$E12&gt;0,VLOOKUP($A10,May!$O$4:$T$208,4,FALSE),0)</f>
        <v>0</v>
      </c>
      <c r="F10" s="6">
        <f>IF(May!$E12&gt;0,VLOOKUP($A10,May!$O$4:$T$208,5,FALSE)+May!L$4/1000,0)</f>
        <v>0</v>
      </c>
      <c r="G10" s="16">
        <f t="shared" si="36"/>
        <v>0</v>
      </c>
      <c r="H10" s="6">
        <f>IF(Jun!$E12&gt;0,VLOOKUP($A10,Jun!$O$4:$R$208,4,FALSE),0)</f>
        <v>0</v>
      </c>
      <c r="I10" s="6">
        <f>IF(Jun!$E12&gt;0,VLOOKUP($A10,Jun!$O$4:$T$208,5,FALSE)+Jun!L$4/1000,0)</f>
        <v>0</v>
      </c>
      <c r="J10" s="16">
        <f t="shared" si="37"/>
        <v>0</v>
      </c>
      <c r="K10" s="6">
        <f>IF(Jul!$E12&gt;0,VLOOKUP($A10,Jul!$O$4:$R$207,4,FALSE),0)</f>
        <v>0</v>
      </c>
      <c r="L10" s="6">
        <f>IF(Jul!$E12&gt;0,VLOOKUP($A10,Jul!$O$4:$T$207,5,FALSE)+Jul!$L$4/1000,0)</f>
        <v>0</v>
      </c>
      <c r="M10" s="16">
        <f t="shared" si="38"/>
        <v>0</v>
      </c>
      <c r="N10" s="6">
        <f>IF(Aug!$E12&gt;0,VLOOKUP($A10,Aug!$O$4:$R$207,4,FALSE),0)</f>
        <v>0</v>
      </c>
      <c r="O10" s="6">
        <f>IF(Aug!$E12&gt;0,VLOOKUP($A10,Aug!$O$4:$T$207,5,FALSE)+Aug!L$4/1000,0)</f>
        <v>0</v>
      </c>
      <c r="P10" s="16">
        <f t="shared" si="39"/>
        <v>0</v>
      </c>
      <c r="Q10" s="6">
        <f>IF(Sep!$E12&gt;0,VLOOKUP($A10,Sep!$O$4:$R$207,4,FALSE),0)</f>
        <v>0</v>
      </c>
      <c r="R10" s="6">
        <f>IF(Sep!$E12&gt;0,VLOOKUP($A10,Sep!$O$4:$T$207,5,FALSE)+Sep!L$4/1000,0)</f>
        <v>0</v>
      </c>
      <c r="S10" s="16">
        <f t="shared" si="40"/>
        <v>0</v>
      </c>
      <c r="T10" s="6">
        <f>IF(Oct!$E12&gt;0,VLOOKUP($A10,Oct!$O$4:$R$207,4,FALSE),0)</f>
        <v>0</v>
      </c>
      <c r="U10" s="6">
        <f>IF(Oct!$E12&gt;0,VLOOKUP($A10,Oct!$O$4:$T$207,5,FALSE)+Oct!L$4/1000,0)</f>
        <v>0</v>
      </c>
      <c r="V10" s="16">
        <f t="shared" si="41"/>
        <v>0</v>
      </c>
      <c r="W10" s="6">
        <f>IF(Nov!$E12&gt;0,VLOOKUP($A10,Nov!$O$4:$R$207,4,FALSE),0)</f>
        <v>0</v>
      </c>
      <c r="X10" s="6">
        <f>IF(Nov!$E12&gt;0,VLOOKUP($A10,Nov!$O$4:$T$207,5,FALSE)+Nov!L$4/1000,0)</f>
        <v>0</v>
      </c>
      <c r="Y10" s="16">
        <f t="shared" si="42"/>
        <v>0</v>
      </c>
      <c r="Z10" s="6">
        <f>IF(Dec!$E12&gt;0,VLOOKUP($A10,Dec!$O$4:$R$208,4,FALSE),0)</f>
        <v>0</v>
      </c>
      <c r="AA10" s="6">
        <f>IF(Dec!$E12&gt;0,VLOOKUP($A10,Dec!$O$4:$T$208,5,FALSE)+Dec!L$4/1000,0)</f>
        <v>0</v>
      </c>
      <c r="AB10" s="16">
        <f t="shared" si="43"/>
        <v>0</v>
      </c>
      <c r="AC10" s="6">
        <f>IF(Jan!$E12&gt;0,VLOOKUP($A10,Jan!$O$4:$R$207,4,FALSE),0)</f>
        <v>38</v>
      </c>
      <c r="AD10" s="6">
        <f>IF(Jan!$E12&gt;0,VLOOKUP($A10,Jan!$O$4:$T$207,5,FALSE)+Jan!L$4/1000,0)</f>
        <v>1.4999999999999999E-2</v>
      </c>
      <c r="AE10" s="16">
        <f t="shared" si="44"/>
        <v>38.052999999999997</v>
      </c>
      <c r="AF10" s="6">
        <f>IF(Feb!$E12&gt;0,VLOOKUP($A10,Feb!$O$4:$R$207,4,FALSE),0)</f>
        <v>28</v>
      </c>
      <c r="AG10" s="6">
        <f>IF(Feb!$E12&gt;0,VLOOKUP($A10,Feb!$O$4:$T$207,5,FALSE)+Feb!L$4/1000,0)</f>
        <v>2.0150000000000001</v>
      </c>
      <c r="AH10" s="16">
        <f t="shared" si="45"/>
        <v>30.042999999999999</v>
      </c>
      <c r="AI10" s="6">
        <f>IF(Mar!$E12&gt;0,VLOOKUP($A10,Mar!$O$4:$R$207,4,FALSE),0)</f>
        <v>26</v>
      </c>
      <c r="AJ10" s="6">
        <f>IF(Mar!$E12&gt;0,VLOOKUP($A10,Mar!$O$4:$T$207,5,FALSE)+Mar!L$4/1000,0)</f>
        <v>2.016</v>
      </c>
      <c r="AK10" s="16">
        <f t="shared" si="46"/>
        <v>28.042000000000002</v>
      </c>
      <c r="AN10" s="16">
        <f t="shared" si="12"/>
        <v>96.191675733333341</v>
      </c>
      <c r="AQ10" s="1" t="str">
        <f t="shared" si="13"/>
        <v>Bec Willetts</v>
      </c>
      <c r="AR10" s="6">
        <f t="shared" si="14"/>
        <v>0</v>
      </c>
      <c r="AS10" s="6">
        <f t="shared" si="15"/>
        <v>0</v>
      </c>
      <c r="AT10" s="6">
        <f t="shared" si="16"/>
        <v>0</v>
      </c>
      <c r="AU10" s="6">
        <f t="shared" si="17"/>
        <v>0</v>
      </c>
      <c r="AV10" s="6">
        <f t="shared" si="18"/>
        <v>0</v>
      </c>
      <c r="AW10" s="6">
        <f t="shared" si="19"/>
        <v>0</v>
      </c>
      <c r="AX10" s="6">
        <f t="shared" si="20"/>
        <v>0</v>
      </c>
      <c r="AY10" s="6">
        <f t="shared" si="21"/>
        <v>0</v>
      </c>
      <c r="AZ10" s="6">
        <f t="shared" si="22"/>
        <v>0</v>
      </c>
      <c r="BA10" s="6">
        <f t="shared" si="23"/>
        <v>38.052999999999997</v>
      </c>
      <c r="BB10" s="6">
        <f t="shared" si="24"/>
        <v>30.042999999999999</v>
      </c>
      <c r="BC10" s="6">
        <f t="shared" si="25"/>
        <v>28.042000000000002</v>
      </c>
      <c r="BE10" s="1">
        <f t="shared" si="26"/>
        <v>38.052999999999997</v>
      </c>
      <c r="BF10" s="1">
        <f t="shared" si="27"/>
        <v>30.042999999999999</v>
      </c>
      <c r="BG10" s="1">
        <f t="shared" si="28"/>
        <v>28.042000000000002</v>
      </c>
      <c r="BH10" s="1">
        <f t="shared" si="29"/>
        <v>0</v>
      </c>
      <c r="BI10" s="1">
        <f t="shared" si="30"/>
        <v>0</v>
      </c>
      <c r="BJ10" s="1">
        <f t="shared" si="31"/>
        <v>0</v>
      </c>
      <c r="BK10" s="1">
        <f t="shared" si="32"/>
        <v>0</v>
      </c>
      <c r="BL10" s="1">
        <f t="shared" si="33"/>
        <v>0</v>
      </c>
      <c r="BM10" s="1">
        <f t="shared" si="34"/>
        <v>0</v>
      </c>
    </row>
    <row r="11" spans="1:65" x14ac:dyDescent="0.3">
      <c r="A11" s="1" t="s">
        <v>17</v>
      </c>
      <c r="B11" s="6">
        <f>IF(Apr!$E13&gt;0,VLOOKUP($A11,Apr!$O$4:$T$209,4,FALSE),0)</f>
        <v>0</v>
      </c>
      <c r="C11" s="6">
        <f>IF(Apr!$E13&gt;0,VLOOKUP($A11,Apr!$O$4:$T$209,5,FALSE)+Apr!L$4/1000,0)</f>
        <v>0</v>
      </c>
      <c r="D11" s="16">
        <f t="shared" si="35"/>
        <v>0</v>
      </c>
      <c r="E11" s="6">
        <f>IF(May!$E13&gt;0,VLOOKUP($A11,May!$O$4:$T$208,4,FALSE),0)</f>
        <v>0</v>
      </c>
      <c r="F11" s="6">
        <f>IF(May!$E13&gt;0,VLOOKUP($A11,May!$O$4:$T$208,5,FALSE)+May!L$4/1000,0)</f>
        <v>0</v>
      </c>
      <c r="G11" s="16">
        <f t="shared" si="36"/>
        <v>0</v>
      </c>
      <c r="H11" s="6">
        <f>IF(Jun!$E13&gt;0,VLOOKUP($A11,Jun!$O$4:$R$208,4,FALSE),0)</f>
        <v>0</v>
      </c>
      <c r="I11" s="6">
        <f>IF(Jun!$E13&gt;0,VLOOKUP($A11,Jun!$O$4:$T$208,5,FALSE)+Jun!L$4/1000,0)</f>
        <v>0</v>
      </c>
      <c r="J11" s="16">
        <f t="shared" si="37"/>
        <v>0</v>
      </c>
      <c r="K11" s="6">
        <f>IF(Jul!$E13&gt;0,VLOOKUP($A11,Jul!$O$4:$R$207,4,FALSE),0)</f>
        <v>0</v>
      </c>
      <c r="L11" s="6">
        <f>IF(Jul!$E13&gt;0,VLOOKUP($A11,Jul!$O$4:$T$207,5,FALSE)+Jul!$L$4/1000,0)</f>
        <v>0</v>
      </c>
      <c r="M11" s="16">
        <f t="shared" si="38"/>
        <v>0</v>
      </c>
      <c r="N11" s="6">
        <f>IF(Aug!$E13&gt;0,VLOOKUP($A11,Aug!$O$4:$R$207,4,FALSE),0)</f>
        <v>0</v>
      </c>
      <c r="O11" s="6">
        <f>IF(Aug!$E13&gt;0,VLOOKUP($A11,Aug!$O$4:$T$207,5,FALSE)+Aug!L$4/1000,0)</f>
        <v>0</v>
      </c>
      <c r="P11" s="16">
        <f t="shared" si="39"/>
        <v>0</v>
      </c>
      <c r="Q11" s="6">
        <f>IF(Sep!$E13&gt;0,VLOOKUP($A11,Sep!$O$4:$R$207,4,FALSE),0)</f>
        <v>0</v>
      </c>
      <c r="R11" s="6">
        <f>IF(Sep!$E13&gt;0,VLOOKUP($A11,Sep!$O$4:$T$207,5,FALSE)+Sep!L$4/1000,0)</f>
        <v>0</v>
      </c>
      <c r="S11" s="16">
        <f t="shared" si="40"/>
        <v>0</v>
      </c>
      <c r="T11" s="6">
        <f>IF(Oct!$E13&gt;0,VLOOKUP($A11,Oct!$O$4:$R$207,4,FALSE),0)</f>
        <v>0</v>
      </c>
      <c r="U11" s="6">
        <f>IF(Oct!$E13&gt;0,VLOOKUP($A11,Oct!$O$4:$T$207,5,FALSE)+Oct!L$4/1000,0)</f>
        <v>0</v>
      </c>
      <c r="V11" s="16">
        <f t="shared" si="41"/>
        <v>0</v>
      </c>
      <c r="W11" s="6">
        <f>IF(Nov!$E13&gt;0,VLOOKUP($A11,Nov!$O$4:$R$207,4,FALSE),0)</f>
        <v>0</v>
      </c>
      <c r="X11" s="6">
        <f>IF(Nov!$E13&gt;0,VLOOKUP($A11,Nov!$O$4:$T$207,5,FALSE)+Nov!L$4/1000,0)</f>
        <v>0</v>
      </c>
      <c r="Y11" s="16">
        <f t="shared" si="42"/>
        <v>0</v>
      </c>
      <c r="Z11" s="6">
        <f>IF(Dec!$E13&gt;0,VLOOKUP($A11,Dec!$O$4:$R$208,4,FALSE),0)</f>
        <v>0</v>
      </c>
      <c r="AA11" s="6">
        <f>IF(Dec!$E13&gt;0,VLOOKUP($A11,Dec!$O$4:$T$208,5,FALSE)+Dec!L$4/1000,0)</f>
        <v>0</v>
      </c>
      <c r="AB11" s="16">
        <f t="shared" si="43"/>
        <v>0</v>
      </c>
      <c r="AC11" s="6">
        <f>IF(Jan!$E13&gt;0,VLOOKUP($A11,Jan!$O$4:$R$207,4,FALSE),0)</f>
        <v>0</v>
      </c>
      <c r="AD11" s="6">
        <f>IF(Jan!$E13&gt;0,VLOOKUP($A11,Jan!$O$4:$T$207,5,FALSE)+Jan!L$4/1000,0)</f>
        <v>0</v>
      </c>
      <c r="AE11" s="16">
        <f t="shared" si="44"/>
        <v>0</v>
      </c>
      <c r="AF11" s="6">
        <f>IF(Feb!$E13&gt;0,VLOOKUP($A11,Feb!$O$4:$R$207,4,FALSE),0)</f>
        <v>0</v>
      </c>
      <c r="AG11" s="6">
        <f>IF(Feb!$E13&gt;0,VLOOKUP($A11,Feb!$O$4:$T$207,5,FALSE)+Feb!L$4/1000,0)</f>
        <v>0</v>
      </c>
      <c r="AH11" s="16">
        <f t="shared" si="45"/>
        <v>0</v>
      </c>
      <c r="AI11" s="6">
        <f>IF(Mar!$E13&gt;0,VLOOKUP($A11,Mar!$O$4:$R$207,4,FALSE),0)</f>
        <v>0</v>
      </c>
      <c r="AJ11" s="6">
        <f>IF(Mar!$E13&gt;0,VLOOKUP($A11,Mar!$O$4:$T$207,5,FALSE)+Mar!L$4/1000,0)</f>
        <v>0</v>
      </c>
      <c r="AK11" s="16">
        <f t="shared" si="46"/>
        <v>0</v>
      </c>
      <c r="AN11" s="16">
        <f t="shared" si="12"/>
        <v>0</v>
      </c>
      <c r="AQ11" s="1" t="str">
        <f t="shared" si="13"/>
        <v>Bob Clough</v>
      </c>
      <c r="AR11" s="6">
        <f t="shared" si="14"/>
        <v>0</v>
      </c>
      <c r="AS11" s="6">
        <f t="shared" si="15"/>
        <v>0</v>
      </c>
      <c r="AT11" s="6">
        <f t="shared" si="16"/>
        <v>0</v>
      </c>
      <c r="AU11" s="6">
        <f t="shared" si="17"/>
        <v>0</v>
      </c>
      <c r="AV11" s="6">
        <f t="shared" si="18"/>
        <v>0</v>
      </c>
      <c r="AW11" s="6">
        <f t="shared" si="19"/>
        <v>0</v>
      </c>
      <c r="AX11" s="6">
        <f t="shared" si="20"/>
        <v>0</v>
      </c>
      <c r="AY11" s="6">
        <f t="shared" si="21"/>
        <v>0</v>
      </c>
      <c r="AZ11" s="6">
        <f t="shared" si="22"/>
        <v>0</v>
      </c>
      <c r="BA11" s="6">
        <f t="shared" si="23"/>
        <v>0</v>
      </c>
      <c r="BB11" s="6">
        <f t="shared" si="24"/>
        <v>0</v>
      </c>
      <c r="BC11" s="6">
        <f t="shared" si="25"/>
        <v>0</v>
      </c>
      <c r="BE11" s="1">
        <f t="shared" si="26"/>
        <v>0</v>
      </c>
      <c r="BF11" s="1">
        <f t="shared" si="27"/>
        <v>0</v>
      </c>
      <c r="BG11" s="1">
        <f t="shared" si="28"/>
        <v>0</v>
      </c>
      <c r="BH11" s="1">
        <f t="shared" si="29"/>
        <v>0</v>
      </c>
      <c r="BI11" s="1">
        <f t="shared" si="30"/>
        <v>0</v>
      </c>
      <c r="BJ11" s="1">
        <f t="shared" si="31"/>
        <v>0</v>
      </c>
      <c r="BK11" s="1">
        <f t="shared" si="32"/>
        <v>0</v>
      </c>
      <c r="BL11" s="1">
        <f t="shared" si="33"/>
        <v>0</v>
      </c>
      <c r="BM11" s="1">
        <f t="shared" si="34"/>
        <v>0</v>
      </c>
    </row>
    <row r="12" spans="1:65" x14ac:dyDescent="0.3">
      <c r="A12" s="1" t="s">
        <v>190</v>
      </c>
      <c r="B12" s="6">
        <f>IF(Apr!$E14&gt;0,VLOOKUP($A12,Apr!$O$4:$T$209,4,FALSE),0)</f>
        <v>0</v>
      </c>
      <c r="C12" s="6">
        <f>IF(Apr!$E14&gt;0,VLOOKUP($A12,Apr!$O$4:$T$209,5,FALSE)+Apr!L$4/1000,0)</f>
        <v>0</v>
      </c>
      <c r="D12" s="16">
        <f t="shared" si="35"/>
        <v>0</v>
      </c>
      <c r="E12" s="6">
        <f>IF(May!$E14&gt;0,VLOOKUP($A12,May!$O$4:$T$208,4,FALSE),0)</f>
        <v>0</v>
      </c>
      <c r="F12" s="6">
        <f>IF(May!$E14&gt;0,VLOOKUP($A12,May!$O$4:$T$208,5,FALSE)+May!L$4/1000,0)</f>
        <v>0</v>
      </c>
      <c r="G12" s="16">
        <f t="shared" si="36"/>
        <v>0</v>
      </c>
      <c r="H12" s="6">
        <f>IF(Jun!$E14&gt;0,VLOOKUP($A12,Jun!$O$4:$R$208,4,FALSE),0)</f>
        <v>0</v>
      </c>
      <c r="I12" s="6">
        <f>IF(Jun!$E14&gt;0,VLOOKUP($A12,Jun!$O$4:$T$208,5,FALSE)+Jun!L$4/1000,0)</f>
        <v>0</v>
      </c>
      <c r="J12" s="16">
        <f t="shared" si="37"/>
        <v>0</v>
      </c>
      <c r="K12" s="6">
        <f>IF(Jul!$E14&gt;0,VLOOKUP($A12,Jul!$O$4:$R$207,4,FALSE),0)</f>
        <v>0</v>
      </c>
      <c r="L12" s="6">
        <f>IF(Jul!$E14&gt;0,VLOOKUP($A12,Jul!$O$4:$T$207,5,FALSE)+Jul!$L$4/1000,0)</f>
        <v>0</v>
      </c>
      <c r="M12" s="16">
        <f t="shared" si="38"/>
        <v>0</v>
      </c>
      <c r="N12" s="6">
        <f>IF(Aug!$E14&gt;0,VLOOKUP($A12,Aug!$O$4:$R$207,4,FALSE),0)</f>
        <v>0</v>
      </c>
      <c r="O12" s="6">
        <f>IF(Aug!$E14&gt;0,VLOOKUP($A12,Aug!$O$4:$T$207,5,FALSE)+Aug!L$4/1000,0)</f>
        <v>0</v>
      </c>
      <c r="P12" s="16">
        <f t="shared" si="39"/>
        <v>0</v>
      </c>
      <c r="Q12" s="6">
        <f>IF(Sep!$E14&gt;0,VLOOKUP($A12,Sep!$O$4:$R$207,4,FALSE),0)</f>
        <v>0</v>
      </c>
      <c r="R12" s="6">
        <f>IF(Sep!$E14&gt;0,VLOOKUP($A12,Sep!$O$4:$T$207,5,FALSE)+Sep!L$4/1000,0)</f>
        <v>0</v>
      </c>
      <c r="S12" s="16">
        <f t="shared" si="40"/>
        <v>0</v>
      </c>
      <c r="T12" s="6">
        <f>IF(Oct!$E14&gt;0,VLOOKUP($A12,Oct!$O$4:$R$207,4,FALSE),0)</f>
        <v>0</v>
      </c>
      <c r="U12" s="6">
        <f>IF(Oct!$E14&gt;0,VLOOKUP($A12,Oct!$O$4:$T$207,5,FALSE)+Oct!L$4/1000,0)</f>
        <v>0</v>
      </c>
      <c r="V12" s="16">
        <f t="shared" si="41"/>
        <v>0</v>
      </c>
      <c r="W12" s="6">
        <f>IF(Nov!$E14&gt;0,VLOOKUP($A12,Nov!$O$4:$R$207,4,FALSE),0)</f>
        <v>0</v>
      </c>
      <c r="X12" s="6">
        <f>IF(Nov!$E14&gt;0,VLOOKUP($A12,Nov!$O$4:$T$207,5,FALSE)+Nov!L$4/1000,0)</f>
        <v>0</v>
      </c>
      <c r="Y12" s="16">
        <f t="shared" si="42"/>
        <v>0</v>
      </c>
      <c r="Z12" s="6">
        <f>IF(Dec!$E14&gt;0,VLOOKUP($A12,Dec!$O$4:$R$208,4,FALSE),0)</f>
        <v>0</v>
      </c>
      <c r="AA12" s="6">
        <f>IF(Dec!$E14&gt;0,VLOOKUP($A12,Dec!$O$4:$T$208,5,FALSE)+Dec!L$4/1000,0)</f>
        <v>0</v>
      </c>
      <c r="AB12" s="16">
        <f t="shared" si="43"/>
        <v>0</v>
      </c>
      <c r="AC12" s="6">
        <f>IF(Jan!$E14&gt;0,VLOOKUP($A12,Jan!$O$4:$R$207,4,FALSE),0)</f>
        <v>0</v>
      </c>
      <c r="AD12" s="6">
        <f>IF(Jan!$E14&gt;0,VLOOKUP($A12,Jan!$O$4:$T$207,5,FALSE)+Jan!L$4/1000,0)</f>
        <v>0</v>
      </c>
      <c r="AE12" s="16">
        <f t="shared" si="44"/>
        <v>0</v>
      </c>
      <c r="AF12" s="6">
        <f>IF(Feb!$E14&gt;0,VLOOKUP($A12,Feb!$O$4:$R$207,4,FALSE),0)</f>
        <v>0</v>
      </c>
      <c r="AG12" s="6">
        <f>IF(Feb!$E14&gt;0,VLOOKUP($A12,Feb!$O$4:$T$207,5,FALSE)+Feb!L$4/1000,0)</f>
        <v>0</v>
      </c>
      <c r="AH12" s="16">
        <f t="shared" si="45"/>
        <v>0</v>
      </c>
      <c r="AI12" s="6">
        <f>IF(Mar!$E14&gt;0,VLOOKUP($A12,Mar!$O$4:$R$207,4,FALSE),0)</f>
        <v>0</v>
      </c>
      <c r="AJ12" s="6">
        <f>IF(Mar!$E14&gt;0,VLOOKUP($A12,Mar!$O$4:$T$207,5,FALSE)+Mar!L$4/1000,0)</f>
        <v>0</v>
      </c>
      <c r="AK12" s="16">
        <f t="shared" si="46"/>
        <v>0</v>
      </c>
      <c r="AN12" s="16">
        <f t="shared" si="12"/>
        <v>0</v>
      </c>
      <c r="AQ12" s="1" t="str">
        <f t="shared" si="13"/>
        <v>Carolyn Melvin</v>
      </c>
      <c r="AR12" s="6">
        <f t="shared" si="14"/>
        <v>0</v>
      </c>
      <c r="AS12" s="6">
        <f t="shared" si="15"/>
        <v>0</v>
      </c>
      <c r="AT12" s="6">
        <f t="shared" si="16"/>
        <v>0</v>
      </c>
      <c r="AU12" s="6">
        <f t="shared" si="17"/>
        <v>0</v>
      </c>
      <c r="AV12" s="6">
        <f t="shared" si="18"/>
        <v>0</v>
      </c>
      <c r="AW12" s="6">
        <f t="shared" si="19"/>
        <v>0</v>
      </c>
      <c r="AX12" s="6">
        <f t="shared" si="20"/>
        <v>0</v>
      </c>
      <c r="AY12" s="6">
        <f t="shared" si="21"/>
        <v>0</v>
      </c>
      <c r="AZ12" s="6">
        <f t="shared" si="22"/>
        <v>0</v>
      </c>
      <c r="BA12" s="6">
        <f t="shared" si="23"/>
        <v>0</v>
      </c>
      <c r="BB12" s="6">
        <f t="shared" si="24"/>
        <v>0</v>
      </c>
      <c r="BC12" s="6">
        <f t="shared" si="25"/>
        <v>0</v>
      </c>
      <c r="BE12" s="1">
        <f t="shared" si="26"/>
        <v>0</v>
      </c>
      <c r="BF12" s="1">
        <f t="shared" si="27"/>
        <v>0</v>
      </c>
      <c r="BG12" s="1">
        <f t="shared" si="28"/>
        <v>0</v>
      </c>
      <c r="BH12" s="1">
        <f t="shared" si="29"/>
        <v>0</v>
      </c>
      <c r="BI12" s="1">
        <f t="shared" si="30"/>
        <v>0</v>
      </c>
      <c r="BJ12" s="1">
        <f t="shared" si="31"/>
        <v>0</v>
      </c>
      <c r="BK12" s="1">
        <f t="shared" si="32"/>
        <v>0</v>
      </c>
      <c r="BL12" s="1">
        <f t="shared" si="33"/>
        <v>0</v>
      </c>
      <c r="BM12" s="1">
        <f t="shared" si="34"/>
        <v>0</v>
      </c>
    </row>
    <row r="13" spans="1:65" x14ac:dyDescent="0.3">
      <c r="A13" s="1" t="s">
        <v>125</v>
      </c>
      <c r="B13" s="6">
        <f>IF(Apr!$E15&gt;0,VLOOKUP($A13,Apr!$O$4:$T$209,4,FALSE),0)</f>
        <v>0</v>
      </c>
      <c r="C13" s="6">
        <f>IF(Apr!$E15&gt;0,VLOOKUP($A13,Apr!$O$4:$T$209,5,FALSE)+Apr!L$4/1000,0)</f>
        <v>0</v>
      </c>
      <c r="D13" s="16">
        <f t="shared" si="35"/>
        <v>0</v>
      </c>
      <c r="E13" s="6">
        <f>IF(May!$E15&gt;0,VLOOKUP($A13,May!$O$4:$T$208,4,FALSE),0)</f>
        <v>0</v>
      </c>
      <c r="F13" s="6">
        <f>IF(May!$E15&gt;0,VLOOKUP($A13,May!$O$4:$T$208,5,FALSE)+May!L$4/1000,0)</f>
        <v>0</v>
      </c>
      <c r="G13" s="16">
        <f t="shared" si="36"/>
        <v>0</v>
      </c>
      <c r="H13" s="6">
        <f>IF(Jun!$E15&gt;0,VLOOKUP($A13,Jun!$O$4:$R$208,4,FALSE),0)</f>
        <v>0</v>
      </c>
      <c r="I13" s="6">
        <f>IF(Jun!$E15&gt;0,VLOOKUP($A13,Jun!$O$4:$T$208,5,FALSE)+Jun!L$4/1000,0)</f>
        <v>0</v>
      </c>
      <c r="J13" s="16">
        <f t="shared" si="37"/>
        <v>0</v>
      </c>
      <c r="K13" s="6">
        <f>IF(Jul!$E15&gt;0,VLOOKUP($A13,Jul!$O$4:$R$207,4,FALSE),0)</f>
        <v>0</v>
      </c>
      <c r="L13" s="6">
        <f>IF(Jul!$E15&gt;0,VLOOKUP($A13,Jul!$O$4:$T$207,5,FALSE)+Jul!$L$4/1000,0)</f>
        <v>0</v>
      </c>
      <c r="M13" s="16">
        <f t="shared" si="38"/>
        <v>0</v>
      </c>
      <c r="N13" s="6">
        <f>IF(Aug!$E15&gt;0,VLOOKUP($A13,Aug!$O$4:$R$207,4,FALSE),0)</f>
        <v>0</v>
      </c>
      <c r="O13" s="6">
        <f>IF(Aug!$E15&gt;0,VLOOKUP($A13,Aug!$O$4:$T$207,5,FALSE)+Aug!L$4/1000,0)</f>
        <v>0</v>
      </c>
      <c r="P13" s="16">
        <f t="shared" si="39"/>
        <v>0</v>
      </c>
      <c r="Q13" s="6">
        <f>IF(Sep!$E15&gt;0,VLOOKUP($A13,Sep!$O$4:$R$207,4,FALSE),0)</f>
        <v>0</v>
      </c>
      <c r="R13" s="6">
        <f>IF(Sep!$E15&gt;0,VLOOKUP($A13,Sep!$O$4:$T$207,5,FALSE)+Sep!L$4/1000,0)</f>
        <v>0</v>
      </c>
      <c r="S13" s="16">
        <f t="shared" si="40"/>
        <v>0</v>
      </c>
      <c r="T13" s="6">
        <f>IF(Oct!$E15&gt;0,VLOOKUP($A13,Oct!$O$4:$R$207,4,FALSE),0)</f>
        <v>0</v>
      </c>
      <c r="U13" s="6">
        <f>IF(Oct!$E15&gt;0,VLOOKUP($A13,Oct!$O$4:$T$207,5,FALSE)+Oct!L$4/1000,0)</f>
        <v>0</v>
      </c>
      <c r="V13" s="16">
        <f t="shared" si="41"/>
        <v>0</v>
      </c>
      <c r="W13" s="6">
        <f>IF(Nov!$E15&gt;0,VLOOKUP($A13,Nov!$O$4:$R$207,4,FALSE),0)</f>
        <v>37</v>
      </c>
      <c r="X13" s="6">
        <f>IF(Nov!$E15&gt;0,VLOOKUP($A13,Nov!$O$4:$T$207,5,FALSE)+Nov!L$4/1000,0)</f>
        <v>5.0000000000000001E-3</v>
      </c>
      <c r="Y13" s="16">
        <f t="shared" si="42"/>
        <v>37.042000000000002</v>
      </c>
      <c r="Z13" s="6">
        <f>IF(Dec!$E15&gt;0,VLOOKUP($A13,Dec!$O$4:$R$208,4,FALSE),0)</f>
        <v>0</v>
      </c>
      <c r="AA13" s="6">
        <f>IF(Dec!$E15&gt;0,VLOOKUP($A13,Dec!$O$4:$T$208,5,FALSE)+Dec!L$4/1000,0)</f>
        <v>0</v>
      </c>
      <c r="AB13" s="16">
        <f t="shared" si="43"/>
        <v>0</v>
      </c>
      <c r="AC13" s="6">
        <f>IF(Jan!$E15&gt;0,VLOOKUP($A13,Jan!$O$4:$R$207,4,FALSE),0)</f>
        <v>0</v>
      </c>
      <c r="AD13" s="6">
        <f>IF(Jan!$E15&gt;0,VLOOKUP($A13,Jan!$O$4:$T$207,5,FALSE)+Jan!L$4/1000,0)</f>
        <v>0</v>
      </c>
      <c r="AE13" s="16">
        <f t="shared" si="44"/>
        <v>0</v>
      </c>
      <c r="AF13" s="6">
        <f>IF(Feb!$E15&gt;0,VLOOKUP($A13,Feb!$O$4:$R$207,4,FALSE),0)</f>
        <v>0</v>
      </c>
      <c r="AG13" s="6">
        <f>IF(Feb!$E15&gt;0,VLOOKUP($A13,Feb!$O$4:$T$207,5,FALSE)+Feb!L$4/1000,0)</f>
        <v>0</v>
      </c>
      <c r="AH13" s="16">
        <f t="shared" si="45"/>
        <v>0</v>
      </c>
      <c r="AI13" s="6">
        <f>IF(Mar!$E15&gt;0,VLOOKUP($A13,Mar!$O$4:$R$207,4,FALSE),0)</f>
        <v>0</v>
      </c>
      <c r="AJ13" s="6">
        <f>IF(Mar!$E15&gt;0,VLOOKUP($A13,Mar!$O$4:$T$207,5,FALSE)+Mar!L$4/1000,0)</f>
        <v>0</v>
      </c>
      <c r="AK13" s="16">
        <f t="shared" si="46"/>
        <v>0</v>
      </c>
      <c r="AN13" s="16">
        <f t="shared" si="12"/>
        <v>37.079042000000001</v>
      </c>
      <c r="AQ13" s="1" t="str">
        <f t="shared" si="13"/>
        <v>Catherine Carrdus</v>
      </c>
      <c r="AR13" s="6">
        <f t="shared" si="14"/>
        <v>0</v>
      </c>
      <c r="AS13" s="6">
        <f t="shared" si="15"/>
        <v>0</v>
      </c>
      <c r="AT13" s="6">
        <f t="shared" si="16"/>
        <v>0</v>
      </c>
      <c r="AU13" s="6">
        <f t="shared" si="17"/>
        <v>0</v>
      </c>
      <c r="AV13" s="6">
        <f t="shared" si="18"/>
        <v>0</v>
      </c>
      <c r="AW13" s="6">
        <f t="shared" si="19"/>
        <v>0</v>
      </c>
      <c r="AX13" s="6">
        <f t="shared" si="20"/>
        <v>0</v>
      </c>
      <c r="AY13" s="6">
        <f t="shared" si="21"/>
        <v>37.042000000000002</v>
      </c>
      <c r="AZ13" s="6">
        <f t="shared" si="22"/>
        <v>0</v>
      </c>
      <c r="BA13" s="6">
        <f t="shared" si="23"/>
        <v>0</v>
      </c>
      <c r="BB13" s="6">
        <f t="shared" si="24"/>
        <v>0</v>
      </c>
      <c r="BC13" s="6">
        <f t="shared" si="25"/>
        <v>0</v>
      </c>
      <c r="BE13" s="1">
        <f t="shared" si="26"/>
        <v>37.042000000000002</v>
      </c>
      <c r="BF13" s="1">
        <f t="shared" si="27"/>
        <v>0</v>
      </c>
      <c r="BG13" s="1">
        <f t="shared" si="28"/>
        <v>0</v>
      </c>
      <c r="BH13" s="1">
        <f t="shared" si="29"/>
        <v>0</v>
      </c>
      <c r="BI13" s="1">
        <f t="shared" si="30"/>
        <v>0</v>
      </c>
      <c r="BJ13" s="1">
        <f t="shared" si="31"/>
        <v>0</v>
      </c>
      <c r="BK13" s="1">
        <f t="shared" si="32"/>
        <v>0</v>
      </c>
      <c r="BL13" s="1">
        <f t="shared" si="33"/>
        <v>0</v>
      </c>
      <c r="BM13" s="1">
        <f t="shared" si="34"/>
        <v>0</v>
      </c>
    </row>
    <row r="14" spans="1:65" x14ac:dyDescent="0.3">
      <c r="A14" s="1" t="s">
        <v>161</v>
      </c>
      <c r="B14" s="6">
        <f>IF(Apr!$E16&gt;0,VLOOKUP($A14,Apr!$O$4:$T$209,4,FALSE),0)</f>
        <v>0</v>
      </c>
      <c r="C14" s="6">
        <f>IF(Apr!$E16&gt;0,VLOOKUP($A14,Apr!$O$4:$T$209,5,FALSE)+Apr!L$4/1000,0)</f>
        <v>0</v>
      </c>
      <c r="D14" s="16">
        <f t="shared" si="35"/>
        <v>0</v>
      </c>
      <c r="E14" s="6">
        <f>IF(May!$E16&gt;0,VLOOKUP($A14,May!$O$4:$T$208,4,FALSE),0)</f>
        <v>0</v>
      </c>
      <c r="F14" s="6">
        <f>IF(May!$E16&gt;0,VLOOKUP($A14,May!$O$4:$T$208,5,FALSE)+May!L$4/1000,0)</f>
        <v>0</v>
      </c>
      <c r="G14" s="16">
        <f t="shared" si="36"/>
        <v>0</v>
      </c>
      <c r="H14" s="6">
        <f>IF(Jun!$E16&gt;0,VLOOKUP($A14,Jun!$O$4:$R$208,4,FALSE),0)</f>
        <v>0</v>
      </c>
      <c r="I14" s="6">
        <f>IF(Jun!$E16&gt;0,VLOOKUP($A14,Jun!$O$4:$T$208,5,FALSE)+Jun!L$4/1000,0)</f>
        <v>0</v>
      </c>
      <c r="J14" s="16">
        <f t="shared" si="37"/>
        <v>0</v>
      </c>
      <c r="K14" s="6">
        <f>IF(Jul!$E16&gt;0,VLOOKUP($A14,Jul!$O$4:$R$207,4,FALSE),0)</f>
        <v>40</v>
      </c>
      <c r="L14" s="6">
        <f>IF(Jul!$E16&gt;0,VLOOKUP($A14,Jul!$O$4:$T$207,5,FALSE)+Jul!$L$4/1000,0)</f>
        <v>2.0099999999999998</v>
      </c>
      <c r="M14" s="16">
        <f t="shared" si="38"/>
        <v>42.05</v>
      </c>
      <c r="N14" s="6">
        <f>IF(Aug!$E16&gt;0,VLOOKUP($A14,Aug!$O$4:$R$207,4,FALSE),0)</f>
        <v>0</v>
      </c>
      <c r="O14" s="6">
        <f>IF(Aug!$E16&gt;0,VLOOKUP($A14,Aug!$O$4:$T$207,5,FALSE)+Aug!L$4/1000,0)</f>
        <v>0</v>
      </c>
      <c r="P14" s="16">
        <f t="shared" si="39"/>
        <v>0</v>
      </c>
      <c r="Q14" s="6">
        <f>IF(Sep!$E16&gt;0,VLOOKUP($A14,Sep!$O$4:$R$207,4,FALSE),0)</f>
        <v>0</v>
      </c>
      <c r="R14" s="6">
        <f>IF(Sep!$E16&gt;0,VLOOKUP($A14,Sep!$O$4:$T$207,5,FALSE)+Sep!L$4/1000,0)</f>
        <v>0</v>
      </c>
      <c r="S14" s="16">
        <f t="shared" si="40"/>
        <v>0</v>
      </c>
      <c r="T14" s="6">
        <f>IF(Oct!$E16&gt;0,VLOOKUP($A14,Oct!$O$4:$R$207,4,FALSE),0)</f>
        <v>39</v>
      </c>
      <c r="U14" s="6">
        <f>IF(Oct!$E16&gt;0,VLOOKUP($A14,Oct!$O$4:$T$207,5,FALSE)+Oct!L$4/1000,0)</f>
        <v>2.0070000000000001</v>
      </c>
      <c r="V14" s="16">
        <f t="shared" si="41"/>
        <v>41.045999999999999</v>
      </c>
      <c r="W14" s="6">
        <f>IF(Nov!$E16&gt;0,VLOOKUP($A14,Nov!$O$4:$R$207,4,FALSE),0)</f>
        <v>0</v>
      </c>
      <c r="X14" s="6">
        <f>IF(Nov!$E16&gt;0,VLOOKUP($A14,Nov!$O$4:$T$207,5,FALSE)+Nov!L$4/1000,0)</f>
        <v>0</v>
      </c>
      <c r="Y14" s="16">
        <f t="shared" si="42"/>
        <v>0</v>
      </c>
      <c r="Z14" s="6">
        <f>IF(Dec!$E16&gt;0,VLOOKUP($A14,Dec!$O$4:$R$208,4,FALSE),0)</f>
        <v>0</v>
      </c>
      <c r="AA14" s="6">
        <f>IF(Dec!$E16&gt;0,VLOOKUP($A14,Dec!$O$4:$T$208,5,FALSE)+Dec!L$4/1000,0)</f>
        <v>0</v>
      </c>
      <c r="AB14" s="16">
        <f t="shared" si="43"/>
        <v>0</v>
      </c>
      <c r="AC14" s="6">
        <f>IF(Jan!$E16&gt;0,VLOOKUP($A14,Jan!$O$4:$R$207,4,FALSE),0)</f>
        <v>0</v>
      </c>
      <c r="AD14" s="6">
        <f>IF(Jan!$E16&gt;0,VLOOKUP($A14,Jan!$O$4:$T$207,5,FALSE)+Jan!L$4/1000,0)</f>
        <v>0</v>
      </c>
      <c r="AE14" s="16">
        <f t="shared" si="44"/>
        <v>0</v>
      </c>
      <c r="AF14" s="6">
        <f>IF(Feb!$E16&gt;0,VLOOKUP($A14,Feb!$O$4:$R$207,4,FALSE),0)</f>
        <v>0</v>
      </c>
      <c r="AG14" s="6">
        <f>IF(Feb!$E16&gt;0,VLOOKUP($A14,Feb!$O$4:$T$207,5,FALSE)+Feb!L$4/1000,0)</f>
        <v>0</v>
      </c>
      <c r="AH14" s="16">
        <f t="shared" si="45"/>
        <v>0</v>
      </c>
      <c r="AI14" s="6">
        <f>IF(Mar!$E16&gt;0,VLOOKUP($A14,Mar!$O$4:$R$207,4,FALSE),0)</f>
        <v>0</v>
      </c>
      <c r="AJ14" s="6">
        <f>IF(Mar!$E16&gt;0,VLOOKUP($A14,Mar!$O$4:$T$207,5,FALSE)+Mar!L$4/1000,0)</f>
        <v>0</v>
      </c>
      <c r="AK14" s="16">
        <f t="shared" si="46"/>
        <v>0</v>
      </c>
      <c r="AN14" s="16">
        <f t="shared" si="12"/>
        <v>83.15173200000001</v>
      </c>
      <c r="AQ14" s="1" t="str">
        <f t="shared" si="13"/>
        <v>Catherine MacLachlan</v>
      </c>
      <c r="AR14" s="6">
        <f t="shared" si="14"/>
        <v>0</v>
      </c>
      <c r="AS14" s="6">
        <f t="shared" si="15"/>
        <v>0</v>
      </c>
      <c r="AT14" s="6">
        <f t="shared" si="16"/>
        <v>0</v>
      </c>
      <c r="AU14" s="6">
        <f t="shared" si="17"/>
        <v>42.05</v>
      </c>
      <c r="AV14" s="6">
        <f t="shared" si="18"/>
        <v>0</v>
      </c>
      <c r="AW14" s="6">
        <f t="shared" si="19"/>
        <v>0</v>
      </c>
      <c r="AX14" s="6">
        <f t="shared" si="20"/>
        <v>41.045999999999999</v>
      </c>
      <c r="AY14" s="6">
        <f t="shared" si="21"/>
        <v>0</v>
      </c>
      <c r="AZ14" s="6">
        <f t="shared" si="22"/>
        <v>0</v>
      </c>
      <c r="BA14" s="6">
        <f t="shared" si="23"/>
        <v>0</v>
      </c>
      <c r="BB14" s="6">
        <f t="shared" si="24"/>
        <v>0</v>
      </c>
      <c r="BC14" s="6">
        <f t="shared" si="25"/>
        <v>0</v>
      </c>
      <c r="BE14" s="1">
        <f t="shared" si="26"/>
        <v>42.05</v>
      </c>
      <c r="BF14" s="1">
        <f t="shared" si="27"/>
        <v>41.045999999999999</v>
      </c>
      <c r="BG14" s="1">
        <f t="shared" si="28"/>
        <v>0</v>
      </c>
      <c r="BH14" s="1">
        <f t="shared" si="29"/>
        <v>0</v>
      </c>
      <c r="BI14" s="1">
        <f t="shared" si="30"/>
        <v>0</v>
      </c>
      <c r="BJ14" s="1">
        <f t="shared" si="31"/>
        <v>0</v>
      </c>
      <c r="BK14" s="1">
        <f t="shared" si="32"/>
        <v>0</v>
      </c>
      <c r="BL14" s="1">
        <f t="shared" si="33"/>
        <v>0</v>
      </c>
      <c r="BM14" s="1">
        <f t="shared" si="34"/>
        <v>0</v>
      </c>
    </row>
    <row r="15" spans="1:65" x14ac:dyDescent="0.3">
      <c r="A15" s="1" t="s">
        <v>137</v>
      </c>
      <c r="B15" s="6">
        <f>IF(Apr!$E17&gt;0,VLOOKUP($A15,Apr!$O$4:$T$209,4,FALSE),0)</f>
        <v>0</v>
      </c>
      <c r="C15" s="6">
        <f>IF(Apr!$E17&gt;0,VLOOKUP($A15,Apr!$O$4:$T$209,5,FALSE)+Apr!L$4/1000,0)</f>
        <v>0</v>
      </c>
      <c r="D15" s="16">
        <f t="shared" si="35"/>
        <v>0</v>
      </c>
      <c r="E15" s="6">
        <f>IF(May!$E17&gt;0,VLOOKUP($A15,May!$O$4:$T$208,4,FALSE),0)</f>
        <v>0</v>
      </c>
      <c r="F15" s="6">
        <f>IF(May!$E17&gt;0,VLOOKUP($A15,May!$O$4:$T$208,5,FALSE)+May!L$4/1000,0)</f>
        <v>0</v>
      </c>
      <c r="G15" s="16">
        <f t="shared" si="36"/>
        <v>0</v>
      </c>
      <c r="H15" s="6">
        <f>IF(Jun!$E17&gt;0,VLOOKUP($A15,Jun!$O$4:$R$208,4,FALSE),0)</f>
        <v>0</v>
      </c>
      <c r="I15" s="6">
        <f>IF(Jun!$E17&gt;0,VLOOKUP($A15,Jun!$O$4:$T$208,5,FALSE)+Jun!L$4/1000,0)</f>
        <v>0</v>
      </c>
      <c r="J15" s="16">
        <f t="shared" si="37"/>
        <v>0</v>
      </c>
      <c r="K15" s="6">
        <f>IF(Jul!$E17&gt;0,VLOOKUP($A15,Jul!$O$4:$R$207,4,FALSE),0)</f>
        <v>0</v>
      </c>
      <c r="L15" s="6">
        <f>IF(Jul!$E17&gt;0,VLOOKUP($A15,Jul!$O$4:$T$207,5,FALSE)+Jul!$L$4/1000,0)</f>
        <v>0</v>
      </c>
      <c r="M15" s="16">
        <f t="shared" si="38"/>
        <v>0</v>
      </c>
      <c r="N15" s="6">
        <f>IF(Aug!$E17&gt;0,VLOOKUP($A15,Aug!$O$4:$R$207,4,FALSE),0)</f>
        <v>0</v>
      </c>
      <c r="O15" s="6">
        <f>IF(Aug!$E17&gt;0,VLOOKUP($A15,Aug!$O$4:$T$207,5,FALSE)+Aug!L$4/1000,0)</f>
        <v>0</v>
      </c>
      <c r="P15" s="16">
        <f t="shared" si="39"/>
        <v>0</v>
      </c>
      <c r="Q15" s="6">
        <f>IF(Sep!$E17&gt;0,VLOOKUP($A15,Sep!$O$4:$R$207,4,FALSE),0)</f>
        <v>0</v>
      </c>
      <c r="R15" s="6">
        <f>IF(Sep!$E17&gt;0,VLOOKUP($A15,Sep!$O$4:$T$207,5,FALSE)+Sep!L$4/1000,0)</f>
        <v>0</v>
      </c>
      <c r="S15" s="16">
        <f t="shared" si="40"/>
        <v>0</v>
      </c>
      <c r="T15" s="6">
        <f>IF(Oct!$E17&gt;0,VLOOKUP($A15,Oct!$O$4:$R$207,4,FALSE),0)</f>
        <v>0</v>
      </c>
      <c r="U15" s="6">
        <f>IF(Oct!$E17&gt;0,VLOOKUP($A15,Oct!$O$4:$T$207,5,FALSE)+Oct!L$4/1000,0)</f>
        <v>0</v>
      </c>
      <c r="V15" s="16">
        <f t="shared" si="41"/>
        <v>0</v>
      </c>
      <c r="W15" s="6">
        <f>IF(Nov!$E17&gt;0,VLOOKUP($A15,Nov!$O$4:$R$207,4,FALSE),0)</f>
        <v>0</v>
      </c>
      <c r="X15" s="6">
        <f>IF(Nov!$E17&gt;0,VLOOKUP($A15,Nov!$O$4:$T$207,5,FALSE)+Nov!L$4/1000,0)</f>
        <v>0</v>
      </c>
      <c r="Y15" s="16">
        <f t="shared" si="42"/>
        <v>0</v>
      </c>
      <c r="Z15" s="6">
        <f>IF(Dec!$E17&gt;0,VLOOKUP($A15,Dec!$O$4:$R$208,4,FALSE),0)</f>
        <v>35</v>
      </c>
      <c r="AA15" s="6">
        <f>IF(Dec!$E17&gt;0,VLOOKUP($A15,Dec!$O$4:$T$208,5,FALSE)+Dec!L$4/1000,0)</f>
        <v>1.2E-2</v>
      </c>
      <c r="AB15" s="16">
        <f t="shared" si="43"/>
        <v>35.046999999999997</v>
      </c>
      <c r="AC15" s="6">
        <f>IF(Jan!$E17&gt;0,VLOOKUP($A15,Jan!$O$4:$R$207,4,FALSE),0)</f>
        <v>28</v>
      </c>
      <c r="AD15" s="6">
        <f>IF(Jan!$E17&gt;0,VLOOKUP($A15,Jan!$O$4:$T$207,5,FALSE)+Jan!L$4/1000,0)</f>
        <v>1.4999999999999999E-2</v>
      </c>
      <c r="AE15" s="16">
        <f t="shared" si="44"/>
        <v>28.042999999999999</v>
      </c>
      <c r="AF15" s="6">
        <f>IF(Feb!$E17&gt;0,VLOOKUP($A15,Feb!$O$4:$R$207,4,FALSE),0)</f>
        <v>30</v>
      </c>
      <c r="AG15" s="6">
        <f>IF(Feb!$E17&gt;0,VLOOKUP($A15,Feb!$O$4:$T$207,5,FALSE)+Feb!L$4/1000,0)</f>
        <v>1.4999999999999999E-2</v>
      </c>
      <c r="AH15" s="16">
        <f t="shared" si="45"/>
        <v>30.045000000000002</v>
      </c>
      <c r="AI15" s="6">
        <f>IF(Mar!$E17&gt;0,VLOOKUP($A15,Mar!$O$4:$R$207,4,FALSE),0)</f>
        <v>0</v>
      </c>
      <c r="AJ15" s="6">
        <f>IF(Mar!$E17&gt;0,VLOOKUP($A15,Mar!$O$4:$T$207,5,FALSE)+Mar!L$4/1000,0)</f>
        <v>0</v>
      </c>
      <c r="AK15" s="16">
        <f t="shared" si="46"/>
        <v>0</v>
      </c>
      <c r="AN15" s="16">
        <f t="shared" si="12"/>
        <v>93.185670599999995</v>
      </c>
      <c r="AQ15" s="1" t="str">
        <f t="shared" si="13"/>
        <v>Chris Bowker</v>
      </c>
      <c r="AR15" s="6">
        <f t="shared" si="14"/>
        <v>0</v>
      </c>
      <c r="AS15" s="6">
        <f t="shared" si="15"/>
        <v>0</v>
      </c>
      <c r="AT15" s="6">
        <f t="shared" si="16"/>
        <v>0</v>
      </c>
      <c r="AU15" s="6">
        <f t="shared" si="17"/>
        <v>0</v>
      </c>
      <c r="AV15" s="6">
        <f t="shared" si="18"/>
        <v>0</v>
      </c>
      <c r="AW15" s="6">
        <f t="shared" si="19"/>
        <v>0</v>
      </c>
      <c r="AX15" s="6">
        <f t="shared" si="20"/>
        <v>0</v>
      </c>
      <c r="AY15" s="6">
        <f t="shared" si="21"/>
        <v>0</v>
      </c>
      <c r="AZ15" s="6">
        <f t="shared" si="22"/>
        <v>35.046999999999997</v>
      </c>
      <c r="BA15" s="6">
        <f t="shared" si="23"/>
        <v>28.042999999999999</v>
      </c>
      <c r="BB15" s="6">
        <f t="shared" si="24"/>
        <v>30.045000000000002</v>
      </c>
      <c r="BC15" s="6">
        <f t="shared" si="25"/>
        <v>0</v>
      </c>
      <c r="BE15" s="1">
        <f t="shared" si="26"/>
        <v>35.046999999999997</v>
      </c>
      <c r="BF15" s="1">
        <f t="shared" si="27"/>
        <v>30.045000000000002</v>
      </c>
      <c r="BG15" s="1">
        <f t="shared" si="28"/>
        <v>28.042999999999999</v>
      </c>
      <c r="BH15" s="1">
        <f t="shared" si="29"/>
        <v>0</v>
      </c>
      <c r="BI15" s="1">
        <f t="shared" si="30"/>
        <v>0</v>
      </c>
      <c r="BJ15" s="1">
        <f t="shared" si="31"/>
        <v>0</v>
      </c>
      <c r="BK15" s="1">
        <f t="shared" si="32"/>
        <v>0</v>
      </c>
      <c r="BL15" s="1">
        <f t="shared" si="33"/>
        <v>0</v>
      </c>
      <c r="BM15" s="1">
        <f t="shared" si="34"/>
        <v>0</v>
      </c>
    </row>
    <row r="16" spans="1:65" x14ac:dyDescent="0.3">
      <c r="A16" s="1" t="s">
        <v>172</v>
      </c>
      <c r="B16" s="6">
        <f>IF(Apr!$E18&gt;0,VLOOKUP($A16,Apr!$O$4:$T$209,4,FALSE),0)</f>
        <v>35</v>
      </c>
      <c r="C16" s="6">
        <f>IF(Apr!$E18&gt;0,VLOOKUP($A16,Apr!$O$4:$T$209,5,FALSE)+Apr!L$4/1000,0)</f>
        <v>2.0150000000000001</v>
      </c>
      <c r="D16" s="16">
        <f>B16+B16/1000+C16-0.1</f>
        <v>36.949999999999996</v>
      </c>
      <c r="E16" s="6">
        <f>IF(May!$E18&gt;0,VLOOKUP($A16,May!$O$4:$T$208,4,FALSE),0)</f>
        <v>0</v>
      </c>
      <c r="F16" s="6">
        <f>IF(May!$E18&gt;0,VLOOKUP($A16,May!$O$4:$T$208,5,FALSE)+May!L$4/1000,0)</f>
        <v>0</v>
      </c>
      <c r="G16" s="16">
        <f t="shared" si="36"/>
        <v>0</v>
      </c>
      <c r="H16" s="6">
        <f>IF(Jun!$E18&gt;0,VLOOKUP($A16,Jun!$O$4:$R$208,4,FALSE),0)</f>
        <v>0</v>
      </c>
      <c r="I16" s="6">
        <f>IF(Jun!$E18&gt;0,VLOOKUP($A16,Jun!$O$4:$T$208,5,FALSE)+Jun!L$4/1000,0)</f>
        <v>0</v>
      </c>
      <c r="J16" s="16">
        <f t="shared" si="37"/>
        <v>0</v>
      </c>
      <c r="K16" s="6">
        <f>IF(Jul!$E18&gt;0,VLOOKUP($A16,Jul!$O$4:$R$207,4,FALSE),0)</f>
        <v>0</v>
      </c>
      <c r="L16" s="6">
        <f>IF(Jul!$E18&gt;0,VLOOKUP($A16,Jul!$O$4:$T$207,5,FALSE)+Jul!$L$4/1000,0)</f>
        <v>0</v>
      </c>
      <c r="M16" s="16">
        <f t="shared" si="38"/>
        <v>0</v>
      </c>
      <c r="N16" s="6">
        <f>IF(Aug!$E18&gt;0,VLOOKUP($A16,Aug!$O$4:$R$207,4,FALSE),0)</f>
        <v>0</v>
      </c>
      <c r="O16" s="6">
        <f>IF(Aug!$E18&gt;0,VLOOKUP($A16,Aug!$O$4:$T$207,5,FALSE)+Aug!L$4/1000,0)</f>
        <v>0</v>
      </c>
      <c r="P16" s="16">
        <f t="shared" si="39"/>
        <v>0</v>
      </c>
      <c r="Q16" s="6">
        <f>IF(Sep!$E18&gt;0,VLOOKUP($A16,Sep!$O$4:$R$207,4,FALSE),0)</f>
        <v>0</v>
      </c>
      <c r="R16" s="6">
        <f>IF(Sep!$E18&gt;0,VLOOKUP($A16,Sep!$O$4:$T$207,5,FALSE)+Sep!L$4/1000,0)</f>
        <v>0</v>
      </c>
      <c r="S16" s="16">
        <f t="shared" si="40"/>
        <v>0</v>
      </c>
      <c r="T16" s="6">
        <f>IF(Oct!$E18&gt;0,VLOOKUP($A16,Oct!$O$4:$R$207,4,FALSE),0)</f>
        <v>0</v>
      </c>
      <c r="U16" s="6">
        <f>IF(Oct!$E18&gt;0,VLOOKUP($A16,Oct!$O$4:$T$207,5,FALSE)+Oct!L$4/1000,0)</f>
        <v>0</v>
      </c>
      <c r="V16" s="16">
        <f t="shared" si="41"/>
        <v>0</v>
      </c>
      <c r="W16" s="6">
        <f>IF(Nov!$E18&gt;0,VLOOKUP($A16,Nov!$O$4:$R$207,4,FALSE),0)</f>
        <v>0</v>
      </c>
      <c r="X16" s="6">
        <f>IF(Nov!$E18&gt;0,VLOOKUP($A16,Nov!$O$4:$T$207,5,FALSE)+Nov!L$4/1000,0)</f>
        <v>0</v>
      </c>
      <c r="Y16" s="16">
        <f t="shared" si="42"/>
        <v>0</v>
      </c>
      <c r="Z16" s="6">
        <f>IF(Dec!$E18&gt;0,VLOOKUP($A16,Dec!$O$4:$R$208,4,FALSE),0)</f>
        <v>38</v>
      </c>
      <c r="AA16" s="6">
        <f>IF(Dec!$E18&gt;0,VLOOKUP($A16,Dec!$O$4:$T$208,5,FALSE)+Dec!L$4/1000,0)</f>
        <v>2.012</v>
      </c>
      <c r="AB16" s="16">
        <f t="shared" si="43"/>
        <v>40.049999999999997</v>
      </c>
      <c r="AC16" s="6">
        <f>IF(Jan!$E18&gt;0,VLOOKUP($A16,Jan!$O$4:$R$207,4,FALSE),0)</f>
        <v>0</v>
      </c>
      <c r="AD16" s="6">
        <f>IF(Jan!$E18&gt;0,VLOOKUP($A16,Jan!$O$4:$T$207,5,FALSE)+Jan!L$4/1000,0)</f>
        <v>0</v>
      </c>
      <c r="AE16" s="16">
        <f t="shared" si="44"/>
        <v>0</v>
      </c>
      <c r="AF16" s="6">
        <f>IF(Feb!$E18&gt;0,VLOOKUP($A16,Feb!$O$4:$R$207,4,FALSE),0)</f>
        <v>0</v>
      </c>
      <c r="AG16" s="6">
        <f>IF(Feb!$E18&gt;0,VLOOKUP($A16,Feb!$O$4:$T$207,5,FALSE)+Feb!L$4/1000,0)</f>
        <v>0</v>
      </c>
      <c r="AH16" s="16">
        <f t="shared" si="45"/>
        <v>0</v>
      </c>
      <c r="AI16" s="6">
        <f>IF(Mar!$E18&gt;0,VLOOKUP($A16,Mar!$O$4:$R$207,4,FALSE),0)</f>
        <v>31</v>
      </c>
      <c r="AJ16" s="6">
        <f>IF(Mar!$E18&gt;0,VLOOKUP($A16,Mar!$O$4:$T$207,5,FALSE)+Mar!L$4/1000,0)</f>
        <v>2.016</v>
      </c>
      <c r="AK16" s="16">
        <f t="shared" si="46"/>
        <v>33.046999999999997</v>
      </c>
      <c r="AN16" s="16">
        <f t="shared" si="12"/>
        <v>110.10597606666666</v>
      </c>
      <c r="AQ16" s="1" t="str">
        <f t="shared" si="13"/>
        <v>Chris Cottam</v>
      </c>
      <c r="AR16" s="6">
        <f t="shared" si="14"/>
        <v>36.949999999999996</v>
      </c>
      <c r="AS16" s="6">
        <f t="shared" si="15"/>
        <v>0</v>
      </c>
      <c r="AT16" s="6">
        <f t="shared" si="16"/>
        <v>0</v>
      </c>
      <c r="AU16" s="6">
        <f t="shared" si="17"/>
        <v>0</v>
      </c>
      <c r="AV16" s="6">
        <f t="shared" si="18"/>
        <v>0</v>
      </c>
      <c r="AW16" s="6">
        <f t="shared" si="19"/>
        <v>0</v>
      </c>
      <c r="AX16" s="6">
        <f t="shared" si="20"/>
        <v>0</v>
      </c>
      <c r="AY16" s="6">
        <f t="shared" si="21"/>
        <v>0</v>
      </c>
      <c r="AZ16" s="6">
        <f t="shared" si="22"/>
        <v>40.049999999999997</v>
      </c>
      <c r="BA16" s="6">
        <f t="shared" si="23"/>
        <v>0</v>
      </c>
      <c r="BB16" s="6">
        <f t="shared" si="24"/>
        <v>0</v>
      </c>
      <c r="BC16" s="6">
        <f t="shared" si="25"/>
        <v>33.046999999999997</v>
      </c>
      <c r="BE16" s="1">
        <f t="shared" si="26"/>
        <v>40.049999999999997</v>
      </c>
      <c r="BF16" s="1">
        <f t="shared" si="27"/>
        <v>36.949999999999996</v>
      </c>
      <c r="BG16" s="1">
        <f t="shared" si="28"/>
        <v>33.046999999999997</v>
      </c>
      <c r="BH16" s="1">
        <f t="shared" si="29"/>
        <v>0</v>
      </c>
      <c r="BI16" s="1">
        <f t="shared" si="30"/>
        <v>0</v>
      </c>
      <c r="BJ16" s="1">
        <f t="shared" si="31"/>
        <v>0</v>
      </c>
      <c r="BK16" s="1">
        <f t="shared" si="32"/>
        <v>0</v>
      </c>
      <c r="BL16" s="1">
        <f t="shared" si="33"/>
        <v>0</v>
      </c>
      <c r="BM16" s="1">
        <f t="shared" si="34"/>
        <v>0</v>
      </c>
    </row>
    <row r="17" spans="1:65" x14ac:dyDescent="0.3">
      <c r="A17" s="1" t="s">
        <v>150</v>
      </c>
      <c r="B17" s="6">
        <f>IF(Apr!$E19&gt;0,VLOOKUP($A17,Apr!$O$4:$T$209,4,FALSE),0)</f>
        <v>34</v>
      </c>
      <c r="C17" s="6">
        <f>IF(Apr!$E19&gt;0,VLOOKUP($A17,Apr!$O$4:$T$209,5,FALSE)+Apr!L$4/1000,0)</f>
        <v>1.4999999999999999E-2</v>
      </c>
      <c r="D17" s="16">
        <f t="shared" si="35"/>
        <v>34.048999999999999</v>
      </c>
      <c r="E17" s="6">
        <f>IF(May!$E19&gt;0,VLOOKUP($A17,May!$O$4:$T$208,4,FALSE),0)</f>
        <v>0</v>
      </c>
      <c r="F17" s="6">
        <f>IF(May!$E19&gt;0,VLOOKUP($A17,May!$O$4:$T$208,5,FALSE)+May!L$4/1000,0)</f>
        <v>0</v>
      </c>
      <c r="G17" s="16">
        <f t="shared" si="36"/>
        <v>0</v>
      </c>
      <c r="H17" s="6">
        <f>IF(Jun!$E19&gt;0,VLOOKUP($A17,Jun!$O$4:$R$208,4,FALSE),0)</f>
        <v>0</v>
      </c>
      <c r="I17" s="6">
        <f>IF(Jun!$E19&gt;0,VLOOKUP($A17,Jun!$O$4:$T$208,5,FALSE)+Jun!L$4/1000,0)</f>
        <v>0</v>
      </c>
      <c r="J17" s="16">
        <f t="shared" si="37"/>
        <v>0</v>
      </c>
      <c r="K17" s="6">
        <f>IF(Jul!$E19&gt;0,VLOOKUP($A17,Jul!$O$4:$R$207,4,FALSE),0)</f>
        <v>0</v>
      </c>
      <c r="L17" s="6">
        <f>IF(Jul!$E19&gt;0,VLOOKUP($A17,Jul!$O$4:$T$207,5,FALSE)+Jul!$L$4/1000,0)</f>
        <v>0</v>
      </c>
      <c r="M17" s="16">
        <f t="shared" si="38"/>
        <v>0</v>
      </c>
      <c r="N17" s="6">
        <f>IF(Aug!$E19&gt;0,VLOOKUP($A17,Aug!$O$4:$R$207,4,FALSE),0)</f>
        <v>36</v>
      </c>
      <c r="O17" s="6">
        <f>IF(Aug!$E19&gt;0,VLOOKUP($A17,Aug!$O$4:$T$207,5,FALSE)+Aug!L$4/1000,0)</f>
        <v>5.0000000000000001E-3</v>
      </c>
      <c r="P17" s="16">
        <f t="shared" si="39"/>
        <v>36.041000000000004</v>
      </c>
      <c r="Q17" s="6">
        <f>IF(Sep!$E19&gt;0,VLOOKUP($A17,Sep!$O$4:$R$207,4,FALSE),0)</f>
        <v>0</v>
      </c>
      <c r="R17" s="6">
        <f>IF(Sep!$E19&gt;0,VLOOKUP($A17,Sep!$O$4:$T$207,5,FALSE)+Sep!L$4/1000,0)</f>
        <v>0</v>
      </c>
      <c r="S17" s="16">
        <f t="shared" si="40"/>
        <v>0</v>
      </c>
      <c r="T17" s="6">
        <f>IF(Oct!$E19&gt;0,VLOOKUP($A17,Oct!$O$4:$R$207,4,FALSE),0)</f>
        <v>0</v>
      </c>
      <c r="U17" s="6">
        <f>IF(Oct!$E19&gt;0,VLOOKUP($A17,Oct!$O$4:$T$207,5,FALSE)+Oct!L$4/1000,0)</f>
        <v>0</v>
      </c>
      <c r="V17" s="16">
        <f t="shared" si="41"/>
        <v>0</v>
      </c>
      <c r="W17" s="6">
        <f>IF(Nov!$E19&gt;0,VLOOKUP($A17,Nov!$O$4:$R$207,4,FALSE),0)</f>
        <v>0</v>
      </c>
      <c r="X17" s="6">
        <f>IF(Nov!$E19&gt;0,VLOOKUP($A17,Nov!$O$4:$T$207,5,FALSE)+Nov!L$4/1000,0)</f>
        <v>0</v>
      </c>
      <c r="Y17" s="16">
        <f t="shared" si="42"/>
        <v>0</v>
      </c>
      <c r="Z17" s="6">
        <f>IF(Dec!$E19&gt;0,VLOOKUP($A17,Dec!$O$4:$R$208,4,FALSE),0)</f>
        <v>0</v>
      </c>
      <c r="AA17" s="6">
        <f>IF(Dec!$E19&gt;0,VLOOKUP($A17,Dec!$O$4:$T$208,5,FALSE)+Dec!L$4/1000,0)</f>
        <v>0</v>
      </c>
      <c r="AB17" s="16">
        <f t="shared" si="43"/>
        <v>0</v>
      </c>
      <c r="AC17" s="6">
        <f>IF(Jan!$E19&gt;0,VLOOKUP($A17,Jan!$O$4:$R$207,4,FALSE),0)</f>
        <v>0</v>
      </c>
      <c r="AD17" s="6">
        <f>IF(Jan!$E19&gt;0,VLOOKUP($A17,Jan!$O$4:$T$207,5,FALSE)+Jan!L$4/1000,0)</f>
        <v>0</v>
      </c>
      <c r="AE17" s="16">
        <f t="shared" si="44"/>
        <v>0</v>
      </c>
      <c r="AF17" s="6">
        <f>IF(Feb!$E19&gt;0,VLOOKUP($A17,Feb!$O$4:$R$207,4,FALSE),0)</f>
        <v>0</v>
      </c>
      <c r="AG17" s="6">
        <f>IF(Feb!$E19&gt;0,VLOOKUP($A17,Feb!$O$4:$T$207,5,FALSE)+Feb!L$4/1000,0)</f>
        <v>0</v>
      </c>
      <c r="AH17" s="16">
        <f t="shared" si="45"/>
        <v>0</v>
      </c>
      <c r="AI17" s="6">
        <f>IF(Mar!$E19&gt;0,VLOOKUP($A17,Mar!$O$4:$R$207,4,FALSE),0)</f>
        <v>38</v>
      </c>
      <c r="AJ17" s="6">
        <f>IF(Mar!$E19&gt;0,VLOOKUP($A17,Mar!$O$4:$T$207,5,FALSE)+Mar!L$4/1000,0)</f>
        <v>1.6E-2</v>
      </c>
      <c r="AK17" s="16">
        <f t="shared" si="46"/>
        <v>38.053999999999995</v>
      </c>
      <c r="AN17" s="16">
        <f t="shared" si="12"/>
        <v>108.20087746666667</v>
      </c>
      <c r="AQ17" s="1" t="str">
        <f t="shared" si="13"/>
        <v>Claire Markham</v>
      </c>
      <c r="AR17" s="6">
        <f t="shared" si="14"/>
        <v>34.048999999999999</v>
      </c>
      <c r="AS17" s="6">
        <f t="shared" si="15"/>
        <v>0</v>
      </c>
      <c r="AT17" s="6">
        <f t="shared" si="16"/>
        <v>0</v>
      </c>
      <c r="AU17" s="6">
        <f t="shared" si="17"/>
        <v>0</v>
      </c>
      <c r="AV17" s="6">
        <f t="shared" si="18"/>
        <v>36.041000000000004</v>
      </c>
      <c r="AW17" s="6">
        <f t="shared" si="19"/>
        <v>0</v>
      </c>
      <c r="AX17" s="6">
        <f t="shared" si="20"/>
        <v>0</v>
      </c>
      <c r="AY17" s="6">
        <f t="shared" si="21"/>
        <v>0</v>
      </c>
      <c r="AZ17" s="6">
        <f t="shared" si="22"/>
        <v>0</v>
      </c>
      <c r="BA17" s="6">
        <f t="shared" si="23"/>
        <v>0</v>
      </c>
      <c r="BB17" s="6">
        <f t="shared" si="24"/>
        <v>0</v>
      </c>
      <c r="BC17" s="6">
        <f t="shared" si="25"/>
        <v>38.053999999999995</v>
      </c>
      <c r="BE17" s="1">
        <f t="shared" si="26"/>
        <v>38.053999999999995</v>
      </c>
      <c r="BF17" s="1">
        <f t="shared" si="27"/>
        <v>36.041000000000004</v>
      </c>
      <c r="BG17" s="1">
        <f t="shared" si="28"/>
        <v>34.048999999999999</v>
      </c>
      <c r="BH17" s="1">
        <f t="shared" si="29"/>
        <v>0</v>
      </c>
      <c r="BI17" s="1">
        <f t="shared" si="30"/>
        <v>0</v>
      </c>
      <c r="BJ17" s="1">
        <f t="shared" si="31"/>
        <v>0</v>
      </c>
      <c r="BK17" s="1">
        <f t="shared" si="32"/>
        <v>0</v>
      </c>
      <c r="BL17" s="1">
        <f t="shared" si="33"/>
        <v>0</v>
      </c>
      <c r="BM17" s="1">
        <f t="shared" si="34"/>
        <v>0</v>
      </c>
    </row>
    <row r="18" spans="1:65" x14ac:dyDescent="0.3">
      <c r="A18" s="1" t="s">
        <v>177</v>
      </c>
      <c r="B18" s="6">
        <f>IF(Apr!$E20&gt;0,VLOOKUP($A18,Apr!$O$4:$T$209,4,FALSE),0)</f>
        <v>0</v>
      </c>
      <c r="C18" s="6">
        <f>IF(Apr!$E20&gt;0,VLOOKUP($A18,Apr!$O$4:$T$209,5,FALSE)+Apr!L$4/1000,0)</f>
        <v>0</v>
      </c>
      <c r="D18" s="16">
        <f t="shared" si="35"/>
        <v>0</v>
      </c>
      <c r="E18" s="6">
        <f>IF(May!$E20&gt;0,VLOOKUP($A18,May!$O$4:$T$208,4,FALSE),0)</f>
        <v>0</v>
      </c>
      <c r="F18" s="6">
        <f>IF(May!$E20&gt;0,VLOOKUP($A18,May!$O$4:$T$208,5,FALSE)+May!L$4/1000,0)</f>
        <v>0</v>
      </c>
      <c r="G18" s="16">
        <f t="shared" si="36"/>
        <v>0</v>
      </c>
      <c r="H18" s="6">
        <f>IF(Jun!$E20&gt;0,VLOOKUP($A18,Jun!$O$4:$R$208,4,FALSE),0)</f>
        <v>0</v>
      </c>
      <c r="I18" s="6">
        <f>IF(Jun!$E20&gt;0,VLOOKUP($A18,Jun!$O$4:$T$208,5,FALSE)+Jun!L$4/1000,0)</f>
        <v>0</v>
      </c>
      <c r="J18" s="16">
        <f t="shared" si="37"/>
        <v>0</v>
      </c>
      <c r="K18" s="6">
        <f>IF(Jul!$E20&gt;0,VLOOKUP($A18,Jul!$O$4:$R$207,4,FALSE),0)</f>
        <v>0</v>
      </c>
      <c r="L18" s="6">
        <f>IF(Jul!$E20&gt;0,VLOOKUP($A18,Jul!$O$4:$T$207,5,FALSE)+Jul!$L$4/1000,0)</f>
        <v>0</v>
      </c>
      <c r="M18" s="16">
        <f t="shared" si="38"/>
        <v>0</v>
      </c>
      <c r="N18" s="6">
        <f>IF(Aug!$E20&gt;0,VLOOKUP($A18,Aug!$O$4:$R$207,4,FALSE),0)</f>
        <v>0</v>
      </c>
      <c r="O18" s="6">
        <f>IF(Aug!$E20&gt;0,VLOOKUP($A18,Aug!$O$4:$T$207,5,FALSE)+Aug!L$4/1000,0)</f>
        <v>0</v>
      </c>
      <c r="P18" s="16">
        <f t="shared" si="39"/>
        <v>0</v>
      </c>
      <c r="Q18" s="6">
        <f>IF(Sep!$E20&gt;0,VLOOKUP($A18,Sep!$O$4:$R$207,4,FALSE),0)</f>
        <v>0</v>
      </c>
      <c r="R18" s="6">
        <f>IF(Sep!$E20&gt;0,VLOOKUP($A18,Sep!$O$4:$T$207,5,FALSE)+Sep!L$4/1000,0)</f>
        <v>0</v>
      </c>
      <c r="S18" s="16">
        <f t="shared" si="40"/>
        <v>0</v>
      </c>
      <c r="T18" s="6">
        <f>IF(Oct!$E20&gt;0,VLOOKUP($A18,Oct!$O$4:$R$207,4,FALSE),0)</f>
        <v>0</v>
      </c>
      <c r="U18" s="6">
        <f>IF(Oct!$E20&gt;0,VLOOKUP($A18,Oct!$O$4:$T$207,5,FALSE)+Oct!L$4/1000,0)</f>
        <v>0</v>
      </c>
      <c r="V18" s="16">
        <f t="shared" si="41"/>
        <v>0</v>
      </c>
      <c r="W18" s="6">
        <f>IF(Nov!$E20&gt;0,VLOOKUP($A18,Nov!$O$4:$R$207,4,FALSE),0)</f>
        <v>0</v>
      </c>
      <c r="X18" s="6">
        <f>IF(Nov!$E20&gt;0,VLOOKUP($A18,Nov!$O$4:$T$207,5,FALSE)+Nov!L$4/1000,0)</f>
        <v>0</v>
      </c>
      <c r="Y18" s="16">
        <f t="shared" si="42"/>
        <v>0</v>
      </c>
      <c r="Z18" s="6">
        <f>IF(Dec!$E20&gt;0,VLOOKUP($A18,Dec!$O$4:$R$208,4,FALSE),0)</f>
        <v>0</v>
      </c>
      <c r="AA18" s="6">
        <f>IF(Dec!$E20&gt;0,VLOOKUP($A18,Dec!$O$4:$T$208,5,FALSE)+Dec!L$4/1000,0)</f>
        <v>0</v>
      </c>
      <c r="AB18" s="16">
        <f t="shared" si="43"/>
        <v>0</v>
      </c>
      <c r="AC18" s="6">
        <f>IF(Jan!$E20&gt;0,VLOOKUP($A18,Jan!$O$4:$R$207,4,FALSE),0)</f>
        <v>0</v>
      </c>
      <c r="AD18" s="6">
        <f>IF(Jan!$E20&gt;0,VLOOKUP($A18,Jan!$O$4:$T$207,5,FALSE)+Jan!L$4/1000,0)</f>
        <v>0</v>
      </c>
      <c r="AE18" s="16">
        <f t="shared" si="44"/>
        <v>0</v>
      </c>
      <c r="AF18" s="6">
        <f>IF(Feb!$E20&gt;0,VLOOKUP($A18,Feb!$O$4:$R$207,4,FALSE),0)</f>
        <v>0</v>
      </c>
      <c r="AG18" s="6">
        <f>IF(Feb!$E20&gt;0,VLOOKUP($A18,Feb!$O$4:$T$207,5,FALSE)+Feb!L$4/1000,0)</f>
        <v>0</v>
      </c>
      <c r="AH18" s="16">
        <f t="shared" si="45"/>
        <v>0</v>
      </c>
      <c r="AI18" s="6">
        <f>IF(Mar!$E20&gt;0,VLOOKUP($A18,Mar!$O$4:$R$207,4,FALSE),0)</f>
        <v>0</v>
      </c>
      <c r="AJ18" s="6">
        <f>IF(Mar!$E20&gt;0,VLOOKUP($A18,Mar!$O$4:$T$207,5,FALSE)+Mar!L$4/1000,0)</f>
        <v>0</v>
      </c>
      <c r="AK18" s="16">
        <f t="shared" si="46"/>
        <v>0</v>
      </c>
      <c r="AN18" s="16">
        <f t="shared" si="12"/>
        <v>0</v>
      </c>
      <c r="AQ18" s="1" t="str">
        <f t="shared" si="13"/>
        <v>Clare Taylor</v>
      </c>
      <c r="AR18" s="6">
        <f t="shared" si="14"/>
        <v>0</v>
      </c>
      <c r="AS18" s="6">
        <f t="shared" si="15"/>
        <v>0</v>
      </c>
      <c r="AT18" s="6">
        <f t="shared" si="16"/>
        <v>0</v>
      </c>
      <c r="AU18" s="6">
        <f t="shared" si="17"/>
        <v>0</v>
      </c>
      <c r="AV18" s="6">
        <f t="shared" si="18"/>
        <v>0</v>
      </c>
      <c r="AW18" s="6">
        <f t="shared" si="19"/>
        <v>0</v>
      </c>
      <c r="AX18" s="6">
        <f t="shared" si="20"/>
        <v>0</v>
      </c>
      <c r="AY18" s="6">
        <f t="shared" si="21"/>
        <v>0</v>
      </c>
      <c r="AZ18" s="6">
        <f t="shared" si="22"/>
        <v>0</v>
      </c>
      <c r="BA18" s="6">
        <f t="shared" si="23"/>
        <v>0</v>
      </c>
      <c r="BB18" s="6">
        <f t="shared" si="24"/>
        <v>0</v>
      </c>
      <c r="BC18" s="6">
        <f t="shared" si="25"/>
        <v>0</v>
      </c>
      <c r="BE18" s="1">
        <f t="shared" si="26"/>
        <v>0</v>
      </c>
      <c r="BF18" s="1">
        <f t="shared" si="27"/>
        <v>0</v>
      </c>
      <c r="BG18" s="1">
        <f t="shared" si="28"/>
        <v>0</v>
      </c>
      <c r="BH18" s="1">
        <f t="shared" si="29"/>
        <v>0</v>
      </c>
      <c r="BI18" s="1">
        <f t="shared" si="30"/>
        <v>0</v>
      </c>
      <c r="BJ18" s="1">
        <f t="shared" si="31"/>
        <v>0</v>
      </c>
      <c r="BK18" s="1">
        <f t="shared" si="32"/>
        <v>0</v>
      </c>
      <c r="BL18" s="1">
        <f t="shared" si="33"/>
        <v>0</v>
      </c>
      <c r="BM18" s="1">
        <f t="shared" si="34"/>
        <v>0</v>
      </c>
    </row>
    <row r="19" spans="1:65" x14ac:dyDescent="0.3">
      <c r="A19" s="1" t="s">
        <v>152</v>
      </c>
      <c r="B19" s="6">
        <f>IF(Apr!$E21&gt;0,VLOOKUP($A19,Apr!$O$4:$T$209,4,FALSE),0)</f>
        <v>31</v>
      </c>
      <c r="C19" s="6">
        <f>IF(Apr!$E21&gt;0,VLOOKUP($A19,Apr!$O$4:$T$209,5,FALSE)+Apr!L$4/1000,0)</f>
        <v>2.0150000000000001</v>
      </c>
      <c r="D19" s="16">
        <f>B19+B19/1000+C19-0.1</f>
        <v>32.945999999999998</v>
      </c>
      <c r="E19" s="6">
        <f>IF(May!$E21&gt;0,VLOOKUP($A19,May!$O$4:$T$208,4,FALSE),0)</f>
        <v>0</v>
      </c>
      <c r="F19" s="6">
        <f>IF(May!$E21&gt;0,VLOOKUP($A19,May!$O$4:$T$208,5,FALSE)+May!L$4/1000,0)</f>
        <v>0</v>
      </c>
      <c r="G19" s="16">
        <f t="shared" si="36"/>
        <v>0</v>
      </c>
      <c r="H19" s="6">
        <f>IF(Jun!$E21&gt;0,VLOOKUP($A19,Jun!$O$4:$R$208,4,FALSE),0)</f>
        <v>0</v>
      </c>
      <c r="I19" s="6">
        <f>IF(Jun!$E21&gt;0,VLOOKUP($A19,Jun!$O$4:$T$208,5,FALSE)+Jun!L$4/1000,0)</f>
        <v>0</v>
      </c>
      <c r="J19" s="16">
        <f t="shared" si="37"/>
        <v>0</v>
      </c>
      <c r="K19" s="6">
        <f>IF(Jul!$E21&gt;0,VLOOKUP($A19,Jul!$O$4:$R$207,4,FALSE),0)</f>
        <v>0</v>
      </c>
      <c r="L19" s="6">
        <f>IF(Jul!$E21&gt;0,VLOOKUP($A19,Jul!$O$4:$T$207,5,FALSE)+Jul!$L$4/1000,0)</f>
        <v>0</v>
      </c>
      <c r="M19" s="16">
        <f t="shared" si="38"/>
        <v>0</v>
      </c>
      <c r="N19" s="6">
        <f>IF(Aug!$E21&gt;0,VLOOKUP($A19,Aug!$O$4:$R$207,4,FALSE),0)</f>
        <v>37</v>
      </c>
      <c r="O19" s="6">
        <f>IF(Aug!$E21&gt;0,VLOOKUP($A19,Aug!$O$4:$T$207,5,FALSE)+Aug!L$4/1000,0)</f>
        <v>5.0000000000000001E-3</v>
      </c>
      <c r="P19" s="16">
        <f t="shared" si="39"/>
        <v>37.042000000000002</v>
      </c>
      <c r="Q19" s="6">
        <f>IF(Sep!$E21&gt;0,VLOOKUP($A19,Sep!$O$4:$R$207,4,FALSE),0)</f>
        <v>34</v>
      </c>
      <c r="R19" s="6">
        <f>IF(Sep!$E21&gt;0,VLOOKUP($A19,Sep!$O$4:$T$207,5,FALSE)+Sep!L$4/1000,0)</f>
        <v>1.2E-2</v>
      </c>
      <c r="S19" s="16">
        <f t="shared" si="40"/>
        <v>34.045999999999999</v>
      </c>
      <c r="T19" s="6">
        <f>IF(Oct!$E21&gt;0,VLOOKUP($A19,Oct!$O$4:$R$207,4,FALSE),0)</f>
        <v>0</v>
      </c>
      <c r="U19" s="6">
        <f>IF(Oct!$E21&gt;0,VLOOKUP($A19,Oct!$O$4:$T$207,5,FALSE)+Oct!L$4/1000,0)</f>
        <v>0</v>
      </c>
      <c r="V19" s="16">
        <f t="shared" si="41"/>
        <v>0</v>
      </c>
      <c r="W19" s="6">
        <f>IF(Nov!$E21&gt;0,VLOOKUP($A19,Nov!$O$4:$R$207,4,FALSE),0)</f>
        <v>0</v>
      </c>
      <c r="X19" s="6">
        <f>IF(Nov!$E21&gt;0,VLOOKUP($A19,Nov!$O$4:$T$207,5,FALSE)+Nov!L$4/1000,0)</f>
        <v>0</v>
      </c>
      <c r="Y19" s="16">
        <f t="shared" si="42"/>
        <v>0</v>
      </c>
      <c r="Z19" s="6">
        <f>IF(Dec!$E21&gt;0,VLOOKUP($A19,Dec!$O$4:$R$208,4,FALSE),0)</f>
        <v>37</v>
      </c>
      <c r="AA19" s="6">
        <f>IF(Dec!$E21&gt;0,VLOOKUP($A19,Dec!$O$4:$T$208,5,FALSE)+Dec!L$4/1000,0)</f>
        <v>2.012</v>
      </c>
      <c r="AB19" s="16">
        <f t="shared" si="43"/>
        <v>39.048999999999999</v>
      </c>
      <c r="AC19" s="6">
        <f>IF(Jan!$E21&gt;0,VLOOKUP($A19,Jan!$O$4:$R$207,4,FALSE),0)</f>
        <v>0</v>
      </c>
      <c r="AD19" s="6">
        <f>IF(Jan!$E21&gt;0,VLOOKUP($A19,Jan!$O$4:$T$207,5,FALSE)+Jan!L$4/1000,0)</f>
        <v>0</v>
      </c>
      <c r="AE19" s="16">
        <f t="shared" si="44"/>
        <v>0</v>
      </c>
      <c r="AF19" s="6">
        <f>IF(Feb!$E21&gt;0,VLOOKUP($A19,Feb!$O$4:$R$207,4,FALSE),0)</f>
        <v>31</v>
      </c>
      <c r="AG19" s="6">
        <f>IF(Feb!$E21&gt;0,VLOOKUP($A19,Feb!$O$4:$T$207,5,FALSE)+Feb!L$4/1000,0)</f>
        <v>1.4999999999999999E-2</v>
      </c>
      <c r="AH19" s="16">
        <f t="shared" si="45"/>
        <v>31.045999999999999</v>
      </c>
      <c r="AI19" s="6">
        <f>IF(Mar!$E21&gt;0,VLOOKUP($A19,Mar!$O$4:$R$207,4,FALSE),0)</f>
        <v>0</v>
      </c>
      <c r="AJ19" s="6">
        <f>IF(Mar!$E21&gt;0,VLOOKUP($A19,Mar!$O$4:$T$207,5,FALSE)+Mar!L$4/1000,0)</f>
        <v>0</v>
      </c>
      <c r="AK19" s="16">
        <f t="shared" si="46"/>
        <v>0</v>
      </c>
      <c r="AN19" s="16">
        <f t="shared" si="12"/>
        <v>174.18720553333333</v>
      </c>
      <c r="AQ19" s="1" t="str">
        <f t="shared" si="13"/>
        <v>Dan Gregson</v>
      </c>
      <c r="AR19" s="6">
        <f>D19</f>
        <v>32.945999999999998</v>
      </c>
      <c r="AS19" s="6">
        <f t="shared" si="15"/>
        <v>0</v>
      </c>
      <c r="AT19" s="6">
        <f t="shared" si="16"/>
        <v>0</v>
      </c>
      <c r="AU19" s="6">
        <f t="shared" si="17"/>
        <v>0</v>
      </c>
      <c r="AV19" s="6">
        <f t="shared" si="18"/>
        <v>37.042000000000002</v>
      </c>
      <c r="AW19" s="6">
        <f t="shared" si="19"/>
        <v>34.045999999999999</v>
      </c>
      <c r="AX19" s="6">
        <f t="shared" si="20"/>
        <v>0</v>
      </c>
      <c r="AY19" s="6">
        <f t="shared" si="21"/>
        <v>0</v>
      </c>
      <c r="AZ19" s="6">
        <f t="shared" si="22"/>
        <v>39.048999999999999</v>
      </c>
      <c r="BA19" s="6">
        <f t="shared" si="23"/>
        <v>0</v>
      </c>
      <c r="BB19" s="6">
        <f t="shared" si="24"/>
        <v>31.045999999999999</v>
      </c>
      <c r="BC19" s="6">
        <f t="shared" si="25"/>
        <v>0</v>
      </c>
      <c r="BE19" s="1">
        <f t="shared" si="26"/>
        <v>39.048999999999999</v>
      </c>
      <c r="BF19" s="1">
        <f t="shared" si="27"/>
        <v>37.042000000000002</v>
      </c>
      <c r="BG19" s="1">
        <f t="shared" si="28"/>
        <v>34.045999999999999</v>
      </c>
      <c r="BH19" s="1">
        <f t="shared" si="29"/>
        <v>32.945999999999998</v>
      </c>
      <c r="BI19" s="1">
        <f t="shared" si="30"/>
        <v>31.045999999999999</v>
      </c>
      <c r="BJ19" s="1">
        <f t="shared" si="31"/>
        <v>0</v>
      </c>
      <c r="BK19" s="1">
        <f t="shared" si="32"/>
        <v>0</v>
      </c>
      <c r="BL19" s="1">
        <f t="shared" si="33"/>
        <v>0</v>
      </c>
      <c r="BM19" s="1">
        <f t="shared" si="34"/>
        <v>0</v>
      </c>
    </row>
    <row r="20" spans="1:65" x14ac:dyDescent="0.3">
      <c r="A20" s="1" t="s">
        <v>135</v>
      </c>
      <c r="B20" s="6">
        <f>IF(Apr!$E22&gt;0,VLOOKUP($A20,Apr!$O$4:$T$209,4,FALSE),0)</f>
        <v>0</v>
      </c>
      <c r="C20" s="6">
        <f>IF(Apr!$E22&gt;0,VLOOKUP($A20,Apr!$O$4:$T$209,5,FALSE)+Apr!L$4/1000,0)</f>
        <v>0</v>
      </c>
      <c r="D20" s="16">
        <f t="shared" si="35"/>
        <v>0</v>
      </c>
      <c r="E20" s="6">
        <f>IF(May!$E22&gt;0,VLOOKUP($A20,May!$O$4:$T$208,4,FALSE),0)</f>
        <v>0</v>
      </c>
      <c r="F20" s="6">
        <f>IF(May!$E22&gt;0,VLOOKUP($A20,May!$O$4:$T$208,5,FALSE)+May!L$4/1000,0)</f>
        <v>0</v>
      </c>
      <c r="G20" s="16">
        <f t="shared" si="36"/>
        <v>0</v>
      </c>
      <c r="H20" s="6">
        <f>IF(Jun!$E22&gt;0,VLOOKUP($A20,Jun!$O$4:$R$208,4,FALSE),0)</f>
        <v>0</v>
      </c>
      <c r="I20" s="6">
        <f>IF(Jun!$E22&gt;0,VLOOKUP($A20,Jun!$O$4:$T$208,5,FALSE)+Jun!L$4/1000,0)</f>
        <v>0</v>
      </c>
      <c r="J20" s="16">
        <f t="shared" si="37"/>
        <v>0</v>
      </c>
      <c r="K20" s="6">
        <f>IF(Jul!$E22&gt;0,VLOOKUP($A20,Jul!$O$4:$R$207,4,FALSE),0)</f>
        <v>0</v>
      </c>
      <c r="L20" s="6">
        <f>IF(Jul!$E22&gt;0,VLOOKUP($A20,Jul!$O$4:$T$207,5,FALSE)+Jul!$L$4/1000,0)</f>
        <v>0</v>
      </c>
      <c r="M20" s="16">
        <f t="shared" si="38"/>
        <v>0</v>
      </c>
      <c r="N20" s="6">
        <f>IF(Aug!$E22&gt;0,VLOOKUP($A20,Aug!$O$4:$R$207,4,FALSE),0)</f>
        <v>0</v>
      </c>
      <c r="O20" s="6">
        <f>IF(Aug!$E22&gt;0,VLOOKUP($A20,Aug!$O$4:$T$207,5,FALSE)+Aug!L$4/1000,0)</f>
        <v>0</v>
      </c>
      <c r="P20" s="16">
        <f t="shared" si="39"/>
        <v>0</v>
      </c>
      <c r="Q20" s="6">
        <f>IF(Sep!$E22&gt;0,VLOOKUP($A20,Sep!$O$4:$R$207,4,FALSE),0)</f>
        <v>0</v>
      </c>
      <c r="R20" s="6">
        <f>IF(Sep!$E22&gt;0,VLOOKUP($A20,Sep!$O$4:$T$207,5,FALSE)+Sep!L$4/1000,0)</f>
        <v>0</v>
      </c>
      <c r="S20" s="16">
        <f t="shared" si="40"/>
        <v>0</v>
      </c>
      <c r="T20" s="6">
        <f>IF(Oct!$E22&gt;0,VLOOKUP($A20,Oct!$O$4:$R$207,4,FALSE),0)</f>
        <v>0</v>
      </c>
      <c r="U20" s="6">
        <f>IF(Oct!$E22&gt;0,VLOOKUP($A20,Oct!$O$4:$T$207,5,FALSE)+Oct!L$4/1000,0)</f>
        <v>0</v>
      </c>
      <c r="V20" s="16">
        <f t="shared" si="41"/>
        <v>0</v>
      </c>
      <c r="W20" s="6">
        <f>IF(Nov!$E22&gt;0,VLOOKUP($A20,Nov!$O$4:$R$207,4,FALSE),0)</f>
        <v>0</v>
      </c>
      <c r="X20" s="6">
        <f>IF(Nov!$E22&gt;0,VLOOKUP($A20,Nov!$O$4:$T$207,5,FALSE)+Nov!L$4/1000,0)</f>
        <v>0</v>
      </c>
      <c r="Y20" s="16">
        <f t="shared" si="42"/>
        <v>0</v>
      </c>
      <c r="Z20" s="6">
        <f>IF(Dec!$E22&gt;0,VLOOKUP($A20,Dec!$O$4:$R$208,4,FALSE),0)</f>
        <v>0</v>
      </c>
      <c r="AA20" s="6">
        <f>IF(Dec!$E22&gt;0,VLOOKUP($A20,Dec!$O$4:$T$208,5,FALSE)+Dec!L$4/1000,0)</f>
        <v>0</v>
      </c>
      <c r="AB20" s="16">
        <f t="shared" si="43"/>
        <v>0</v>
      </c>
      <c r="AC20" s="6">
        <f>IF(Jan!$E22&gt;0,VLOOKUP($A20,Jan!$O$4:$R$207,4,FALSE),0)</f>
        <v>0</v>
      </c>
      <c r="AD20" s="6">
        <f>IF(Jan!$E22&gt;0,VLOOKUP($A20,Jan!$O$4:$T$207,5,FALSE)+Jan!L$4/1000,0)</f>
        <v>0</v>
      </c>
      <c r="AE20" s="16">
        <f t="shared" si="44"/>
        <v>0</v>
      </c>
      <c r="AF20" s="6">
        <f>IF(Feb!$E22&gt;0,VLOOKUP($A20,Feb!$O$4:$R$207,4,FALSE),0)</f>
        <v>0</v>
      </c>
      <c r="AG20" s="6">
        <f>IF(Feb!$E22&gt;0,VLOOKUP($A20,Feb!$O$4:$T$207,5,FALSE)+Feb!L$4/1000,0)</f>
        <v>0</v>
      </c>
      <c r="AH20" s="16">
        <f t="shared" si="45"/>
        <v>0</v>
      </c>
      <c r="AI20" s="6">
        <f>IF(Mar!$E22&gt;0,VLOOKUP($A20,Mar!$O$4:$R$207,4,FALSE),0)</f>
        <v>0</v>
      </c>
      <c r="AJ20" s="6">
        <f>IF(Mar!$E22&gt;0,VLOOKUP($A20,Mar!$O$4:$T$207,5,FALSE)+Mar!L$4/1000,0)</f>
        <v>0</v>
      </c>
      <c r="AK20" s="16">
        <f t="shared" si="46"/>
        <v>0</v>
      </c>
      <c r="AN20" s="16">
        <f t="shared" si="12"/>
        <v>0</v>
      </c>
      <c r="AQ20" s="1" t="str">
        <f t="shared" si="13"/>
        <v>Darran Ames</v>
      </c>
      <c r="AR20" s="6">
        <f t="shared" si="14"/>
        <v>0</v>
      </c>
      <c r="AS20" s="6">
        <f t="shared" si="15"/>
        <v>0</v>
      </c>
      <c r="AT20" s="6">
        <f t="shared" si="16"/>
        <v>0</v>
      </c>
      <c r="AU20" s="6">
        <f t="shared" si="17"/>
        <v>0</v>
      </c>
      <c r="AV20" s="6">
        <f t="shared" si="18"/>
        <v>0</v>
      </c>
      <c r="AW20" s="6">
        <f t="shared" si="19"/>
        <v>0</v>
      </c>
      <c r="AX20" s="6">
        <f t="shared" si="20"/>
        <v>0</v>
      </c>
      <c r="AY20" s="6">
        <f t="shared" si="21"/>
        <v>0</v>
      </c>
      <c r="AZ20" s="6">
        <f t="shared" si="22"/>
        <v>0</v>
      </c>
      <c r="BA20" s="6">
        <f t="shared" si="23"/>
        <v>0</v>
      </c>
      <c r="BB20" s="6">
        <f t="shared" si="24"/>
        <v>0</v>
      </c>
      <c r="BC20" s="6">
        <f t="shared" si="25"/>
        <v>0</v>
      </c>
      <c r="BE20" s="1">
        <f t="shared" si="26"/>
        <v>0</v>
      </c>
      <c r="BF20" s="1">
        <f t="shared" si="27"/>
        <v>0</v>
      </c>
      <c r="BG20" s="1">
        <f t="shared" si="28"/>
        <v>0</v>
      </c>
      <c r="BH20" s="1">
        <f t="shared" si="29"/>
        <v>0</v>
      </c>
      <c r="BI20" s="1">
        <f t="shared" si="30"/>
        <v>0</v>
      </c>
      <c r="BJ20" s="1">
        <f t="shared" si="31"/>
        <v>0</v>
      </c>
      <c r="BK20" s="1">
        <f t="shared" si="32"/>
        <v>0</v>
      </c>
      <c r="BL20" s="1">
        <f t="shared" si="33"/>
        <v>0</v>
      </c>
      <c r="BM20" s="1">
        <f t="shared" si="34"/>
        <v>0</v>
      </c>
    </row>
    <row r="21" spans="1:65" x14ac:dyDescent="0.3">
      <c r="A21" s="1" t="s">
        <v>159</v>
      </c>
      <c r="B21" s="6">
        <f>IF(Apr!$E23&gt;0,VLOOKUP($A21,Apr!$O$4:$T$209,4,FALSE),0)</f>
        <v>0</v>
      </c>
      <c r="C21" s="6">
        <f>IF(Apr!$E23&gt;0,VLOOKUP($A21,Apr!$O$4:$T$209,5,FALSE)+Apr!L$4/1000,0)</f>
        <v>0</v>
      </c>
      <c r="D21" s="16">
        <f t="shared" si="35"/>
        <v>0</v>
      </c>
      <c r="E21" s="6">
        <f>IF(May!$E23&gt;0,VLOOKUP($A21,May!$O$4:$T$208,4,FALSE),0)</f>
        <v>0</v>
      </c>
      <c r="F21" s="6">
        <f>IF(May!$E23&gt;0,VLOOKUP($A21,May!$O$4:$T$208,5,FALSE)+May!L$4/1000,0)</f>
        <v>0</v>
      </c>
      <c r="G21" s="16">
        <f t="shared" si="36"/>
        <v>0</v>
      </c>
      <c r="H21" s="6">
        <f>IF(Jun!$E23&gt;0,VLOOKUP($A21,Jun!$O$4:$R$208,4,FALSE),0)</f>
        <v>0</v>
      </c>
      <c r="I21" s="6">
        <f>IF(Jun!$E23&gt;0,VLOOKUP($A21,Jun!$O$4:$T$208,5,FALSE)+Jun!L$4/1000,0)</f>
        <v>0</v>
      </c>
      <c r="J21" s="16">
        <f t="shared" si="37"/>
        <v>0</v>
      </c>
      <c r="K21" s="6">
        <f>IF(Jul!$E23&gt;0,VLOOKUP($A21,Jul!$O$4:$R$207,4,FALSE),0)</f>
        <v>0</v>
      </c>
      <c r="L21" s="6">
        <f>IF(Jul!$E23&gt;0,VLOOKUP($A21,Jul!$O$4:$T$207,5,FALSE)+Jul!$L$4/1000,0)</f>
        <v>0</v>
      </c>
      <c r="M21" s="16">
        <f t="shared" si="38"/>
        <v>0</v>
      </c>
      <c r="N21" s="6">
        <f>IF(Aug!$E23&gt;0,VLOOKUP($A21,Aug!$O$4:$R$207,4,FALSE),0)</f>
        <v>0</v>
      </c>
      <c r="O21" s="6">
        <f>IF(Aug!$E23&gt;0,VLOOKUP($A21,Aug!$O$4:$T$207,5,FALSE)+Aug!L$4/1000,0)</f>
        <v>0</v>
      </c>
      <c r="P21" s="16">
        <f t="shared" si="39"/>
        <v>0</v>
      </c>
      <c r="Q21" s="6">
        <f>IF(Sep!$E23&gt;0,VLOOKUP($A21,Sep!$O$4:$R$207,4,FALSE),0)</f>
        <v>0</v>
      </c>
      <c r="R21" s="6">
        <f>IF(Sep!$E23&gt;0,VLOOKUP($A21,Sep!$O$4:$T$207,5,FALSE)+Sep!L$4/1000,0)</f>
        <v>0</v>
      </c>
      <c r="S21" s="16">
        <f t="shared" si="40"/>
        <v>0</v>
      </c>
      <c r="T21" s="6">
        <f>IF(Oct!$E23&gt;0,VLOOKUP($A21,Oct!$O$4:$R$207,4,FALSE),0)</f>
        <v>0</v>
      </c>
      <c r="U21" s="6">
        <f>IF(Oct!$E23&gt;0,VLOOKUP($A21,Oct!$O$4:$T$207,5,FALSE)+Oct!L$4/1000,0)</f>
        <v>0</v>
      </c>
      <c r="V21" s="16">
        <f t="shared" si="41"/>
        <v>0</v>
      </c>
      <c r="W21" s="6">
        <f>IF(Nov!$E23&gt;0,VLOOKUP($A21,Nov!$O$4:$R$207,4,FALSE),0)</f>
        <v>0</v>
      </c>
      <c r="X21" s="6">
        <f>IF(Nov!$E23&gt;0,VLOOKUP($A21,Nov!$O$4:$T$207,5,FALSE)+Nov!L$4/1000,0)</f>
        <v>0</v>
      </c>
      <c r="Y21" s="16">
        <f t="shared" si="42"/>
        <v>0</v>
      </c>
      <c r="Z21" s="6">
        <f>IF(Dec!$E23&gt;0,VLOOKUP($A21,Dec!$O$4:$R$208,4,FALSE),0)</f>
        <v>0</v>
      </c>
      <c r="AA21" s="6">
        <f>IF(Dec!$E23&gt;0,VLOOKUP($A21,Dec!$O$4:$T$208,5,FALSE)+Dec!L$4/1000,0)</f>
        <v>0</v>
      </c>
      <c r="AB21" s="16">
        <f t="shared" si="43"/>
        <v>0</v>
      </c>
      <c r="AC21" s="6">
        <f>IF(Jan!$E23&gt;0,VLOOKUP($A21,Jan!$O$4:$R$207,4,FALSE),0)</f>
        <v>0</v>
      </c>
      <c r="AD21" s="6">
        <f>IF(Jan!$E23&gt;0,VLOOKUP($A21,Jan!$O$4:$T$207,5,FALSE)+Jan!L$4/1000,0)</f>
        <v>0</v>
      </c>
      <c r="AE21" s="16">
        <f t="shared" si="44"/>
        <v>0</v>
      </c>
      <c r="AF21" s="6">
        <f>IF(Feb!$E23&gt;0,VLOOKUP($A21,Feb!$O$4:$R$207,4,FALSE),0)</f>
        <v>0</v>
      </c>
      <c r="AG21" s="6">
        <f>IF(Feb!$E23&gt;0,VLOOKUP($A21,Feb!$O$4:$T$207,5,FALSE)+Feb!L$4/1000,0)</f>
        <v>0</v>
      </c>
      <c r="AH21" s="16">
        <f t="shared" si="45"/>
        <v>0</v>
      </c>
      <c r="AI21" s="6">
        <f>IF(Mar!$E23&gt;0,VLOOKUP($A21,Mar!$O$4:$R$207,4,FALSE),0)</f>
        <v>0</v>
      </c>
      <c r="AJ21" s="6">
        <f>IF(Mar!$E23&gt;0,VLOOKUP($A21,Mar!$O$4:$T$207,5,FALSE)+Mar!L$4/1000,0)</f>
        <v>0</v>
      </c>
      <c r="AK21" s="16">
        <f t="shared" si="46"/>
        <v>0</v>
      </c>
      <c r="AN21" s="16">
        <f t="shared" si="12"/>
        <v>0</v>
      </c>
      <c r="AQ21" s="1" t="str">
        <f t="shared" si="13"/>
        <v>David Butler</v>
      </c>
      <c r="AR21" s="6">
        <f t="shared" si="14"/>
        <v>0</v>
      </c>
      <c r="AS21" s="6">
        <f t="shared" si="15"/>
        <v>0</v>
      </c>
      <c r="AT21" s="6">
        <f t="shared" si="16"/>
        <v>0</v>
      </c>
      <c r="AU21" s="6">
        <f t="shared" si="17"/>
        <v>0</v>
      </c>
      <c r="AV21" s="6">
        <f t="shared" si="18"/>
        <v>0</v>
      </c>
      <c r="AW21" s="6">
        <f t="shared" si="19"/>
        <v>0</v>
      </c>
      <c r="AX21" s="6">
        <f t="shared" si="20"/>
        <v>0</v>
      </c>
      <c r="AY21" s="6">
        <f t="shared" si="21"/>
        <v>0</v>
      </c>
      <c r="AZ21" s="6">
        <f t="shared" si="22"/>
        <v>0</v>
      </c>
      <c r="BA21" s="6">
        <f t="shared" si="23"/>
        <v>0</v>
      </c>
      <c r="BB21" s="6">
        <f t="shared" si="24"/>
        <v>0</v>
      </c>
      <c r="BC21" s="6">
        <f t="shared" si="25"/>
        <v>0</v>
      </c>
      <c r="BE21" s="1">
        <f t="shared" si="26"/>
        <v>0</v>
      </c>
      <c r="BF21" s="1">
        <f t="shared" si="27"/>
        <v>0</v>
      </c>
      <c r="BG21" s="1">
        <f t="shared" si="28"/>
        <v>0</v>
      </c>
      <c r="BH21" s="1">
        <f t="shared" si="29"/>
        <v>0</v>
      </c>
      <c r="BI21" s="1">
        <f t="shared" si="30"/>
        <v>0</v>
      </c>
      <c r="BJ21" s="1">
        <f t="shared" si="31"/>
        <v>0</v>
      </c>
      <c r="BK21" s="1">
        <f t="shared" si="32"/>
        <v>0</v>
      </c>
      <c r="BL21" s="1">
        <f t="shared" si="33"/>
        <v>0</v>
      </c>
      <c r="BM21" s="1">
        <f t="shared" si="34"/>
        <v>0</v>
      </c>
    </row>
    <row r="22" spans="1:65" x14ac:dyDescent="0.3">
      <c r="A22" s="1" t="s">
        <v>157</v>
      </c>
      <c r="B22" s="6">
        <f>IF(Apr!$E24&gt;0,VLOOKUP($A22,Apr!$O$4:$T$209,4,FALSE),0)</f>
        <v>0</v>
      </c>
      <c r="C22" s="6">
        <f>IF(Apr!$E24&gt;0,VLOOKUP($A22,Apr!$O$4:$T$209,5,FALSE)+Apr!L$4/1000,0)</f>
        <v>0</v>
      </c>
      <c r="D22" s="16">
        <f t="shared" si="35"/>
        <v>0</v>
      </c>
      <c r="E22" s="6">
        <f>IF(May!$E24&gt;0,VLOOKUP($A22,May!$O$4:$T$208,4,FALSE),0)</f>
        <v>0</v>
      </c>
      <c r="F22" s="6">
        <f>IF(May!$E24&gt;0,VLOOKUP($A22,May!$O$4:$T$208,5,FALSE)+May!L$4/1000,0)</f>
        <v>0</v>
      </c>
      <c r="G22" s="16">
        <f t="shared" si="36"/>
        <v>0</v>
      </c>
      <c r="H22" s="6">
        <f>IF(Jun!$E24&gt;0,VLOOKUP($A22,Jun!$O$4:$R$208,4,FALSE),0)</f>
        <v>0</v>
      </c>
      <c r="I22" s="6">
        <f>IF(Jun!$E24&gt;0,VLOOKUP($A22,Jun!$O$4:$T$208,5,FALSE)+Jun!L$4/1000,0)</f>
        <v>0</v>
      </c>
      <c r="J22" s="16">
        <f t="shared" si="37"/>
        <v>0</v>
      </c>
      <c r="K22" s="6">
        <f>IF(Jul!$E24&gt;0,VLOOKUP($A22,Jul!$O$4:$R$207,4,FALSE),0)</f>
        <v>0</v>
      </c>
      <c r="L22" s="6">
        <f>IF(Jul!$E24&gt;0,VLOOKUP($A22,Jul!$O$4:$T$207,5,FALSE)+Jul!$L$4/1000,0)</f>
        <v>0</v>
      </c>
      <c r="M22" s="16">
        <f t="shared" si="38"/>
        <v>0</v>
      </c>
      <c r="N22" s="6">
        <f>IF(Aug!$E24&gt;0,VLOOKUP($A22,Aug!$O$4:$R$207,4,FALSE),0)</f>
        <v>0</v>
      </c>
      <c r="O22" s="6">
        <f>IF(Aug!$E24&gt;0,VLOOKUP($A22,Aug!$O$4:$T$207,5,FALSE)+Aug!L$4/1000,0)</f>
        <v>0</v>
      </c>
      <c r="P22" s="16">
        <f t="shared" si="39"/>
        <v>0</v>
      </c>
      <c r="Q22" s="6">
        <f>IF(Sep!$E24&gt;0,VLOOKUP($A22,Sep!$O$4:$R$207,4,FALSE),0)</f>
        <v>0</v>
      </c>
      <c r="R22" s="6">
        <f>IF(Sep!$E24&gt;0,VLOOKUP($A22,Sep!$O$4:$T$207,5,FALSE)+Sep!L$4/1000,0)</f>
        <v>0</v>
      </c>
      <c r="S22" s="16">
        <f t="shared" si="40"/>
        <v>0</v>
      </c>
      <c r="T22" s="6">
        <f>IF(Oct!$E24&gt;0,VLOOKUP($A22,Oct!$O$4:$R$207,4,FALSE),0)</f>
        <v>0</v>
      </c>
      <c r="U22" s="6">
        <f>IF(Oct!$E24&gt;0,VLOOKUP($A22,Oct!$O$4:$T$207,5,FALSE)+Oct!L$4/1000,0)</f>
        <v>0</v>
      </c>
      <c r="V22" s="16">
        <f t="shared" si="41"/>
        <v>0</v>
      </c>
      <c r="W22" s="6">
        <f>IF(Nov!$E24&gt;0,VLOOKUP($A22,Nov!$O$4:$R$207,4,FALSE),0)</f>
        <v>0</v>
      </c>
      <c r="X22" s="6">
        <f>IF(Nov!$E24&gt;0,VLOOKUP($A22,Nov!$O$4:$T$207,5,FALSE)+Nov!L$4/1000,0)</f>
        <v>0</v>
      </c>
      <c r="Y22" s="16">
        <f t="shared" si="42"/>
        <v>0</v>
      </c>
      <c r="Z22" s="6">
        <f>IF(Dec!$E24&gt;0,VLOOKUP($A22,Dec!$O$4:$R$208,4,FALSE),0)</f>
        <v>0</v>
      </c>
      <c r="AA22" s="6">
        <f>IF(Dec!$E24&gt;0,VLOOKUP($A22,Dec!$O$4:$T$208,5,FALSE)+Dec!L$4/1000,0)</f>
        <v>0</v>
      </c>
      <c r="AB22" s="16">
        <f t="shared" si="43"/>
        <v>0</v>
      </c>
      <c r="AC22" s="6">
        <f>IF(Jan!$E24&gt;0,VLOOKUP($A22,Jan!$O$4:$R$207,4,FALSE),0)</f>
        <v>0</v>
      </c>
      <c r="AD22" s="6">
        <f>IF(Jan!$E24&gt;0,VLOOKUP($A22,Jan!$O$4:$T$207,5,FALSE)+Jan!L$4/1000,0)</f>
        <v>0</v>
      </c>
      <c r="AE22" s="16">
        <f t="shared" si="44"/>
        <v>0</v>
      </c>
      <c r="AF22" s="6">
        <f>IF(Feb!$E24&gt;0,VLOOKUP($A22,Feb!$O$4:$R$207,4,FALSE),0)</f>
        <v>0</v>
      </c>
      <c r="AG22" s="6">
        <f>IF(Feb!$E24&gt;0,VLOOKUP($A22,Feb!$O$4:$T$207,5,FALSE)+Feb!L$4/1000,0)</f>
        <v>0</v>
      </c>
      <c r="AH22" s="16">
        <f t="shared" si="45"/>
        <v>0</v>
      </c>
      <c r="AI22" s="6">
        <f>IF(Mar!$E24&gt;0,VLOOKUP($A22,Mar!$O$4:$R$207,4,FALSE),0)</f>
        <v>0</v>
      </c>
      <c r="AJ22" s="6">
        <f>IF(Mar!$E24&gt;0,VLOOKUP($A22,Mar!$O$4:$T$207,5,FALSE)+Mar!L$4/1000,0)</f>
        <v>0</v>
      </c>
      <c r="AK22" s="16">
        <f t="shared" si="46"/>
        <v>0</v>
      </c>
      <c r="AN22" s="16">
        <f t="shared" si="12"/>
        <v>0</v>
      </c>
      <c r="AQ22" s="1" t="str">
        <f t="shared" si="13"/>
        <v>Debbie Francis</v>
      </c>
      <c r="AR22" s="6">
        <f t="shared" si="14"/>
        <v>0</v>
      </c>
      <c r="AS22" s="6">
        <f t="shared" si="15"/>
        <v>0</v>
      </c>
      <c r="AT22" s="6">
        <f t="shared" si="16"/>
        <v>0</v>
      </c>
      <c r="AU22" s="6">
        <f t="shared" si="17"/>
        <v>0</v>
      </c>
      <c r="AV22" s="6">
        <f t="shared" si="18"/>
        <v>0</v>
      </c>
      <c r="AW22" s="6">
        <f t="shared" si="19"/>
        <v>0</v>
      </c>
      <c r="AX22" s="6">
        <f t="shared" si="20"/>
        <v>0</v>
      </c>
      <c r="AY22" s="6">
        <f t="shared" si="21"/>
        <v>0</v>
      </c>
      <c r="AZ22" s="6">
        <f t="shared" si="22"/>
        <v>0</v>
      </c>
      <c r="BA22" s="6">
        <f t="shared" si="23"/>
        <v>0</v>
      </c>
      <c r="BB22" s="6">
        <f t="shared" si="24"/>
        <v>0</v>
      </c>
      <c r="BC22" s="6">
        <f t="shared" si="25"/>
        <v>0</v>
      </c>
      <c r="BE22" s="1">
        <f t="shared" si="26"/>
        <v>0</v>
      </c>
      <c r="BF22" s="1">
        <f t="shared" si="27"/>
        <v>0</v>
      </c>
      <c r="BG22" s="1">
        <f t="shared" si="28"/>
        <v>0</v>
      </c>
      <c r="BH22" s="1">
        <f t="shared" si="29"/>
        <v>0</v>
      </c>
      <c r="BI22" s="1">
        <f t="shared" si="30"/>
        <v>0</v>
      </c>
      <c r="BJ22" s="1">
        <f t="shared" si="31"/>
        <v>0</v>
      </c>
      <c r="BK22" s="1">
        <f t="shared" si="32"/>
        <v>0</v>
      </c>
      <c r="BL22" s="1">
        <f t="shared" si="33"/>
        <v>0</v>
      </c>
      <c r="BM22" s="1">
        <f t="shared" si="34"/>
        <v>0</v>
      </c>
    </row>
    <row r="23" spans="1:65" x14ac:dyDescent="0.3">
      <c r="A23" s="1" t="s">
        <v>188</v>
      </c>
      <c r="B23" s="6">
        <f>IF(Apr!$E25&gt;0,VLOOKUP($A23,Apr!$O$4:$T$209,4,FALSE),0)</f>
        <v>26</v>
      </c>
      <c r="C23" s="6">
        <f>IF(Apr!$E25&gt;0,VLOOKUP($A23,Apr!$O$4:$T$209,5,FALSE)+Apr!L$4/1000,0)</f>
        <v>2.0150000000000001</v>
      </c>
      <c r="D23" s="16">
        <f>B23+B23/1000+C23-0.1</f>
        <v>27.940999999999999</v>
      </c>
      <c r="E23" s="6">
        <f>IF(May!$E25&gt;0,VLOOKUP($A23,May!$O$4:$T$208,4,FALSE),0)</f>
        <v>0</v>
      </c>
      <c r="F23" s="6">
        <f>IF(May!$E25&gt;0,VLOOKUP($A23,May!$O$4:$T$208,5,FALSE)+May!L$4/1000,0)</f>
        <v>0</v>
      </c>
      <c r="G23" s="16">
        <f t="shared" si="36"/>
        <v>0</v>
      </c>
      <c r="H23" s="6">
        <f>IF(Jun!$E25&gt;0,VLOOKUP($A23,Jun!$O$4:$R$208,4,FALSE),0)</f>
        <v>0</v>
      </c>
      <c r="I23" s="6">
        <f>IF(Jun!$E25&gt;0,VLOOKUP($A23,Jun!$O$4:$T$208,5,FALSE)+Jun!L$4/1000,0)</f>
        <v>0</v>
      </c>
      <c r="J23" s="16">
        <f t="shared" si="37"/>
        <v>0</v>
      </c>
      <c r="K23" s="6">
        <f>IF(Jul!$E25&gt;0,VLOOKUP($A23,Jul!$O$4:$R$207,4,FALSE),0)</f>
        <v>31</v>
      </c>
      <c r="L23" s="6">
        <f>IF(Jul!$E25&gt;0,VLOOKUP($A23,Jul!$O$4:$T$207,5,FALSE)+Jul!$L$4/1000,0)</f>
        <v>0.01</v>
      </c>
      <c r="M23" s="16">
        <f t="shared" si="38"/>
        <v>31.041</v>
      </c>
      <c r="N23" s="6">
        <f>IF(Aug!$E25&gt;0,VLOOKUP($A23,Aug!$O$4:$R$207,4,FALSE),0)</f>
        <v>0</v>
      </c>
      <c r="O23" s="6">
        <f>IF(Aug!$E25&gt;0,VLOOKUP($A23,Aug!$O$4:$T$207,5,FALSE)+Aug!L$4/1000,0)</f>
        <v>0</v>
      </c>
      <c r="P23" s="16">
        <f t="shared" si="39"/>
        <v>0</v>
      </c>
      <c r="Q23" s="6">
        <f>IF(Sep!$E25&gt;0,VLOOKUP($A23,Sep!$O$4:$R$207,4,FALSE),0)</f>
        <v>36</v>
      </c>
      <c r="R23" s="6">
        <f>IF(Sep!$E25&gt;0,VLOOKUP($A23,Sep!$O$4:$T$207,5,FALSE)+Sep!L$4/1000,0)</f>
        <v>2.012</v>
      </c>
      <c r="S23" s="16">
        <f t="shared" si="40"/>
        <v>38.048000000000002</v>
      </c>
      <c r="T23" s="6">
        <f>IF(Oct!$E25&gt;0,VLOOKUP($A23,Oct!$O$4:$R$207,4,FALSE),0)</f>
        <v>0</v>
      </c>
      <c r="U23" s="6">
        <f>IF(Oct!$E25&gt;0,VLOOKUP($A23,Oct!$O$4:$T$207,5,FALSE)+Oct!L$4/1000,0)</f>
        <v>0</v>
      </c>
      <c r="V23" s="16">
        <f t="shared" si="41"/>
        <v>0</v>
      </c>
      <c r="W23" s="6">
        <f>IF(Nov!$E25&gt;0,VLOOKUP($A23,Nov!$O$4:$R$207,4,FALSE),0)</f>
        <v>0</v>
      </c>
      <c r="X23" s="6">
        <f>IF(Nov!$E25&gt;0,VLOOKUP($A23,Nov!$O$4:$T$207,5,FALSE)+Nov!L$4/1000,0)</f>
        <v>0</v>
      </c>
      <c r="Y23" s="16">
        <f t="shared" si="42"/>
        <v>0</v>
      </c>
      <c r="Z23" s="6">
        <f>IF(Dec!$E25&gt;0,VLOOKUP($A23,Dec!$O$4:$R$208,4,FALSE),0)</f>
        <v>36</v>
      </c>
      <c r="AA23" s="6">
        <f>IF(Dec!$E25&gt;0,VLOOKUP($A23,Dec!$O$4:$T$208,5,FALSE)+Dec!L$4/1000,0)</f>
        <v>1.2E-2</v>
      </c>
      <c r="AB23" s="16">
        <f t="shared" si="43"/>
        <v>36.048000000000002</v>
      </c>
      <c r="AC23" s="6">
        <f>IF(Jan!$E25&gt;0,VLOOKUP($A23,Jan!$O$4:$R$207,4,FALSE),0)</f>
        <v>0</v>
      </c>
      <c r="AD23" s="6">
        <f>IF(Jan!$E25&gt;0,VLOOKUP($A23,Jan!$O$4:$T$207,5,FALSE)+Jan!L$4/1000,0)</f>
        <v>0</v>
      </c>
      <c r="AE23" s="16">
        <f t="shared" si="44"/>
        <v>0</v>
      </c>
      <c r="AF23" s="6">
        <f>IF(Feb!$E25&gt;0,VLOOKUP($A23,Feb!$O$4:$R$207,4,FALSE),0)</f>
        <v>32</v>
      </c>
      <c r="AG23" s="6">
        <f>IF(Feb!$E25&gt;0,VLOOKUP($A23,Feb!$O$4:$T$207,5,FALSE)+Feb!L$4/1000,0)</f>
        <v>1.4999999999999999E-2</v>
      </c>
      <c r="AH23" s="16">
        <f t="shared" si="45"/>
        <v>32.046999999999997</v>
      </c>
      <c r="AI23" s="6">
        <f>IF(Mar!$E25&gt;0,VLOOKUP($A23,Mar!$O$4:$R$207,4,FALSE),0)</f>
        <v>29</v>
      </c>
      <c r="AJ23" s="6">
        <f>IF(Mar!$E25&gt;0,VLOOKUP($A23,Mar!$O$4:$T$207,5,FALSE)+Mar!L$4/1000,0)</f>
        <v>1.6E-2</v>
      </c>
      <c r="AK23" s="16">
        <f t="shared" si="46"/>
        <v>29.044999999999998</v>
      </c>
      <c r="AN23" s="16">
        <f t="shared" si="12"/>
        <v>194.22647339999997</v>
      </c>
      <c r="AQ23" s="1" t="str">
        <f t="shared" si="13"/>
        <v>Dom Kirby</v>
      </c>
      <c r="AR23" s="6">
        <f t="shared" si="14"/>
        <v>27.940999999999999</v>
      </c>
      <c r="AS23" s="6">
        <f t="shared" si="15"/>
        <v>0</v>
      </c>
      <c r="AT23" s="6">
        <f t="shared" si="16"/>
        <v>0</v>
      </c>
      <c r="AU23" s="6">
        <f t="shared" si="17"/>
        <v>31.041</v>
      </c>
      <c r="AV23" s="6">
        <f t="shared" si="18"/>
        <v>0</v>
      </c>
      <c r="AW23" s="6">
        <f t="shared" si="19"/>
        <v>38.048000000000002</v>
      </c>
      <c r="AX23" s="6">
        <f t="shared" si="20"/>
        <v>0</v>
      </c>
      <c r="AY23" s="6">
        <f t="shared" si="21"/>
        <v>0</v>
      </c>
      <c r="AZ23" s="6">
        <f t="shared" si="22"/>
        <v>36.048000000000002</v>
      </c>
      <c r="BA23" s="6">
        <f t="shared" si="23"/>
        <v>0</v>
      </c>
      <c r="BB23" s="6">
        <f t="shared" si="24"/>
        <v>32.046999999999997</v>
      </c>
      <c r="BC23" s="6">
        <f t="shared" si="25"/>
        <v>29.044999999999998</v>
      </c>
      <c r="BE23" s="1">
        <f t="shared" si="26"/>
        <v>38.048000000000002</v>
      </c>
      <c r="BF23" s="1">
        <f t="shared" si="27"/>
        <v>36.048000000000002</v>
      </c>
      <c r="BG23" s="1">
        <f t="shared" si="28"/>
        <v>32.046999999999997</v>
      </c>
      <c r="BH23" s="1">
        <f t="shared" si="29"/>
        <v>31.041</v>
      </c>
      <c r="BI23" s="1">
        <f t="shared" si="30"/>
        <v>29.044999999999998</v>
      </c>
      <c r="BJ23" s="1">
        <f t="shared" si="31"/>
        <v>27.940999999999999</v>
      </c>
      <c r="BK23" s="1">
        <f t="shared" si="32"/>
        <v>0</v>
      </c>
      <c r="BL23" s="1">
        <f t="shared" si="33"/>
        <v>0</v>
      </c>
      <c r="BM23" s="1">
        <f t="shared" si="34"/>
        <v>0</v>
      </c>
    </row>
    <row r="24" spans="1:65" x14ac:dyDescent="0.3">
      <c r="A24" s="1" t="s">
        <v>151</v>
      </c>
      <c r="B24" s="6">
        <f>IF(Apr!$E26&gt;0,VLOOKUP($A24,Apr!$O$4:$T$209,4,FALSE),0)</f>
        <v>0</v>
      </c>
      <c r="C24" s="6">
        <f>IF(Apr!$E26&gt;0,VLOOKUP($A24,Apr!$O$4:$T$209,5,FALSE)+Apr!L$4/1000,0)</f>
        <v>0</v>
      </c>
      <c r="D24" s="16">
        <f t="shared" si="35"/>
        <v>0</v>
      </c>
      <c r="E24" s="6">
        <f>IF(May!$E26&gt;0,VLOOKUP($A24,May!$O$4:$T$208,4,FALSE),0)</f>
        <v>0</v>
      </c>
      <c r="F24" s="6">
        <f>IF(May!$E26&gt;0,VLOOKUP($A24,May!$O$4:$T$208,5,FALSE)+May!L$4/1000,0)</f>
        <v>0</v>
      </c>
      <c r="G24" s="16">
        <f t="shared" si="36"/>
        <v>0</v>
      </c>
      <c r="H24" s="6">
        <f>IF(Jun!$E26&gt;0,VLOOKUP($A24,Jun!$O$4:$R$208,4,FALSE),0)</f>
        <v>0</v>
      </c>
      <c r="I24" s="6">
        <f>IF(Jun!$E26&gt;0,VLOOKUP($A24,Jun!$O$4:$T$208,5,FALSE)+Jun!L$4/1000,0)</f>
        <v>0</v>
      </c>
      <c r="J24" s="16">
        <f t="shared" si="37"/>
        <v>0</v>
      </c>
      <c r="K24" s="6">
        <f>IF(Jul!$E26&gt;0,VLOOKUP($A24,Jul!$O$4:$R$207,4,FALSE),0)</f>
        <v>0</v>
      </c>
      <c r="L24" s="6">
        <f>IF(Jul!$E26&gt;0,VLOOKUP($A24,Jul!$O$4:$T$207,5,FALSE)+Jul!$L$4/1000,0)</f>
        <v>0</v>
      </c>
      <c r="M24" s="16">
        <f t="shared" si="38"/>
        <v>0</v>
      </c>
      <c r="N24" s="6">
        <f>IF(Aug!$E26&gt;0,VLOOKUP($A24,Aug!$O$4:$R$207,4,FALSE),0)</f>
        <v>0</v>
      </c>
      <c r="O24" s="6">
        <f>IF(Aug!$E26&gt;0,VLOOKUP($A24,Aug!$O$4:$T$207,5,FALSE)+Aug!L$4/1000,0)</f>
        <v>0</v>
      </c>
      <c r="P24" s="16">
        <f t="shared" si="39"/>
        <v>0</v>
      </c>
      <c r="Q24" s="6">
        <f>IF(Sep!$E26&gt;0,VLOOKUP($A24,Sep!$O$4:$R$207,4,FALSE),0)</f>
        <v>0</v>
      </c>
      <c r="R24" s="6">
        <f>IF(Sep!$E26&gt;0,VLOOKUP($A24,Sep!$O$4:$T$207,5,FALSE)+Sep!L$4/1000,0)</f>
        <v>0</v>
      </c>
      <c r="S24" s="16">
        <f t="shared" si="40"/>
        <v>0</v>
      </c>
      <c r="T24" s="6">
        <f>IF(Oct!$E26&gt;0,VLOOKUP($A24,Oct!$O$4:$R$207,4,FALSE),0)</f>
        <v>0</v>
      </c>
      <c r="U24" s="6">
        <f>IF(Oct!$E26&gt;0,VLOOKUP($A24,Oct!$O$4:$T$207,5,FALSE)+Oct!L$4/1000,0)</f>
        <v>0</v>
      </c>
      <c r="V24" s="16">
        <f t="shared" si="41"/>
        <v>0</v>
      </c>
      <c r="W24" s="6">
        <f>IF(Nov!$E26&gt;0,VLOOKUP($A24,Nov!$O$4:$R$207,4,FALSE),0)</f>
        <v>0</v>
      </c>
      <c r="X24" s="6">
        <f>IF(Nov!$E26&gt;0,VLOOKUP($A24,Nov!$O$4:$T$207,5,FALSE)+Nov!L$4/1000,0)</f>
        <v>0</v>
      </c>
      <c r="Y24" s="16">
        <f t="shared" si="42"/>
        <v>0</v>
      </c>
      <c r="Z24" s="6">
        <f>IF(Dec!$E26&gt;0,VLOOKUP($A24,Dec!$O$4:$R$208,4,FALSE),0)</f>
        <v>0</v>
      </c>
      <c r="AA24" s="6">
        <f>IF(Dec!$E26&gt;0,VLOOKUP($A24,Dec!$O$4:$T$208,5,FALSE)+Dec!L$4/1000,0)</f>
        <v>0</v>
      </c>
      <c r="AB24" s="16">
        <f t="shared" si="43"/>
        <v>0</v>
      </c>
      <c r="AC24" s="6">
        <f>IF(Jan!$E26&gt;0,VLOOKUP($A24,Jan!$O$4:$R$207,4,FALSE),0)</f>
        <v>0</v>
      </c>
      <c r="AD24" s="6">
        <f>IF(Jan!$E26&gt;0,VLOOKUP($A24,Jan!$O$4:$T$207,5,FALSE)+Jan!L$4/1000,0)</f>
        <v>0</v>
      </c>
      <c r="AE24" s="16">
        <f t="shared" si="44"/>
        <v>0</v>
      </c>
      <c r="AF24" s="6">
        <f>IF(Feb!$E26&gt;0,VLOOKUP($A24,Feb!$O$4:$R$207,4,FALSE),0)</f>
        <v>0</v>
      </c>
      <c r="AG24" s="6">
        <f>IF(Feb!$E26&gt;0,VLOOKUP($A24,Feb!$O$4:$T$207,5,FALSE)+Feb!L$4/1000,0)</f>
        <v>0</v>
      </c>
      <c r="AH24" s="16">
        <f t="shared" si="45"/>
        <v>0</v>
      </c>
      <c r="AI24" s="6">
        <f>IF(Mar!$E26&gt;0,VLOOKUP($A24,Mar!$O$4:$R$207,4,FALSE),0)</f>
        <v>0</v>
      </c>
      <c r="AJ24" s="6">
        <f>IF(Mar!$E26&gt;0,VLOOKUP($A24,Mar!$O$4:$T$207,5,FALSE)+Mar!L$4/1000,0)</f>
        <v>0</v>
      </c>
      <c r="AK24" s="16">
        <f t="shared" si="46"/>
        <v>0</v>
      </c>
      <c r="AN24" s="16">
        <f t="shared" si="12"/>
        <v>0</v>
      </c>
      <c r="AQ24" s="1" t="str">
        <f t="shared" si="13"/>
        <v>Dominic Garrett</v>
      </c>
      <c r="AR24" s="6">
        <f t="shared" si="14"/>
        <v>0</v>
      </c>
      <c r="AS24" s="6">
        <f t="shared" si="15"/>
        <v>0</v>
      </c>
      <c r="AT24" s="6">
        <f t="shared" si="16"/>
        <v>0</v>
      </c>
      <c r="AU24" s="6">
        <f t="shared" si="17"/>
        <v>0</v>
      </c>
      <c r="AV24" s="6">
        <f t="shared" si="18"/>
        <v>0</v>
      </c>
      <c r="AW24" s="6">
        <f t="shared" si="19"/>
        <v>0</v>
      </c>
      <c r="AX24" s="6">
        <f t="shared" si="20"/>
        <v>0</v>
      </c>
      <c r="AY24" s="6">
        <f t="shared" si="21"/>
        <v>0</v>
      </c>
      <c r="AZ24" s="6">
        <f t="shared" si="22"/>
        <v>0</v>
      </c>
      <c r="BA24" s="6">
        <f t="shared" si="23"/>
        <v>0</v>
      </c>
      <c r="BB24" s="6">
        <f t="shared" si="24"/>
        <v>0</v>
      </c>
      <c r="BC24" s="6">
        <f t="shared" si="25"/>
        <v>0</v>
      </c>
      <c r="BE24" s="1">
        <f t="shared" si="26"/>
        <v>0</v>
      </c>
      <c r="BF24" s="1">
        <f t="shared" si="27"/>
        <v>0</v>
      </c>
      <c r="BG24" s="1">
        <f t="shared" si="28"/>
        <v>0</v>
      </c>
      <c r="BH24" s="1">
        <f t="shared" si="29"/>
        <v>0</v>
      </c>
      <c r="BI24" s="1">
        <f t="shared" si="30"/>
        <v>0</v>
      </c>
      <c r="BJ24" s="1">
        <f t="shared" si="31"/>
        <v>0</v>
      </c>
      <c r="BK24" s="1">
        <f t="shared" si="32"/>
        <v>0</v>
      </c>
      <c r="BL24" s="1">
        <f t="shared" si="33"/>
        <v>0</v>
      </c>
      <c r="BM24" s="1">
        <f t="shared" si="34"/>
        <v>0</v>
      </c>
    </row>
    <row r="25" spans="1:65" x14ac:dyDescent="0.3">
      <c r="A25" s="1" t="s">
        <v>165</v>
      </c>
      <c r="B25" s="6">
        <f>IF(Apr!$E27&gt;0,VLOOKUP($A25,Apr!$O$4:$T$209,4,FALSE),0)</f>
        <v>0</v>
      </c>
      <c r="C25" s="6">
        <f>IF(Apr!$E27&gt;0,VLOOKUP($A25,Apr!$O$4:$T$209,5,FALSE)+Apr!L$4/1000,0)</f>
        <v>0</v>
      </c>
      <c r="D25" s="16">
        <f t="shared" si="35"/>
        <v>0</v>
      </c>
      <c r="E25" s="6">
        <f>IF(May!$E27&gt;0,VLOOKUP($A25,May!$O$4:$T$208,4,FALSE),0)</f>
        <v>0</v>
      </c>
      <c r="F25" s="6">
        <f>IF(May!$E27&gt;0,VLOOKUP($A25,May!$O$4:$T$208,5,FALSE)+May!L$4/1000,0)</f>
        <v>0</v>
      </c>
      <c r="G25" s="16">
        <f t="shared" si="36"/>
        <v>0</v>
      </c>
      <c r="H25" s="6">
        <f>IF(Jun!$E27&gt;0,VLOOKUP($A25,Jun!$O$4:$R$208,4,FALSE),0)</f>
        <v>0</v>
      </c>
      <c r="I25" s="6">
        <f>IF(Jun!$E27&gt;0,VLOOKUP($A25,Jun!$O$4:$T$208,5,FALSE)+Jun!L$4/1000,0)</f>
        <v>0</v>
      </c>
      <c r="J25" s="16">
        <f t="shared" si="37"/>
        <v>0</v>
      </c>
      <c r="K25" s="6">
        <f>IF(Jul!$E27&gt;0,VLOOKUP($A25,Jul!$O$4:$R$207,4,FALSE),0)</f>
        <v>0</v>
      </c>
      <c r="L25" s="6">
        <f>IF(Jul!$E27&gt;0,VLOOKUP($A25,Jul!$O$4:$T$207,5,FALSE)+Jul!$L$4/1000,0)</f>
        <v>0</v>
      </c>
      <c r="M25" s="16">
        <f t="shared" si="38"/>
        <v>0</v>
      </c>
      <c r="N25" s="6">
        <f>IF(Aug!$E27&gt;0,VLOOKUP($A25,Aug!$O$4:$R$207,4,FALSE),0)</f>
        <v>0</v>
      </c>
      <c r="O25" s="6">
        <f>IF(Aug!$E27&gt;0,VLOOKUP($A25,Aug!$O$4:$T$207,5,FALSE)+Aug!L$4/1000,0)</f>
        <v>0</v>
      </c>
      <c r="P25" s="16">
        <f t="shared" si="39"/>
        <v>0</v>
      </c>
      <c r="Q25" s="6">
        <f>IF(Sep!$E27&gt;0,VLOOKUP($A25,Sep!$O$4:$R$207,4,FALSE),0)</f>
        <v>0</v>
      </c>
      <c r="R25" s="6">
        <f>IF(Sep!$E27&gt;0,VLOOKUP($A25,Sep!$O$4:$T$207,5,FALSE)+Sep!L$4/1000,0)</f>
        <v>0</v>
      </c>
      <c r="S25" s="16">
        <f t="shared" si="40"/>
        <v>0</v>
      </c>
      <c r="T25" s="6">
        <f>IF(Oct!$E27&gt;0,VLOOKUP($A25,Oct!$O$4:$R$207,4,FALSE),0)</f>
        <v>0</v>
      </c>
      <c r="U25" s="6">
        <f>IF(Oct!$E27&gt;0,VLOOKUP($A25,Oct!$O$4:$T$207,5,FALSE)+Oct!L$4/1000,0)</f>
        <v>0</v>
      </c>
      <c r="V25" s="16">
        <f t="shared" si="41"/>
        <v>0</v>
      </c>
      <c r="W25" s="6">
        <f>IF(Nov!$E27&gt;0,VLOOKUP($A25,Nov!$O$4:$R$207,4,FALSE),0)</f>
        <v>0</v>
      </c>
      <c r="X25" s="6">
        <f>IF(Nov!$E27&gt;0,VLOOKUP($A25,Nov!$O$4:$T$207,5,FALSE)+Nov!L$4/1000,0)</f>
        <v>0</v>
      </c>
      <c r="Y25" s="16">
        <f t="shared" si="42"/>
        <v>0</v>
      </c>
      <c r="Z25" s="6">
        <f>IF(Dec!$E27&gt;0,VLOOKUP($A25,Dec!$O$4:$R$208,4,FALSE),0)</f>
        <v>0</v>
      </c>
      <c r="AA25" s="6">
        <f>IF(Dec!$E27&gt;0,VLOOKUP($A25,Dec!$O$4:$T$208,5,FALSE)+Dec!L$4/1000,0)</f>
        <v>0</v>
      </c>
      <c r="AB25" s="16">
        <f t="shared" si="43"/>
        <v>0</v>
      </c>
      <c r="AC25" s="6">
        <f>IF(Jan!$E27&gt;0,VLOOKUP($A25,Jan!$O$4:$R$207,4,FALSE),0)</f>
        <v>0</v>
      </c>
      <c r="AD25" s="6">
        <f>IF(Jan!$E27&gt;0,VLOOKUP($A25,Jan!$O$4:$T$207,5,FALSE)+Jan!L$4/1000,0)</f>
        <v>0</v>
      </c>
      <c r="AE25" s="16">
        <f t="shared" si="44"/>
        <v>0</v>
      </c>
      <c r="AF25" s="6">
        <f>IF(Feb!$E27&gt;0,VLOOKUP($A25,Feb!$O$4:$R$207,4,FALSE),0)</f>
        <v>0</v>
      </c>
      <c r="AG25" s="6">
        <f>IF(Feb!$E27&gt;0,VLOOKUP($A25,Feb!$O$4:$T$207,5,FALSE)+Feb!L$4/1000,0)</f>
        <v>0</v>
      </c>
      <c r="AH25" s="16">
        <f t="shared" si="45"/>
        <v>0</v>
      </c>
      <c r="AI25" s="6">
        <f>IF(Mar!$E27&gt;0,VLOOKUP($A25,Mar!$O$4:$R$207,4,FALSE),0)</f>
        <v>0</v>
      </c>
      <c r="AJ25" s="6">
        <f>IF(Mar!$E27&gt;0,VLOOKUP($A25,Mar!$O$4:$T$207,5,FALSE)+Mar!L$4/1000,0)</f>
        <v>0</v>
      </c>
      <c r="AK25" s="16">
        <f t="shared" si="46"/>
        <v>0</v>
      </c>
      <c r="AN25" s="16">
        <f t="shared" si="12"/>
        <v>0</v>
      </c>
      <c r="AQ25" s="1" t="str">
        <f t="shared" si="13"/>
        <v>Emma Johnston</v>
      </c>
      <c r="AR25" s="6">
        <f t="shared" si="14"/>
        <v>0</v>
      </c>
      <c r="AS25" s="6">
        <f t="shared" si="15"/>
        <v>0</v>
      </c>
      <c r="AT25" s="6">
        <f t="shared" si="16"/>
        <v>0</v>
      </c>
      <c r="AU25" s="6">
        <f t="shared" si="17"/>
        <v>0</v>
      </c>
      <c r="AV25" s="6">
        <f t="shared" si="18"/>
        <v>0</v>
      </c>
      <c r="AW25" s="6">
        <f t="shared" si="19"/>
        <v>0</v>
      </c>
      <c r="AX25" s="6">
        <f t="shared" si="20"/>
        <v>0</v>
      </c>
      <c r="AY25" s="6">
        <f t="shared" si="21"/>
        <v>0</v>
      </c>
      <c r="AZ25" s="6">
        <f t="shared" si="22"/>
        <v>0</v>
      </c>
      <c r="BA25" s="6">
        <f t="shared" si="23"/>
        <v>0</v>
      </c>
      <c r="BB25" s="6">
        <f t="shared" si="24"/>
        <v>0</v>
      </c>
      <c r="BC25" s="6">
        <f t="shared" si="25"/>
        <v>0</v>
      </c>
      <c r="BE25" s="1">
        <f t="shared" si="26"/>
        <v>0</v>
      </c>
      <c r="BF25" s="1">
        <f t="shared" si="27"/>
        <v>0</v>
      </c>
      <c r="BG25" s="1">
        <f t="shared" si="28"/>
        <v>0</v>
      </c>
      <c r="BH25" s="1">
        <f t="shared" si="29"/>
        <v>0</v>
      </c>
      <c r="BI25" s="1">
        <f t="shared" si="30"/>
        <v>0</v>
      </c>
      <c r="BJ25" s="1">
        <f t="shared" si="31"/>
        <v>0</v>
      </c>
      <c r="BK25" s="1">
        <f t="shared" si="32"/>
        <v>0</v>
      </c>
      <c r="BL25" s="1">
        <f t="shared" si="33"/>
        <v>0</v>
      </c>
      <c r="BM25" s="1">
        <f t="shared" si="34"/>
        <v>0</v>
      </c>
    </row>
    <row r="26" spans="1:65" x14ac:dyDescent="0.3">
      <c r="A26" s="1" t="s">
        <v>170</v>
      </c>
      <c r="B26" s="6">
        <f>IF(Apr!$E28&gt;0,VLOOKUP($A26,Apr!$O$4:$T$209,4,FALSE),0)</f>
        <v>0</v>
      </c>
      <c r="C26" s="6">
        <f>IF(Apr!$E28&gt;0,VLOOKUP($A26,Apr!$O$4:$T$209,5,FALSE)+Apr!L$4/1000,0)</f>
        <v>0</v>
      </c>
      <c r="D26" s="16">
        <f t="shared" si="35"/>
        <v>0</v>
      </c>
      <c r="E26" s="6">
        <f>IF(May!$E28&gt;0,VLOOKUP($A26,May!$O$4:$T$208,4,FALSE),0)</f>
        <v>0</v>
      </c>
      <c r="F26" s="6">
        <f>IF(May!$E28&gt;0,VLOOKUP($A26,May!$O$4:$T$208,5,FALSE)+May!L$4/1000,0)</f>
        <v>0</v>
      </c>
      <c r="G26" s="16">
        <f t="shared" si="36"/>
        <v>0</v>
      </c>
      <c r="H26" s="6">
        <f>IF(Jun!$E28&gt;0,VLOOKUP($A26,Jun!$O$4:$R$208,4,FALSE),0)</f>
        <v>0</v>
      </c>
      <c r="I26" s="6">
        <f>IF(Jun!$E28&gt;0,VLOOKUP($A26,Jun!$O$4:$T$208,5,FALSE)+Jun!L$4/1000,0)</f>
        <v>0</v>
      </c>
      <c r="J26" s="16">
        <f t="shared" si="37"/>
        <v>0</v>
      </c>
      <c r="K26" s="6">
        <f>IF(Jul!$E28&gt;0,VLOOKUP($A26,Jul!$O$4:$R$207,4,FALSE),0)</f>
        <v>0</v>
      </c>
      <c r="L26" s="6">
        <f>IF(Jul!$E28&gt;0,VLOOKUP($A26,Jul!$O$4:$T$207,5,FALSE)+Jul!$L$4/1000,0)</f>
        <v>0</v>
      </c>
      <c r="M26" s="16">
        <f t="shared" si="38"/>
        <v>0</v>
      </c>
      <c r="N26" s="6">
        <f>IF(Aug!$E28&gt;0,VLOOKUP($A26,Aug!$O$4:$R$207,4,FALSE),0)</f>
        <v>0</v>
      </c>
      <c r="O26" s="6">
        <f>IF(Aug!$E28&gt;0,VLOOKUP($A26,Aug!$O$4:$T$207,5,FALSE)+Aug!L$4/1000,0)</f>
        <v>0</v>
      </c>
      <c r="P26" s="16">
        <f t="shared" si="39"/>
        <v>0</v>
      </c>
      <c r="Q26" s="6">
        <f>IF(Sep!$E28&gt;0,VLOOKUP($A26,Sep!$O$4:$R$207,4,FALSE),0)</f>
        <v>0</v>
      </c>
      <c r="R26" s="6">
        <f>IF(Sep!$E28&gt;0,VLOOKUP($A26,Sep!$O$4:$T$207,5,FALSE)+Sep!L$4/1000,0)</f>
        <v>0</v>
      </c>
      <c r="S26" s="16">
        <f t="shared" si="40"/>
        <v>0</v>
      </c>
      <c r="T26" s="6">
        <f>IF(Oct!$E28&gt;0,VLOOKUP($A26,Oct!$O$4:$R$207,4,FALSE),0)</f>
        <v>0</v>
      </c>
      <c r="U26" s="6">
        <f>IF(Oct!$E28&gt;0,VLOOKUP($A26,Oct!$O$4:$T$207,5,FALSE)+Oct!L$4/1000,0)</f>
        <v>0</v>
      </c>
      <c r="V26" s="16">
        <f t="shared" si="41"/>
        <v>0</v>
      </c>
      <c r="W26" s="6">
        <f>IF(Nov!$E28&gt;0,VLOOKUP($A26,Nov!$O$4:$R$207,4,FALSE),0)</f>
        <v>0</v>
      </c>
      <c r="X26" s="6">
        <f>IF(Nov!$E28&gt;0,VLOOKUP($A26,Nov!$O$4:$T$207,5,FALSE)+Nov!L$4/1000,0)</f>
        <v>0</v>
      </c>
      <c r="Y26" s="16">
        <f t="shared" si="42"/>
        <v>0</v>
      </c>
      <c r="Z26" s="6">
        <f>IF(Dec!$E28&gt;0,VLOOKUP($A26,Dec!$O$4:$R$208,4,FALSE),0)</f>
        <v>0</v>
      </c>
      <c r="AA26" s="6">
        <f>IF(Dec!$E28&gt;0,VLOOKUP($A26,Dec!$O$4:$T$208,5,FALSE)+Dec!L$4/1000,0)</f>
        <v>0</v>
      </c>
      <c r="AB26" s="16">
        <f t="shared" si="43"/>
        <v>0</v>
      </c>
      <c r="AC26" s="6">
        <f>IF(Jan!$E28&gt;0,VLOOKUP($A26,Jan!$O$4:$R$207,4,FALSE),0)</f>
        <v>0</v>
      </c>
      <c r="AD26" s="6">
        <f>IF(Jan!$E28&gt;0,VLOOKUP($A26,Jan!$O$4:$T$207,5,FALSE)+Jan!L$4/1000,0)</f>
        <v>0</v>
      </c>
      <c r="AE26" s="16">
        <f t="shared" si="44"/>
        <v>0</v>
      </c>
      <c r="AF26" s="6">
        <f>IF(Feb!$E28&gt;0,VLOOKUP($A26,Feb!$O$4:$R$207,4,FALSE),0)</f>
        <v>0</v>
      </c>
      <c r="AG26" s="6">
        <f>IF(Feb!$E28&gt;0,VLOOKUP($A26,Feb!$O$4:$T$207,5,FALSE)+Feb!L$4/1000,0)</f>
        <v>0</v>
      </c>
      <c r="AH26" s="16">
        <f t="shared" si="45"/>
        <v>0</v>
      </c>
      <c r="AI26" s="6">
        <f>IF(Mar!$E28&gt;0,VLOOKUP($A26,Mar!$O$4:$R$207,4,FALSE),0)</f>
        <v>0</v>
      </c>
      <c r="AJ26" s="6">
        <f>IF(Mar!$E28&gt;0,VLOOKUP($A26,Mar!$O$4:$T$207,5,FALSE)+Mar!L$4/1000,0)</f>
        <v>0</v>
      </c>
      <c r="AK26" s="16">
        <f t="shared" si="46"/>
        <v>0</v>
      </c>
      <c r="AN26" s="16">
        <f t="shared" si="12"/>
        <v>0</v>
      </c>
      <c r="AQ26" s="1" t="str">
        <f t="shared" si="13"/>
        <v>Georgina Read</v>
      </c>
      <c r="AR26" s="6">
        <f t="shared" si="14"/>
        <v>0</v>
      </c>
      <c r="AS26" s="6">
        <f t="shared" si="15"/>
        <v>0</v>
      </c>
      <c r="AT26" s="6">
        <f t="shared" si="16"/>
        <v>0</v>
      </c>
      <c r="AU26" s="6">
        <f t="shared" si="17"/>
        <v>0</v>
      </c>
      <c r="AV26" s="6">
        <f t="shared" si="18"/>
        <v>0</v>
      </c>
      <c r="AW26" s="6">
        <f t="shared" si="19"/>
        <v>0</v>
      </c>
      <c r="AX26" s="6">
        <f t="shared" si="20"/>
        <v>0</v>
      </c>
      <c r="AY26" s="6">
        <f t="shared" si="21"/>
        <v>0</v>
      </c>
      <c r="AZ26" s="6">
        <f t="shared" si="22"/>
        <v>0</v>
      </c>
      <c r="BA26" s="6">
        <f t="shared" si="23"/>
        <v>0</v>
      </c>
      <c r="BB26" s="6">
        <f t="shared" si="24"/>
        <v>0</v>
      </c>
      <c r="BC26" s="6">
        <f t="shared" si="25"/>
        <v>0</v>
      </c>
      <c r="BE26" s="1">
        <f t="shared" si="26"/>
        <v>0</v>
      </c>
      <c r="BF26" s="1">
        <f t="shared" si="27"/>
        <v>0</v>
      </c>
      <c r="BG26" s="1">
        <f t="shared" si="28"/>
        <v>0</v>
      </c>
      <c r="BH26" s="1">
        <f t="shared" si="29"/>
        <v>0</v>
      </c>
      <c r="BI26" s="1">
        <f t="shared" si="30"/>
        <v>0</v>
      </c>
      <c r="BJ26" s="1">
        <f t="shared" si="31"/>
        <v>0</v>
      </c>
      <c r="BK26" s="1">
        <f t="shared" si="32"/>
        <v>0</v>
      </c>
      <c r="BL26" s="1">
        <f t="shared" si="33"/>
        <v>0</v>
      </c>
      <c r="BM26" s="1">
        <f t="shared" si="34"/>
        <v>0</v>
      </c>
    </row>
    <row r="27" spans="1:65" x14ac:dyDescent="0.3">
      <c r="A27" s="1" t="s">
        <v>47</v>
      </c>
      <c r="B27" s="6">
        <f>IF(Apr!$E29&gt;0,VLOOKUP($A27,Apr!$O$4:$T$209,4,FALSE),0)</f>
        <v>0</v>
      </c>
      <c r="C27" s="6">
        <f>IF(Apr!$E29&gt;0,VLOOKUP($A27,Apr!$O$4:$T$209,5,FALSE)+Apr!L$4/1000,0)</f>
        <v>0</v>
      </c>
      <c r="D27" s="16">
        <f t="shared" si="35"/>
        <v>0</v>
      </c>
      <c r="E27" s="6">
        <f>IF(May!$E29&gt;0,VLOOKUP($A27,May!$O$4:$T$208,4,FALSE),0)</f>
        <v>0</v>
      </c>
      <c r="F27" s="6">
        <f>IF(May!$E29&gt;0,VLOOKUP($A27,May!$O$4:$T$208,5,FALSE)+May!L$4/1000,0)</f>
        <v>0</v>
      </c>
      <c r="G27" s="16">
        <f t="shared" si="36"/>
        <v>0</v>
      </c>
      <c r="H27" s="6">
        <f>IF(Jun!$E29&gt;0,VLOOKUP($A27,Jun!$O$4:$R$208,4,FALSE),0)</f>
        <v>0</v>
      </c>
      <c r="I27" s="6">
        <f>IF(Jun!$E29&gt;0,VLOOKUP($A27,Jun!$O$4:$T$208,5,FALSE)+Jun!L$4/1000,0)</f>
        <v>0</v>
      </c>
      <c r="J27" s="16">
        <f>H27+H27/999+I27</f>
        <v>0</v>
      </c>
      <c r="K27" s="6">
        <f>IF(Jul!$E29&gt;0,VLOOKUP($A27,Jul!$O$4:$R$207,4,FALSE),0)</f>
        <v>0</v>
      </c>
      <c r="L27" s="6">
        <f>IF(Jul!$E29&gt;0,VLOOKUP($A27,Jul!$O$4:$T$207,5,FALSE)+Jul!$L$4/1000,0)</f>
        <v>0</v>
      </c>
      <c r="M27" s="16">
        <f t="shared" si="38"/>
        <v>0</v>
      </c>
      <c r="N27" s="6">
        <f>IF(Aug!$E29&gt;0,VLOOKUP($A27,Aug!$O$4:$R$207,4,FALSE),0)</f>
        <v>0</v>
      </c>
      <c r="O27" s="6">
        <f>IF(Aug!$E29&gt;0,VLOOKUP($A27,Aug!$O$4:$T$207,5,FALSE)+Aug!L$4/1000,0)</f>
        <v>0</v>
      </c>
      <c r="P27" s="16">
        <f t="shared" si="39"/>
        <v>0</v>
      </c>
      <c r="Q27" s="6">
        <f>IF(Sep!$E29&gt;0,VLOOKUP($A27,Sep!$O$4:$R$207,4,FALSE),0)</f>
        <v>0</v>
      </c>
      <c r="R27" s="6">
        <f>IF(Sep!$E29&gt;0,VLOOKUP($A27,Sep!$O$4:$T$207,5,FALSE)+Sep!L$4/1000,0)</f>
        <v>0</v>
      </c>
      <c r="S27" s="16">
        <f t="shared" si="40"/>
        <v>0</v>
      </c>
      <c r="T27" s="6">
        <f>IF(Oct!$E29&gt;0,VLOOKUP($A27,Oct!$O$4:$R$207,4,FALSE),0)</f>
        <v>0</v>
      </c>
      <c r="U27" s="6">
        <f>IF(Oct!$E29&gt;0,VLOOKUP($A27,Oct!$O$4:$T$207,5,FALSE)+Oct!L$4/1000,0)</f>
        <v>0</v>
      </c>
      <c r="V27" s="16">
        <f t="shared" si="41"/>
        <v>0</v>
      </c>
      <c r="W27" s="6">
        <f>IF(Nov!$E29&gt;0,VLOOKUP($A27,Nov!$O$4:$R$207,4,FALSE),0)</f>
        <v>0</v>
      </c>
      <c r="X27" s="6">
        <f>IF(Nov!$E29&gt;0,VLOOKUP($A27,Nov!$O$4:$T$207,5,FALSE)+Nov!L$4/1000,0)</f>
        <v>0</v>
      </c>
      <c r="Y27" s="16">
        <f t="shared" si="42"/>
        <v>0</v>
      </c>
      <c r="Z27" s="6">
        <f>IF(Dec!$E29&gt;0,VLOOKUP($A27,Dec!$O$4:$R$208,4,FALSE),0)</f>
        <v>0</v>
      </c>
      <c r="AA27" s="6">
        <f>IF(Dec!$E29&gt;0,VLOOKUP($A27,Dec!$O$4:$T$208,5,FALSE)+Dec!L$4/1000,0)</f>
        <v>0</v>
      </c>
      <c r="AB27" s="16">
        <f t="shared" si="43"/>
        <v>0</v>
      </c>
      <c r="AC27" s="6">
        <f>IF(Jan!$E29&gt;0,VLOOKUP($A27,Jan!$O$4:$R$207,4,FALSE),0)</f>
        <v>0</v>
      </c>
      <c r="AD27" s="6">
        <f>IF(Jan!$E29&gt;0,VLOOKUP($A27,Jan!$O$4:$T$207,5,FALSE)+Jan!L$4/1000,0)</f>
        <v>0</v>
      </c>
      <c r="AE27" s="16">
        <f t="shared" si="44"/>
        <v>0</v>
      </c>
      <c r="AF27" s="6">
        <f>IF(Feb!$E29&gt;0,VLOOKUP($A27,Feb!$O$4:$R$207,4,FALSE),0)</f>
        <v>0</v>
      </c>
      <c r="AG27" s="6">
        <f>IF(Feb!$E29&gt;0,VLOOKUP($A27,Feb!$O$4:$T$207,5,FALSE)+Feb!L$4/1000,0)</f>
        <v>0</v>
      </c>
      <c r="AH27" s="16">
        <f t="shared" si="45"/>
        <v>0</v>
      </c>
      <c r="AI27" s="6">
        <f>IF(Mar!$E29&gt;0,VLOOKUP($A27,Mar!$O$4:$R$207,4,FALSE),0)</f>
        <v>0</v>
      </c>
      <c r="AJ27" s="6">
        <f>IF(Mar!$E29&gt;0,VLOOKUP($A27,Mar!$O$4:$T$207,5,FALSE)+Mar!L$4/1000,0)</f>
        <v>0</v>
      </c>
      <c r="AK27" s="16">
        <f t="shared" si="46"/>
        <v>0</v>
      </c>
      <c r="AN27" s="16">
        <f t="shared" si="12"/>
        <v>0</v>
      </c>
      <c r="AQ27" s="1" t="str">
        <f t="shared" si="13"/>
        <v>Gill Draper</v>
      </c>
      <c r="AR27" s="6">
        <f t="shared" si="14"/>
        <v>0</v>
      </c>
      <c r="AS27" s="6">
        <f t="shared" si="15"/>
        <v>0</v>
      </c>
      <c r="AT27" s="6">
        <f t="shared" si="16"/>
        <v>0</v>
      </c>
      <c r="AU27" s="6">
        <f t="shared" si="17"/>
        <v>0</v>
      </c>
      <c r="AV27" s="6">
        <f t="shared" si="18"/>
        <v>0</v>
      </c>
      <c r="AW27" s="6">
        <f t="shared" si="19"/>
        <v>0</v>
      </c>
      <c r="AX27" s="6">
        <f t="shared" si="20"/>
        <v>0</v>
      </c>
      <c r="AY27" s="6">
        <f t="shared" si="21"/>
        <v>0</v>
      </c>
      <c r="AZ27" s="6">
        <f t="shared" si="22"/>
        <v>0</v>
      </c>
      <c r="BA27" s="6">
        <f t="shared" si="23"/>
        <v>0</v>
      </c>
      <c r="BB27" s="6">
        <f t="shared" si="24"/>
        <v>0</v>
      </c>
      <c r="BC27" s="6">
        <f t="shared" si="25"/>
        <v>0</v>
      </c>
      <c r="BE27" s="1">
        <f t="shared" si="26"/>
        <v>0</v>
      </c>
      <c r="BF27" s="1">
        <f t="shared" si="27"/>
        <v>0</v>
      </c>
      <c r="BG27" s="1">
        <f t="shared" si="28"/>
        <v>0</v>
      </c>
      <c r="BH27" s="1">
        <f t="shared" si="29"/>
        <v>0</v>
      </c>
      <c r="BI27" s="1">
        <f t="shared" si="30"/>
        <v>0</v>
      </c>
      <c r="BJ27" s="1">
        <f t="shared" si="31"/>
        <v>0</v>
      </c>
      <c r="BK27" s="1">
        <f t="shared" si="32"/>
        <v>0</v>
      </c>
      <c r="BL27" s="1">
        <f t="shared" si="33"/>
        <v>0</v>
      </c>
      <c r="BM27" s="1">
        <f t="shared" si="34"/>
        <v>0</v>
      </c>
    </row>
    <row r="28" spans="1:65" x14ac:dyDescent="0.3">
      <c r="A28" s="1" t="s">
        <v>230</v>
      </c>
      <c r="B28" s="6">
        <f>IF(Apr!$E30&gt;0,VLOOKUP($A28,Apr!$O$4:$T$209,4,FALSE),0)</f>
        <v>0</v>
      </c>
      <c r="C28" s="6">
        <f>IF(Apr!$E30&gt;0,VLOOKUP($A28,Apr!$O$4:$T$209,5,FALSE)+Apr!L$4/1000,0)</f>
        <v>0</v>
      </c>
      <c r="D28" s="16">
        <f t="shared" si="35"/>
        <v>0</v>
      </c>
      <c r="E28" s="6">
        <f>IF(May!$E30&gt;0,VLOOKUP($A28,May!$O$4:$T$208,4,FALSE),0)</f>
        <v>0</v>
      </c>
      <c r="F28" s="6">
        <f>IF(May!$E30&gt;0,VLOOKUP($A28,May!$O$4:$T$208,5,FALSE)+May!L$4/1000,0)</f>
        <v>0</v>
      </c>
      <c r="G28" s="16">
        <f t="shared" si="36"/>
        <v>0</v>
      </c>
      <c r="H28" s="6">
        <f>IF(Jun!$E30&gt;0,VLOOKUP($A28,Jun!$O$4:$R$208,4,FALSE),0)</f>
        <v>0</v>
      </c>
      <c r="I28" s="6">
        <f>IF(Jun!$E30&gt;0,VLOOKUP($A28,Jun!$O$4:$T$208,5,FALSE)+Jun!L$4/1000,0)</f>
        <v>0</v>
      </c>
      <c r="J28" s="16">
        <f t="shared" si="37"/>
        <v>0</v>
      </c>
      <c r="K28" s="6">
        <f>IF(Jul!$E30&gt;0,VLOOKUP($A28,Jul!$O$4:$R$207,4,FALSE),0)</f>
        <v>0</v>
      </c>
      <c r="L28" s="6">
        <f>IF(Jul!$E30&gt;0,VLOOKUP($A28,Jul!$O$4:$T$207,5,FALSE)+Jul!$L$4/1000,0)</f>
        <v>0</v>
      </c>
      <c r="M28" s="16">
        <f t="shared" si="38"/>
        <v>0</v>
      </c>
      <c r="N28" s="6">
        <f>IF(Aug!$E30&gt;0,VLOOKUP($A28,Aug!$O$4:$R$207,4,FALSE),0)</f>
        <v>0</v>
      </c>
      <c r="O28" s="6">
        <f>IF(Aug!$E30&gt;0,VLOOKUP($A28,Aug!$O$4:$T$207,5,FALSE)+Aug!L$4/1000,0)</f>
        <v>0</v>
      </c>
      <c r="P28" s="16">
        <f t="shared" si="39"/>
        <v>0</v>
      </c>
      <c r="Q28" s="6">
        <f>IF(Sep!$E30&gt;0,VLOOKUP($A28,Sep!$O$4:$R$207,4,FALSE),0)</f>
        <v>0</v>
      </c>
      <c r="R28" s="6">
        <f>IF(Sep!$E30&gt;0,VLOOKUP($A28,Sep!$O$4:$T$207,5,FALSE)+Sep!L$4/1000,0)</f>
        <v>0</v>
      </c>
      <c r="S28" s="16">
        <f t="shared" si="40"/>
        <v>0</v>
      </c>
      <c r="T28" s="6">
        <f>IF(Oct!$E30&gt;0,VLOOKUP($A28,Oct!$O$4:$R$207,4,FALSE),0)</f>
        <v>0</v>
      </c>
      <c r="U28" s="6">
        <f>IF(Oct!$E30&gt;0,VLOOKUP($A28,Oct!$O$4:$T$207,5,FALSE)+Oct!L$4/1000,0)</f>
        <v>0</v>
      </c>
      <c r="V28" s="16">
        <f t="shared" si="41"/>
        <v>0</v>
      </c>
      <c r="W28" s="6">
        <f>IF(Nov!$E30&gt;0,VLOOKUP($A28,Nov!$O$4:$R$207,4,FALSE),0)</f>
        <v>0</v>
      </c>
      <c r="X28" s="6">
        <f>IF(Nov!$E30&gt;0,VLOOKUP($A28,Nov!$O$4:$T$207,5,FALSE)+Nov!L$4/1000,0)</f>
        <v>0</v>
      </c>
      <c r="Y28" s="16">
        <f t="shared" si="42"/>
        <v>0</v>
      </c>
      <c r="Z28" s="6">
        <f>IF(Dec!$E30&gt;0,VLOOKUP($A28,Dec!$O$4:$R$208,4,FALSE),0)</f>
        <v>0</v>
      </c>
      <c r="AA28" s="6">
        <f>IF(Dec!$E30&gt;0,VLOOKUP($A28,Dec!$O$4:$T$208,5,FALSE)+Dec!L$4/1000,0)</f>
        <v>0</v>
      </c>
      <c r="AB28" s="16">
        <f t="shared" si="43"/>
        <v>0</v>
      </c>
      <c r="AC28" s="6">
        <f>IF(Jan!$E30&gt;0,VLOOKUP($A28,Jan!$O$4:$R$207,4,FALSE),0)</f>
        <v>39</v>
      </c>
      <c r="AD28" s="6">
        <f>IF(Jan!$E30&gt;0,VLOOKUP($A28,Jan!$O$4:$T$207,5,FALSE)+Jan!L$4/1000,0)</f>
        <v>1.4999999999999999E-2</v>
      </c>
      <c r="AE28" s="16">
        <f t="shared" si="44"/>
        <v>39.054000000000002</v>
      </c>
      <c r="AF28" s="6">
        <f>IF(Feb!$E30&gt;0,VLOOKUP($A28,Feb!$O$4:$R$207,4,FALSE),0)</f>
        <v>0</v>
      </c>
      <c r="AG28" s="6">
        <f>IF(Feb!$E30&gt;0,VLOOKUP($A28,Feb!$O$4:$T$207,5,FALSE)+Feb!L$4/1000,0)</f>
        <v>0</v>
      </c>
      <c r="AH28" s="16">
        <f t="shared" si="45"/>
        <v>0</v>
      </c>
      <c r="AI28" s="6">
        <f>IF(Mar!$E30&gt;0,VLOOKUP($A28,Mar!$O$4:$R$207,4,FALSE),0)</f>
        <v>33</v>
      </c>
      <c r="AJ28" s="6">
        <f>IF(Mar!$E30&gt;0,VLOOKUP($A28,Mar!$O$4:$T$207,5,FALSE)+Mar!L$4/1000,0)</f>
        <v>2.016</v>
      </c>
      <c r="AK28" s="16">
        <f t="shared" si="46"/>
        <v>35.048999999999999</v>
      </c>
      <c r="AN28" s="16">
        <f t="shared" si="12"/>
        <v>74.153737000000007</v>
      </c>
      <c r="AQ28" s="1" t="str">
        <f t="shared" si="13"/>
        <v>Gillian Anderson</v>
      </c>
      <c r="AR28" s="6">
        <f t="shared" si="14"/>
        <v>0</v>
      </c>
      <c r="AS28" s="6">
        <f t="shared" si="15"/>
        <v>0</v>
      </c>
      <c r="AT28" s="6">
        <f t="shared" si="16"/>
        <v>0</v>
      </c>
      <c r="AU28" s="6">
        <f t="shared" si="17"/>
        <v>0</v>
      </c>
      <c r="AV28" s="6">
        <f t="shared" si="18"/>
        <v>0</v>
      </c>
      <c r="AW28" s="6">
        <f t="shared" si="19"/>
        <v>0</v>
      </c>
      <c r="AX28" s="6">
        <f t="shared" si="20"/>
        <v>0</v>
      </c>
      <c r="AY28" s="6">
        <f t="shared" si="21"/>
        <v>0</v>
      </c>
      <c r="AZ28" s="6">
        <f t="shared" si="22"/>
        <v>0</v>
      </c>
      <c r="BA28" s="6">
        <f t="shared" si="23"/>
        <v>39.054000000000002</v>
      </c>
      <c r="BB28" s="6">
        <f t="shared" si="24"/>
        <v>0</v>
      </c>
      <c r="BC28" s="6">
        <f t="shared" si="25"/>
        <v>35.048999999999999</v>
      </c>
      <c r="BE28" s="1">
        <f t="shared" si="26"/>
        <v>39.054000000000002</v>
      </c>
      <c r="BF28" s="1">
        <f t="shared" si="27"/>
        <v>35.048999999999999</v>
      </c>
      <c r="BG28" s="1">
        <f t="shared" si="28"/>
        <v>0</v>
      </c>
      <c r="BH28" s="1">
        <f t="shared" si="29"/>
        <v>0</v>
      </c>
      <c r="BI28" s="1">
        <f t="shared" si="30"/>
        <v>0</v>
      </c>
      <c r="BJ28" s="1">
        <f t="shared" si="31"/>
        <v>0</v>
      </c>
      <c r="BK28" s="1">
        <f t="shared" si="32"/>
        <v>0</v>
      </c>
      <c r="BL28" s="1">
        <f t="shared" si="33"/>
        <v>0</v>
      </c>
      <c r="BM28" s="1">
        <f t="shared" si="34"/>
        <v>0</v>
      </c>
    </row>
    <row r="29" spans="1:65" x14ac:dyDescent="0.3">
      <c r="A29" s="1" t="s">
        <v>201</v>
      </c>
      <c r="B29" s="6">
        <f>IF(Apr!$E31&gt;0,VLOOKUP($A29,Apr!$O$4:$T$209,4,FALSE),0)</f>
        <v>0</v>
      </c>
      <c r="C29" s="6">
        <f>IF(Apr!$E31&gt;0,VLOOKUP($A29,Apr!$O$4:$T$209,5,FALSE)+Apr!L$4/1000,0)</f>
        <v>0</v>
      </c>
      <c r="D29" s="16">
        <f>B29+B29/1000+C29</f>
        <v>0</v>
      </c>
      <c r="E29" s="6">
        <f>IF(May!$E31&gt;0,VLOOKUP($A29,May!$O$4:$T$208,4,FALSE),0)</f>
        <v>0</v>
      </c>
      <c r="F29" s="6">
        <f>IF(May!$E31&gt;0,VLOOKUP($A29,May!$O$4:$T$208,5,FALSE)+May!L$4/1000,0)</f>
        <v>0</v>
      </c>
      <c r="G29" s="16">
        <f t="shared" si="36"/>
        <v>0</v>
      </c>
      <c r="H29" s="6">
        <f>IF(Jun!$E31&gt;0,VLOOKUP($A29,Jun!$O$4:$R$208,4,FALSE),0)</f>
        <v>35</v>
      </c>
      <c r="I29" s="6">
        <f>IF(Jun!$E31&gt;0,VLOOKUP($A29,Jun!$O$4:$T$208,5,FALSE)+Jun!L$4/1000,0)</f>
        <v>1.2E-2</v>
      </c>
      <c r="J29" s="16">
        <f t="shared" si="37"/>
        <v>35.046999999999997</v>
      </c>
      <c r="K29" s="6">
        <f>IF(Jul!$E31&gt;0,VLOOKUP($A29,Jul!$O$4:$R$207,4,FALSE),0)</f>
        <v>0</v>
      </c>
      <c r="L29" s="6">
        <f>IF(Jul!$E31&gt;0,VLOOKUP($A29,Jul!$O$4:$T$207,5,FALSE)+Jul!$L$4/1000,0)</f>
        <v>0</v>
      </c>
      <c r="M29" s="16">
        <f t="shared" si="38"/>
        <v>0</v>
      </c>
      <c r="N29" s="6">
        <f>IF(Aug!$E31&gt;0,VLOOKUP($A29,Aug!$O$4:$R$207,4,FALSE),0)</f>
        <v>0</v>
      </c>
      <c r="O29" s="6">
        <f>IF(Aug!$E31&gt;0,VLOOKUP($A29,Aug!$O$4:$T$207,5,FALSE)+Aug!L$4/1000,0)</f>
        <v>0</v>
      </c>
      <c r="P29" s="16">
        <f t="shared" si="39"/>
        <v>0</v>
      </c>
      <c r="Q29" s="6">
        <f>IF(Sep!$E31&gt;0,VLOOKUP($A29,Sep!$O$4:$R$207,4,FALSE),0)</f>
        <v>0</v>
      </c>
      <c r="R29" s="6">
        <f>IF(Sep!$E31&gt;0,VLOOKUP($A29,Sep!$O$4:$T$207,5,FALSE)+Sep!L$4/1000,0)</f>
        <v>0</v>
      </c>
      <c r="S29" s="16">
        <f t="shared" si="40"/>
        <v>0</v>
      </c>
      <c r="T29" s="6">
        <f>IF(Oct!$E31&gt;0,VLOOKUP($A29,Oct!$O$4:$R$207,4,FALSE),0)</f>
        <v>0</v>
      </c>
      <c r="U29" s="6">
        <f>IF(Oct!$E31&gt;0,VLOOKUP($A29,Oct!$O$4:$T$207,5,FALSE)+Oct!L$4/1000,0)</f>
        <v>0</v>
      </c>
      <c r="V29" s="16">
        <f t="shared" si="41"/>
        <v>0</v>
      </c>
      <c r="W29" s="6">
        <f>IF(Nov!$E31&gt;0,VLOOKUP($A29,Nov!$O$4:$R$207,4,FALSE),0)</f>
        <v>0</v>
      </c>
      <c r="X29" s="6">
        <f>IF(Nov!$E31&gt;0,VLOOKUP($A29,Nov!$O$4:$T$207,5,FALSE)+Nov!L$4/1000,0)</f>
        <v>0</v>
      </c>
      <c r="Y29" s="16">
        <f t="shared" si="42"/>
        <v>0</v>
      </c>
      <c r="Z29" s="6">
        <f>IF(Dec!$E31&gt;0,VLOOKUP($A29,Dec!$O$4:$R$208,4,FALSE),0)</f>
        <v>0</v>
      </c>
      <c r="AA29" s="6">
        <f>IF(Dec!$E31&gt;0,VLOOKUP($A29,Dec!$O$4:$T$208,5,FALSE)+Dec!L$4/1000,0)</f>
        <v>0</v>
      </c>
      <c r="AB29" s="16">
        <f t="shared" si="43"/>
        <v>0</v>
      </c>
      <c r="AC29" s="6">
        <f>IF(Jan!$E31&gt;0,VLOOKUP($A29,Jan!$O$4:$R$207,4,FALSE),0)</f>
        <v>0</v>
      </c>
      <c r="AD29" s="6">
        <f>IF(Jan!$E31&gt;0,VLOOKUP($A29,Jan!$O$4:$T$207,5,FALSE)+Jan!L$4/1000,0)</f>
        <v>0</v>
      </c>
      <c r="AE29" s="16">
        <f t="shared" si="44"/>
        <v>0</v>
      </c>
      <c r="AF29" s="6">
        <f>IF(Feb!$E31&gt;0,VLOOKUP($A29,Feb!$O$4:$R$207,4,FALSE),0)</f>
        <v>0</v>
      </c>
      <c r="AG29" s="6">
        <f>IF(Feb!$E31&gt;0,VLOOKUP($A29,Feb!$O$4:$T$207,5,FALSE)+Feb!L$4/1000,0)</f>
        <v>0</v>
      </c>
      <c r="AH29" s="16">
        <f t="shared" si="45"/>
        <v>0</v>
      </c>
      <c r="AI29" s="6">
        <f>IF(Mar!$E31&gt;0,VLOOKUP($A29,Mar!$O$4:$R$207,4,FALSE),0)</f>
        <v>0</v>
      </c>
      <c r="AJ29" s="6">
        <f>IF(Mar!$E31&gt;0,VLOOKUP($A29,Mar!$O$4:$T$207,5,FALSE)+Mar!L$4/1000,0)</f>
        <v>0</v>
      </c>
      <c r="AK29" s="16">
        <f t="shared" si="46"/>
        <v>0</v>
      </c>
      <c r="AN29" s="16">
        <f t="shared" si="12"/>
        <v>35.082046999999996</v>
      </c>
      <c r="AQ29" s="1" t="str">
        <f t="shared" si="13"/>
        <v>Gillian Oliver</v>
      </c>
      <c r="AR29" s="6">
        <f t="shared" si="14"/>
        <v>0</v>
      </c>
      <c r="AS29" s="6">
        <f t="shared" si="15"/>
        <v>0</v>
      </c>
      <c r="AT29" s="6">
        <f t="shared" si="16"/>
        <v>35.046999999999997</v>
      </c>
      <c r="AU29" s="6">
        <f t="shared" si="17"/>
        <v>0</v>
      </c>
      <c r="AV29" s="6">
        <f t="shared" si="18"/>
        <v>0</v>
      </c>
      <c r="AW29" s="6">
        <f t="shared" si="19"/>
        <v>0</v>
      </c>
      <c r="AX29" s="6">
        <f t="shared" si="20"/>
        <v>0</v>
      </c>
      <c r="AY29" s="6">
        <f t="shared" si="21"/>
        <v>0</v>
      </c>
      <c r="AZ29" s="6">
        <f t="shared" si="22"/>
        <v>0</v>
      </c>
      <c r="BA29" s="6">
        <f t="shared" si="23"/>
        <v>0</v>
      </c>
      <c r="BB29" s="6">
        <f t="shared" si="24"/>
        <v>0</v>
      </c>
      <c r="BC29" s="6">
        <f t="shared" si="25"/>
        <v>0</v>
      </c>
      <c r="BE29" s="1">
        <f>LARGE($AR29:$BC29,1)</f>
        <v>35.046999999999997</v>
      </c>
      <c r="BF29" s="1">
        <f t="shared" si="27"/>
        <v>0</v>
      </c>
      <c r="BG29" s="1">
        <f t="shared" si="28"/>
        <v>0</v>
      </c>
      <c r="BH29" s="1">
        <f t="shared" si="29"/>
        <v>0</v>
      </c>
      <c r="BI29" s="1">
        <f t="shared" si="30"/>
        <v>0</v>
      </c>
      <c r="BJ29" s="1">
        <f t="shared" si="31"/>
        <v>0</v>
      </c>
      <c r="BK29" s="1">
        <f t="shared" si="32"/>
        <v>0</v>
      </c>
      <c r="BL29" s="1">
        <f t="shared" si="33"/>
        <v>0</v>
      </c>
      <c r="BM29" s="1">
        <f t="shared" si="34"/>
        <v>0</v>
      </c>
    </row>
    <row r="30" spans="1:65" x14ac:dyDescent="0.3">
      <c r="A30" s="1" t="s">
        <v>3</v>
      </c>
      <c r="B30" s="6">
        <f>IF(Apr!$E32&gt;0,VLOOKUP($A30,Apr!$O$4:$T$209,4,FALSE),0)</f>
        <v>29</v>
      </c>
      <c r="C30" s="6">
        <f>IF(Apr!$E32&gt;0,VLOOKUP($A30,Apr!$O$4:$T$209,5,FALSE)+Apr!L$4/1000,0)</f>
        <v>1.4999999999999999E-2</v>
      </c>
      <c r="D30" s="16">
        <f t="shared" si="35"/>
        <v>29.044</v>
      </c>
      <c r="E30" s="6">
        <f>IF(May!$E32&gt;0,VLOOKUP($A30,May!$O$4:$T$208,4,FALSE),0)</f>
        <v>39</v>
      </c>
      <c r="F30" s="6">
        <f>IF(May!$E32&gt;0,VLOOKUP($A30,May!$O$4:$T$208,5,FALSE)+May!L$4/1000,0)</f>
        <v>2.0070000000000001</v>
      </c>
      <c r="G30" s="16">
        <f t="shared" si="36"/>
        <v>41.045999999999999</v>
      </c>
      <c r="H30" s="6">
        <f>IF(Jun!$E32&gt;0,VLOOKUP($A30,Jun!$O$4:$R$208,4,FALSE),0)</f>
        <v>32</v>
      </c>
      <c r="I30" s="6">
        <f>IF(Jun!$E32&gt;0,VLOOKUP($A30,Jun!$O$4:$T$208,5,FALSE)+Jun!L$4/1000,0)</f>
        <v>1.2E-2</v>
      </c>
      <c r="J30" s="16">
        <f t="shared" si="37"/>
        <v>32.043999999999997</v>
      </c>
      <c r="K30" s="6">
        <f>IF(Jul!$E32&gt;0,VLOOKUP($A30,Jul!$O$4:$R$207,4,FALSE),0)</f>
        <v>35</v>
      </c>
      <c r="L30" s="6">
        <f>IF(Jul!$E32&gt;0,VLOOKUP($A30,Jul!$O$4:$T$207,5,FALSE)+Jul!$L$4/1000,0)</f>
        <v>0.01</v>
      </c>
      <c r="M30" s="16">
        <f t="shared" si="38"/>
        <v>35.044999999999995</v>
      </c>
      <c r="N30" s="6">
        <f>IF(Aug!$E32&gt;0,VLOOKUP($A30,Aug!$O$4:$R$207,4,FALSE),0)</f>
        <v>38</v>
      </c>
      <c r="O30" s="6">
        <f>IF(Aug!$E32&gt;0,VLOOKUP($A30,Aug!$O$4:$T$207,5,FALSE)+Aug!L$4/1000,0)</f>
        <v>5.0000000000000001E-3</v>
      </c>
      <c r="P30" s="16">
        <f t="shared" si="39"/>
        <v>38.042999999999999</v>
      </c>
      <c r="Q30" s="6">
        <f>IF(Sep!$E32&gt;0,VLOOKUP($A30,Sep!$O$4:$R$207,4,FALSE),0)</f>
        <v>35</v>
      </c>
      <c r="R30" s="6">
        <f>IF(Sep!$E32&gt;0,VLOOKUP($A30,Sep!$O$4:$T$207,5,FALSE)+Sep!L$4/1000,0)</f>
        <v>1.2E-2</v>
      </c>
      <c r="S30" s="16">
        <f t="shared" si="40"/>
        <v>35.046999999999997</v>
      </c>
      <c r="T30" s="6">
        <f>IF(Oct!$E32&gt;0,VLOOKUP($A30,Oct!$O$4:$R$207,4,FALSE),0)</f>
        <v>0</v>
      </c>
      <c r="U30" s="6">
        <f>IF(Oct!$E32&gt;0,VLOOKUP($A30,Oct!$O$4:$T$207,5,FALSE)+Oct!L$4/1000,0)</f>
        <v>0</v>
      </c>
      <c r="V30" s="16">
        <f t="shared" si="41"/>
        <v>0</v>
      </c>
      <c r="W30" s="6">
        <f>IF(Nov!$E32&gt;0,VLOOKUP($A30,Nov!$O$4:$R$207,4,FALSE),0)</f>
        <v>0</v>
      </c>
      <c r="X30" s="6">
        <f>IF(Nov!$E32&gt;0,VLOOKUP($A30,Nov!$O$4:$T$207,5,FALSE)+Nov!L$4/1000,0)</f>
        <v>0</v>
      </c>
      <c r="Y30" s="16">
        <f t="shared" si="42"/>
        <v>0</v>
      </c>
      <c r="Z30" s="6">
        <f>IF(Dec!$E32&gt;0,VLOOKUP($A30,Dec!$O$4:$R$208,4,FALSE),0)</f>
        <v>0</v>
      </c>
      <c r="AA30" s="6">
        <f>IF(Dec!$E32&gt;0,VLOOKUP($A30,Dec!$O$4:$T$208,5,FALSE)+Dec!L$4/1000,0)</f>
        <v>0</v>
      </c>
      <c r="AB30" s="16">
        <f t="shared" si="43"/>
        <v>0</v>
      </c>
      <c r="AC30" s="6">
        <f>IF(Jan!$E32&gt;0,VLOOKUP($A30,Jan!$O$4:$R$207,4,FALSE),0)</f>
        <v>0</v>
      </c>
      <c r="AD30" s="6">
        <f>IF(Jan!$E32&gt;0,VLOOKUP($A30,Jan!$O$4:$T$207,5,FALSE)+Jan!L$4/1000,0)</f>
        <v>0</v>
      </c>
      <c r="AE30" s="16">
        <f t="shared" si="44"/>
        <v>0</v>
      </c>
      <c r="AF30" s="6">
        <f>IF(Feb!$E32&gt;0,VLOOKUP($A30,Feb!$O$4:$R$207,4,FALSE),0)</f>
        <v>0</v>
      </c>
      <c r="AG30" s="6">
        <f>IF(Feb!$E32&gt;0,VLOOKUP($A30,Feb!$O$4:$T$207,5,FALSE)+Feb!L$4/1000,0)</f>
        <v>0</v>
      </c>
      <c r="AH30" s="16">
        <f t="shared" si="45"/>
        <v>0</v>
      </c>
      <c r="AI30" s="6">
        <f>IF(Mar!$E32&gt;0,VLOOKUP($A30,Mar!$O$4:$R$207,4,FALSE),0)</f>
        <v>0</v>
      </c>
      <c r="AJ30" s="6">
        <f>IF(Mar!$E32&gt;0,VLOOKUP($A30,Mar!$O$4:$T$207,5,FALSE)+Mar!L$4/1000,0)</f>
        <v>0</v>
      </c>
      <c r="AK30" s="16">
        <f t="shared" si="46"/>
        <v>0</v>
      </c>
      <c r="AN30" s="16">
        <f t="shared" si="12"/>
        <v>210.32973639999994</v>
      </c>
      <c r="AQ30" s="1" t="str">
        <f t="shared" si="13"/>
        <v>Graham Webster</v>
      </c>
      <c r="AR30" s="6">
        <f t="shared" si="14"/>
        <v>29.044</v>
      </c>
      <c r="AS30" s="6">
        <f t="shared" si="15"/>
        <v>41.045999999999999</v>
      </c>
      <c r="AT30" s="6">
        <f t="shared" si="16"/>
        <v>32.043999999999997</v>
      </c>
      <c r="AU30" s="6">
        <f t="shared" si="17"/>
        <v>35.044999999999995</v>
      </c>
      <c r="AV30" s="6">
        <f t="shared" si="18"/>
        <v>38.042999999999999</v>
      </c>
      <c r="AW30" s="6">
        <f t="shared" si="19"/>
        <v>35.046999999999997</v>
      </c>
      <c r="AX30" s="6">
        <f t="shared" si="20"/>
        <v>0</v>
      </c>
      <c r="AY30" s="6">
        <f t="shared" si="21"/>
        <v>0</v>
      </c>
      <c r="AZ30" s="6">
        <f t="shared" si="22"/>
        <v>0</v>
      </c>
      <c r="BA30" s="6">
        <f t="shared" si="23"/>
        <v>0</v>
      </c>
      <c r="BB30" s="6">
        <f t="shared" si="24"/>
        <v>0</v>
      </c>
      <c r="BC30" s="6">
        <f t="shared" si="25"/>
        <v>0</v>
      </c>
      <c r="BE30" s="1">
        <f t="shared" si="26"/>
        <v>41.045999999999999</v>
      </c>
      <c r="BF30" s="1">
        <f t="shared" si="27"/>
        <v>38.042999999999999</v>
      </c>
      <c r="BG30" s="1">
        <f t="shared" si="28"/>
        <v>35.046999999999997</v>
      </c>
      <c r="BH30" s="1">
        <f t="shared" si="29"/>
        <v>35.044999999999995</v>
      </c>
      <c r="BI30" s="1">
        <f t="shared" si="30"/>
        <v>32.043999999999997</v>
      </c>
      <c r="BJ30" s="1">
        <f t="shared" si="31"/>
        <v>29.044</v>
      </c>
      <c r="BK30" s="1">
        <f t="shared" si="32"/>
        <v>0</v>
      </c>
      <c r="BL30" s="1">
        <f t="shared" si="33"/>
        <v>0</v>
      </c>
      <c r="BM30" s="1">
        <f t="shared" si="34"/>
        <v>0</v>
      </c>
    </row>
    <row r="31" spans="1:65" x14ac:dyDescent="0.3">
      <c r="A31" s="1" t="s">
        <v>6</v>
      </c>
      <c r="B31" s="6">
        <f>IF(Apr!$E33&gt;0,VLOOKUP($A31,Apr!$O$4:$T$209,4,FALSE),0)</f>
        <v>27</v>
      </c>
      <c r="C31" s="6">
        <f>IF(Apr!$E33&gt;0,VLOOKUP($A31,Apr!$O$4:$T$209,5,FALSE)+Apr!L$4/1000,0)</f>
        <v>1.4999999999999999E-2</v>
      </c>
      <c r="D31" s="16">
        <f t="shared" si="35"/>
        <v>27.042000000000002</v>
      </c>
      <c r="E31" s="6">
        <f>IF(May!$E33&gt;0,VLOOKUP($A31,May!$O$4:$T$208,4,FALSE),0)</f>
        <v>34</v>
      </c>
      <c r="F31" s="6">
        <f>IF(May!$E33&gt;0,VLOOKUP($A31,May!$O$4:$T$208,5,FALSE)+May!L$4/1000,0)</f>
        <v>7.0000000000000001E-3</v>
      </c>
      <c r="G31" s="16">
        <f t="shared" si="36"/>
        <v>34.040999999999997</v>
      </c>
      <c r="H31" s="6">
        <f>IF(Jun!$E33&gt;0,VLOOKUP($A31,Jun!$O$4:$R$208,4,FALSE),0)</f>
        <v>29</v>
      </c>
      <c r="I31" s="6">
        <f>IF(Jun!$E33&gt;0,VLOOKUP($A31,Jun!$O$4:$T$208,5,FALSE)+Jun!L$4/1000,0)</f>
        <v>1.2E-2</v>
      </c>
      <c r="J31" s="16">
        <f t="shared" si="37"/>
        <v>29.041</v>
      </c>
      <c r="K31" s="6">
        <f>IF(Jul!$E33&gt;0,VLOOKUP($A31,Jul!$O$4:$R$207,4,FALSE),0)</f>
        <v>0</v>
      </c>
      <c r="L31" s="6">
        <f>IF(Jul!$E33&gt;0,VLOOKUP($A31,Jul!$O$4:$T$207,5,FALSE)+Jul!$L$4/1000,0)</f>
        <v>0</v>
      </c>
      <c r="M31" s="16">
        <f t="shared" si="38"/>
        <v>0</v>
      </c>
      <c r="N31" s="6">
        <f>IF(Aug!$E33&gt;0,VLOOKUP($A31,Aug!$O$4:$R$207,4,FALSE),0)</f>
        <v>0</v>
      </c>
      <c r="O31" s="6">
        <f>IF(Aug!$E33&gt;0,VLOOKUP($A31,Aug!$O$4:$T$207,5,FALSE)+Aug!L$4/1000,0)</f>
        <v>0</v>
      </c>
      <c r="P31" s="16">
        <f t="shared" si="39"/>
        <v>0</v>
      </c>
      <c r="Q31" s="6">
        <f>IF(Sep!$E33&gt;0,VLOOKUP($A31,Sep!$O$4:$R$207,4,FALSE),0)</f>
        <v>37</v>
      </c>
      <c r="R31" s="6">
        <f>IF(Sep!$E33&gt;0,VLOOKUP($A31,Sep!$O$4:$T$207,5,FALSE)+Sep!L$4/1000,0)</f>
        <v>2.012</v>
      </c>
      <c r="S31" s="16">
        <f t="shared" si="40"/>
        <v>39.048999999999999</v>
      </c>
      <c r="T31" s="6">
        <f>IF(Oct!$E33&gt;0,VLOOKUP($A31,Oct!$O$4:$R$207,4,FALSE),0)</f>
        <v>0</v>
      </c>
      <c r="U31" s="6">
        <f>IF(Oct!$E33&gt;0,VLOOKUP($A31,Oct!$O$4:$T$207,5,FALSE)+Oct!L$4/1000,0)</f>
        <v>0</v>
      </c>
      <c r="V31" s="16">
        <f t="shared" si="41"/>
        <v>0</v>
      </c>
      <c r="W31" s="6">
        <f>IF(Nov!$E33&gt;0,VLOOKUP($A31,Nov!$O$4:$R$207,4,FALSE),0)</f>
        <v>36</v>
      </c>
      <c r="X31" s="6">
        <f>IF(Nov!$E33&gt;0,VLOOKUP($A31,Nov!$O$4:$T$207,5,FALSE)+Nov!L$4/1000,0)</f>
        <v>5.0000000000000001E-3</v>
      </c>
      <c r="Y31" s="16">
        <f t="shared" si="42"/>
        <v>36.041000000000004</v>
      </c>
      <c r="Z31" s="6">
        <f>IF(Dec!$E33&gt;0,VLOOKUP($A31,Dec!$O$4:$R$208,4,FALSE),0)</f>
        <v>32</v>
      </c>
      <c r="AA31" s="6">
        <f>IF(Dec!$E33&gt;0,VLOOKUP($A31,Dec!$O$4:$T$208,5,FALSE)+Dec!L$4/1000,0)</f>
        <v>2.012</v>
      </c>
      <c r="AB31" s="16">
        <f t="shared" si="43"/>
        <v>34.043999999999997</v>
      </c>
      <c r="AC31" s="6">
        <f>IF(Jan!$E33&gt;0,VLOOKUP($A31,Jan!$O$4:$R$207,4,FALSE),0)</f>
        <v>31</v>
      </c>
      <c r="AD31" s="6">
        <f>IF(Jan!$E33&gt;0,VLOOKUP($A31,Jan!$O$4:$T$207,5,FALSE)+Jan!L$4/1000,0)</f>
        <v>2.0150000000000001</v>
      </c>
      <c r="AE31" s="16">
        <f t="shared" si="44"/>
        <v>33.045999999999999</v>
      </c>
      <c r="AF31" s="6">
        <f>IF(Feb!$E33&gt;0,VLOOKUP($A31,Feb!$O$4:$R$207,4,FALSE),0)</f>
        <v>29</v>
      </c>
      <c r="AG31" s="6">
        <f>IF(Feb!$E33&gt;0,VLOOKUP($A31,Feb!$O$4:$T$207,5,FALSE)+Feb!L$4/1000,0)</f>
        <v>1.4999999999999999E-2</v>
      </c>
      <c r="AH31" s="16">
        <f t="shared" si="45"/>
        <v>29.044</v>
      </c>
      <c r="AI31" s="6">
        <f>IF(Mar!$E33&gt;0,VLOOKUP($A31,Mar!$O$4:$R$207,4,FALSE),0)</f>
        <v>37</v>
      </c>
      <c r="AJ31" s="6">
        <f>IF(Mar!$E33&gt;0,VLOOKUP($A31,Mar!$O$4:$T$207,5,FALSE)+Mar!L$4/1000,0)</f>
        <v>2.016</v>
      </c>
      <c r="AK31" s="16">
        <f t="shared" si="46"/>
        <v>39.052999999999997</v>
      </c>
      <c r="AN31" s="16">
        <f t="shared" si="12"/>
        <v>300.4602775333334</v>
      </c>
      <c r="AQ31" s="1" t="str">
        <f t="shared" si="13"/>
        <v>Greg Oulton</v>
      </c>
      <c r="AR31" s="6">
        <f t="shared" si="14"/>
        <v>27.042000000000002</v>
      </c>
      <c r="AS31" s="6">
        <f t="shared" si="15"/>
        <v>34.040999999999997</v>
      </c>
      <c r="AT31" s="6">
        <f t="shared" si="16"/>
        <v>29.041</v>
      </c>
      <c r="AU31" s="6">
        <f t="shared" si="17"/>
        <v>0</v>
      </c>
      <c r="AV31" s="6">
        <f t="shared" si="18"/>
        <v>0</v>
      </c>
      <c r="AW31" s="6">
        <f t="shared" si="19"/>
        <v>39.048999999999999</v>
      </c>
      <c r="AX31" s="6">
        <f t="shared" si="20"/>
        <v>0</v>
      </c>
      <c r="AY31" s="6">
        <f t="shared" si="21"/>
        <v>36.041000000000004</v>
      </c>
      <c r="AZ31" s="6">
        <f t="shared" si="22"/>
        <v>34.043999999999997</v>
      </c>
      <c r="BA31" s="6">
        <f t="shared" si="23"/>
        <v>33.045999999999999</v>
      </c>
      <c r="BB31" s="6">
        <f t="shared" si="24"/>
        <v>29.044</v>
      </c>
      <c r="BC31" s="6">
        <f t="shared" si="25"/>
        <v>39.052999999999997</v>
      </c>
      <c r="BE31" s="1">
        <f t="shared" si="26"/>
        <v>39.052999999999997</v>
      </c>
      <c r="BF31" s="1">
        <f t="shared" si="27"/>
        <v>39.048999999999999</v>
      </c>
      <c r="BG31" s="1">
        <f t="shared" si="28"/>
        <v>36.041000000000004</v>
      </c>
      <c r="BH31" s="1">
        <f t="shared" si="29"/>
        <v>34.043999999999997</v>
      </c>
      <c r="BI31" s="1">
        <f t="shared" si="30"/>
        <v>34.040999999999997</v>
      </c>
      <c r="BJ31" s="1">
        <f t="shared" si="31"/>
        <v>33.045999999999999</v>
      </c>
      <c r="BK31" s="1">
        <f t="shared" si="32"/>
        <v>29.044</v>
      </c>
      <c r="BL31" s="1">
        <f t="shared" si="33"/>
        <v>29.041</v>
      </c>
      <c r="BM31" s="1">
        <f t="shared" si="34"/>
        <v>27.042000000000002</v>
      </c>
    </row>
    <row r="32" spans="1:65" x14ac:dyDescent="0.3">
      <c r="A32" s="1" t="s">
        <v>155</v>
      </c>
      <c r="B32" s="6">
        <f>IF(Apr!$E34&gt;0,VLOOKUP($A32,Apr!$O$4:$T$209,4,FALSE),0)</f>
        <v>0</v>
      </c>
      <c r="C32" s="6">
        <f>IF(Apr!$E34&gt;0,VLOOKUP($A32,Apr!$O$4:$T$209,5,FALSE)+Apr!L$4/1000,0)</f>
        <v>0</v>
      </c>
      <c r="D32" s="16">
        <f t="shared" si="35"/>
        <v>0</v>
      </c>
      <c r="E32" s="6">
        <f>IF(May!$E34&gt;0,VLOOKUP($A32,May!$O$4:$T$208,4,FALSE),0)</f>
        <v>0</v>
      </c>
      <c r="F32" s="6">
        <f>IF(May!$E34&gt;0,VLOOKUP($A32,May!$O$4:$T$208,5,FALSE)+May!L$4/1000,0)</f>
        <v>0</v>
      </c>
      <c r="G32" s="16">
        <f t="shared" si="36"/>
        <v>0</v>
      </c>
      <c r="H32" s="6">
        <f>IF(Jun!$E34&gt;0,VLOOKUP($A32,Jun!$O$4:$R$208,4,FALSE),0)</f>
        <v>0</v>
      </c>
      <c r="I32" s="6">
        <f>IF(Jun!$E34&gt;0,VLOOKUP($A32,Jun!$O$4:$T$208,5,FALSE)+Jun!L$4/1000,0)</f>
        <v>0</v>
      </c>
      <c r="J32" s="16">
        <f t="shared" si="37"/>
        <v>0</v>
      </c>
      <c r="K32" s="6">
        <f>IF(Jul!$E34&gt;0,VLOOKUP($A32,Jul!$O$4:$R$207,4,FALSE),0)</f>
        <v>0</v>
      </c>
      <c r="L32" s="6">
        <f>IF(Jul!$E34&gt;0,VLOOKUP($A32,Jul!$O$4:$T$207,5,FALSE)+Jul!$L$4/1000,0)</f>
        <v>0</v>
      </c>
      <c r="M32" s="16">
        <f t="shared" si="38"/>
        <v>0</v>
      </c>
      <c r="N32" s="6">
        <f>IF(Aug!$E34&gt;0,VLOOKUP($A32,Aug!$O$4:$R$207,4,FALSE),0)</f>
        <v>0</v>
      </c>
      <c r="O32" s="6">
        <f>IF(Aug!$E34&gt;0,VLOOKUP($A32,Aug!$O$4:$T$207,5,FALSE)+Aug!L$4/1000,0)</f>
        <v>0</v>
      </c>
      <c r="P32" s="16">
        <f t="shared" si="39"/>
        <v>0</v>
      </c>
      <c r="Q32" s="6">
        <f>IF(Sep!$E34&gt;0,VLOOKUP($A32,Sep!$O$4:$R$207,4,FALSE),0)</f>
        <v>0</v>
      </c>
      <c r="R32" s="6">
        <f>IF(Sep!$E34&gt;0,VLOOKUP($A32,Sep!$O$4:$T$207,5,FALSE)+Sep!L$4/1000,0)</f>
        <v>0</v>
      </c>
      <c r="S32" s="16">
        <f t="shared" si="40"/>
        <v>0</v>
      </c>
      <c r="T32" s="6">
        <f>IF(Oct!$E34&gt;0,VLOOKUP($A32,Oct!$O$4:$R$207,4,FALSE),0)</f>
        <v>0</v>
      </c>
      <c r="U32" s="6">
        <f>IF(Oct!$E34&gt;0,VLOOKUP($A32,Oct!$O$4:$T$207,5,FALSE)+Oct!L$4/1000,0)</f>
        <v>0</v>
      </c>
      <c r="V32" s="16">
        <f t="shared" si="41"/>
        <v>0</v>
      </c>
      <c r="W32" s="6">
        <f>IF(Nov!$E34&gt;0,VLOOKUP($A32,Nov!$O$4:$R$207,4,FALSE),0)</f>
        <v>0</v>
      </c>
      <c r="X32" s="6">
        <f>IF(Nov!$E34&gt;0,VLOOKUP($A32,Nov!$O$4:$T$207,5,FALSE)+Nov!L$4/1000,0)</f>
        <v>0</v>
      </c>
      <c r="Y32" s="16">
        <f t="shared" si="42"/>
        <v>0</v>
      </c>
      <c r="Z32" s="6">
        <f>IF(Dec!$E34&gt;0,VLOOKUP($A32,Dec!$O$4:$R$208,4,FALSE),0)</f>
        <v>0</v>
      </c>
      <c r="AA32" s="6">
        <f>IF(Dec!$E34&gt;0,VLOOKUP($A32,Dec!$O$4:$T$208,5,FALSE)+Dec!L$4/1000,0)</f>
        <v>0</v>
      </c>
      <c r="AB32" s="16">
        <f t="shared" si="43"/>
        <v>0</v>
      </c>
      <c r="AC32" s="6">
        <f>IF(Jan!$E34&gt;0,VLOOKUP($A32,Jan!$O$4:$R$207,4,FALSE),0)</f>
        <v>0</v>
      </c>
      <c r="AD32" s="6">
        <f>IF(Jan!$E34&gt;0,VLOOKUP($A32,Jan!$O$4:$T$207,5,FALSE)+Jan!L$4/1000,0)</f>
        <v>0</v>
      </c>
      <c r="AE32" s="16">
        <f t="shared" si="44"/>
        <v>0</v>
      </c>
      <c r="AF32" s="6">
        <f>IF(Feb!$E34&gt;0,VLOOKUP($A32,Feb!$O$4:$R$207,4,FALSE),0)</f>
        <v>0</v>
      </c>
      <c r="AG32" s="6">
        <f>IF(Feb!$E34&gt;0,VLOOKUP($A32,Feb!$O$4:$T$207,5,FALSE)+Feb!L$4/1000,0)</f>
        <v>0</v>
      </c>
      <c r="AH32" s="16">
        <f t="shared" si="45"/>
        <v>0</v>
      </c>
      <c r="AI32" s="6">
        <f>IF(Mar!$E34&gt;0,VLOOKUP($A32,Mar!$O$4:$R$207,4,FALSE),0)</f>
        <v>0</v>
      </c>
      <c r="AJ32" s="6">
        <f>IF(Mar!$E34&gt;0,VLOOKUP($A32,Mar!$O$4:$T$207,5,FALSE)+Mar!L$4/1000,0)</f>
        <v>0</v>
      </c>
      <c r="AK32" s="16">
        <f t="shared" si="46"/>
        <v>0</v>
      </c>
      <c r="AN32" s="16">
        <f t="shared" si="12"/>
        <v>0</v>
      </c>
      <c r="AQ32" s="1" t="str">
        <f t="shared" si="13"/>
        <v>Guest 35:00</v>
      </c>
      <c r="AR32" s="6">
        <f t="shared" si="14"/>
        <v>0</v>
      </c>
      <c r="AS32" s="6">
        <f t="shared" si="15"/>
        <v>0</v>
      </c>
      <c r="AT32" s="6">
        <f t="shared" si="16"/>
        <v>0</v>
      </c>
      <c r="AU32" s="6">
        <f t="shared" si="17"/>
        <v>0</v>
      </c>
      <c r="AV32" s="6">
        <f t="shared" si="18"/>
        <v>0</v>
      </c>
      <c r="AW32" s="6">
        <f t="shared" si="19"/>
        <v>0</v>
      </c>
      <c r="AX32" s="6">
        <f t="shared" si="20"/>
        <v>0</v>
      </c>
      <c r="AY32" s="6">
        <f t="shared" si="21"/>
        <v>0</v>
      </c>
      <c r="AZ32" s="6">
        <f t="shared" si="22"/>
        <v>0</v>
      </c>
      <c r="BA32" s="6">
        <f t="shared" si="23"/>
        <v>0</v>
      </c>
      <c r="BB32" s="6">
        <f t="shared" si="24"/>
        <v>0</v>
      </c>
      <c r="BC32" s="6">
        <f t="shared" si="25"/>
        <v>0</v>
      </c>
      <c r="BE32" s="1">
        <f t="shared" si="26"/>
        <v>0</v>
      </c>
      <c r="BF32" s="1">
        <f t="shared" si="27"/>
        <v>0</v>
      </c>
      <c r="BG32" s="1">
        <f t="shared" si="28"/>
        <v>0</v>
      </c>
      <c r="BH32" s="1">
        <f t="shared" si="29"/>
        <v>0</v>
      </c>
      <c r="BI32" s="1">
        <f t="shared" si="30"/>
        <v>0</v>
      </c>
      <c r="BJ32" s="1">
        <f t="shared" si="31"/>
        <v>0</v>
      </c>
      <c r="BK32" s="1">
        <f t="shared" si="32"/>
        <v>0</v>
      </c>
      <c r="BL32" s="1">
        <f t="shared" si="33"/>
        <v>0</v>
      </c>
      <c r="BM32" s="1">
        <f t="shared" si="34"/>
        <v>0</v>
      </c>
    </row>
    <row r="33" spans="1:65" x14ac:dyDescent="0.3">
      <c r="A33" s="1" t="s">
        <v>154</v>
      </c>
      <c r="B33" s="6">
        <f>IF(Apr!$E35&gt;0,VLOOKUP($A33,Apr!$O$4:$T$209,4,FALSE),0)</f>
        <v>0</v>
      </c>
      <c r="C33" s="6">
        <f>IF(Apr!$E35&gt;0,VLOOKUP($A33,Apr!$O$4:$T$209,5,FALSE)+Apr!L$4/1000,0)</f>
        <v>0</v>
      </c>
      <c r="D33" s="16">
        <f t="shared" si="35"/>
        <v>0</v>
      </c>
      <c r="E33" s="6">
        <f>IF(May!$E35&gt;0,VLOOKUP($A33,May!$O$4:$T$208,4,FALSE),0)</f>
        <v>0</v>
      </c>
      <c r="F33" s="6">
        <f>IF(May!$E35&gt;0,VLOOKUP($A33,May!$O$4:$T$208,5,FALSE)+May!L$4/1000,0)</f>
        <v>0</v>
      </c>
      <c r="G33" s="16">
        <f t="shared" si="36"/>
        <v>0</v>
      </c>
      <c r="H33" s="6">
        <f>IF(Jun!$E35&gt;0,VLOOKUP($A33,Jun!$O$4:$R$208,4,FALSE),0)</f>
        <v>0</v>
      </c>
      <c r="I33" s="6">
        <f>IF(Jun!$E35&gt;0,VLOOKUP($A33,Jun!$O$4:$T$208,5,FALSE)+Jun!L$4/1000,0)</f>
        <v>0</v>
      </c>
      <c r="J33" s="16">
        <f t="shared" si="37"/>
        <v>0</v>
      </c>
      <c r="K33" s="6">
        <f>IF(Jul!$E35&gt;0,VLOOKUP($A33,Jul!$O$4:$R$207,4,FALSE),0)</f>
        <v>0</v>
      </c>
      <c r="L33" s="6">
        <f>IF(Jul!$E35&gt;0,VLOOKUP($A33,Jul!$O$4:$T$207,5,FALSE)+Jul!$L$4/1000,0)</f>
        <v>0</v>
      </c>
      <c r="M33" s="16">
        <f t="shared" si="38"/>
        <v>0</v>
      </c>
      <c r="N33" s="6">
        <f>IF(Aug!$E35&gt;0,VLOOKUP($A33,Aug!$O$4:$R$207,4,FALSE),0)</f>
        <v>0</v>
      </c>
      <c r="O33" s="6">
        <f>IF(Aug!$E35&gt;0,VLOOKUP($A33,Aug!$O$4:$T$207,5,FALSE)+Aug!L$4/1000,0)</f>
        <v>0</v>
      </c>
      <c r="P33" s="16">
        <f t="shared" si="39"/>
        <v>0</v>
      </c>
      <c r="Q33" s="6">
        <f>IF(Sep!$E35&gt;0,VLOOKUP($A33,Sep!$O$4:$R$207,4,FALSE),0)</f>
        <v>0</v>
      </c>
      <c r="R33" s="6">
        <f>IF(Sep!$E35&gt;0,VLOOKUP($A33,Sep!$O$4:$T$207,5,FALSE)+Sep!L$4/1000,0)</f>
        <v>0</v>
      </c>
      <c r="S33" s="16">
        <f t="shared" si="40"/>
        <v>0</v>
      </c>
      <c r="T33" s="6">
        <f>IF(Oct!$E35&gt;0,VLOOKUP($A33,Oct!$O$4:$R$207,4,FALSE),0)</f>
        <v>0</v>
      </c>
      <c r="U33" s="6">
        <f>IF(Oct!$E35&gt;0,VLOOKUP($A33,Oct!$O$4:$T$207,5,FALSE)+Oct!L$4/1000,0)</f>
        <v>0</v>
      </c>
      <c r="V33" s="16">
        <f t="shared" si="41"/>
        <v>0</v>
      </c>
      <c r="W33" s="6">
        <f>IF(Nov!$E35&gt;0,VLOOKUP($A33,Nov!$O$4:$R$207,4,FALSE),0)</f>
        <v>0</v>
      </c>
      <c r="X33" s="6">
        <f>IF(Nov!$E35&gt;0,VLOOKUP($A33,Nov!$O$4:$T$207,5,FALSE)+Nov!L$4/1000,0)</f>
        <v>0</v>
      </c>
      <c r="Y33" s="16">
        <f t="shared" si="42"/>
        <v>0</v>
      </c>
      <c r="Z33" s="6">
        <f>IF(Dec!$E35&gt;0,VLOOKUP($A33,Dec!$O$4:$R$208,4,FALSE),0)</f>
        <v>0</v>
      </c>
      <c r="AA33" s="6">
        <f>IF(Dec!$E35&gt;0,VLOOKUP($A33,Dec!$O$4:$T$208,5,FALSE)+Dec!L$4/1000,0)</f>
        <v>0</v>
      </c>
      <c r="AB33" s="16">
        <f t="shared" si="43"/>
        <v>0</v>
      </c>
      <c r="AC33" s="6">
        <f>IF(Jan!$E35&gt;0,VLOOKUP($A33,Jan!$O$4:$R$207,4,FALSE),0)</f>
        <v>0</v>
      </c>
      <c r="AD33" s="6">
        <f>IF(Jan!$E35&gt;0,VLOOKUP($A33,Jan!$O$4:$T$207,5,FALSE)+Jan!L$4/1000,0)</f>
        <v>0</v>
      </c>
      <c r="AE33" s="16">
        <f t="shared" si="44"/>
        <v>0</v>
      </c>
      <c r="AF33" s="6">
        <f>IF(Feb!$E35&gt;0,VLOOKUP($A33,Feb!$O$4:$R$207,4,FALSE),0)</f>
        <v>0</v>
      </c>
      <c r="AG33" s="6">
        <f>IF(Feb!$E35&gt;0,VLOOKUP($A33,Feb!$O$4:$T$207,5,FALSE)+Feb!L$4/1000,0)</f>
        <v>0</v>
      </c>
      <c r="AH33" s="16">
        <f t="shared" si="45"/>
        <v>0</v>
      </c>
      <c r="AI33" s="6">
        <f>IF(Mar!$E35&gt;0,VLOOKUP($A33,Mar!$O$4:$R$207,4,FALSE),0)</f>
        <v>0</v>
      </c>
      <c r="AJ33" s="6">
        <f>IF(Mar!$E35&gt;0,VLOOKUP($A33,Mar!$O$4:$T$207,5,FALSE)+Mar!L$4/1000,0)</f>
        <v>0</v>
      </c>
      <c r="AK33" s="16">
        <f t="shared" si="46"/>
        <v>0</v>
      </c>
      <c r="AN33" s="16">
        <f t="shared" si="12"/>
        <v>0</v>
      </c>
      <c r="AQ33" s="1" t="str">
        <f t="shared" si="13"/>
        <v>Guest 37:30</v>
      </c>
      <c r="AR33" s="6">
        <f t="shared" si="14"/>
        <v>0</v>
      </c>
      <c r="AS33" s="6">
        <f t="shared" si="15"/>
        <v>0</v>
      </c>
      <c r="AT33" s="6">
        <f t="shared" si="16"/>
        <v>0</v>
      </c>
      <c r="AU33" s="6">
        <f t="shared" si="17"/>
        <v>0</v>
      </c>
      <c r="AV33" s="6">
        <f t="shared" si="18"/>
        <v>0</v>
      </c>
      <c r="AW33" s="6">
        <f t="shared" si="19"/>
        <v>0</v>
      </c>
      <c r="AX33" s="6">
        <f t="shared" si="20"/>
        <v>0</v>
      </c>
      <c r="AY33" s="6">
        <f t="shared" si="21"/>
        <v>0</v>
      </c>
      <c r="AZ33" s="6">
        <f t="shared" si="22"/>
        <v>0</v>
      </c>
      <c r="BA33" s="6">
        <f t="shared" si="23"/>
        <v>0</v>
      </c>
      <c r="BB33" s="6">
        <f t="shared" si="24"/>
        <v>0</v>
      </c>
      <c r="BC33" s="6">
        <f t="shared" si="25"/>
        <v>0</v>
      </c>
      <c r="BE33" s="1">
        <f t="shared" si="26"/>
        <v>0</v>
      </c>
      <c r="BF33" s="1">
        <f t="shared" si="27"/>
        <v>0</v>
      </c>
      <c r="BG33" s="1">
        <f t="shared" si="28"/>
        <v>0</v>
      </c>
      <c r="BH33" s="1">
        <f t="shared" si="29"/>
        <v>0</v>
      </c>
      <c r="BI33" s="1">
        <f t="shared" si="30"/>
        <v>0</v>
      </c>
      <c r="BJ33" s="1">
        <f t="shared" si="31"/>
        <v>0</v>
      </c>
      <c r="BK33" s="1">
        <f t="shared" si="32"/>
        <v>0</v>
      </c>
      <c r="BL33" s="1">
        <f t="shared" si="33"/>
        <v>0</v>
      </c>
      <c r="BM33" s="1">
        <f t="shared" si="34"/>
        <v>0</v>
      </c>
    </row>
    <row r="34" spans="1:65" x14ac:dyDescent="0.3">
      <c r="A34" s="1" t="s">
        <v>195</v>
      </c>
      <c r="B34" s="6">
        <f>IF(Apr!$E36&gt;0,VLOOKUP($A34,Apr!$O$4:$T$209,4,FALSE),0)</f>
        <v>0</v>
      </c>
      <c r="C34" s="6">
        <f>IF(Apr!$E36&gt;0,VLOOKUP($A34,Apr!$O$4:$T$209,5,FALSE)+Apr!L$4/1000,0)</f>
        <v>0</v>
      </c>
      <c r="D34" s="16">
        <f t="shared" si="35"/>
        <v>0</v>
      </c>
      <c r="E34" s="6">
        <f>IF(May!$E36&gt;0,VLOOKUP($A34,May!$O$4:$T$208,4,FALSE),0)</f>
        <v>0</v>
      </c>
      <c r="F34" s="6">
        <f>IF(May!$E36&gt;0,VLOOKUP($A34,May!$O$4:$T$208,5,FALSE)+May!L$4/1000,0)</f>
        <v>0</v>
      </c>
      <c r="G34" s="16">
        <f t="shared" si="36"/>
        <v>0</v>
      </c>
      <c r="H34" s="6">
        <f>IF(Jun!$E36&gt;0,VLOOKUP($A34,Jun!$O$4:$R$208,4,FALSE),0)</f>
        <v>0</v>
      </c>
      <c r="I34" s="6">
        <f>IF(Jun!$E36&gt;0,VLOOKUP($A34,Jun!$O$4:$T$208,5,FALSE)+Jun!L$4/1000,0)</f>
        <v>0</v>
      </c>
      <c r="J34" s="16">
        <f t="shared" si="37"/>
        <v>0</v>
      </c>
      <c r="K34" s="6">
        <f>IF(Jul!$E36&gt;0,VLOOKUP($A34,Jul!$O$4:$R$207,4,FALSE),0)</f>
        <v>0</v>
      </c>
      <c r="L34" s="6">
        <f>IF(Jul!$E36&gt;0,VLOOKUP($A34,Jul!$O$4:$T$207,5,FALSE)+Jul!$L$4/1000,0)</f>
        <v>0</v>
      </c>
      <c r="M34" s="16">
        <f t="shared" si="38"/>
        <v>0</v>
      </c>
      <c r="N34" s="6">
        <f>IF(Aug!$E36&gt;0,VLOOKUP($A34,Aug!$O$4:$R$207,4,FALSE),0)</f>
        <v>0</v>
      </c>
      <c r="O34" s="6">
        <f>IF(Aug!$E36&gt;0,VLOOKUP($A34,Aug!$O$4:$T$207,5,FALSE)+Aug!L$4/1000,0)</f>
        <v>0</v>
      </c>
      <c r="P34" s="16">
        <f t="shared" si="39"/>
        <v>0</v>
      </c>
      <c r="Q34" s="6">
        <f>IF(Sep!$E36&gt;0,VLOOKUP($A34,Sep!$O$4:$R$207,4,FALSE),0)</f>
        <v>0</v>
      </c>
      <c r="R34" s="6">
        <f>IF(Sep!$E36&gt;0,VLOOKUP($A34,Sep!$O$4:$T$207,5,FALSE)+Sep!L$4/1000,0)</f>
        <v>0</v>
      </c>
      <c r="S34" s="16">
        <f t="shared" si="40"/>
        <v>0</v>
      </c>
      <c r="T34" s="6">
        <f>IF(Oct!$E36&gt;0,VLOOKUP($A34,Oct!$O$4:$R$207,4,FALSE),0)</f>
        <v>0</v>
      </c>
      <c r="U34" s="6">
        <f>IF(Oct!$E36&gt;0,VLOOKUP($A34,Oct!$O$4:$T$207,5,FALSE)+Oct!L$4/1000,0)</f>
        <v>0</v>
      </c>
      <c r="V34" s="16">
        <f t="shared" si="41"/>
        <v>0</v>
      </c>
      <c r="W34" s="6">
        <f>IF(Nov!$E36&gt;0,VLOOKUP($A34,Nov!$O$4:$R$207,4,FALSE),0)</f>
        <v>0</v>
      </c>
      <c r="X34" s="6">
        <f>IF(Nov!$E36&gt;0,VLOOKUP($A34,Nov!$O$4:$T$207,5,FALSE)+Nov!L$4/1000,0)</f>
        <v>0</v>
      </c>
      <c r="Y34" s="16">
        <f t="shared" si="42"/>
        <v>0</v>
      </c>
      <c r="Z34" s="6">
        <f>IF(Dec!$E36&gt;0,VLOOKUP($A34,Dec!$O$4:$R$208,4,FALSE),0)</f>
        <v>0</v>
      </c>
      <c r="AA34" s="6">
        <f>IF(Dec!$E36&gt;0,VLOOKUP($A34,Dec!$O$4:$T$208,5,FALSE)+Dec!L$4/1000,0)</f>
        <v>0</v>
      </c>
      <c r="AB34" s="16">
        <f t="shared" si="43"/>
        <v>0</v>
      </c>
      <c r="AC34" s="6">
        <f>IF(Jan!$E36&gt;0,VLOOKUP($A34,Jan!$O$4:$R$207,4,FALSE),0)</f>
        <v>0</v>
      </c>
      <c r="AD34" s="6">
        <f>IF(Jan!$E36&gt;0,VLOOKUP($A34,Jan!$O$4:$T$207,5,FALSE)+Jan!L$4/1000,0)</f>
        <v>0</v>
      </c>
      <c r="AE34" s="16">
        <f t="shared" si="44"/>
        <v>0</v>
      </c>
      <c r="AF34" s="6">
        <f>IF(Feb!$E36&gt;0,VLOOKUP($A34,Feb!$O$4:$R$207,4,FALSE),0)</f>
        <v>0</v>
      </c>
      <c r="AG34" s="6">
        <f>IF(Feb!$E36&gt;0,VLOOKUP($A34,Feb!$O$4:$T$207,5,FALSE)+Feb!L$4/1000,0)</f>
        <v>0</v>
      </c>
      <c r="AH34" s="16">
        <f t="shared" si="45"/>
        <v>0</v>
      </c>
      <c r="AI34" s="6">
        <f>IF(Mar!$E36&gt;0,VLOOKUP($A34,Mar!$O$4:$R$207,4,FALSE),0)</f>
        <v>0</v>
      </c>
      <c r="AJ34" s="6">
        <f>IF(Mar!$E36&gt;0,VLOOKUP($A34,Mar!$O$4:$T$207,5,FALSE)+Mar!L$4/1000,0)</f>
        <v>0</v>
      </c>
      <c r="AK34" s="16">
        <f t="shared" si="46"/>
        <v>0</v>
      </c>
      <c r="AN34" s="16">
        <f t="shared" ref="AN34:AN65" si="47">SUM(BE34:BM34)+BE34/1000+BF34/3000+BG34/5000</f>
        <v>0</v>
      </c>
      <c r="AQ34" s="1" t="str">
        <f t="shared" ref="AQ34:AQ65" si="48">A34</f>
        <v>Guest 40:00</v>
      </c>
      <c r="AR34" s="6">
        <f t="shared" ref="AR34:AR65" si="49">D34</f>
        <v>0</v>
      </c>
      <c r="AS34" s="6">
        <f t="shared" ref="AS34:AS65" si="50">G34</f>
        <v>0</v>
      </c>
      <c r="AT34" s="6">
        <f t="shared" ref="AT34:AT65" si="51">J34</f>
        <v>0</v>
      </c>
      <c r="AU34" s="6">
        <f t="shared" ref="AU34:AU65" si="52">M34</f>
        <v>0</v>
      </c>
      <c r="AV34" s="6">
        <f t="shared" ref="AV34:AV65" si="53">P34</f>
        <v>0</v>
      </c>
      <c r="AW34" s="6">
        <f t="shared" ref="AW34:AW65" si="54">S34</f>
        <v>0</v>
      </c>
      <c r="AX34" s="6">
        <f t="shared" ref="AX34:AX65" si="55">V34</f>
        <v>0</v>
      </c>
      <c r="AY34" s="6">
        <f t="shared" ref="AY34:AY65" si="56">Y34</f>
        <v>0</v>
      </c>
      <c r="AZ34" s="6">
        <f t="shared" ref="AZ34:AZ65" si="57">AB34</f>
        <v>0</v>
      </c>
      <c r="BA34" s="6">
        <f t="shared" ref="BA34:BA65" si="58">AE34</f>
        <v>0</v>
      </c>
      <c r="BB34" s="6">
        <f t="shared" ref="BB34:BB65" si="59">AH34</f>
        <v>0</v>
      </c>
      <c r="BC34" s="6">
        <f t="shared" ref="BC34:BC65" si="60">AK34</f>
        <v>0</v>
      </c>
      <c r="BE34" s="1">
        <f t="shared" ref="BE34:BE65" si="61">LARGE($AR34:$BC34,1)</f>
        <v>0</v>
      </c>
      <c r="BF34" s="1">
        <f t="shared" ref="BF34:BF65" si="62">LARGE($AR34:$BC34,2)</f>
        <v>0</v>
      </c>
      <c r="BG34" s="1">
        <f t="shared" ref="BG34:BG65" si="63">LARGE($AR34:$BC34,3)</f>
        <v>0</v>
      </c>
      <c r="BH34" s="1">
        <f t="shared" ref="BH34:BH65" si="64">LARGE($AR34:$BC34,4)</f>
        <v>0</v>
      </c>
      <c r="BI34" s="1">
        <f t="shared" ref="BI34:BI65" si="65">LARGE($AR34:$BC34,5)</f>
        <v>0</v>
      </c>
      <c r="BJ34" s="1">
        <f t="shared" ref="BJ34:BJ65" si="66">LARGE($AR34:$BC34,6)</f>
        <v>0</v>
      </c>
      <c r="BK34" s="1">
        <f t="shared" ref="BK34:BK65" si="67">LARGE($AR34:$BC34,7)</f>
        <v>0</v>
      </c>
      <c r="BL34" s="1">
        <f t="shared" ref="BL34:BL65" si="68">LARGE($AR34:$BC34,8)</f>
        <v>0</v>
      </c>
      <c r="BM34" s="1">
        <f t="shared" ref="BM34:BM65" si="69">LARGE($AR34:$BC34,9)</f>
        <v>0</v>
      </c>
    </row>
    <row r="35" spans="1:65" x14ac:dyDescent="0.3">
      <c r="A35" s="1" t="s">
        <v>146</v>
      </c>
      <c r="B35" s="6">
        <f>IF(Apr!$E37&gt;0,VLOOKUP($A35,Apr!$O$4:$T$209,4,FALSE),0)</f>
        <v>0</v>
      </c>
      <c r="C35" s="6">
        <f>IF(Apr!$E37&gt;0,VLOOKUP($A35,Apr!$O$4:$T$209,5,FALSE)+Apr!L$4/1000,0)</f>
        <v>0</v>
      </c>
      <c r="D35" s="16">
        <f t="shared" si="35"/>
        <v>0</v>
      </c>
      <c r="E35" s="6">
        <f>IF(May!$E37&gt;0,VLOOKUP($A35,May!$O$4:$T$208,4,FALSE),0)</f>
        <v>0</v>
      </c>
      <c r="F35" s="6">
        <f>IF(May!$E37&gt;0,VLOOKUP($A35,May!$O$4:$T$208,5,FALSE)+May!L$4/1000,0)</f>
        <v>0</v>
      </c>
      <c r="G35" s="16">
        <f t="shared" si="36"/>
        <v>0</v>
      </c>
      <c r="H35" s="6">
        <f>IF(Jun!$E37&gt;0,VLOOKUP($A35,Jun!$O$4:$R$208,4,FALSE),0)</f>
        <v>0</v>
      </c>
      <c r="I35" s="6">
        <f>IF(Jun!$E37&gt;0,VLOOKUP($A35,Jun!$O$4:$T$208,5,FALSE)+Jun!L$4/1000,0)</f>
        <v>0</v>
      </c>
      <c r="J35" s="16">
        <f t="shared" si="37"/>
        <v>0</v>
      </c>
      <c r="K35" s="6">
        <f>IF(Jul!$E37&gt;0,VLOOKUP($A35,Jul!$O$4:$R$207,4,FALSE),0)</f>
        <v>0</v>
      </c>
      <c r="L35" s="6">
        <f>IF(Jul!$E37&gt;0,VLOOKUP($A35,Jul!$O$4:$T$207,5,FALSE)+Jul!$L$4/1000,0)</f>
        <v>0</v>
      </c>
      <c r="M35" s="16">
        <f t="shared" si="38"/>
        <v>0</v>
      </c>
      <c r="N35" s="6">
        <f>IF(Aug!$E37&gt;0,VLOOKUP($A35,Aug!$O$4:$R$207,4,FALSE),0)</f>
        <v>0</v>
      </c>
      <c r="O35" s="6">
        <f>IF(Aug!$E37&gt;0,VLOOKUP($A35,Aug!$O$4:$T$207,5,FALSE)+Aug!L$4/1000,0)</f>
        <v>0</v>
      </c>
      <c r="P35" s="16">
        <f t="shared" si="39"/>
        <v>0</v>
      </c>
      <c r="Q35" s="6">
        <f>IF(Sep!$E37&gt;0,VLOOKUP($A35,Sep!$O$4:$R$207,4,FALSE),0)</f>
        <v>0</v>
      </c>
      <c r="R35" s="6">
        <f>IF(Sep!$E37&gt;0,VLOOKUP($A35,Sep!$O$4:$T$207,5,FALSE)+Sep!L$4/1000,0)</f>
        <v>0</v>
      </c>
      <c r="S35" s="16">
        <f t="shared" si="40"/>
        <v>0</v>
      </c>
      <c r="T35" s="6">
        <f>IF(Oct!$E37&gt;0,VLOOKUP($A35,Oct!$O$4:$R$207,4,FALSE),0)</f>
        <v>0</v>
      </c>
      <c r="U35" s="6">
        <f>IF(Oct!$E37&gt;0,VLOOKUP($A35,Oct!$O$4:$T$207,5,FALSE)+Oct!L$4/1000,0)</f>
        <v>0</v>
      </c>
      <c r="V35" s="16">
        <f t="shared" si="41"/>
        <v>0</v>
      </c>
      <c r="W35" s="6">
        <f>IF(Nov!$E37&gt;0,VLOOKUP($A35,Nov!$O$4:$R$207,4,FALSE),0)</f>
        <v>0</v>
      </c>
      <c r="X35" s="6">
        <f>IF(Nov!$E37&gt;0,VLOOKUP($A35,Nov!$O$4:$T$207,5,FALSE)+Nov!L$4/1000,0)</f>
        <v>0</v>
      </c>
      <c r="Y35" s="16">
        <f t="shared" si="42"/>
        <v>0</v>
      </c>
      <c r="Z35" s="6">
        <f>IF(Dec!$E37&gt;0,VLOOKUP($A35,Dec!$O$4:$R$208,4,FALSE),0)</f>
        <v>0</v>
      </c>
      <c r="AA35" s="6">
        <f>IF(Dec!$E37&gt;0,VLOOKUP($A35,Dec!$O$4:$T$208,5,FALSE)+Dec!L$4/1000,0)</f>
        <v>0</v>
      </c>
      <c r="AB35" s="16">
        <f t="shared" si="43"/>
        <v>0</v>
      </c>
      <c r="AC35" s="6">
        <f>IF(Jan!$E37&gt;0,VLOOKUP($A35,Jan!$O$4:$R$207,4,FALSE),0)</f>
        <v>0</v>
      </c>
      <c r="AD35" s="6">
        <f>IF(Jan!$E37&gt;0,VLOOKUP($A35,Jan!$O$4:$T$207,5,FALSE)+Jan!L$4/1000,0)</f>
        <v>0</v>
      </c>
      <c r="AE35" s="16">
        <f t="shared" si="44"/>
        <v>0</v>
      </c>
      <c r="AF35" s="6">
        <f>IF(Feb!$E37&gt;0,VLOOKUP($A35,Feb!$O$4:$R$207,4,FALSE),0)</f>
        <v>0</v>
      </c>
      <c r="AG35" s="6">
        <f>IF(Feb!$E37&gt;0,VLOOKUP($A35,Feb!$O$4:$T$207,5,FALSE)+Feb!L$4/1000,0)</f>
        <v>0</v>
      </c>
      <c r="AH35" s="16">
        <f t="shared" si="45"/>
        <v>0</v>
      </c>
      <c r="AI35" s="6">
        <f>IF(Mar!$E37&gt;0,VLOOKUP($A35,Mar!$O$4:$R$207,4,FALSE),0)</f>
        <v>0</v>
      </c>
      <c r="AJ35" s="6">
        <f>IF(Mar!$E37&gt;0,VLOOKUP($A35,Mar!$O$4:$T$207,5,FALSE)+Mar!L$4/1000,0)</f>
        <v>0</v>
      </c>
      <c r="AK35" s="16">
        <f t="shared" si="46"/>
        <v>0</v>
      </c>
      <c r="AN35" s="16">
        <f t="shared" si="47"/>
        <v>0</v>
      </c>
      <c r="AQ35" s="1" t="str">
        <f t="shared" si="48"/>
        <v>Guest 42:30</v>
      </c>
      <c r="AR35" s="6">
        <f t="shared" si="49"/>
        <v>0</v>
      </c>
      <c r="AS35" s="6">
        <f t="shared" si="50"/>
        <v>0</v>
      </c>
      <c r="AT35" s="6">
        <f t="shared" si="51"/>
        <v>0</v>
      </c>
      <c r="AU35" s="6">
        <f t="shared" si="52"/>
        <v>0</v>
      </c>
      <c r="AV35" s="6">
        <f t="shared" si="53"/>
        <v>0</v>
      </c>
      <c r="AW35" s="6">
        <f t="shared" si="54"/>
        <v>0</v>
      </c>
      <c r="AX35" s="6">
        <f t="shared" si="55"/>
        <v>0</v>
      </c>
      <c r="AY35" s="6">
        <f t="shared" si="56"/>
        <v>0</v>
      </c>
      <c r="AZ35" s="6">
        <f t="shared" si="57"/>
        <v>0</v>
      </c>
      <c r="BA35" s="6">
        <f t="shared" si="58"/>
        <v>0</v>
      </c>
      <c r="BB35" s="6">
        <f t="shared" si="59"/>
        <v>0</v>
      </c>
      <c r="BC35" s="6">
        <f t="shared" si="60"/>
        <v>0</v>
      </c>
      <c r="BE35" s="1">
        <f t="shared" si="61"/>
        <v>0</v>
      </c>
      <c r="BF35" s="1">
        <f t="shared" si="62"/>
        <v>0</v>
      </c>
      <c r="BG35" s="1">
        <f t="shared" si="63"/>
        <v>0</v>
      </c>
      <c r="BH35" s="1">
        <f t="shared" si="64"/>
        <v>0</v>
      </c>
      <c r="BI35" s="1">
        <f t="shared" si="65"/>
        <v>0</v>
      </c>
      <c r="BJ35" s="1">
        <f t="shared" si="66"/>
        <v>0</v>
      </c>
      <c r="BK35" s="1">
        <f t="shared" si="67"/>
        <v>0</v>
      </c>
      <c r="BL35" s="1">
        <f t="shared" si="68"/>
        <v>0</v>
      </c>
      <c r="BM35" s="1">
        <f t="shared" si="69"/>
        <v>0</v>
      </c>
    </row>
    <row r="36" spans="1:65" x14ac:dyDescent="0.3">
      <c r="A36" s="1" t="s">
        <v>196</v>
      </c>
      <c r="B36" s="6">
        <f>IF(Apr!$E38&gt;0,VLOOKUP($A36,Apr!$O$4:$T$209,4,FALSE),0)</f>
        <v>0</v>
      </c>
      <c r="C36" s="6">
        <f>IF(Apr!$E38&gt;0,VLOOKUP($A36,Apr!$O$4:$T$209,5,FALSE)+Apr!L$4/1000,0)</f>
        <v>0</v>
      </c>
      <c r="D36" s="16">
        <f t="shared" si="35"/>
        <v>0</v>
      </c>
      <c r="E36" s="6">
        <f>IF(May!$E38&gt;0,VLOOKUP($A36,May!$O$4:$T$208,4,FALSE),0)</f>
        <v>0</v>
      </c>
      <c r="F36" s="6">
        <f>IF(May!$E38&gt;0,VLOOKUP($A36,May!$O$4:$T$208,5,FALSE)+May!L$4/1000,0)</f>
        <v>0</v>
      </c>
      <c r="G36" s="16">
        <f t="shared" si="36"/>
        <v>0</v>
      </c>
      <c r="H36" s="6">
        <f>IF(Jun!$E38&gt;0,VLOOKUP($A36,Jun!$O$4:$R$208,4,FALSE),0)</f>
        <v>0</v>
      </c>
      <c r="I36" s="6">
        <f>IF(Jun!$E38&gt;0,VLOOKUP($A36,Jun!$O$4:$T$208,5,FALSE)+Jun!L$4/1000,0)</f>
        <v>0</v>
      </c>
      <c r="J36" s="16">
        <f t="shared" si="37"/>
        <v>0</v>
      </c>
      <c r="K36" s="6">
        <f>IF(Jul!$E38&gt;0,VLOOKUP($A36,Jul!$O$4:$R$207,4,FALSE),0)</f>
        <v>0</v>
      </c>
      <c r="L36" s="6">
        <f>IF(Jul!$E38&gt;0,VLOOKUP($A36,Jul!$O$4:$T$207,5,FALSE)+Jul!$L$4/1000,0)</f>
        <v>0</v>
      </c>
      <c r="M36" s="16">
        <f t="shared" si="38"/>
        <v>0</v>
      </c>
      <c r="N36" s="6">
        <f>IF(Aug!$E38&gt;0,VLOOKUP($A36,Aug!$O$4:$R$207,4,FALSE),0)</f>
        <v>0</v>
      </c>
      <c r="O36" s="6">
        <f>IF(Aug!$E38&gt;0,VLOOKUP($A36,Aug!$O$4:$T$207,5,FALSE)+Aug!L$4/1000,0)</f>
        <v>0</v>
      </c>
      <c r="P36" s="16">
        <f t="shared" si="39"/>
        <v>0</v>
      </c>
      <c r="Q36" s="6">
        <f>IF(Sep!$E38&gt;0,VLOOKUP($A36,Sep!$O$4:$R$207,4,FALSE),0)</f>
        <v>0</v>
      </c>
      <c r="R36" s="6">
        <f>IF(Sep!$E38&gt;0,VLOOKUP($A36,Sep!$O$4:$T$207,5,FALSE)+Sep!L$4/1000,0)</f>
        <v>0</v>
      </c>
      <c r="S36" s="16">
        <f t="shared" si="40"/>
        <v>0</v>
      </c>
      <c r="T36" s="6">
        <f>IF(Oct!$E38&gt;0,VLOOKUP($A36,Oct!$O$4:$R$207,4,FALSE),0)</f>
        <v>0</v>
      </c>
      <c r="U36" s="6">
        <f>IF(Oct!$E38&gt;0,VLOOKUP($A36,Oct!$O$4:$T$207,5,FALSE)+Oct!L$4/1000,0)</f>
        <v>0</v>
      </c>
      <c r="V36" s="16">
        <f t="shared" si="41"/>
        <v>0</v>
      </c>
      <c r="W36" s="6">
        <f>IF(Nov!$E38&gt;0,VLOOKUP($A36,Nov!$O$4:$R$207,4,FALSE),0)</f>
        <v>0</v>
      </c>
      <c r="X36" s="6">
        <f>IF(Nov!$E38&gt;0,VLOOKUP($A36,Nov!$O$4:$T$207,5,FALSE)+Nov!L$4/1000,0)</f>
        <v>0</v>
      </c>
      <c r="Y36" s="16">
        <f t="shared" si="42"/>
        <v>0</v>
      </c>
      <c r="Z36" s="6">
        <f>IF(Dec!$E38&gt;0,VLOOKUP($A36,Dec!$O$4:$R$208,4,FALSE),0)</f>
        <v>0</v>
      </c>
      <c r="AA36" s="6">
        <f>IF(Dec!$E38&gt;0,VLOOKUP($A36,Dec!$O$4:$T$208,5,FALSE)+Dec!L$4/1000,0)</f>
        <v>0</v>
      </c>
      <c r="AB36" s="16">
        <f t="shared" si="43"/>
        <v>0</v>
      </c>
      <c r="AC36" s="6">
        <f>IF(Jan!$E38&gt;0,VLOOKUP($A36,Jan!$O$4:$R$207,4,FALSE),0)</f>
        <v>0</v>
      </c>
      <c r="AD36" s="6">
        <f>IF(Jan!$E38&gt;0,VLOOKUP($A36,Jan!$O$4:$T$207,5,FALSE)+Jan!L$4/1000,0)</f>
        <v>0</v>
      </c>
      <c r="AE36" s="16">
        <f t="shared" si="44"/>
        <v>0</v>
      </c>
      <c r="AF36" s="6">
        <f>IF(Feb!$E38&gt;0,VLOOKUP($A36,Feb!$O$4:$R$207,4,FALSE),0)</f>
        <v>0</v>
      </c>
      <c r="AG36" s="6">
        <f>IF(Feb!$E38&gt;0,VLOOKUP($A36,Feb!$O$4:$T$207,5,FALSE)+Feb!L$4/1000,0)</f>
        <v>0</v>
      </c>
      <c r="AH36" s="16">
        <f t="shared" si="45"/>
        <v>0</v>
      </c>
      <c r="AI36" s="6">
        <f>IF(Mar!$E38&gt;0,VLOOKUP($A36,Mar!$O$4:$R$207,4,FALSE),0)</f>
        <v>0</v>
      </c>
      <c r="AJ36" s="6">
        <f>IF(Mar!$E38&gt;0,VLOOKUP($A36,Mar!$O$4:$T$207,5,FALSE)+Mar!L$4/1000,0)</f>
        <v>0</v>
      </c>
      <c r="AK36" s="16">
        <f t="shared" si="46"/>
        <v>0</v>
      </c>
      <c r="AN36" s="16">
        <f t="shared" si="47"/>
        <v>0</v>
      </c>
      <c r="AQ36" s="1" t="str">
        <f t="shared" si="48"/>
        <v>Guest 45:00</v>
      </c>
      <c r="AR36" s="6">
        <f t="shared" si="49"/>
        <v>0</v>
      </c>
      <c r="AS36" s="6">
        <f t="shared" si="50"/>
        <v>0</v>
      </c>
      <c r="AT36" s="6">
        <f t="shared" si="51"/>
        <v>0</v>
      </c>
      <c r="AU36" s="6">
        <f t="shared" si="52"/>
        <v>0</v>
      </c>
      <c r="AV36" s="6">
        <f t="shared" si="53"/>
        <v>0</v>
      </c>
      <c r="AW36" s="6">
        <f t="shared" si="54"/>
        <v>0</v>
      </c>
      <c r="AX36" s="6">
        <f t="shared" si="55"/>
        <v>0</v>
      </c>
      <c r="AY36" s="6">
        <f t="shared" si="56"/>
        <v>0</v>
      </c>
      <c r="AZ36" s="6">
        <f t="shared" si="57"/>
        <v>0</v>
      </c>
      <c r="BA36" s="6">
        <f t="shared" si="58"/>
        <v>0</v>
      </c>
      <c r="BB36" s="6">
        <f t="shared" si="59"/>
        <v>0</v>
      </c>
      <c r="BC36" s="6">
        <f t="shared" si="60"/>
        <v>0</v>
      </c>
      <c r="BE36" s="1">
        <f t="shared" si="61"/>
        <v>0</v>
      </c>
      <c r="BF36" s="1">
        <f t="shared" si="62"/>
        <v>0</v>
      </c>
      <c r="BG36" s="1">
        <f t="shared" si="63"/>
        <v>0</v>
      </c>
      <c r="BH36" s="1">
        <f t="shared" si="64"/>
        <v>0</v>
      </c>
      <c r="BI36" s="1">
        <f t="shared" si="65"/>
        <v>0</v>
      </c>
      <c r="BJ36" s="1">
        <f t="shared" si="66"/>
        <v>0</v>
      </c>
      <c r="BK36" s="1">
        <f t="shared" si="67"/>
        <v>0</v>
      </c>
      <c r="BL36" s="1">
        <f t="shared" si="68"/>
        <v>0</v>
      </c>
      <c r="BM36" s="1">
        <f t="shared" si="69"/>
        <v>0</v>
      </c>
    </row>
    <row r="37" spans="1:65" x14ac:dyDescent="0.3">
      <c r="A37" s="1" t="s">
        <v>147</v>
      </c>
      <c r="B37" s="6">
        <f>IF(Apr!$E39&gt;0,VLOOKUP($A37,Apr!$O$4:$T$209,4,FALSE),0)</f>
        <v>0</v>
      </c>
      <c r="C37" s="6">
        <f>IF(Apr!$E39&gt;0,VLOOKUP($A37,Apr!$O$4:$T$209,5,FALSE)+Apr!L$4/1000,0)</f>
        <v>0</v>
      </c>
      <c r="D37" s="16">
        <f t="shared" si="35"/>
        <v>0</v>
      </c>
      <c r="E37" s="6">
        <f>IF(May!$E39&gt;0,VLOOKUP($A37,May!$O$4:$T$208,4,FALSE),0)</f>
        <v>0</v>
      </c>
      <c r="F37" s="6">
        <f>IF(May!$E39&gt;0,VLOOKUP($A37,May!$O$4:$T$208,5,FALSE)+May!L$4/1000,0)</f>
        <v>0</v>
      </c>
      <c r="G37" s="16">
        <f t="shared" si="36"/>
        <v>0</v>
      </c>
      <c r="H37" s="6">
        <f>IF(Jun!$E39&gt;0,VLOOKUP($A37,Jun!$O$4:$R$208,4,FALSE),0)</f>
        <v>0</v>
      </c>
      <c r="I37" s="6">
        <f>IF(Jun!$E39&gt;0,VLOOKUP($A37,Jun!$O$4:$T$208,5,FALSE)+Jun!L$4/1000,0)</f>
        <v>0</v>
      </c>
      <c r="J37" s="16">
        <f t="shared" si="37"/>
        <v>0</v>
      </c>
      <c r="K37" s="6">
        <f>IF(Jul!$E39&gt;0,VLOOKUP($A37,Jul!$O$4:$R$207,4,FALSE),0)</f>
        <v>0</v>
      </c>
      <c r="L37" s="6">
        <f>IF(Jul!$E39&gt;0,VLOOKUP($A37,Jul!$O$4:$T$207,5,FALSE)+Jul!$L$4/1000,0)</f>
        <v>0</v>
      </c>
      <c r="M37" s="16">
        <f t="shared" si="38"/>
        <v>0</v>
      </c>
      <c r="N37" s="6">
        <f>IF(Aug!$E39&gt;0,VLOOKUP($A37,Aug!$O$4:$R$207,4,FALSE),0)</f>
        <v>0</v>
      </c>
      <c r="O37" s="6">
        <f>IF(Aug!$E39&gt;0,VLOOKUP($A37,Aug!$O$4:$T$207,5,FALSE)+Aug!L$4/1000,0)</f>
        <v>0</v>
      </c>
      <c r="P37" s="16">
        <f t="shared" si="39"/>
        <v>0</v>
      </c>
      <c r="Q37" s="6">
        <f>IF(Sep!$E39&gt;0,VLOOKUP($A37,Sep!$O$4:$R$207,4,FALSE),0)</f>
        <v>0</v>
      </c>
      <c r="R37" s="6">
        <f>IF(Sep!$E39&gt;0,VLOOKUP($A37,Sep!$O$4:$T$207,5,FALSE)+Sep!L$4/1000,0)</f>
        <v>0</v>
      </c>
      <c r="S37" s="16">
        <f t="shared" si="40"/>
        <v>0</v>
      </c>
      <c r="T37" s="6">
        <f>IF(Oct!$E39&gt;0,VLOOKUP($A37,Oct!$O$4:$R$207,4,FALSE),0)</f>
        <v>0</v>
      </c>
      <c r="U37" s="6">
        <f>IF(Oct!$E39&gt;0,VLOOKUP($A37,Oct!$O$4:$T$207,5,FALSE)+Oct!L$4/1000,0)</f>
        <v>0</v>
      </c>
      <c r="V37" s="16">
        <f t="shared" si="41"/>
        <v>0</v>
      </c>
      <c r="W37" s="6">
        <f>IF(Nov!$E39&gt;0,VLOOKUP($A37,Nov!$O$4:$R$207,4,FALSE),0)</f>
        <v>0</v>
      </c>
      <c r="X37" s="6">
        <f>IF(Nov!$E39&gt;0,VLOOKUP($A37,Nov!$O$4:$T$207,5,FALSE)+Nov!L$4/1000,0)</f>
        <v>0</v>
      </c>
      <c r="Y37" s="16">
        <f t="shared" si="42"/>
        <v>0</v>
      </c>
      <c r="Z37" s="6">
        <f>IF(Dec!$E39&gt;0,VLOOKUP($A37,Dec!$O$4:$R$208,4,FALSE),0)</f>
        <v>0</v>
      </c>
      <c r="AA37" s="6">
        <f>IF(Dec!$E39&gt;0,VLOOKUP($A37,Dec!$O$4:$T$208,5,FALSE)+Dec!L$4/1000,0)</f>
        <v>0</v>
      </c>
      <c r="AB37" s="16">
        <f t="shared" si="43"/>
        <v>0</v>
      </c>
      <c r="AC37" s="6">
        <f>IF(Jan!$E39&gt;0,VLOOKUP($A37,Jan!$O$4:$R$207,4,FALSE),0)</f>
        <v>0</v>
      </c>
      <c r="AD37" s="6">
        <f>IF(Jan!$E39&gt;0,VLOOKUP($A37,Jan!$O$4:$T$207,5,FALSE)+Jan!L$4/1000,0)</f>
        <v>0</v>
      </c>
      <c r="AE37" s="16">
        <f t="shared" si="44"/>
        <v>0</v>
      </c>
      <c r="AF37" s="6">
        <f>IF(Feb!$E39&gt;0,VLOOKUP($A37,Feb!$O$4:$R$207,4,FALSE),0)</f>
        <v>0</v>
      </c>
      <c r="AG37" s="6">
        <f>IF(Feb!$E39&gt;0,VLOOKUP($A37,Feb!$O$4:$T$207,5,FALSE)+Feb!L$4/1000,0)</f>
        <v>0</v>
      </c>
      <c r="AH37" s="16">
        <f t="shared" si="45"/>
        <v>0</v>
      </c>
      <c r="AI37" s="6">
        <f>IF(Mar!$E39&gt;0,VLOOKUP($A37,Mar!$O$4:$R$207,4,FALSE),0)</f>
        <v>0</v>
      </c>
      <c r="AJ37" s="6">
        <f>IF(Mar!$E39&gt;0,VLOOKUP($A37,Mar!$O$4:$T$207,5,FALSE)+Mar!L$4/1000,0)</f>
        <v>0</v>
      </c>
      <c r="AK37" s="16">
        <f t="shared" si="46"/>
        <v>0</v>
      </c>
      <c r="AN37" s="16">
        <f t="shared" si="47"/>
        <v>0</v>
      </c>
      <c r="AQ37" s="1" t="str">
        <f t="shared" si="48"/>
        <v>Guest 47:30</v>
      </c>
      <c r="AR37" s="6">
        <f t="shared" si="49"/>
        <v>0</v>
      </c>
      <c r="AS37" s="6">
        <f t="shared" si="50"/>
        <v>0</v>
      </c>
      <c r="AT37" s="6">
        <f t="shared" si="51"/>
        <v>0</v>
      </c>
      <c r="AU37" s="6">
        <f t="shared" si="52"/>
        <v>0</v>
      </c>
      <c r="AV37" s="6">
        <f t="shared" si="53"/>
        <v>0</v>
      </c>
      <c r="AW37" s="6">
        <f t="shared" si="54"/>
        <v>0</v>
      </c>
      <c r="AX37" s="6">
        <f t="shared" si="55"/>
        <v>0</v>
      </c>
      <c r="AY37" s="6">
        <f t="shared" si="56"/>
        <v>0</v>
      </c>
      <c r="AZ37" s="6">
        <f t="shared" si="57"/>
        <v>0</v>
      </c>
      <c r="BA37" s="6">
        <f t="shared" si="58"/>
        <v>0</v>
      </c>
      <c r="BB37" s="6">
        <f t="shared" si="59"/>
        <v>0</v>
      </c>
      <c r="BC37" s="6">
        <f t="shared" si="60"/>
        <v>0</v>
      </c>
      <c r="BE37" s="1">
        <f t="shared" si="61"/>
        <v>0</v>
      </c>
      <c r="BF37" s="1">
        <f t="shared" si="62"/>
        <v>0</v>
      </c>
      <c r="BG37" s="1">
        <f t="shared" si="63"/>
        <v>0</v>
      </c>
      <c r="BH37" s="1">
        <f t="shared" si="64"/>
        <v>0</v>
      </c>
      <c r="BI37" s="1">
        <f t="shared" si="65"/>
        <v>0</v>
      </c>
      <c r="BJ37" s="1">
        <f t="shared" si="66"/>
        <v>0</v>
      </c>
      <c r="BK37" s="1">
        <f t="shared" si="67"/>
        <v>0</v>
      </c>
      <c r="BL37" s="1">
        <f t="shared" si="68"/>
        <v>0</v>
      </c>
      <c r="BM37" s="1">
        <f t="shared" si="69"/>
        <v>0</v>
      </c>
    </row>
    <row r="38" spans="1:65" x14ac:dyDescent="0.3">
      <c r="A38" s="1" t="s">
        <v>197</v>
      </c>
      <c r="B38" s="6">
        <f>IF(Apr!$E40&gt;0,VLOOKUP($A38,Apr!$O$4:$T$209,4,FALSE),0)</f>
        <v>0</v>
      </c>
      <c r="C38" s="6">
        <f>IF(Apr!$E40&gt;0,VLOOKUP($A38,Apr!$O$4:$T$209,5,FALSE)+Apr!L$4/1000,0)</f>
        <v>0</v>
      </c>
      <c r="D38" s="16">
        <f t="shared" si="35"/>
        <v>0</v>
      </c>
      <c r="E38" s="6">
        <f>IF(May!$E40&gt;0,VLOOKUP($A38,May!$O$4:$T$208,4,FALSE),0)</f>
        <v>0</v>
      </c>
      <c r="F38" s="6">
        <f>IF(May!$E40&gt;0,VLOOKUP($A38,May!$O$4:$T$208,5,FALSE)+May!L$4/1000,0)</f>
        <v>0</v>
      </c>
      <c r="G38" s="16">
        <f t="shared" si="36"/>
        <v>0</v>
      </c>
      <c r="H38" s="6">
        <f>IF(Jun!$E40&gt;0,VLOOKUP($A38,Jun!$O$4:$R$208,4,FALSE),0)</f>
        <v>0</v>
      </c>
      <c r="I38" s="6">
        <f>IF(Jun!$E40&gt;0,VLOOKUP($A38,Jun!$O$4:$T$208,5,FALSE)+Jun!L$4/1000,0)</f>
        <v>0</v>
      </c>
      <c r="J38" s="16">
        <f t="shared" si="37"/>
        <v>0</v>
      </c>
      <c r="K38" s="6">
        <f>IF(Jul!$E40&gt;0,VLOOKUP($A38,Jul!$O$4:$R$207,4,FALSE),0)</f>
        <v>0</v>
      </c>
      <c r="L38" s="6">
        <f>IF(Jul!$E40&gt;0,VLOOKUP($A38,Jul!$O$4:$T$207,5,FALSE)+Jul!$L$4/1000,0)</f>
        <v>0</v>
      </c>
      <c r="M38" s="16">
        <f t="shared" si="38"/>
        <v>0</v>
      </c>
      <c r="N38" s="6">
        <f>IF(Aug!$E40&gt;0,VLOOKUP($A38,Aug!$O$4:$R$207,4,FALSE),0)</f>
        <v>0</v>
      </c>
      <c r="O38" s="6">
        <f>IF(Aug!$E40&gt;0,VLOOKUP($A38,Aug!$O$4:$T$207,5,FALSE)+Aug!L$4/1000,0)</f>
        <v>0</v>
      </c>
      <c r="P38" s="16">
        <f t="shared" si="39"/>
        <v>0</v>
      </c>
      <c r="Q38" s="6">
        <f>IF(Sep!$E40&gt;0,VLOOKUP($A38,Sep!$O$4:$R$207,4,FALSE),0)</f>
        <v>0</v>
      </c>
      <c r="R38" s="6">
        <f>IF(Sep!$E40&gt;0,VLOOKUP($A38,Sep!$O$4:$T$207,5,FALSE)+Sep!L$4/1000,0)</f>
        <v>0</v>
      </c>
      <c r="S38" s="16">
        <f t="shared" si="40"/>
        <v>0</v>
      </c>
      <c r="T38" s="6">
        <f>IF(Oct!$E40&gt;0,VLOOKUP($A38,Oct!$O$4:$R$207,4,FALSE),0)</f>
        <v>0</v>
      </c>
      <c r="U38" s="6">
        <f>IF(Oct!$E40&gt;0,VLOOKUP($A38,Oct!$O$4:$T$207,5,FALSE)+Oct!L$4/1000,0)</f>
        <v>0</v>
      </c>
      <c r="V38" s="16">
        <f t="shared" si="41"/>
        <v>0</v>
      </c>
      <c r="W38" s="6">
        <f>IF(Nov!$E40&gt;0,VLOOKUP($A38,Nov!$O$4:$R$207,4,FALSE),0)</f>
        <v>0</v>
      </c>
      <c r="X38" s="6">
        <f>IF(Nov!$E40&gt;0,VLOOKUP($A38,Nov!$O$4:$T$207,5,FALSE)+Nov!L$4/1000,0)</f>
        <v>0</v>
      </c>
      <c r="Y38" s="16">
        <f t="shared" si="42"/>
        <v>0</v>
      </c>
      <c r="Z38" s="6">
        <f>IF(Dec!$E40&gt;0,VLOOKUP($A38,Dec!$O$4:$R$208,4,FALSE),0)</f>
        <v>0</v>
      </c>
      <c r="AA38" s="6">
        <f>IF(Dec!$E40&gt;0,VLOOKUP($A38,Dec!$O$4:$T$208,5,FALSE)+Dec!L$4/1000,0)</f>
        <v>0</v>
      </c>
      <c r="AB38" s="16">
        <f t="shared" si="43"/>
        <v>0</v>
      </c>
      <c r="AC38" s="6">
        <f>IF(Jan!$E40&gt;0,VLOOKUP($A38,Jan!$O$4:$R$207,4,FALSE),0)</f>
        <v>0</v>
      </c>
      <c r="AD38" s="6">
        <f>IF(Jan!$E40&gt;0,VLOOKUP($A38,Jan!$O$4:$T$207,5,FALSE)+Jan!L$4/1000,0)</f>
        <v>0</v>
      </c>
      <c r="AE38" s="16">
        <f t="shared" si="44"/>
        <v>0</v>
      </c>
      <c r="AF38" s="6">
        <f>IF(Feb!$E40&gt;0,VLOOKUP($A38,Feb!$O$4:$R$207,4,FALSE),0)</f>
        <v>0</v>
      </c>
      <c r="AG38" s="6">
        <f>IF(Feb!$E40&gt;0,VLOOKUP($A38,Feb!$O$4:$T$207,5,FALSE)+Feb!L$4/1000,0)</f>
        <v>0</v>
      </c>
      <c r="AH38" s="16">
        <f t="shared" si="45"/>
        <v>0</v>
      </c>
      <c r="AI38" s="6">
        <f>IF(Mar!$E40&gt;0,VLOOKUP($A38,Mar!$O$4:$R$207,4,FALSE),0)</f>
        <v>0</v>
      </c>
      <c r="AJ38" s="6">
        <f>IF(Mar!$E40&gt;0,VLOOKUP($A38,Mar!$O$4:$T$207,5,FALSE)+Mar!L$4/1000,0)</f>
        <v>0</v>
      </c>
      <c r="AK38" s="16">
        <f t="shared" si="46"/>
        <v>0</v>
      </c>
      <c r="AN38" s="16">
        <f t="shared" si="47"/>
        <v>0</v>
      </c>
      <c r="AQ38" s="1" t="str">
        <f t="shared" si="48"/>
        <v>Guest 50:00</v>
      </c>
      <c r="AR38" s="6">
        <f t="shared" si="49"/>
        <v>0</v>
      </c>
      <c r="AS38" s="6">
        <f t="shared" si="50"/>
        <v>0</v>
      </c>
      <c r="AT38" s="6">
        <f t="shared" si="51"/>
        <v>0</v>
      </c>
      <c r="AU38" s="6">
        <f t="shared" si="52"/>
        <v>0</v>
      </c>
      <c r="AV38" s="6">
        <f t="shared" si="53"/>
        <v>0</v>
      </c>
      <c r="AW38" s="6">
        <f t="shared" si="54"/>
        <v>0</v>
      </c>
      <c r="AX38" s="6">
        <f t="shared" si="55"/>
        <v>0</v>
      </c>
      <c r="AY38" s="6">
        <f t="shared" si="56"/>
        <v>0</v>
      </c>
      <c r="AZ38" s="6">
        <f t="shared" si="57"/>
        <v>0</v>
      </c>
      <c r="BA38" s="6">
        <f t="shared" si="58"/>
        <v>0</v>
      </c>
      <c r="BB38" s="6">
        <f t="shared" si="59"/>
        <v>0</v>
      </c>
      <c r="BC38" s="6">
        <f t="shared" si="60"/>
        <v>0</v>
      </c>
      <c r="BE38" s="1">
        <f t="shared" si="61"/>
        <v>0</v>
      </c>
      <c r="BF38" s="1">
        <f t="shared" si="62"/>
        <v>0</v>
      </c>
      <c r="BG38" s="1">
        <f t="shared" si="63"/>
        <v>0</v>
      </c>
      <c r="BH38" s="1">
        <f t="shared" si="64"/>
        <v>0</v>
      </c>
      <c r="BI38" s="1">
        <f t="shared" si="65"/>
        <v>0</v>
      </c>
      <c r="BJ38" s="1">
        <f t="shared" si="66"/>
        <v>0</v>
      </c>
      <c r="BK38" s="1">
        <f t="shared" si="67"/>
        <v>0</v>
      </c>
      <c r="BL38" s="1">
        <f t="shared" si="68"/>
        <v>0</v>
      </c>
      <c r="BM38" s="1">
        <f t="shared" si="69"/>
        <v>0</v>
      </c>
    </row>
    <row r="39" spans="1:65" x14ac:dyDescent="0.3">
      <c r="A39" s="1" t="s">
        <v>198</v>
      </c>
      <c r="B39" s="6">
        <f>IF(Apr!$E41&gt;0,VLOOKUP($A39,Apr!$O$4:$T$209,4,FALSE),0)</f>
        <v>0</v>
      </c>
      <c r="C39" s="6">
        <f>IF(Apr!$E41&gt;0,VLOOKUP($A39,Apr!$O$4:$T$209,5,FALSE)+Apr!L$4/1000,0)</f>
        <v>0</v>
      </c>
      <c r="D39" s="16">
        <f t="shared" si="35"/>
        <v>0</v>
      </c>
      <c r="E39" s="6">
        <f>IF(May!$E41&gt;0,VLOOKUP($A39,May!$O$4:$T$208,4,FALSE),0)</f>
        <v>0</v>
      </c>
      <c r="F39" s="6">
        <f>IF(May!$E41&gt;0,VLOOKUP($A39,May!$O$4:$T$208,5,FALSE)+May!L$4/1000,0)</f>
        <v>0</v>
      </c>
      <c r="G39" s="16">
        <f t="shared" si="36"/>
        <v>0</v>
      </c>
      <c r="H39" s="6">
        <f>IF(Jun!$E41&gt;0,VLOOKUP($A39,Jun!$O$4:$R$208,4,FALSE),0)</f>
        <v>0</v>
      </c>
      <c r="I39" s="6">
        <f>IF(Jun!$E41&gt;0,VLOOKUP($A39,Jun!$O$4:$T$208,5,FALSE)+Jun!L$4/1000,0)</f>
        <v>0</v>
      </c>
      <c r="J39" s="16">
        <f t="shared" si="37"/>
        <v>0</v>
      </c>
      <c r="K39" s="6">
        <f>IF(Jul!$E41&gt;0,VLOOKUP($A39,Jul!$O$4:$R$207,4,FALSE),0)</f>
        <v>0</v>
      </c>
      <c r="L39" s="6">
        <f>IF(Jul!$E41&gt;0,VLOOKUP($A39,Jul!$O$4:$T$207,5,FALSE)+Jul!$L$4/1000,0)</f>
        <v>0</v>
      </c>
      <c r="M39" s="16">
        <f t="shared" si="38"/>
        <v>0</v>
      </c>
      <c r="N39" s="6">
        <f>IF(Aug!$E41&gt;0,VLOOKUP($A39,Aug!$O$4:$R$207,4,FALSE),0)</f>
        <v>0</v>
      </c>
      <c r="O39" s="6">
        <f>IF(Aug!$E41&gt;0,VLOOKUP($A39,Aug!$O$4:$T$207,5,FALSE)+Aug!L$4/1000,0)</f>
        <v>0</v>
      </c>
      <c r="P39" s="16">
        <f t="shared" si="39"/>
        <v>0</v>
      </c>
      <c r="Q39" s="6">
        <f>IF(Sep!$E41&gt;0,VLOOKUP($A39,Sep!$O$4:$R$207,4,FALSE),0)</f>
        <v>0</v>
      </c>
      <c r="R39" s="6">
        <f>IF(Sep!$E41&gt;0,VLOOKUP($A39,Sep!$O$4:$T$207,5,FALSE)+Sep!L$4/1000,0)</f>
        <v>0</v>
      </c>
      <c r="S39" s="16">
        <f t="shared" si="40"/>
        <v>0</v>
      </c>
      <c r="T39" s="6">
        <f>IF(Oct!$E41&gt;0,VLOOKUP($A39,Oct!$O$4:$R$207,4,FALSE),0)</f>
        <v>0</v>
      </c>
      <c r="U39" s="6">
        <f>IF(Oct!$E41&gt;0,VLOOKUP($A39,Oct!$O$4:$T$207,5,FALSE)+Oct!L$4/1000,0)</f>
        <v>0</v>
      </c>
      <c r="V39" s="16">
        <f t="shared" si="41"/>
        <v>0</v>
      </c>
      <c r="W39" s="6">
        <f>IF(Nov!$E41&gt;0,VLOOKUP($A39,Nov!$O$4:$R$207,4,FALSE),0)</f>
        <v>0</v>
      </c>
      <c r="X39" s="6">
        <f>IF(Nov!$E41&gt;0,VLOOKUP($A39,Nov!$O$4:$T$207,5,FALSE)+Nov!L$4/1000,0)</f>
        <v>0</v>
      </c>
      <c r="Y39" s="16">
        <f t="shared" si="42"/>
        <v>0</v>
      </c>
      <c r="Z39" s="6">
        <f>IF(Dec!$E41&gt;0,VLOOKUP($A39,Dec!$O$4:$R$208,4,FALSE),0)</f>
        <v>0</v>
      </c>
      <c r="AA39" s="6">
        <f>IF(Dec!$E41&gt;0,VLOOKUP($A39,Dec!$O$4:$T$208,5,FALSE)+Dec!L$4/1000,0)</f>
        <v>0</v>
      </c>
      <c r="AB39" s="16">
        <f t="shared" si="43"/>
        <v>0</v>
      </c>
      <c r="AC39" s="6">
        <f>IF(Jan!$E41&gt;0,VLOOKUP($A39,Jan!$O$4:$R$207,4,FALSE),0)</f>
        <v>0</v>
      </c>
      <c r="AD39" s="6">
        <f>IF(Jan!$E41&gt;0,VLOOKUP($A39,Jan!$O$4:$T$207,5,FALSE)+Jan!L$4/1000,0)</f>
        <v>0</v>
      </c>
      <c r="AE39" s="16">
        <f t="shared" si="44"/>
        <v>0</v>
      </c>
      <c r="AF39" s="6">
        <f>IF(Feb!$E41&gt;0,VLOOKUP($A39,Feb!$O$4:$R$207,4,FALSE),0)</f>
        <v>0</v>
      </c>
      <c r="AG39" s="6">
        <f>IF(Feb!$E41&gt;0,VLOOKUP($A39,Feb!$O$4:$T$207,5,FALSE)+Feb!L$4/1000,0)</f>
        <v>0</v>
      </c>
      <c r="AH39" s="16">
        <f t="shared" si="45"/>
        <v>0</v>
      </c>
      <c r="AI39" s="6">
        <f>IF(Mar!$E41&gt;0,VLOOKUP($A39,Mar!$O$4:$R$207,4,FALSE),0)</f>
        <v>0</v>
      </c>
      <c r="AJ39" s="6">
        <f>IF(Mar!$E41&gt;0,VLOOKUP($A39,Mar!$O$4:$T$207,5,FALSE)+Mar!L$4/1000,0)</f>
        <v>0</v>
      </c>
      <c r="AK39" s="16">
        <f t="shared" si="46"/>
        <v>0</v>
      </c>
      <c r="AN39" s="16">
        <f t="shared" si="47"/>
        <v>0</v>
      </c>
      <c r="AQ39" s="1" t="str">
        <f t="shared" si="48"/>
        <v>Guest 55:00</v>
      </c>
      <c r="AR39" s="6">
        <f t="shared" si="49"/>
        <v>0</v>
      </c>
      <c r="AS39" s="6">
        <f t="shared" si="50"/>
        <v>0</v>
      </c>
      <c r="AT39" s="6">
        <f t="shared" si="51"/>
        <v>0</v>
      </c>
      <c r="AU39" s="6">
        <f t="shared" si="52"/>
        <v>0</v>
      </c>
      <c r="AV39" s="6">
        <f t="shared" si="53"/>
        <v>0</v>
      </c>
      <c r="AW39" s="6">
        <f t="shared" si="54"/>
        <v>0</v>
      </c>
      <c r="AX39" s="6">
        <f t="shared" si="55"/>
        <v>0</v>
      </c>
      <c r="AY39" s="6">
        <f t="shared" si="56"/>
        <v>0</v>
      </c>
      <c r="AZ39" s="6">
        <f t="shared" si="57"/>
        <v>0</v>
      </c>
      <c r="BA39" s="6">
        <f t="shared" si="58"/>
        <v>0</v>
      </c>
      <c r="BB39" s="6">
        <f t="shared" si="59"/>
        <v>0</v>
      </c>
      <c r="BC39" s="6">
        <f t="shared" si="60"/>
        <v>0</v>
      </c>
      <c r="BE39" s="1">
        <f t="shared" si="61"/>
        <v>0</v>
      </c>
      <c r="BF39" s="1">
        <f t="shared" si="62"/>
        <v>0</v>
      </c>
      <c r="BG39" s="1">
        <f t="shared" si="63"/>
        <v>0</v>
      </c>
      <c r="BH39" s="1">
        <f t="shared" si="64"/>
        <v>0</v>
      </c>
      <c r="BI39" s="1">
        <f t="shared" si="65"/>
        <v>0</v>
      </c>
      <c r="BJ39" s="1">
        <f t="shared" si="66"/>
        <v>0</v>
      </c>
      <c r="BK39" s="1">
        <f t="shared" si="67"/>
        <v>0</v>
      </c>
      <c r="BL39" s="1">
        <f t="shared" si="68"/>
        <v>0</v>
      </c>
      <c r="BM39" s="1">
        <f t="shared" si="69"/>
        <v>0</v>
      </c>
    </row>
    <row r="40" spans="1:65" x14ac:dyDescent="0.3">
      <c r="A40" s="1" t="s">
        <v>199</v>
      </c>
      <c r="B40" s="6">
        <f>IF(Apr!$E42&gt;0,VLOOKUP($A40,Apr!$O$4:$T$209,4,FALSE),0)</f>
        <v>0</v>
      </c>
      <c r="C40" s="6">
        <f>IF(Apr!$E42&gt;0,VLOOKUP($A40,Apr!$O$4:$T$209,5,FALSE)+Apr!L$4/1000,0)</f>
        <v>0</v>
      </c>
      <c r="D40" s="16">
        <f t="shared" si="35"/>
        <v>0</v>
      </c>
      <c r="E40" s="6">
        <f>IF(May!$E42&gt;0,VLOOKUP($A40,May!$O$4:$T$208,4,FALSE),0)</f>
        <v>0</v>
      </c>
      <c r="F40" s="6">
        <f>IF(May!$E42&gt;0,VLOOKUP($A40,May!$O$4:$T$208,5,FALSE)+May!L$4/1000,0)</f>
        <v>0</v>
      </c>
      <c r="G40" s="16">
        <f t="shared" si="36"/>
        <v>0</v>
      </c>
      <c r="H40" s="6">
        <f>IF(Jun!$E42&gt;0,VLOOKUP($A40,Jun!$O$4:$R$208,4,FALSE),0)</f>
        <v>0</v>
      </c>
      <c r="I40" s="6">
        <f>IF(Jun!$E42&gt;0,VLOOKUP($A40,Jun!$O$4:$T$208,5,FALSE)+Jun!L$4/1000,0)</f>
        <v>0</v>
      </c>
      <c r="J40" s="16">
        <f t="shared" si="37"/>
        <v>0</v>
      </c>
      <c r="K40" s="6">
        <f>IF(Jul!$E42&gt;0,VLOOKUP($A40,Jul!$O$4:$R$207,4,FALSE),0)</f>
        <v>0</v>
      </c>
      <c r="L40" s="6">
        <f>IF(Jul!$E42&gt;0,VLOOKUP($A40,Jul!$O$4:$T$207,5,FALSE)+Jul!$L$4/1000,0)</f>
        <v>0</v>
      </c>
      <c r="M40" s="16">
        <f t="shared" si="38"/>
        <v>0</v>
      </c>
      <c r="N40" s="6">
        <f>IF(Aug!$E42&gt;0,VLOOKUP($A40,Aug!$O$4:$R$207,4,FALSE),0)</f>
        <v>0</v>
      </c>
      <c r="O40" s="6">
        <f>IF(Aug!$E42&gt;0,VLOOKUP($A40,Aug!$O$4:$T$207,5,FALSE)+Aug!L$4/1000,0)</f>
        <v>0</v>
      </c>
      <c r="P40" s="16">
        <f t="shared" si="39"/>
        <v>0</v>
      </c>
      <c r="Q40" s="6">
        <f>IF(Sep!$E42&gt;0,VLOOKUP($A40,Sep!$O$4:$R$207,4,FALSE),0)</f>
        <v>0</v>
      </c>
      <c r="R40" s="6">
        <f>IF(Sep!$E42&gt;0,VLOOKUP($A40,Sep!$O$4:$T$207,5,FALSE)+Sep!L$4/1000,0)</f>
        <v>0</v>
      </c>
      <c r="S40" s="16">
        <f t="shared" si="40"/>
        <v>0</v>
      </c>
      <c r="T40" s="6">
        <f>IF(Oct!$E42&gt;0,VLOOKUP($A40,Oct!$O$4:$R$207,4,FALSE),0)</f>
        <v>0</v>
      </c>
      <c r="U40" s="6">
        <f>IF(Oct!$E42&gt;0,VLOOKUP($A40,Oct!$O$4:$T$207,5,FALSE)+Oct!L$4/1000,0)</f>
        <v>0</v>
      </c>
      <c r="V40" s="16">
        <f t="shared" si="41"/>
        <v>0</v>
      </c>
      <c r="W40" s="6">
        <f>IF(Nov!$E42&gt;0,VLOOKUP($A40,Nov!$O$4:$R$207,4,FALSE),0)</f>
        <v>0</v>
      </c>
      <c r="X40" s="6">
        <f>IF(Nov!$E42&gt;0,VLOOKUP($A40,Nov!$O$4:$T$207,5,FALSE)+Nov!L$4/1000,0)</f>
        <v>0</v>
      </c>
      <c r="Y40" s="16">
        <f t="shared" si="42"/>
        <v>0</v>
      </c>
      <c r="Z40" s="6">
        <f>IF(Dec!$E42&gt;0,VLOOKUP($A40,Dec!$O$4:$R$208,4,FALSE),0)</f>
        <v>0</v>
      </c>
      <c r="AA40" s="6">
        <f>IF(Dec!$E42&gt;0,VLOOKUP($A40,Dec!$O$4:$T$208,5,FALSE)+Dec!L$4/1000,0)</f>
        <v>0</v>
      </c>
      <c r="AB40" s="16">
        <f t="shared" si="43"/>
        <v>0</v>
      </c>
      <c r="AC40" s="6">
        <f>IF(Jan!$E42&gt;0,VLOOKUP($A40,Jan!$O$4:$R$207,4,FALSE),0)</f>
        <v>0</v>
      </c>
      <c r="AD40" s="6">
        <f>IF(Jan!$E42&gt;0,VLOOKUP($A40,Jan!$O$4:$T$207,5,FALSE)+Jan!L$4/1000,0)</f>
        <v>0</v>
      </c>
      <c r="AE40" s="16">
        <f t="shared" si="44"/>
        <v>0</v>
      </c>
      <c r="AF40" s="6">
        <f>IF(Feb!$E42&gt;0,VLOOKUP($A40,Feb!$O$4:$R$207,4,FALSE),0)</f>
        <v>0</v>
      </c>
      <c r="AG40" s="6">
        <f>IF(Feb!$E42&gt;0,VLOOKUP($A40,Feb!$O$4:$T$207,5,FALSE)+Feb!L$4/1000,0)</f>
        <v>0</v>
      </c>
      <c r="AH40" s="16">
        <f t="shared" si="45"/>
        <v>0</v>
      </c>
      <c r="AI40" s="6">
        <f>IF(Mar!$E42&gt;0,VLOOKUP($A40,Mar!$O$4:$R$207,4,FALSE),0)</f>
        <v>0</v>
      </c>
      <c r="AJ40" s="6">
        <f>IF(Mar!$E42&gt;0,VLOOKUP($A40,Mar!$O$4:$T$207,5,FALSE)+Mar!L$4/1000,0)</f>
        <v>0</v>
      </c>
      <c r="AK40" s="16">
        <f t="shared" si="46"/>
        <v>0</v>
      </c>
      <c r="AN40" s="16">
        <f t="shared" si="47"/>
        <v>0</v>
      </c>
      <c r="AQ40" s="1" t="str">
        <f t="shared" si="48"/>
        <v>Guest 60:00</v>
      </c>
      <c r="AR40" s="6">
        <f t="shared" si="49"/>
        <v>0</v>
      </c>
      <c r="AS40" s="6">
        <f t="shared" si="50"/>
        <v>0</v>
      </c>
      <c r="AT40" s="6">
        <f t="shared" si="51"/>
        <v>0</v>
      </c>
      <c r="AU40" s="6">
        <f t="shared" si="52"/>
        <v>0</v>
      </c>
      <c r="AV40" s="6">
        <f t="shared" si="53"/>
        <v>0</v>
      </c>
      <c r="AW40" s="6">
        <f t="shared" si="54"/>
        <v>0</v>
      </c>
      <c r="AX40" s="6">
        <f t="shared" si="55"/>
        <v>0</v>
      </c>
      <c r="AY40" s="6">
        <f t="shared" si="56"/>
        <v>0</v>
      </c>
      <c r="AZ40" s="6">
        <f t="shared" si="57"/>
        <v>0</v>
      </c>
      <c r="BA40" s="6">
        <f t="shared" si="58"/>
        <v>0</v>
      </c>
      <c r="BB40" s="6">
        <f t="shared" si="59"/>
        <v>0</v>
      </c>
      <c r="BC40" s="6">
        <f t="shared" si="60"/>
        <v>0</v>
      </c>
      <c r="BE40" s="1">
        <f t="shared" si="61"/>
        <v>0</v>
      </c>
      <c r="BF40" s="1">
        <f t="shared" si="62"/>
        <v>0</v>
      </c>
      <c r="BG40" s="1">
        <f t="shared" si="63"/>
        <v>0</v>
      </c>
      <c r="BH40" s="1">
        <f t="shared" si="64"/>
        <v>0</v>
      </c>
      <c r="BI40" s="1">
        <f t="shared" si="65"/>
        <v>0</v>
      </c>
      <c r="BJ40" s="1">
        <f t="shared" si="66"/>
        <v>0</v>
      </c>
      <c r="BK40" s="1">
        <f t="shared" si="67"/>
        <v>0</v>
      </c>
      <c r="BL40" s="1">
        <f t="shared" si="68"/>
        <v>0</v>
      </c>
      <c r="BM40" s="1">
        <f t="shared" si="69"/>
        <v>0</v>
      </c>
    </row>
    <row r="41" spans="1:65" x14ac:dyDescent="0.3">
      <c r="A41" s="1" t="s">
        <v>225</v>
      </c>
      <c r="B41" s="6">
        <f>IF(Apr!$E43&gt;0,VLOOKUP($A41,Apr!$O$4:$T$209,4,FALSE),0)</f>
        <v>0</v>
      </c>
      <c r="C41" s="6">
        <f>IF(Apr!$E43&gt;0,VLOOKUP($A41,Apr!$O$4:$T$209,5,FALSE)+Apr!L$4/1000,0)</f>
        <v>0</v>
      </c>
      <c r="D41" s="16">
        <f t="shared" si="35"/>
        <v>0</v>
      </c>
      <c r="E41" s="6">
        <f>IF(May!$E43&gt;0,VLOOKUP($A41,May!$O$4:$T$208,4,FALSE),0)</f>
        <v>0</v>
      </c>
      <c r="F41" s="6">
        <f>IF(May!$E43&gt;0,VLOOKUP($A41,May!$O$4:$T$208,5,FALSE)+May!L$4/1000,0)</f>
        <v>0</v>
      </c>
      <c r="G41" s="16">
        <f t="shared" si="36"/>
        <v>0</v>
      </c>
      <c r="H41" s="6">
        <f>IF(Jun!$E43&gt;0,VLOOKUP($A41,Jun!$O$4:$R$208,4,FALSE),0)</f>
        <v>0</v>
      </c>
      <c r="I41" s="6">
        <f>IF(Jun!$E43&gt;0,VLOOKUP($A41,Jun!$O$4:$T$208,5,FALSE)+Jun!L$4/1000,0)</f>
        <v>0</v>
      </c>
      <c r="J41" s="16">
        <f t="shared" si="37"/>
        <v>0</v>
      </c>
      <c r="K41" s="6">
        <f>IF(Jul!$E43&gt;0,VLOOKUP($A41,Jul!$O$4:$R$207,4,FALSE),0)</f>
        <v>0</v>
      </c>
      <c r="L41" s="6">
        <f>IF(Jul!$E43&gt;0,VLOOKUP($A41,Jul!$O$4:$T$207,5,FALSE)+Jul!$L$4/1000,0)</f>
        <v>0</v>
      </c>
      <c r="M41" s="16">
        <f t="shared" si="38"/>
        <v>0</v>
      </c>
      <c r="N41" s="6">
        <f>IF(Aug!$E43&gt;0,VLOOKUP($A41,Aug!$O$4:$R$207,4,FALSE),0)</f>
        <v>0</v>
      </c>
      <c r="O41" s="6">
        <f>IF(Aug!$E43&gt;0,VLOOKUP($A41,Aug!$O$4:$T$207,5,FALSE)+Aug!L$4/1000,0)</f>
        <v>0</v>
      </c>
      <c r="P41" s="16">
        <f t="shared" si="39"/>
        <v>0</v>
      </c>
      <c r="Q41" s="6">
        <f>IF(Sep!$E43&gt;0,VLOOKUP($A41,Sep!$O$4:$R$207,4,FALSE),0)</f>
        <v>0</v>
      </c>
      <c r="R41" s="6">
        <f>IF(Sep!$E43&gt;0,VLOOKUP($A41,Sep!$O$4:$T$207,5,FALSE)+Sep!L$4/1000,0)</f>
        <v>0</v>
      </c>
      <c r="S41" s="16">
        <f t="shared" si="40"/>
        <v>0</v>
      </c>
      <c r="T41" s="6">
        <f>IF(Oct!$E43&gt;0,VLOOKUP($A41,Oct!$O$4:$R$207,4,FALSE),0)</f>
        <v>0</v>
      </c>
      <c r="U41" s="6">
        <f>IF(Oct!$E43&gt;0,VLOOKUP($A41,Oct!$O$4:$T$207,5,FALSE)+Oct!L$4/1000,0)</f>
        <v>0</v>
      </c>
      <c r="V41" s="16">
        <f t="shared" si="41"/>
        <v>0</v>
      </c>
      <c r="W41" s="6">
        <f>IF(Nov!$E43&gt;0,VLOOKUP($A41,Nov!$O$4:$R$207,4,FALSE),0)</f>
        <v>0</v>
      </c>
      <c r="X41" s="6">
        <f>IF(Nov!$E43&gt;0,VLOOKUP($A41,Nov!$O$4:$T$207,5,FALSE)+Nov!L$4/1000,0)</f>
        <v>0</v>
      </c>
      <c r="Y41" s="16">
        <f t="shared" si="42"/>
        <v>0</v>
      </c>
      <c r="Z41" s="6">
        <f>IF(Dec!$E43&gt;0,VLOOKUP($A41,Dec!$O$4:$R$208,4,FALSE),0)</f>
        <v>0</v>
      </c>
      <c r="AA41" s="6">
        <f>IF(Dec!$E43&gt;0,VLOOKUP($A41,Dec!$O$4:$T$208,5,FALSE)+Dec!L$4/1000,0)</f>
        <v>1.2E-2</v>
      </c>
      <c r="AB41" s="16">
        <f t="shared" si="43"/>
        <v>1.2E-2</v>
      </c>
      <c r="AC41" s="6">
        <f>IF(Jan!$E43&gt;0,VLOOKUP($A41,Jan!$O$4:$R$207,4,FALSE),0)</f>
        <v>0</v>
      </c>
      <c r="AD41" s="6">
        <f>IF(Jan!$E43&gt;0,VLOOKUP($A41,Jan!$O$4:$T$207,5,FALSE)+Jan!L$4/1000,0)</f>
        <v>0</v>
      </c>
      <c r="AE41" s="16">
        <f t="shared" si="44"/>
        <v>0</v>
      </c>
      <c r="AF41" s="6">
        <f>IF(Feb!$E43&gt;0,VLOOKUP($A41,Feb!$O$4:$R$207,4,FALSE),0)</f>
        <v>0</v>
      </c>
      <c r="AG41" s="6">
        <f>IF(Feb!$E43&gt;0,VLOOKUP($A41,Feb!$O$4:$T$207,5,FALSE)+Feb!L$4/1000,0)</f>
        <v>0</v>
      </c>
      <c r="AH41" s="16">
        <f t="shared" si="45"/>
        <v>0</v>
      </c>
      <c r="AI41" s="6">
        <f>IF(Mar!$E43&gt;0,VLOOKUP($A41,Mar!$O$4:$R$207,4,FALSE),0)</f>
        <v>0</v>
      </c>
      <c r="AJ41" s="6">
        <f>IF(Mar!$E43&gt;0,VLOOKUP($A41,Mar!$O$4:$T$207,5,FALSE)+Mar!L$4/1000,0)</f>
        <v>0</v>
      </c>
      <c r="AK41" s="16">
        <f t="shared" si="46"/>
        <v>0</v>
      </c>
      <c r="AN41" s="16">
        <f t="shared" si="47"/>
        <v>1.2012E-2</v>
      </c>
      <c r="AQ41" s="1" t="str">
        <f t="shared" si="48"/>
        <v>Hannah Riley</v>
      </c>
      <c r="AR41" s="6">
        <f t="shared" si="49"/>
        <v>0</v>
      </c>
      <c r="AS41" s="6">
        <f t="shared" si="50"/>
        <v>0</v>
      </c>
      <c r="AT41" s="6">
        <f t="shared" si="51"/>
        <v>0</v>
      </c>
      <c r="AU41" s="6">
        <f t="shared" si="52"/>
        <v>0</v>
      </c>
      <c r="AV41" s="6">
        <f t="shared" si="53"/>
        <v>0</v>
      </c>
      <c r="AW41" s="6">
        <f t="shared" si="54"/>
        <v>0</v>
      </c>
      <c r="AX41" s="6">
        <f t="shared" si="55"/>
        <v>0</v>
      </c>
      <c r="AY41" s="6">
        <f t="shared" si="56"/>
        <v>0</v>
      </c>
      <c r="AZ41" s="6">
        <f t="shared" si="57"/>
        <v>1.2E-2</v>
      </c>
      <c r="BA41" s="6">
        <f t="shared" si="58"/>
        <v>0</v>
      </c>
      <c r="BB41" s="6">
        <f t="shared" si="59"/>
        <v>0</v>
      </c>
      <c r="BC41" s="6">
        <f t="shared" si="60"/>
        <v>0</v>
      </c>
      <c r="BE41" s="1">
        <f t="shared" si="61"/>
        <v>1.2E-2</v>
      </c>
      <c r="BF41" s="1">
        <f t="shared" si="62"/>
        <v>0</v>
      </c>
      <c r="BG41" s="1">
        <f t="shared" si="63"/>
        <v>0</v>
      </c>
      <c r="BH41" s="1">
        <f t="shared" si="64"/>
        <v>0</v>
      </c>
      <c r="BI41" s="1">
        <f t="shared" si="65"/>
        <v>0</v>
      </c>
      <c r="BJ41" s="1">
        <f t="shared" si="66"/>
        <v>0</v>
      </c>
      <c r="BK41" s="1">
        <f t="shared" si="67"/>
        <v>0</v>
      </c>
      <c r="BL41" s="1">
        <f t="shared" si="68"/>
        <v>0</v>
      </c>
      <c r="BM41" s="1">
        <f t="shared" si="69"/>
        <v>0</v>
      </c>
    </row>
    <row r="42" spans="1:65" x14ac:dyDescent="0.3">
      <c r="A42" s="1" t="s">
        <v>140</v>
      </c>
      <c r="B42" s="6">
        <f>IF(Apr!$E44&gt;0,VLOOKUP($A42,Apr!$O$4:$T$209,4,FALSE),0)</f>
        <v>0</v>
      </c>
      <c r="C42" s="6">
        <f>IF(Apr!$E44&gt;0,VLOOKUP($A42,Apr!$O$4:$T$209,5,FALSE)+Apr!L$4/1000,0)</f>
        <v>0</v>
      </c>
      <c r="D42" s="16">
        <f t="shared" si="35"/>
        <v>0</v>
      </c>
      <c r="E42" s="6">
        <f>IF(May!$E44&gt;0,VLOOKUP($A42,May!$O$4:$T$208,4,FALSE),0)</f>
        <v>0</v>
      </c>
      <c r="F42" s="6">
        <f>IF(May!$E44&gt;0,VLOOKUP($A42,May!$O$4:$T$208,5,FALSE)+May!L$4/1000,0)</f>
        <v>0</v>
      </c>
      <c r="G42" s="16">
        <f t="shared" si="36"/>
        <v>0</v>
      </c>
      <c r="H42" s="6">
        <f>IF(Jun!$E44&gt;0,VLOOKUP($A42,Jun!$O$4:$R$208,4,FALSE),0)</f>
        <v>0</v>
      </c>
      <c r="I42" s="6">
        <f>IF(Jun!$E44&gt;0,VLOOKUP($A42,Jun!$O$4:$T$208,5,FALSE)+Jun!L$4/1000,0)</f>
        <v>0</v>
      </c>
      <c r="J42" s="16">
        <f t="shared" si="37"/>
        <v>0</v>
      </c>
      <c r="K42" s="6">
        <f>IF(Jul!$E44&gt;0,VLOOKUP($A42,Jul!$O$4:$R$207,4,FALSE),0)</f>
        <v>0</v>
      </c>
      <c r="L42" s="6">
        <f>IF(Jul!$E44&gt;0,VLOOKUP($A42,Jul!$O$4:$T$207,5,FALSE)+Jul!$L$4/1000,0)</f>
        <v>0</v>
      </c>
      <c r="M42" s="16">
        <f t="shared" si="38"/>
        <v>0</v>
      </c>
      <c r="N42" s="6">
        <f>IF(Aug!$E44&gt;0,VLOOKUP($A42,Aug!$O$4:$R$207,4,FALSE),0)</f>
        <v>0</v>
      </c>
      <c r="O42" s="6">
        <f>IF(Aug!$E44&gt;0,VLOOKUP($A42,Aug!$O$4:$T$207,5,FALSE)+Aug!L$4/1000,0)</f>
        <v>0</v>
      </c>
      <c r="P42" s="16">
        <f t="shared" si="39"/>
        <v>0</v>
      </c>
      <c r="Q42" s="6">
        <f>IF(Sep!$E44&gt;0,VLOOKUP($A42,Sep!$O$4:$R$207,4,FALSE),0)</f>
        <v>0</v>
      </c>
      <c r="R42" s="6">
        <f>IF(Sep!$E44&gt;0,VLOOKUP($A42,Sep!$O$4:$T$207,5,FALSE)+Sep!L$4/1000,0)</f>
        <v>0</v>
      </c>
      <c r="S42" s="16">
        <f t="shared" si="40"/>
        <v>0</v>
      </c>
      <c r="T42" s="6">
        <f>IF(Oct!$E44&gt;0,VLOOKUP($A42,Oct!$O$4:$R$207,4,FALSE),0)</f>
        <v>0</v>
      </c>
      <c r="U42" s="6">
        <f>IF(Oct!$E44&gt;0,VLOOKUP($A42,Oct!$O$4:$T$207,5,FALSE)+Oct!L$4/1000,0)</f>
        <v>0</v>
      </c>
      <c r="V42" s="16">
        <f t="shared" si="41"/>
        <v>0</v>
      </c>
      <c r="W42" s="6">
        <f>IF(Nov!$E44&gt;0,VLOOKUP($A42,Nov!$O$4:$R$207,4,FALSE),0)</f>
        <v>0</v>
      </c>
      <c r="X42" s="6">
        <f>IF(Nov!$E44&gt;0,VLOOKUP($A42,Nov!$O$4:$T$207,5,FALSE)+Nov!L$4/1000,0)</f>
        <v>0</v>
      </c>
      <c r="Y42" s="16">
        <f t="shared" si="42"/>
        <v>0</v>
      </c>
      <c r="Z42" s="6">
        <f>IF(Dec!$E44&gt;0,VLOOKUP($A42,Dec!$O$4:$R$208,4,FALSE),0)</f>
        <v>0</v>
      </c>
      <c r="AA42" s="6">
        <f>IF(Dec!$E44&gt;0,VLOOKUP($A42,Dec!$O$4:$T$208,5,FALSE)+Dec!L$4/1000,0)</f>
        <v>0</v>
      </c>
      <c r="AB42" s="16">
        <f t="shared" si="43"/>
        <v>0</v>
      </c>
      <c r="AC42" s="6">
        <f>IF(Jan!$E44&gt;0,VLOOKUP($A42,Jan!$O$4:$R$207,4,FALSE),0)</f>
        <v>0</v>
      </c>
      <c r="AD42" s="6">
        <f>IF(Jan!$E44&gt;0,VLOOKUP($A42,Jan!$O$4:$T$207,5,FALSE)+Jan!L$4/1000,0)</f>
        <v>0</v>
      </c>
      <c r="AE42" s="16">
        <f t="shared" si="44"/>
        <v>0</v>
      </c>
      <c r="AF42" s="6">
        <f>IF(Feb!$E44&gt;0,VLOOKUP($A42,Feb!$O$4:$R$207,4,FALSE),0)</f>
        <v>0</v>
      </c>
      <c r="AG42" s="6">
        <f>IF(Feb!$E44&gt;0,VLOOKUP($A42,Feb!$O$4:$T$207,5,FALSE)+Feb!L$4/1000,0)</f>
        <v>0</v>
      </c>
      <c r="AH42" s="16">
        <f t="shared" si="45"/>
        <v>0</v>
      </c>
      <c r="AI42" s="6">
        <f>IF(Mar!$E44&gt;0,VLOOKUP($A42,Mar!$O$4:$R$207,4,FALSE),0)</f>
        <v>0</v>
      </c>
      <c r="AJ42" s="6">
        <f>IF(Mar!$E44&gt;0,VLOOKUP($A42,Mar!$O$4:$T$207,5,FALSE)+Mar!L$4/1000,0)</f>
        <v>0</v>
      </c>
      <c r="AK42" s="16">
        <f t="shared" si="46"/>
        <v>0</v>
      </c>
      <c r="AN42" s="16">
        <f t="shared" si="47"/>
        <v>0</v>
      </c>
      <c r="AQ42" s="1" t="str">
        <f t="shared" si="48"/>
        <v>Ian Tate</v>
      </c>
      <c r="AR42" s="6">
        <f t="shared" si="49"/>
        <v>0</v>
      </c>
      <c r="AS42" s="6">
        <f t="shared" si="50"/>
        <v>0</v>
      </c>
      <c r="AT42" s="6">
        <f t="shared" si="51"/>
        <v>0</v>
      </c>
      <c r="AU42" s="6">
        <f t="shared" si="52"/>
        <v>0</v>
      </c>
      <c r="AV42" s="6">
        <f t="shared" si="53"/>
        <v>0</v>
      </c>
      <c r="AW42" s="6">
        <f t="shared" si="54"/>
        <v>0</v>
      </c>
      <c r="AX42" s="6">
        <f t="shared" si="55"/>
        <v>0</v>
      </c>
      <c r="AY42" s="6">
        <f t="shared" si="56"/>
        <v>0</v>
      </c>
      <c r="AZ42" s="6">
        <f t="shared" si="57"/>
        <v>0</v>
      </c>
      <c r="BA42" s="6">
        <f t="shared" si="58"/>
        <v>0</v>
      </c>
      <c r="BB42" s="6">
        <f t="shared" si="59"/>
        <v>0</v>
      </c>
      <c r="BC42" s="6">
        <f t="shared" si="60"/>
        <v>0</v>
      </c>
      <c r="BE42" s="1">
        <f t="shared" si="61"/>
        <v>0</v>
      </c>
      <c r="BF42" s="1">
        <f t="shared" si="62"/>
        <v>0</v>
      </c>
      <c r="BG42" s="1">
        <f t="shared" si="63"/>
        <v>0</v>
      </c>
      <c r="BH42" s="1">
        <f t="shared" si="64"/>
        <v>0</v>
      </c>
      <c r="BI42" s="1">
        <f t="shared" si="65"/>
        <v>0</v>
      </c>
      <c r="BJ42" s="1">
        <f t="shared" si="66"/>
        <v>0</v>
      </c>
      <c r="BK42" s="1">
        <f t="shared" si="67"/>
        <v>0</v>
      </c>
      <c r="BL42" s="1">
        <f t="shared" si="68"/>
        <v>0</v>
      </c>
      <c r="BM42" s="1">
        <f t="shared" si="69"/>
        <v>0</v>
      </c>
    </row>
    <row r="43" spans="1:65" x14ac:dyDescent="0.3">
      <c r="A43" s="1" t="s">
        <v>7</v>
      </c>
      <c r="B43" s="6">
        <f>IF(Apr!$E45&gt;0,VLOOKUP($A43,Apr!$O$4:$T$209,4,FALSE),0)</f>
        <v>0</v>
      </c>
      <c r="C43" s="6">
        <f>IF(Apr!$E45&gt;0,VLOOKUP($A43,Apr!$O$4:$T$209,5,FALSE)+Apr!L$4/1000,0)</f>
        <v>0</v>
      </c>
      <c r="D43" s="16">
        <f t="shared" si="35"/>
        <v>0</v>
      </c>
      <c r="E43" s="6">
        <f>IF(May!$E45&gt;0,VLOOKUP($A43,May!$O$4:$T$208,4,FALSE),0)</f>
        <v>0</v>
      </c>
      <c r="F43" s="6">
        <f>IF(May!$E45&gt;0,VLOOKUP($A43,May!$O$4:$T$208,5,FALSE)+May!L$4/1000,0)</f>
        <v>0</v>
      </c>
      <c r="G43" s="16">
        <f t="shared" si="36"/>
        <v>0</v>
      </c>
      <c r="H43" s="6">
        <f>IF(Jun!$E45&gt;0,VLOOKUP($A43,Jun!$O$4:$R$208,4,FALSE),0)</f>
        <v>0</v>
      </c>
      <c r="I43" s="6">
        <f>IF(Jun!$E45&gt;0,VLOOKUP($A43,Jun!$O$4:$T$208,5,FALSE)+Jun!L$4/1000,0)</f>
        <v>0</v>
      </c>
      <c r="J43" s="16">
        <f t="shared" si="37"/>
        <v>0</v>
      </c>
      <c r="K43" s="6">
        <f>IF(Jul!$E45&gt;0,VLOOKUP($A43,Jul!$O$4:$R$207,4,FALSE),0)</f>
        <v>0</v>
      </c>
      <c r="L43" s="6">
        <f>IF(Jul!$E45&gt;0,VLOOKUP($A43,Jul!$O$4:$T$207,5,FALSE)+Jul!$L$4/1000,0)</f>
        <v>0</v>
      </c>
      <c r="M43" s="16">
        <f t="shared" si="38"/>
        <v>0</v>
      </c>
      <c r="N43" s="6">
        <f>IF(Aug!$E45&gt;0,VLOOKUP($A43,Aug!$O$4:$R$207,4,FALSE),0)</f>
        <v>0</v>
      </c>
      <c r="O43" s="6">
        <f>IF(Aug!$E45&gt;0,VLOOKUP($A43,Aug!$O$4:$T$207,5,FALSE)+Aug!L$4/1000,0)</f>
        <v>0</v>
      </c>
      <c r="P43" s="16">
        <f t="shared" si="39"/>
        <v>0</v>
      </c>
      <c r="Q43" s="6">
        <f>IF(Sep!$E45&gt;0,VLOOKUP($A43,Sep!$O$4:$R$207,4,FALSE),0)</f>
        <v>0</v>
      </c>
      <c r="R43" s="6">
        <f>IF(Sep!$E45&gt;0,VLOOKUP($A43,Sep!$O$4:$T$207,5,FALSE)+Sep!L$4/1000,0)</f>
        <v>0</v>
      </c>
      <c r="S43" s="16">
        <f t="shared" si="40"/>
        <v>0</v>
      </c>
      <c r="T43" s="6">
        <f>IF(Oct!$E45&gt;0,VLOOKUP($A43,Oct!$O$4:$R$207,4,FALSE),0)</f>
        <v>0</v>
      </c>
      <c r="U43" s="6">
        <f>IF(Oct!$E45&gt;0,VLOOKUP($A43,Oct!$O$4:$T$207,5,FALSE)+Oct!L$4/1000,0)</f>
        <v>0</v>
      </c>
      <c r="V43" s="16">
        <f t="shared" si="41"/>
        <v>0</v>
      </c>
      <c r="W43" s="6">
        <f>IF(Nov!$E45&gt;0,VLOOKUP($A43,Nov!$O$4:$R$207,4,FALSE),0)</f>
        <v>0</v>
      </c>
      <c r="X43" s="6">
        <f>IF(Nov!$E45&gt;0,VLOOKUP($A43,Nov!$O$4:$T$207,5,FALSE)+Nov!L$4/1000,0)</f>
        <v>0</v>
      </c>
      <c r="Y43" s="16">
        <f t="shared" si="42"/>
        <v>0</v>
      </c>
      <c r="Z43" s="6">
        <f>IF(Dec!$E45&gt;0,VLOOKUP($A43,Dec!$O$4:$R$208,4,FALSE),0)</f>
        <v>0</v>
      </c>
      <c r="AA43" s="6">
        <f>IF(Dec!$E45&gt;0,VLOOKUP($A43,Dec!$O$4:$T$208,5,FALSE)+Dec!L$4/1000,0)</f>
        <v>0</v>
      </c>
      <c r="AB43" s="16">
        <f t="shared" si="43"/>
        <v>0</v>
      </c>
      <c r="AC43" s="6">
        <f>IF(Jan!$E45&gt;0,VLOOKUP($A43,Jan!$O$4:$R$207,4,FALSE),0)</f>
        <v>0</v>
      </c>
      <c r="AD43" s="6">
        <f>IF(Jan!$E45&gt;0,VLOOKUP($A43,Jan!$O$4:$T$207,5,FALSE)+Jan!L$4/1000,0)</f>
        <v>0</v>
      </c>
      <c r="AE43" s="16">
        <f t="shared" si="44"/>
        <v>0</v>
      </c>
      <c r="AF43" s="6">
        <f>IF(Feb!$E45&gt;0,VLOOKUP($A43,Feb!$O$4:$R$207,4,FALSE),0)</f>
        <v>0</v>
      </c>
      <c r="AG43" s="6">
        <f>IF(Feb!$E45&gt;0,VLOOKUP($A43,Feb!$O$4:$T$207,5,FALSE)+Feb!L$4/1000,0)</f>
        <v>0</v>
      </c>
      <c r="AH43" s="16">
        <f t="shared" si="45"/>
        <v>0</v>
      </c>
      <c r="AI43" s="6">
        <f>IF(Mar!$E45&gt;0,VLOOKUP($A43,Mar!$O$4:$R$207,4,FALSE),0)</f>
        <v>0</v>
      </c>
      <c r="AJ43" s="6">
        <f>IF(Mar!$E45&gt;0,VLOOKUP($A43,Mar!$O$4:$T$207,5,FALSE)+Mar!L$4/1000,0)</f>
        <v>0</v>
      </c>
      <c r="AK43" s="16">
        <f t="shared" si="46"/>
        <v>0</v>
      </c>
      <c r="AN43" s="16">
        <f>SUM(BE43:BM43)+BE43/1000+BF43/3000+BG43/5000+0.1</f>
        <v>0.1</v>
      </c>
      <c r="AQ43" s="1" t="str">
        <f t="shared" si="48"/>
        <v>Jacqui Murray</v>
      </c>
      <c r="AR43" s="6">
        <f t="shared" si="49"/>
        <v>0</v>
      </c>
      <c r="AS43" s="6">
        <f t="shared" si="50"/>
        <v>0</v>
      </c>
      <c r="AT43" s="6">
        <f t="shared" si="51"/>
        <v>0</v>
      </c>
      <c r="AU43" s="6">
        <f t="shared" si="52"/>
        <v>0</v>
      </c>
      <c r="AV43" s="6">
        <f t="shared" si="53"/>
        <v>0</v>
      </c>
      <c r="AW43" s="6">
        <f t="shared" si="54"/>
        <v>0</v>
      </c>
      <c r="AX43" s="6">
        <f t="shared" si="55"/>
        <v>0</v>
      </c>
      <c r="AY43" s="6">
        <f t="shared" si="56"/>
        <v>0</v>
      </c>
      <c r="AZ43" s="6">
        <f t="shared" si="57"/>
        <v>0</v>
      </c>
      <c r="BA43" s="6">
        <f t="shared" si="58"/>
        <v>0</v>
      </c>
      <c r="BB43" s="6">
        <f t="shared" si="59"/>
        <v>0</v>
      </c>
      <c r="BC43" s="6">
        <f t="shared" si="60"/>
        <v>0</v>
      </c>
      <c r="BE43" s="1">
        <f t="shared" si="61"/>
        <v>0</v>
      </c>
      <c r="BF43" s="1">
        <f t="shared" si="62"/>
        <v>0</v>
      </c>
      <c r="BG43" s="1">
        <f t="shared" si="63"/>
        <v>0</v>
      </c>
      <c r="BH43" s="1">
        <f t="shared" si="64"/>
        <v>0</v>
      </c>
      <c r="BI43" s="1">
        <f t="shared" si="65"/>
        <v>0</v>
      </c>
      <c r="BJ43" s="1">
        <f t="shared" si="66"/>
        <v>0</v>
      </c>
      <c r="BK43" s="1">
        <f t="shared" si="67"/>
        <v>0</v>
      </c>
      <c r="BL43" s="1">
        <f t="shared" si="68"/>
        <v>0</v>
      </c>
      <c r="BM43" s="1">
        <f t="shared" si="69"/>
        <v>0</v>
      </c>
    </row>
    <row r="44" spans="1:65" x14ac:dyDescent="0.3">
      <c r="A44" s="1" t="s">
        <v>189</v>
      </c>
      <c r="B44" s="6">
        <f>IF(Apr!$E46&gt;0,VLOOKUP($A44,Apr!$O$4:$T$209,4,FALSE),0)</f>
        <v>39</v>
      </c>
      <c r="C44" s="6">
        <f>IF(Apr!$E46&gt;0,VLOOKUP($A44,Apr!$O$4:$T$209,5,FALSE)+Apr!L$4/1000,0)</f>
        <v>1.4999999999999999E-2</v>
      </c>
      <c r="D44" s="16">
        <f t="shared" si="35"/>
        <v>39.054000000000002</v>
      </c>
      <c r="E44" s="6">
        <f>IF(May!$E46&gt;0,VLOOKUP($A44,May!$O$4:$T$208,4,FALSE),0)</f>
        <v>0</v>
      </c>
      <c r="F44" s="6">
        <f>IF(May!$E46&gt;0,VLOOKUP($A44,May!$O$4:$T$208,5,FALSE)+May!L$4/1000,0)</f>
        <v>0</v>
      </c>
      <c r="G44" s="16">
        <f t="shared" si="36"/>
        <v>0</v>
      </c>
      <c r="H44" s="6">
        <f>IF(Jun!$E46&gt;0,VLOOKUP($A44,Jun!$O$4:$R$208,4,FALSE),0)</f>
        <v>0</v>
      </c>
      <c r="I44" s="6">
        <f>IF(Jun!$E46&gt;0,VLOOKUP($A44,Jun!$O$4:$T$208,5,FALSE)+Jun!L$4/1000,0)</f>
        <v>0</v>
      </c>
      <c r="J44" s="16">
        <f t="shared" si="37"/>
        <v>0</v>
      </c>
      <c r="K44" s="6">
        <f>IF(Jul!$E46&gt;0,VLOOKUP($A44,Jul!$O$4:$R$207,4,FALSE),0)</f>
        <v>33</v>
      </c>
      <c r="L44" s="6">
        <f>IF(Jul!$E46&gt;0,VLOOKUP($A44,Jul!$O$4:$T$207,5,FALSE)+Jul!$L$4/1000,0)</f>
        <v>2.0099999999999998</v>
      </c>
      <c r="M44" s="16">
        <f t="shared" si="38"/>
        <v>35.042999999999999</v>
      </c>
      <c r="N44" s="6">
        <f>IF(Aug!$E46&gt;0,VLOOKUP($A44,Aug!$O$4:$R$207,4,FALSE),0)</f>
        <v>0</v>
      </c>
      <c r="O44" s="6">
        <f>IF(Aug!$E46&gt;0,VLOOKUP($A44,Aug!$O$4:$T$207,5,FALSE)+Aug!L$4/1000,0)</f>
        <v>0</v>
      </c>
      <c r="P44" s="16">
        <f t="shared" si="39"/>
        <v>0</v>
      </c>
      <c r="Q44" s="6">
        <f>IF(Sep!$E46&gt;0,VLOOKUP($A44,Sep!$O$4:$R$207,4,FALSE),0)</f>
        <v>38</v>
      </c>
      <c r="R44" s="6">
        <f>IF(Sep!$E46&gt;0,VLOOKUP($A44,Sep!$O$4:$T$207,5,FALSE)+Sep!L$4/1000,0)</f>
        <v>2.012</v>
      </c>
      <c r="S44" s="16">
        <f t="shared" si="40"/>
        <v>40.049999999999997</v>
      </c>
      <c r="T44" s="6">
        <f>IF(Oct!$E46&gt;0,VLOOKUP($A44,Oct!$O$4:$R$207,4,FALSE),0)</f>
        <v>35</v>
      </c>
      <c r="U44" s="6">
        <f>IF(Oct!$E46&gt;0,VLOOKUP($A44,Oct!$O$4:$T$207,5,FALSE)+Oct!L$4/1000,0)</f>
        <v>7.0000000000000001E-3</v>
      </c>
      <c r="V44" s="16">
        <f t="shared" si="41"/>
        <v>35.041999999999994</v>
      </c>
      <c r="W44" s="6">
        <f>IF(Nov!$E46&gt;0,VLOOKUP($A44,Nov!$O$4:$R$207,4,FALSE),0)</f>
        <v>0</v>
      </c>
      <c r="X44" s="6">
        <f>IF(Nov!$E46&gt;0,VLOOKUP($A44,Nov!$O$4:$T$207,5,FALSE)+Nov!L$4/1000,0)</f>
        <v>0</v>
      </c>
      <c r="Y44" s="16">
        <f t="shared" si="42"/>
        <v>0</v>
      </c>
      <c r="Z44" s="6">
        <f>IF(Dec!$E46&gt;0,VLOOKUP($A44,Dec!$O$4:$R$208,4,FALSE),0)</f>
        <v>30</v>
      </c>
      <c r="AA44" s="6">
        <f>IF(Dec!$E46&gt;0,VLOOKUP($A44,Dec!$O$4:$T$208,5,FALSE)+Dec!L$4/1000,0)</f>
        <v>2.012</v>
      </c>
      <c r="AB44" s="16">
        <f t="shared" si="43"/>
        <v>32.042000000000002</v>
      </c>
      <c r="AC44" s="6">
        <f>IF(Jan!$E46&gt;0,VLOOKUP($A44,Jan!$O$4:$R$207,4,FALSE),0)</f>
        <v>32</v>
      </c>
      <c r="AD44" s="6">
        <f>IF(Jan!$E46&gt;0,VLOOKUP($A44,Jan!$O$4:$T$207,5,FALSE)+Jan!L$4/1000,0)</f>
        <v>2.0150000000000001</v>
      </c>
      <c r="AE44" s="16">
        <f t="shared" si="44"/>
        <v>34.046999999999997</v>
      </c>
      <c r="AF44" s="6">
        <f>IF(Feb!$E46&gt;0,VLOOKUP($A44,Feb!$O$4:$R$207,4,FALSE),0)</f>
        <v>34</v>
      </c>
      <c r="AG44" s="6">
        <f>IF(Feb!$E46&gt;0,VLOOKUP($A44,Feb!$O$4:$T$207,5,FALSE)+Feb!L$4/1000,0)</f>
        <v>2.0150000000000001</v>
      </c>
      <c r="AH44" s="16">
        <f t="shared" si="45"/>
        <v>36.048999999999999</v>
      </c>
      <c r="AI44" s="6">
        <f>IF(Mar!$E46&gt;0,VLOOKUP($A44,Mar!$O$4:$R$207,4,FALSE),0)</f>
        <v>27</v>
      </c>
      <c r="AJ44" s="6">
        <f>IF(Mar!$E46&gt;0,VLOOKUP($A44,Mar!$O$4:$T$207,5,FALSE)+Mar!L$4/1000,0)</f>
        <v>1.6E-2</v>
      </c>
      <c r="AK44" s="16">
        <f t="shared" si="46"/>
        <v>27.042999999999999</v>
      </c>
      <c r="AN44" s="16">
        <f t="shared" si="47"/>
        <v>278.4302778</v>
      </c>
      <c r="AQ44" s="1" t="str">
        <f t="shared" si="48"/>
        <v>James Whittle</v>
      </c>
      <c r="AR44" s="6">
        <f t="shared" si="49"/>
        <v>39.054000000000002</v>
      </c>
      <c r="AS44" s="6">
        <f t="shared" si="50"/>
        <v>0</v>
      </c>
      <c r="AT44" s="6">
        <f t="shared" si="51"/>
        <v>0</v>
      </c>
      <c r="AU44" s="6">
        <f t="shared" si="52"/>
        <v>35.042999999999999</v>
      </c>
      <c r="AV44" s="6">
        <f t="shared" si="53"/>
        <v>0</v>
      </c>
      <c r="AW44" s="6">
        <f t="shared" si="54"/>
        <v>40.049999999999997</v>
      </c>
      <c r="AX44" s="6">
        <f t="shared" si="55"/>
        <v>35.041999999999994</v>
      </c>
      <c r="AY44" s="6">
        <f t="shared" si="56"/>
        <v>0</v>
      </c>
      <c r="AZ44" s="6">
        <f t="shared" si="57"/>
        <v>32.042000000000002</v>
      </c>
      <c r="BA44" s="6">
        <f t="shared" si="58"/>
        <v>34.046999999999997</v>
      </c>
      <c r="BB44" s="6">
        <f t="shared" si="59"/>
        <v>36.048999999999999</v>
      </c>
      <c r="BC44" s="6">
        <f t="shared" si="60"/>
        <v>27.042999999999999</v>
      </c>
      <c r="BE44" s="1">
        <f t="shared" si="61"/>
        <v>40.049999999999997</v>
      </c>
      <c r="BF44" s="1">
        <f t="shared" si="62"/>
        <v>39.054000000000002</v>
      </c>
      <c r="BG44" s="1">
        <f t="shared" si="63"/>
        <v>36.048999999999999</v>
      </c>
      <c r="BH44" s="1">
        <f t="shared" si="64"/>
        <v>35.042999999999999</v>
      </c>
      <c r="BI44" s="1">
        <f t="shared" si="65"/>
        <v>35.041999999999994</v>
      </c>
      <c r="BJ44" s="1">
        <f t="shared" si="66"/>
        <v>34.046999999999997</v>
      </c>
      <c r="BK44" s="1">
        <f t="shared" si="67"/>
        <v>32.042000000000002</v>
      </c>
      <c r="BL44" s="1">
        <f t="shared" si="68"/>
        <v>27.042999999999999</v>
      </c>
      <c r="BM44" s="1">
        <f t="shared" si="69"/>
        <v>0</v>
      </c>
    </row>
    <row r="45" spans="1:65" x14ac:dyDescent="0.3">
      <c r="A45" s="1" t="s">
        <v>176</v>
      </c>
      <c r="B45" s="6">
        <f>IF(Apr!$E47&gt;0,VLOOKUP($A45,Apr!$O$4:$T$209,4,FALSE),0)</f>
        <v>37</v>
      </c>
      <c r="C45" s="6">
        <f>IF(Apr!$E47&gt;0,VLOOKUP($A45,Apr!$O$4:$T$209,5,FALSE)+Apr!L$4/1000,0)</f>
        <v>1.4999999999999999E-2</v>
      </c>
      <c r="D45" s="16">
        <f t="shared" si="35"/>
        <v>37.052</v>
      </c>
      <c r="E45" s="6">
        <f>IF(May!$E47&gt;0,VLOOKUP($A45,May!$O$4:$T$208,4,FALSE),0)</f>
        <v>0</v>
      </c>
      <c r="F45" s="6">
        <f>IF(May!$E47&gt;0,VLOOKUP($A45,May!$O$4:$T$208,5,FALSE)+May!L$4/1000,0)</f>
        <v>0</v>
      </c>
      <c r="G45" s="16">
        <f t="shared" si="36"/>
        <v>0</v>
      </c>
      <c r="H45" s="6">
        <f>IF(Jun!$E47&gt;0,VLOOKUP($A45,Jun!$O$4:$R$208,4,FALSE),0)</f>
        <v>0</v>
      </c>
      <c r="I45" s="6">
        <f>IF(Jun!$E47&gt;0,VLOOKUP($A45,Jun!$O$4:$T$208,5,FALSE)+Jun!L$4/1000,0)</f>
        <v>0</v>
      </c>
      <c r="J45" s="16">
        <f t="shared" si="37"/>
        <v>0</v>
      </c>
      <c r="K45" s="6">
        <f>IF(Jul!$E47&gt;0,VLOOKUP($A45,Jul!$O$4:$R$207,4,FALSE),0)</f>
        <v>0</v>
      </c>
      <c r="L45" s="6">
        <f>IF(Jul!$E47&gt;0,VLOOKUP($A45,Jul!$O$4:$T$207,5,FALSE)+Jul!$L$4/1000,0)</f>
        <v>0</v>
      </c>
      <c r="M45" s="16">
        <f t="shared" si="38"/>
        <v>0</v>
      </c>
      <c r="N45" s="6">
        <f>IF(Aug!$E47&gt;0,VLOOKUP($A45,Aug!$O$4:$R$207,4,FALSE),0)</f>
        <v>0</v>
      </c>
      <c r="O45" s="6">
        <f>IF(Aug!$E47&gt;0,VLOOKUP($A45,Aug!$O$4:$T$207,5,FALSE)+Aug!L$4/1000,0)</f>
        <v>0</v>
      </c>
      <c r="P45" s="16">
        <f t="shared" si="39"/>
        <v>0</v>
      </c>
      <c r="Q45" s="6">
        <f>IF(Sep!$E47&gt;0,VLOOKUP($A45,Sep!$O$4:$R$207,4,FALSE),0)</f>
        <v>0</v>
      </c>
      <c r="R45" s="6">
        <f>IF(Sep!$E47&gt;0,VLOOKUP($A45,Sep!$O$4:$T$207,5,FALSE)+Sep!L$4/1000,0)</f>
        <v>0</v>
      </c>
      <c r="S45" s="16">
        <f t="shared" si="40"/>
        <v>0</v>
      </c>
      <c r="T45" s="6">
        <f>IF(Oct!$E47&gt;0,VLOOKUP($A45,Oct!$O$4:$R$207,4,FALSE),0)</f>
        <v>0</v>
      </c>
      <c r="U45" s="6">
        <f>IF(Oct!$E47&gt;0,VLOOKUP($A45,Oct!$O$4:$T$207,5,FALSE)+Oct!L$4/1000,0)</f>
        <v>0</v>
      </c>
      <c r="V45" s="16">
        <f t="shared" si="41"/>
        <v>0</v>
      </c>
      <c r="W45" s="6">
        <f>IF(Nov!$E47&gt;0,VLOOKUP($A45,Nov!$O$4:$R$207,4,FALSE),0)</f>
        <v>0</v>
      </c>
      <c r="X45" s="6">
        <f>IF(Nov!$E47&gt;0,VLOOKUP($A45,Nov!$O$4:$T$207,5,FALSE)+Nov!L$4/1000,0)</f>
        <v>0</v>
      </c>
      <c r="Y45" s="16">
        <f t="shared" si="42"/>
        <v>0</v>
      </c>
      <c r="Z45" s="6">
        <f>IF(Dec!$E47&gt;0,VLOOKUP($A45,Dec!$O$4:$R$208,4,FALSE),0)</f>
        <v>0</v>
      </c>
      <c r="AA45" s="6">
        <f>IF(Dec!$E47&gt;0,VLOOKUP($A45,Dec!$O$4:$T$208,5,FALSE)+Dec!L$4/1000,0)</f>
        <v>0</v>
      </c>
      <c r="AB45" s="16">
        <f t="shared" si="43"/>
        <v>0</v>
      </c>
      <c r="AC45" s="6">
        <f>IF(Jan!$E47&gt;0,VLOOKUP($A45,Jan!$O$4:$R$207,4,FALSE),0)</f>
        <v>0</v>
      </c>
      <c r="AD45" s="6">
        <f>IF(Jan!$E47&gt;0,VLOOKUP($A45,Jan!$O$4:$T$207,5,FALSE)+Jan!L$4/1000,0)</f>
        <v>0</v>
      </c>
      <c r="AE45" s="16">
        <f t="shared" si="44"/>
        <v>0</v>
      </c>
      <c r="AF45" s="6">
        <f>IF(Feb!$E47&gt;0,VLOOKUP($A45,Feb!$O$4:$R$207,4,FALSE),0)</f>
        <v>0</v>
      </c>
      <c r="AG45" s="6">
        <f>IF(Feb!$E47&gt;0,VLOOKUP($A45,Feb!$O$4:$T$207,5,FALSE)+Feb!L$4/1000,0)</f>
        <v>0</v>
      </c>
      <c r="AH45" s="16">
        <f t="shared" si="45"/>
        <v>0</v>
      </c>
      <c r="AI45" s="6">
        <f>IF(Mar!$E47&gt;0,VLOOKUP($A45,Mar!$O$4:$R$207,4,FALSE),0)</f>
        <v>0</v>
      </c>
      <c r="AJ45" s="6">
        <f>IF(Mar!$E47&gt;0,VLOOKUP($A45,Mar!$O$4:$T$207,5,FALSE)+Mar!L$4/1000,0)</f>
        <v>0</v>
      </c>
      <c r="AK45" s="16">
        <f t="shared" si="46"/>
        <v>0</v>
      </c>
      <c r="AN45" s="16">
        <f t="shared" si="47"/>
        <v>37.089052000000002</v>
      </c>
      <c r="AQ45" s="1" t="str">
        <f t="shared" si="48"/>
        <v>Jennifer Hill</v>
      </c>
      <c r="AR45" s="6">
        <f t="shared" si="49"/>
        <v>37.052</v>
      </c>
      <c r="AS45" s="6">
        <f t="shared" si="50"/>
        <v>0</v>
      </c>
      <c r="AT45" s="6">
        <f t="shared" si="51"/>
        <v>0</v>
      </c>
      <c r="AU45" s="6">
        <f t="shared" si="52"/>
        <v>0</v>
      </c>
      <c r="AV45" s="6">
        <f t="shared" si="53"/>
        <v>0</v>
      </c>
      <c r="AW45" s="6">
        <f t="shared" si="54"/>
        <v>0</v>
      </c>
      <c r="AX45" s="6">
        <f t="shared" si="55"/>
        <v>0</v>
      </c>
      <c r="AY45" s="6">
        <f t="shared" si="56"/>
        <v>0</v>
      </c>
      <c r="AZ45" s="6">
        <f t="shared" si="57"/>
        <v>0</v>
      </c>
      <c r="BA45" s="6">
        <f t="shared" si="58"/>
        <v>0</v>
      </c>
      <c r="BB45" s="6">
        <f t="shared" si="59"/>
        <v>0</v>
      </c>
      <c r="BC45" s="6">
        <f t="shared" si="60"/>
        <v>0</v>
      </c>
      <c r="BE45" s="1">
        <f t="shared" si="61"/>
        <v>37.052</v>
      </c>
      <c r="BF45" s="1">
        <f t="shared" si="62"/>
        <v>0</v>
      </c>
      <c r="BG45" s="1">
        <f t="shared" si="63"/>
        <v>0</v>
      </c>
      <c r="BH45" s="1">
        <f t="shared" si="64"/>
        <v>0</v>
      </c>
      <c r="BI45" s="1">
        <f t="shared" si="65"/>
        <v>0</v>
      </c>
      <c r="BJ45" s="1">
        <f t="shared" si="66"/>
        <v>0</v>
      </c>
      <c r="BK45" s="1">
        <f t="shared" si="67"/>
        <v>0</v>
      </c>
      <c r="BL45" s="1">
        <f t="shared" si="68"/>
        <v>0</v>
      </c>
      <c r="BM45" s="1">
        <f t="shared" si="69"/>
        <v>0</v>
      </c>
    </row>
    <row r="46" spans="1:65" x14ac:dyDescent="0.3">
      <c r="A46" s="1" t="s">
        <v>16</v>
      </c>
      <c r="B46" s="6">
        <f>IF(Apr!$E48&gt;0,VLOOKUP($A46,Apr!$O$4:$T$209,4,FALSE),0)</f>
        <v>0</v>
      </c>
      <c r="C46" s="6">
        <f>IF(Apr!$E48&gt;0,VLOOKUP($A46,Apr!$O$4:$T$209,5,FALSE)+Apr!L$4/1000,0)</f>
        <v>0</v>
      </c>
      <c r="D46" s="16">
        <f t="shared" si="35"/>
        <v>0</v>
      </c>
      <c r="E46" s="6">
        <f>IF(May!$E48&gt;0,VLOOKUP($A46,May!$O$4:$T$208,4,FALSE),0)</f>
        <v>0</v>
      </c>
      <c r="F46" s="6">
        <f>IF(May!$E48&gt;0,VLOOKUP($A46,May!$O$4:$T$208,5,FALSE)+May!L$4/1000,0)</f>
        <v>0</v>
      </c>
      <c r="G46" s="16">
        <f t="shared" si="36"/>
        <v>0</v>
      </c>
      <c r="H46" s="6">
        <f>IF(Jun!$E48&gt;0,VLOOKUP($A46,Jun!$O$4:$R$208,4,FALSE),0)</f>
        <v>0</v>
      </c>
      <c r="I46" s="6">
        <f>IF(Jun!$E48&gt;0,VLOOKUP($A46,Jun!$O$4:$T$208,5,FALSE)+Jun!L$4/1000,0)</f>
        <v>0</v>
      </c>
      <c r="J46" s="16">
        <f t="shared" si="37"/>
        <v>0</v>
      </c>
      <c r="K46" s="6">
        <f>IF(Jul!$E48&gt;0,VLOOKUP($A46,Jul!$O$4:$R$207,4,FALSE),0)</f>
        <v>32</v>
      </c>
      <c r="L46" s="6">
        <f>IF(Jul!$E48&gt;0,VLOOKUP($A46,Jul!$O$4:$T$207,5,FALSE)+Jul!$L$4/1000,0)</f>
        <v>0.01</v>
      </c>
      <c r="M46" s="16">
        <f t="shared" si="38"/>
        <v>32.041999999999994</v>
      </c>
      <c r="N46" s="6">
        <f>IF(Aug!$E48&gt;0,VLOOKUP($A46,Aug!$O$4:$R$207,4,FALSE),0)</f>
        <v>0</v>
      </c>
      <c r="O46" s="6">
        <f>IF(Aug!$E48&gt;0,VLOOKUP($A46,Aug!$O$4:$T$207,5,FALSE)+Aug!L$4/1000,0)</f>
        <v>0</v>
      </c>
      <c r="P46" s="16">
        <f t="shared" si="39"/>
        <v>0</v>
      </c>
      <c r="Q46" s="6">
        <f>IF(Sep!$E48&gt;0,VLOOKUP($A46,Sep!$O$4:$R$207,4,FALSE),0)</f>
        <v>33</v>
      </c>
      <c r="R46" s="6">
        <f>IF(Sep!$E48&gt;0,VLOOKUP($A46,Sep!$O$4:$T$207,5,FALSE)+Sep!L$4/1000,0)</f>
        <v>2.012</v>
      </c>
      <c r="S46" s="16">
        <f t="shared" si="40"/>
        <v>35.045000000000002</v>
      </c>
      <c r="T46" s="6">
        <f>IF(Oct!$E48&gt;0,VLOOKUP($A46,Oct!$O$4:$R$207,4,FALSE),0)</f>
        <v>0</v>
      </c>
      <c r="U46" s="6">
        <f>IF(Oct!$E48&gt;0,VLOOKUP($A46,Oct!$O$4:$T$207,5,FALSE)+Oct!L$4/1000,0)</f>
        <v>0</v>
      </c>
      <c r="V46" s="16">
        <f t="shared" si="41"/>
        <v>0</v>
      </c>
      <c r="W46" s="6">
        <f>IF(Nov!$E48&gt;0,VLOOKUP($A46,Nov!$O$4:$R$207,4,FALSE),0)</f>
        <v>0</v>
      </c>
      <c r="X46" s="6">
        <f>IF(Nov!$E48&gt;0,VLOOKUP($A46,Nov!$O$4:$T$207,5,FALSE)+Nov!L$4/1000,0)</f>
        <v>0</v>
      </c>
      <c r="Y46" s="16">
        <f t="shared" si="42"/>
        <v>0</v>
      </c>
      <c r="Z46" s="6">
        <f>IF(Dec!$E48&gt;0,VLOOKUP($A46,Dec!$O$4:$R$208,4,FALSE),0)</f>
        <v>0</v>
      </c>
      <c r="AA46" s="6">
        <f>IF(Dec!$E48&gt;0,VLOOKUP($A46,Dec!$O$4:$T$208,5,FALSE)+Dec!L$4/1000,0)</f>
        <v>0</v>
      </c>
      <c r="AB46" s="16">
        <f t="shared" si="43"/>
        <v>0</v>
      </c>
      <c r="AC46" s="6">
        <f>IF(Jan!$E48&gt;0,VLOOKUP($A46,Jan!$O$4:$R$207,4,FALSE),0)</f>
        <v>0</v>
      </c>
      <c r="AD46" s="6">
        <f>IF(Jan!$E48&gt;0,VLOOKUP($A46,Jan!$O$4:$T$207,5,FALSE)+Jan!L$4/1000,0)</f>
        <v>0</v>
      </c>
      <c r="AE46" s="16">
        <f t="shared" si="44"/>
        <v>0</v>
      </c>
      <c r="AF46" s="6">
        <f>IF(Feb!$E48&gt;0,VLOOKUP($A46,Feb!$O$4:$R$207,4,FALSE),0)</f>
        <v>0</v>
      </c>
      <c r="AG46" s="6">
        <f>IF(Feb!$E48&gt;0,VLOOKUP($A46,Feb!$O$4:$T$207,5,FALSE)+Feb!L$4/1000,0)</f>
        <v>0</v>
      </c>
      <c r="AH46" s="16">
        <f t="shared" si="45"/>
        <v>0</v>
      </c>
      <c r="AI46" s="6">
        <f>IF(Mar!$E48&gt;0,VLOOKUP($A46,Mar!$O$4:$R$207,4,FALSE),0)</f>
        <v>34</v>
      </c>
      <c r="AJ46" s="6">
        <f>IF(Mar!$E48&gt;0,VLOOKUP($A46,Mar!$O$4:$T$207,5,FALSE)+Mar!L$4/1000,0)</f>
        <v>1.6E-2</v>
      </c>
      <c r="AK46" s="16">
        <f t="shared" si="46"/>
        <v>34.049999999999997</v>
      </c>
      <c r="AN46" s="16">
        <f t="shared" si="47"/>
        <v>101.18980339999999</v>
      </c>
      <c r="AQ46" s="1" t="str">
        <f t="shared" si="48"/>
        <v>Joe Greenwood</v>
      </c>
      <c r="AR46" s="6">
        <f t="shared" si="49"/>
        <v>0</v>
      </c>
      <c r="AS46" s="6">
        <f t="shared" si="50"/>
        <v>0</v>
      </c>
      <c r="AT46" s="6">
        <f t="shared" si="51"/>
        <v>0</v>
      </c>
      <c r="AU46" s="6">
        <f t="shared" si="52"/>
        <v>32.041999999999994</v>
      </c>
      <c r="AV46" s="6">
        <f t="shared" si="53"/>
        <v>0</v>
      </c>
      <c r="AW46" s="6">
        <f t="shared" si="54"/>
        <v>35.045000000000002</v>
      </c>
      <c r="AX46" s="6">
        <f t="shared" si="55"/>
        <v>0</v>
      </c>
      <c r="AY46" s="6">
        <f t="shared" si="56"/>
        <v>0</v>
      </c>
      <c r="AZ46" s="6">
        <f t="shared" si="57"/>
        <v>0</v>
      </c>
      <c r="BA46" s="6">
        <f t="shared" si="58"/>
        <v>0</v>
      </c>
      <c r="BB46" s="6">
        <f t="shared" si="59"/>
        <v>0</v>
      </c>
      <c r="BC46" s="6">
        <f t="shared" si="60"/>
        <v>34.049999999999997</v>
      </c>
      <c r="BE46" s="1">
        <f t="shared" si="61"/>
        <v>35.045000000000002</v>
      </c>
      <c r="BF46" s="1">
        <f t="shared" si="62"/>
        <v>34.049999999999997</v>
      </c>
      <c r="BG46" s="1">
        <f t="shared" si="63"/>
        <v>32.041999999999994</v>
      </c>
      <c r="BH46" s="1">
        <f t="shared" si="64"/>
        <v>0</v>
      </c>
      <c r="BI46" s="1">
        <f t="shared" si="65"/>
        <v>0</v>
      </c>
      <c r="BJ46" s="1">
        <f t="shared" si="66"/>
        <v>0</v>
      </c>
      <c r="BK46" s="1">
        <f t="shared" si="67"/>
        <v>0</v>
      </c>
      <c r="BL46" s="1">
        <f t="shared" si="68"/>
        <v>0</v>
      </c>
      <c r="BM46" s="1">
        <f t="shared" si="69"/>
        <v>0</v>
      </c>
    </row>
    <row r="47" spans="1:65" x14ac:dyDescent="0.3">
      <c r="A47" s="1" t="s">
        <v>124</v>
      </c>
      <c r="B47" s="6">
        <f>IF(Apr!$E49&gt;0,VLOOKUP($A47,Apr!$O$4:$T$209,4,FALSE),0)</f>
        <v>0</v>
      </c>
      <c r="C47" s="6">
        <f>IF(Apr!$E49&gt;0,VLOOKUP($A47,Apr!$O$4:$T$209,5,FALSE)+Apr!L$4/1000,0)</f>
        <v>0</v>
      </c>
      <c r="D47" s="16">
        <f t="shared" si="35"/>
        <v>0</v>
      </c>
      <c r="E47" s="6">
        <f>IF(May!$E49&gt;0,VLOOKUP($A47,May!$O$4:$T$208,4,FALSE),0)</f>
        <v>0</v>
      </c>
      <c r="F47" s="6">
        <f>IF(May!$E49&gt;0,VLOOKUP($A47,May!$O$4:$T$208,5,FALSE)+May!L$4/1000,0)</f>
        <v>0</v>
      </c>
      <c r="G47" s="16">
        <f t="shared" si="36"/>
        <v>0</v>
      </c>
      <c r="H47" s="6">
        <f>IF(Jun!$E49&gt;0,VLOOKUP($A47,Jun!$O$4:$R$208,4,FALSE),0)</f>
        <v>0</v>
      </c>
      <c r="I47" s="6">
        <f>IF(Jun!$E49&gt;0,VLOOKUP($A47,Jun!$O$4:$T$208,5,FALSE)+Jun!L$4/1000,0)</f>
        <v>0</v>
      </c>
      <c r="J47" s="16">
        <f t="shared" si="37"/>
        <v>0</v>
      </c>
      <c r="K47" s="6">
        <f>IF(Jul!$E49&gt;0,VLOOKUP($A47,Jul!$O$4:$R$207,4,FALSE),0)</f>
        <v>0</v>
      </c>
      <c r="L47" s="6">
        <f>IF(Jul!$E49&gt;0,VLOOKUP($A47,Jul!$O$4:$T$207,5,FALSE)+Jul!$L$4/1000,0)</f>
        <v>0</v>
      </c>
      <c r="M47" s="16">
        <f t="shared" si="38"/>
        <v>0</v>
      </c>
      <c r="N47" s="6">
        <f>IF(Aug!$E49&gt;0,VLOOKUP($A47,Aug!$O$4:$R$207,4,FALSE),0)</f>
        <v>0</v>
      </c>
      <c r="O47" s="6">
        <f>IF(Aug!$E49&gt;0,VLOOKUP($A47,Aug!$O$4:$T$207,5,FALSE)+Aug!L$4/1000,0)</f>
        <v>0</v>
      </c>
      <c r="P47" s="16">
        <f t="shared" si="39"/>
        <v>0</v>
      </c>
      <c r="Q47" s="6">
        <f>IF(Sep!$E49&gt;0,VLOOKUP($A47,Sep!$O$4:$R$207,4,FALSE),0)</f>
        <v>0</v>
      </c>
      <c r="R47" s="6">
        <f>IF(Sep!$E49&gt;0,VLOOKUP($A47,Sep!$O$4:$T$207,5,FALSE)+Sep!L$4/1000,0)</f>
        <v>0</v>
      </c>
      <c r="S47" s="16">
        <f t="shared" si="40"/>
        <v>0</v>
      </c>
      <c r="T47" s="6">
        <f>IF(Oct!$E49&gt;0,VLOOKUP($A47,Oct!$O$4:$R$207,4,FALSE),0)</f>
        <v>0</v>
      </c>
      <c r="U47" s="6">
        <f>IF(Oct!$E49&gt;0,VLOOKUP($A47,Oct!$O$4:$T$207,5,FALSE)+Oct!L$4/1000,0)</f>
        <v>0</v>
      </c>
      <c r="V47" s="16">
        <f t="shared" si="41"/>
        <v>0</v>
      </c>
      <c r="W47" s="6">
        <f>IF(Nov!$E49&gt;0,VLOOKUP($A47,Nov!$O$4:$R$207,4,FALSE),0)</f>
        <v>0</v>
      </c>
      <c r="X47" s="6">
        <f>IF(Nov!$E49&gt;0,VLOOKUP($A47,Nov!$O$4:$T$207,5,FALSE)+Nov!L$4/1000,0)</f>
        <v>0</v>
      </c>
      <c r="Y47" s="16">
        <f t="shared" si="42"/>
        <v>0</v>
      </c>
      <c r="Z47" s="6">
        <f>IF(Dec!$E49&gt;0,VLOOKUP($A47,Dec!$O$4:$R$208,4,FALSE),0)</f>
        <v>0</v>
      </c>
      <c r="AA47" s="6">
        <f>IF(Dec!$E49&gt;0,VLOOKUP($A47,Dec!$O$4:$T$208,5,FALSE)+Dec!L$4/1000,0)</f>
        <v>0</v>
      </c>
      <c r="AB47" s="16">
        <f t="shared" si="43"/>
        <v>0</v>
      </c>
      <c r="AC47" s="6">
        <f>IF(Jan!$E49&gt;0,VLOOKUP($A47,Jan!$O$4:$R$207,4,FALSE),0)</f>
        <v>0</v>
      </c>
      <c r="AD47" s="6">
        <f>IF(Jan!$E49&gt;0,VLOOKUP($A47,Jan!$O$4:$T$207,5,FALSE)+Jan!L$4/1000,0)</f>
        <v>0</v>
      </c>
      <c r="AE47" s="16">
        <f t="shared" si="44"/>
        <v>0</v>
      </c>
      <c r="AF47" s="6">
        <f>IF(Feb!$E49&gt;0,VLOOKUP($A47,Feb!$O$4:$R$207,4,FALSE),0)</f>
        <v>0</v>
      </c>
      <c r="AG47" s="6">
        <f>IF(Feb!$E49&gt;0,VLOOKUP($A47,Feb!$O$4:$T$207,5,FALSE)+Feb!L$4/1000,0)</f>
        <v>0</v>
      </c>
      <c r="AH47" s="16">
        <f t="shared" si="45"/>
        <v>0</v>
      </c>
      <c r="AI47" s="6">
        <f>IF(Mar!$E49&gt;0,VLOOKUP($A47,Mar!$O$4:$R$207,4,FALSE),0)</f>
        <v>0</v>
      </c>
      <c r="AJ47" s="6">
        <f>IF(Mar!$E49&gt;0,VLOOKUP($A47,Mar!$O$4:$T$207,5,FALSE)+Mar!L$4/1000,0)</f>
        <v>0</v>
      </c>
      <c r="AK47" s="16">
        <f t="shared" si="46"/>
        <v>0</v>
      </c>
      <c r="AN47" s="16">
        <f t="shared" si="47"/>
        <v>0</v>
      </c>
      <c r="AQ47" s="1" t="str">
        <f t="shared" si="48"/>
        <v>John Bertenshaw</v>
      </c>
      <c r="AR47" s="6">
        <f t="shared" si="49"/>
        <v>0</v>
      </c>
      <c r="AS47" s="6">
        <f t="shared" si="50"/>
        <v>0</v>
      </c>
      <c r="AT47" s="6">
        <f t="shared" si="51"/>
        <v>0</v>
      </c>
      <c r="AU47" s="6">
        <f t="shared" si="52"/>
        <v>0</v>
      </c>
      <c r="AV47" s="6">
        <f t="shared" si="53"/>
        <v>0</v>
      </c>
      <c r="AW47" s="6">
        <f t="shared" si="54"/>
        <v>0</v>
      </c>
      <c r="AX47" s="6">
        <f t="shared" si="55"/>
        <v>0</v>
      </c>
      <c r="AY47" s="6">
        <f t="shared" si="56"/>
        <v>0</v>
      </c>
      <c r="AZ47" s="6">
        <f t="shared" si="57"/>
        <v>0</v>
      </c>
      <c r="BA47" s="6">
        <f t="shared" si="58"/>
        <v>0</v>
      </c>
      <c r="BB47" s="6">
        <f t="shared" si="59"/>
        <v>0</v>
      </c>
      <c r="BC47" s="6">
        <f t="shared" si="60"/>
        <v>0</v>
      </c>
      <c r="BE47" s="1">
        <f t="shared" si="61"/>
        <v>0</v>
      </c>
      <c r="BF47" s="1">
        <f t="shared" si="62"/>
        <v>0</v>
      </c>
      <c r="BG47" s="1">
        <f t="shared" si="63"/>
        <v>0</v>
      </c>
      <c r="BH47" s="1">
        <f t="shared" si="64"/>
        <v>0</v>
      </c>
      <c r="BI47" s="1">
        <f t="shared" si="65"/>
        <v>0</v>
      </c>
      <c r="BJ47" s="1">
        <f t="shared" si="66"/>
        <v>0</v>
      </c>
      <c r="BK47" s="1">
        <f t="shared" si="67"/>
        <v>0</v>
      </c>
      <c r="BL47" s="1">
        <f t="shared" si="68"/>
        <v>0</v>
      </c>
      <c r="BM47" s="1">
        <f t="shared" si="69"/>
        <v>0</v>
      </c>
    </row>
    <row r="48" spans="1:65" x14ac:dyDescent="0.3">
      <c r="A48" s="1" t="s">
        <v>142</v>
      </c>
      <c r="B48" s="6">
        <f>IF(Apr!$E50&gt;0,VLOOKUP($A48,Apr!$O$4:$T$209,4,FALSE),0)</f>
        <v>0</v>
      </c>
      <c r="C48" s="6">
        <f>IF(Apr!$E50&gt;0,VLOOKUP($A48,Apr!$O$4:$T$209,5,FALSE)+Apr!L$4/1000,0)</f>
        <v>0</v>
      </c>
      <c r="D48" s="16">
        <f t="shared" si="35"/>
        <v>0</v>
      </c>
      <c r="E48" s="6">
        <f>IF(May!$E50&gt;0,VLOOKUP($A48,May!$O$4:$T$208,4,FALSE),0)</f>
        <v>0</v>
      </c>
      <c r="F48" s="6">
        <f>IF(May!$E50&gt;0,VLOOKUP($A48,May!$O$4:$T$208,5,FALSE)+May!L$4/1000,0)</f>
        <v>0</v>
      </c>
      <c r="G48" s="16">
        <f t="shared" si="36"/>
        <v>0</v>
      </c>
      <c r="H48" s="6">
        <f>IF(Jun!$E50&gt;0,VLOOKUP($A48,Jun!$O$4:$R$208,4,FALSE),0)</f>
        <v>38</v>
      </c>
      <c r="I48" s="6">
        <f>IF(Jun!$E50&gt;0,VLOOKUP($A48,Jun!$O$4:$T$208,5,FALSE)+Jun!L$4/1000,0)</f>
        <v>1.2E-2</v>
      </c>
      <c r="J48" s="16">
        <f t="shared" si="37"/>
        <v>38.049999999999997</v>
      </c>
      <c r="K48" s="6">
        <f>IF(Jul!$E50&gt;0,VLOOKUP($A48,Jul!$O$4:$R$207,4,FALSE),0)</f>
        <v>37</v>
      </c>
      <c r="L48" s="6">
        <f>IF(Jul!$E50&gt;0,VLOOKUP($A48,Jul!$O$4:$T$207,5,FALSE)+Jul!$L$4/1000,0)</f>
        <v>2.0099999999999998</v>
      </c>
      <c r="M48" s="16">
        <f t="shared" si="38"/>
        <v>39.046999999999997</v>
      </c>
      <c r="N48" s="6">
        <f>IF(Aug!$E50&gt;0,VLOOKUP($A48,Aug!$O$4:$R$207,4,FALSE),0)</f>
        <v>0</v>
      </c>
      <c r="O48" s="6">
        <f>IF(Aug!$E50&gt;0,VLOOKUP($A48,Aug!$O$4:$T$207,5,FALSE)+Aug!L$4/1000,0)</f>
        <v>0</v>
      </c>
      <c r="P48" s="16">
        <f t="shared" si="39"/>
        <v>0</v>
      </c>
      <c r="Q48" s="6">
        <f>IF(Sep!$E50&gt;0,VLOOKUP($A48,Sep!$O$4:$R$207,4,FALSE),0)</f>
        <v>0</v>
      </c>
      <c r="R48" s="6">
        <f>IF(Sep!$E50&gt;0,VLOOKUP($A48,Sep!$O$4:$T$207,5,FALSE)+Sep!L$4/1000,0)</f>
        <v>0</v>
      </c>
      <c r="S48" s="16">
        <f t="shared" si="40"/>
        <v>0</v>
      </c>
      <c r="T48" s="6">
        <f>IF(Oct!$E50&gt;0,VLOOKUP($A48,Oct!$O$4:$R$207,4,FALSE),0)</f>
        <v>0</v>
      </c>
      <c r="U48" s="6">
        <f>IF(Oct!$E50&gt;0,VLOOKUP($A48,Oct!$O$4:$T$207,5,FALSE)+Oct!L$4/1000,0)</f>
        <v>0</v>
      </c>
      <c r="V48" s="16">
        <f t="shared" si="41"/>
        <v>0</v>
      </c>
      <c r="W48" s="6">
        <f>IF(Nov!$E50&gt;0,VLOOKUP($A48,Nov!$O$4:$R$207,4,FALSE),0)</f>
        <v>0</v>
      </c>
      <c r="X48" s="6">
        <f>IF(Nov!$E50&gt;0,VLOOKUP($A48,Nov!$O$4:$T$207,5,FALSE)+Nov!L$4/1000,0)</f>
        <v>0</v>
      </c>
      <c r="Y48" s="16">
        <f t="shared" si="42"/>
        <v>0</v>
      </c>
      <c r="Z48" s="6">
        <f>IF(Dec!$E50&gt;0,VLOOKUP($A48,Dec!$O$4:$R$208,4,FALSE),0)</f>
        <v>0</v>
      </c>
      <c r="AA48" s="6">
        <f>IF(Dec!$E50&gt;0,VLOOKUP($A48,Dec!$O$4:$T$208,5,FALSE)+Dec!L$4/1000,0)</f>
        <v>0</v>
      </c>
      <c r="AB48" s="16">
        <f t="shared" si="43"/>
        <v>0</v>
      </c>
      <c r="AC48" s="6">
        <f>IF(Jan!$E50&gt;0,VLOOKUP($A48,Jan!$O$4:$R$207,4,FALSE),0)</f>
        <v>0</v>
      </c>
      <c r="AD48" s="6">
        <f>IF(Jan!$E50&gt;0,VLOOKUP($A48,Jan!$O$4:$T$207,5,FALSE)+Jan!L$4/1000,0)</f>
        <v>0</v>
      </c>
      <c r="AE48" s="16">
        <f t="shared" si="44"/>
        <v>0</v>
      </c>
      <c r="AF48" s="6">
        <f>IF(Feb!$E50&gt;0,VLOOKUP($A48,Feb!$O$4:$R$207,4,FALSE),0)</f>
        <v>0</v>
      </c>
      <c r="AG48" s="6">
        <f>IF(Feb!$E50&gt;0,VLOOKUP($A48,Feb!$O$4:$T$207,5,FALSE)+Feb!L$4/1000,0)</f>
        <v>0</v>
      </c>
      <c r="AH48" s="16">
        <f t="shared" si="45"/>
        <v>0</v>
      </c>
      <c r="AI48" s="6">
        <f>IF(Mar!$E50&gt;0,VLOOKUP($A48,Mar!$O$4:$R$207,4,FALSE),0)</f>
        <v>0</v>
      </c>
      <c r="AJ48" s="6">
        <f>IF(Mar!$E50&gt;0,VLOOKUP($A48,Mar!$O$4:$T$207,5,FALSE)+Mar!L$4/1000,0)</f>
        <v>0</v>
      </c>
      <c r="AK48" s="16">
        <f t="shared" si="46"/>
        <v>0</v>
      </c>
      <c r="AN48" s="16">
        <f t="shared" si="47"/>
        <v>77.148730333333319</v>
      </c>
      <c r="AQ48" s="1" t="str">
        <f t="shared" si="48"/>
        <v>Jonathan Tuck</v>
      </c>
      <c r="AR48" s="6">
        <f t="shared" si="49"/>
        <v>0</v>
      </c>
      <c r="AS48" s="6">
        <f t="shared" si="50"/>
        <v>0</v>
      </c>
      <c r="AT48" s="6">
        <f t="shared" si="51"/>
        <v>38.049999999999997</v>
      </c>
      <c r="AU48" s="6">
        <f t="shared" si="52"/>
        <v>39.046999999999997</v>
      </c>
      <c r="AV48" s="6">
        <f t="shared" si="53"/>
        <v>0</v>
      </c>
      <c r="AW48" s="6">
        <f t="shared" si="54"/>
        <v>0</v>
      </c>
      <c r="AX48" s="6">
        <f t="shared" si="55"/>
        <v>0</v>
      </c>
      <c r="AY48" s="6">
        <f t="shared" si="56"/>
        <v>0</v>
      </c>
      <c r="AZ48" s="6">
        <f t="shared" si="57"/>
        <v>0</v>
      </c>
      <c r="BA48" s="6">
        <f t="shared" si="58"/>
        <v>0</v>
      </c>
      <c r="BB48" s="6">
        <f t="shared" si="59"/>
        <v>0</v>
      </c>
      <c r="BC48" s="6">
        <f t="shared" si="60"/>
        <v>0</v>
      </c>
      <c r="BE48" s="1">
        <f t="shared" si="61"/>
        <v>39.046999999999997</v>
      </c>
      <c r="BF48" s="1">
        <f t="shared" si="62"/>
        <v>38.049999999999997</v>
      </c>
      <c r="BG48" s="1">
        <f t="shared" si="63"/>
        <v>0</v>
      </c>
      <c r="BH48" s="1">
        <f t="shared" si="64"/>
        <v>0</v>
      </c>
      <c r="BI48" s="1">
        <f t="shared" si="65"/>
        <v>0</v>
      </c>
      <c r="BJ48" s="1">
        <f t="shared" si="66"/>
        <v>0</v>
      </c>
      <c r="BK48" s="1">
        <f t="shared" si="67"/>
        <v>0</v>
      </c>
      <c r="BL48" s="1">
        <f t="shared" si="68"/>
        <v>0</v>
      </c>
      <c r="BM48" s="1">
        <f t="shared" si="69"/>
        <v>0</v>
      </c>
    </row>
    <row r="49" spans="1:65" x14ac:dyDescent="0.3">
      <c r="A49" s="1" t="s">
        <v>191</v>
      </c>
      <c r="B49" s="6">
        <f>IF(Apr!$E51&gt;0,VLOOKUP($A49,Apr!$O$4:$T$209,4,FALSE),0)</f>
        <v>0</v>
      </c>
      <c r="C49" s="6">
        <f>IF(Apr!$E51&gt;0,VLOOKUP($A49,Apr!$O$4:$T$209,5,FALSE)+Apr!L$4/1000,0)</f>
        <v>0</v>
      </c>
      <c r="D49" s="16">
        <f t="shared" si="35"/>
        <v>0</v>
      </c>
      <c r="E49" s="6">
        <f>IF(May!$E51&gt;0,VLOOKUP($A49,May!$O$4:$T$208,4,FALSE),0)</f>
        <v>40</v>
      </c>
      <c r="F49" s="6">
        <f>IF(May!$E51&gt;0,VLOOKUP($A49,May!$O$4:$T$208,5,FALSE)+May!L$4/1000,0)</f>
        <v>2.0070000000000001</v>
      </c>
      <c r="G49" s="16">
        <f t="shared" si="36"/>
        <v>42.046999999999997</v>
      </c>
      <c r="H49" s="6">
        <f>IF(Jun!$E51&gt;0,VLOOKUP($A49,Jun!$O$4:$R$208,4,FALSE),0)</f>
        <v>0</v>
      </c>
      <c r="I49" s="6">
        <f>IF(Jun!$E51&gt;0,VLOOKUP($A49,Jun!$O$4:$T$208,5,FALSE)+Jun!L$4/1000,0)</f>
        <v>0</v>
      </c>
      <c r="J49" s="16">
        <f t="shared" si="37"/>
        <v>0</v>
      </c>
      <c r="K49" s="6">
        <f>IF(Jul!$E51&gt;0,VLOOKUP($A49,Jul!$O$4:$R$207,4,FALSE),0)</f>
        <v>0</v>
      </c>
      <c r="L49" s="6">
        <f>IF(Jul!$E51&gt;0,VLOOKUP($A49,Jul!$O$4:$T$207,5,FALSE)+Jul!$L$4/1000,0)</f>
        <v>0</v>
      </c>
      <c r="M49" s="16">
        <f t="shared" si="38"/>
        <v>0</v>
      </c>
      <c r="N49" s="6">
        <f>IF(Aug!$E51&gt;0,VLOOKUP($A49,Aug!$O$4:$R$207,4,FALSE),0)</f>
        <v>0</v>
      </c>
      <c r="O49" s="6">
        <f>IF(Aug!$E51&gt;0,VLOOKUP($A49,Aug!$O$4:$T$207,5,FALSE)+Aug!L$4/1000,0)</f>
        <v>0</v>
      </c>
      <c r="P49" s="16">
        <f t="shared" si="39"/>
        <v>0</v>
      </c>
      <c r="Q49" s="6">
        <f>IF(Sep!$E51&gt;0,VLOOKUP($A49,Sep!$O$4:$R$207,4,FALSE),0)</f>
        <v>0</v>
      </c>
      <c r="R49" s="6">
        <f>IF(Sep!$E51&gt;0,VLOOKUP($A49,Sep!$O$4:$T$207,5,FALSE)+Sep!L$4/1000,0)</f>
        <v>0</v>
      </c>
      <c r="S49" s="16">
        <f t="shared" si="40"/>
        <v>0</v>
      </c>
      <c r="T49" s="6">
        <f>IF(Oct!$E51&gt;0,VLOOKUP($A49,Oct!$O$4:$R$207,4,FALSE),0)</f>
        <v>0</v>
      </c>
      <c r="U49" s="6">
        <f>IF(Oct!$E51&gt;0,VLOOKUP($A49,Oct!$O$4:$T$207,5,FALSE)+Oct!L$4/1000,0)</f>
        <v>0</v>
      </c>
      <c r="V49" s="16">
        <f t="shared" si="41"/>
        <v>0</v>
      </c>
      <c r="W49" s="6">
        <f>IF(Nov!$E51&gt;0,VLOOKUP($A49,Nov!$O$4:$R$207,4,FALSE),0)</f>
        <v>0</v>
      </c>
      <c r="X49" s="6">
        <f>IF(Nov!$E51&gt;0,VLOOKUP($A49,Nov!$O$4:$T$207,5,FALSE)+Nov!L$4/1000,0)</f>
        <v>0</v>
      </c>
      <c r="Y49" s="16">
        <f t="shared" si="42"/>
        <v>0</v>
      </c>
      <c r="Z49" s="6">
        <f>IF(Dec!$E51&gt;0,VLOOKUP($A49,Dec!$O$4:$R$208,4,FALSE),0)</f>
        <v>0</v>
      </c>
      <c r="AA49" s="6">
        <f>IF(Dec!$E51&gt;0,VLOOKUP($A49,Dec!$O$4:$T$208,5,FALSE)+Dec!L$4/1000,0)</f>
        <v>0</v>
      </c>
      <c r="AB49" s="16">
        <f t="shared" si="43"/>
        <v>0</v>
      </c>
      <c r="AC49" s="6">
        <f>IF(Jan!$E51&gt;0,VLOOKUP($A49,Jan!$O$4:$R$207,4,FALSE),0)</f>
        <v>34</v>
      </c>
      <c r="AD49" s="6">
        <f>IF(Jan!$E51&gt;0,VLOOKUP($A49,Jan!$O$4:$T$207,5,FALSE)+Jan!L$4/1000,0)</f>
        <v>1.4999999999999999E-2</v>
      </c>
      <c r="AE49" s="16">
        <f t="shared" si="44"/>
        <v>34.048999999999999</v>
      </c>
      <c r="AF49" s="6">
        <f>IF(Feb!$E51&gt;0,VLOOKUP($A49,Feb!$O$4:$R$207,4,FALSE),0)</f>
        <v>0</v>
      </c>
      <c r="AG49" s="6">
        <f>IF(Feb!$E51&gt;0,VLOOKUP($A49,Feb!$O$4:$T$207,5,FALSE)+Feb!L$4/1000,0)</f>
        <v>0</v>
      </c>
      <c r="AH49" s="16">
        <f t="shared" si="45"/>
        <v>0</v>
      </c>
      <c r="AI49" s="6">
        <f>IF(Mar!$E51&gt;0,VLOOKUP($A49,Mar!$O$4:$R$207,4,FALSE),0)</f>
        <v>0</v>
      </c>
      <c r="AJ49" s="6">
        <f>IF(Mar!$E51&gt;0,VLOOKUP($A49,Mar!$O$4:$T$207,5,FALSE)+Mar!L$4/1000,0)</f>
        <v>0</v>
      </c>
      <c r="AK49" s="16">
        <f t="shared" si="46"/>
        <v>0</v>
      </c>
      <c r="AN49" s="16">
        <f t="shared" si="47"/>
        <v>76.149396666666661</v>
      </c>
      <c r="AQ49" s="1" t="str">
        <f t="shared" si="48"/>
        <v>Juli Wiseman</v>
      </c>
      <c r="AR49" s="6">
        <f t="shared" si="49"/>
        <v>0</v>
      </c>
      <c r="AS49" s="6">
        <f t="shared" si="50"/>
        <v>42.046999999999997</v>
      </c>
      <c r="AT49" s="6">
        <f t="shared" si="51"/>
        <v>0</v>
      </c>
      <c r="AU49" s="6">
        <f t="shared" si="52"/>
        <v>0</v>
      </c>
      <c r="AV49" s="6">
        <f t="shared" si="53"/>
        <v>0</v>
      </c>
      <c r="AW49" s="6">
        <f t="shared" si="54"/>
        <v>0</v>
      </c>
      <c r="AX49" s="6">
        <f t="shared" si="55"/>
        <v>0</v>
      </c>
      <c r="AY49" s="6">
        <f t="shared" si="56"/>
        <v>0</v>
      </c>
      <c r="AZ49" s="6">
        <f t="shared" si="57"/>
        <v>0</v>
      </c>
      <c r="BA49" s="6">
        <f t="shared" si="58"/>
        <v>34.048999999999999</v>
      </c>
      <c r="BB49" s="6">
        <f t="shared" si="59"/>
        <v>0</v>
      </c>
      <c r="BC49" s="6">
        <f t="shared" si="60"/>
        <v>0</v>
      </c>
      <c r="BE49" s="1">
        <f t="shared" si="61"/>
        <v>42.046999999999997</v>
      </c>
      <c r="BF49" s="1">
        <f t="shared" si="62"/>
        <v>34.048999999999999</v>
      </c>
      <c r="BG49" s="1">
        <f t="shared" si="63"/>
        <v>0</v>
      </c>
      <c r="BH49" s="1">
        <f t="shared" si="64"/>
        <v>0</v>
      </c>
      <c r="BI49" s="1">
        <f t="shared" si="65"/>
        <v>0</v>
      </c>
      <c r="BJ49" s="1">
        <f t="shared" si="66"/>
        <v>0</v>
      </c>
      <c r="BK49" s="1">
        <f t="shared" si="67"/>
        <v>0</v>
      </c>
      <c r="BL49" s="1">
        <f t="shared" si="68"/>
        <v>0</v>
      </c>
      <c r="BM49" s="1">
        <f t="shared" si="69"/>
        <v>0</v>
      </c>
    </row>
    <row r="50" spans="1:65" x14ac:dyDescent="0.3">
      <c r="A50" s="1" t="s">
        <v>14</v>
      </c>
      <c r="B50" s="6">
        <f>IF(Apr!$E52&gt;0,VLOOKUP($A50,Apr!$O$4:$T$209,4,FALSE),0)</f>
        <v>0</v>
      </c>
      <c r="C50" s="6">
        <f>IF(Apr!$E52&gt;0,VLOOKUP($A50,Apr!$O$4:$T$209,5,FALSE)+Apr!L$4/1000,0)</f>
        <v>0</v>
      </c>
      <c r="D50" s="16">
        <f t="shared" si="35"/>
        <v>0</v>
      </c>
      <c r="E50" s="6">
        <f>IF(May!$E52&gt;0,VLOOKUP($A50,May!$O$4:$T$208,4,FALSE),0)</f>
        <v>0</v>
      </c>
      <c r="F50" s="6">
        <f>IF(May!$E52&gt;0,VLOOKUP($A50,May!$O$4:$T$208,5,FALSE)+May!L$4/1000,0)</f>
        <v>0</v>
      </c>
      <c r="G50" s="16">
        <f t="shared" si="36"/>
        <v>0</v>
      </c>
      <c r="H50" s="6">
        <f>IF(Jun!$E52&gt;0,VLOOKUP($A50,Jun!$O$4:$R$208,4,FALSE),0)</f>
        <v>0</v>
      </c>
      <c r="I50" s="6">
        <f>IF(Jun!$E52&gt;0,VLOOKUP($A50,Jun!$O$4:$T$208,5,FALSE)+Jun!L$4/1000,0)</f>
        <v>0</v>
      </c>
      <c r="J50" s="16">
        <f t="shared" si="37"/>
        <v>0</v>
      </c>
      <c r="K50" s="6">
        <f>IF(Jul!$E52&gt;0,VLOOKUP($A50,Jul!$O$4:$R$207,4,FALSE),0)</f>
        <v>0</v>
      </c>
      <c r="L50" s="6">
        <f>IF(Jul!$E52&gt;0,VLOOKUP($A50,Jul!$O$4:$T$207,5,FALSE)+Jul!$L$4/1000,0)</f>
        <v>0</v>
      </c>
      <c r="M50" s="16">
        <f t="shared" si="38"/>
        <v>0</v>
      </c>
      <c r="N50" s="6">
        <f>IF(Aug!$E52&gt;0,VLOOKUP($A50,Aug!$O$4:$R$207,4,FALSE),0)</f>
        <v>0</v>
      </c>
      <c r="O50" s="6">
        <f>IF(Aug!$E52&gt;0,VLOOKUP($A50,Aug!$O$4:$T$207,5,FALSE)+Aug!L$4/1000,0)</f>
        <v>0</v>
      </c>
      <c r="P50" s="16">
        <f t="shared" si="39"/>
        <v>0</v>
      </c>
      <c r="Q50" s="6">
        <f>IF(Sep!$E52&gt;0,VLOOKUP($A50,Sep!$O$4:$R$207,4,FALSE),0)</f>
        <v>0</v>
      </c>
      <c r="R50" s="6">
        <f>IF(Sep!$E52&gt;0,VLOOKUP($A50,Sep!$O$4:$T$207,5,FALSE)+Sep!L$4/1000,0)</f>
        <v>0</v>
      </c>
      <c r="S50" s="16">
        <f t="shared" si="40"/>
        <v>0</v>
      </c>
      <c r="T50" s="6">
        <f>IF(Oct!$E52&gt;0,VLOOKUP($A50,Oct!$O$4:$R$207,4,FALSE),0)</f>
        <v>0</v>
      </c>
      <c r="U50" s="6">
        <f>IF(Oct!$E52&gt;0,VLOOKUP($A50,Oct!$O$4:$T$207,5,FALSE)+Oct!L$4/1000,0)</f>
        <v>0</v>
      </c>
      <c r="V50" s="16">
        <f t="shared" si="41"/>
        <v>0</v>
      </c>
      <c r="W50" s="6">
        <f>IF(Nov!$E52&gt;0,VLOOKUP($A50,Nov!$O$4:$R$207,4,FALSE),0)</f>
        <v>0</v>
      </c>
      <c r="X50" s="6">
        <f>IF(Nov!$E52&gt;0,VLOOKUP($A50,Nov!$O$4:$T$207,5,FALSE)+Nov!L$4/1000,0)</f>
        <v>0</v>
      </c>
      <c r="Y50" s="16">
        <f t="shared" si="42"/>
        <v>0</v>
      </c>
      <c r="Z50" s="6">
        <f>IF(Dec!$E52&gt;0,VLOOKUP($A50,Dec!$O$4:$R$208,4,FALSE),0)</f>
        <v>0</v>
      </c>
      <c r="AA50" s="6">
        <f>IF(Dec!$E52&gt;0,VLOOKUP($A50,Dec!$O$4:$T$208,5,FALSE)+Dec!L$4/1000,0)</f>
        <v>0</v>
      </c>
      <c r="AB50" s="16">
        <f t="shared" si="43"/>
        <v>0</v>
      </c>
      <c r="AC50" s="6">
        <f>IF(Jan!$E52&gt;0,VLOOKUP($A50,Jan!$O$4:$R$207,4,FALSE),0)</f>
        <v>35</v>
      </c>
      <c r="AD50" s="6">
        <f>IF(Jan!$E52&gt;0,VLOOKUP($A50,Jan!$O$4:$T$207,5,FALSE)+Jan!L$4/1000,0)</f>
        <v>1.4999999999999999E-2</v>
      </c>
      <c r="AE50" s="16">
        <f t="shared" si="44"/>
        <v>35.049999999999997</v>
      </c>
      <c r="AF50" s="6">
        <f>IF(Feb!$E52&gt;0,VLOOKUP($A50,Feb!$O$4:$R$207,4,FALSE),0)</f>
        <v>0</v>
      </c>
      <c r="AG50" s="6">
        <f>IF(Feb!$E52&gt;0,VLOOKUP($A50,Feb!$O$4:$T$207,5,FALSE)+Feb!L$4/1000,0)</f>
        <v>0</v>
      </c>
      <c r="AH50" s="16">
        <f t="shared" si="45"/>
        <v>0</v>
      </c>
      <c r="AI50" s="6">
        <f>IF(Mar!$E52&gt;0,VLOOKUP($A50,Mar!$O$4:$R$207,4,FALSE),0)</f>
        <v>32</v>
      </c>
      <c r="AJ50" s="6">
        <f>IF(Mar!$E52&gt;0,VLOOKUP($A50,Mar!$O$4:$T$207,5,FALSE)+Mar!L$4/1000,0)</f>
        <v>2.016</v>
      </c>
      <c r="AK50" s="16">
        <f t="shared" si="46"/>
        <v>34.047999999999995</v>
      </c>
      <c r="AN50" s="16">
        <f t="shared" si="47"/>
        <v>69.144399333333311</v>
      </c>
      <c r="AQ50" s="1" t="str">
        <f t="shared" si="48"/>
        <v>Julia Rolfe</v>
      </c>
      <c r="AR50" s="6">
        <f t="shared" si="49"/>
        <v>0</v>
      </c>
      <c r="AS50" s="6">
        <f t="shared" si="50"/>
        <v>0</v>
      </c>
      <c r="AT50" s="6">
        <f t="shared" si="51"/>
        <v>0</v>
      </c>
      <c r="AU50" s="6">
        <f t="shared" si="52"/>
        <v>0</v>
      </c>
      <c r="AV50" s="6">
        <f t="shared" si="53"/>
        <v>0</v>
      </c>
      <c r="AW50" s="6">
        <f t="shared" si="54"/>
        <v>0</v>
      </c>
      <c r="AX50" s="6">
        <f t="shared" si="55"/>
        <v>0</v>
      </c>
      <c r="AY50" s="6">
        <f t="shared" si="56"/>
        <v>0</v>
      </c>
      <c r="AZ50" s="6">
        <f t="shared" si="57"/>
        <v>0</v>
      </c>
      <c r="BA50" s="6">
        <f t="shared" si="58"/>
        <v>35.049999999999997</v>
      </c>
      <c r="BB50" s="6">
        <f t="shared" si="59"/>
        <v>0</v>
      </c>
      <c r="BC50" s="6">
        <f t="shared" si="60"/>
        <v>34.047999999999995</v>
      </c>
      <c r="BE50" s="1">
        <f t="shared" si="61"/>
        <v>35.049999999999997</v>
      </c>
      <c r="BF50" s="1">
        <f t="shared" si="62"/>
        <v>34.047999999999995</v>
      </c>
      <c r="BG50" s="1">
        <f t="shared" si="63"/>
        <v>0</v>
      </c>
      <c r="BH50" s="1">
        <f t="shared" si="64"/>
        <v>0</v>
      </c>
      <c r="BI50" s="1">
        <f t="shared" si="65"/>
        <v>0</v>
      </c>
      <c r="BJ50" s="1">
        <f t="shared" si="66"/>
        <v>0</v>
      </c>
      <c r="BK50" s="1">
        <f t="shared" si="67"/>
        <v>0</v>
      </c>
      <c r="BL50" s="1">
        <f t="shared" si="68"/>
        <v>0</v>
      </c>
      <c r="BM50" s="1">
        <f t="shared" si="69"/>
        <v>0</v>
      </c>
    </row>
    <row r="51" spans="1:65" x14ac:dyDescent="0.3">
      <c r="A51" s="1" t="s">
        <v>180</v>
      </c>
      <c r="B51" s="6">
        <f>IF(Apr!$E53&gt;0,VLOOKUP($A51,Apr!$O$4:$T$209,4,FALSE),0)</f>
        <v>0</v>
      </c>
      <c r="C51" s="6">
        <f>IF(Apr!$E53&gt;0,VLOOKUP($A51,Apr!$O$4:$T$209,5,FALSE)+Apr!L$4/1000,0)</f>
        <v>0</v>
      </c>
      <c r="D51" s="16">
        <f t="shared" si="35"/>
        <v>0</v>
      </c>
      <c r="E51" s="6">
        <f>IF(May!$E53&gt;0,VLOOKUP($A51,May!$O$4:$T$208,4,FALSE),0)</f>
        <v>0</v>
      </c>
      <c r="F51" s="6">
        <f>IF(May!$E53&gt;0,VLOOKUP($A51,May!$O$4:$T$208,5,FALSE)+May!L$4/1000,0)</f>
        <v>0</v>
      </c>
      <c r="G51" s="16">
        <f t="shared" si="36"/>
        <v>0</v>
      </c>
      <c r="H51" s="6">
        <f>IF(Jun!$E53&gt;0,VLOOKUP($A51,Jun!$O$4:$R$208,4,FALSE),0)</f>
        <v>0</v>
      </c>
      <c r="I51" s="6">
        <f>IF(Jun!$E53&gt;0,VLOOKUP($A51,Jun!$O$4:$T$208,5,FALSE)+Jun!L$4/1000,0)</f>
        <v>0</v>
      </c>
      <c r="J51" s="16">
        <f t="shared" si="37"/>
        <v>0</v>
      </c>
      <c r="K51" s="6">
        <f>IF(Jul!$E53&gt;0,VLOOKUP($A51,Jul!$O$4:$R$207,4,FALSE),0)</f>
        <v>0</v>
      </c>
      <c r="L51" s="6">
        <f>IF(Jul!$E53&gt;0,VLOOKUP($A51,Jul!$O$4:$T$207,5,FALSE)+Jul!$L$4/1000,0)</f>
        <v>0</v>
      </c>
      <c r="M51" s="16">
        <f t="shared" si="38"/>
        <v>0</v>
      </c>
      <c r="N51" s="6">
        <f>IF(Aug!$E53&gt;0,VLOOKUP($A51,Aug!$O$4:$R$207,4,FALSE),0)</f>
        <v>0</v>
      </c>
      <c r="O51" s="6">
        <f>IF(Aug!$E53&gt;0,VLOOKUP($A51,Aug!$O$4:$T$207,5,FALSE)+Aug!L$4/1000,0)</f>
        <v>0</v>
      </c>
      <c r="P51" s="16">
        <f t="shared" si="39"/>
        <v>0</v>
      </c>
      <c r="Q51" s="6">
        <f>IF(Sep!$E53&gt;0,VLOOKUP($A51,Sep!$O$4:$R$207,4,FALSE),0)</f>
        <v>0</v>
      </c>
      <c r="R51" s="6">
        <f>IF(Sep!$E53&gt;0,VLOOKUP($A51,Sep!$O$4:$T$207,5,FALSE)+Sep!L$4/1000,0)</f>
        <v>0</v>
      </c>
      <c r="S51" s="16">
        <f t="shared" si="40"/>
        <v>0</v>
      </c>
      <c r="T51" s="6">
        <f>IF(Oct!$E53&gt;0,VLOOKUP($A51,Oct!$O$4:$R$207,4,FALSE),0)</f>
        <v>0</v>
      </c>
      <c r="U51" s="6">
        <f>IF(Oct!$E53&gt;0,VLOOKUP($A51,Oct!$O$4:$T$207,5,FALSE)+Oct!L$4/1000,0)</f>
        <v>0</v>
      </c>
      <c r="V51" s="16">
        <f t="shared" si="41"/>
        <v>0</v>
      </c>
      <c r="W51" s="6">
        <f>IF(Nov!$E53&gt;0,VLOOKUP($A51,Nov!$O$4:$R$207,4,FALSE),0)</f>
        <v>0</v>
      </c>
      <c r="X51" s="6">
        <f>IF(Nov!$E53&gt;0,VLOOKUP($A51,Nov!$O$4:$T$207,5,FALSE)+Nov!L$4/1000,0)</f>
        <v>0</v>
      </c>
      <c r="Y51" s="16">
        <f t="shared" si="42"/>
        <v>0</v>
      </c>
      <c r="Z51" s="6">
        <f>IF(Dec!$E53&gt;0,VLOOKUP($A51,Dec!$O$4:$R$208,4,FALSE),0)</f>
        <v>0</v>
      </c>
      <c r="AA51" s="6">
        <f>IF(Dec!$E53&gt;0,VLOOKUP($A51,Dec!$O$4:$T$208,5,FALSE)+Dec!L$4/1000,0)</f>
        <v>0</v>
      </c>
      <c r="AB51" s="16">
        <f t="shared" si="43"/>
        <v>0</v>
      </c>
      <c r="AC51" s="6">
        <f>IF(Jan!$E53&gt;0,VLOOKUP($A51,Jan!$O$4:$R$207,4,FALSE),0)</f>
        <v>0</v>
      </c>
      <c r="AD51" s="6">
        <f>IF(Jan!$E53&gt;0,VLOOKUP($A51,Jan!$O$4:$T$207,5,FALSE)+Jan!L$4/1000,0)</f>
        <v>0</v>
      </c>
      <c r="AE51" s="16">
        <f t="shared" si="44"/>
        <v>0</v>
      </c>
      <c r="AF51" s="6">
        <f>IF(Feb!$E53&gt;0,VLOOKUP($A51,Feb!$O$4:$R$207,4,FALSE),0)</f>
        <v>0</v>
      </c>
      <c r="AG51" s="6">
        <f>IF(Feb!$E53&gt;0,VLOOKUP($A51,Feb!$O$4:$T$207,5,FALSE)+Feb!L$4/1000,0)</f>
        <v>0</v>
      </c>
      <c r="AH51" s="16">
        <f t="shared" si="45"/>
        <v>0</v>
      </c>
      <c r="AI51" s="6">
        <f>IF(Mar!$E53&gt;0,VLOOKUP($A51,Mar!$O$4:$R$207,4,FALSE),0)</f>
        <v>0</v>
      </c>
      <c r="AJ51" s="6">
        <f>IF(Mar!$E53&gt;0,VLOOKUP($A51,Mar!$O$4:$T$207,5,FALSE)+Mar!L$4/1000,0)</f>
        <v>0</v>
      </c>
      <c r="AK51" s="16">
        <f t="shared" si="46"/>
        <v>0</v>
      </c>
      <c r="AN51" s="16">
        <f t="shared" si="47"/>
        <v>0</v>
      </c>
      <c r="AQ51" s="1" t="str">
        <f t="shared" si="48"/>
        <v>Kate Edwards</v>
      </c>
      <c r="AR51" s="6">
        <f t="shared" si="49"/>
        <v>0</v>
      </c>
      <c r="AS51" s="6">
        <f t="shared" si="50"/>
        <v>0</v>
      </c>
      <c r="AT51" s="6">
        <f t="shared" si="51"/>
        <v>0</v>
      </c>
      <c r="AU51" s="6">
        <f t="shared" si="52"/>
        <v>0</v>
      </c>
      <c r="AV51" s="6">
        <f t="shared" si="53"/>
        <v>0</v>
      </c>
      <c r="AW51" s="6">
        <f t="shared" si="54"/>
        <v>0</v>
      </c>
      <c r="AX51" s="6">
        <f t="shared" si="55"/>
        <v>0</v>
      </c>
      <c r="AY51" s="6">
        <f t="shared" si="56"/>
        <v>0</v>
      </c>
      <c r="AZ51" s="6">
        <f t="shared" si="57"/>
        <v>0</v>
      </c>
      <c r="BA51" s="6">
        <f t="shared" si="58"/>
        <v>0</v>
      </c>
      <c r="BB51" s="6">
        <f t="shared" si="59"/>
        <v>0</v>
      </c>
      <c r="BC51" s="6">
        <f t="shared" si="60"/>
        <v>0</v>
      </c>
      <c r="BE51" s="1">
        <f t="shared" si="61"/>
        <v>0</v>
      </c>
      <c r="BF51" s="1">
        <f t="shared" si="62"/>
        <v>0</v>
      </c>
      <c r="BG51" s="1">
        <f t="shared" si="63"/>
        <v>0</v>
      </c>
      <c r="BH51" s="1">
        <f t="shared" si="64"/>
        <v>0</v>
      </c>
      <c r="BI51" s="1">
        <f t="shared" si="65"/>
        <v>0</v>
      </c>
      <c r="BJ51" s="1">
        <f t="shared" si="66"/>
        <v>0</v>
      </c>
      <c r="BK51" s="1">
        <f t="shared" si="67"/>
        <v>0</v>
      </c>
      <c r="BL51" s="1">
        <f t="shared" si="68"/>
        <v>0</v>
      </c>
      <c r="BM51" s="1">
        <f t="shared" si="69"/>
        <v>0</v>
      </c>
    </row>
    <row r="52" spans="1:65" x14ac:dyDescent="0.3">
      <c r="A52" s="1" t="s">
        <v>13</v>
      </c>
      <c r="B52" s="6">
        <f>IF(Apr!$E54&gt;0,VLOOKUP($A52,Apr!$O$4:$T$209,4,FALSE),0)</f>
        <v>0</v>
      </c>
      <c r="C52" s="6">
        <f>IF(Apr!$E54&gt;0,VLOOKUP($A52,Apr!$O$4:$T$209,5,FALSE)+Apr!L$4/1000,0)</f>
        <v>0</v>
      </c>
      <c r="D52" s="16">
        <f t="shared" si="35"/>
        <v>0</v>
      </c>
      <c r="E52" s="6">
        <f>IF(May!$E54&gt;0,VLOOKUP($A52,May!$O$4:$T$208,4,FALSE),0)</f>
        <v>0</v>
      </c>
      <c r="F52" s="6">
        <f>IF(May!$E54&gt;0,VLOOKUP($A52,May!$O$4:$T$208,5,FALSE)+May!L$4/1000,0)</f>
        <v>0</v>
      </c>
      <c r="G52" s="16">
        <f t="shared" si="36"/>
        <v>0</v>
      </c>
      <c r="H52" s="6">
        <f>IF(Jun!$E54&gt;0,VLOOKUP($A52,Jun!$O$4:$R$208,4,FALSE),0)</f>
        <v>0</v>
      </c>
      <c r="I52" s="6">
        <f>IF(Jun!$E54&gt;0,VLOOKUP($A52,Jun!$O$4:$T$208,5,FALSE)+Jun!L$4/1000,0)</f>
        <v>0</v>
      </c>
      <c r="J52" s="16">
        <f t="shared" si="37"/>
        <v>0</v>
      </c>
      <c r="K52" s="6">
        <f>IF(Jul!$E54&gt;0,VLOOKUP($A52,Jul!$O$4:$R$207,4,FALSE),0)</f>
        <v>0</v>
      </c>
      <c r="L52" s="6">
        <f>IF(Jul!$E54&gt;0,VLOOKUP($A52,Jul!$O$4:$T$207,5,FALSE)+Jul!$L$4/1000,0)</f>
        <v>0</v>
      </c>
      <c r="M52" s="16">
        <f t="shared" si="38"/>
        <v>0</v>
      </c>
      <c r="N52" s="6">
        <f>IF(Aug!$E54&gt;0,VLOOKUP($A52,Aug!$O$4:$R$207,4,FALSE),0)</f>
        <v>0</v>
      </c>
      <c r="O52" s="6">
        <f>IF(Aug!$E54&gt;0,VLOOKUP($A52,Aug!$O$4:$T$207,5,FALSE)+Aug!L$4/1000,0)</f>
        <v>0</v>
      </c>
      <c r="P52" s="16">
        <f t="shared" si="39"/>
        <v>0</v>
      </c>
      <c r="Q52" s="6">
        <f>IF(Sep!$E54&gt;0,VLOOKUP($A52,Sep!$O$4:$R$207,4,FALSE),0)</f>
        <v>0</v>
      </c>
      <c r="R52" s="6">
        <f>IF(Sep!$E54&gt;0,VLOOKUP($A52,Sep!$O$4:$T$207,5,FALSE)+Sep!L$4/1000,0)</f>
        <v>0</v>
      </c>
      <c r="S52" s="16">
        <f t="shared" si="40"/>
        <v>0</v>
      </c>
      <c r="T52" s="6">
        <f>IF(Oct!$E54&gt;0,VLOOKUP($A52,Oct!$O$4:$R$207,4,FALSE),0)</f>
        <v>0</v>
      </c>
      <c r="U52" s="6">
        <f>IF(Oct!$E54&gt;0,VLOOKUP($A52,Oct!$O$4:$T$207,5,FALSE)+Oct!L$4/1000,0)</f>
        <v>0</v>
      </c>
      <c r="V52" s="16">
        <f t="shared" si="41"/>
        <v>0</v>
      </c>
      <c r="W52" s="6">
        <f>IF(Nov!$E54&gt;0,VLOOKUP($A52,Nov!$O$4:$R$207,4,FALSE),0)</f>
        <v>0</v>
      </c>
      <c r="X52" s="6">
        <f>IF(Nov!$E54&gt;0,VLOOKUP($A52,Nov!$O$4:$T$207,5,FALSE)+Nov!L$4/1000,0)</f>
        <v>0</v>
      </c>
      <c r="Y52" s="16">
        <f t="shared" si="42"/>
        <v>0</v>
      </c>
      <c r="Z52" s="6">
        <f>IF(Dec!$E54&gt;0,VLOOKUP($A52,Dec!$O$4:$R$208,4,FALSE),0)</f>
        <v>0</v>
      </c>
      <c r="AA52" s="6">
        <f>IF(Dec!$E54&gt;0,VLOOKUP($A52,Dec!$O$4:$T$208,5,FALSE)+Dec!L$4/1000,0)</f>
        <v>0</v>
      </c>
      <c r="AB52" s="16">
        <f t="shared" si="43"/>
        <v>0</v>
      </c>
      <c r="AC52" s="6">
        <f>IF(Jan!$E54&gt;0,VLOOKUP($A52,Jan!$O$4:$R$207,4,FALSE),0)</f>
        <v>0</v>
      </c>
      <c r="AD52" s="6">
        <f>IF(Jan!$E54&gt;0,VLOOKUP($A52,Jan!$O$4:$T$207,5,FALSE)+Jan!L$4/1000,0)</f>
        <v>0</v>
      </c>
      <c r="AE52" s="16">
        <f t="shared" si="44"/>
        <v>0</v>
      </c>
      <c r="AF52" s="6">
        <f>IF(Feb!$E54&gt;0,VLOOKUP($A52,Feb!$O$4:$R$207,4,FALSE),0)</f>
        <v>0</v>
      </c>
      <c r="AG52" s="6">
        <f>IF(Feb!$E54&gt;0,VLOOKUP($A52,Feb!$O$4:$T$207,5,FALSE)+Feb!L$4/1000,0)</f>
        <v>0</v>
      </c>
      <c r="AH52" s="16">
        <f t="shared" si="45"/>
        <v>0</v>
      </c>
      <c r="AI52" s="6">
        <f>IF(Mar!$E54&gt;0,VLOOKUP($A52,Mar!$O$4:$R$207,4,FALSE),0)</f>
        <v>0</v>
      </c>
      <c r="AJ52" s="6">
        <f>IF(Mar!$E54&gt;0,VLOOKUP($A52,Mar!$O$4:$T$207,5,FALSE)+Mar!L$4/1000,0)</f>
        <v>0</v>
      </c>
      <c r="AK52" s="16">
        <f t="shared" si="46"/>
        <v>0</v>
      </c>
      <c r="AN52" s="16">
        <f t="shared" si="47"/>
        <v>0</v>
      </c>
      <c r="AQ52" s="1" t="str">
        <f t="shared" si="48"/>
        <v>Kathy Gaunt</v>
      </c>
      <c r="AR52" s="6">
        <f t="shared" si="49"/>
        <v>0</v>
      </c>
      <c r="AS52" s="6">
        <f t="shared" si="50"/>
        <v>0</v>
      </c>
      <c r="AT52" s="6">
        <f t="shared" si="51"/>
        <v>0</v>
      </c>
      <c r="AU52" s="6">
        <f t="shared" si="52"/>
        <v>0</v>
      </c>
      <c r="AV52" s="6">
        <f t="shared" si="53"/>
        <v>0</v>
      </c>
      <c r="AW52" s="6">
        <f t="shared" si="54"/>
        <v>0</v>
      </c>
      <c r="AX52" s="6">
        <f t="shared" si="55"/>
        <v>0</v>
      </c>
      <c r="AY52" s="6">
        <f t="shared" si="56"/>
        <v>0</v>
      </c>
      <c r="AZ52" s="6">
        <f t="shared" si="57"/>
        <v>0</v>
      </c>
      <c r="BA52" s="6">
        <f t="shared" si="58"/>
        <v>0</v>
      </c>
      <c r="BB52" s="6">
        <f t="shared" si="59"/>
        <v>0</v>
      </c>
      <c r="BC52" s="6">
        <f t="shared" si="60"/>
        <v>0</v>
      </c>
      <c r="BE52" s="1">
        <f t="shared" si="61"/>
        <v>0</v>
      </c>
      <c r="BF52" s="1">
        <f t="shared" si="62"/>
        <v>0</v>
      </c>
      <c r="BG52" s="1">
        <f t="shared" si="63"/>
        <v>0</v>
      </c>
      <c r="BH52" s="1">
        <f t="shared" si="64"/>
        <v>0</v>
      </c>
      <c r="BI52" s="1">
        <f t="shared" si="65"/>
        <v>0</v>
      </c>
      <c r="BJ52" s="1">
        <f t="shared" si="66"/>
        <v>0</v>
      </c>
      <c r="BK52" s="1">
        <f t="shared" si="67"/>
        <v>0</v>
      </c>
      <c r="BL52" s="1">
        <f t="shared" si="68"/>
        <v>0</v>
      </c>
      <c r="BM52" s="1">
        <f t="shared" si="69"/>
        <v>0</v>
      </c>
    </row>
    <row r="53" spans="1:65" x14ac:dyDescent="0.3">
      <c r="A53" s="1" t="s">
        <v>158</v>
      </c>
      <c r="B53" s="6">
        <f>IF(Apr!$E55&gt;0,VLOOKUP($A53,Apr!$O$4:$T$209,4,FALSE),0)</f>
        <v>0</v>
      </c>
      <c r="C53" s="6">
        <f>IF(Apr!$E55&gt;0,VLOOKUP($A53,Apr!$O$4:$T$209,5,FALSE)+Apr!L$4/1000,0)</f>
        <v>0</v>
      </c>
      <c r="D53" s="16">
        <f t="shared" si="35"/>
        <v>0</v>
      </c>
      <c r="E53" s="6">
        <f>IF(May!$E55&gt;0,VLOOKUP($A53,May!$O$4:$T$208,4,FALSE),0)</f>
        <v>0</v>
      </c>
      <c r="F53" s="6">
        <f>IF(May!$E55&gt;0,VLOOKUP($A53,May!$O$4:$T$208,5,FALSE)+May!L$4/1000,0)</f>
        <v>0</v>
      </c>
      <c r="G53" s="16">
        <f t="shared" si="36"/>
        <v>0</v>
      </c>
      <c r="H53" s="6">
        <f>IF(Jun!$E55&gt;0,VLOOKUP($A53,Jun!$O$4:$R$208,4,FALSE),0)</f>
        <v>0</v>
      </c>
      <c r="I53" s="6">
        <f>IF(Jun!$E55&gt;0,VLOOKUP($A53,Jun!$O$4:$T$208,5,FALSE)+Jun!L$4/1000,0)</f>
        <v>0</v>
      </c>
      <c r="J53" s="16">
        <f t="shared" si="37"/>
        <v>0</v>
      </c>
      <c r="K53" s="6">
        <f>IF(Jul!$E55&gt;0,VLOOKUP($A53,Jul!$O$4:$R$207,4,FALSE),0)</f>
        <v>0</v>
      </c>
      <c r="L53" s="6">
        <f>IF(Jul!$E55&gt;0,VLOOKUP($A53,Jul!$O$4:$T$207,5,FALSE)+Jul!$L$4/1000,0)</f>
        <v>0</v>
      </c>
      <c r="M53" s="16">
        <f t="shared" si="38"/>
        <v>0</v>
      </c>
      <c r="N53" s="6">
        <f>IF(Aug!$E55&gt;0,VLOOKUP($A53,Aug!$O$4:$R$207,4,FALSE),0)</f>
        <v>0</v>
      </c>
      <c r="O53" s="6">
        <f>IF(Aug!$E55&gt;0,VLOOKUP($A53,Aug!$O$4:$T$207,5,FALSE)+Aug!L$4/1000,0)</f>
        <v>0</v>
      </c>
      <c r="P53" s="16">
        <f t="shared" si="39"/>
        <v>0</v>
      </c>
      <c r="Q53" s="6">
        <f>IF(Sep!$E55&gt;0,VLOOKUP($A53,Sep!$O$4:$R$207,4,FALSE),0)</f>
        <v>0</v>
      </c>
      <c r="R53" s="6">
        <f>IF(Sep!$E55&gt;0,VLOOKUP($A53,Sep!$O$4:$T$207,5,FALSE)+Sep!L$4/1000,0)</f>
        <v>0</v>
      </c>
      <c r="S53" s="16">
        <f t="shared" si="40"/>
        <v>0</v>
      </c>
      <c r="T53" s="6">
        <f>IF(Oct!$E55&gt;0,VLOOKUP($A53,Oct!$O$4:$R$207,4,FALSE),0)</f>
        <v>0</v>
      </c>
      <c r="U53" s="6">
        <f>IF(Oct!$E55&gt;0,VLOOKUP($A53,Oct!$O$4:$T$207,5,FALSE)+Oct!L$4/1000,0)</f>
        <v>0</v>
      </c>
      <c r="V53" s="16">
        <f t="shared" si="41"/>
        <v>0</v>
      </c>
      <c r="W53" s="6">
        <f>IF(Nov!$E55&gt;0,VLOOKUP($A53,Nov!$O$4:$R$207,4,FALSE),0)</f>
        <v>0</v>
      </c>
      <c r="X53" s="6">
        <f>IF(Nov!$E55&gt;0,VLOOKUP($A53,Nov!$O$4:$T$207,5,FALSE)+Nov!L$4/1000,0)</f>
        <v>0</v>
      </c>
      <c r="Y53" s="16">
        <f t="shared" si="42"/>
        <v>0</v>
      </c>
      <c r="Z53" s="6">
        <f>IF(Dec!$E55&gt;0,VLOOKUP($A53,Dec!$O$4:$R$208,4,FALSE),0)</f>
        <v>0</v>
      </c>
      <c r="AA53" s="6">
        <f>IF(Dec!$E55&gt;0,VLOOKUP($A53,Dec!$O$4:$T$208,5,FALSE)+Dec!L$4/1000,0)</f>
        <v>0</v>
      </c>
      <c r="AB53" s="16">
        <f t="shared" si="43"/>
        <v>0</v>
      </c>
      <c r="AC53" s="6">
        <f>IF(Jan!$E55&gt;0,VLOOKUP($A53,Jan!$O$4:$R$207,4,FALSE),0)</f>
        <v>0</v>
      </c>
      <c r="AD53" s="6">
        <f>IF(Jan!$E55&gt;0,VLOOKUP($A53,Jan!$O$4:$T$207,5,FALSE)+Jan!L$4/1000,0)</f>
        <v>0</v>
      </c>
      <c r="AE53" s="16">
        <f t="shared" si="44"/>
        <v>0</v>
      </c>
      <c r="AF53" s="6">
        <f>IF(Feb!$E55&gt;0,VLOOKUP($A53,Feb!$O$4:$R$207,4,FALSE),0)</f>
        <v>0</v>
      </c>
      <c r="AG53" s="6">
        <f>IF(Feb!$E55&gt;0,VLOOKUP($A53,Feb!$O$4:$T$207,5,FALSE)+Feb!L$4/1000,0)</f>
        <v>0</v>
      </c>
      <c r="AH53" s="16">
        <f t="shared" si="45"/>
        <v>0</v>
      </c>
      <c r="AI53" s="6">
        <f>IF(Mar!$E55&gt;0,VLOOKUP($A53,Mar!$O$4:$R$207,4,FALSE),0)</f>
        <v>0</v>
      </c>
      <c r="AJ53" s="6">
        <f>IF(Mar!$E55&gt;0,VLOOKUP($A53,Mar!$O$4:$T$207,5,FALSE)+Mar!L$4/1000,0)</f>
        <v>0</v>
      </c>
      <c r="AK53" s="16">
        <f t="shared" si="46"/>
        <v>0</v>
      </c>
      <c r="AN53" s="16">
        <f t="shared" si="47"/>
        <v>0</v>
      </c>
      <c r="AQ53" s="1" t="str">
        <f t="shared" si="48"/>
        <v>Katy McIntyre</v>
      </c>
      <c r="AR53" s="6">
        <f t="shared" si="49"/>
        <v>0</v>
      </c>
      <c r="AS53" s="6">
        <f t="shared" si="50"/>
        <v>0</v>
      </c>
      <c r="AT53" s="6">
        <f t="shared" si="51"/>
        <v>0</v>
      </c>
      <c r="AU53" s="6">
        <f t="shared" si="52"/>
        <v>0</v>
      </c>
      <c r="AV53" s="6">
        <f t="shared" si="53"/>
        <v>0</v>
      </c>
      <c r="AW53" s="6">
        <f t="shared" si="54"/>
        <v>0</v>
      </c>
      <c r="AX53" s="6">
        <f t="shared" si="55"/>
        <v>0</v>
      </c>
      <c r="AY53" s="6">
        <f t="shared" si="56"/>
        <v>0</v>
      </c>
      <c r="AZ53" s="6">
        <f t="shared" si="57"/>
        <v>0</v>
      </c>
      <c r="BA53" s="6">
        <f t="shared" si="58"/>
        <v>0</v>
      </c>
      <c r="BB53" s="6">
        <f t="shared" si="59"/>
        <v>0</v>
      </c>
      <c r="BC53" s="6">
        <f t="shared" si="60"/>
        <v>0</v>
      </c>
      <c r="BE53" s="1">
        <f t="shared" si="61"/>
        <v>0</v>
      </c>
      <c r="BF53" s="1">
        <f t="shared" si="62"/>
        <v>0</v>
      </c>
      <c r="BG53" s="1">
        <f t="shared" si="63"/>
        <v>0</v>
      </c>
      <c r="BH53" s="1">
        <f t="shared" si="64"/>
        <v>0</v>
      </c>
      <c r="BI53" s="1">
        <f t="shared" si="65"/>
        <v>0</v>
      </c>
      <c r="BJ53" s="1">
        <f t="shared" si="66"/>
        <v>0</v>
      </c>
      <c r="BK53" s="1">
        <f t="shared" si="67"/>
        <v>0</v>
      </c>
      <c r="BL53" s="1">
        <f t="shared" si="68"/>
        <v>0</v>
      </c>
      <c r="BM53" s="1">
        <f t="shared" si="69"/>
        <v>0</v>
      </c>
    </row>
    <row r="54" spans="1:65" x14ac:dyDescent="0.3">
      <c r="A54" s="1" t="s">
        <v>141</v>
      </c>
      <c r="B54" s="6">
        <f>IF(Apr!$E56&gt;0,VLOOKUP($A54,Apr!$O$4:$T$209,4,FALSE),0)</f>
        <v>0</v>
      </c>
      <c r="C54" s="6">
        <f>IF(Apr!$E56&gt;0,VLOOKUP($A54,Apr!$O$4:$T$209,5,FALSE)+Apr!L$4/1000,0)</f>
        <v>0</v>
      </c>
      <c r="D54" s="16">
        <f t="shared" si="35"/>
        <v>0</v>
      </c>
      <c r="E54" s="6">
        <f>IF(May!$E56&gt;0,VLOOKUP($A54,May!$O$4:$T$208,4,FALSE),0)</f>
        <v>0</v>
      </c>
      <c r="F54" s="6">
        <f>IF(May!$E56&gt;0,VLOOKUP($A54,May!$O$4:$T$208,5,FALSE)+May!L$4/1000,0)</f>
        <v>0</v>
      </c>
      <c r="G54" s="16">
        <f t="shared" si="36"/>
        <v>0</v>
      </c>
      <c r="H54" s="6">
        <f>IF(Jun!$E56&gt;0,VLOOKUP($A54,Jun!$O$4:$R$208,4,FALSE),0)</f>
        <v>0</v>
      </c>
      <c r="I54" s="6">
        <f>IF(Jun!$E56&gt;0,VLOOKUP($A54,Jun!$O$4:$T$208,5,FALSE)+Jun!L$4/1000,0)</f>
        <v>0</v>
      </c>
      <c r="J54" s="16">
        <f t="shared" si="37"/>
        <v>0</v>
      </c>
      <c r="K54" s="6">
        <f>IF(Jul!$E56&gt;0,VLOOKUP($A54,Jul!$O$4:$R$207,4,FALSE),0)</f>
        <v>0</v>
      </c>
      <c r="L54" s="6">
        <f>IF(Jul!$E56&gt;0,VLOOKUP($A54,Jul!$O$4:$T$207,5,FALSE)+Jul!$L$4/1000,0)</f>
        <v>0</v>
      </c>
      <c r="M54" s="16">
        <f t="shared" si="38"/>
        <v>0</v>
      </c>
      <c r="N54" s="6">
        <f>IF(Aug!$E56&gt;0,VLOOKUP($A54,Aug!$O$4:$R$207,4,FALSE),0)</f>
        <v>0</v>
      </c>
      <c r="O54" s="6">
        <f>IF(Aug!$E56&gt;0,VLOOKUP($A54,Aug!$O$4:$T$207,5,FALSE)+Aug!L$4/1000,0)</f>
        <v>0</v>
      </c>
      <c r="P54" s="16">
        <f t="shared" si="39"/>
        <v>0</v>
      </c>
      <c r="Q54" s="6">
        <f>IF(Sep!$E56&gt;0,VLOOKUP($A54,Sep!$O$4:$R$207,4,FALSE),0)</f>
        <v>0</v>
      </c>
      <c r="R54" s="6">
        <f>IF(Sep!$E56&gt;0,VLOOKUP($A54,Sep!$O$4:$T$207,5,FALSE)+Sep!L$4/1000,0)</f>
        <v>0</v>
      </c>
      <c r="S54" s="16">
        <f t="shared" si="40"/>
        <v>0</v>
      </c>
      <c r="T54" s="6">
        <f>IF(Oct!$E56&gt;0,VLOOKUP($A54,Oct!$O$4:$R$207,4,FALSE),0)</f>
        <v>0</v>
      </c>
      <c r="U54" s="6">
        <f>IF(Oct!$E56&gt;0,VLOOKUP($A54,Oct!$O$4:$T$207,5,FALSE)+Oct!L$4/1000,0)</f>
        <v>0</v>
      </c>
      <c r="V54" s="16">
        <f t="shared" si="41"/>
        <v>0</v>
      </c>
      <c r="W54" s="6">
        <f>IF(Nov!$E56&gt;0,VLOOKUP($A54,Nov!$O$4:$R$207,4,FALSE),0)</f>
        <v>0</v>
      </c>
      <c r="X54" s="6">
        <f>IF(Nov!$E56&gt;0,VLOOKUP($A54,Nov!$O$4:$T$207,5,FALSE)+Nov!L$4/1000,0)</f>
        <v>0</v>
      </c>
      <c r="Y54" s="16">
        <f t="shared" si="42"/>
        <v>0</v>
      </c>
      <c r="Z54" s="6">
        <f>IF(Dec!$E56&gt;0,VLOOKUP($A54,Dec!$O$4:$R$208,4,FALSE),0)</f>
        <v>0</v>
      </c>
      <c r="AA54" s="6">
        <f>IF(Dec!$E56&gt;0,VLOOKUP($A54,Dec!$O$4:$T$208,5,FALSE)+Dec!L$4/1000,0)</f>
        <v>0</v>
      </c>
      <c r="AB54" s="16">
        <f t="shared" si="43"/>
        <v>0</v>
      </c>
      <c r="AC54" s="6">
        <f>IF(Jan!$E56&gt;0,VLOOKUP($A54,Jan!$O$4:$R$207,4,FALSE),0)</f>
        <v>0</v>
      </c>
      <c r="AD54" s="6">
        <f>IF(Jan!$E56&gt;0,VLOOKUP($A54,Jan!$O$4:$T$207,5,FALSE)+Jan!L$4/1000,0)</f>
        <v>0</v>
      </c>
      <c r="AE54" s="16">
        <f t="shared" si="44"/>
        <v>0</v>
      </c>
      <c r="AF54" s="6">
        <f>IF(Feb!$E56&gt;0,VLOOKUP($A54,Feb!$O$4:$R$207,4,FALSE),0)</f>
        <v>0</v>
      </c>
      <c r="AG54" s="6">
        <f>IF(Feb!$E56&gt;0,VLOOKUP($A54,Feb!$O$4:$T$207,5,FALSE)+Feb!L$4/1000,0)</f>
        <v>0</v>
      </c>
      <c r="AH54" s="16">
        <f t="shared" si="45"/>
        <v>0</v>
      </c>
      <c r="AI54" s="6">
        <f>IF(Mar!$E56&gt;0,VLOOKUP($A54,Mar!$O$4:$R$207,4,FALSE),0)</f>
        <v>0</v>
      </c>
      <c r="AJ54" s="6">
        <f>IF(Mar!$E56&gt;0,VLOOKUP($A54,Mar!$O$4:$T$207,5,FALSE)+Mar!L$4/1000,0)</f>
        <v>0</v>
      </c>
      <c r="AK54" s="16">
        <f t="shared" si="46"/>
        <v>0</v>
      </c>
      <c r="AN54" s="16">
        <f t="shared" si="47"/>
        <v>0</v>
      </c>
      <c r="AQ54" s="1" t="str">
        <f t="shared" si="48"/>
        <v>Kevin Murray</v>
      </c>
      <c r="AR54" s="6">
        <f t="shared" si="49"/>
        <v>0</v>
      </c>
      <c r="AS54" s="6">
        <f t="shared" si="50"/>
        <v>0</v>
      </c>
      <c r="AT54" s="6">
        <f t="shared" si="51"/>
        <v>0</v>
      </c>
      <c r="AU54" s="6">
        <f t="shared" si="52"/>
        <v>0</v>
      </c>
      <c r="AV54" s="6">
        <f t="shared" si="53"/>
        <v>0</v>
      </c>
      <c r="AW54" s="6">
        <f t="shared" si="54"/>
        <v>0</v>
      </c>
      <c r="AX54" s="6">
        <f t="shared" si="55"/>
        <v>0</v>
      </c>
      <c r="AY54" s="6">
        <f t="shared" si="56"/>
        <v>0</v>
      </c>
      <c r="AZ54" s="6">
        <f t="shared" si="57"/>
        <v>0</v>
      </c>
      <c r="BA54" s="6">
        <f t="shared" si="58"/>
        <v>0</v>
      </c>
      <c r="BB54" s="6">
        <f t="shared" si="59"/>
        <v>0</v>
      </c>
      <c r="BC54" s="6">
        <f t="shared" si="60"/>
        <v>0</v>
      </c>
      <c r="BE54" s="1">
        <f t="shared" si="61"/>
        <v>0</v>
      </c>
      <c r="BF54" s="1">
        <f t="shared" si="62"/>
        <v>0</v>
      </c>
      <c r="BG54" s="1">
        <f t="shared" si="63"/>
        <v>0</v>
      </c>
      <c r="BH54" s="1">
        <f t="shared" si="64"/>
        <v>0</v>
      </c>
      <c r="BI54" s="1">
        <f t="shared" si="65"/>
        <v>0</v>
      </c>
      <c r="BJ54" s="1">
        <f t="shared" si="66"/>
        <v>0</v>
      </c>
      <c r="BK54" s="1">
        <f t="shared" si="67"/>
        <v>0</v>
      </c>
      <c r="BL54" s="1">
        <f t="shared" si="68"/>
        <v>0</v>
      </c>
      <c r="BM54" s="1">
        <f t="shared" si="69"/>
        <v>0</v>
      </c>
    </row>
    <row r="55" spans="1:65" x14ac:dyDescent="0.3">
      <c r="A55" s="1" t="s">
        <v>202</v>
      </c>
      <c r="B55" s="6">
        <f>IF(Apr!$E57&gt;0,VLOOKUP($A55,Apr!$O$4:$T$209,4,FALSE),0)</f>
        <v>0</v>
      </c>
      <c r="C55" s="6">
        <f>IF(Apr!$E57&gt;0,VLOOKUP($A55,Apr!$O$4:$T$209,5,FALSE)+Apr!L$4/1000,0)</f>
        <v>0</v>
      </c>
      <c r="D55" s="16">
        <f t="shared" si="35"/>
        <v>0</v>
      </c>
      <c r="E55" s="6">
        <f>IF(May!$E57&gt;0,VLOOKUP($A55,May!$O$4:$T$208,4,FALSE),0)</f>
        <v>0</v>
      </c>
      <c r="F55" s="6">
        <f>IF(May!$E57&gt;0,VLOOKUP($A55,May!$O$4:$T$208,5,FALSE)+May!L$4/1000,0)</f>
        <v>0</v>
      </c>
      <c r="G55" s="16">
        <f t="shared" si="36"/>
        <v>0</v>
      </c>
      <c r="H55" s="6">
        <f>IF(Jun!$E57&gt;0,VLOOKUP($A55,Jun!$O$4:$R$208,4,FALSE),0)</f>
        <v>34</v>
      </c>
      <c r="I55" s="6">
        <f>IF(Jun!$E57&gt;0,VLOOKUP($A55,Jun!$O$4:$T$208,5,FALSE)+Jun!L$4/1000,0)</f>
        <v>1.2E-2</v>
      </c>
      <c r="J55" s="16">
        <f t="shared" si="37"/>
        <v>34.045999999999999</v>
      </c>
      <c r="K55" s="6">
        <f>IF(Jul!$E57&gt;0,VLOOKUP($A55,Jul!$O$4:$R$207,4,FALSE),0)</f>
        <v>0</v>
      </c>
      <c r="L55" s="6">
        <f>IF(Jul!$E57&gt;0,VLOOKUP($A55,Jul!$O$4:$T$207,5,FALSE)+Jul!$L$4/1000,0)</f>
        <v>0</v>
      </c>
      <c r="M55" s="16">
        <f t="shared" si="38"/>
        <v>0</v>
      </c>
      <c r="N55" s="6">
        <f>IF(Aug!$E57&gt;0,VLOOKUP($A55,Aug!$O$4:$R$207,4,FALSE),0)</f>
        <v>0</v>
      </c>
      <c r="O55" s="6">
        <f>IF(Aug!$E57&gt;0,VLOOKUP($A55,Aug!$O$4:$T$207,5,FALSE)+Aug!L$4/1000,0)</f>
        <v>0</v>
      </c>
      <c r="P55" s="16">
        <f t="shared" si="39"/>
        <v>0</v>
      </c>
      <c r="Q55" s="6">
        <f>IF(Sep!$E57&gt;0,VLOOKUP($A55,Sep!$O$4:$R$207,4,FALSE),0)</f>
        <v>0</v>
      </c>
      <c r="R55" s="6">
        <f>IF(Sep!$E57&gt;0,VLOOKUP($A55,Sep!$O$4:$T$207,5,FALSE)+Sep!L$4/1000,0)</f>
        <v>0</v>
      </c>
      <c r="S55" s="16">
        <f t="shared" si="40"/>
        <v>0</v>
      </c>
      <c r="T55" s="6">
        <f>IF(Oct!$E57&gt;0,VLOOKUP($A55,Oct!$O$4:$R$207,4,FALSE),0)</f>
        <v>0</v>
      </c>
      <c r="U55" s="6">
        <f>IF(Oct!$E57&gt;0,VLOOKUP($A55,Oct!$O$4:$T$207,5,FALSE)+Oct!L$4/1000,0)</f>
        <v>0</v>
      </c>
      <c r="V55" s="16">
        <f t="shared" si="41"/>
        <v>0</v>
      </c>
      <c r="W55" s="6">
        <f>IF(Nov!$E57&gt;0,VLOOKUP($A55,Nov!$O$4:$R$207,4,FALSE),0)</f>
        <v>0</v>
      </c>
      <c r="X55" s="6">
        <f>IF(Nov!$E57&gt;0,VLOOKUP($A55,Nov!$O$4:$T$207,5,FALSE)+Nov!L$4/1000,0)</f>
        <v>0</v>
      </c>
      <c r="Y55" s="16">
        <f t="shared" si="42"/>
        <v>0</v>
      </c>
      <c r="Z55" s="6">
        <f>IF(Dec!$E57&gt;0,VLOOKUP($A55,Dec!$O$4:$R$208,4,FALSE),0)</f>
        <v>0</v>
      </c>
      <c r="AA55" s="6">
        <f>IF(Dec!$E57&gt;0,VLOOKUP($A55,Dec!$O$4:$T$208,5,FALSE)+Dec!L$4/1000,0)</f>
        <v>0</v>
      </c>
      <c r="AB55" s="16">
        <f t="shared" si="43"/>
        <v>0</v>
      </c>
      <c r="AC55" s="6">
        <f>IF(Jan!$E57&gt;0,VLOOKUP($A55,Jan!$O$4:$R$207,4,FALSE),0)</f>
        <v>0</v>
      </c>
      <c r="AD55" s="6">
        <f>IF(Jan!$E57&gt;0,VLOOKUP($A55,Jan!$O$4:$T$207,5,FALSE)+Jan!L$4/1000,0)</f>
        <v>0</v>
      </c>
      <c r="AE55" s="16">
        <f t="shared" si="44"/>
        <v>0</v>
      </c>
      <c r="AF55" s="6">
        <f>IF(Feb!$E57&gt;0,VLOOKUP($A55,Feb!$O$4:$R$207,4,FALSE),0)</f>
        <v>0</v>
      </c>
      <c r="AG55" s="6">
        <f>IF(Feb!$E57&gt;0,VLOOKUP($A55,Feb!$O$4:$T$207,5,FALSE)+Feb!L$4/1000,0)</f>
        <v>0</v>
      </c>
      <c r="AH55" s="16">
        <f t="shared" si="45"/>
        <v>0</v>
      </c>
      <c r="AI55" s="6">
        <f>IF(Mar!$E57&gt;0,VLOOKUP($A55,Mar!$O$4:$R$207,4,FALSE),0)</f>
        <v>0</v>
      </c>
      <c r="AJ55" s="6">
        <f>IF(Mar!$E57&gt;0,VLOOKUP($A55,Mar!$O$4:$T$207,5,FALSE)+Mar!L$4/1000,0)</f>
        <v>0</v>
      </c>
      <c r="AK55" s="16">
        <f t="shared" si="46"/>
        <v>0</v>
      </c>
      <c r="AN55" s="16">
        <f t="shared" si="47"/>
        <v>34.080045999999996</v>
      </c>
      <c r="AQ55" s="1" t="str">
        <f t="shared" si="48"/>
        <v>Kim Dykes</v>
      </c>
      <c r="AR55" s="6">
        <f t="shared" si="49"/>
        <v>0</v>
      </c>
      <c r="AS55" s="6">
        <f t="shared" si="50"/>
        <v>0</v>
      </c>
      <c r="AT55" s="6">
        <f t="shared" si="51"/>
        <v>34.045999999999999</v>
      </c>
      <c r="AU55" s="6">
        <f t="shared" si="52"/>
        <v>0</v>
      </c>
      <c r="AV55" s="6">
        <f t="shared" si="53"/>
        <v>0</v>
      </c>
      <c r="AW55" s="6">
        <f t="shared" si="54"/>
        <v>0</v>
      </c>
      <c r="AX55" s="6">
        <f t="shared" si="55"/>
        <v>0</v>
      </c>
      <c r="AY55" s="6">
        <f t="shared" si="56"/>
        <v>0</v>
      </c>
      <c r="AZ55" s="6">
        <f t="shared" si="57"/>
        <v>0</v>
      </c>
      <c r="BA55" s="6">
        <f t="shared" si="58"/>
        <v>0</v>
      </c>
      <c r="BB55" s="6">
        <f t="shared" si="59"/>
        <v>0</v>
      </c>
      <c r="BC55" s="6">
        <f t="shared" si="60"/>
        <v>0</v>
      </c>
      <c r="BE55" s="1">
        <f t="shared" si="61"/>
        <v>34.045999999999999</v>
      </c>
      <c r="BF55" s="1">
        <f t="shared" si="62"/>
        <v>0</v>
      </c>
      <c r="BG55" s="1">
        <f t="shared" si="63"/>
        <v>0</v>
      </c>
      <c r="BH55" s="1">
        <f t="shared" si="64"/>
        <v>0</v>
      </c>
      <c r="BI55" s="1">
        <f t="shared" si="65"/>
        <v>0</v>
      </c>
      <c r="BJ55" s="1">
        <f t="shared" si="66"/>
        <v>0</v>
      </c>
      <c r="BK55" s="1">
        <f t="shared" si="67"/>
        <v>0</v>
      </c>
      <c r="BL55" s="1">
        <f t="shared" si="68"/>
        <v>0</v>
      </c>
      <c r="BM55" s="1">
        <f t="shared" si="69"/>
        <v>0</v>
      </c>
    </row>
    <row r="56" spans="1:65" x14ac:dyDescent="0.3">
      <c r="A56" s="1" t="s">
        <v>10</v>
      </c>
      <c r="B56" s="6">
        <f>IF(Apr!$E58&gt;0,VLOOKUP($A56,Apr!$O$4:$T$209,4,FALSE),0)</f>
        <v>30</v>
      </c>
      <c r="C56" s="6">
        <f>IF(Apr!$E58&gt;0,VLOOKUP($A56,Apr!$O$4:$T$209,5,FALSE)+Apr!L$4/1000,0)</f>
        <v>1.4999999999999999E-2</v>
      </c>
      <c r="D56" s="16">
        <f t="shared" si="35"/>
        <v>30.045000000000002</v>
      </c>
      <c r="E56" s="6">
        <f>IF(May!$E58&gt;0,VLOOKUP($A56,May!$O$4:$T$208,4,FALSE),0)</f>
        <v>0</v>
      </c>
      <c r="F56" s="6">
        <f>IF(May!$E58&gt;0,VLOOKUP($A56,May!$O$4:$T$208,5,FALSE)+May!L$4/1000,0)</f>
        <v>0</v>
      </c>
      <c r="G56" s="16">
        <f t="shared" si="36"/>
        <v>0</v>
      </c>
      <c r="H56" s="6">
        <f>IF(Jun!$E58&gt;0,VLOOKUP($A56,Jun!$O$4:$R$208,4,FALSE),0)</f>
        <v>0</v>
      </c>
      <c r="I56" s="6">
        <f>IF(Jun!$E58&gt;0,VLOOKUP($A56,Jun!$O$4:$T$208,5,FALSE)+Jun!L$4/1000,0)</f>
        <v>0</v>
      </c>
      <c r="J56" s="16">
        <f t="shared" si="37"/>
        <v>0</v>
      </c>
      <c r="K56" s="6">
        <f>IF(Jul!$E58&gt;0,VLOOKUP($A56,Jul!$O$4:$R$207,4,FALSE),0)</f>
        <v>0</v>
      </c>
      <c r="L56" s="6">
        <f>IF(Jul!$E58&gt;0,VLOOKUP($A56,Jul!$O$4:$T$207,5,FALSE)+Jul!$L$4/1000,0)</f>
        <v>0</v>
      </c>
      <c r="M56" s="16">
        <f t="shared" si="38"/>
        <v>0</v>
      </c>
      <c r="N56" s="6">
        <f>IF(Aug!$E58&gt;0,VLOOKUP($A56,Aug!$O$4:$R$207,4,FALSE),0)</f>
        <v>0</v>
      </c>
      <c r="O56" s="6">
        <f>IF(Aug!$E58&gt;0,VLOOKUP($A56,Aug!$O$4:$T$207,5,FALSE)+Aug!L$4/1000,0)</f>
        <v>0</v>
      </c>
      <c r="P56" s="16">
        <f t="shared" si="39"/>
        <v>0</v>
      </c>
      <c r="Q56" s="6">
        <f>IF(Sep!$E58&gt;0,VLOOKUP($A56,Sep!$O$4:$R$207,4,FALSE),0)</f>
        <v>0</v>
      </c>
      <c r="R56" s="6">
        <f>IF(Sep!$E58&gt;0,VLOOKUP($A56,Sep!$O$4:$T$207,5,FALSE)+Sep!L$4/1000,0)</f>
        <v>0</v>
      </c>
      <c r="S56" s="16">
        <f t="shared" si="40"/>
        <v>0</v>
      </c>
      <c r="T56" s="6">
        <f>IF(Oct!$E58&gt;0,VLOOKUP($A56,Oct!$O$4:$R$207,4,FALSE),0)</f>
        <v>0</v>
      </c>
      <c r="U56" s="6">
        <f>IF(Oct!$E58&gt;0,VLOOKUP($A56,Oct!$O$4:$T$207,5,FALSE)+Oct!L$4/1000,0)</f>
        <v>0</v>
      </c>
      <c r="V56" s="16">
        <f t="shared" si="41"/>
        <v>0</v>
      </c>
      <c r="W56" s="6">
        <f>IF(Nov!$E58&gt;0,VLOOKUP($A56,Nov!$O$4:$R$207,4,FALSE),0)</f>
        <v>0</v>
      </c>
      <c r="X56" s="6">
        <f>IF(Nov!$E58&gt;0,VLOOKUP($A56,Nov!$O$4:$T$207,5,FALSE)+Nov!L$4/1000,0)</f>
        <v>0</v>
      </c>
      <c r="Y56" s="16">
        <f t="shared" si="42"/>
        <v>0</v>
      </c>
      <c r="Z56" s="6">
        <f>IF(Dec!$E58&gt;0,VLOOKUP($A56,Dec!$O$4:$R$208,4,FALSE),0)</f>
        <v>0</v>
      </c>
      <c r="AA56" s="6">
        <f>IF(Dec!$E58&gt;0,VLOOKUP($A56,Dec!$O$4:$T$208,5,FALSE)+Dec!L$4/1000,0)</f>
        <v>0</v>
      </c>
      <c r="AB56" s="16">
        <f t="shared" si="43"/>
        <v>0</v>
      </c>
      <c r="AC56" s="6">
        <f>IF(Jan!$E58&gt;0,VLOOKUP($A56,Jan!$O$4:$R$207,4,FALSE),0)</f>
        <v>0</v>
      </c>
      <c r="AD56" s="6">
        <f>IF(Jan!$E58&gt;0,VLOOKUP($A56,Jan!$O$4:$T$207,5,FALSE)+Jan!L$4/1000,0)</f>
        <v>0</v>
      </c>
      <c r="AE56" s="16">
        <f t="shared" si="44"/>
        <v>0</v>
      </c>
      <c r="AF56" s="6">
        <f>IF(Feb!$E58&gt;0,VLOOKUP($A56,Feb!$O$4:$R$207,4,FALSE),0)</f>
        <v>0</v>
      </c>
      <c r="AG56" s="6">
        <f>IF(Feb!$E58&gt;0,VLOOKUP($A56,Feb!$O$4:$T$207,5,FALSE)+Feb!L$4/1000,0)</f>
        <v>0</v>
      </c>
      <c r="AH56" s="16">
        <f t="shared" si="45"/>
        <v>0</v>
      </c>
      <c r="AI56" s="6">
        <f>IF(Mar!$E58&gt;0,VLOOKUP($A56,Mar!$O$4:$R$207,4,FALSE),0)</f>
        <v>0</v>
      </c>
      <c r="AJ56" s="6">
        <f>IF(Mar!$E58&gt;0,VLOOKUP($A56,Mar!$O$4:$T$207,5,FALSE)+Mar!L$4/1000,0)</f>
        <v>0</v>
      </c>
      <c r="AK56" s="16">
        <f t="shared" si="46"/>
        <v>0</v>
      </c>
      <c r="AN56" s="16">
        <f t="shared" si="47"/>
        <v>30.075045000000003</v>
      </c>
      <c r="AQ56" s="1" t="str">
        <f t="shared" si="48"/>
        <v>Kirsten Burnett</v>
      </c>
      <c r="AR56" s="6">
        <f t="shared" si="49"/>
        <v>30.045000000000002</v>
      </c>
      <c r="AS56" s="6">
        <f t="shared" si="50"/>
        <v>0</v>
      </c>
      <c r="AT56" s="6">
        <f t="shared" si="51"/>
        <v>0</v>
      </c>
      <c r="AU56" s="6">
        <f t="shared" si="52"/>
        <v>0</v>
      </c>
      <c r="AV56" s="6">
        <f t="shared" si="53"/>
        <v>0</v>
      </c>
      <c r="AW56" s="6">
        <f t="shared" si="54"/>
        <v>0</v>
      </c>
      <c r="AX56" s="6">
        <f t="shared" si="55"/>
        <v>0</v>
      </c>
      <c r="AY56" s="6">
        <f t="shared" si="56"/>
        <v>0</v>
      </c>
      <c r="AZ56" s="6">
        <f t="shared" si="57"/>
        <v>0</v>
      </c>
      <c r="BA56" s="6">
        <f t="shared" si="58"/>
        <v>0</v>
      </c>
      <c r="BB56" s="6">
        <f t="shared" si="59"/>
        <v>0</v>
      </c>
      <c r="BC56" s="6">
        <f t="shared" si="60"/>
        <v>0</v>
      </c>
      <c r="BE56" s="1">
        <f t="shared" si="61"/>
        <v>30.045000000000002</v>
      </c>
      <c r="BF56" s="1">
        <f t="shared" si="62"/>
        <v>0</v>
      </c>
      <c r="BG56" s="1">
        <f t="shared" si="63"/>
        <v>0</v>
      </c>
      <c r="BH56" s="1">
        <f t="shared" si="64"/>
        <v>0</v>
      </c>
      <c r="BI56" s="1">
        <f t="shared" si="65"/>
        <v>0</v>
      </c>
      <c r="BJ56" s="1">
        <f t="shared" si="66"/>
        <v>0</v>
      </c>
      <c r="BK56" s="1">
        <f t="shared" si="67"/>
        <v>0</v>
      </c>
      <c r="BL56" s="1">
        <f t="shared" si="68"/>
        <v>0</v>
      </c>
      <c r="BM56" s="1">
        <f t="shared" si="69"/>
        <v>0</v>
      </c>
    </row>
    <row r="57" spans="1:65" x14ac:dyDescent="0.3">
      <c r="A57" s="1" t="s">
        <v>9</v>
      </c>
      <c r="B57" s="6">
        <f>IF(Apr!$E59&gt;0,VLOOKUP($A57,Apr!$O$4:$T$209,4,FALSE),0)</f>
        <v>0</v>
      </c>
      <c r="C57" s="6">
        <f>IF(Apr!$E59&gt;0,VLOOKUP($A57,Apr!$O$4:$T$209,5,FALSE)+Apr!L$4/1000,0)</f>
        <v>0</v>
      </c>
      <c r="D57" s="16">
        <f t="shared" si="35"/>
        <v>0</v>
      </c>
      <c r="E57" s="6">
        <f>IF(May!$E59&gt;0,VLOOKUP($A57,May!$O$4:$T$208,4,FALSE),0)</f>
        <v>0</v>
      </c>
      <c r="F57" s="6">
        <f>IF(May!$E59&gt;0,VLOOKUP($A57,May!$O$4:$T$208,5,FALSE)+May!L$4/1000,0)</f>
        <v>0</v>
      </c>
      <c r="G57" s="16">
        <f t="shared" si="36"/>
        <v>0</v>
      </c>
      <c r="H57" s="6">
        <f>IF(Jun!$E59&gt;0,VLOOKUP($A57,Jun!$O$4:$R$208,4,FALSE),0)</f>
        <v>0</v>
      </c>
      <c r="I57" s="6">
        <f>IF(Jun!$E59&gt;0,VLOOKUP($A57,Jun!$O$4:$T$208,5,FALSE)+Jun!L$4/1000,0)</f>
        <v>0</v>
      </c>
      <c r="J57" s="16">
        <f t="shared" si="37"/>
        <v>0</v>
      </c>
      <c r="K57" s="6">
        <f>IF(Jul!$E59&gt;0,VLOOKUP($A57,Jul!$O$4:$R$207,4,FALSE),0)</f>
        <v>0</v>
      </c>
      <c r="L57" s="6">
        <f>IF(Jul!$E59&gt;0,VLOOKUP($A57,Jul!$O$4:$T$207,5,FALSE)+Jul!$L$4/1000,0)</f>
        <v>0</v>
      </c>
      <c r="M57" s="16">
        <f t="shared" si="38"/>
        <v>0</v>
      </c>
      <c r="N57" s="6">
        <f>IF(Aug!$E59&gt;0,VLOOKUP($A57,Aug!$O$4:$R$207,4,FALSE),0)</f>
        <v>0</v>
      </c>
      <c r="O57" s="6">
        <f>IF(Aug!$E59&gt;0,VLOOKUP($A57,Aug!$O$4:$T$207,5,FALSE)+Aug!L$4/1000,0)</f>
        <v>0</v>
      </c>
      <c r="P57" s="16">
        <f t="shared" si="39"/>
        <v>0</v>
      </c>
      <c r="Q57" s="6">
        <f>IF(Sep!$E59&gt;0,VLOOKUP($A57,Sep!$O$4:$R$207,4,FALSE),0)</f>
        <v>40</v>
      </c>
      <c r="R57" s="6">
        <f>IF(Sep!$E59&gt;0,VLOOKUP($A57,Sep!$O$4:$T$207,5,FALSE)+Sep!L$4/1000,0)</f>
        <v>1.2E-2</v>
      </c>
      <c r="S57" s="16">
        <f t="shared" si="40"/>
        <v>40.052</v>
      </c>
      <c r="T57" s="6">
        <f>IF(Oct!$E59&gt;0,VLOOKUP($A57,Oct!$O$4:$R$207,4,FALSE),0)</f>
        <v>40</v>
      </c>
      <c r="U57" s="6">
        <f>IF(Oct!$E59&gt;0,VLOOKUP($A57,Oct!$O$4:$T$207,5,FALSE)+Oct!L$4/1000,0)</f>
        <v>7.0000000000000001E-3</v>
      </c>
      <c r="V57" s="16">
        <f t="shared" si="41"/>
        <v>40.046999999999997</v>
      </c>
      <c r="W57" s="6">
        <f>IF(Nov!$E59&gt;0,VLOOKUP($A57,Nov!$O$4:$R$207,4,FALSE),0)</f>
        <v>0</v>
      </c>
      <c r="X57" s="6">
        <f>IF(Nov!$E59&gt;0,VLOOKUP($A57,Nov!$O$4:$T$207,5,FALSE)+Nov!L$4/1000,0)</f>
        <v>0</v>
      </c>
      <c r="Y57" s="16">
        <f t="shared" si="42"/>
        <v>0</v>
      </c>
      <c r="Z57" s="6">
        <f>IF(Dec!$E59&gt;0,VLOOKUP($A57,Dec!$O$4:$R$208,4,FALSE),0)</f>
        <v>0</v>
      </c>
      <c r="AA57" s="6">
        <f>IF(Dec!$E59&gt;0,VLOOKUP($A57,Dec!$O$4:$T$208,5,FALSE)+Dec!L$4/1000,0)</f>
        <v>0</v>
      </c>
      <c r="AB57" s="16">
        <f t="shared" si="43"/>
        <v>0</v>
      </c>
      <c r="AC57" s="6">
        <f>IF(Jan!$E59&gt;0,VLOOKUP($A57,Jan!$O$4:$R$207,4,FALSE),0)</f>
        <v>0</v>
      </c>
      <c r="AD57" s="6">
        <f>IF(Jan!$E59&gt;0,VLOOKUP($A57,Jan!$O$4:$T$207,5,FALSE)+Jan!L$4/1000,0)</f>
        <v>0</v>
      </c>
      <c r="AE57" s="16">
        <f t="shared" si="44"/>
        <v>0</v>
      </c>
      <c r="AF57" s="6">
        <f>IF(Feb!$E59&gt;0,VLOOKUP($A57,Feb!$O$4:$R$207,4,FALSE),0)</f>
        <v>0</v>
      </c>
      <c r="AG57" s="6">
        <f>IF(Feb!$E59&gt;0,VLOOKUP($A57,Feb!$O$4:$T$207,5,FALSE)+Feb!L$4/1000,0)</f>
        <v>0</v>
      </c>
      <c r="AH57" s="16">
        <f t="shared" si="45"/>
        <v>0</v>
      </c>
      <c r="AI57" s="6">
        <f>IF(Mar!$E59&gt;0,VLOOKUP($A57,Mar!$O$4:$R$207,4,FALSE),0)</f>
        <v>0</v>
      </c>
      <c r="AJ57" s="6">
        <f>IF(Mar!$E59&gt;0,VLOOKUP($A57,Mar!$O$4:$T$207,5,FALSE)+Mar!L$4/1000,0)</f>
        <v>0</v>
      </c>
      <c r="AK57" s="16">
        <f t="shared" si="46"/>
        <v>0</v>
      </c>
      <c r="AN57" s="16">
        <f t="shared" si="47"/>
        <v>80.152400999999998</v>
      </c>
      <c r="AQ57" s="1" t="str">
        <f t="shared" si="48"/>
        <v>Laura Byrne</v>
      </c>
      <c r="AR57" s="6">
        <f t="shared" si="49"/>
        <v>0</v>
      </c>
      <c r="AS57" s="6">
        <f t="shared" si="50"/>
        <v>0</v>
      </c>
      <c r="AT57" s="6">
        <f t="shared" si="51"/>
        <v>0</v>
      </c>
      <c r="AU57" s="6">
        <f t="shared" si="52"/>
        <v>0</v>
      </c>
      <c r="AV57" s="6">
        <f t="shared" si="53"/>
        <v>0</v>
      </c>
      <c r="AW57" s="6">
        <f t="shared" si="54"/>
        <v>40.052</v>
      </c>
      <c r="AX57" s="6">
        <f t="shared" si="55"/>
        <v>40.046999999999997</v>
      </c>
      <c r="AY57" s="6">
        <f t="shared" si="56"/>
        <v>0</v>
      </c>
      <c r="AZ57" s="6">
        <f t="shared" si="57"/>
        <v>0</v>
      </c>
      <c r="BA57" s="6">
        <f t="shared" si="58"/>
        <v>0</v>
      </c>
      <c r="BB57" s="6">
        <f t="shared" si="59"/>
        <v>0</v>
      </c>
      <c r="BC57" s="6">
        <f t="shared" si="60"/>
        <v>0</v>
      </c>
      <c r="BE57" s="1">
        <f t="shared" si="61"/>
        <v>40.052</v>
      </c>
      <c r="BF57" s="1">
        <f t="shared" si="62"/>
        <v>40.046999999999997</v>
      </c>
      <c r="BG57" s="1">
        <f t="shared" si="63"/>
        <v>0</v>
      </c>
      <c r="BH57" s="1">
        <f t="shared" si="64"/>
        <v>0</v>
      </c>
      <c r="BI57" s="1">
        <f t="shared" si="65"/>
        <v>0</v>
      </c>
      <c r="BJ57" s="1">
        <f t="shared" si="66"/>
        <v>0</v>
      </c>
      <c r="BK57" s="1">
        <f t="shared" si="67"/>
        <v>0</v>
      </c>
      <c r="BL57" s="1">
        <f t="shared" si="68"/>
        <v>0</v>
      </c>
      <c r="BM57" s="1">
        <f t="shared" si="69"/>
        <v>0</v>
      </c>
    </row>
    <row r="58" spans="1:65" x14ac:dyDescent="0.3">
      <c r="A58" s="1" t="s">
        <v>183</v>
      </c>
      <c r="B58" s="6">
        <f>IF(Apr!$E60&gt;0,VLOOKUP($A58,Apr!$O$4:$T$209,4,FALSE),0)</f>
        <v>0</v>
      </c>
      <c r="C58" s="6">
        <f>IF(Apr!$E60&gt;0,VLOOKUP($A58,Apr!$O$4:$T$209,5,FALSE)+Apr!L$4/1000,0)</f>
        <v>0</v>
      </c>
      <c r="D58" s="16">
        <f t="shared" si="35"/>
        <v>0</v>
      </c>
      <c r="E58" s="6">
        <f>IF(May!$E60&gt;0,VLOOKUP($A58,May!$O$4:$T$208,4,FALSE),0)</f>
        <v>0</v>
      </c>
      <c r="F58" s="6">
        <f>IF(May!$E60&gt;0,VLOOKUP($A58,May!$O$4:$T$208,5,FALSE)+May!L$4/1000,0)</f>
        <v>0</v>
      </c>
      <c r="G58" s="16">
        <f t="shared" si="36"/>
        <v>0</v>
      </c>
      <c r="H58" s="6">
        <f>IF(Jun!$E60&gt;0,VLOOKUP($A58,Jun!$O$4:$R$208,4,FALSE),0)</f>
        <v>0</v>
      </c>
      <c r="I58" s="6">
        <f>IF(Jun!$E60&gt;0,VLOOKUP($A58,Jun!$O$4:$T$208,5,FALSE)+Jun!L$4/1000,0)</f>
        <v>0</v>
      </c>
      <c r="J58" s="16">
        <f t="shared" si="37"/>
        <v>0</v>
      </c>
      <c r="K58" s="6">
        <f>IF(Jul!$E60&gt;0,VLOOKUP($A58,Jul!$O$4:$R$207,4,FALSE),0)</f>
        <v>0</v>
      </c>
      <c r="L58" s="6">
        <f>IF(Jul!$E60&gt;0,VLOOKUP($A58,Jul!$O$4:$T$207,5,FALSE)+Jul!$L$4/1000,0)</f>
        <v>0</v>
      </c>
      <c r="M58" s="16">
        <f t="shared" si="38"/>
        <v>0</v>
      </c>
      <c r="N58" s="6">
        <f>IF(Aug!$E60&gt;0,VLOOKUP($A58,Aug!$O$4:$R$207,4,FALSE),0)</f>
        <v>0</v>
      </c>
      <c r="O58" s="6">
        <f>IF(Aug!$E60&gt;0,VLOOKUP($A58,Aug!$O$4:$T$207,5,FALSE)+Aug!L$4/1000,0)</f>
        <v>0</v>
      </c>
      <c r="P58" s="16">
        <f t="shared" si="39"/>
        <v>0</v>
      </c>
      <c r="Q58" s="6">
        <f>IF(Sep!$E60&gt;0,VLOOKUP($A58,Sep!$O$4:$R$207,4,FALSE),0)</f>
        <v>0</v>
      </c>
      <c r="R58" s="6">
        <f>IF(Sep!$E60&gt;0,VLOOKUP($A58,Sep!$O$4:$T$207,5,FALSE)+Sep!L$4/1000,0)</f>
        <v>0</v>
      </c>
      <c r="S58" s="16">
        <f t="shared" si="40"/>
        <v>0</v>
      </c>
      <c r="T58" s="6">
        <f>IF(Oct!$E60&gt;0,VLOOKUP($A58,Oct!$O$4:$R$207,4,FALSE),0)</f>
        <v>0</v>
      </c>
      <c r="U58" s="6">
        <f>IF(Oct!$E60&gt;0,VLOOKUP($A58,Oct!$O$4:$T$207,5,FALSE)+Oct!L$4/1000,0)</f>
        <v>0</v>
      </c>
      <c r="V58" s="16">
        <f t="shared" si="41"/>
        <v>0</v>
      </c>
      <c r="W58" s="6">
        <f>IF(Nov!$E60&gt;0,VLOOKUP($A58,Nov!$O$4:$R$207,4,FALSE),0)</f>
        <v>0</v>
      </c>
      <c r="X58" s="6">
        <f>IF(Nov!$E60&gt;0,VLOOKUP($A58,Nov!$O$4:$T$207,5,FALSE)+Nov!L$4/1000,0)</f>
        <v>0</v>
      </c>
      <c r="Y58" s="16">
        <f t="shared" si="42"/>
        <v>0</v>
      </c>
      <c r="Z58" s="6">
        <f>IF(Dec!$E60&gt;0,VLOOKUP($A58,Dec!$O$4:$R$208,4,FALSE),0)</f>
        <v>0</v>
      </c>
      <c r="AA58" s="6">
        <f>IF(Dec!$E60&gt;0,VLOOKUP($A58,Dec!$O$4:$T$208,5,FALSE)+Dec!L$4/1000,0)</f>
        <v>0</v>
      </c>
      <c r="AB58" s="16">
        <f t="shared" si="43"/>
        <v>0</v>
      </c>
      <c r="AC58" s="6">
        <f>IF(Jan!$E60&gt;0,VLOOKUP($A58,Jan!$O$4:$R$207,4,FALSE),0)</f>
        <v>0</v>
      </c>
      <c r="AD58" s="6">
        <f>IF(Jan!$E60&gt;0,VLOOKUP($A58,Jan!$O$4:$T$207,5,FALSE)+Jan!L$4/1000,0)</f>
        <v>0</v>
      </c>
      <c r="AE58" s="16">
        <f t="shared" si="44"/>
        <v>0</v>
      </c>
      <c r="AF58" s="6">
        <f>IF(Feb!$E60&gt;0,VLOOKUP($A58,Feb!$O$4:$R$207,4,FALSE),0)</f>
        <v>0</v>
      </c>
      <c r="AG58" s="6">
        <f>IF(Feb!$E60&gt;0,VLOOKUP($A58,Feb!$O$4:$T$207,5,FALSE)+Feb!L$4/1000,0)</f>
        <v>0</v>
      </c>
      <c r="AH58" s="16">
        <f t="shared" si="45"/>
        <v>0</v>
      </c>
      <c r="AI58" s="6">
        <f>IF(Mar!$E60&gt;0,VLOOKUP($A58,Mar!$O$4:$R$207,4,FALSE),0)</f>
        <v>0</v>
      </c>
      <c r="AJ58" s="6">
        <f>IF(Mar!$E60&gt;0,VLOOKUP($A58,Mar!$O$4:$T$207,5,FALSE)+Mar!L$4/1000,0)</f>
        <v>0</v>
      </c>
      <c r="AK58" s="16">
        <f t="shared" si="46"/>
        <v>0</v>
      </c>
      <c r="AN58" s="16">
        <f t="shared" si="47"/>
        <v>0</v>
      </c>
      <c r="AQ58" s="1" t="str">
        <f t="shared" si="48"/>
        <v>Lee Ramsden</v>
      </c>
      <c r="AR58" s="6">
        <f t="shared" si="49"/>
        <v>0</v>
      </c>
      <c r="AS58" s="6">
        <f t="shared" si="50"/>
        <v>0</v>
      </c>
      <c r="AT58" s="6">
        <f t="shared" si="51"/>
        <v>0</v>
      </c>
      <c r="AU58" s="6">
        <f t="shared" si="52"/>
        <v>0</v>
      </c>
      <c r="AV58" s="6">
        <f t="shared" si="53"/>
        <v>0</v>
      </c>
      <c r="AW58" s="6">
        <f t="shared" si="54"/>
        <v>0</v>
      </c>
      <c r="AX58" s="6">
        <f t="shared" si="55"/>
        <v>0</v>
      </c>
      <c r="AY58" s="6">
        <f t="shared" si="56"/>
        <v>0</v>
      </c>
      <c r="AZ58" s="6">
        <f t="shared" si="57"/>
        <v>0</v>
      </c>
      <c r="BA58" s="6">
        <f t="shared" si="58"/>
        <v>0</v>
      </c>
      <c r="BB58" s="6">
        <f t="shared" si="59"/>
        <v>0</v>
      </c>
      <c r="BC58" s="6">
        <f t="shared" si="60"/>
        <v>0</v>
      </c>
      <c r="BE58" s="1">
        <f t="shared" si="61"/>
        <v>0</v>
      </c>
      <c r="BF58" s="1">
        <f t="shared" si="62"/>
        <v>0</v>
      </c>
      <c r="BG58" s="1">
        <f t="shared" si="63"/>
        <v>0</v>
      </c>
      <c r="BH58" s="1">
        <f t="shared" si="64"/>
        <v>0</v>
      </c>
      <c r="BI58" s="1">
        <f t="shared" si="65"/>
        <v>0</v>
      </c>
      <c r="BJ58" s="1">
        <f t="shared" si="66"/>
        <v>0</v>
      </c>
      <c r="BK58" s="1">
        <f t="shared" si="67"/>
        <v>0</v>
      </c>
      <c r="BL58" s="1">
        <f t="shared" si="68"/>
        <v>0</v>
      </c>
      <c r="BM58" s="1">
        <f t="shared" si="69"/>
        <v>0</v>
      </c>
    </row>
    <row r="59" spans="1:65" x14ac:dyDescent="0.3">
      <c r="A59" s="1" t="s">
        <v>148</v>
      </c>
      <c r="B59" s="6">
        <f>IF(Apr!$E61&gt;0,VLOOKUP($A59,Apr!$O$4:$T$209,4,FALSE),0)</f>
        <v>0</v>
      </c>
      <c r="C59" s="6">
        <f>IF(Apr!$E61&gt;0,VLOOKUP($A59,Apr!$O$4:$T$209,5,FALSE)+Apr!L$4/1000,0)</f>
        <v>0</v>
      </c>
      <c r="D59" s="16">
        <f t="shared" si="35"/>
        <v>0</v>
      </c>
      <c r="E59" s="6">
        <f>IF(May!$E61&gt;0,VLOOKUP($A59,May!$O$4:$T$208,4,FALSE),0)</f>
        <v>0</v>
      </c>
      <c r="F59" s="6">
        <f>IF(May!$E61&gt;0,VLOOKUP($A59,May!$O$4:$T$208,5,FALSE)+May!L$4/1000,0)</f>
        <v>0</v>
      </c>
      <c r="G59" s="16">
        <f t="shared" si="36"/>
        <v>0</v>
      </c>
      <c r="H59" s="6">
        <f>IF(Jun!$E61&gt;0,VLOOKUP($A59,Jun!$O$4:$R$208,4,FALSE),0)</f>
        <v>31</v>
      </c>
      <c r="I59" s="6">
        <f>IF(Jun!$E61&gt;0,VLOOKUP($A59,Jun!$O$4:$T$208,5,FALSE)+Jun!L$4/1000,0)</f>
        <v>1.2E-2</v>
      </c>
      <c r="J59" s="16">
        <f t="shared" si="37"/>
        <v>31.042999999999999</v>
      </c>
      <c r="K59" s="6">
        <f>IF(Jul!$E61&gt;0,VLOOKUP($A59,Jul!$O$4:$R$207,4,FALSE),0)</f>
        <v>39</v>
      </c>
      <c r="L59" s="6">
        <f>IF(Jul!$E61&gt;0,VLOOKUP($A59,Jul!$O$4:$T$207,5,FALSE)+Jul!$L$4/1000,0)</f>
        <v>2.0099999999999998</v>
      </c>
      <c r="M59" s="16">
        <f t="shared" si="38"/>
        <v>41.048999999999999</v>
      </c>
      <c r="N59" s="6">
        <f>IF(Aug!$E61&gt;0,VLOOKUP($A59,Aug!$O$4:$R$207,4,FALSE),0)</f>
        <v>40</v>
      </c>
      <c r="O59" s="6">
        <f>IF(Aug!$E61&gt;0,VLOOKUP($A59,Aug!$O$4:$T$207,5,FALSE)+Aug!L$4/1000,0)</f>
        <v>2.0049999999999999</v>
      </c>
      <c r="P59" s="16">
        <f t="shared" si="39"/>
        <v>42.045000000000002</v>
      </c>
      <c r="Q59" s="6">
        <f>IF(Sep!$E61&gt;0,VLOOKUP($A59,Sep!$O$4:$R$207,4,FALSE),0)</f>
        <v>0</v>
      </c>
      <c r="R59" s="6">
        <f>IF(Sep!$E61&gt;0,VLOOKUP($A59,Sep!$O$4:$T$207,5,FALSE)+Sep!L$4/1000,0)</f>
        <v>0</v>
      </c>
      <c r="S59" s="16">
        <f t="shared" si="40"/>
        <v>0</v>
      </c>
      <c r="T59" s="6">
        <f>IF(Oct!$E61&gt;0,VLOOKUP($A59,Oct!$O$4:$R$207,4,FALSE),0)</f>
        <v>0</v>
      </c>
      <c r="U59" s="6">
        <f>IF(Oct!$E61&gt;0,VLOOKUP($A59,Oct!$O$4:$T$207,5,FALSE)+Oct!L$4/1000,0)</f>
        <v>0</v>
      </c>
      <c r="V59" s="16">
        <f t="shared" si="41"/>
        <v>0</v>
      </c>
      <c r="W59" s="6">
        <f>IF(Nov!$E61&gt;0,VLOOKUP($A59,Nov!$O$4:$R$207,4,FALSE),0)</f>
        <v>39</v>
      </c>
      <c r="X59" s="6">
        <f>IF(Nov!$E61&gt;0,VLOOKUP($A59,Nov!$O$4:$T$207,5,FALSE)+Nov!L$4/1000,0)</f>
        <v>5.0000000000000001E-3</v>
      </c>
      <c r="Y59" s="16">
        <f t="shared" si="42"/>
        <v>39.044000000000004</v>
      </c>
      <c r="Z59" s="6">
        <f>IF(Dec!$E61&gt;0,VLOOKUP($A59,Dec!$O$4:$R$208,4,FALSE),0)</f>
        <v>0</v>
      </c>
      <c r="AA59" s="6">
        <f>IF(Dec!$E61&gt;0,VLOOKUP($A59,Dec!$O$4:$T$208,5,FALSE)+Dec!L$4/1000,0)</f>
        <v>0</v>
      </c>
      <c r="AB59" s="16">
        <f t="shared" si="43"/>
        <v>0</v>
      </c>
      <c r="AC59" s="6">
        <f>IF(Jan!$E61&gt;0,VLOOKUP($A59,Jan!$O$4:$R$207,4,FALSE),0)</f>
        <v>0</v>
      </c>
      <c r="AD59" s="6">
        <f>IF(Jan!$E61&gt;0,VLOOKUP($A59,Jan!$O$4:$T$207,5,FALSE)+Jan!L$4/1000,0)</f>
        <v>0</v>
      </c>
      <c r="AE59" s="16">
        <f t="shared" si="44"/>
        <v>0</v>
      </c>
      <c r="AF59" s="6">
        <f>IF(Feb!$E61&gt;0,VLOOKUP($A59,Feb!$O$4:$R$207,4,FALSE),0)</f>
        <v>37</v>
      </c>
      <c r="AG59" s="6">
        <f>IF(Feb!$E61&gt;0,VLOOKUP($A59,Feb!$O$4:$T$207,5,FALSE)+Feb!L$4/1000,0)</f>
        <v>2.0150000000000001</v>
      </c>
      <c r="AH59" s="16">
        <f t="shared" si="45"/>
        <v>39.052</v>
      </c>
      <c r="AI59" s="6">
        <f>IF(Mar!$E61&gt;0,VLOOKUP($A59,Mar!$O$4:$R$207,4,FALSE),0)</f>
        <v>0</v>
      </c>
      <c r="AJ59" s="6">
        <f>IF(Mar!$E61&gt;0,VLOOKUP($A59,Mar!$O$4:$T$207,5,FALSE)+Mar!L$4/1000,0)</f>
        <v>0</v>
      </c>
      <c r="AK59" s="16">
        <f t="shared" si="46"/>
        <v>0</v>
      </c>
      <c r="AN59" s="16">
        <f t="shared" si="47"/>
        <v>192.2965384</v>
      </c>
      <c r="AQ59" s="1" t="str">
        <f t="shared" si="48"/>
        <v>Lewis McAfee</v>
      </c>
      <c r="AR59" s="6">
        <f t="shared" si="49"/>
        <v>0</v>
      </c>
      <c r="AS59" s="6">
        <f t="shared" si="50"/>
        <v>0</v>
      </c>
      <c r="AT59" s="6">
        <f t="shared" si="51"/>
        <v>31.042999999999999</v>
      </c>
      <c r="AU59" s="6">
        <f t="shared" si="52"/>
        <v>41.048999999999999</v>
      </c>
      <c r="AV59" s="6">
        <f t="shared" si="53"/>
        <v>42.045000000000002</v>
      </c>
      <c r="AW59" s="6">
        <f t="shared" si="54"/>
        <v>0</v>
      </c>
      <c r="AX59" s="6">
        <f t="shared" si="55"/>
        <v>0</v>
      </c>
      <c r="AY59" s="6">
        <f t="shared" si="56"/>
        <v>39.044000000000004</v>
      </c>
      <c r="AZ59" s="6">
        <f t="shared" si="57"/>
        <v>0</v>
      </c>
      <c r="BA59" s="6">
        <f t="shared" si="58"/>
        <v>0</v>
      </c>
      <c r="BB59" s="6">
        <f t="shared" si="59"/>
        <v>39.052</v>
      </c>
      <c r="BC59" s="6">
        <f t="shared" si="60"/>
        <v>0</v>
      </c>
      <c r="BE59" s="1">
        <f t="shared" si="61"/>
        <v>42.045000000000002</v>
      </c>
      <c r="BF59" s="1">
        <f t="shared" si="62"/>
        <v>41.048999999999999</v>
      </c>
      <c r="BG59" s="1">
        <f t="shared" si="63"/>
        <v>39.052</v>
      </c>
      <c r="BH59" s="1">
        <f t="shared" si="64"/>
        <v>39.044000000000004</v>
      </c>
      <c r="BI59" s="1">
        <f t="shared" si="65"/>
        <v>31.042999999999999</v>
      </c>
      <c r="BJ59" s="1">
        <f t="shared" si="66"/>
        <v>0</v>
      </c>
      <c r="BK59" s="1">
        <f t="shared" si="67"/>
        <v>0</v>
      </c>
      <c r="BL59" s="1">
        <f t="shared" si="68"/>
        <v>0</v>
      </c>
      <c r="BM59" s="1">
        <f t="shared" si="69"/>
        <v>0</v>
      </c>
    </row>
    <row r="60" spans="1:65" x14ac:dyDescent="0.3">
      <c r="A60" s="1" t="s">
        <v>200</v>
      </c>
      <c r="B60" s="6">
        <f>IF(Apr!$E62&gt;0,VLOOKUP($A60,Apr!$O$4:$T$209,4,FALSE),0)</f>
        <v>38</v>
      </c>
      <c r="C60" s="6">
        <f>IF(Apr!$E62&gt;0,VLOOKUP($A60,Apr!$O$4:$T$209,5,FALSE)+Apr!L$4/1000,0)</f>
        <v>1.4999999999999999E-2</v>
      </c>
      <c r="D60" s="16">
        <f t="shared" si="35"/>
        <v>38.052999999999997</v>
      </c>
      <c r="E60" s="6">
        <f>IF(May!$E62&gt;0,VLOOKUP($A60,May!$O$4:$T$208,4,FALSE),0)</f>
        <v>0</v>
      </c>
      <c r="F60" s="6">
        <f>IF(May!$E62&gt;0,VLOOKUP($A60,May!$O$4:$T$208,5,FALSE)+May!L$4/1000,0)</f>
        <v>0</v>
      </c>
      <c r="G60" s="16">
        <f t="shared" si="36"/>
        <v>0</v>
      </c>
      <c r="H60" s="6">
        <f>IF(Jun!$E62&gt;0,VLOOKUP($A60,Jun!$O$4:$R$208,4,FALSE),0)</f>
        <v>0</v>
      </c>
      <c r="I60" s="6">
        <f>IF(Jun!$E62&gt;0,VLOOKUP($A60,Jun!$O$4:$T$208,5,FALSE)+Jun!L$4/1000,0)</f>
        <v>0</v>
      </c>
      <c r="J60" s="16">
        <f t="shared" si="37"/>
        <v>0</v>
      </c>
      <c r="K60" s="6">
        <f>IF(Jul!$E62&gt;0,VLOOKUP($A60,Jul!$O$4:$R$207,4,FALSE),0)</f>
        <v>0</v>
      </c>
      <c r="L60" s="6">
        <f>IF(Jul!$E62&gt;0,VLOOKUP($A60,Jul!$O$4:$T$207,5,FALSE)+Jul!$L$4/1000,0)</f>
        <v>0</v>
      </c>
      <c r="M60" s="16">
        <f t="shared" si="38"/>
        <v>0</v>
      </c>
      <c r="N60" s="6">
        <f>IF(Aug!$E62&gt;0,VLOOKUP($A60,Aug!$O$4:$R$207,4,FALSE),0)</f>
        <v>0</v>
      </c>
      <c r="O60" s="6">
        <f>IF(Aug!$E62&gt;0,VLOOKUP($A60,Aug!$O$4:$T$207,5,FALSE)+Aug!L$4/1000,0)</f>
        <v>0</v>
      </c>
      <c r="P60" s="16">
        <f t="shared" si="39"/>
        <v>0</v>
      </c>
      <c r="Q60" s="6">
        <f>IF(Sep!$E62&gt;0,VLOOKUP($A60,Sep!$O$4:$R$207,4,FALSE),0)</f>
        <v>0</v>
      </c>
      <c r="R60" s="6">
        <f>IF(Sep!$E62&gt;0,VLOOKUP($A60,Sep!$O$4:$T$207,5,FALSE)+Sep!L$4/1000,0)</f>
        <v>0</v>
      </c>
      <c r="S60" s="16">
        <f t="shared" si="40"/>
        <v>0</v>
      </c>
      <c r="T60" s="6">
        <f>IF(Oct!$E62&gt;0,VLOOKUP($A60,Oct!$O$4:$R$207,4,FALSE),0)</f>
        <v>0</v>
      </c>
      <c r="U60" s="6">
        <f>IF(Oct!$E62&gt;0,VLOOKUP($A60,Oct!$O$4:$T$207,5,FALSE)+Oct!L$4/1000,0)</f>
        <v>0</v>
      </c>
      <c r="V60" s="16">
        <f t="shared" si="41"/>
        <v>0</v>
      </c>
      <c r="W60" s="6">
        <f>IF(Nov!$E62&gt;0,VLOOKUP($A60,Nov!$O$4:$R$207,4,FALSE),0)</f>
        <v>0</v>
      </c>
      <c r="X60" s="6">
        <f>IF(Nov!$E62&gt;0,VLOOKUP($A60,Nov!$O$4:$T$207,5,FALSE)+Nov!L$4/1000,0)</f>
        <v>0</v>
      </c>
      <c r="Y60" s="16">
        <f t="shared" si="42"/>
        <v>0</v>
      </c>
      <c r="Z60" s="6">
        <f>IF(Dec!$E62&gt;0,VLOOKUP($A60,Dec!$O$4:$R$208,4,FALSE),0)</f>
        <v>0</v>
      </c>
      <c r="AA60" s="6">
        <f>IF(Dec!$E62&gt;0,VLOOKUP($A60,Dec!$O$4:$T$208,5,FALSE)+Dec!L$4/1000,0)</f>
        <v>0</v>
      </c>
      <c r="AB60" s="16">
        <f t="shared" si="43"/>
        <v>0</v>
      </c>
      <c r="AC60" s="6">
        <f>IF(Jan!$E62&gt;0,VLOOKUP($A60,Jan!$O$4:$R$207,4,FALSE),0)</f>
        <v>0</v>
      </c>
      <c r="AD60" s="6">
        <f>IF(Jan!$E62&gt;0,VLOOKUP($A60,Jan!$O$4:$T$207,5,FALSE)+Jan!L$4/1000,0)</f>
        <v>0</v>
      </c>
      <c r="AE60" s="16">
        <f t="shared" si="44"/>
        <v>0</v>
      </c>
      <c r="AF60" s="6">
        <f>IF(Feb!$E62&gt;0,VLOOKUP($A60,Feb!$O$4:$R$207,4,FALSE),0)</f>
        <v>0</v>
      </c>
      <c r="AG60" s="6">
        <f>IF(Feb!$E62&gt;0,VLOOKUP($A60,Feb!$O$4:$T$207,5,FALSE)+Feb!L$4/1000,0)</f>
        <v>0</v>
      </c>
      <c r="AH60" s="16">
        <f t="shared" si="45"/>
        <v>0</v>
      </c>
      <c r="AI60" s="6">
        <f>IF(Mar!$E62&gt;0,VLOOKUP($A60,Mar!$O$4:$R$207,4,FALSE),0)</f>
        <v>0</v>
      </c>
      <c r="AJ60" s="6">
        <f>IF(Mar!$E62&gt;0,VLOOKUP($A60,Mar!$O$4:$T$207,5,FALSE)+Mar!L$4/1000,0)</f>
        <v>0</v>
      </c>
      <c r="AK60" s="16">
        <f t="shared" si="46"/>
        <v>0</v>
      </c>
      <c r="AN60" s="16">
        <f t="shared" si="47"/>
        <v>38.091052999999995</v>
      </c>
      <c r="AQ60" s="1" t="str">
        <f t="shared" si="48"/>
        <v>Liah Murphy</v>
      </c>
      <c r="AR60" s="6">
        <f t="shared" si="49"/>
        <v>38.052999999999997</v>
      </c>
      <c r="AS60" s="6">
        <f t="shared" si="50"/>
        <v>0</v>
      </c>
      <c r="AT60" s="6">
        <f t="shared" si="51"/>
        <v>0</v>
      </c>
      <c r="AU60" s="6">
        <f t="shared" si="52"/>
        <v>0</v>
      </c>
      <c r="AV60" s="6">
        <f t="shared" si="53"/>
        <v>0</v>
      </c>
      <c r="AW60" s="6">
        <f t="shared" si="54"/>
        <v>0</v>
      </c>
      <c r="AX60" s="6">
        <f t="shared" si="55"/>
        <v>0</v>
      </c>
      <c r="AY60" s="6">
        <f t="shared" si="56"/>
        <v>0</v>
      </c>
      <c r="AZ60" s="6">
        <f t="shared" si="57"/>
        <v>0</v>
      </c>
      <c r="BA60" s="6">
        <f t="shared" si="58"/>
        <v>0</v>
      </c>
      <c r="BB60" s="6">
        <f t="shared" si="59"/>
        <v>0</v>
      </c>
      <c r="BC60" s="6">
        <f t="shared" si="60"/>
        <v>0</v>
      </c>
      <c r="BE60" s="1">
        <f t="shared" si="61"/>
        <v>38.052999999999997</v>
      </c>
      <c r="BF60" s="1">
        <f t="shared" si="62"/>
        <v>0</v>
      </c>
      <c r="BG60" s="1">
        <f t="shared" si="63"/>
        <v>0</v>
      </c>
      <c r="BH60" s="1">
        <f t="shared" si="64"/>
        <v>0</v>
      </c>
      <c r="BI60" s="1">
        <f t="shared" si="65"/>
        <v>0</v>
      </c>
      <c r="BJ60" s="1">
        <f t="shared" si="66"/>
        <v>0</v>
      </c>
      <c r="BK60" s="1">
        <f t="shared" si="67"/>
        <v>0</v>
      </c>
      <c r="BL60" s="1">
        <f t="shared" si="68"/>
        <v>0</v>
      </c>
      <c r="BM60" s="1">
        <f t="shared" si="69"/>
        <v>0</v>
      </c>
    </row>
    <row r="61" spans="1:65" x14ac:dyDescent="0.3">
      <c r="A61" s="1" t="s">
        <v>167</v>
      </c>
      <c r="B61" s="6">
        <f>IF(Apr!$E63&gt;0,VLOOKUP($A61,Apr!$O$4:$T$209,4,FALSE),0)</f>
        <v>0</v>
      </c>
      <c r="C61" s="6">
        <f>IF(Apr!$E63&gt;0,VLOOKUP($A61,Apr!$O$4:$T$209,5,FALSE)+Apr!L$4/1000,0)</f>
        <v>0</v>
      </c>
      <c r="D61" s="16">
        <f t="shared" si="35"/>
        <v>0</v>
      </c>
      <c r="E61" s="6">
        <f>IF(May!$E63&gt;0,VLOOKUP($A61,May!$O$4:$T$208,4,FALSE),0)</f>
        <v>0</v>
      </c>
      <c r="F61" s="6">
        <f>IF(May!$E63&gt;0,VLOOKUP($A61,May!$O$4:$T$208,5,FALSE)+May!L$4/1000,0)</f>
        <v>0</v>
      </c>
      <c r="G61" s="16">
        <f t="shared" si="36"/>
        <v>0</v>
      </c>
      <c r="H61" s="6">
        <f>IF(Jun!$E63&gt;0,VLOOKUP($A61,Jun!$O$4:$R$208,4,FALSE),0)</f>
        <v>0</v>
      </c>
      <c r="I61" s="6">
        <f>IF(Jun!$E63&gt;0,VLOOKUP($A61,Jun!$O$4:$T$208,5,FALSE)+Jun!L$4/1000,0)</f>
        <v>0</v>
      </c>
      <c r="J61" s="16">
        <f t="shared" si="37"/>
        <v>0</v>
      </c>
      <c r="K61" s="6">
        <f>IF(Jul!$E63&gt;0,VLOOKUP($A61,Jul!$O$4:$R$207,4,FALSE),0)</f>
        <v>0</v>
      </c>
      <c r="L61" s="6">
        <f>IF(Jul!$E63&gt;0,VLOOKUP($A61,Jul!$O$4:$T$207,5,FALSE)+Jul!$L$4/1000,0)</f>
        <v>0</v>
      </c>
      <c r="M61" s="16">
        <f t="shared" si="38"/>
        <v>0</v>
      </c>
      <c r="N61" s="6">
        <f>IF(Aug!$E63&gt;0,VLOOKUP($A61,Aug!$O$4:$R$207,4,FALSE),0)</f>
        <v>0</v>
      </c>
      <c r="O61" s="6">
        <f>IF(Aug!$E63&gt;0,VLOOKUP($A61,Aug!$O$4:$T$207,5,FALSE)+Aug!L$4/1000,0)</f>
        <v>0</v>
      </c>
      <c r="P61" s="16">
        <f t="shared" si="39"/>
        <v>0</v>
      </c>
      <c r="Q61" s="6">
        <f>IF(Sep!$E63&gt;0,VLOOKUP($A61,Sep!$O$4:$R$207,4,FALSE),0)</f>
        <v>0</v>
      </c>
      <c r="R61" s="6">
        <f>IF(Sep!$E63&gt;0,VLOOKUP($A61,Sep!$O$4:$T$207,5,FALSE)+Sep!L$4/1000,0)</f>
        <v>0</v>
      </c>
      <c r="S61" s="16">
        <f t="shared" si="40"/>
        <v>0</v>
      </c>
      <c r="T61" s="6">
        <f>IF(Oct!$E63&gt;0,VLOOKUP($A61,Oct!$O$4:$R$207,4,FALSE),0)</f>
        <v>0</v>
      </c>
      <c r="U61" s="6">
        <f>IF(Oct!$E63&gt;0,VLOOKUP($A61,Oct!$O$4:$T$207,5,FALSE)+Oct!L$4/1000,0)</f>
        <v>0</v>
      </c>
      <c r="V61" s="16">
        <f t="shared" si="41"/>
        <v>0</v>
      </c>
      <c r="W61" s="6">
        <f>IF(Nov!$E63&gt;0,VLOOKUP($A61,Nov!$O$4:$R$207,4,FALSE),0)</f>
        <v>0</v>
      </c>
      <c r="X61" s="6">
        <f>IF(Nov!$E63&gt;0,VLOOKUP($A61,Nov!$O$4:$T$207,5,FALSE)+Nov!L$4/1000,0)</f>
        <v>0</v>
      </c>
      <c r="Y61" s="16">
        <f t="shared" si="42"/>
        <v>0</v>
      </c>
      <c r="Z61" s="6">
        <f>IF(Dec!$E63&gt;0,VLOOKUP($A61,Dec!$O$4:$R$208,4,FALSE),0)</f>
        <v>0</v>
      </c>
      <c r="AA61" s="6">
        <f>IF(Dec!$E63&gt;0,VLOOKUP($A61,Dec!$O$4:$T$208,5,FALSE)+Dec!L$4/1000,0)</f>
        <v>0</v>
      </c>
      <c r="AB61" s="16">
        <f t="shared" si="43"/>
        <v>0</v>
      </c>
      <c r="AC61" s="6">
        <f>IF(Jan!$E63&gt;0,VLOOKUP($A61,Jan!$O$4:$R$207,4,FALSE),0)</f>
        <v>0</v>
      </c>
      <c r="AD61" s="6">
        <f>IF(Jan!$E63&gt;0,VLOOKUP($A61,Jan!$O$4:$T$207,5,FALSE)+Jan!L$4/1000,0)</f>
        <v>0</v>
      </c>
      <c r="AE61" s="16">
        <f t="shared" si="44"/>
        <v>0</v>
      </c>
      <c r="AF61" s="6">
        <f>IF(Feb!$E63&gt;0,VLOOKUP($A61,Feb!$O$4:$R$207,4,FALSE),0)</f>
        <v>0</v>
      </c>
      <c r="AG61" s="6">
        <f>IF(Feb!$E63&gt;0,VLOOKUP($A61,Feb!$O$4:$T$207,5,FALSE)+Feb!L$4/1000,0)</f>
        <v>0</v>
      </c>
      <c r="AH61" s="16">
        <f t="shared" si="45"/>
        <v>0</v>
      </c>
      <c r="AI61" s="6">
        <f>IF(Mar!$E63&gt;0,VLOOKUP($A61,Mar!$O$4:$R$207,4,FALSE),0)</f>
        <v>0</v>
      </c>
      <c r="AJ61" s="6">
        <f>IF(Mar!$E63&gt;0,VLOOKUP($A61,Mar!$O$4:$T$207,5,FALSE)+Mar!L$4/1000,0)</f>
        <v>0</v>
      </c>
      <c r="AK61" s="16">
        <f t="shared" si="46"/>
        <v>0</v>
      </c>
      <c r="AN61" s="16">
        <f t="shared" si="47"/>
        <v>0</v>
      </c>
      <c r="AQ61" s="1" t="str">
        <f t="shared" si="48"/>
        <v>Linda Chadderton</v>
      </c>
      <c r="AR61" s="6">
        <f t="shared" si="49"/>
        <v>0</v>
      </c>
      <c r="AS61" s="6">
        <f t="shared" si="50"/>
        <v>0</v>
      </c>
      <c r="AT61" s="6">
        <f t="shared" si="51"/>
        <v>0</v>
      </c>
      <c r="AU61" s="6">
        <f t="shared" si="52"/>
        <v>0</v>
      </c>
      <c r="AV61" s="6">
        <f t="shared" si="53"/>
        <v>0</v>
      </c>
      <c r="AW61" s="6">
        <f t="shared" si="54"/>
        <v>0</v>
      </c>
      <c r="AX61" s="6">
        <f t="shared" si="55"/>
        <v>0</v>
      </c>
      <c r="AY61" s="6">
        <f t="shared" si="56"/>
        <v>0</v>
      </c>
      <c r="AZ61" s="6">
        <f t="shared" si="57"/>
        <v>0</v>
      </c>
      <c r="BA61" s="6">
        <f t="shared" si="58"/>
        <v>0</v>
      </c>
      <c r="BB61" s="6">
        <f t="shared" si="59"/>
        <v>0</v>
      </c>
      <c r="BC61" s="6">
        <f t="shared" si="60"/>
        <v>0</v>
      </c>
      <c r="BE61" s="1">
        <f t="shared" si="61"/>
        <v>0</v>
      </c>
      <c r="BF61" s="1">
        <f t="shared" si="62"/>
        <v>0</v>
      </c>
      <c r="BG61" s="1">
        <f t="shared" si="63"/>
        <v>0</v>
      </c>
      <c r="BH61" s="1">
        <f t="shared" si="64"/>
        <v>0</v>
      </c>
      <c r="BI61" s="1">
        <f t="shared" si="65"/>
        <v>0</v>
      </c>
      <c r="BJ61" s="1">
        <f t="shared" si="66"/>
        <v>0</v>
      </c>
      <c r="BK61" s="1">
        <f t="shared" si="67"/>
        <v>0</v>
      </c>
      <c r="BL61" s="1">
        <f t="shared" si="68"/>
        <v>0</v>
      </c>
      <c r="BM61" s="1">
        <f t="shared" si="69"/>
        <v>0</v>
      </c>
    </row>
    <row r="62" spans="1:65" x14ac:dyDescent="0.3">
      <c r="A62" s="1" t="s">
        <v>182</v>
      </c>
      <c r="B62" s="6">
        <f>IF(Apr!$E64&gt;0,VLOOKUP($A62,Apr!$O$4:$T$209,4,FALSE),0)</f>
        <v>0</v>
      </c>
      <c r="C62" s="6">
        <f>IF(Apr!$E64&gt;0,VLOOKUP($A62,Apr!$O$4:$T$209,5,FALSE)+Apr!L$4/1000,0)</f>
        <v>0</v>
      </c>
      <c r="D62" s="16">
        <f t="shared" si="35"/>
        <v>0</v>
      </c>
      <c r="E62" s="6">
        <f>IF(May!$E64&gt;0,VLOOKUP($A62,May!$O$4:$T$208,4,FALSE),0)</f>
        <v>0</v>
      </c>
      <c r="F62" s="6">
        <f>IF(May!$E64&gt;0,VLOOKUP($A62,May!$O$4:$T$208,5,FALSE)+May!L$4/1000,0)</f>
        <v>0</v>
      </c>
      <c r="G62" s="16">
        <f t="shared" si="36"/>
        <v>0</v>
      </c>
      <c r="H62" s="6">
        <f>IF(Jun!$E64&gt;0,VLOOKUP($A62,Jun!$O$4:$R$208,4,FALSE),0)</f>
        <v>0</v>
      </c>
      <c r="I62" s="6">
        <f>IF(Jun!$E64&gt;0,VLOOKUP($A62,Jun!$O$4:$T$208,5,FALSE)+Jun!L$4/1000,0)</f>
        <v>0</v>
      </c>
      <c r="J62" s="16">
        <f t="shared" si="37"/>
        <v>0</v>
      </c>
      <c r="K62" s="6">
        <f>IF(Jul!$E64&gt;0,VLOOKUP($A62,Jul!$O$4:$R$207,4,FALSE),0)</f>
        <v>0</v>
      </c>
      <c r="L62" s="6">
        <f>IF(Jul!$E64&gt;0,VLOOKUP($A62,Jul!$O$4:$T$207,5,FALSE)+Jul!$L$4/1000,0)</f>
        <v>0</v>
      </c>
      <c r="M62" s="16">
        <f t="shared" si="38"/>
        <v>0</v>
      </c>
      <c r="N62" s="6">
        <f>IF(Aug!$E64&gt;0,VLOOKUP($A62,Aug!$O$4:$R$207,4,FALSE),0)</f>
        <v>0</v>
      </c>
      <c r="O62" s="6">
        <f>IF(Aug!$E64&gt;0,VLOOKUP($A62,Aug!$O$4:$T$207,5,FALSE)+Aug!L$4/1000,0)</f>
        <v>0</v>
      </c>
      <c r="P62" s="16">
        <f t="shared" si="39"/>
        <v>0</v>
      </c>
      <c r="Q62" s="6">
        <f>IF(Sep!$E64&gt;0,VLOOKUP($A62,Sep!$O$4:$R$207,4,FALSE),0)</f>
        <v>0</v>
      </c>
      <c r="R62" s="6">
        <f>IF(Sep!$E64&gt;0,VLOOKUP($A62,Sep!$O$4:$T$207,5,FALSE)+Sep!L$4/1000,0)</f>
        <v>0</v>
      </c>
      <c r="S62" s="16">
        <f t="shared" si="40"/>
        <v>0</v>
      </c>
      <c r="T62" s="6">
        <f>IF(Oct!$E64&gt;0,VLOOKUP($A62,Oct!$O$4:$R$207,4,FALSE),0)</f>
        <v>0</v>
      </c>
      <c r="U62" s="6">
        <f>IF(Oct!$E64&gt;0,VLOOKUP($A62,Oct!$O$4:$T$207,5,FALSE)+Oct!L$4/1000,0)</f>
        <v>0</v>
      </c>
      <c r="V62" s="16">
        <f t="shared" si="41"/>
        <v>0</v>
      </c>
      <c r="W62" s="6">
        <f>IF(Nov!$E64&gt;0,VLOOKUP($A62,Nov!$O$4:$R$207,4,FALSE),0)</f>
        <v>0</v>
      </c>
      <c r="X62" s="6">
        <f>IF(Nov!$E64&gt;0,VLOOKUP($A62,Nov!$O$4:$T$207,5,FALSE)+Nov!L$4/1000,0)</f>
        <v>0</v>
      </c>
      <c r="Y62" s="16">
        <f t="shared" si="42"/>
        <v>0</v>
      </c>
      <c r="Z62" s="6">
        <f>IF(Dec!$E64&gt;0,VLOOKUP($A62,Dec!$O$4:$R$208,4,FALSE),0)</f>
        <v>0</v>
      </c>
      <c r="AA62" s="6">
        <f>IF(Dec!$E64&gt;0,VLOOKUP($A62,Dec!$O$4:$T$208,5,FALSE)+Dec!L$4/1000,0)</f>
        <v>0</v>
      </c>
      <c r="AB62" s="16">
        <f t="shared" si="43"/>
        <v>0</v>
      </c>
      <c r="AC62" s="6">
        <f>IF(Jan!$E64&gt;0,VLOOKUP($A62,Jan!$O$4:$R$207,4,FALSE),0)</f>
        <v>0</v>
      </c>
      <c r="AD62" s="6">
        <f>IF(Jan!$E64&gt;0,VLOOKUP($A62,Jan!$O$4:$T$207,5,FALSE)+Jan!L$4/1000,0)</f>
        <v>0</v>
      </c>
      <c r="AE62" s="16">
        <f t="shared" si="44"/>
        <v>0</v>
      </c>
      <c r="AF62" s="6">
        <f>IF(Feb!$E64&gt;0,VLOOKUP($A62,Feb!$O$4:$R$207,4,FALSE),0)</f>
        <v>0</v>
      </c>
      <c r="AG62" s="6">
        <f>IF(Feb!$E64&gt;0,VLOOKUP($A62,Feb!$O$4:$T$207,5,FALSE)+Feb!L$4/1000,0)</f>
        <v>0</v>
      </c>
      <c r="AH62" s="16">
        <f t="shared" si="45"/>
        <v>0</v>
      </c>
      <c r="AI62" s="6">
        <f>IF(Mar!$E64&gt;0,VLOOKUP($A62,Mar!$O$4:$R$207,4,FALSE),0)</f>
        <v>0</v>
      </c>
      <c r="AJ62" s="6">
        <f>IF(Mar!$E64&gt;0,VLOOKUP($A62,Mar!$O$4:$T$207,5,FALSE)+Mar!L$4/1000,0)</f>
        <v>0</v>
      </c>
      <c r="AK62" s="16">
        <f t="shared" si="46"/>
        <v>0</v>
      </c>
      <c r="AN62" s="16">
        <f t="shared" si="47"/>
        <v>0</v>
      </c>
      <c r="AQ62" s="1" t="str">
        <f t="shared" si="48"/>
        <v>Liz Boon</v>
      </c>
      <c r="AR62" s="6">
        <f t="shared" si="49"/>
        <v>0</v>
      </c>
      <c r="AS62" s="6">
        <f t="shared" si="50"/>
        <v>0</v>
      </c>
      <c r="AT62" s="6">
        <f t="shared" si="51"/>
        <v>0</v>
      </c>
      <c r="AU62" s="6">
        <f t="shared" si="52"/>
        <v>0</v>
      </c>
      <c r="AV62" s="6">
        <f t="shared" si="53"/>
        <v>0</v>
      </c>
      <c r="AW62" s="6">
        <f t="shared" si="54"/>
        <v>0</v>
      </c>
      <c r="AX62" s="6">
        <f t="shared" si="55"/>
        <v>0</v>
      </c>
      <c r="AY62" s="6">
        <f t="shared" si="56"/>
        <v>0</v>
      </c>
      <c r="AZ62" s="6">
        <f t="shared" si="57"/>
        <v>0</v>
      </c>
      <c r="BA62" s="6">
        <f t="shared" si="58"/>
        <v>0</v>
      </c>
      <c r="BB62" s="6">
        <f t="shared" si="59"/>
        <v>0</v>
      </c>
      <c r="BC62" s="6">
        <f t="shared" si="60"/>
        <v>0</v>
      </c>
      <c r="BE62" s="1">
        <f t="shared" si="61"/>
        <v>0</v>
      </c>
      <c r="BF62" s="1">
        <f t="shared" si="62"/>
        <v>0</v>
      </c>
      <c r="BG62" s="1">
        <f t="shared" si="63"/>
        <v>0</v>
      </c>
      <c r="BH62" s="1">
        <f t="shared" si="64"/>
        <v>0</v>
      </c>
      <c r="BI62" s="1">
        <f t="shared" si="65"/>
        <v>0</v>
      </c>
      <c r="BJ62" s="1">
        <f t="shared" si="66"/>
        <v>0</v>
      </c>
      <c r="BK62" s="1">
        <f t="shared" si="67"/>
        <v>0</v>
      </c>
      <c r="BL62" s="1">
        <f t="shared" si="68"/>
        <v>0</v>
      </c>
      <c r="BM62" s="1">
        <f t="shared" si="69"/>
        <v>0</v>
      </c>
    </row>
    <row r="63" spans="1:65" x14ac:dyDescent="0.3">
      <c r="A63" s="1" t="s">
        <v>145</v>
      </c>
      <c r="B63" s="6">
        <f>IF(Apr!$E65&gt;0,VLOOKUP($A63,Apr!$O$4:$T$209,4,FALSE),0)</f>
        <v>0</v>
      </c>
      <c r="C63" s="6">
        <f>IF(Apr!$E65&gt;0,VLOOKUP($A63,Apr!$O$4:$T$209,5,FALSE)+Apr!L$4/1000,0)</f>
        <v>0</v>
      </c>
      <c r="D63" s="16">
        <f t="shared" si="35"/>
        <v>0</v>
      </c>
      <c r="E63" s="6">
        <f>IF(May!$E65&gt;0,VLOOKUP($A63,May!$O$4:$T$208,4,FALSE),0)</f>
        <v>0</v>
      </c>
      <c r="F63" s="6">
        <f>IF(May!$E65&gt;0,VLOOKUP($A63,May!$O$4:$T$208,5,FALSE)+May!L$4/1000,0)</f>
        <v>0</v>
      </c>
      <c r="G63" s="16">
        <f t="shared" si="36"/>
        <v>0</v>
      </c>
      <c r="H63" s="6">
        <f>IF(Jun!$E65&gt;0,VLOOKUP($A63,Jun!$O$4:$R$208,4,FALSE),0)</f>
        <v>0</v>
      </c>
      <c r="I63" s="6">
        <f>IF(Jun!$E65&gt;0,VLOOKUP($A63,Jun!$O$4:$T$208,5,FALSE)+Jun!L$4/1000,0)</f>
        <v>0</v>
      </c>
      <c r="J63" s="16">
        <f t="shared" si="37"/>
        <v>0</v>
      </c>
      <c r="K63" s="6">
        <f>IF(Jul!$E65&gt;0,VLOOKUP($A63,Jul!$O$4:$R$207,4,FALSE),0)</f>
        <v>0</v>
      </c>
      <c r="L63" s="6">
        <f>IF(Jul!$E65&gt;0,VLOOKUP($A63,Jul!$O$4:$T$207,5,FALSE)+Jul!$L$4/1000,0)</f>
        <v>0</v>
      </c>
      <c r="M63" s="16">
        <f t="shared" si="38"/>
        <v>0</v>
      </c>
      <c r="N63" s="6">
        <f>IF(Aug!$E65&gt;0,VLOOKUP($A63,Aug!$O$4:$R$207,4,FALSE),0)</f>
        <v>0</v>
      </c>
      <c r="O63" s="6">
        <f>IF(Aug!$E65&gt;0,VLOOKUP($A63,Aug!$O$4:$T$207,5,FALSE)+Aug!L$4/1000,0)</f>
        <v>0</v>
      </c>
      <c r="P63" s="16">
        <f t="shared" si="39"/>
        <v>0</v>
      </c>
      <c r="Q63" s="6">
        <f>IF(Sep!$E65&gt;0,VLOOKUP($A63,Sep!$O$4:$R$207,4,FALSE),0)</f>
        <v>31</v>
      </c>
      <c r="R63" s="6">
        <f>IF(Sep!$E65&gt;0,VLOOKUP($A63,Sep!$O$4:$T$207,5,FALSE)+Sep!L$4/1000,0)</f>
        <v>1.2E-2</v>
      </c>
      <c r="S63" s="16">
        <f t="shared" si="40"/>
        <v>31.042999999999999</v>
      </c>
      <c r="T63" s="6">
        <f>IF(Oct!$E65&gt;0,VLOOKUP($A63,Oct!$O$4:$R$207,4,FALSE),0)</f>
        <v>0</v>
      </c>
      <c r="U63" s="6">
        <f>IF(Oct!$E65&gt;0,VLOOKUP($A63,Oct!$O$4:$T$207,5,FALSE)+Oct!L$4/1000,0)</f>
        <v>0</v>
      </c>
      <c r="V63" s="16">
        <f t="shared" si="41"/>
        <v>0</v>
      </c>
      <c r="W63" s="6">
        <f>IF(Nov!$E65&gt;0,VLOOKUP($A63,Nov!$O$4:$R$207,4,FALSE),0)</f>
        <v>0</v>
      </c>
      <c r="X63" s="6">
        <f>IF(Nov!$E65&gt;0,VLOOKUP($A63,Nov!$O$4:$T$207,5,FALSE)+Nov!L$4/1000,0)</f>
        <v>0</v>
      </c>
      <c r="Y63" s="16">
        <f t="shared" si="42"/>
        <v>0</v>
      </c>
      <c r="Z63" s="6">
        <f>IF(Dec!$E65&gt;0,VLOOKUP($A63,Dec!$O$4:$R$208,4,FALSE),0)</f>
        <v>0</v>
      </c>
      <c r="AA63" s="6">
        <f>IF(Dec!$E65&gt;0,VLOOKUP($A63,Dec!$O$4:$T$208,5,FALSE)+Dec!L$4/1000,0)</f>
        <v>0</v>
      </c>
      <c r="AB63" s="16">
        <f t="shared" si="43"/>
        <v>0</v>
      </c>
      <c r="AC63" s="6">
        <f>IF(Jan!$E65&gt;0,VLOOKUP($A63,Jan!$O$4:$R$207,4,FALSE),0)</f>
        <v>40</v>
      </c>
      <c r="AD63" s="6">
        <f>IF(Jan!$E65&gt;0,VLOOKUP($A63,Jan!$O$4:$T$207,5,FALSE)+Jan!L$4/1000,0)</f>
        <v>2.0150000000000001</v>
      </c>
      <c r="AE63" s="16">
        <f t="shared" si="44"/>
        <v>42.055</v>
      </c>
      <c r="AF63" s="6">
        <f>IF(Feb!$E65&gt;0,VLOOKUP($A63,Feb!$O$4:$R$207,4,FALSE),0)</f>
        <v>39</v>
      </c>
      <c r="AG63" s="6">
        <f>IF(Feb!$E65&gt;0,VLOOKUP($A63,Feb!$O$4:$T$207,5,FALSE)+Feb!L$4/1000,0)</f>
        <v>2.0150000000000001</v>
      </c>
      <c r="AH63" s="16">
        <f t="shared" si="45"/>
        <v>41.054000000000002</v>
      </c>
      <c r="AI63" s="6">
        <f>IF(Mar!$E65&gt;0,VLOOKUP($A63,Mar!$O$4:$R$207,4,FALSE),0)</f>
        <v>0</v>
      </c>
      <c r="AJ63" s="6">
        <f>IF(Mar!$E65&gt;0,VLOOKUP($A63,Mar!$O$4:$T$207,5,FALSE)+Mar!L$4/1000,0)</f>
        <v>0</v>
      </c>
      <c r="AK63" s="16">
        <f t="shared" si="46"/>
        <v>0</v>
      </c>
      <c r="AN63" s="16">
        <f t="shared" si="47"/>
        <v>114.21394826666668</v>
      </c>
      <c r="AQ63" s="1" t="str">
        <f t="shared" si="48"/>
        <v>Liz Canavan</v>
      </c>
      <c r="AR63" s="6">
        <f t="shared" si="49"/>
        <v>0</v>
      </c>
      <c r="AS63" s="6">
        <f t="shared" si="50"/>
        <v>0</v>
      </c>
      <c r="AT63" s="6">
        <f t="shared" si="51"/>
        <v>0</v>
      </c>
      <c r="AU63" s="6">
        <f t="shared" si="52"/>
        <v>0</v>
      </c>
      <c r="AV63" s="6">
        <f t="shared" si="53"/>
        <v>0</v>
      </c>
      <c r="AW63" s="6">
        <f t="shared" si="54"/>
        <v>31.042999999999999</v>
      </c>
      <c r="AX63" s="6">
        <f t="shared" si="55"/>
        <v>0</v>
      </c>
      <c r="AY63" s="6">
        <f t="shared" si="56"/>
        <v>0</v>
      </c>
      <c r="AZ63" s="6">
        <f t="shared" si="57"/>
        <v>0</v>
      </c>
      <c r="BA63" s="6">
        <f t="shared" si="58"/>
        <v>42.055</v>
      </c>
      <c r="BB63" s="6">
        <f t="shared" si="59"/>
        <v>41.054000000000002</v>
      </c>
      <c r="BC63" s="6">
        <f t="shared" si="60"/>
        <v>0</v>
      </c>
      <c r="BE63" s="1">
        <f t="shared" si="61"/>
        <v>42.055</v>
      </c>
      <c r="BF63" s="1">
        <f t="shared" si="62"/>
        <v>41.054000000000002</v>
      </c>
      <c r="BG63" s="1">
        <f t="shared" si="63"/>
        <v>31.042999999999999</v>
      </c>
      <c r="BH63" s="1">
        <f t="shared" si="64"/>
        <v>0</v>
      </c>
      <c r="BI63" s="1">
        <f t="shared" si="65"/>
        <v>0</v>
      </c>
      <c r="BJ63" s="1">
        <f t="shared" si="66"/>
        <v>0</v>
      </c>
      <c r="BK63" s="1">
        <f t="shared" si="67"/>
        <v>0</v>
      </c>
      <c r="BL63" s="1">
        <f t="shared" si="68"/>
        <v>0</v>
      </c>
      <c r="BM63" s="1">
        <f t="shared" si="69"/>
        <v>0</v>
      </c>
    </row>
    <row r="64" spans="1:65" x14ac:dyDescent="0.3">
      <c r="A64" s="1" t="s">
        <v>160</v>
      </c>
      <c r="B64" s="6">
        <f>IF(Apr!$E66&gt;0,VLOOKUP($A64,Apr!$O$4:$T$209,4,FALSE),0)</f>
        <v>0</v>
      </c>
      <c r="C64" s="6">
        <f>IF(Apr!$E66&gt;0,VLOOKUP($A64,Apr!$O$4:$T$209,5,FALSE)+Apr!L$4/1000,0)</f>
        <v>0</v>
      </c>
      <c r="D64" s="16">
        <f t="shared" si="35"/>
        <v>0</v>
      </c>
      <c r="E64" s="6">
        <f>IF(May!$E66&gt;0,VLOOKUP($A64,May!$O$4:$T$208,4,FALSE),0)</f>
        <v>0</v>
      </c>
      <c r="F64" s="6">
        <f>IF(May!$E66&gt;0,VLOOKUP($A64,May!$O$4:$T$208,5,FALSE)+May!L$4/1000,0)</f>
        <v>0</v>
      </c>
      <c r="G64" s="16">
        <f t="shared" si="36"/>
        <v>0</v>
      </c>
      <c r="H64" s="6">
        <f>IF(Jun!$E66&gt;0,VLOOKUP($A64,Jun!$O$4:$R$208,4,FALSE),0)</f>
        <v>0</v>
      </c>
      <c r="I64" s="6">
        <f>IF(Jun!$E66&gt;0,VLOOKUP($A64,Jun!$O$4:$T$208,5,FALSE)+Jun!L$4/1000,0)</f>
        <v>0</v>
      </c>
      <c r="J64" s="16">
        <f t="shared" si="37"/>
        <v>0</v>
      </c>
      <c r="K64" s="6">
        <f>IF(Jul!$E66&gt;0,VLOOKUP($A64,Jul!$O$4:$R$207,4,FALSE),0)</f>
        <v>0</v>
      </c>
      <c r="L64" s="6">
        <f>IF(Jul!$E66&gt;0,VLOOKUP($A64,Jul!$O$4:$T$207,5,FALSE)+Jul!$L$4/1000,0)</f>
        <v>0</v>
      </c>
      <c r="M64" s="16">
        <f t="shared" si="38"/>
        <v>0</v>
      </c>
      <c r="N64" s="6">
        <f>IF(Aug!$E66&gt;0,VLOOKUP($A64,Aug!$O$4:$R$207,4,FALSE),0)</f>
        <v>0</v>
      </c>
      <c r="O64" s="6">
        <f>IF(Aug!$E66&gt;0,VLOOKUP($A64,Aug!$O$4:$T$207,5,FALSE)+Aug!L$4/1000,0)</f>
        <v>0</v>
      </c>
      <c r="P64" s="16">
        <f t="shared" si="39"/>
        <v>0</v>
      </c>
      <c r="Q64" s="6">
        <f>IF(Sep!$E66&gt;0,VLOOKUP($A64,Sep!$O$4:$R$207,4,FALSE),0)</f>
        <v>0</v>
      </c>
      <c r="R64" s="6">
        <f>IF(Sep!$E66&gt;0,VLOOKUP($A64,Sep!$O$4:$T$207,5,FALSE)+Sep!L$4/1000,0)</f>
        <v>0</v>
      </c>
      <c r="S64" s="16">
        <f t="shared" si="40"/>
        <v>0</v>
      </c>
      <c r="T64" s="6">
        <f>IF(Oct!$E66&gt;0,VLOOKUP($A64,Oct!$O$4:$R$207,4,FALSE),0)</f>
        <v>0</v>
      </c>
      <c r="U64" s="6">
        <f>IF(Oct!$E66&gt;0,VLOOKUP($A64,Oct!$O$4:$T$207,5,FALSE)+Oct!L$4/1000,0)</f>
        <v>0</v>
      </c>
      <c r="V64" s="16">
        <f t="shared" si="41"/>
        <v>0</v>
      </c>
      <c r="W64" s="6">
        <f>IF(Nov!$E66&gt;0,VLOOKUP($A64,Nov!$O$4:$R$207,4,FALSE),0)</f>
        <v>0</v>
      </c>
      <c r="X64" s="6">
        <f>IF(Nov!$E66&gt;0,VLOOKUP($A64,Nov!$O$4:$T$207,5,FALSE)+Nov!L$4/1000,0)</f>
        <v>0</v>
      </c>
      <c r="Y64" s="16">
        <f t="shared" si="42"/>
        <v>0</v>
      </c>
      <c r="Z64" s="6">
        <f>IF(Dec!$E66&gt;0,VLOOKUP($A64,Dec!$O$4:$R$208,4,FALSE),0)</f>
        <v>0</v>
      </c>
      <c r="AA64" s="6">
        <f>IF(Dec!$E66&gt;0,VLOOKUP($A64,Dec!$O$4:$T$208,5,FALSE)+Dec!L$4/1000,0)</f>
        <v>0</v>
      </c>
      <c r="AB64" s="16">
        <f t="shared" si="43"/>
        <v>0</v>
      </c>
      <c r="AC64" s="6">
        <f>IF(Jan!$E66&gt;0,VLOOKUP($A64,Jan!$O$4:$R$207,4,FALSE),0)</f>
        <v>0</v>
      </c>
      <c r="AD64" s="6">
        <f>IF(Jan!$E66&gt;0,VLOOKUP($A64,Jan!$O$4:$T$207,5,FALSE)+Jan!L$4/1000,0)</f>
        <v>0</v>
      </c>
      <c r="AE64" s="16">
        <f t="shared" si="44"/>
        <v>0</v>
      </c>
      <c r="AF64" s="6">
        <f>IF(Feb!$E66&gt;0,VLOOKUP($A64,Feb!$O$4:$R$207,4,FALSE),0)</f>
        <v>0</v>
      </c>
      <c r="AG64" s="6">
        <f>IF(Feb!$E66&gt;0,VLOOKUP($A64,Feb!$O$4:$T$207,5,FALSE)+Feb!L$4/1000,0)</f>
        <v>0</v>
      </c>
      <c r="AH64" s="16">
        <f t="shared" si="45"/>
        <v>0</v>
      </c>
      <c r="AI64" s="6">
        <f>IF(Mar!$E66&gt;0,VLOOKUP($A64,Mar!$O$4:$R$207,4,FALSE),0)</f>
        <v>0</v>
      </c>
      <c r="AJ64" s="6">
        <f>IF(Mar!$E66&gt;0,VLOOKUP($A64,Mar!$O$4:$T$207,5,FALSE)+Mar!L$4/1000,0)</f>
        <v>0</v>
      </c>
      <c r="AK64" s="16">
        <f t="shared" si="46"/>
        <v>0</v>
      </c>
      <c r="AN64" s="16">
        <f t="shared" si="47"/>
        <v>0</v>
      </c>
      <c r="AQ64" s="1" t="str">
        <f t="shared" si="48"/>
        <v>Louise Cox</v>
      </c>
      <c r="AR64" s="6">
        <f t="shared" si="49"/>
        <v>0</v>
      </c>
      <c r="AS64" s="6">
        <f t="shared" si="50"/>
        <v>0</v>
      </c>
      <c r="AT64" s="6">
        <f t="shared" si="51"/>
        <v>0</v>
      </c>
      <c r="AU64" s="6">
        <f t="shared" si="52"/>
        <v>0</v>
      </c>
      <c r="AV64" s="6">
        <f t="shared" si="53"/>
        <v>0</v>
      </c>
      <c r="AW64" s="6">
        <f t="shared" si="54"/>
        <v>0</v>
      </c>
      <c r="AX64" s="6">
        <f t="shared" si="55"/>
        <v>0</v>
      </c>
      <c r="AY64" s="6">
        <f t="shared" si="56"/>
        <v>0</v>
      </c>
      <c r="AZ64" s="6">
        <f t="shared" si="57"/>
        <v>0</v>
      </c>
      <c r="BA64" s="6">
        <f t="shared" si="58"/>
        <v>0</v>
      </c>
      <c r="BB64" s="6">
        <f t="shared" si="59"/>
        <v>0</v>
      </c>
      <c r="BC64" s="6">
        <f t="shared" si="60"/>
        <v>0</v>
      </c>
      <c r="BE64" s="1">
        <f t="shared" si="61"/>
        <v>0</v>
      </c>
      <c r="BF64" s="1">
        <f t="shared" si="62"/>
        <v>0</v>
      </c>
      <c r="BG64" s="1">
        <f t="shared" si="63"/>
        <v>0</v>
      </c>
      <c r="BH64" s="1">
        <f t="shared" si="64"/>
        <v>0</v>
      </c>
      <c r="BI64" s="1">
        <f t="shared" si="65"/>
        <v>0</v>
      </c>
      <c r="BJ64" s="1">
        <f t="shared" si="66"/>
        <v>0</v>
      </c>
      <c r="BK64" s="1">
        <f t="shared" si="67"/>
        <v>0</v>
      </c>
      <c r="BL64" s="1">
        <f t="shared" si="68"/>
        <v>0</v>
      </c>
      <c r="BM64" s="1">
        <f t="shared" si="69"/>
        <v>0</v>
      </c>
    </row>
    <row r="65" spans="1:65" x14ac:dyDescent="0.3">
      <c r="A65" s="36" t="s">
        <v>162</v>
      </c>
      <c r="B65" s="6">
        <f>IF(Apr!$E67&gt;0,VLOOKUP($A65,Apr!$O$4:$T$209,4,FALSE),0)</f>
        <v>28</v>
      </c>
      <c r="C65" s="6">
        <f>IF(Apr!$E67&gt;0,VLOOKUP($A65,Apr!$O$4:$T$209,5,FALSE)+Apr!L$4/1000,0)</f>
        <v>1.4999999999999999E-2</v>
      </c>
      <c r="D65" s="16">
        <f t="shared" si="35"/>
        <v>28.042999999999999</v>
      </c>
      <c r="E65" s="6">
        <f>IF(May!$E67&gt;0,VLOOKUP($A65,May!$O$4:$T$208,4,FALSE),0)</f>
        <v>0</v>
      </c>
      <c r="F65" s="6">
        <f>IF(May!$E67&gt;0,VLOOKUP($A65,May!$O$4:$T$208,5,FALSE)+May!L$4/1000,0)</f>
        <v>0</v>
      </c>
      <c r="G65" s="16">
        <f t="shared" si="36"/>
        <v>0</v>
      </c>
      <c r="H65" s="6">
        <f>IF(Jun!$E67&gt;0,VLOOKUP($A65,Jun!$O$4:$R$208,4,FALSE),0)</f>
        <v>0</v>
      </c>
      <c r="I65" s="6">
        <f>IF(Jun!$E67&gt;0,VLOOKUP($A65,Jun!$O$4:$T$208,5,FALSE)+Jun!L$4/1000,0)</f>
        <v>0</v>
      </c>
      <c r="J65" s="16">
        <f t="shared" si="37"/>
        <v>0</v>
      </c>
      <c r="K65" s="6">
        <f>IF(Jul!$E67&gt;0,VLOOKUP($A65,Jul!$O$4:$R$207,4,FALSE),0)</f>
        <v>0</v>
      </c>
      <c r="L65" s="6">
        <f>IF(Jul!$E67&gt;0,VLOOKUP($A65,Jul!$O$4:$T$207,5,FALSE)+Jul!$L$4/1000,0)</f>
        <v>0</v>
      </c>
      <c r="M65" s="16">
        <f t="shared" si="38"/>
        <v>0</v>
      </c>
      <c r="N65" s="6">
        <f>IF(Aug!$E67&gt;0,VLOOKUP($A65,Aug!$O$4:$R$207,4,FALSE),0)</f>
        <v>0</v>
      </c>
      <c r="O65" s="6">
        <f>IF(Aug!$E67&gt;0,VLOOKUP($A65,Aug!$O$4:$T$207,5,FALSE)+Aug!L$4/1000,0)</f>
        <v>0</v>
      </c>
      <c r="P65" s="16">
        <f t="shared" si="39"/>
        <v>0</v>
      </c>
      <c r="Q65" s="6">
        <f>IF(Sep!$E67&gt;0,VLOOKUP($A65,Sep!$O$4:$R$207,4,FALSE),0)</f>
        <v>0</v>
      </c>
      <c r="R65" s="6">
        <f>IF(Sep!$E67&gt;0,VLOOKUP($A65,Sep!$O$4:$T$207,5,FALSE)+Sep!L$4/1000,0)</f>
        <v>0</v>
      </c>
      <c r="S65" s="16">
        <f t="shared" si="40"/>
        <v>0</v>
      </c>
      <c r="T65" s="6">
        <f>IF(Oct!$E67&gt;0,VLOOKUP($A65,Oct!$O$4:$R$207,4,FALSE),0)</f>
        <v>0</v>
      </c>
      <c r="U65" s="6">
        <f>IF(Oct!$E67&gt;0,VLOOKUP($A65,Oct!$O$4:$T$207,5,FALSE)+Oct!L$4/1000,0)</f>
        <v>0</v>
      </c>
      <c r="V65" s="16">
        <f t="shared" si="41"/>
        <v>0</v>
      </c>
      <c r="W65" s="6">
        <f>IF(Nov!$E67&gt;0,VLOOKUP($A65,Nov!$O$4:$R$207,4,FALSE),0)</f>
        <v>0</v>
      </c>
      <c r="X65" s="6">
        <f>IF(Nov!$E67&gt;0,VLOOKUP($A65,Nov!$O$4:$T$207,5,FALSE)+Nov!L$4/1000,0)</f>
        <v>0</v>
      </c>
      <c r="Y65" s="16">
        <f t="shared" si="42"/>
        <v>0</v>
      </c>
      <c r="Z65" s="6">
        <f>IF(Dec!$E67&gt;0,VLOOKUP($A65,Dec!$O$4:$R$208,4,FALSE),0)</f>
        <v>40</v>
      </c>
      <c r="AA65" s="6">
        <f>IF(Dec!$E67&gt;0,VLOOKUP($A65,Dec!$O$4:$T$208,5,FALSE)+Dec!L$4/1000,0)</f>
        <v>1.2E-2</v>
      </c>
      <c r="AB65" s="16">
        <f t="shared" si="43"/>
        <v>40.052</v>
      </c>
      <c r="AC65" s="6">
        <f>IF(Jan!$E67&gt;0,VLOOKUP($A65,Jan!$O$4:$R$207,4,FALSE),0)</f>
        <v>0</v>
      </c>
      <c r="AD65" s="6">
        <f>IF(Jan!$E67&gt;0,VLOOKUP($A65,Jan!$O$4:$T$207,5,FALSE)+Jan!L$4/1000,0)</f>
        <v>0</v>
      </c>
      <c r="AE65" s="16">
        <f t="shared" si="44"/>
        <v>0</v>
      </c>
      <c r="AF65" s="6">
        <f>IF(Feb!$E67&gt;0,VLOOKUP($A65,Feb!$O$4:$R$207,4,FALSE),0)</f>
        <v>0</v>
      </c>
      <c r="AG65" s="6">
        <f>IF(Feb!$E67&gt;0,VLOOKUP($A65,Feb!$O$4:$T$207,5,FALSE)+Feb!L$4/1000,0)</f>
        <v>0</v>
      </c>
      <c r="AH65" s="16">
        <f t="shared" si="45"/>
        <v>0</v>
      </c>
      <c r="AI65" s="6">
        <f>IF(Mar!$E67&gt;0,VLOOKUP($A65,Mar!$O$4:$R$207,4,FALSE),0)</f>
        <v>0</v>
      </c>
      <c r="AJ65" s="6">
        <f>IF(Mar!$E67&gt;0,VLOOKUP($A65,Mar!$O$4:$T$207,5,FALSE)+Mar!L$4/1000,0)</f>
        <v>0</v>
      </c>
      <c r="AK65" s="16">
        <f t="shared" si="46"/>
        <v>0</v>
      </c>
      <c r="AN65" s="16">
        <f t="shared" si="47"/>
        <v>68.144399666666672</v>
      </c>
      <c r="AQ65" s="1" t="str">
        <f t="shared" si="48"/>
        <v>Maddy Markham</v>
      </c>
      <c r="AR65" s="6">
        <f t="shared" si="49"/>
        <v>28.042999999999999</v>
      </c>
      <c r="AS65" s="6">
        <f t="shared" si="50"/>
        <v>0</v>
      </c>
      <c r="AT65" s="6">
        <f t="shared" si="51"/>
        <v>0</v>
      </c>
      <c r="AU65" s="6">
        <f t="shared" si="52"/>
        <v>0</v>
      </c>
      <c r="AV65" s="6">
        <f t="shared" si="53"/>
        <v>0</v>
      </c>
      <c r="AW65" s="6">
        <f t="shared" si="54"/>
        <v>0</v>
      </c>
      <c r="AX65" s="6">
        <f t="shared" si="55"/>
        <v>0</v>
      </c>
      <c r="AY65" s="6">
        <f t="shared" si="56"/>
        <v>0</v>
      </c>
      <c r="AZ65" s="6">
        <f t="shared" si="57"/>
        <v>40.052</v>
      </c>
      <c r="BA65" s="6">
        <f t="shared" si="58"/>
        <v>0</v>
      </c>
      <c r="BB65" s="6">
        <f t="shared" si="59"/>
        <v>0</v>
      </c>
      <c r="BC65" s="6">
        <f t="shared" si="60"/>
        <v>0</v>
      </c>
      <c r="BE65" s="1">
        <f t="shared" si="61"/>
        <v>40.052</v>
      </c>
      <c r="BF65" s="1">
        <f t="shared" si="62"/>
        <v>28.042999999999999</v>
      </c>
      <c r="BG65" s="1">
        <f t="shared" si="63"/>
        <v>0</v>
      </c>
      <c r="BH65" s="1">
        <f t="shared" si="64"/>
        <v>0</v>
      </c>
      <c r="BI65" s="1">
        <f t="shared" si="65"/>
        <v>0</v>
      </c>
      <c r="BJ65" s="1">
        <f t="shared" si="66"/>
        <v>0</v>
      </c>
      <c r="BK65" s="1">
        <f t="shared" si="67"/>
        <v>0</v>
      </c>
      <c r="BL65" s="1">
        <f t="shared" si="68"/>
        <v>0</v>
      </c>
      <c r="BM65" s="1">
        <f t="shared" si="69"/>
        <v>0</v>
      </c>
    </row>
    <row r="66" spans="1:65" x14ac:dyDescent="0.3">
      <c r="A66" s="36" t="s">
        <v>204</v>
      </c>
      <c r="B66" s="6">
        <f>IF(Apr!$E68&gt;0,VLOOKUP($A66,Apr!$O$4:$T$209,4,FALSE),0)</f>
        <v>0</v>
      </c>
      <c r="C66" s="6">
        <f>IF(Apr!$E68&gt;0,VLOOKUP($A66,Apr!$O$4:$T$209,5,FALSE)+Apr!L$4/1000,0)</f>
        <v>0</v>
      </c>
      <c r="D66" s="16">
        <f t="shared" si="35"/>
        <v>0</v>
      </c>
      <c r="E66" s="6">
        <f>IF(May!$E68&gt;0,VLOOKUP($A66,May!$O$4:$T$208,4,FALSE),0)</f>
        <v>0</v>
      </c>
      <c r="F66" s="6">
        <f>IF(May!$E68&gt;0,VLOOKUP($A66,May!$O$4:$T$208,5,FALSE)+May!L$4/1000,0)</f>
        <v>0</v>
      </c>
      <c r="G66" s="16">
        <f t="shared" si="36"/>
        <v>0</v>
      </c>
      <c r="H66" s="6">
        <f>IF(Jun!$E68&gt;0,VLOOKUP($A66,Jun!$O$4:$R$208,4,FALSE),0)</f>
        <v>0</v>
      </c>
      <c r="I66" s="6">
        <f>IF(Jun!$E68&gt;0,VLOOKUP($A66,Jun!$O$4:$T$208,5,FALSE)+Jun!L$4/1000,0)</f>
        <v>0</v>
      </c>
      <c r="J66" s="16">
        <f t="shared" si="37"/>
        <v>0</v>
      </c>
      <c r="K66" s="6">
        <f>IF(Jul!$E68&gt;0,VLOOKUP($A66,Jul!$O$4:$R$207,4,FALSE),0)</f>
        <v>0</v>
      </c>
      <c r="L66" s="6">
        <f>IF(Jul!$E68&gt;0,VLOOKUP($A66,Jul!$O$4:$T$207,5,FALSE)+Jul!$L$4/1000,0)</f>
        <v>0</v>
      </c>
      <c r="M66" s="16">
        <f t="shared" si="38"/>
        <v>0</v>
      </c>
      <c r="N66" s="6">
        <f>IF(Aug!$E68&gt;0,VLOOKUP($A66,Aug!$O$4:$R$207,4,FALSE),0)</f>
        <v>0</v>
      </c>
      <c r="O66" s="6">
        <f>IF(Aug!$E68&gt;0,VLOOKUP($A66,Aug!$O$4:$T$207,5,FALSE)+Aug!L$4/1000,0)</f>
        <v>0</v>
      </c>
      <c r="P66" s="16">
        <f t="shared" si="39"/>
        <v>0</v>
      </c>
      <c r="Q66" s="6">
        <f>IF(Sep!$E68&gt;0,VLOOKUP($A66,Sep!$O$4:$R$207,4,FALSE),0)</f>
        <v>0</v>
      </c>
      <c r="R66" s="6">
        <f>IF(Sep!$E68&gt;0,VLOOKUP($A66,Sep!$O$4:$T$207,5,FALSE)+Sep!L$4/1000,0)</f>
        <v>1.2E-2</v>
      </c>
      <c r="S66" s="16">
        <f t="shared" si="40"/>
        <v>1.2E-2</v>
      </c>
      <c r="T66" s="6">
        <f>IF(Oct!$E68&gt;0,VLOOKUP($A66,Oct!$O$4:$R$207,4,FALSE),0)</f>
        <v>0</v>
      </c>
      <c r="U66" s="6">
        <f>IF(Oct!$E68&gt;0,VLOOKUP($A66,Oct!$O$4:$T$207,5,FALSE)+Oct!L$4/1000,0)</f>
        <v>0</v>
      </c>
      <c r="V66" s="16">
        <f t="shared" si="41"/>
        <v>0</v>
      </c>
      <c r="W66" s="6">
        <f>IF(Nov!$E68&gt;0,VLOOKUP($A66,Nov!$O$4:$R$207,4,FALSE),0)</f>
        <v>0</v>
      </c>
      <c r="X66" s="6">
        <f>IF(Nov!$E68&gt;0,VLOOKUP($A66,Nov!$O$4:$T$207,5,FALSE)+Nov!L$4/1000,0)</f>
        <v>0</v>
      </c>
      <c r="Y66" s="16">
        <f t="shared" si="42"/>
        <v>0</v>
      </c>
      <c r="Z66" s="6">
        <f>IF(Dec!$E68&gt;0,VLOOKUP($A66,Dec!$O$4:$R$208,4,FALSE),0)</f>
        <v>0</v>
      </c>
      <c r="AA66" s="6">
        <f>IF(Dec!$E68&gt;0,VLOOKUP($A66,Dec!$O$4:$T$208,5,FALSE)+Dec!L$4/1000,0)</f>
        <v>0</v>
      </c>
      <c r="AB66" s="16">
        <f t="shared" si="43"/>
        <v>0</v>
      </c>
      <c r="AC66" s="6">
        <f>IF(Jan!$E68&gt;0,VLOOKUP($A66,Jan!$O$4:$R$207,4,FALSE),0)</f>
        <v>0</v>
      </c>
      <c r="AD66" s="6">
        <f>IF(Jan!$E68&gt;0,VLOOKUP($A66,Jan!$O$4:$T$207,5,FALSE)+Jan!L$4/1000,0)</f>
        <v>0</v>
      </c>
      <c r="AE66" s="16">
        <f t="shared" si="44"/>
        <v>0</v>
      </c>
      <c r="AF66" s="6">
        <f>IF(Feb!$E68&gt;0,VLOOKUP($A66,Feb!$O$4:$R$207,4,FALSE),0)</f>
        <v>0</v>
      </c>
      <c r="AG66" s="6">
        <f>IF(Feb!$E68&gt;0,VLOOKUP($A66,Feb!$O$4:$T$207,5,FALSE)+Feb!L$4/1000,0)</f>
        <v>0</v>
      </c>
      <c r="AH66" s="16">
        <f t="shared" si="45"/>
        <v>0</v>
      </c>
      <c r="AI66" s="6">
        <f>IF(Mar!$E68&gt;0,VLOOKUP($A66,Mar!$O$4:$R$207,4,FALSE),0)</f>
        <v>0</v>
      </c>
      <c r="AJ66" s="6">
        <f>IF(Mar!$E68&gt;0,VLOOKUP($A66,Mar!$O$4:$T$207,5,FALSE)+Mar!L$4/1000,0)</f>
        <v>0</v>
      </c>
      <c r="AK66" s="16">
        <f t="shared" si="46"/>
        <v>0</v>
      </c>
      <c r="AN66" s="16">
        <f t="shared" ref="AN66:AN70" si="70">SUM(BE66:BM66)+BE66/1000+BF66/3000+BG66/5000</f>
        <v>1.2012E-2</v>
      </c>
      <c r="AQ66" s="1" t="str">
        <f t="shared" ref="AQ66:AQ97" si="71">A66</f>
        <v>Marie</v>
      </c>
      <c r="AR66" s="6">
        <f t="shared" ref="AR66:AR97" si="72">D66</f>
        <v>0</v>
      </c>
      <c r="AS66" s="6">
        <f t="shared" ref="AS66:AS97" si="73">G66</f>
        <v>0</v>
      </c>
      <c r="AT66" s="6">
        <f t="shared" ref="AT66:AT97" si="74">J66</f>
        <v>0</v>
      </c>
      <c r="AU66" s="6">
        <f t="shared" ref="AU66:AU97" si="75">M66</f>
        <v>0</v>
      </c>
      <c r="AV66" s="6">
        <f t="shared" ref="AV66:AV97" si="76">P66</f>
        <v>0</v>
      </c>
      <c r="AW66" s="6">
        <f t="shared" ref="AW66:AW97" si="77">S66</f>
        <v>1.2E-2</v>
      </c>
      <c r="AX66" s="6">
        <f t="shared" ref="AX66:AX97" si="78">V66</f>
        <v>0</v>
      </c>
      <c r="AY66" s="6">
        <f t="shared" ref="AY66:AY97" si="79">Y66</f>
        <v>0</v>
      </c>
      <c r="AZ66" s="6">
        <f t="shared" ref="AZ66:AZ97" si="80">AB66</f>
        <v>0</v>
      </c>
      <c r="BA66" s="6">
        <f t="shared" ref="BA66:BA97" si="81">AE66</f>
        <v>0</v>
      </c>
      <c r="BB66" s="6">
        <f t="shared" ref="BB66:BB97" si="82">AH66</f>
        <v>0</v>
      </c>
      <c r="BC66" s="6">
        <f t="shared" ref="BC66:BC97" si="83">AK66</f>
        <v>0</v>
      </c>
      <c r="BE66" s="1">
        <f t="shared" ref="BE66:BE75" si="84">LARGE($AR66:$BC66,1)</f>
        <v>1.2E-2</v>
      </c>
      <c r="BF66" s="1">
        <f t="shared" ref="BF66:BF75" si="85">LARGE($AR66:$BC66,2)</f>
        <v>0</v>
      </c>
      <c r="BG66" s="1">
        <f t="shared" ref="BG66:BG75" si="86">LARGE($AR66:$BC66,3)</f>
        <v>0</v>
      </c>
      <c r="BH66" s="1">
        <f t="shared" ref="BH66:BH75" si="87">LARGE($AR66:$BC66,4)</f>
        <v>0</v>
      </c>
      <c r="BI66" s="1">
        <f t="shared" ref="BI66:BI75" si="88">LARGE($AR66:$BC66,5)</f>
        <v>0</v>
      </c>
      <c r="BJ66" s="1">
        <f t="shared" ref="BJ66:BJ75" si="89">LARGE($AR66:$BC66,6)</f>
        <v>0</v>
      </c>
      <c r="BK66" s="1">
        <f t="shared" ref="BK66:BK75" si="90">LARGE($AR66:$BC66,7)</f>
        <v>0</v>
      </c>
      <c r="BL66" s="1">
        <f t="shared" ref="BL66:BL75" si="91">LARGE($AR66:$BC66,8)</f>
        <v>0</v>
      </c>
      <c r="BM66" s="1">
        <f t="shared" ref="BM66:BM75" si="92">LARGE($AR66:$BC66,9)</f>
        <v>0</v>
      </c>
    </row>
    <row r="67" spans="1:65" x14ac:dyDescent="0.3">
      <c r="A67" s="1" t="s">
        <v>136</v>
      </c>
      <c r="B67" s="6">
        <f>IF(Apr!$E69&gt;0,VLOOKUP($A67,Apr!$O$4:$T$209,4,FALSE),0)</f>
        <v>0</v>
      </c>
      <c r="C67" s="6">
        <f>IF(Apr!$E69&gt;0,VLOOKUP($A67,Apr!$O$4:$T$209,5,FALSE)+Apr!L$4/1000,0)</f>
        <v>0</v>
      </c>
      <c r="D67" s="16">
        <f t="shared" ref="D67:D70" si="93">B67+B67/1000+C67</f>
        <v>0</v>
      </c>
      <c r="E67" s="6">
        <f>IF(May!$E69&gt;0,VLOOKUP($A67,May!$O$4:$T$208,4,FALSE),0)</f>
        <v>0</v>
      </c>
      <c r="F67" s="6">
        <f>IF(May!$E69&gt;0,VLOOKUP($A67,May!$O$4:$T$208,5,FALSE)+May!L$4/1000,0)</f>
        <v>0</v>
      </c>
      <c r="G67" s="16">
        <f t="shared" ref="G67:G70" si="94">E67+E67/1000+F67</f>
        <v>0</v>
      </c>
      <c r="H67" s="6">
        <f>IF(Jun!$E69&gt;0,VLOOKUP($A67,Jun!$O$4:$R$208,4,FALSE),0)</f>
        <v>0</v>
      </c>
      <c r="I67" s="6">
        <f>IF(Jun!$E69&gt;0,VLOOKUP($A67,Jun!$O$4:$T$208,5,FALSE)+Jun!L$4/1000,0)</f>
        <v>0</v>
      </c>
      <c r="J67" s="16">
        <f t="shared" ref="J67:J70" si="95">H67+H67/1000+I67</f>
        <v>0</v>
      </c>
      <c r="K67" s="6">
        <f>IF(Jul!$E69&gt;0,VLOOKUP($A67,Jul!$O$4:$R$207,4,FALSE),0)</f>
        <v>0</v>
      </c>
      <c r="L67" s="6">
        <f>IF(Jul!$E69&gt;0,VLOOKUP($A67,Jul!$O$4:$T$207,5,FALSE)+Jul!$L$4/1000,0)</f>
        <v>0</v>
      </c>
      <c r="M67" s="16">
        <f t="shared" ref="M67:M70" si="96">K67+K67/1000+L67</f>
        <v>0</v>
      </c>
      <c r="N67" s="6">
        <f>IF(Aug!$E69&gt;0,VLOOKUP($A67,Aug!$O$4:$R$207,4,FALSE),0)</f>
        <v>0</v>
      </c>
      <c r="O67" s="6">
        <f>IF(Aug!$E69&gt;0,VLOOKUP($A67,Aug!$O$4:$T$207,5,FALSE)+Aug!L$4/1000,0)</f>
        <v>0</v>
      </c>
      <c r="P67" s="16">
        <f t="shared" ref="P67:P70" si="97">N67+N67/1000+O67</f>
        <v>0</v>
      </c>
      <c r="Q67" s="6">
        <f>IF(Sep!$E69&gt;0,VLOOKUP($A67,Sep!$O$4:$R$207,4,FALSE),0)</f>
        <v>0</v>
      </c>
      <c r="R67" s="6">
        <f>IF(Sep!$E69&gt;0,VLOOKUP($A67,Sep!$O$4:$T$207,5,FALSE)+Sep!L$4/1000,0)</f>
        <v>0</v>
      </c>
      <c r="S67" s="16">
        <f t="shared" ref="S67:S70" si="98">Q67+Q67/1000+R67</f>
        <v>0</v>
      </c>
      <c r="T67" s="6">
        <f>IF(Oct!$E69&gt;0,VLOOKUP($A67,Oct!$O$4:$R$207,4,FALSE),0)</f>
        <v>0</v>
      </c>
      <c r="U67" s="6">
        <f>IF(Oct!$E69&gt;0,VLOOKUP($A67,Oct!$O$4:$T$207,5,FALSE)+Oct!L$4/1000,0)</f>
        <v>0</v>
      </c>
      <c r="V67" s="16">
        <f t="shared" ref="V67:V70" si="99">T67+T67/1000+U67</f>
        <v>0</v>
      </c>
      <c r="W67" s="6">
        <f>IF(Nov!$E69&gt;0,VLOOKUP($A67,Nov!$O$4:$R$207,4,FALSE),0)</f>
        <v>0</v>
      </c>
      <c r="X67" s="6">
        <f>IF(Nov!$E69&gt;0,VLOOKUP($A67,Nov!$O$4:$T$207,5,FALSE)+Nov!L$4/1000,0)</f>
        <v>0</v>
      </c>
      <c r="Y67" s="16">
        <f t="shared" ref="Y67:Y70" si="100">W67+W67/1000+X67</f>
        <v>0</v>
      </c>
      <c r="Z67" s="6">
        <f>IF(Dec!$E69&gt;0,VLOOKUP($A67,Dec!$O$4:$R$208,4,FALSE),0)</f>
        <v>0</v>
      </c>
      <c r="AA67" s="6">
        <f>IF(Dec!$E69&gt;0,VLOOKUP($A67,Dec!$O$4:$T$208,5,FALSE)+Dec!L$4/1000,0)</f>
        <v>0</v>
      </c>
      <c r="AB67" s="16">
        <f t="shared" ref="AB67:AB70" si="101">Z67+Z67/1000+AA67</f>
        <v>0</v>
      </c>
      <c r="AC67" s="6">
        <f>IF(Jan!$E69&gt;0,VLOOKUP($A67,Jan!$O$4:$R$207,4,FALSE),0)</f>
        <v>0</v>
      </c>
      <c r="AD67" s="6">
        <f>IF(Jan!$E69&gt;0,VLOOKUP($A67,Jan!$O$4:$T$207,5,FALSE)+Jan!L$4/1000,0)</f>
        <v>0</v>
      </c>
      <c r="AE67" s="16">
        <f t="shared" ref="AE67:AE70" si="102">AC67+AC67/1000+AD67</f>
        <v>0</v>
      </c>
      <c r="AF67" s="6">
        <f>IF(Feb!$E69&gt;0,VLOOKUP($A67,Feb!$O$4:$R$207,4,FALSE),0)</f>
        <v>0</v>
      </c>
      <c r="AG67" s="6">
        <f>IF(Feb!$E69&gt;0,VLOOKUP($A67,Feb!$O$4:$T$207,5,FALSE)+Feb!L$4/1000,0)</f>
        <v>0</v>
      </c>
      <c r="AH67" s="16">
        <f t="shared" ref="AH67:AH70" si="103">AF67+AF67/1000+AG67</f>
        <v>0</v>
      </c>
      <c r="AI67" s="6">
        <f>IF(Mar!$E69&gt;0,VLOOKUP($A67,Mar!$O$4:$R$207,4,FALSE),0)</f>
        <v>0</v>
      </c>
      <c r="AJ67" s="6">
        <f>IF(Mar!$E69&gt;0,VLOOKUP($A67,Mar!$O$4:$T$207,5,FALSE)+Mar!L$4/1000,0)</f>
        <v>0</v>
      </c>
      <c r="AK67" s="16">
        <f t="shared" ref="AK67:AK70" si="104">AI67+AI67/1000+AJ67</f>
        <v>0</v>
      </c>
      <c r="AN67" s="16">
        <f t="shared" si="70"/>
        <v>0</v>
      </c>
      <c r="AQ67" s="1" t="str">
        <f t="shared" si="71"/>
        <v>Mark Hughes</v>
      </c>
      <c r="AR67" s="6">
        <f t="shared" si="72"/>
        <v>0</v>
      </c>
      <c r="AS67" s="6">
        <f t="shared" si="73"/>
        <v>0</v>
      </c>
      <c r="AT67" s="6">
        <f t="shared" si="74"/>
        <v>0</v>
      </c>
      <c r="AU67" s="6">
        <f t="shared" si="75"/>
        <v>0</v>
      </c>
      <c r="AV67" s="6">
        <f t="shared" si="76"/>
        <v>0</v>
      </c>
      <c r="AW67" s="6">
        <f t="shared" si="77"/>
        <v>0</v>
      </c>
      <c r="AX67" s="6">
        <f t="shared" si="78"/>
        <v>0</v>
      </c>
      <c r="AY67" s="6">
        <f t="shared" si="79"/>
        <v>0</v>
      </c>
      <c r="AZ67" s="6">
        <f t="shared" si="80"/>
        <v>0</v>
      </c>
      <c r="BA67" s="6">
        <f t="shared" si="81"/>
        <v>0</v>
      </c>
      <c r="BB67" s="6">
        <f t="shared" si="82"/>
        <v>0</v>
      </c>
      <c r="BC67" s="6">
        <f t="shared" si="83"/>
        <v>0</v>
      </c>
      <c r="BE67" s="1">
        <f t="shared" si="84"/>
        <v>0</v>
      </c>
      <c r="BF67" s="1">
        <f t="shared" si="85"/>
        <v>0</v>
      </c>
      <c r="BG67" s="1">
        <f t="shared" si="86"/>
        <v>0</v>
      </c>
      <c r="BH67" s="1">
        <f t="shared" si="87"/>
        <v>0</v>
      </c>
      <c r="BI67" s="1">
        <f t="shared" si="88"/>
        <v>0</v>
      </c>
      <c r="BJ67" s="1">
        <f t="shared" si="89"/>
        <v>0</v>
      </c>
      <c r="BK67" s="1">
        <f t="shared" si="90"/>
        <v>0</v>
      </c>
      <c r="BL67" s="1">
        <f t="shared" si="91"/>
        <v>0</v>
      </c>
      <c r="BM67" s="1">
        <f t="shared" si="92"/>
        <v>0</v>
      </c>
    </row>
    <row r="68" spans="1:65" x14ac:dyDescent="0.3">
      <c r="A68" s="1" t="s">
        <v>174</v>
      </c>
      <c r="B68" s="6">
        <f>IF(Apr!$E70&gt;0,VLOOKUP($A68,Apr!$O$4:$T$209,4,FALSE),0)</f>
        <v>0</v>
      </c>
      <c r="C68" s="6">
        <f>IF(Apr!$E70&gt;0,VLOOKUP($A68,Apr!$O$4:$T$209,5,FALSE)+Apr!L$4/1000,0)</f>
        <v>0</v>
      </c>
      <c r="D68" s="16">
        <f t="shared" si="93"/>
        <v>0</v>
      </c>
      <c r="E68" s="6">
        <f>IF(May!$E70&gt;0,VLOOKUP($A68,May!$O$4:$T$208,4,FALSE),0)</f>
        <v>0</v>
      </c>
      <c r="F68" s="6">
        <f>IF(May!$E70&gt;0,VLOOKUP($A68,May!$O$4:$T$208,5,FALSE)+May!L$4/1000,0)</f>
        <v>0</v>
      </c>
      <c r="G68" s="16">
        <f t="shared" si="94"/>
        <v>0</v>
      </c>
      <c r="H68" s="6">
        <f>IF(Jun!$E70&gt;0,VLOOKUP($A68,Jun!$O$4:$R$208,4,FALSE),0)</f>
        <v>0</v>
      </c>
      <c r="I68" s="6">
        <f>IF(Jun!$E70&gt;0,VLOOKUP($A68,Jun!$O$4:$T$208,5,FALSE)+Jun!L$4/1000,0)</f>
        <v>0</v>
      </c>
      <c r="J68" s="16">
        <f t="shared" si="95"/>
        <v>0</v>
      </c>
      <c r="K68" s="6">
        <f>IF(Jul!$E70&gt;0,VLOOKUP($A68,Jul!$O$4:$R$207,4,FALSE),0)</f>
        <v>0</v>
      </c>
      <c r="L68" s="6">
        <f>IF(Jul!$E70&gt;0,VLOOKUP($A68,Jul!$O$4:$T$207,5,FALSE)+Jul!$L$4/1000,0)</f>
        <v>0</v>
      </c>
      <c r="M68" s="16">
        <f t="shared" si="96"/>
        <v>0</v>
      </c>
      <c r="N68" s="6">
        <f>IF(Aug!$E70&gt;0,VLOOKUP($A68,Aug!$O$4:$R$207,4,FALSE),0)</f>
        <v>0</v>
      </c>
      <c r="O68" s="6">
        <f>IF(Aug!$E70&gt;0,VLOOKUP($A68,Aug!$O$4:$T$207,5,FALSE)+Aug!L$4/1000,0)</f>
        <v>0</v>
      </c>
      <c r="P68" s="16">
        <f t="shared" si="97"/>
        <v>0</v>
      </c>
      <c r="Q68" s="6">
        <f>IF(Sep!$E70&gt;0,VLOOKUP($A68,Sep!$O$4:$R$207,4,FALSE),0)</f>
        <v>0</v>
      </c>
      <c r="R68" s="6">
        <f>IF(Sep!$E70&gt;0,VLOOKUP($A68,Sep!$O$4:$T$207,5,FALSE)+Sep!L$4/1000,0)</f>
        <v>0</v>
      </c>
      <c r="S68" s="16">
        <f t="shared" si="98"/>
        <v>0</v>
      </c>
      <c r="T68" s="6">
        <f>IF(Oct!$E70&gt;0,VLOOKUP($A68,Oct!$O$4:$R$207,4,FALSE),0)</f>
        <v>0</v>
      </c>
      <c r="U68" s="6">
        <f>IF(Oct!$E70&gt;0,VLOOKUP($A68,Oct!$O$4:$T$207,5,FALSE)+Oct!L$4/1000,0)</f>
        <v>0</v>
      </c>
      <c r="V68" s="16">
        <f t="shared" si="99"/>
        <v>0</v>
      </c>
      <c r="W68" s="6">
        <f>IF(Nov!$E70&gt;0,VLOOKUP($A68,Nov!$O$4:$R$207,4,FALSE),0)</f>
        <v>0</v>
      </c>
      <c r="X68" s="6">
        <f>IF(Nov!$E70&gt;0,VLOOKUP($A68,Nov!$O$4:$T$207,5,FALSE)+Nov!L$4/1000,0)</f>
        <v>0</v>
      </c>
      <c r="Y68" s="16">
        <f t="shared" si="100"/>
        <v>0</v>
      </c>
      <c r="Z68" s="6">
        <f>IF(Dec!$E70&gt;0,VLOOKUP($A68,Dec!$O$4:$R$208,4,FALSE),0)</f>
        <v>0</v>
      </c>
      <c r="AA68" s="6">
        <f>IF(Dec!$E70&gt;0,VLOOKUP($A68,Dec!$O$4:$T$208,5,FALSE)+Dec!L$4/1000,0)</f>
        <v>0</v>
      </c>
      <c r="AB68" s="16">
        <f t="shared" si="101"/>
        <v>0</v>
      </c>
      <c r="AC68" s="6">
        <f>IF(Jan!$E70&gt;0,VLOOKUP($A68,Jan!$O$4:$R$207,4,FALSE),0)</f>
        <v>0</v>
      </c>
      <c r="AD68" s="6">
        <f>IF(Jan!$E70&gt;0,VLOOKUP($A68,Jan!$O$4:$T$207,5,FALSE)+Jan!L$4/1000,0)</f>
        <v>0</v>
      </c>
      <c r="AE68" s="16">
        <f t="shared" si="102"/>
        <v>0</v>
      </c>
      <c r="AF68" s="6">
        <f>IF(Feb!$E70&gt;0,VLOOKUP($A68,Feb!$O$4:$R$207,4,FALSE),0)</f>
        <v>0</v>
      </c>
      <c r="AG68" s="6">
        <f>IF(Feb!$E70&gt;0,VLOOKUP($A68,Feb!$O$4:$T$207,5,FALSE)+Feb!L$4/1000,0)</f>
        <v>0</v>
      </c>
      <c r="AH68" s="16">
        <f t="shared" si="103"/>
        <v>0</v>
      </c>
      <c r="AI68" s="6">
        <f>IF(Mar!$E70&gt;0,VLOOKUP($A68,Mar!$O$4:$R$207,4,FALSE),0)</f>
        <v>0</v>
      </c>
      <c r="AJ68" s="6">
        <f>IF(Mar!$E70&gt;0,VLOOKUP($A68,Mar!$O$4:$T$207,5,FALSE)+Mar!L$4/1000,0)</f>
        <v>0</v>
      </c>
      <c r="AK68" s="16">
        <f t="shared" si="104"/>
        <v>0</v>
      </c>
      <c r="AN68" s="16">
        <f t="shared" si="70"/>
        <v>0</v>
      </c>
      <c r="AQ68" s="1" t="str">
        <f t="shared" si="71"/>
        <v>Mark Johnston</v>
      </c>
      <c r="AR68" s="6">
        <f t="shared" si="72"/>
        <v>0</v>
      </c>
      <c r="AS68" s="6">
        <f t="shared" si="73"/>
        <v>0</v>
      </c>
      <c r="AT68" s="6">
        <f t="shared" si="74"/>
        <v>0</v>
      </c>
      <c r="AU68" s="6">
        <f t="shared" si="75"/>
        <v>0</v>
      </c>
      <c r="AV68" s="6">
        <f t="shared" si="76"/>
        <v>0</v>
      </c>
      <c r="AW68" s="6">
        <f t="shared" si="77"/>
        <v>0</v>
      </c>
      <c r="AX68" s="6">
        <f t="shared" si="78"/>
        <v>0</v>
      </c>
      <c r="AY68" s="6">
        <f t="shared" si="79"/>
        <v>0</v>
      </c>
      <c r="AZ68" s="6">
        <f t="shared" si="80"/>
        <v>0</v>
      </c>
      <c r="BA68" s="6">
        <f t="shared" si="81"/>
        <v>0</v>
      </c>
      <c r="BB68" s="6">
        <f t="shared" si="82"/>
        <v>0</v>
      </c>
      <c r="BC68" s="6">
        <f t="shared" si="83"/>
        <v>0</v>
      </c>
      <c r="BE68" s="1">
        <f t="shared" si="84"/>
        <v>0</v>
      </c>
      <c r="BF68" s="1">
        <f t="shared" si="85"/>
        <v>0</v>
      </c>
      <c r="BG68" s="1">
        <f t="shared" si="86"/>
        <v>0</v>
      </c>
      <c r="BH68" s="1">
        <f t="shared" si="87"/>
        <v>0</v>
      </c>
      <c r="BI68" s="1">
        <f t="shared" si="88"/>
        <v>0</v>
      </c>
      <c r="BJ68" s="1">
        <f t="shared" si="89"/>
        <v>0</v>
      </c>
      <c r="BK68" s="1">
        <f t="shared" si="90"/>
        <v>0</v>
      </c>
      <c r="BL68" s="1">
        <f t="shared" si="91"/>
        <v>0</v>
      </c>
      <c r="BM68" s="1">
        <f t="shared" si="92"/>
        <v>0</v>
      </c>
    </row>
    <row r="69" spans="1:65" x14ac:dyDescent="0.3">
      <c r="A69" s="1" t="s">
        <v>22</v>
      </c>
      <c r="B69" s="6">
        <f>IF(Apr!$E71&gt;0,VLOOKUP($A69,Apr!$O$4:$T$209,4,FALSE),0)</f>
        <v>0</v>
      </c>
      <c r="C69" s="6">
        <f>IF(Apr!$E71&gt;0,VLOOKUP($A69,Apr!$O$4:$T$209,5,FALSE)+Apr!L$4/1000,0)</f>
        <v>0</v>
      </c>
      <c r="D69" s="16">
        <f t="shared" si="93"/>
        <v>0</v>
      </c>
      <c r="E69" s="6">
        <f>IF(May!$E71&gt;0,VLOOKUP($A69,May!$O$4:$T$208,4,FALSE),0)</f>
        <v>0</v>
      </c>
      <c r="F69" s="6">
        <f>IF(May!$E71&gt;0,VLOOKUP($A69,May!$O$4:$T$208,5,FALSE)+May!L$4/1000,0)</f>
        <v>0</v>
      </c>
      <c r="G69" s="16">
        <f t="shared" si="94"/>
        <v>0</v>
      </c>
      <c r="H69" s="6">
        <f>IF(Jun!$E71&gt;0,VLOOKUP($A69,Jun!$O$4:$R$208,4,FALSE),0)</f>
        <v>0</v>
      </c>
      <c r="I69" s="6">
        <f>IF(Jun!$E71&gt;0,VLOOKUP($A69,Jun!$O$4:$T$208,5,FALSE)+Jun!L$4/1000,0)</f>
        <v>0</v>
      </c>
      <c r="J69" s="16">
        <f t="shared" si="95"/>
        <v>0</v>
      </c>
      <c r="K69" s="6">
        <f>IF(Jul!$E71&gt;0,VLOOKUP($A69,Jul!$O$4:$R$207,4,FALSE),0)</f>
        <v>0</v>
      </c>
      <c r="L69" s="6">
        <f>IF(Jul!$E71&gt;0,VLOOKUP($A69,Jul!$O$4:$T$207,5,FALSE)+Jul!$L$4/1000,0)</f>
        <v>0</v>
      </c>
      <c r="M69" s="16">
        <f t="shared" si="96"/>
        <v>0</v>
      </c>
      <c r="N69" s="6">
        <f>IF(Aug!$E71&gt;0,VLOOKUP($A69,Aug!$O$4:$R$207,4,FALSE),0)</f>
        <v>0</v>
      </c>
      <c r="O69" s="6">
        <f>IF(Aug!$E71&gt;0,VLOOKUP($A69,Aug!$O$4:$T$207,5,FALSE)+Aug!L$4/1000,0)</f>
        <v>0</v>
      </c>
      <c r="P69" s="16">
        <f t="shared" si="97"/>
        <v>0</v>
      </c>
      <c r="Q69" s="6">
        <f>IF(Sep!$E71&gt;0,VLOOKUP($A69,Sep!$O$4:$R$207,4,FALSE),0)</f>
        <v>0</v>
      </c>
      <c r="R69" s="6">
        <f>IF(Sep!$E71&gt;0,VLOOKUP($A69,Sep!$O$4:$T$207,5,FALSE)+Sep!L$4/1000,0)</f>
        <v>0</v>
      </c>
      <c r="S69" s="16">
        <f t="shared" si="98"/>
        <v>0</v>
      </c>
      <c r="T69" s="6">
        <f>IF(Oct!$E71&gt;0,VLOOKUP($A69,Oct!$O$4:$R$207,4,FALSE),0)</f>
        <v>0</v>
      </c>
      <c r="U69" s="6">
        <f>IF(Oct!$E71&gt;0,VLOOKUP($A69,Oct!$O$4:$T$207,5,FALSE)+Oct!L$4/1000,0)</f>
        <v>0</v>
      </c>
      <c r="V69" s="16">
        <f t="shared" si="99"/>
        <v>0</v>
      </c>
      <c r="W69" s="6">
        <f>IF(Nov!$E71&gt;0,VLOOKUP($A69,Nov!$O$4:$R$207,4,FALSE),0)</f>
        <v>0</v>
      </c>
      <c r="X69" s="6">
        <f>IF(Nov!$E71&gt;0,VLOOKUP($A69,Nov!$O$4:$T$207,5,FALSE)+Nov!L$4/1000,0)</f>
        <v>0</v>
      </c>
      <c r="Y69" s="16">
        <f t="shared" si="100"/>
        <v>0</v>
      </c>
      <c r="Z69" s="6">
        <f>IF(Dec!$E71&gt;0,VLOOKUP($A69,Dec!$O$4:$R$208,4,FALSE),0)</f>
        <v>33</v>
      </c>
      <c r="AA69" s="6">
        <f>IF(Dec!$E71&gt;0,VLOOKUP($A69,Dec!$O$4:$T$208,5,FALSE)+Dec!L$4/1000,0)</f>
        <v>1.2E-2</v>
      </c>
      <c r="AB69" s="16">
        <f t="shared" si="101"/>
        <v>33.045000000000002</v>
      </c>
      <c r="AC69" s="6">
        <f>IF(Jan!$E71&gt;0,VLOOKUP($A69,Jan!$O$4:$R$207,4,FALSE),0)</f>
        <v>29</v>
      </c>
      <c r="AD69" s="6">
        <f>IF(Jan!$E71&gt;0,VLOOKUP($A69,Jan!$O$4:$T$207,5,FALSE)+Jan!L$4/1000,0)</f>
        <v>1.4999999999999999E-2</v>
      </c>
      <c r="AE69" s="16">
        <f t="shared" si="102"/>
        <v>29.044</v>
      </c>
      <c r="AF69" s="6">
        <f>IF(Feb!$E71&gt;0,VLOOKUP($A69,Feb!$O$4:$R$207,4,FALSE),0)</f>
        <v>35</v>
      </c>
      <c r="AG69" s="6">
        <f>IF(Feb!$E71&gt;0,VLOOKUP($A69,Feb!$O$4:$T$207,5,FALSE)+Feb!L$4/1000,0)</f>
        <v>2.0150000000000001</v>
      </c>
      <c r="AH69" s="16">
        <f t="shared" si="103"/>
        <v>37.049999999999997</v>
      </c>
      <c r="AI69" s="6">
        <f>IF(Mar!$E71&gt;0,VLOOKUP($A69,Mar!$O$4:$R$207,4,FALSE),0)</f>
        <v>30</v>
      </c>
      <c r="AJ69" s="6">
        <f>IF(Mar!$E71&gt;0,VLOOKUP($A69,Mar!$O$4:$T$207,5,FALSE)+Mar!L$4/1000,0)</f>
        <v>2.016</v>
      </c>
      <c r="AK69" s="16">
        <f t="shared" si="104"/>
        <v>32.045999999999999</v>
      </c>
      <c r="AN69" s="16">
        <f t="shared" si="70"/>
        <v>131.23947419999999</v>
      </c>
      <c r="AQ69" s="1" t="str">
        <f t="shared" si="71"/>
        <v>Mark Selby</v>
      </c>
      <c r="AR69" s="6">
        <f t="shared" si="72"/>
        <v>0</v>
      </c>
      <c r="AS69" s="6">
        <f t="shared" si="73"/>
        <v>0</v>
      </c>
      <c r="AT69" s="6">
        <f t="shared" si="74"/>
        <v>0</v>
      </c>
      <c r="AU69" s="6">
        <f t="shared" si="75"/>
        <v>0</v>
      </c>
      <c r="AV69" s="6">
        <f t="shared" si="76"/>
        <v>0</v>
      </c>
      <c r="AW69" s="6">
        <f t="shared" si="77"/>
        <v>0</v>
      </c>
      <c r="AX69" s="6">
        <f t="shared" si="78"/>
        <v>0</v>
      </c>
      <c r="AY69" s="6">
        <f t="shared" si="79"/>
        <v>0</v>
      </c>
      <c r="AZ69" s="6">
        <f t="shared" si="80"/>
        <v>33.045000000000002</v>
      </c>
      <c r="BA69" s="6">
        <f t="shared" si="81"/>
        <v>29.044</v>
      </c>
      <c r="BB69" s="6">
        <f t="shared" si="82"/>
        <v>37.049999999999997</v>
      </c>
      <c r="BC69" s="6">
        <f t="shared" si="83"/>
        <v>32.045999999999999</v>
      </c>
      <c r="BE69" s="1">
        <f t="shared" si="84"/>
        <v>37.049999999999997</v>
      </c>
      <c r="BF69" s="1">
        <f t="shared" si="85"/>
        <v>33.045000000000002</v>
      </c>
      <c r="BG69" s="1">
        <f t="shared" si="86"/>
        <v>32.045999999999999</v>
      </c>
      <c r="BH69" s="1">
        <f t="shared" si="87"/>
        <v>29.044</v>
      </c>
      <c r="BI69" s="1">
        <f t="shared" si="88"/>
        <v>0</v>
      </c>
      <c r="BJ69" s="1">
        <f t="shared" si="89"/>
        <v>0</v>
      </c>
      <c r="BK69" s="1">
        <f t="shared" si="90"/>
        <v>0</v>
      </c>
      <c r="BL69" s="1">
        <f t="shared" si="91"/>
        <v>0</v>
      </c>
      <c r="BM69" s="1">
        <f t="shared" si="92"/>
        <v>0</v>
      </c>
    </row>
    <row r="70" spans="1:65" x14ac:dyDescent="0.3">
      <c r="A70" s="1" t="s">
        <v>184</v>
      </c>
      <c r="B70" s="6">
        <f>IF(Apr!$E72&gt;0,VLOOKUP($A70,Apr!$O$4:$T$209,4,FALSE),0)</f>
        <v>0</v>
      </c>
      <c r="C70" s="6">
        <f>IF(Apr!$E72&gt;0,VLOOKUP($A70,Apr!$O$4:$T$209,5,FALSE)+Apr!L$4/1000,0)</f>
        <v>0</v>
      </c>
      <c r="D70" s="16">
        <f t="shared" si="93"/>
        <v>0</v>
      </c>
      <c r="E70" s="6">
        <f>IF(May!$E72&gt;0,VLOOKUP($A70,May!$O$4:$T$208,4,FALSE),0)</f>
        <v>0</v>
      </c>
      <c r="F70" s="6">
        <f>IF(May!$E72&gt;0,VLOOKUP($A70,May!$O$4:$T$208,5,FALSE)+May!L$4/1000,0)</f>
        <v>0</v>
      </c>
      <c r="G70" s="16">
        <f t="shared" si="94"/>
        <v>0</v>
      </c>
      <c r="H70" s="6">
        <f>IF(Jun!$E72&gt;0,VLOOKUP($A70,Jun!$O$4:$R$208,4,FALSE),0)</f>
        <v>0</v>
      </c>
      <c r="I70" s="6">
        <f>IF(Jun!$E72&gt;0,VLOOKUP($A70,Jun!$O$4:$T$208,5,FALSE)+Jun!L$4/1000,0)</f>
        <v>0</v>
      </c>
      <c r="J70" s="16">
        <f t="shared" si="95"/>
        <v>0</v>
      </c>
      <c r="K70" s="6">
        <f>IF(Jul!$E72&gt;0,VLOOKUP($A70,Jul!$O$4:$R$207,4,FALSE),0)</f>
        <v>0</v>
      </c>
      <c r="L70" s="6">
        <f>IF(Jul!$E72&gt;0,VLOOKUP($A70,Jul!$O$4:$T$207,5,FALSE)+Jul!$L$4/1000,0)</f>
        <v>0</v>
      </c>
      <c r="M70" s="16">
        <f t="shared" si="96"/>
        <v>0</v>
      </c>
      <c r="N70" s="6">
        <f>IF(Aug!$E72&gt;0,VLOOKUP($A70,Aug!$O$4:$R$207,4,FALSE),0)</f>
        <v>0</v>
      </c>
      <c r="O70" s="6">
        <f>IF(Aug!$E72&gt;0,VLOOKUP($A70,Aug!$O$4:$T$207,5,FALSE)+Aug!L$4/1000,0)</f>
        <v>0</v>
      </c>
      <c r="P70" s="16">
        <f t="shared" si="97"/>
        <v>0</v>
      </c>
      <c r="Q70" s="6">
        <f>IF(Sep!$E72&gt;0,VLOOKUP($A70,Sep!$O$4:$R$207,4,FALSE),0)</f>
        <v>0</v>
      </c>
      <c r="R70" s="6">
        <f>IF(Sep!$E72&gt;0,VLOOKUP($A70,Sep!$O$4:$T$207,5,FALSE)+Sep!L$4/1000,0)</f>
        <v>0</v>
      </c>
      <c r="S70" s="16">
        <f t="shared" si="98"/>
        <v>0</v>
      </c>
      <c r="T70" s="6">
        <f>IF(Oct!$E72&gt;0,VLOOKUP($A70,Oct!$O$4:$R$207,4,FALSE),0)</f>
        <v>0</v>
      </c>
      <c r="U70" s="6">
        <f>IF(Oct!$E72&gt;0,VLOOKUP($A70,Oct!$O$4:$T$207,5,FALSE)+Oct!L$4/1000,0)</f>
        <v>0</v>
      </c>
      <c r="V70" s="16">
        <f t="shared" si="99"/>
        <v>0</v>
      </c>
      <c r="W70" s="6">
        <f>IF(Nov!$E72&gt;0,VLOOKUP($A70,Nov!$O$4:$R$207,4,FALSE),0)</f>
        <v>0</v>
      </c>
      <c r="X70" s="6">
        <f>IF(Nov!$E72&gt;0,VLOOKUP($A70,Nov!$O$4:$T$207,5,FALSE)+Nov!L$4/1000,0)</f>
        <v>0</v>
      </c>
      <c r="Y70" s="16">
        <f t="shared" si="100"/>
        <v>0</v>
      </c>
      <c r="Z70" s="6">
        <f>IF(Dec!$E72&gt;0,VLOOKUP($A70,Dec!$O$4:$R$208,4,FALSE),0)</f>
        <v>0</v>
      </c>
      <c r="AA70" s="6">
        <f>IF(Dec!$E72&gt;0,VLOOKUP($A70,Dec!$O$4:$T$208,5,FALSE)+Dec!L$4/1000,0)</f>
        <v>0</v>
      </c>
      <c r="AB70" s="16">
        <f t="shared" si="101"/>
        <v>0</v>
      </c>
      <c r="AC70" s="6">
        <f>IF(Jan!$E72&gt;0,VLOOKUP($A70,Jan!$O$4:$R$207,4,FALSE),0)</f>
        <v>0</v>
      </c>
      <c r="AD70" s="6">
        <f>IF(Jan!$E72&gt;0,VLOOKUP($A70,Jan!$O$4:$T$207,5,FALSE)+Jan!L$4/1000,0)</f>
        <v>0</v>
      </c>
      <c r="AE70" s="16">
        <f t="shared" si="102"/>
        <v>0</v>
      </c>
      <c r="AF70" s="6">
        <f>IF(Feb!$E72&gt;0,VLOOKUP($A70,Feb!$O$4:$R$207,4,FALSE),0)</f>
        <v>0</v>
      </c>
      <c r="AG70" s="6">
        <f>IF(Feb!$E72&gt;0,VLOOKUP($A70,Feb!$O$4:$T$207,5,FALSE)+Feb!L$4/1000,0)</f>
        <v>0</v>
      </c>
      <c r="AH70" s="16">
        <f t="shared" si="103"/>
        <v>0</v>
      </c>
      <c r="AI70" s="6">
        <f>IF(Mar!$E72&gt;0,VLOOKUP($A70,Mar!$O$4:$R$207,4,FALSE),0)</f>
        <v>0</v>
      </c>
      <c r="AJ70" s="6">
        <f>IF(Mar!$E72&gt;0,VLOOKUP($A70,Mar!$O$4:$T$207,5,FALSE)+Mar!L$4/1000,0)</f>
        <v>0</v>
      </c>
      <c r="AK70" s="16">
        <f t="shared" si="104"/>
        <v>0</v>
      </c>
      <c r="AN70" s="16">
        <f t="shared" si="70"/>
        <v>0</v>
      </c>
      <c r="AQ70" s="1" t="str">
        <f t="shared" si="71"/>
        <v>Matt Ames</v>
      </c>
      <c r="AR70" s="6">
        <f t="shared" si="72"/>
        <v>0</v>
      </c>
      <c r="AS70" s="6">
        <f t="shared" si="73"/>
        <v>0</v>
      </c>
      <c r="AT70" s="6">
        <f t="shared" si="74"/>
        <v>0</v>
      </c>
      <c r="AU70" s="6">
        <f t="shared" si="75"/>
        <v>0</v>
      </c>
      <c r="AV70" s="6">
        <f t="shared" si="76"/>
        <v>0</v>
      </c>
      <c r="AW70" s="6">
        <f t="shared" si="77"/>
        <v>0</v>
      </c>
      <c r="AX70" s="6">
        <f t="shared" si="78"/>
        <v>0</v>
      </c>
      <c r="AY70" s="6">
        <f t="shared" si="79"/>
        <v>0</v>
      </c>
      <c r="AZ70" s="6">
        <f t="shared" si="80"/>
        <v>0</v>
      </c>
      <c r="BA70" s="6">
        <f t="shared" si="81"/>
        <v>0</v>
      </c>
      <c r="BB70" s="6">
        <f t="shared" si="82"/>
        <v>0</v>
      </c>
      <c r="BC70" s="6">
        <f t="shared" si="83"/>
        <v>0</v>
      </c>
      <c r="BE70" s="1">
        <f t="shared" si="84"/>
        <v>0</v>
      </c>
      <c r="BF70" s="1">
        <f t="shared" si="85"/>
        <v>0</v>
      </c>
      <c r="BG70" s="1">
        <f t="shared" si="86"/>
        <v>0</v>
      </c>
      <c r="BH70" s="1">
        <f t="shared" si="87"/>
        <v>0</v>
      </c>
      <c r="BI70" s="1">
        <f t="shared" si="88"/>
        <v>0</v>
      </c>
      <c r="BJ70" s="1">
        <f t="shared" si="89"/>
        <v>0</v>
      </c>
      <c r="BK70" s="1">
        <f t="shared" si="90"/>
        <v>0</v>
      </c>
      <c r="BL70" s="1">
        <f t="shared" si="91"/>
        <v>0</v>
      </c>
      <c r="BM70" s="1">
        <f t="shared" si="92"/>
        <v>0</v>
      </c>
    </row>
    <row r="71" spans="1:65" x14ac:dyDescent="0.3">
      <c r="A71" s="1" t="s">
        <v>232</v>
      </c>
      <c r="B71" s="6">
        <f>IF(Apr!$E73&gt;0,VLOOKUP($A71,Apr!$O$4:$T$209,4,FALSE),0)</f>
        <v>0</v>
      </c>
      <c r="C71" s="6">
        <f>IF(Apr!$E73&gt;0,VLOOKUP($A71,Apr!$O$4:$T$209,5,FALSE)+Apr!L$4/1000,0)</f>
        <v>0</v>
      </c>
      <c r="D71" s="16">
        <f t="shared" ref="D71:D84" si="105">B71+B71/1000+C71</f>
        <v>0</v>
      </c>
      <c r="E71" s="6">
        <f>IF(May!$E73&gt;0,VLOOKUP($A71,May!$O$4:$T$208,4,FALSE),0)</f>
        <v>0</v>
      </c>
      <c r="F71" s="6">
        <f>IF(May!$E73&gt;0,VLOOKUP($A71,May!$O$4:$T$208,5,FALSE)+May!L$4/1000,0)</f>
        <v>0</v>
      </c>
      <c r="G71" s="16">
        <f t="shared" ref="G71:G84" si="106">E71+E71/1000+F71</f>
        <v>0</v>
      </c>
      <c r="H71" s="6">
        <f>IF(Jun!$E73&gt;0,VLOOKUP($A71,Jun!$O$4:$R$208,4,FALSE),0)</f>
        <v>0</v>
      </c>
      <c r="I71" s="6">
        <f>IF(Jun!$E73&gt;0,VLOOKUP($A71,Jun!$O$4:$T$208,5,FALSE)+Jun!L$4/1000,0)</f>
        <v>0</v>
      </c>
      <c r="J71" s="16">
        <f t="shared" ref="J71:J84" si="107">H71+H71/1000+I71</f>
        <v>0</v>
      </c>
      <c r="K71" s="6">
        <f>IF(Jul!$E73&gt;0,VLOOKUP($A71,Jul!$O$4:$R$207,4,FALSE),0)</f>
        <v>0</v>
      </c>
      <c r="L71" s="6">
        <f>IF(Jul!$E73&gt;0,VLOOKUP($A71,Jul!$O$4:$T$207,5,FALSE)+Jul!$L$4/1000,0)</f>
        <v>0</v>
      </c>
      <c r="M71" s="16">
        <f t="shared" ref="M71:M84" si="108">K71+K71/1000+L71</f>
        <v>0</v>
      </c>
      <c r="N71" s="6">
        <f>IF(Aug!$E73&gt;0,VLOOKUP($A71,Aug!$O$4:$R$207,4,FALSE),0)</f>
        <v>0</v>
      </c>
      <c r="O71" s="6">
        <f>IF(Aug!$E73&gt;0,VLOOKUP($A71,Aug!$O$4:$T$207,5,FALSE)+Aug!L$4/1000,0)</f>
        <v>0</v>
      </c>
      <c r="P71" s="16">
        <f t="shared" ref="P71:P84" si="109">N71+N71/1000+O71</f>
        <v>0</v>
      </c>
      <c r="Q71" s="6">
        <f>IF(Sep!$E73&gt;0,VLOOKUP($A71,Sep!$O$4:$R$207,4,FALSE),0)</f>
        <v>0</v>
      </c>
      <c r="R71" s="6">
        <f>IF(Sep!$E73&gt;0,VLOOKUP($A71,Sep!$O$4:$T$207,5,FALSE)+Sep!L$4/1000,0)</f>
        <v>0</v>
      </c>
      <c r="S71" s="16">
        <f t="shared" ref="S71:S84" si="110">Q71+Q71/1000+R71</f>
        <v>0</v>
      </c>
      <c r="T71" s="6">
        <f>IF(Oct!$E73&gt;0,VLOOKUP($A71,Oct!$O$4:$R$207,4,FALSE),0)</f>
        <v>0</v>
      </c>
      <c r="U71" s="6">
        <f>IF(Oct!$E73&gt;0,VLOOKUP($A71,Oct!$O$4:$T$207,5,FALSE)+Oct!L$4/1000,0)</f>
        <v>0</v>
      </c>
      <c r="V71" s="16">
        <f t="shared" ref="V71:V84" si="111">T71+T71/1000+U71</f>
        <v>0</v>
      </c>
      <c r="W71" s="6">
        <f>IF(Nov!$E73&gt;0,VLOOKUP($A71,Nov!$O$4:$R$207,4,FALSE),0)</f>
        <v>0</v>
      </c>
      <c r="X71" s="6">
        <f>IF(Nov!$E73&gt;0,VLOOKUP($A71,Nov!$O$4:$T$207,5,FALSE)+Nov!L$4/1000,0)</f>
        <v>0</v>
      </c>
      <c r="Y71" s="16">
        <f t="shared" ref="Y71:Y84" si="112">W71+W71/1000+X71</f>
        <v>0</v>
      </c>
      <c r="Z71" s="6">
        <f>IF(Dec!$E73&gt;0,VLOOKUP($A71,Dec!$O$4:$R$208,4,FALSE),0)</f>
        <v>0</v>
      </c>
      <c r="AA71" s="6">
        <f>IF(Dec!$E73&gt;0,VLOOKUP($A71,Dec!$O$4:$T$208,5,FALSE)+Dec!L$4/1000,0)</f>
        <v>0</v>
      </c>
      <c r="AB71" s="16">
        <f t="shared" ref="AB71:AB84" si="113">Z71+Z71/1000+AA71</f>
        <v>0</v>
      </c>
      <c r="AC71" s="6">
        <f>IF(Jan!$E73&gt;0,VLOOKUP($A71,Jan!$O$4:$R$207,4,FALSE),0)</f>
        <v>0</v>
      </c>
      <c r="AD71" s="6">
        <f>IF(Jan!$E73&gt;0,VLOOKUP($A71,Jan!$O$4:$T$207,5,FALSE)+Jan!L$4/1000,0)</f>
        <v>0</v>
      </c>
      <c r="AE71" s="16">
        <f t="shared" ref="AE71:AE84" si="114">AC71+AC71/1000+AD71</f>
        <v>0</v>
      </c>
      <c r="AF71" s="6">
        <f>IF(Feb!$E73&gt;0,VLOOKUP($A71,Feb!$O$4:$R$207,4,FALSE),0)</f>
        <v>0</v>
      </c>
      <c r="AG71" s="6">
        <f>IF(Feb!$E73&gt;0,VLOOKUP($A71,Feb!$O$4:$T$207,5,FALSE)+Feb!L$4/1000,0)</f>
        <v>0</v>
      </c>
      <c r="AH71" s="16">
        <f t="shared" ref="AH71:AH84" si="115">AF71+AF71/1000+AG71</f>
        <v>0</v>
      </c>
      <c r="AI71" s="6">
        <f>IF(Mar!$E73&gt;0,VLOOKUP($A71,Mar!$O$4:$R$207,4,FALSE),0)</f>
        <v>40</v>
      </c>
      <c r="AJ71" s="6">
        <f>IF(Mar!$E73&gt;0,VLOOKUP($A71,Mar!$O$4:$T$207,5,FALSE)+Mar!L$4/1000,0)</f>
        <v>1.6E-2</v>
      </c>
      <c r="AK71" s="16">
        <f t="shared" ref="AK71:AK84" si="116">AI71+AI71/1000+AJ71</f>
        <v>40.055999999999997</v>
      </c>
      <c r="AN71" s="16">
        <f t="shared" ref="AN71:AN84" si="117">SUM(BE71:BM71)+BE71/1000+BF71/3000+BG71/5000</f>
        <v>40.096055999999997</v>
      </c>
      <c r="AQ71" s="1" t="str">
        <f t="shared" si="71"/>
        <v>Matt Kay</v>
      </c>
      <c r="AR71" s="6">
        <f t="shared" si="72"/>
        <v>0</v>
      </c>
      <c r="AS71" s="6">
        <f t="shared" si="73"/>
        <v>0</v>
      </c>
      <c r="AT71" s="6">
        <f t="shared" si="74"/>
        <v>0</v>
      </c>
      <c r="AU71" s="6">
        <f t="shared" si="75"/>
        <v>0</v>
      </c>
      <c r="AV71" s="6">
        <f t="shared" si="76"/>
        <v>0</v>
      </c>
      <c r="AW71" s="6">
        <f t="shared" si="77"/>
        <v>0</v>
      </c>
      <c r="AX71" s="6">
        <f t="shared" si="78"/>
        <v>0</v>
      </c>
      <c r="AY71" s="6">
        <f t="shared" si="79"/>
        <v>0</v>
      </c>
      <c r="AZ71" s="6">
        <f t="shared" si="80"/>
        <v>0</v>
      </c>
      <c r="BA71" s="6">
        <f t="shared" si="81"/>
        <v>0</v>
      </c>
      <c r="BB71" s="6">
        <f t="shared" si="82"/>
        <v>0</v>
      </c>
      <c r="BC71" s="6">
        <f t="shared" si="83"/>
        <v>40.055999999999997</v>
      </c>
      <c r="BE71" s="1">
        <f t="shared" si="84"/>
        <v>40.055999999999997</v>
      </c>
      <c r="BF71" s="1">
        <f t="shared" si="85"/>
        <v>0</v>
      </c>
      <c r="BG71" s="1">
        <f t="shared" si="86"/>
        <v>0</v>
      </c>
      <c r="BH71" s="1">
        <f t="shared" si="87"/>
        <v>0</v>
      </c>
      <c r="BI71" s="1">
        <f t="shared" si="88"/>
        <v>0</v>
      </c>
      <c r="BJ71" s="1">
        <f t="shared" si="89"/>
        <v>0</v>
      </c>
      <c r="BK71" s="1">
        <f t="shared" si="90"/>
        <v>0</v>
      </c>
      <c r="BL71" s="1">
        <f t="shared" si="91"/>
        <v>0</v>
      </c>
      <c r="BM71" s="1">
        <f t="shared" si="92"/>
        <v>0</v>
      </c>
    </row>
    <row r="72" spans="1:65" x14ac:dyDescent="0.3">
      <c r="A72" s="1" t="s">
        <v>169</v>
      </c>
      <c r="B72" s="6">
        <f>IF(Apr!$E74&gt;0,VLOOKUP($A72,Apr!$O$4:$T$209,4,FALSE),0)</f>
        <v>0</v>
      </c>
      <c r="C72" s="6">
        <f>IF(Apr!$E74&gt;0,VLOOKUP($A72,Apr!$O$4:$T$209,5,FALSE)+Apr!L$4/1000,0)</f>
        <v>0</v>
      </c>
      <c r="D72" s="16">
        <f t="shared" si="105"/>
        <v>0</v>
      </c>
      <c r="E72" s="6">
        <f>IF(May!$E74&gt;0,VLOOKUP($A72,May!$O$4:$T$208,4,FALSE),0)</f>
        <v>0</v>
      </c>
      <c r="F72" s="6">
        <f>IF(May!$E74&gt;0,VLOOKUP($A72,May!$O$4:$T$208,5,FALSE)+May!L$4/1000,0)</f>
        <v>0</v>
      </c>
      <c r="G72" s="16">
        <f t="shared" si="106"/>
        <v>0</v>
      </c>
      <c r="H72" s="6">
        <f>IF(Jun!$E74&gt;0,VLOOKUP($A72,Jun!$O$4:$R$208,4,FALSE),0)</f>
        <v>0</v>
      </c>
      <c r="I72" s="6">
        <f>IF(Jun!$E74&gt;0,VLOOKUP($A72,Jun!$O$4:$T$208,5,FALSE)+Jun!L$4/1000,0)</f>
        <v>0</v>
      </c>
      <c r="J72" s="16">
        <f t="shared" si="107"/>
        <v>0</v>
      </c>
      <c r="K72" s="6">
        <f>IF(Jul!$E74&gt;0,VLOOKUP($A72,Jul!$O$4:$R$207,4,FALSE),0)</f>
        <v>0</v>
      </c>
      <c r="L72" s="6">
        <f>IF(Jul!$E74&gt;0,VLOOKUP($A72,Jul!$O$4:$T$207,5,FALSE)+Jul!$L$4/1000,0)</f>
        <v>0</v>
      </c>
      <c r="M72" s="16">
        <f t="shared" si="108"/>
        <v>0</v>
      </c>
      <c r="N72" s="6">
        <f>IF(Aug!$E74&gt;0,VLOOKUP($A72,Aug!$O$4:$R$207,4,FALSE),0)</f>
        <v>0</v>
      </c>
      <c r="O72" s="6">
        <f>IF(Aug!$E74&gt;0,VLOOKUP($A72,Aug!$O$4:$T$207,5,FALSE)+Aug!L$4/1000,0)</f>
        <v>0</v>
      </c>
      <c r="P72" s="16">
        <f t="shared" si="109"/>
        <v>0</v>
      </c>
      <c r="Q72" s="6">
        <f>IF(Sep!$E74&gt;0,VLOOKUP($A72,Sep!$O$4:$R$207,4,FALSE),0)</f>
        <v>0</v>
      </c>
      <c r="R72" s="6">
        <f>IF(Sep!$E74&gt;0,VLOOKUP($A72,Sep!$O$4:$T$207,5,FALSE)+Sep!L$4/1000,0)</f>
        <v>0</v>
      </c>
      <c r="S72" s="16">
        <f t="shared" si="110"/>
        <v>0</v>
      </c>
      <c r="T72" s="6">
        <f>IF(Oct!$E74&gt;0,VLOOKUP($A72,Oct!$O$4:$R$207,4,FALSE),0)</f>
        <v>0</v>
      </c>
      <c r="U72" s="6">
        <f>IF(Oct!$E74&gt;0,VLOOKUP($A72,Oct!$O$4:$T$207,5,FALSE)+Oct!L$4/1000,0)</f>
        <v>0</v>
      </c>
      <c r="V72" s="16">
        <f t="shared" si="111"/>
        <v>0</v>
      </c>
      <c r="W72" s="6">
        <f>IF(Nov!$E74&gt;0,VLOOKUP($A72,Nov!$O$4:$R$207,4,FALSE),0)</f>
        <v>0</v>
      </c>
      <c r="X72" s="6">
        <f>IF(Nov!$E74&gt;0,VLOOKUP($A72,Nov!$O$4:$T$207,5,FALSE)+Nov!L$4/1000,0)</f>
        <v>0</v>
      </c>
      <c r="Y72" s="16">
        <f t="shared" si="112"/>
        <v>0</v>
      </c>
      <c r="Z72" s="6">
        <f>IF(Dec!$E74&gt;0,VLOOKUP($A72,Dec!$O$4:$R$208,4,FALSE),0)</f>
        <v>0</v>
      </c>
      <c r="AA72" s="6">
        <f>IF(Dec!$E74&gt;0,VLOOKUP($A72,Dec!$O$4:$T$208,5,FALSE)+Dec!L$4/1000,0)</f>
        <v>0</v>
      </c>
      <c r="AB72" s="16">
        <f t="shared" si="113"/>
        <v>0</v>
      </c>
      <c r="AC72" s="6">
        <f>IF(Jan!$E74&gt;0,VLOOKUP($A72,Jan!$O$4:$R$207,4,FALSE),0)</f>
        <v>0</v>
      </c>
      <c r="AD72" s="6">
        <f>IF(Jan!$E74&gt;0,VLOOKUP($A72,Jan!$O$4:$T$207,5,FALSE)+Jan!L$4/1000,0)</f>
        <v>0</v>
      </c>
      <c r="AE72" s="16">
        <f t="shared" si="114"/>
        <v>0</v>
      </c>
      <c r="AF72" s="6">
        <f>IF(Feb!$E74&gt;0,VLOOKUP($A72,Feb!$O$4:$R$207,4,FALSE),0)</f>
        <v>0</v>
      </c>
      <c r="AG72" s="6">
        <f>IF(Feb!$E74&gt;0,VLOOKUP($A72,Feb!$O$4:$T$207,5,FALSE)+Feb!L$4/1000,0)</f>
        <v>0</v>
      </c>
      <c r="AH72" s="16">
        <f t="shared" si="115"/>
        <v>0</v>
      </c>
      <c r="AI72" s="6">
        <f>IF(Mar!$E74&gt;0,VLOOKUP($A72,Mar!$O$4:$R$207,4,FALSE),0)</f>
        <v>0</v>
      </c>
      <c r="AJ72" s="6">
        <f>IF(Mar!$E74&gt;0,VLOOKUP($A72,Mar!$O$4:$T$207,5,FALSE)+Mar!L$4/1000,0)</f>
        <v>0</v>
      </c>
      <c r="AK72" s="16">
        <f t="shared" si="116"/>
        <v>0</v>
      </c>
      <c r="AN72" s="16">
        <f t="shared" si="117"/>
        <v>0</v>
      </c>
      <c r="AQ72" s="1" t="str">
        <f t="shared" si="71"/>
        <v>Mel Koth</v>
      </c>
      <c r="AR72" s="6">
        <f t="shared" si="72"/>
        <v>0</v>
      </c>
      <c r="AS72" s="6">
        <f t="shared" si="73"/>
        <v>0</v>
      </c>
      <c r="AT72" s="6">
        <f t="shared" si="74"/>
        <v>0</v>
      </c>
      <c r="AU72" s="6">
        <f t="shared" si="75"/>
        <v>0</v>
      </c>
      <c r="AV72" s="6">
        <f t="shared" si="76"/>
        <v>0</v>
      </c>
      <c r="AW72" s="6">
        <f t="shared" si="77"/>
        <v>0</v>
      </c>
      <c r="AX72" s="6">
        <f t="shared" si="78"/>
        <v>0</v>
      </c>
      <c r="AY72" s="6">
        <f t="shared" si="79"/>
        <v>0</v>
      </c>
      <c r="AZ72" s="6">
        <f t="shared" si="80"/>
        <v>0</v>
      </c>
      <c r="BA72" s="6">
        <f t="shared" si="81"/>
        <v>0</v>
      </c>
      <c r="BB72" s="6">
        <f t="shared" si="82"/>
        <v>0</v>
      </c>
      <c r="BC72" s="6">
        <f t="shared" si="83"/>
        <v>0</v>
      </c>
      <c r="BE72" s="1">
        <f t="shared" si="84"/>
        <v>0</v>
      </c>
      <c r="BF72" s="1">
        <f t="shared" si="85"/>
        <v>0</v>
      </c>
      <c r="BG72" s="1">
        <f t="shared" si="86"/>
        <v>0</v>
      </c>
      <c r="BH72" s="1">
        <f t="shared" si="87"/>
        <v>0</v>
      </c>
      <c r="BI72" s="1">
        <f t="shared" si="88"/>
        <v>0</v>
      </c>
      <c r="BJ72" s="1">
        <f t="shared" si="89"/>
        <v>0</v>
      </c>
      <c r="BK72" s="1">
        <f t="shared" si="90"/>
        <v>0</v>
      </c>
      <c r="BL72" s="1">
        <f t="shared" si="91"/>
        <v>0</v>
      </c>
      <c r="BM72" s="1">
        <f t="shared" si="92"/>
        <v>0</v>
      </c>
    </row>
    <row r="73" spans="1:65" x14ac:dyDescent="0.3">
      <c r="A73" s="1" t="s">
        <v>163</v>
      </c>
      <c r="B73" s="6">
        <f>IF(Apr!$E75&gt;0,VLOOKUP($A73,Apr!$O$4:$T$209,4,FALSE),0)</f>
        <v>0</v>
      </c>
      <c r="C73" s="6">
        <f>IF(Apr!$E75&gt;0,VLOOKUP($A73,Apr!$O$4:$T$209,5,FALSE)+Apr!L$4/1000,0)</f>
        <v>0</v>
      </c>
      <c r="D73" s="16">
        <f t="shared" si="105"/>
        <v>0</v>
      </c>
      <c r="E73" s="6">
        <f>IF(May!$E75&gt;0,VLOOKUP($A73,May!$O$4:$T$208,4,FALSE),0)</f>
        <v>0</v>
      </c>
      <c r="F73" s="6">
        <f>IF(May!$E75&gt;0,VLOOKUP($A73,May!$O$4:$T$208,5,FALSE)+May!L$4/1000,0)</f>
        <v>0</v>
      </c>
      <c r="G73" s="16">
        <f t="shared" si="106"/>
        <v>0</v>
      </c>
      <c r="H73" s="6">
        <f>IF(Jun!$E75&gt;0,VLOOKUP($A73,Jun!$O$4:$R$208,4,FALSE),0)</f>
        <v>0</v>
      </c>
      <c r="I73" s="6">
        <f>IF(Jun!$E75&gt;0,VLOOKUP($A73,Jun!$O$4:$T$208,5,FALSE)+Jun!L$4/1000,0)</f>
        <v>0</v>
      </c>
      <c r="J73" s="16">
        <f t="shared" si="107"/>
        <v>0</v>
      </c>
      <c r="K73" s="6">
        <f>IF(Jul!$E75&gt;0,VLOOKUP($A73,Jul!$O$4:$R$207,4,FALSE),0)</f>
        <v>0</v>
      </c>
      <c r="L73" s="6">
        <f>IF(Jul!$E75&gt;0,VLOOKUP($A73,Jul!$O$4:$T$207,5,FALSE)+Jul!$L$4/1000,0)</f>
        <v>0</v>
      </c>
      <c r="M73" s="16">
        <f t="shared" si="108"/>
        <v>0</v>
      </c>
      <c r="N73" s="6">
        <f>IF(Aug!$E75&gt;0,VLOOKUP($A73,Aug!$O$4:$R$207,4,FALSE),0)</f>
        <v>0</v>
      </c>
      <c r="O73" s="6">
        <f>IF(Aug!$E75&gt;0,VLOOKUP($A73,Aug!$O$4:$T$207,5,FALSE)+Aug!L$4/1000,0)</f>
        <v>0</v>
      </c>
      <c r="P73" s="16">
        <f t="shared" si="109"/>
        <v>0</v>
      </c>
      <c r="Q73" s="6">
        <f>IF(Sep!$E75&gt;0,VLOOKUP($A73,Sep!$O$4:$R$207,4,FALSE),0)</f>
        <v>0</v>
      </c>
      <c r="R73" s="6">
        <f>IF(Sep!$E75&gt;0,VLOOKUP($A73,Sep!$O$4:$T$207,5,FALSE)+Sep!L$4/1000,0)</f>
        <v>0</v>
      </c>
      <c r="S73" s="16">
        <f t="shared" si="110"/>
        <v>0</v>
      </c>
      <c r="T73" s="6">
        <f>IF(Oct!$E75&gt;0,VLOOKUP($A73,Oct!$O$4:$R$207,4,FALSE),0)</f>
        <v>0</v>
      </c>
      <c r="U73" s="6">
        <f>IF(Oct!$E75&gt;0,VLOOKUP($A73,Oct!$O$4:$T$207,5,FALSE)+Oct!L$4/1000,0)</f>
        <v>0</v>
      </c>
      <c r="V73" s="16">
        <f t="shared" si="111"/>
        <v>0</v>
      </c>
      <c r="W73" s="6">
        <f>IF(Nov!$E75&gt;0,VLOOKUP($A73,Nov!$O$4:$R$207,4,FALSE),0)</f>
        <v>0</v>
      </c>
      <c r="X73" s="6">
        <f>IF(Nov!$E75&gt;0,VLOOKUP($A73,Nov!$O$4:$T$207,5,FALSE)+Nov!L$4/1000,0)</f>
        <v>0</v>
      </c>
      <c r="Y73" s="16">
        <f t="shared" si="112"/>
        <v>0</v>
      </c>
      <c r="Z73" s="6">
        <f>IF(Dec!$E75&gt;0,VLOOKUP($A73,Dec!$O$4:$R$208,4,FALSE),0)</f>
        <v>0</v>
      </c>
      <c r="AA73" s="6">
        <f>IF(Dec!$E75&gt;0,VLOOKUP($A73,Dec!$O$4:$T$208,5,FALSE)+Dec!L$4/1000,0)</f>
        <v>0</v>
      </c>
      <c r="AB73" s="16">
        <f t="shared" si="113"/>
        <v>0</v>
      </c>
      <c r="AC73" s="6">
        <f>IF(Jan!$E75&gt;0,VLOOKUP($A73,Jan!$O$4:$R$207,4,FALSE),0)</f>
        <v>0</v>
      </c>
      <c r="AD73" s="6">
        <f>IF(Jan!$E75&gt;0,VLOOKUP($A73,Jan!$O$4:$T$207,5,FALSE)+Jan!L$4/1000,0)</f>
        <v>0</v>
      </c>
      <c r="AE73" s="16">
        <f t="shared" si="114"/>
        <v>0</v>
      </c>
      <c r="AF73" s="6">
        <f>IF(Feb!$E75&gt;0,VLOOKUP($A73,Feb!$O$4:$R$207,4,FALSE),0)</f>
        <v>0</v>
      </c>
      <c r="AG73" s="6">
        <f>IF(Feb!$E75&gt;0,VLOOKUP($A73,Feb!$O$4:$T$207,5,FALSE)+Feb!L$4/1000,0)</f>
        <v>0</v>
      </c>
      <c r="AH73" s="16">
        <f t="shared" si="115"/>
        <v>0</v>
      </c>
      <c r="AI73" s="6">
        <f>IF(Mar!$E75&gt;0,VLOOKUP($A73,Mar!$O$4:$R$207,4,FALSE),0)</f>
        <v>0</v>
      </c>
      <c r="AJ73" s="6">
        <f>IF(Mar!$E75&gt;0,VLOOKUP($A73,Mar!$O$4:$T$207,5,FALSE)+Mar!L$4/1000,0)</f>
        <v>0</v>
      </c>
      <c r="AK73" s="16">
        <f t="shared" si="116"/>
        <v>0</v>
      </c>
      <c r="AN73" s="16">
        <f t="shared" si="117"/>
        <v>0</v>
      </c>
      <c r="AQ73" s="1" t="str">
        <f t="shared" si="71"/>
        <v>Michael Hall</v>
      </c>
      <c r="AR73" s="6">
        <f t="shared" si="72"/>
        <v>0</v>
      </c>
      <c r="AS73" s="6">
        <f t="shared" si="73"/>
        <v>0</v>
      </c>
      <c r="AT73" s="6">
        <f t="shared" si="74"/>
        <v>0</v>
      </c>
      <c r="AU73" s="6">
        <f t="shared" si="75"/>
        <v>0</v>
      </c>
      <c r="AV73" s="6">
        <f t="shared" si="76"/>
        <v>0</v>
      </c>
      <c r="AW73" s="6">
        <f t="shared" si="77"/>
        <v>0</v>
      </c>
      <c r="AX73" s="6">
        <f t="shared" si="78"/>
        <v>0</v>
      </c>
      <c r="AY73" s="6">
        <f t="shared" si="79"/>
        <v>0</v>
      </c>
      <c r="AZ73" s="6">
        <f t="shared" si="80"/>
        <v>0</v>
      </c>
      <c r="BA73" s="6">
        <f t="shared" si="81"/>
        <v>0</v>
      </c>
      <c r="BB73" s="6">
        <f t="shared" si="82"/>
        <v>0</v>
      </c>
      <c r="BC73" s="6">
        <f t="shared" si="83"/>
        <v>0</v>
      </c>
      <c r="BE73" s="1">
        <f t="shared" si="84"/>
        <v>0</v>
      </c>
      <c r="BF73" s="1">
        <f t="shared" si="85"/>
        <v>0</v>
      </c>
      <c r="BG73" s="1">
        <f t="shared" si="86"/>
        <v>0</v>
      </c>
      <c r="BH73" s="1">
        <f t="shared" si="87"/>
        <v>0</v>
      </c>
      <c r="BI73" s="1">
        <f t="shared" si="88"/>
        <v>0</v>
      </c>
      <c r="BJ73" s="1">
        <f t="shared" si="89"/>
        <v>0</v>
      </c>
      <c r="BK73" s="1">
        <f t="shared" si="90"/>
        <v>0</v>
      </c>
      <c r="BL73" s="1">
        <f t="shared" si="91"/>
        <v>0</v>
      </c>
      <c r="BM73" s="1">
        <f t="shared" si="92"/>
        <v>0</v>
      </c>
    </row>
    <row r="74" spans="1:65" x14ac:dyDescent="0.3">
      <c r="A74" s="1" t="s">
        <v>186</v>
      </c>
      <c r="B74" s="6">
        <f>IF(Apr!$E76&gt;0,VLOOKUP($A74,Apr!$O$4:$T$209,4,FALSE),0)</f>
        <v>0</v>
      </c>
      <c r="C74" s="6">
        <f>IF(Apr!$E76&gt;0,VLOOKUP($A74,Apr!$O$4:$T$209,5,FALSE)+Apr!L$4/1000,0)</f>
        <v>0</v>
      </c>
      <c r="D74" s="16">
        <f t="shared" si="105"/>
        <v>0</v>
      </c>
      <c r="E74" s="6">
        <f>IF(May!$E76&gt;0,VLOOKUP($A74,May!$O$4:$T$208,4,FALSE),0)</f>
        <v>0</v>
      </c>
      <c r="F74" s="6">
        <f>IF(May!$E76&gt;0,VLOOKUP($A74,May!$O$4:$T$208,5,FALSE)+May!L$4/1000,0)</f>
        <v>0</v>
      </c>
      <c r="G74" s="16">
        <f t="shared" si="106"/>
        <v>0</v>
      </c>
      <c r="H74" s="6">
        <f>IF(Jun!$E76&gt;0,VLOOKUP($A74,Jun!$O$4:$R$208,4,FALSE),0)</f>
        <v>0</v>
      </c>
      <c r="I74" s="6">
        <f>IF(Jun!$E76&gt;0,VLOOKUP($A74,Jun!$O$4:$T$208,5,FALSE)+Jun!L$4/1000,0)</f>
        <v>0</v>
      </c>
      <c r="J74" s="16">
        <f t="shared" si="107"/>
        <v>0</v>
      </c>
      <c r="K74" s="6">
        <f>IF(Jul!$E76&gt;0,VLOOKUP($A74,Jul!$O$4:$R$207,4,FALSE),0)</f>
        <v>0</v>
      </c>
      <c r="L74" s="6">
        <f>IF(Jul!$E76&gt;0,VLOOKUP($A74,Jul!$O$4:$T$207,5,FALSE)+Jul!$L$4/1000,0)</f>
        <v>0</v>
      </c>
      <c r="M74" s="16">
        <f t="shared" si="108"/>
        <v>0</v>
      </c>
      <c r="N74" s="6">
        <f>IF(Aug!$E76&gt;0,VLOOKUP($A74,Aug!$O$4:$R$207,4,FALSE),0)</f>
        <v>0</v>
      </c>
      <c r="O74" s="6">
        <f>IF(Aug!$E76&gt;0,VLOOKUP($A74,Aug!$O$4:$T$207,5,FALSE)+Aug!L$4/1000,0)</f>
        <v>0</v>
      </c>
      <c r="P74" s="16">
        <f t="shared" si="109"/>
        <v>0</v>
      </c>
      <c r="Q74" s="6">
        <f>IF(Sep!$E76&gt;0,VLOOKUP($A74,Sep!$O$4:$R$207,4,FALSE),0)</f>
        <v>0</v>
      </c>
      <c r="R74" s="6">
        <f>IF(Sep!$E76&gt;0,VLOOKUP($A74,Sep!$O$4:$T$207,5,FALSE)+Sep!L$4/1000,0)</f>
        <v>0</v>
      </c>
      <c r="S74" s="16">
        <f t="shared" si="110"/>
        <v>0</v>
      </c>
      <c r="T74" s="6">
        <f>IF(Oct!$E76&gt;0,VLOOKUP($A74,Oct!$O$4:$R$207,4,FALSE),0)</f>
        <v>0</v>
      </c>
      <c r="U74" s="6">
        <f>IF(Oct!$E76&gt;0,VLOOKUP($A74,Oct!$O$4:$T$207,5,FALSE)+Oct!L$4/1000,0)</f>
        <v>0</v>
      </c>
      <c r="V74" s="16">
        <f t="shared" si="111"/>
        <v>0</v>
      </c>
      <c r="W74" s="6">
        <f>IF(Nov!$E76&gt;0,VLOOKUP($A74,Nov!$O$4:$R$207,4,FALSE),0)</f>
        <v>0</v>
      </c>
      <c r="X74" s="6">
        <f>IF(Nov!$E76&gt;0,VLOOKUP($A74,Nov!$O$4:$T$207,5,FALSE)+Nov!L$4/1000,0)</f>
        <v>0</v>
      </c>
      <c r="Y74" s="16">
        <f t="shared" si="112"/>
        <v>0</v>
      </c>
      <c r="Z74" s="6">
        <f>IF(Dec!$E76&gt;0,VLOOKUP($A74,Dec!$O$4:$R$208,4,FALSE),0)</f>
        <v>0</v>
      </c>
      <c r="AA74" s="6">
        <f>IF(Dec!$E76&gt;0,VLOOKUP($A74,Dec!$O$4:$T$208,5,FALSE)+Dec!L$4/1000,0)</f>
        <v>0</v>
      </c>
      <c r="AB74" s="16">
        <f t="shared" si="113"/>
        <v>0</v>
      </c>
      <c r="AC74" s="6">
        <f>IF(Jan!$E76&gt;0,VLOOKUP($A74,Jan!$O$4:$R$207,4,FALSE),0)</f>
        <v>0</v>
      </c>
      <c r="AD74" s="6">
        <f>IF(Jan!$E76&gt;0,VLOOKUP($A74,Jan!$O$4:$T$207,5,FALSE)+Jan!L$4/1000,0)</f>
        <v>0</v>
      </c>
      <c r="AE74" s="16">
        <f t="shared" si="114"/>
        <v>0</v>
      </c>
      <c r="AF74" s="6">
        <f>IF(Feb!$E76&gt;0,VLOOKUP($A74,Feb!$O$4:$R$207,4,FALSE),0)</f>
        <v>0</v>
      </c>
      <c r="AG74" s="6">
        <f>IF(Feb!$E76&gt;0,VLOOKUP($A74,Feb!$O$4:$T$207,5,FALSE)+Feb!L$4/1000,0)</f>
        <v>0</v>
      </c>
      <c r="AH74" s="16">
        <f t="shared" si="115"/>
        <v>0</v>
      </c>
      <c r="AI74" s="6">
        <f>IF(Mar!$E76&gt;0,VLOOKUP($A74,Mar!$O$4:$R$207,4,FALSE),0)</f>
        <v>0</v>
      </c>
      <c r="AJ74" s="6">
        <f>IF(Mar!$E76&gt;0,VLOOKUP($A74,Mar!$O$4:$T$207,5,FALSE)+Mar!L$4/1000,0)</f>
        <v>0</v>
      </c>
      <c r="AK74" s="16">
        <f t="shared" si="116"/>
        <v>0</v>
      </c>
      <c r="AN74" s="16">
        <f t="shared" si="117"/>
        <v>0</v>
      </c>
      <c r="AQ74" s="1" t="str">
        <f t="shared" si="71"/>
        <v>Michelle Chadwick</v>
      </c>
      <c r="AR74" s="6">
        <f t="shared" si="72"/>
        <v>0</v>
      </c>
      <c r="AS74" s="6">
        <f t="shared" si="73"/>
        <v>0</v>
      </c>
      <c r="AT74" s="6">
        <f t="shared" si="74"/>
        <v>0</v>
      </c>
      <c r="AU74" s="6">
        <f t="shared" si="75"/>
        <v>0</v>
      </c>
      <c r="AV74" s="6">
        <f t="shared" si="76"/>
        <v>0</v>
      </c>
      <c r="AW74" s="6">
        <f t="shared" si="77"/>
        <v>0</v>
      </c>
      <c r="AX74" s="6">
        <f t="shared" si="78"/>
        <v>0</v>
      </c>
      <c r="AY74" s="6">
        <f t="shared" si="79"/>
        <v>0</v>
      </c>
      <c r="AZ74" s="6">
        <f t="shared" si="80"/>
        <v>0</v>
      </c>
      <c r="BA74" s="6">
        <f t="shared" si="81"/>
        <v>0</v>
      </c>
      <c r="BB74" s="6">
        <f t="shared" si="82"/>
        <v>0</v>
      </c>
      <c r="BC74" s="6">
        <f t="shared" si="83"/>
        <v>0</v>
      </c>
      <c r="BE74" s="1">
        <f t="shared" si="84"/>
        <v>0</v>
      </c>
      <c r="BF74" s="1">
        <f t="shared" si="85"/>
        <v>0</v>
      </c>
      <c r="BG74" s="1">
        <f t="shared" si="86"/>
        <v>0</v>
      </c>
      <c r="BH74" s="1">
        <f t="shared" si="87"/>
        <v>0</v>
      </c>
      <c r="BI74" s="1">
        <f t="shared" si="88"/>
        <v>0</v>
      </c>
      <c r="BJ74" s="1">
        <f t="shared" si="89"/>
        <v>0</v>
      </c>
      <c r="BK74" s="1">
        <f t="shared" si="90"/>
        <v>0</v>
      </c>
      <c r="BL74" s="1">
        <f t="shared" si="91"/>
        <v>0</v>
      </c>
      <c r="BM74" s="1">
        <f t="shared" si="92"/>
        <v>0</v>
      </c>
    </row>
    <row r="75" spans="1:65" x14ac:dyDescent="0.3">
      <c r="A75" s="1" t="s">
        <v>12</v>
      </c>
      <c r="B75" s="6">
        <f>IF(Apr!$E77&gt;0,VLOOKUP($A75,Apr!$O$4:$T$209,4,FALSE),0)</f>
        <v>0</v>
      </c>
      <c r="C75" s="6">
        <f>IF(Apr!$E77&gt;0,VLOOKUP($A75,Apr!$O$4:$T$209,5,FALSE)+Apr!L$4/1000,0)</f>
        <v>0</v>
      </c>
      <c r="D75" s="16">
        <f t="shared" si="105"/>
        <v>0</v>
      </c>
      <c r="E75" s="6">
        <f>IF(May!$E77&gt;0,VLOOKUP($A75,May!$O$4:$T$208,4,FALSE),0)</f>
        <v>0</v>
      </c>
      <c r="F75" s="6">
        <f>IF(May!$E77&gt;0,VLOOKUP($A75,May!$O$4:$T$208,5,FALSE)+May!L$4/1000,0)</f>
        <v>0</v>
      </c>
      <c r="G75" s="16">
        <f t="shared" si="106"/>
        <v>0</v>
      </c>
      <c r="H75" s="6">
        <f>IF(Jun!$E77&gt;0,VLOOKUP($A75,Jun!$O$4:$R$208,4,FALSE),0)</f>
        <v>0</v>
      </c>
      <c r="I75" s="6">
        <f>IF(Jun!$E77&gt;0,VLOOKUP($A75,Jun!$O$4:$T$208,5,FALSE)+Jun!L$4/1000,0)</f>
        <v>0</v>
      </c>
      <c r="J75" s="16">
        <f t="shared" si="107"/>
        <v>0</v>
      </c>
      <c r="K75" s="6">
        <f>IF(Jul!$E77&gt;0,VLOOKUP($A75,Jul!$O$4:$R$207,4,FALSE),0)</f>
        <v>0</v>
      </c>
      <c r="L75" s="6">
        <f>IF(Jul!$E77&gt;0,VLOOKUP($A75,Jul!$O$4:$T$207,5,FALSE)+Jul!$L$4/1000,0)</f>
        <v>0</v>
      </c>
      <c r="M75" s="16">
        <f t="shared" si="108"/>
        <v>0</v>
      </c>
      <c r="N75" s="6">
        <f>IF(Aug!$E77&gt;0,VLOOKUP($A75,Aug!$O$4:$R$207,4,FALSE),0)</f>
        <v>0</v>
      </c>
      <c r="O75" s="6">
        <f>IF(Aug!$E77&gt;0,VLOOKUP($A75,Aug!$O$4:$T$207,5,FALSE)+Aug!L$4/1000,0)</f>
        <v>0</v>
      </c>
      <c r="P75" s="16">
        <f t="shared" si="109"/>
        <v>0</v>
      </c>
      <c r="Q75" s="6">
        <f>IF(Sep!$E77&gt;0,VLOOKUP($A75,Sep!$O$4:$R$207,4,FALSE),0)</f>
        <v>0</v>
      </c>
      <c r="R75" s="6">
        <f>IF(Sep!$E77&gt;0,VLOOKUP($A75,Sep!$O$4:$T$207,5,FALSE)+Sep!L$4/1000,0)</f>
        <v>0</v>
      </c>
      <c r="S75" s="16">
        <f t="shared" si="110"/>
        <v>0</v>
      </c>
      <c r="T75" s="6">
        <f>IF(Oct!$E77&gt;0,VLOOKUP($A75,Oct!$O$4:$R$207,4,FALSE),0)</f>
        <v>0</v>
      </c>
      <c r="U75" s="6">
        <f>IF(Oct!$E77&gt;0,VLOOKUP($A75,Oct!$O$4:$T$207,5,FALSE)+Oct!L$4/1000,0)</f>
        <v>0</v>
      </c>
      <c r="V75" s="16">
        <f t="shared" si="111"/>
        <v>0</v>
      </c>
      <c r="W75" s="6">
        <f>IF(Nov!$E77&gt;0,VLOOKUP($A75,Nov!$O$4:$R$207,4,FALSE),0)</f>
        <v>0</v>
      </c>
      <c r="X75" s="6">
        <f>IF(Nov!$E77&gt;0,VLOOKUP($A75,Nov!$O$4:$T$207,5,FALSE)+Nov!L$4/1000,0)</f>
        <v>0</v>
      </c>
      <c r="Y75" s="16">
        <f t="shared" si="112"/>
        <v>0</v>
      </c>
      <c r="Z75" s="6">
        <f>IF(Dec!$E77&gt;0,VLOOKUP($A75,Dec!$O$4:$R$208,4,FALSE),0)</f>
        <v>0</v>
      </c>
      <c r="AA75" s="6">
        <f>IF(Dec!$E77&gt;0,VLOOKUP($A75,Dec!$O$4:$T$208,5,FALSE)+Dec!L$4/1000,0)</f>
        <v>0</v>
      </c>
      <c r="AB75" s="16">
        <f t="shared" si="113"/>
        <v>0</v>
      </c>
      <c r="AC75" s="6">
        <f>IF(Jan!$E77&gt;0,VLOOKUP($A75,Jan!$O$4:$R$207,4,FALSE),0)</f>
        <v>0</v>
      </c>
      <c r="AD75" s="6">
        <f>IF(Jan!$E77&gt;0,VLOOKUP($A75,Jan!$O$4:$T$207,5,FALSE)+Jan!L$4/1000,0)</f>
        <v>0</v>
      </c>
      <c r="AE75" s="16">
        <f t="shared" si="114"/>
        <v>0</v>
      </c>
      <c r="AF75" s="6">
        <f>IF(Feb!$E77&gt;0,VLOOKUP($A75,Feb!$O$4:$R$207,4,FALSE),0)</f>
        <v>0</v>
      </c>
      <c r="AG75" s="6">
        <f>IF(Feb!$E77&gt;0,VLOOKUP($A75,Feb!$O$4:$T$207,5,FALSE)+Feb!L$4/1000,0)</f>
        <v>0</v>
      </c>
      <c r="AH75" s="16">
        <f t="shared" si="115"/>
        <v>0</v>
      </c>
      <c r="AI75" s="6">
        <f>IF(Mar!$E77&gt;0,VLOOKUP($A75,Mar!$O$4:$R$207,4,FALSE),0)</f>
        <v>0</v>
      </c>
      <c r="AJ75" s="6">
        <f>IF(Mar!$E77&gt;0,VLOOKUP($A75,Mar!$O$4:$T$207,5,FALSE)+Mar!L$4/1000,0)</f>
        <v>0</v>
      </c>
      <c r="AK75" s="16">
        <f t="shared" si="116"/>
        <v>0</v>
      </c>
      <c r="AN75" s="16">
        <f t="shared" si="117"/>
        <v>0</v>
      </c>
      <c r="AQ75" s="1" t="str">
        <f t="shared" si="71"/>
        <v>Michelle Sheridan</v>
      </c>
      <c r="AR75" s="6">
        <f t="shared" si="72"/>
        <v>0</v>
      </c>
      <c r="AS75" s="6">
        <f t="shared" si="73"/>
        <v>0</v>
      </c>
      <c r="AT75" s="6">
        <f t="shared" si="74"/>
        <v>0</v>
      </c>
      <c r="AU75" s="6">
        <f t="shared" si="75"/>
        <v>0</v>
      </c>
      <c r="AV75" s="6">
        <f t="shared" si="76"/>
        <v>0</v>
      </c>
      <c r="AW75" s="6">
        <f t="shared" si="77"/>
        <v>0</v>
      </c>
      <c r="AX75" s="6">
        <f t="shared" si="78"/>
        <v>0</v>
      </c>
      <c r="AY75" s="6">
        <f t="shared" si="79"/>
        <v>0</v>
      </c>
      <c r="AZ75" s="6">
        <f t="shared" si="80"/>
        <v>0</v>
      </c>
      <c r="BA75" s="6">
        <f t="shared" si="81"/>
        <v>0</v>
      </c>
      <c r="BB75" s="6">
        <f t="shared" si="82"/>
        <v>0</v>
      </c>
      <c r="BC75" s="6">
        <f t="shared" si="83"/>
        <v>0</v>
      </c>
      <c r="BE75" s="1">
        <f t="shared" si="84"/>
        <v>0</v>
      </c>
      <c r="BF75" s="1">
        <f t="shared" si="85"/>
        <v>0</v>
      </c>
      <c r="BG75" s="1">
        <f t="shared" si="86"/>
        <v>0</v>
      </c>
      <c r="BH75" s="1">
        <f t="shared" si="87"/>
        <v>0</v>
      </c>
      <c r="BI75" s="1">
        <f t="shared" si="88"/>
        <v>0</v>
      </c>
      <c r="BJ75" s="1">
        <f t="shared" si="89"/>
        <v>0</v>
      </c>
      <c r="BK75" s="1">
        <f t="shared" si="90"/>
        <v>0</v>
      </c>
      <c r="BL75" s="1">
        <f t="shared" si="91"/>
        <v>0</v>
      </c>
      <c r="BM75" s="1">
        <f t="shared" si="92"/>
        <v>0</v>
      </c>
    </row>
    <row r="76" spans="1:65" x14ac:dyDescent="0.3">
      <c r="A76" s="36" t="s">
        <v>192</v>
      </c>
      <c r="B76" s="6">
        <f>IF(Apr!$E78&gt;0,VLOOKUP($A76,Apr!$O$4:$T$209,4,FALSE),0)</f>
        <v>0</v>
      </c>
      <c r="C76" s="6">
        <f>IF(Apr!$E78&gt;0,VLOOKUP($A76,Apr!$O$4:$T$209,5,FALSE)+Apr!L$4/1000,0)</f>
        <v>0</v>
      </c>
      <c r="D76" s="16">
        <f t="shared" si="105"/>
        <v>0</v>
      </c>
      <c r="E76" s="6">
        <f>IF(May!$E78&gt;0,VLOOKUP($A76,May!$O$4:$T$208,4,FALSE),0)</f>
        <v>0</v>
      </c>
      <c r="F76" s="6">
        <f>IF(May!$E78&gt;0,VLOOKUP($A76,May!$O$4:$T$208,5,FALSE)+May!L$4/1000,0)</f>
        <v>0</v>
      </c>
      <c r="G76" s="16">
        <f t="shared" si="106"/>
        <v>0</v>
      </c>
      <c r="H76" s="6">
        <f>IF(Jun!$E78&gt;0,VLOOKUP($A76,Jun!$O$4:$R$208,4,FALSE),0)</f>
        <v>0</v>
      </c>
      <c r="I76" s="6">
        <f>IF(Jun!$E78&gt;0,VLOOKUP($A76,Jun!$O$4:$T$208,5,FALSE)+Jun!L$4/1000,0)</f>
        <v>0</v>
      </c>
      <c r="J76" s="16">
        <f t="shared" si="107"/>
        <v>0</v>
      </c>
      <c r="K76" s="6">
        <f>IF(Jul!$E78&gt;0,VLOOKUP($A76,Jul!$O$4:$R$207,4,FALSE),0)</f>
        <v>0</v>
      </c>
      <c r="L76" s="6">
        <f>IF(Jul!$E78&gt;0,VLOOKUP($A76,Jul!$O$4:$T$207,5,FALSE)+Jul!$L$4/1000,0)</f>
        <v>0</v>
      </c>
      <c r="M76" s="16">
        <f t="shared" si="108"/>
        <v>0</v>
      </c>
      <c r="N76" s="6">
        <f>IF(Aug!$E78&gt;0,VLOOKUP($A76,Aug!$O$4:$R$207,4,FALSE),0)</f>
        <v>0</v>
      </c>
      <c r="O76" s="6">
        <f>IF(Aug!$E78&gt;0,VLOOKUP($A76,Aug!$O$4:$T$207,5,FALSE)+Aug!L$4/1000,0)</f>
        <v>0</v>
      </c>
      <c r="P76" s="16">
        <f t="shared" si="109"/>
        <v>0</v>
      </c>
      <c r="Q76" s="6">
        <f>IF(Sep!$E78&gt;0,VLOOKUP($A76,Sep!$O$4:$R$207,4,FALSE),0)</f>
        <v>0</v>
      </c>
      <c r="R76" s="6">
        <f>IF(Sep!$E78&gt;0,VLOOKUP($A76,Sep!$O$4:$T$207,5,FALSE)+Sep!L$4/1000,0)</f>
        <v>0</v>
      </c>
      <c r="S76" s="16">
        <f t="shared" si="110"/>
        <v>0</v>
      </c>
      <c r="T76" s="6">
        <f>IF(Oct!$E78&gt;0,VLOOKUP($A76,Oct!$O$4:$R$207,4,FALSE),0)</f>
        <v>0</v>
      </c>
      <c r="U76" s="6">
        <f>IF(Oct!$E78&gt;0,VLOOKUP($A76,Oct!$O$4:$T$207,5,FALSE)+Oct!L$4/1000,0)</f>
        <v>0</v>
      </c>
      <c r="V76" s="16">
        <f t="shared" si="111"/>
        <v>0</v>
      </c>
      <c r="W76" s="6">
        <f>IF(Nov!$E78&gt;0,VLOOKUP($A76,Nov!$O$4:$R$207,4,FALSE),0)</f>
        <v>0</v>
      </c>
      <c r="X76" s="6">
        <f>IF(Nov!$E78&gt;0,VLOOKUP($A76,Nov!$O$4:$T$207,5,FALSE)+Nov!L$4/1000,0)</f>
        <v>0</v>
      </c>
      <c r="Y76" s="16">
        <f t="shared" si="112"/>
        <v>0</v>
      </c>
      <c r="Z76" s="6">
        <f>IF(Dec!$E78&gt;0,VLOOKUP($A76,Dec!$O$4:$R$208,4,FALSE),0)</f>
        <v>0</v>
      </c>
      <c r="AA76" s="6">
        <f>IF(Dec!$E78&gt;0,VLOOKUP($A76,Dec!$O$4:$T$208,5,FALSE)+Dec!L$4/1000,0)</f>
        <v>0</v>
      </c>
      <c r="AB76" s="16">
        <f t="shared" si="113"/>
        <v>0</v>
      </c>
      <c r="AC76" s="6">
        <f>IF(Jan!$E78&gt;0,VLOOKUP($A76,Jan!$O$4:$R$207,4,FALSE),0)</f>
        <v>0</v>
      </c>
      <c r="AD76" s="6">
        <f>IF(Jan!$E78&gt;0,VLOOKUP($A76,Jan!$O$4:$T$207,5,FALSE)+Jan!L$4/1000,0)</f>
        <v>0</v>
      </c>
      <c r="AE76" s="16">
        <f t="shared" si="114"/>
        <v>0</v>
      </c>
      <c r="AF76" s="6">
        <f>IF(Feb!$E78&gt;0,VLOOKUP($A76,Feb!$O$4:$R$207,4,FALSE),0)</f>
        <v>0</v>
      </c>
      <c r="AG76" s="6">
        <f>IF(Feb!$E78&gt;0,VLOOKUP($A76,Feb!$O$4:$T$207,5,FALSE)+Feb!L$4/1000,0)</f>
        <v>0</v>
      </c>
      <c r="AH76" s="16">
        <f t="shared" si="115"/>
        <v>0</v>
      </c>
      <c r="AI76" s="6">
        <f>IF(Mar!$E78&gt;0,VLOOKUP($A76,Mar!$O$4:$R$207,4,FALSE),0)</f>
        <v>0</v>
      </c>
      <c r="AJ76" s="6">
        <f>IF(Mar!$E78&gt;0,VLOOKUP($A76,Mar!$O$4:$T$207,5,FALSE)+Mar!L$4/1000,0)</f>
        <v>0</v>
      </c>
      <c r="AK76" s="16">
        <f t="shared" si="116"/>
        <v>0</v>
      </c>
      <c r="AN76" s="16">
        <f t="shared" si="117"/>
        <v>0</v>
      </c>
      <c r="AQ76" s="1" t="str">
        <f t="shared" si="71"/>
        <v>Mick Widdop</v>
      </c>
      <c r="AR76" s="6">
        <f t="shared" si="72"/>
        <v>0</v>
      </c>
      <c r="AS76" s="6">
        <f t="shared" si="73"/>
        <v>0</v>
      </c>
      <c r="AT76" s="6">
        <f t="shared" si="74"/>
        <v>0</v>
      </c>
      <c r="AU76" s="6">
        <f t="shared" si="75"/>
        <v>0</v>
      </c>
      <c r="AV76" s="6">
        <f t="shared" si="76"/>
        <v>0</v>
      </c>
      <c r="AW76" s="6">
        <f t="shared" si="77"/>
        <v>0</v>
      </c>
      <c r="AX76" s="6">
        <f t="shared" si="78"/>
        <v>0</v>
      </c>
      <c r="AY76" s="6">
        <f t="shared" si="79"/>
        <v>0</v>
      </c>
      <c r="AZ76" s="6">
        <f t="shared" si="80"/>
        <v>0</v>
      </c>
      <c r="BA76" s="6">
        <f t="shared" si="81"/>
        <v>0</v>
      </c>
      <c r="BB76" s="6">
        <f t="shared" si="82"/>
        <v>0</v>
      </c>
      <c r="BC76" s="6">
        <f t="shared" si="83"/>
        <v>0</v>
      </c>
      <c r="BE76" s="1">
        <f t="shared" ref="BE76:BE82" si="118">LARGE($AR76:$BC76,1)</f>
        <v>0</v>
      </c>
      <c r="BF76" s="1">
        <f t="shared" ref="BF76:BF82" si="119">LARGE($AR76:$BC76,2)</f>
        <v>0</v>
      </c>
      <c r="BG76" s="1">
        <f t="shared" ref="BG76:BG82" si="120">LARGE($AR76:$BC76,3)</f>
        <v>0</v>
      </c>
      <c r="BH76" s="1">
        <f t="shared" ref="BH76:BH82" si="121">LARGE($AR76:$BC76,4)</f>
        <v>0</v>
      </c>
      <c r="BI76" s="1">
        <f t="shared" ref="BI76:BI82" si="122">LARGE($AR76:$BC76,5)</f>
        <v>0</v>
      </c>
      <c r="BJ76" s="1">
        <f t="shared" ref="BJ76:BJ82" si="123">LARGE($AR76:$BC76,6)</f>
        <v>0</v>
      </c>
      <c r="BK76" s="1">
        <f t="shared" ref="BK76:BK82" si="124">LARGE($AR76:$BC76,7)</f>
        <v>0</v>
      </c>
      <c r="BL76" s="1">
        <f t="shared" ref="BL76:BL82" si="125">LARGE($AR76:$BC76,8)</f>
        <v>0</v>
      </c>
      <c r="BM76" s="1">
        <f t="shared" ref="BM76:BM82" si="126">LARGE($AR76:$BC76,9)</f>
        <v>0</v>
      </c>
    </row>
    <row r="77" spans="1:65" x14ac:dyDescent="0.3">
      <c r="A77" s="1" t="s">
        <v>46</v>
      </c>
      <c r="B77" s="6">
        <f>IF(Apr!$E79&gt;0,VLOOKUP($A77,Apr!$O$4:$T$209,4,FALSE),0)</f>
        <v>0</v>
      </c>
      <c r="C77" s="6">
        <f>IF(Apr!$E79&gt;0,VLOOKUP($A77,Apr!$O$4:$T$209,5,FALSE)+Apr!L$4/1000,0)</f>
        <v>0</v>
      </c>
      <c r="D77" s="16">
        <f t="shared" si="105"/>
        <v>0</v>
      </c>
      <c r="E77" s="6">
        <f>IF(May!$E79&gt;0,VLOOKUP($A77,May!$O$4:$T$208,4,FALSE),0)</f>
        <v>0</v>
      </c>
      <c r="F77" s="6">
        <f>IF(May!$E79&gt;0,VLOOKUP($A77,May!$O$4:$T$208,5,FALSE)+May!L$4/1000,0)</f>
        <v>0</v>
      </c>
      <c r="G77" s="16">
        <f t="shared" si="106"/>
        <v>0</v>
      </c>
      <c r="H77" s="6">
        <f>IF(Jun!$E79&gt;0,VLOOKUP($A77,Jun!$O$4:$R$208,4,FALSE),0)</f>
        <v>0</v>
      </c>
      <c r="I77" s="6">
        <f>IF(Jun!$E79&gt;0,VLOOKUP($A77,Jun!$O$4:$T$208,5,FALSE)+Jun!L$4/1000,0)</f>
        <v>0</v>
      </c>
      <c r="J77" s="16">
        <f t="shared" si="107"/>
        <v>0</v>
      </c>
      <c r="K77" s="6">
        <f>IF(Jul!$E79&gt;0,VLOOKUP($A77,Jul!$O$4:$R$207,4,FALSE),0)</f>
        <v>0</v>
      </c>
      <c r="L77" s="6">
        <f>IF(Jul!$E79&gt;0,VLOOKUP($A77,Jul!$O$4:$T$207,5,FALSE)+Jul!$L$4/1000,0)</f>
        <v>0</v>
      </c>
      <c r="M77" s="16">
        <f t="shared" si="108"/>
        <v>0</v>
      </c>
      <c r="N77" s="6">
        <f>IF(Aug!$E79&gt;0,VLOOKUP($A77,Aug!$O$4:$R$207,4,FALSE),0)</f>
        <v>0</v>
      </c>
      <c r="O77" s="6">
        <f>IF(Aug!$E79&gt;0,VLOOKUP($A77,Aug!$O$4:$T$207,5,FALSE)+Aug!L$4/1000,0)</f>
        <v>0</v>
      </c>
      <c r="P77" s="16">
        <f t="shared" si="109"/>
        <v>0</v>
      </c>
      <c r="Q77" s="6">
        <f>IF(Sep!$E79&gt;0,VLOOKUP($A77,Sep!$O$4:$R$207,4,FALSE),0)</f>
        <v>0</v>
      </c>
      <c r="R77" s="6">
        <f>IF(Sep!$E79&gt;0,VLOOKUP($A77,Sep!$O$4:$T$207,5,FALSE)+Sep!L$4/1000,0)</f>
        <v>0</v>
      </c>
      <c r="S77" s="16">
        <f t="shared" si="110"/>
        <v>0</v>
      </c>
      <c r="T77" s="6">
        <f>IF(Oct!$E79&gt;0,VLOOKUP($A77,Oct!$O$4:$R$207,4,FALSE),0)</f>
        <v>0</v>
      </c>
      <c r="U77" s="6">
        <f>IF(Oct!$E79&gt;0,VLOOKUP($A77,Oct!$O$4:$T$207,5,FALSE)+Oct!L$4/1000,0)</f>
        <v>0</v>
      </c>
      <c r="V77" s="16">
        <f t="shared" si="111"/>
        <v>0</v>
      </c>
      <c r="W77" s="6">
        <f>IF(Nov!$E79&gt;0,VLOOKUP($A77,Nov!$O$4:$R$207,4,FALSE),0)</f>
        <v>0</v>
      </c>
      <c r="X77" s="6">
        <f>IF(Nov!$E79&gt;0,VLOOKUP($A77,Nov!$O$4:$T$207,5,FALSE)+Nov!L$4/1000,0)</f>
        <v>0</v>
      </c>
      <c r="Y77" s="16">
        <f t="shared" si="112"/>
        <v>0</v>
      </c>
      <c r="Z77" s="6">
        <f>IF(Dec!$E79&gt;0,VLOOKUP($A77,Dec!$O$4:$R$208,4,FALSE),0)</f>
        <v>0</v>
      </c>
      <c r="AA77" s="6">
        <f>IF(Dec!$E79&gt;0,VLOOKUP($A77,Dec!$O$4:$T$208,5,FALSE)+Dec!L$4/1000,0)</f>
        <v>0</v>
      </c>
      <c r="AB77" s="16">
        <f t="shared" si="113"/>
        <v>0</v>
      </c>
      <c r="AC77" s="6">
        <f>IF(Jan!$E79&gt;0,VLOOKUP($A77,Jan!$O$4:$R$207,4,FALSE),0)</f>
        <v>0</v>
      </c>
      <c r="AD77" s="6">
        <f>IF(Jan!$E79&gt;0,VLOOKUP($A77,Jan!$O$4:$T$207,5,FALSE)+Jan!L$4/1000,0)</f>
        <v>0</v>
      </c>
      <c r="AE77" s="16">
        <f t="shared" si="114"/>
        <v>0</v>
      </c>
      <c r="AF77" s="6">
        <f>IF(Feb!$E79&gt;0,VLOOKUP($A77,Feb!$O$4:$R$207,4,FALSE),0)</f>
        <v>0</v>
      </c>
      <c r="AG77" s="6">
        <f>IF(Feb!$E79&gt;0,VLOOKUP($A77,Feb!$O$4:$T$207,5,FALSE)+Feb!L$4/1000,0)</f>
        <v>0</v>
      </c>
      <c r="AH77" s="16">
        <f t="shared" si="115"/>
        <v>0</v>
      </c>
      <c r="AI77" s="6">
        <f>IF(Mar!$E79&gt;0,VLOOKUP($A77,Mar!$O$4:$R$207,4,FALSE),0)</f>
        <v>35</v>
      </c>
      <c r="AJ77" s="6">
        <f>IF(Mar!$E79&gt;0,VLOOKUP($A77,Mar!$O$4:$T$207,5,FALSE)+Mar!L$4/1000,0)</f>
        <v>1.6E-2</v>
      </c>
      <c r="AK77" s="16">
        <f t="shared" si="116"/>
        <v>35.050999999999995</v>
      </c>
      <c r="AN77" s="16">
        <f t="shared" si="117"/>
        <v>35.086050999999998</v>
      </c>
      <c r="AQ77" s="1" t="str">
        <f t="shared" si="71"/>
        <v>Mike Toft</v>
      </c>
      <c r="AR77" s="6">
        <f t="shared" si="72"/>
        <v>0</v>
      </c>
      <c r="AS77" s="6">
        <f t="shared" si="73"/>
        <v>0</v>
      </c>
      <c r="AT77" s="6">
        <f t="shared" si="74"/>
        <v>0</v>
      </c>
      <c r="AU77" s="6">
        <f t="shared" si="75"/>
        <v>0</v>
      </c>
      <c r="AV77" s="6">
        <f t="shared" si="76"/>
        <v>0</v>
      </c>
      <c r="AW77" s="6">
        <f t="shared" si="77"/>
        <v>0</v>
      </c>
      <c r="AX77" s="6">
        <f t="shared" si="78"/>
        <v>0</v>
      </c>
      <c r="AY77" s="6">
        <f t="shared" si="79"/>
        <v>0</v>
      </c>
      <c r="AZ77" s="6">
        <f t="shared" si="80"/>
        <v>0</v>
      </c>
      <c r="BA77" s="6">
        <f t="shared" si="81"/>
        <v>0</v>
      </c>
      <c r="BB77" s="6">
        <f t="shared" si="82"/>
        <v>0</v>
      </c>
      <c r="BC77" s="6">
        <f t="shared" si="83"/>
        <v>35.050999999999995</v>
      </c>
      <c r="BE77" s="1">
        <f t="shared" si="118"/>
        <v>35.050999999999995</v>
      </c>
      <c r="BF77" s="1">
        <f t="shared" si="119"/>
        <v>0</v>
      </c>
      <c r="BG77" s="1">
        <f t="shared" si="120"/>
        <v>0</v>
      </c>
      <c r="BH77" s="1">
        <f t="shared" si="121"/>
        <v>0</v>
      </c>
      <c r="BI77" s="1">
        <f t="shared" si="122"/>
        <v>0</v>
      </c>
      <c r="BJ77" s="1">
        <f t="shared" si="123"/>
        <v>0</v>
      </c>
      <c r="BK77" s="1">
        <f t="shared" si="124"/>
        <v>0</v>
      </c>
      <c r="BL77" s="1">
        <f t="shared" si="125"/>
        <v>0</v>
      </c>
      <c r="BM77" s="1">
        <f t="shared" si="126"/>
        <v>0</v>
      </c>
    </row>
    <row r="78" spans="1:65" x14ac:dyDescent="0.3">
      <c r="A78" s="1" t="s">
        <v>185</v>
      </c>
      <c r="B78" s="6">
        <f>IF(Apr!$E80&gt;0,VLOOKUP($A78,Apr!$O$4:$T$209,4,FALSE),0)</f>
        <v>0</v>
      </c>
      <c r="C78" s="6">
        <f>IF(Apr!$E80&gt;0,VLOOKUP($A78,Apr!$O$4:$T$209,5,FALSE)+Apr!L$4/1000,0)</f>
        <v>0</v>
      </c>
      <c r="D78" s="16">
        <f t="shared" si="105"/>
        <v>0</v>
      </c>
      <c r="E78" s="6">
        <f>IF(May!$E80&gt;0,VLOOKUP($A78,May!$O$4:$T$208,4,FALSE),0)</f>
        <v>0</v>
      </c>
      <c r="F78" s="6">
        <f>IF(May!$E80&gt;0,VLOOKUP($A78,May!$O$4:$T$208,5,FALSE)+May!L$4/1000,0)</f>
        <v>0</v>
      </c>
      <c r="G78" s="16">
        <f t="shared" si="106"/>
        <v>0</v>
      </c>
      <c r="H78" s="6">
        <f>IF(Jun!$E80&gt;0,VLOOKUP($A78,Jun!$O$4:$R$208,4,FALSE),0)</f>
        <v>0</v>
      </c>
      <c r="I78" s="6">
        <f>IF(Jun!$E80&gt;0,VLOOKUP($A78,Jun!$O$4:$T$208,5,FALSE)+Jun!L$4/1000,0)</f>
        <v>0</v>
      </c>
      <c r="J78" s="16">
        <f t="shared" si="107"/>
        <v>0</v>
      </c>
      <c r="K78" s="6">
        <f>IF(Jul!$E80&gt;0,VLOOKUP($A78,Jul!$O$4:$R$207,4,FALSE),0)</f>
        <v>0</v>
      </c>
      <c r="L78" s="6">
        <f>IF(Jul!$E80&gt;0,VLOOKUP($A78,Jul!$O$4:$T$207,5,FALSE)+Jul!$L$4/1000,0)</f>
        <v>0</v>
      </c>
      <c r="M78" s="16">
        <f t="shared" si="108"/>
        <v>0</v>
      </c>
      <c r="N78" s="6">
        <f>IF(Aug!$E80&gt;0,VLOOKUP($A78,Aug!$O$4:$R$207,4,FALSE),0)</f>
        <v>0</v>
      </c>
      <c r="O78" s="6">
        <f>IF(Aug!$E80&gt;0,VLOOKUP($A78,Aug!$O$4:$T$207,5,FALSE)+Aug!L$4/1000,0)</f>
        <v>0</v>
      </c>
      <c r="P78" s="16">
        <f t="shared" si="109"/>
        <v>0</v>
      </c>
      <c r="Q78" s="6">
        <f>IF(Sep!$E80&gt;0,VLOOKUP($A78,Sep!$O$4:$R$207,4,FALSE),0)</f>
        <v>0</v>
      </c>
      <c r="R78" s="6">
        <f>IF(Sep!$E80&gt;0,VLOOKUP($A78,Sep!$O$4:$T$207,5,FALSE)+Sep!L$4/1000,0)</f>
        <v>0</v>
      </c>
      <c r="S78" s="16">
        <f t="shared" si="110"/>
        <v>0</v>
      </c>
      <c r="T78" s="6">
        <f>IF(Oct!$E80&gt;0,VLOOKUP($A78,Oct!$O$4:$R$207,4,FALSE),0)</f>
        <v>34</v>
      </c>
      <c r="U78" s="6">
        <f>IF(Oct!$E80&gt;0,VLOOKUP($A78,Oct!$O$4:$T$207,5,FALSE)+Oct!L$4/1000,0)</f>
        <v>7.0000000000000001E-3</v>
      </c>
      <c r="V78" s="16">
        <f t="shared" si="111"/>
        <v>34.040999999999997</v>
      </c>
      <c r="W78" s="6">
        <f>IF(Nov!$E80&gt;0,VLOOKUP($A78,Nov!$O$4:$R$207,4,FALSE),0)</f>
        <v>0</v>
      </c>
      <c r="X78" s="6">
        <f>IF(Nov!$E80&gt;0,VLOOKUP($A78,Nov!$O$4:$T$207,5,FALSE)+Nov!L$4/1000,0)</f>
        <v>0</v>
      </c>
      <c r="Y78" s="16">
        <f t="shared" si="112"/>
        <v>0</v>
      </c>
      <c r="Z78" s="6">
        <f>IF(Dec!$E80&gt;0,VLOOKUP($A78,Dec!$O$4:$R$208,4,FALSE),0)</f>
        <v>0</v>
      </c>
      <c r="AA78" s="6">
        <f>IF(Dec!$E80&gt;0,VLOOKUP($A78,Dec!$O$4:$T$208,5,FALSE)+Dec!L$4/1000,0)</f>
        <v>0</v>
      </c>
      <c r="AB78" s="16">
        <f t="shared" si="113"/>
        <v>0</v>
      </c>
      <c r="AC78" s="6">
        <f>IF(Jan!$E80&gt;0,VLOOKUP($A78,Jan!$O$4:$R$207,4,FALSE),0)</f>
        <v>0</v>
      </c>
      <c r="AD78" s="6">
        <f>IF(Jan!$E80&gt;0,VLOOKUP($A78,Jan!$O$4:$T$207,5,FALSE)+Jan!L$4/1000,0)</f>
        <v>0</v>
      </c>
      <c r="AE78" s="16">
        <f t="shared" si="114"/>
        <v>0</v>
      </c>
      <c r="AF78" s="6">
        <f>IF(Feb!$E80&gt;0,VLOOKUP($A78,Feb!$O$4:$R$207,4,FALSE),0)</f>
        <v>38</v>
      </c>
      <c r="AG78" s="6">
        <f>IF(Feb!$E80&gt;0,VLOOKUP($A78,Feb!$O$4:$T$207,5,FALSE)+Feb!L$4/1000,0)</f>
        <v>2.0150000000000001</v>
      </c>
      <c r="AH78" s="16">
        <f t="shared" si="115"/>
        <v>40.052999999999997</v>
      </c>
      <c r="AI78" s="6">
        <f>IF(Mar!$E80&gt;0,VLOOKUP($A78,Mar!$O$4:$R$207,4,FALSE),0)</f>
        <v>0</v>
      </c>
      <c r="AJ78" s="6">
        <f>IF(Mar!$E80&gt;0,VLOOKUP($A78,Mar!$O$4:$T$207,5,FALSE)+Mar!L$4/1000,0)</f>
        <v>0</v>
      </c>
      <c r="AK78" s="16">
        <f t="shared" si="116"/>
        <v>0</v>
      </c>
      <c r="AN78" s="16">
        <f t="shared" si="117"/>
        <v>74.145399999999995</v>
      </c>
      <c r="AQ78" s="1" t="str">
        <f t="shared" si="71"/>
        <v>Morgan Pritchard</v>
      </c>
      <c r="AR78" s="6">
        <f t="shared" si="72"/>
        <v>0</v>
      </c>
      <c r="AS78" s="6">
        <f t="shared" si="73"/>
        <v>0</v>
      </c>
      <c r="AT78" s="6">
        <f t="shared" si="74"/>
        <v>0</v>
      </c>
      <c r="AU78" s="6">
        <f t="shared" si="75"/>
        <v>0</v>
      </c>
      <c r="AV78" s="6">
        <f t="shared" si="76"/>
        <v>0</v>
      </c>
      <c r="AW78" s="6">
        <f t="shared" si="77"/>
        <v>0</v>
      </c>
      <c r="AX78" s="6">
        <f t="shared" si="78"/>
        <v>34.040999999999997</v>
      </c>
      <c r="AY78" s="6">
        <f t="shared" si="79"/>
        <v>0</v>
      </c>
      <c r="AZ78" s="6">
        <f t="shared" si="80"/>
        <v>0</v>
      </c>
      <c r="BA78" s="6">
        <f t="shared" si="81"/>
        <v>0</v>
      </c>
      <c r="BB78" s="6">
        <f t="shared" si="82"/>
        <v>40.052999999999997</v>
      </c>
      <c r="BC78" s="6">
        <f t="shared" si="83"/>
        <v>0</v>
      </c>
      <c r="BE78" s="1">
        <f t="shared" si="118"/>
        <v>40.052999999999997</v>
      </c>
      <c r="BF78" s="1">
        <f t="shared" si="119"/>
        <v>34.040999999999997</v>
      </c>
      <c r="BG78" s="1">
        <f t="shared" si="120"/>
        <v>0</v>
      </c>
      <c r="BH78" s="1">
        <f t="shared" si="121"/>
        <v>0</v>
      </c>
      <c r="BI78" s="1">
        <f t="shared" si="122"/>
        <v>0</v>
      </c>
      <c r="BJ78" s="1">
        <f t="shared" si="123"/>
        <v>0</v>
      </c>
      <c r="BK78" s="1">
        <f t="shared" si="124"/>
        <v>0</v>
      </c>
      <c r="BL78" s="1">
        <f t="shared" si="125"/>
        <v>0</v>
      </c>
      <c r="BM78" s="1">
        <f t="shared" si="126"/>
        <v>0</v>
      </c>
    </row>
    <row r="79" spans="1:65" x14ac:dyDescent="0.3">
      <c r="A79" s="1" t="s">
        <v>144</v>
      </c>
      <c r="B79" s="6">
        <f>IF(Apr!$E81&gt;0,VLOOKUP($A79,Apr!$O$4:$T$209,4,FALSE),0)</f>
        <v>0</v>
      </c>
      <c r="C79" s="6">
        <f>IF(Apr!$E81&gt;0,VLOOKUP($A79,Apr!$O$4:$T$209,5,FALSE)+Apr!L$4/1000,0)</f>
        <v>0</v>
      </c>
      <c r="D79" s="16">
        <f t="shared" si="105"/>
        <v>0</v>
      </c>
      <c r="E79" s="6">
        <f>IF(May!$E81&gt;0,VLOOKUP($A79,May!$O$4:$T$208,4,FALSE),0)</f>
        <v>0</v>
      </c>
      <c r="F79" s="6">
        <f>IF(May!$E81&gt;0,VLOOKUP($A79,May!$O$4:$T$208,5,FALSE)+May!L$4/1000,0)</f>
        <v>0</v>
      </c>
      <c r="G79" s="16">
        <f t="shared" si="106"/>
        <v>0</v>
      </c>
      <c r="H79" s="6">
        <f>IF(Jun!$E81&gt;0,VLOOKUP($A79,Jun!$O$4:$R$208,4,FALSE),0)</f>
        <v>0</v>
      </c>
      <c r="I79" s="6">
        <f>IF(Jun!$E81&gt;0,VLOOKUP($A79,Jun!$O$4:$T$208,5,FALSE)+Jun!L$4/1000,0)</f>
        <v>0</v>
      </c>
      <c r="J79" s="16">
        <f t="shared" si="107"/>
        <v>0</v>
      </c>
      <c r="K79" s="6">
        <f>IF(Jul!$E81&gt;0,VLOOKUP($A79,Jul!$O$4:$R$207,4,FALSE),0)</f>
        <v>0</v>
      </c>
      <c r="L79" s="6">
        <f>IF(Jul!$E81&gt;0,VLOOKUP($A79,Jul!$O$4:$T$207,5,FALSE)+Jul!$L$4/1000,0)</f>
        <v>0</v>
      </c>
      <c r="M79" s="16">
        <f t="shared" si="108"/>
        <v>0</v>
      </c>
      <c r="N79" s="6">
        <f>IF(Aug!$E81&gt;0,VLOOKUP($A79,Aug!$O$4:$R$207,4,FALSE),0)</f>
        <v>0</v>
      </c>
      <c r="O79" s="6">
        <f>IF(Aug!$E81&gt;0,VLOOKUP($A79,Aug!$O$4:$T$207,5,FALSE)+Aug!L$4/1000,0)</f>
        <v>0</v>
      </c>
      <c r="P79" s="16">
        <f t="shared" si="109"/>
        <v>0</v>
      </c>
      <c r="Q79" s="6">
        <f>IF(Sep!$E81&gt;0,VLOOKUP($A79,Sep!$O$4:$R$207,4,FALSE),0)</f>
        <v>0</v>
      </c>
      <c r="R79" s="6">
        <f>IF(Sep!$E81&gt;0,VLOOKUP($A79,Sep!$O$4:$T$207,5,FALSE)+Sep!L$4/1000,0)</f>
        <v>0</v>
      </c>
      <c r="S79" s="16">
        <f t="shared" si="110"/>
        <v>0</v>
      </c>
      <c r="T79" s="6">
        <f>IF(Oct!$E81&gt;0,VLOOKUP($A79,Oct!$O$4:$R$207,4,FALSE),0)</f>
        <v>0</v>
      </c>
      <c r="U79" s="6">
        <f>IF(Oct!$E81&gt;0,VLOOKUP($A79,Oct!$O$4:$T$207,5,FALSE)+Oct!L$4/1000,0)</f>
        <v>0</v>
      </c>
      <c r="V79" s="16">
        <f t="shared" si="111"/>
        <v>0</v>
      </c>
      <c r="W79" s="6">
        <f>IF(Nov!$E81&gt;0,VLOOKUP($A79,Nov!$O$4:$R$207,4,FALSE),0)</f>
        <v>0</v>
      </c>
      <c r="X79" s="6">
        <f>IF(Nov!$E81&gt;0,VLOOKUP($A79,Nov!$O$4:$T$207,5,FALSE)+Nov!L$4/1000,0)</f>
        <v>0</v>
      </c>
      <c r="Y79" s="16">
        <f t="shared" si="112"/>
        <v>0</v>
      </c>
      <c r="Z79" s="6">
        <f>IF(Dec!$E81&gt;0,VLOOKUP($A79,Dec!$O$4:$R$208,4,FALSE),0)</f>
        <v>0</v>
      </c>
      <c r="AA79" s="6">
        <f>IF(Dec!$E81&gt;0,VLOOKUP($A79,Dec!$O$4:$T$208,5,FALSE)+Dec!L$4/1000,0)</f>
        <v>0</v>
      </c>
      <c r="AB79" s="16">
        <f t="shared" si="113"/>
        <v>0</v>
      </c>
      <c r="AC79" s="6">
        <f>IF(Jan!$E81&gt;0,VLOOKUP($A79,Jan!$O$4:$R$207,4,FALSE),0)</f>
        <v>0</v>
      </c>
      <c r="AD79" s="6">
        <f>IF(Jan!$E81&gt;0,VLOOKUP($A79,Jan!$O$4:$T$207,5,FALSE)+Jan!L$4/1000,0)</f>
        <v>0</v>
      </c>
      <c r="AE79" s="16">
        <f t="shared" si="114"/>
        <v>0</v>
      </c>
      <c r="AF79" s="6">
        <f>IF(Feb!$E81&gt;0,VLOOKUP($A79,Feb!$O$4:$R$207,4,FALSE),0)</f>
        <v>0</v>
      </c>
      <c r="AG79" s="6">
        <f>IF(Feb!$E81&gt;0,VLOOKUP($A79,Feb!$O$4:$T$207,5,FALSE)+Feb!L$4/1000,0)</f>
        <v>0</v>
      </c>
      <c r="AH79" s="16">
        <f t="shared" si="115"/>
        <v>0</v>
      </c>
      <c r="AI79" s="6">
        <f>IF(Mar!$E81&gt;0,VLOOKUP($A79,Mar!$O$4:$R$207,4,FALSE),0)</f>
        <v>0</v>
      </c>
      <c r="AJ79" s="6">
        <f>IF(Mar!$E81&gt;0,VLOOKUP($A79,Mar!$O$4:$T$207,5,FALSE)+Mar!L$4/1000,0)</f>
        <v>0</v>
      </c>
      <c r="AK79" s="16">
        <f t="shared" si="116"/>
        <v>0</v>
      </c>
      <c r="AN79" s="16">
        <f t="shared" si="117"/>
        <v>0</v>
      </c>
      <c r="AQ79" s="1" t="str">
        <f t="shared" si="71"/>
        <v>Neil Bayton-Roberts</v>
      </c>
      <c r="AR79" s="6">
        <f t="shared" si="72"/>
        <v>0</v>
      </c>
      <c r="AS79" s="6">
        <f t="shared" si="73"/>
        <v>0</v>
      </c>
      <c r="AT79" s="6">
        <f t="shared" si="74"/>
        <v>0</v>
      </c>
      <c r="AU79" s="6">
        <f t="shared" si="75"/>
        <v>0</v>
      </c>
      <c r="AV79" s="6">
        <f t="shared" si="76"/>
        <v>0</v>
      </c>
      <c r="AW79" s="6">
        <f t="shared" si="77"/>
        <v>0</v>
      </c>
      <c r="AX79" s="6">
        <f t="shared" si="78"/>
        <v>0</v>
      </c>
      <c r="AY79" s="6">
        <f t="shared" si="79"/>
        <v>0</v>
      </c>
      <c r="AZ79" s="6">
        <f t="shared" si="80"/>
        <v>0</v>
      </c>
      <c r="BA79" s="6">
        <f t="shared" si="81"/>
        <v>0</v>
      </c>
      <c r="BB79" s="6">
        <f t="shared" si="82"/>
        <v>0</v>
      </c>
      <c r="BC79" s="6">
        <f t="shared" si="83"/>
        <v>0</v>
      </c>
      <c r="BE79" s="1">
        <f t="shared" si="118"/>
        <v>0</v>
      </c>
      <c r="BF79" s="1">
        <f t="shared" si="119"/>
        <v>0</v>
      </c>
      <c r="BG79" s="1">
        <f t="shared" si="120"/>
        <v>0</v>
      </c>
      <c r="BH79" s="1">
        <f t="shared" si="121"/>
        <v>0</v>
      </c>
      <c r="BI79" s="1">
        <f t="shared" si="122"/>
        <v>0</v>
      </c>
      <c r="BJ79" s="1">
        <f t="shared" si="123"/>
        <v>0</v>
      </c>
      <c r="BK79" s="1">
        <f t="shared" si="124"/>
        <v>0</v>
      </c>
      <c r="BL79" s="1">
        <f t="shared" si="125"/>
        <v>0</v>
      </c>
      <c r="BM79" s="1">
        <f t="shared" si="126"/>
        <v>0</v>
      </c>
    </row>
    <row r="80" spans="1:65" x14ac:dyDescent="0.3">
      <c r="A80" s="1" t="s">
        <v>8</v>
      </c>
      <c r="B80" s="6">
        <f>IF(Apr!$E82&gt;0,VLOOKUP($A80,Apr!$O$4:$T$209,4,FALSE),0)</f>
        <v>0</v>
      </c>
      <c r="C80" s="6">
        <f>IF(Apr!$E82&gt;0,VLOOKUP($A80,Apr!$O$4:$T$209,5,FALSE)+Apr!L$4/1000,0)</f>
        <v>0</v>
      </c>
      <c r="D80" s="16">
        <f t="shared" si="105"/>
        <v>0</v>
      </c>
      <c r="E80" s="6">
        <f>IF(May!$E82&gt;0,VLOOKUP($A80,May!$O$4:$T$208,4,FALSE),0)</f>
        <v>0</v>
      </c>
      <c r="F80" s="6">
        <f>IF(May!$E82&gt;0,VLOOKUP($A80,May!$O$4:$T$208,5,FALSE)+May!L$4/1000,0)</f>
        <v>0</v>
      </c>
      <c r="G80" s="16">
        <f t="shared" si="106"/>
        <v>0</v>
      </c>
      <c r="H80" s="6">
        <f>IF(Jun!$E82&gt;0,VLOOKUP($A80,Jun!$O$4:$R$208,4,FALSE),0)</f>
        <v>0</v>
      </c>
      <c r="I80" s="6">
        <f>IF(Jun!$E82&gt;0,VLOOKUP($A80,Jun!$O$4:$T$208,5,FALSE)+Jun!L$4/1000,0)</f>
        <v>0</v>
      </c>
      <c r="J80" s="16">
        <f t="shared" si="107"/>
        <v>0</v>
      </c>
      <c r="K80" s="6">
        <f>IF(Jul!$E82&gt;0,VLOOKUP($A80,Jul!$O$4:$R$207,4,FALSE),0)</f>
        <v>0</v>
      </c>
      <c r="L80" s="6">
        <f>IF(Jul!$E82&gt;0,VLOOKUP($A80,Jul!$O$4:$T$207,5,FALSE)+Jul!$L$4/1000,0)</f>
        <v>0</v>
      </c>
      <c r="M80" s="16">
        <f t="shared" si="108"/>
        <v>0</v>
      </c>
      <c r="N80" s="6">
        <f>IF(Aug!$E82&gt;0,VLOOKUP($A80,Aug!$O$4:$R$207,4,FALSE),0)</f>
        <v>0</v>
      </c>
      <c r="O80" s="6">
        <f>IF(Aug!$E82&gt;0,VLOOKUP($A80,Aug!$O$4:$T$207,5,FALSE)+Aug!L$4/1000,0)</f>
        <v>0</v>
      </c>
      <c r="P80" s="16">
        <f t="shared" si="109"/>
        <v>0</v>
      </c>
      <c r="Q80" s="6">
        <f>IF(Sep!$E82&gt;0,VLOOKUP($A80,Sep!$O$4:$R$207,4,FALSE),0)</f>
        <v>0</v>
      </c>
      <c r="R80" s="6">
        <f>IF(Sep!$E82&gt;0,VLOOKUP($A80,Sep!$O$4:$T$207,5,FALSE)+Sep!L$4/1000,0)</f>
        <v>0</v>
      </c>
      <c r="S80" s="16">
        <f t="shared" si="110"/>
        <v>0</v>
      </c>
      <c r="T80" s="6">
        <f>IF(Oct!$E82&gt;0,VLOOKUP($A80,Oct!$O$4:$R$207,4,FALSE),0)</f>
        <v>0</v>
      </c>
      <c r="U80" s="6">
        <f>IF(Oct!$E82&gt;0,VLOOKUP($A80,Oct!$O$4:$T$207,5,FALSE)+Oct!L$4/1000,0)</f>
        <v>0</v>
      </c>
      <c r="V80" s="16">
        <f t="shared" si="111"/>
        <v>0</v>
      </c>
      <c r="W80" s="6">
        <f>IF(Nov!$E82&gt;0,VLOOKUP($A80,Nov!$O$4:$R$207,4,FALSE),0)</f>
        <v>0</v>
      </c>
      <c r="X80" s="6">
        <f>IF(Nov!$E82&gt;0,VLOOKUP($A80,Nov!$O$4:$T$207,5,FALSE)+Nov!L$4/1000,0)</f>
        <v>0</v>
      </c>
      <c r="Y80" s="16">
        <f t="shared" si="112"/>
        <v>0</v>
      </c>
      <c r="Z80" s="6">
        <f>IF(Dec!$E82&gt;0,VLOOKUP($A80,Dec!$O$4:$R$208,4,FALSE),0)</f>
        <v>0</v>
      </c>
      <c r="AA80" s="6">
        <f>IF(Dec!$E82&gt;0,VLOOKUP($A80,Dec!$O$4:$T$208,5,FALSE)+Dec!L$4/1000,0)</f>
        <v>0</v>
      </c>
      <c r="AB80" s="16">
        <f t="shared" si="113"/>
        <v>0</v>
      </c>
      <c r="AC80" s="6">
        <f>IF(Jan!$E82&gt;0,VLOOKUP($A80,Jan!$O$4:$R$207,4,FALSE),0)</f>
        <v>0</v>
      </c>
      <c r="AD80" s="6">
        <f>IF(Jan!$E82&gt;0,VLOOKUP($A80,Jan!$O$4:$T$207,5,FALSE)+Jan!L$4/1000,0)</f>
        <v>0</v>
      </c>
      <c r="AE80" s="16">
        <f t="shared" si="114"/>
        <v>0</v>
      </c>
      <c r="AF80" s="6">
        <f>IF(Feb!$E82&gt;0,VLOOKUP($A80,Feb!$O$4:$R$207,4,FALSE),0)</f>
        <v>0</v>
      </c>
      <c r="AG80" s="6">
        <f>IF(Feb!$E82&gt;0,VLOOKUP($A80,Feb!$O$4:$T$207,5,FALSE)+Feb!L$4/1000,0)</f>
        <v>0</v>
      </c>
      <c r="AH80" s="16">
        <f t="shared" si="115"/>
        <v>0</v>
      </c>
      <c r="AI80" s="6">
        <f>IF(Mar!$E82&gt;0,VLOOKUP($A80,Mar!$O$4:$R$207,4,FALSE),0)</f>
        <v>0</v>
      </c>
      <c r="AJ80" s="6">
        <f>IF(Mar!$E82&gt;0,VLOOKUP($A80,Mar!$O$4:$T$207,5,FALSE)+Mar!L$4/1000,0)</f>
        <v>0</v>
      </c>
      <c r="AK80" s="16">
        <f t="shared" si="116"/>
        <v>0</v>
      </c>
      <c r="AN80" s="16">
        <f t="shared" si="117"/>
        <v>0</v>
      </c>
      <c r="AQ80" s="1" t="str">
        <f t="shared" si="71"/>
        <v>Neil Tate</v>
      </c>
      <c r="AR80" s="6">
        <f t="shared" si="72"/>
        <v>0</v>
      </c>
      <c r="AS80" s="6">
        <f t="shared" si="73"/>
        <v>0</v>
      </c>
      <c r="AT80" s="6">
        <f t="shared" si="74"/>
        <v>0</v>
      </c>
      <c r="AU80" s="6">
        <f t="shared" si="75"/>
        <v>0</v>
      </c>
      <c r="AV80" s="6">
        <f t="shared" si="76"/>
        <v>0</v>
      </c>
      <c r="AW80" s="6">
        <f t="shared" si="77"/>
        <v>0</v>
      </c>
      <c r="AX80" s="6">
        <f t="shared" si="78"/>
        <v>0</v>
      </c>
      <c r="AY80" s="6">
        <f t="shared" si="79"/>
        <v>0</v>
      </c>
      <c r="AZ80" s="6">
        <f t="shared" si="80"/>
        <v>0</v>
      </c>
      <c r="BA80" s="6">
        <f t="shared" si="81"/>
        <v>0</v>
      </c>
      <c r="BB80" s="6">
        <f t="shared" si="82"/>
        <v>0</v>
      </c>
      <c r="BC80" s="6">
        <f t="shared" si="83"/>
        <v>0</v>
      </c>
      <c r="BE80" s="1">
        <f t="shared" si="118"/>
        <v>0</v>
      </c>
      <c r="BF80" s="1">
        <f t="shared" si="119"/>
        <v>0</v>
      </c>
      <c r="BG80" s="1">
        <f t="shared" si="120"/>
        <v>0</v>
      </c>
      <c r="BH80" s="1">
        <f t="shared" si="121"/>
        <v>0</v>
      </c>
      <c r="BI80" s="1">
        <f t="shared" si="122"/>
        <v>0</v>
      </c>
      <c r="BJ80" s="1">
        <f t="shared" si="123"/>
        <v>0</v>
      </c>
      <c r="BK80" s="1">
        <f t="shared" si="124"/>
        <v>0</v>
      </c>
      <c r="BL80" s="1">
        <f t="shared" si="125"/>
        <v>0</v>
      </c>
      <c r="BM80" s="1">
        <f t="shared" si="126"/>
        <v>0</v>
      </c>
    </row>
    <row r="81" spans="1:65" x14ac:dyDescent="0.3">
      <c r="A81" s="1" t="s">
        <v>28</v>
      </c>
      <c r="B81" s="6">
        <f>IF(Apr!$E83&gt;0,VLOOKUP($A81,Apr!$O$4:$T$209,4,FALSE),0)</f>
        <v>0</v>
      </c>
      <c r="C81" s="6">
        <f>IF(Apr!$E83&gt;0,VLOOKUP($A81,Apr!$O$4:$T$209,5,FALSE)+Apr!L$4/1000,0)</f>
        <v>0</v>
      </c>
      <c r="D81" s="16">
        <f t="shared" si="105"/>
        <v>0</v>
      </c>
      <c r="E81" s="6">
        <f>IF(May!$E83&gt;0,VLOOKUP($A81,May!$O$4:$T$208,4,FALSE),0)</f>
        <v>0</v>
      </c>
      <c r="F81" s="6">
        <f>IF(May!$E83&gt;0,VLOOKUP($A81,May!$O$4:$T$208,5,FALSE)+May!L$4/1000,0)</f>
        <v>0</v>
      </c>
      <c r="G81" s="16">
        <f t="shared" si="106"/>
        <v>0</v>
      </c>
      <c r="H81" s="6">
        <f>IF(Jun!$E83&gt;0,VLOOKUP($A81,Jun!$O$4:$R$208,4,FALSE),0)</f>
        <v>0</v>
      </c>
      <c r="I81" s="6">
        <f>IF(Jun!$E83&gt;0,VLOOKUP($A81,Jun!$O$4:$T$208,5,FALSE)+Jun!L$4/1000,0)</f>
        <v>0</v>
      </c>
      <c r="J81" s="16">
        <f t="shared" si="107"/>
        <v>0</v>
      </c>
      <c r="K81" s="6">
        <f>IF(Jul!$E83&gt;0,VLOOKUP($A81,Jul!$O$4:$R$207,4,FALSE),0)</f>
        <v>0</v>
      </c>
      <c r="L81" s="6">
        <f>IF(Jul!$E83&gt;0,VLOOKUP($A81,Jul!$O$4:$T$207,5,FALSE)+Jul!$L$4/1000,0)</f>
        <v>0</v>
      </c>
      <c r="M81" s="16">
        <f t="shared" si="108"/>
        <v>0</v>
      </c>
      <c r="N81" s="6">
        <f>IF(Aug!$E83&gt;0,VLOOKUP($A81,Aug!$O$4:$R$207,4,FALSE),0)</f>
        <v>0</v>
      </c>
      <c r="O81" s="6">
        <f>IF(Aug!$E83&gt;0,VLOOKUP($A81,Aug!$O$4:$T$207,5,FALSE)+Aug!L$4/1000,0)</f>
        <v>0</v>
      </c>
      <c r="P81" s="16">
        <f t="shared" si="109"/>
        <v>0</v>
      </c>
      <c r="Q81" s="6">
        <f>IF(Sep!$E83&gt;0,VLOOKUP($A81,Sep!$O$4:$R$207,4,FALSE),0)</f>
        <v>0</v>
      </c>
      <c r="R81" s="6">
        <f>IF(Sep!$E83&gt;0,VLOOKUP($A81,Sep!$O$4:$T$207,5,FALSE)+Sep!L$4/1000,0)</f>
        <v>0</v>
      </c>
      <c r="S81" s="16">
        <f t="shared" si="110"/>
        <v>0</v>
      </c>
      <c r="T81" s="6">
        <f>IF(Oct!$E83&gt;0,VLOOKUP($A81,Oct!$O$4:$R$207,4,FALSE),0)</f>
        <v>0</v>
      </c>
      <c r="U81" s="6">
        <f>IF(Oct!$E83&gt;0,VLOOKUP($A81,Oct!$O$4:$T$207,5,FALSE)+Oct!L$4/1000,0)</f>
        <v>0</v>
      </c>
      <c r="V81" s="16">
        <f t="shared" si="111"/>
        <v>0</v>
      </c>
      <c r="W81" s="6">
        <f>IF(Nov!$E83&gt;0,VLOOKUP($A81,Nov!$O$4:$R$207,4,FALSE),0)</f>
        <v>0</v>
      </c>
      <c r="X81" s="6">
        <f>IF(Nov!$E83&gt;0,VLOOKUP($A81,Nov!$O$4:$T$207,5,FALSE)+Nov!L$4/1000,0)</f>
        <v>0</v>
      </c>
      <c r="Y81" s="16">
        <f t="shared" si="112"/>
        <v>0</v>
      </c>
      <c r="Z81" s="6">
        <f>IF(Dec!$E83&gt;0,VLOOKUP($A81,Dec!$O$4:$R$208,4,FALSE),0)</f>
        <v>0</v>
      </c>
      <c r="AA81" s="6">
        <f>IF(Dec!$E83&gt;0,VLOOKUP($A81,Dec!$O$4:$T$208,5,FALSE)+Dec!L$4/1000,0)</f>
        <v>0</v>
      </c>
      <c r="AB81" s="16">
        <f t="shared" si="113"/>
        <v>0</v>
      </c>
      <c r="AC81" s="6">
        <f>IF(Jan!$E83&gt;0,VLOOKUP($A81,Jan!$O$4:$R$207,4,FALSE),0)</f>
        <v>0</v>
      </c>
      <c r="AD81" s="6">
        <f>IF(Jan!$E83&gt;0,VLOOKUP($A81,Jan!$O$4:$T$207,5,FALSE)+Jan!L$4/1000,0)</f>
        <v>0</v>
      </c>
      <c r="AE81" s="16">
        <f t="shared" si="114"/>
        <v>0</v>
      </c>
      <c r="AF81" s="6">
        <f>IF(Feb!$E83&gt;0,VLOOKUP($A81,Feb!$O$4:$R$207,4,FALSE),0)</f>
        <v>0</v>
      </c>
      <c r="AG81" s="6">
        <f>IF(Feb!$E83&gt;0,VLOOKUP($A81,Feb!$O$4:$T$207,5,FALSE)+Feb!L$4/1000,0)</f>
        <v>0</v>
      </c>
      <c r="AH81" s="16">
        <f t="shared" si="115"/>
        <v>0</v>
      </c>
      <c r="AI81" s="6">
        <f>IF(Mar!$E83&gt;0,VLOOKUP($A81,Mar!$O$4:$R$207,4,FALSE),0)</f>
        <v>0</v>
      </c>
      <c r="AJ81" s="6">
        <f>IF(Mar!$E83&gt;0,VLOOKUP($A81,Mar!$O$4:$T$207,5,FALSE)+Mar!L$4/1000,0)</f>
        <v>0</v>
      </c>
      <c r="AK81" s="16">
        <f t="shared" si="116"/>
        <v>0</v>
      </c>
      <c r="AN81" s="16">
        <f t="shared" si="117"/>
        <v>0</v>
      </c>
      <c r="AQ81" s="1" t="str">
        <f t="shared" si="71"/>
        <v>Nigel Simpkin</v>
      </c>
      <c r="AR81" s="6">
        <f t="shared" si="72"/>
        <v>0</v>
      </c>
      <c r="AS81" s="6">
        <f t="shared" si="73"/>
        <v>0</v>
      </c>
      <c r="AT81" s="6">
        <f t="shared" si="74"/>
        <v>0</v>
      </c>
      <c r="AU81" s="6">
        <f t="shared" si="75"/>
        <v>0</v>
      </c>
      <c r="AV81" s="6">
        <f t="shared" si="76"/>
        <v>0</v>
      </c>
      <c r="AW81" s="6">
        <f t="shared" si="77"/>
        <v>0</v>
      </c>
      <c r="AX81" s="6">
        <f t="shared" si="78"/>
        <v>0</v>
      </c>
      <c r="AY81" s="6">
        <f t="shared" si="79"/>
        <v>0</v>
      </c>
      <c r="AZ81" s="6">
        <f t="shared" si="80"/>
        <v>0</v>
      </c>
      <c r="BA81" s="6">
        <f t="shared" si="81"/>
        <v>0</v>
      </c>
      <c r="BB81" s="6">
        <f t="shared" si="82"/>
        <v>0</v>
      </c>
      <c r="BC81" s="6">
        <f t="shared" si="83"/>
        <v>0</v>
      </c>
      <c r="BE81" s="1">
        <f t="shared" si="118"/>
        <v>0</v>
      </c>
      <c r="BF81" s="1">
        <f t="shared" si="119"/>
        <v>0</v>
      </c>
      <c r="BG81" s="1">
        <f t="shared" si="120"/>
        <v>0</v>
      </c>
      <c r="BH81" s="1">
        <f t="shared" si="121"/>
        <v>0</v>
      </c>
      <c r="BI81" s="1">
        <f t="shared" si="122"/>
        <v>0</v>
      </c>
      <c r="BJ81" s="1">
        <f t="shared" si="123"/>
        <v>0</v>
      </c>
      <c r="BK81" s="1">
        <f t="shared" si="124"/>
        <v>0</v>
      </c>
      <c r="BL81" s="1">
        <f t="shared" si="125"/>
        <v>0</v>
      </c>
      <c r="BM81" s="1">
        <f t="shared" si="126"/>
        <v>0</v>
      </c>
    </row>
    <row r="82" spans="1:65" x14ac:dyDescent="0.3">
      <c r="A82" s="1" t="s">
        <v>166</v>
      </c>
      <c r="B82" s="6">
        <f>IF(Apr!$E84&gt;0,VLOOKUP($A82,Apr!$O$4:$T$209,4,FALSE),0)</f>
        <v>0</v>
      </c>
      <c r="C82" s="6">
        <f>IF(Apr!$E84&gt;0,VLOOKUP($A82,Apr!$O$4:$T$209,5,FALSE)+Apr!L$4/1000,0)</f>
        <v>0</v>
      </c>
      <c r="D82" s="16">
        <f t="shared" si="105"/>
        <v>0</v>
      </c>
      <c r="E82" s="6">
        <f>IF(May!$E84&gt;0,VLOOKUP($A82,May!$O$4:$T$208,4,FALSE),0)</f>
        <v>0</v>
      </c>
      <c r="F82" s="6">
        <f>IF(May!$E84&gt;0,VLOOKUP($A82,May!$O$4:$T$208,5,FALSE)+May!L$4/1000,0)</f>
        <v>0</v>
      </c>
      <c r="G82" s="16">
        <f t="shared" si="106"/>
        <v>0</v>
      </c>
      <c r="H82" s="6">
        <f>IF(Jun!$E84&gt;0,VLOOKUP($A82,Jun!$O$4:$R$208,4,FALSE),0)</f>
        <v>0</v>
      </c>
      <c r="I82" s="6">
        <f>IF(Jun!$E84&gt;0,VLOOKUP($A82,Jun!$O$4:$T$208,5,FALSE)+Jun!L$4/1000,0)</f>
        <v>0</v>
      </c>
      <c r="J82" s="16">
        <f t="shared" si="107"/>
        <v>0</v>
      </c>
      <c r="K82" s="6">
        <f>IF(Jul!$E84&gt;0,VLOOKUP($A82,Jul!$O$4:$R$207,4,FALSE),0)</f>
        <v>0</v>
      </c>
      <c r="L82" s="6">
        <f>IF(Jul!$E84&gt;0,VLOOKUP($A82,Jul!$O$4:$T$207,5,FALSE)+Jul!$L$4/1000,0)</f>
        <v>0</v>
      </c>
      <c r="M82" s="16">
        <f t="shared" si="108"/>
        <v>0</v>
      </c>
      <c r="N82" s="6">
        <f>IF(Aug!$E84&gt;0,VLOOKUP($A82,Aug!$O$4:$R$207,4,FALSE),0)</f>
        <v>0</v>
      </c>
      <c r="O82" s="6">
        <f>IF(Aug!$E84&gt;0,VLOOKUP($A82,Aug!$O$4:$T$207,5,FALSE)+Aug!L$4/1000,0)</f>
        <v>0</v>
      </c>
      <c r="P82" s="16">
        <f t="shared" si="109"/>
        <v>0</v>
      </c>
      <c r="Q82" s="6">
        <f>IF(Sep!$E84&gt;0,VLOOKUP($A82,Sep!$O$4:$R$207,4,FALSE),0)</f>
        <v>0</v>
      </c>
      <c r="R82" s="6">
        <f>IF(Sep!$E84&gt;0,VLOOKUP($A82,Sep!$O$4:$T$207,5,FALSE)+Sep!L$4/1000,0)</f>
        <v>0</v>
      </c>
      <c r="S82" s="16">
        <f t="shared" si="110"/>
        <v>0</v>
      </c>
      <c r="T82" s="6">
        <f>IF(Oct!$E84&gt;0,VLOOKUP($A82,Oct!$O$4:$R$207,4,FALSE),0)</f>
        <v>0</v>
      </c>
      <c r="U82" s="6">
        <f>IF(Oct!$E84&gt;0,VLOOKUP($A82,Oct!$O$4:$T$207,5,FALSE)+Oct!L$4/1000,0)</f>
        <v>0</v>
      </c>
      <c r="V82" s="16">
        <f t="shared" si="111"/>
        <v>0</v>
      </c>
      <c r="W82" s="6">
        <f>IF(Nov!$E84&gt;0,VLOOKUP($A82,Nov!$O$4:$R$207,4,FALSE),0)</f>
        <v>0</v>
      </c>
      <c r="X82" s="6">
        <f>IF(Nov!$E84&gt;0,VLOOKUP($A82,Nov!$O$4:$T$207,5,FALSE)+Nov!L$4/1000,0)</f>
        <v>0</v>
      </c>
      <c r="Y82" s="16">
        <f t="shared" si="112"/>
        <v>0</v>
      </c>
      <c r="Z82" s="6">
        <f>IF(Dec!$E84&gt;0,VLOOKUP($A82,Dec!$O$4:$R$208,4,FALSE),0)</f>
        <v>0</v>
      </c>
      <c r="AA82" s="6">
        <f>IF(Dec!$E84&gt;0,VLOOKUP($A82,Dec!$O$4:$T$208,5,FALSE)+Dec!L$4/1000,0)</f>
        <v>0</v>
      </c>
      <c r="AB82" s="16">
        <f t="shared" si="113"/>
        <v>0</v>
      </c>
      <c r="AC82" s="6">
        <f>IF(Jan!$E84&gt;0,VLOOKUP($A82,Jan!$O$4:$R$207,4,FALSE),0)</f>
        <v>0</v>
      </c>
      <c r="AD82" s="6">
        <f>IF(Jan!$E84&gt;0,VLOOKUP($A82,Jan!$O$4:$T$207,5,FALSE)+Jan!L$4/1000,0)</f>
        <v>0</v>
      </c>
      <c r="AE82" s="16">
        <f t="shared" si="114"/>
        <v>0</v>
      </c>
      <c r="AF82" s="6">
        <f>IF(Feb!$E84&gt;0,VLOOKUP($A82,Feb!$O$4:$R$207,4,FALSE),0)</f>
        <v>0</v>
      </c>
      <c r="AG82" s="6">
        <f>IF(Feb!$E84&gt;0,VLOOKUP($A82,Feb!$O$4:$T$207,5,FALSE)+Feb!L$4/1000,0)</f>
        <v>0</v>
      </c>
      <c r="AH82" s="16">
        <f t="shared" si="115"/>
        <v>0</v>
      </c>
      <c r="AI82" s="6">
        <f>IF(Mar!$E84&gt;0,VLOOKUP($A82,Mar!$O$4:$R$207,4,FALSE),0)</f>
        <v>0</v>
      </c>
      <c r="AJ82" s="6">
        <f>IF(Mar!$E84&gt;0,VLOOKUP($A82,Mar!$O$4:$T$207,5,FALSE)+Mar!L$4/1000,0)</f>
        <v>0</v>
      </c>
      <c r="AK82" s="16">
        <f t="shared" si="116"/>
        <v>0</v>
      </c>
      <c r="AN82" s="16">
        <f t="shared" si="117"/>
        <v>0</v>
      </c>
      <c r="AQ82" s="1" t="str">
        <f t="shared" si="71"/>
        <v>Oliver Thomson</v>
      </c>
      <c r="AR82" s="6">
        <f t="shared" si="72"/>
        <v>0</v>
      </c>
      <c r="AS82" s="6">
        <f t="shared" si="73"/>
        <v>0</v>
      </c>
      <c r="AT82" s="6">
        <f t="shared" si="74"/>
        <v>0</v>
      </c>
      <c r="AU82" s="6">
        <f t="shared" si="75"/>
        <v>0</v>
      </c>
      <c r="AV82" s="6">
        <f t="shared" si="76"/>
        <v>0</v>
      </c>
      <c r="AW82" s="6">
        <f t="shared" si="77"/>
        <v>0</v>
      </c>
      <c r="AX82" s="6">
        <f t="shared" si="78"/>
        <v>0</v>
      </c>
      <c r="AY82" s="6">
        <f t="shared" si="79"/>
        <v>0</v>
      </c>
      <c r="AZ82" s="6">
        <f t="shared" si="80"/>
        <v>0</v>
      </c>
      <c r="BA82" s="6">
        <f t="shared" si="81"/>
        <v>0</v>
      </c>
      <c r="BB82" s="6">
        <f t="shared" si="82"/>
        <v>0</v>
      </c>
      <c r="BC82" s="6">
        <f t="shared" si="83"/>
        <v>0</v>
      </c>
      <c r="BE82" s="1">
        <f t="shared" si="118"/>
        <v>0</v>
      </c>
      <c r="BF82" s="1">
        <f t="shared" si="119"/>
        <v>0</v>
      </c>
      <c r="BG82" s="1">
        <f t="shared" si="120"/>
        <v>0</v>
      </c>
      <c r="BH82" s="1">
        <f t="shared" si="121"/>
        <v>0</v>
      </c>
      <c r="BI82" s="1">
        <f t="shared" si="122"/>
        <v>0</v>
      </c>
      <c r="BJ82" s="1">
        <f t="shared" si="123"/>
        <v>0</v>
      </c>
      <c r="BK82" s="1">
        <f t="shared" si="124"/>
        <v>0</v>
      </c>
      <c r="BL82" s="1">
        <f t="shared" si="125"/>
        <v>0</v>
      </c>
      <c r="BM82" s="1">
        <f t="shared" si="126"/>
        <v>0</v>
      </c>
    </row>
    <row r="83" spans="1:65" x14ac:dyDescent="0.3">
      <c r="A83" s="1" t="s">
        <v>11</v>
      </c>
      <c r="B83" s="6">
        <f>IF(Apr!$E85&gt;0,VLOOKUP($A83,Apr!$O$4:$T$209,4,FALSE),0)</f>
        <v>33</v>
      </c>
      <c r="C83" s="6">
        <f>IF(Apr!$E85&gt;0,VLOOKUP($A83,Apr!$O$4:$T$209,5,FALSE)+Apr!L$4/1000,0)</f>
        <v>1.4999999999999999E-2</v>
      </c>
      <c r="D83" s="16">
        <f t="shared" si="105"/>
        <v>33.048000000000002</v>
      </c>
      <c r="E83" s="6">
        <f>IF(May!$E85&gt;0,VLOOKUP($A83,May!$O$4:$T$208,4,FALSE),0)</f>
        <v>0</v>
      </c>
      <c r="F83" s="6">
        <f>IF(May!$E85&gt;0,VLOOKUP($A83,May!$O$4:$T$208,5,FALSE)+May!L$4/1000,0)</f>
        <v>0</v>
      </c>
      <c r="G83" s="16">
        <f t="shared" si="106"/>
        <v>0</v>
      </c>
      <c r="H83" s="6">
        <f>IF(Jun!$E85&gt;0,VLOOKUP($A83,Jun!$O$4:$R$208,4,FALSE),0)</f>
        <v>39</v>
      </c>
      <c r="I83" s="6">
        <f>IF(Jun!$E85&gt;0,VLOOKUP($A83,Jun!$O$4:$T$208,5,FALSE)+Jun!L$4/1000,0)</f>
        <v>2.012</v>
      </c>
      <c r="J83" s="16">
        <f t="shared" si="107"/>
        <v>41.051000000000002</v>
      </c>
      <c r="K83" s="6">
        <f>IF(Jul!$E85&gt;0,VLOOKUP($A83,Jul!$O$4:$R$207,4,FALSE),0)</f>
        <v>0</v>
      </c>
      <c r="L83" s="6">
        <f>IF(Jul!$E85&gt;0,VLOOKUP($A83,Jul!$O$4:$T$207,5,FALSE)+Jul!$L$4/1000,0)</f>
        <v>0</v>
      </c>
      <c r="M83" s="16">
        <f t="shared" si="108"/>
        <v>0</v>
      </c>
      <c r="N83" s="6">
        <f>IF(Aug!$E85&gt;0,VLOOKUP($A83,Aug!$O$4:$R$207,4,FALSE),0)</f>
        <v>0</v>
      </c>
      <c r="O83" s="6">
        <f>IF(Aug!$E85&gt;0,VLOOKUP($A83,Aug!$O$4:$T$207,5,FALSE)+Aug!L$4/1000,0)</f>
        <v>0</v>
      </c>
      <c r="P83" s="16">
        <f t="shared" si="109"/>
        <v>0</v>
      </c>
      <c r="Q83" s="6">
        <f>IF(Sep!$E85&gt;0,VLOOKUP($A83,Sep!$O$4:$R$207,4,FALSE),0)</f>
        <v>32</v>
      </c>
      <c r="R83" s="6">
        <f>IF(Sep!$E85&gt;0,VLOOKUP($A83,Sep!$O$4:$T$207,5,FALSE)+Sep!L$4/1000,0)</f>
        <v>1.2E-2</v>
      </c>
      <c r="S83" s="16">
        <f t="shared" si="110"/>
        <v>32.043999999999997</v>
      </c>
      <c r="T83" s="6">
        <f>IF(Oct!$E85&gt;0,VLOOKUP($A83,Oct!$O$4:$R$207,4,FALSE),0)</f>
        <v>0</v>
      </c>
      <c r="U83" s="6">
        <f>IF(Oct!$E85&gt;0,VLOOKUP($A83,Oct!$O$4:$T$207,5,FALSE)+Oct!L$4/1000,0)</f>
        <v>0</v>
      </c>
      <c r="V83" s="16">
        <f t="shared" si="111"/>
        <v>0</v>
      </c>
      <c r="W83" s="6">
        <f>IF(Nov!$E85&gt;0,VLOOKUP($A83,Nov!$O$4:$R$207,4,FALSE),0)</f>
        <v>0</v>
      </c>
      <c r="X83" s="6">
        <f>IF(Nov!$E85&gt;0,VLOOKUP($A83,Nov!$O$4:$T$207,5,FALSE)+Nov!L$4/1000,0)</f>
        <v>0</v>
      </c>
      <c r="Y83" s="16">
        <f t="shared" si="112"/>
        <v>0</v>
      </c>
      <c r="Z83" s="6">
        <f>IF(Dec!$E85&gt;0,VLOOKUP($A83,Dec!$O$4:$R$208,4,FALSE),0)</f>
        <v>0</v>
      </c>
      <c r="AA83" s="6">
        <f>IF(Dec!$E85&gt;0,VLOOKUP($A83,Dec!$O$4:$T$208,5,FALSE)+Dec!L$4/1000,0)</f>
        <v>0</v>
      </c>
      <c r="AB83" s="16">
        <f t="shared" si="113"/>
        <v>0</v>
      </c>
      <c r="AC83" s="6">
        <f>IF(Jan!$E85&gt;0,VLOOKUP($A83,Jan!$O$4:$R$207,4,FALSE),0)</f>
        <v>0</v>
      </c>
      <c r="AD83" s="6">
        <f>IF(Jan!$E85&gt;0,VLOOKUP($A83,Jan!$O$4:$T$207,5,FALSE)+Jan!L$4/1000,0)</f>
        <v>0</v>
      </c>
      <c r="AE83" s="16">
        <f t="shared" si="114"/>
        <v>0</v>
      </c>
      <c r="AF83" s="6">
        <f>IF(Feb!$E85&gt;0,VLOOKUP($A83,Feb!$O$4:$R$207,4,FALSE),0)</f>
        <v>0</v>
      </c>
      <c r="AG83" s="6">
        <f>IF(Feb!$E85&gt;0,VLOOKUP($A83,Feb!$O$4:$T$207,5,FALSE)+Feb!L$4/1000,0)</f>
        <v>0</v>
      </c>
      <c r="AH83" s="16">
        <f t="shared" si="115"/>
        <v>0</v>
      </c>
      <c r="AI83" s="6">
        <f>IF(Mar!$E85&gt;0,VLOOKUP($A83,Mar!$O$4:$R$207,4,FALSE),0)</f>
        <v>0</v>
      </c>
      <c r="AJ83" s="6">
        <f>IF(Mar!$E85&gt;0,VLOOKUP($A83,Mar!$O$4:$T$207,5,FALSE)+Mar!L$4/1000,0)</f>
        <v>0</v>
      </c>
      <c r="AK83" s="16">
        <f t="shared" si="116"/>
        <v>0</v>
      </c>
      <c r="AN83" s="16">
        <f t="shared" si="117"/>
        <v>106.2014758</v>
      </c>
      <c r="AQ83" s="1" t="str">
        <f t="shared" si="71"/>
        <v>Pam Binns</v>
      </c>
      <c r="AR83" s="6">
        <f t="shared" si="72"/>
        <v>33.048000000000002</v>
      </c>
      <c r="AS83" s="6">
        <f t="shared" si="73"/>
        <v>0</v>
      </c>
      <c r="AT83" s="6">
        <f t="shared" si="74"/>
        <v>41.051000000000002</v>
      </c>
      <c r="AU83" s="6">
        <f t="shared" si="75"/>
        <v>0</v>
      </c>
      <c r="AV83" s="6">
        <f t="shared" si="76"/>
        <v>0</v>
      </c>
      <c r="AW83" s="6">
        <f t="shared" si="77"/>
        <v>32.043999999999997</v>
      </c>
      <c r="AX83" s="6">
        <f t="shared" si="78"/>
        <v>0</v>
      </c>
      <c r="AY83" s="6">
        <f t="shared" si="79"/>
        <v>0</v>
      </c>
      <c r="AZ83" s="6">
        <f t="shared" si="80"/>
        <v>0</v>
      </c>
      <c r="BA83" s="6">
        <f t="shared" si="81"/>
        <v>0</v>
      </c>
      <c r="BB83" s="6">
        <f t="shared" si="82"/>
        <v>0</v>
      </c>
      <c r="BC83" s="6">
        <f t="shared" si="83"/>
        <v>0</v>
      </c>
      <c r="BE83" s="1">
        <f t="shared" ref="BE83:BE121" si="127">LARGE($AR83:$BC83,1)</f>
        <v>41.051000000000002</v>
      </c>
      <c r="BF83" s="1">
        <f t="shared" ref="BF83:BF121" si="128">LARGE($AR83:$BC83,2)</f>
        <v>33.048000000000002</v>
      </c>
      <c r="BG83" s="1">
        <f t="shared" ref="BG83:BG121" si="129">LARGE($AR83:$BC83,3)</f>
        <v>32.043999999999997</v>
      </c>
      <c r="BH83" s="1">
        <f t="shared" ref="BH83:BH121" si="130">LARGE($AR83:$BC83,4)</f>
        <v>0</v>
      </c>
      <c r="BI83" s="1">
        <f t="shared" ref="BI83:BI121" si="131">LARGE($AR83:$BC83,5)</f>
        <v>0</v>
      </c>
      <c r="BJ83" s="1">
        <f t="shared" ref="BJ83:BJ121" si="132">LARGE($AR83:$BC83,6)</f>
        <v>0</v>
      </c>
      <c r="BK83" s="1">
        <f t="shared" ref="BK83:BK121" si="133">LARGE($AR83:$BC83,7)</f>
        <v>0</v>
      </c>
      <c r="BL83" s="1">
        <f t="shared" ref="BL83:BL121" si="134">LARGE($AR83:$BC83,8)</f>
        <v>0</v>
      </c>
      <c r="BM83" s="1">
        <f t="shared" ref="BM83:BM121" si="135">LARGE($AR83:$BC83,9)</f>
        <v>0</v>
      </c>
    </row>
    <row r="84" spans="1:65" x14ac:dyDescent="0.3">
      <c r="A84" s="1" t="s">
        <v>24</v>
      </c>
      <c r="B84" s="6">
        <f>IF(Apr!$E86&gt;0,VLOOKUP($A84,Apr!$O$4:$T$209,4,FALSE),0)</f>
        <v>0</v>
      </c>
      <c r="C84" s="6">
        <f>IF(Apr!$E86&gt;0,VLOOKUP($A84,Apr!$O$4:$T$209,5,FALSE)+Apr!L$4/1000,0)</f>
        <v>0</v>
      </c>
      <c r="D84" s="16">
        <f t="shared" si="105"/>
        <v>0</v>
      </c>
      <c r="E84" s="6">
        <f>IF(May!$E86&gt;0,VLOOKUP($A84,May!$O$4:$T$208,4,FALSE),0)</f>
        <v>0</v>
      </c>
      <c r="F84" s="6">
        <f>IF(May!$E86&gt;0,VLOOKUP($A84,May!$O$4:$T$208,5,FALSE)+May!L$4/1000,0)</f>
        <v>0</v>
      </c>
      <c r="G84" s="16">
        <f t="shared" si="106"/>
        <v>0</v>
      </c>
      <c r="H84" s="6">
        <f>IF(Jun!$E86&gt;0,VLOOKUP($A84,Jun!$O$4:$R$208,4,FALSE),0)</f>
        <v>0</v>
      </c>
      <c r="I84" s="6">
        <f>IF(Jun!$E86&gt;0,VLOOKUP($A84,Jun!$O$4:$T$208,5,FALSE)+Jun!L$4/1000,0)</f>
        <v>0</v>
      </c>
      <c r="J84" s="16">
        <f t="shared" si="107"/>
        <v>0</v>
      </c>
      <c r="K84" s="6">
        <f>IF(Jul!$E86&gt;0,VLOOKUP($A84,Jul!$O$4:$R$207,4,FALSE),0)</f>
        <v>0</v>
      </c>
      <c r="L84" s="6">
        <f>IF(Jul!$E86&gt;0,VLOOKUP($A84,Jul!$O$4:$T$207,5,FALSE)+Jul!$L$4/1000,0)</f>
        <v>0</v>
      </c>
      <c r="M84" s="16">
        <f t="shared" si="108"/>
        <v>0</v>
      </c>
      <c r="N84" s="6">
        <f>IF(Aug!$E86&gt;0,VLOOKUP($A84,Aug!$O$4:$R$207,4,FALSE),0)</f>
        <v>0</v>
      </c>
      <c r="O84" s="6">
        <f>IF(Aug!$E86&gt;0,VLOOKUP($A84,Aug!$O$4:$T$207,5,FALSE)+Aug!L$4/1000,0)</f>
        <v>0</v>
      </c>
      <c r="P84" s="16">
        <f t="shared" si="109"/>
        <v>0</v>
      </c>
      <c r="Q84" s="6">
        <f>IF(Sep!$E86&gt;0,VLOOKUP($A84,Sep!$O$4:$R$207,4,FALSE),0)</f>
        <v>0</v>
      </c>
      <c r="R84" s="6">
        <f>IF(Sep!$E86&gt;0,VLOOKUP($A84,Sep!$O$4:$T$207,5,FALSE)+Sep!L$4/1000,0)</f>
        <v>0</v>
      </c>
      <c r="S84" s="16">
        <f t="shared" si="110"/>
        <v>0</v>
      </c>
      <c r="T84" s="6">
        <f>IF(Oct!$E86&gt;0,VLOOKUP($A84,Oct!$O$4:$R$207,4,FALSE),0)</f>
        <v>0</v>
      </c>
      <c r="U84" s="6">
        <f>IF(Oct!$E86&gt;0,VLOOKUP($A84,Oct!$O$4:$T$207,5,FALSE)+Oct!L$4/1000,0)</f>
        <v>0</v>
      </c>
      <c r="V84" s="16">
        <f t="shared" si="111"/>
        <v>0</v>
      </c>
      <c r="W84" s="6">
        <f>IF(Nov!$E86&gt;0,VLOOKUP($A84,Nov!$O$4:$R$207,4,FALSE),0)</f>
        <v>0</v>
      </c>
      <c r="X84" s="6">
        <f>IF(Nov!$E86&gt;0,VLOOKUP($A84,Nov!$O$4:$T$207,5,FALSE)+Nov!L$4/1000,0)</f>
        <v>0</v>
      </c>
      <c r="Y84" s="16">
        <f t="shared" si="112"/>
        <v>0</v>
      </c>
      <c r="Z84" s="6">
        <f>IF(Dec!$E86&gt;0,VLOOKUP($A84,Dec!$O$4:$R$208,4,FALSE),0)</f>
        <v>0</v>
      </c>
      <c r="AA84" s="6">
        <f>IF(Dec!$E86&gt;0,VLOOKUP($A84,Dec!$O$4:$T$208,5,FALSE)+Dec!L$4/1000,0)</f>
        <v>0</v>
      </c>
      <c r="AB84" s="16">
        <f t="shared" si="113"/>
        <v>0</v>
      </c>
      <c r="AC84" s="6">
        <f>IF(Jan!$E86&gt;0,VLOOKUP($A84,Jan!$O$4:$R$207,4,FALSE),0)</f>
        <v>0</v>
      </c>
      <c r="AD84" s="6">
        <f>IF(Jan!$E86&gt;0,VLOOKUP($A84,Jan!$O$4:$T$207,5,FALSE)+Jan!L$4/1000,0)</f>
        <v>0</v>
      </c>
      <c r="AE84" s="16">
        <f t="shared" si="114"/>
        <v>0</v>
      </c>
      <c r="AF84" s="6">
        <f>IF(Feb!$E86&gt;0,VLOOKUP($A84,Feb!$O$4:$R$207,4,FALSE),0)</f>
        <v>0</v>
      </c>
      <c r="AG84" s="6">
        <f>IF(Feb!$E86&gt;0,VLOOKUP($A84,Feb!$O$4:$T$207,5,FALSE)+Feb!L$4/1000,0)</f>
        <v>0</v>
      </c>
      <c r="AH84" s="16">
        <f t="shared" si="115"/>
        <v>0</v>
      </c>
      <c r="AI84" s="6">
        <f>IF(Mar!$E86&gt;0,VLOOKUP($A84,Mar!$O$4:$R$207,4,FALSE),0)</f>
        <v>0</v>
      </c>
      <c r="AJ84" s="6">
        <f>IF(Mar!$E86&gt;0,VLOOKUP($A84,Mar!$O$4:$T$207,5,FALSE)+Mar!L$4/1000,0)</f>
        <v>0</v>
      </c>
      <c r="AK84" s="16">
        <f t="shared" si="116"/>
        <v>0</v>
      </c>
      <c r="AN84" s="16">
        <f t="shared" si="117"/>
        <v>0</v>
      </c>
      <c r="AQ84" s="1" t="str">
        <f t="shared" si="71"/>
        <v>Pam Hardman</v>
      </c>
      <c r="AR84" s="6">
        <f t="shared" si="72"/>
        <v>0</v>
      </c>
      <c r="AS84" s="6">
        <f t="shared" si="73"/>
        <v>0</v>
      </c>
      <c r="AT84" s="6">
        <f t="shared" si="74"/>
        <v>0</v>
      </c>
      <c r="AU84" s="6">
        <f t="shared" si="75"/>
        <v>0</v>
      </c>
      <c r="AV84" s="6">
        <f t="shared" si="76"/>
        <v>0</v>
      </c>
      <c r="AW84" s="6">
        <f t="shared" si="77"/>
        <v>0</v>
      </c>
      <c r="AX84" s="6">
        <f t="shared" si="78"/>
        <v>0</v>
      </c>
      <c r="AY84" s="6">
        <f t="shared" si="79"/>
        <v>0</v>
      </c>
      <c r="AZ84" s="6">
        <f t="shared" si="80"/>
        <v>0</v>
      </c>
      <c r="BA84" s="6">
        <f t="shared" si="81"/>
        <v>0</v>
      </c>
      <c r="BB84" s="6">
        <f t="shared" si="82"/>
        <v>0</v>
      </c>
      <c r="BC84" s="6">
        <f t="shared" si="83"/>
        <v>0</v>
      </c>
      <c r="BE84" s="1">
        <f t="shared" si="127"/>
        <v>0</v>
      </c>
      <c r="BF84" s="1">
        <f t="shared" si="128"/>
        <v>0</v>
      </c>
      <c r="BG84" s="1">
        <f t="shared" si="129"/>
        <v>0</v>
      </c>
      <c r="BH84" s="1">
        <f t="shared" si="130"/>
        <v>0</v>
      </c>
      <c r="BI84" s="1">
        <f t="shared" si="131"/>
        <v>0</v>
      </c>
      <c r="BJ84" s="1">
        <f t="shared" si="132"/>
        <v>0</v>
      </c>
      <c r="BK84" s="1">
        <f t="shared" si="133"/>
        <v>0</v>
      </c>
      <c r="BL84" s="1">
        <f t="shared" si="134"/>
        <v>0</v>
      </c>
      <c r="BM84" s="1">
        <f t="shared" si="135"/>
        <v>0</v>
      </c>
    </row>
    <row r="85" spans="1:65" x14ac:dyDescent="0.3">
      <c r="A85" s="1" t="s">
        <v>233</v>
      </c>
      <c r="B85" s="6">
        <f>IF(Apr!$E87&gt;0,VLOOKUP($A85,Apr!$O$4:$T$209,4,FALSE),0)</f>
        <v>0</v>
      </c>
      <c r="C85" s="6">
        <f>IF(Apr!$E87&gt;0,VLOOKUP($A85,Apr!$O$4:$T$209,5,FALSE)+Apr!L$4/1000,0)</f>
        <v>0</v>
      </c>
      <c r="D85" s="16">
        <f t="shared" ref="D85:D148" si="136">B85+B85/1000+C85</f>
        <v>0</v>
      </c>
      <c r="E85" s="6">
        <f>IF(May!$E87&gt;0,VLOOKUP($A85,May!$O$4:$T$208,4,FALSE),0)</f>
        <v>0</v>
      </c>
      <c r="F85" s="6">
        <f>IF(May!$E87&gt;0,VLOOKUP($A85,May!$O$4:$T$208,5,FALSE)+May!L$4/1000,0)</f>
        <v>0</v>
      </c>
      <c r="G85" s="16">
        <f t="shared" ref="G85:G148" si="137">E85+E85/1000+F85</f>
        <v>0</v>
      </c>
      <c r="H85" s="6">
        <f>IF(Jun!$E87&gt;0,VLOOKUP($A85,Jun!$O$4:$R$208,4,FALSE),0)</f>
        <v>0</v>
      </c>
      <c r="I85" s="6">
        <f>IF(Jun!$E87&gt;0,VLOOKUP($A85,Jun!$O$4:$T$208,5,FALSE)+Jun!L$4/1000,0)</f>
        <v>0</v>
      </c>
      <c r="J85" s="16">
        <f t="shared" ref="J85:J148" si="138">H85+H85/1000+I85</f>
        <v>0</v>
      </c>
      <c r="K85" s="6">
        <f>IF(Jul!$E87&gt;0,VLOOKUP($A85,Jul!$O$4:$R$207,4,FALSE),0)</f>
        <v>0</v>
      </c>
      <c r="L85" s="6">
        <f>IF(Jul!$E87&gt;0,VLOOKUP($A85,Jul!$O$4:$T$207,5,FALSE)+Jul!$L$4/1000,0)</f>
        <v>0</v>
      </c>
      <c r="M85" s="16">
        <f t="shared" ref="M85:M148" si="139">K85+K85/1000+L85</f>
        <v>0</v>
      </c>
      <c r="N85" s="6">
        <f>IF(Aug!$E87&gt;0,VLOOKUP($A85,Aug!$O$4:$R$207,4,FALSE),0)</f>
        <v>0</v>
      </c>
      <c r="O85" s="6">
        <f>IF(Aug!$E87&gt;0,VLOOKUP($A85,Aug!$O$4:$T$207,5,FALSE)+Aug!L$4/1000,0)</f>
        <v>0</v>
      </c>
      <c r="P85" s="16">
        <f t="shared" ref="P85:P148" si="140">N85+N85/1000+O85</f>
        <v>0</v>
      </c>
      <c r="Q85" s="6">
        <f>IF(Sep!$E87&gt;0,VLOOKUP($A85,Sep!$O$4:$R$207,4,FALSE),0)</f>
        <v>0</v>
      </c>
      <c r="R85" s="6">
        <f>IF(Sep!$E87&gt;0,VLOOKUP($A85,Sep!$O$4:$T$207,5,FALSE)+Sep!L$4/1000,0)</f>
        <v>0</v>
      </c>
      <c r="S85" s="16">
        <f t="shared" ref="S85:S148" si="141">Q85+Q85/1000+R85</f>
        <v>0</v>
      </c>
      <c r="T85" s="6">
        <f>IF(Oct!$E87&gt;0,VLOOKUP($A85,Oct!$O$4:$R$207,4,FALSE),0)</f>
        <v>0</v>
      </c>
      <c r="U85" s="6">
        <f>IF(Oct!$E87&gt;0,VLOOKUP($A85,Oct!$O$4:$T$207,5,FALSE)+Oct!L$4/1000,0)</f>
        <v>0</v>
      </c>
      <c r="V85" s="16">
        <f t="shared" ref="V85:V148" si="142">T85+T85/1000+U85</f>
        <v>0</v>
      </c>
      <c r="W85" s="6">
        <f>IF(Nov!$E87&gt;0,VLOOKUP($A85,Nov!$O$4:$R$207,4,FALSE),0)</f>
        <v>0</v>
      </c>
      <c r="X85" s="6">
        <f>IF(Nov!$E87&gt;0,VLOOKUP($A85,Nov!$O$4:$T$207,5,FALSE)+Nov!L$4/1000,0)</f>
        <v>0</v>
      </c>
      <c r="Y85" s="16">
        <f t="shared" ref="Y85:Y148" si="143">W85+W85/1000+X85</f>
        <v>0</v>
      </c>
      <c r="Z85" s="6">
        <f>IF(Dec!$E87&gt;0,VLOOKUP($A85,Dec!$O$4:$R$208,4,FALSE),0)</f>
        <v>0</v>
      </c>
      <c r="AA85" s="6">
        <f>IF(Dec!$E87&gt;0,VLOOKUP($A85,Dec!$O$4:$T$208,5,FALSE)+Dec!L$4/1000,0)</f>
        <v>0</v>
      </c>
      <c r="AB85" s="16">
        <f t="shared" ref="AB85:AB148" si="144">Z85+Z85/1000+AA85</f>
        <v>0</v>
      </c>
      <c r="AC85" s="6">
        <f>IF(Jan!$E87&gt;0,VLOOKUP($A85,Jan!$O$4:$R$207,4,FALSE),0)</f>
        <v>0</v>
      </c>
      <c r="AD85" s="6">
        <f>IF(Jan!$E87&gt;0,VLOOKUP($A85,Jan!$O$4:$T$207,5,FALSE)+Jan!L$4/1000,0)</f>
        <v>0</v>
      </c>
      <c r="AE85" s="16">
        <f t="shared" ref="AE85:AE148" si="145">AC85+AC85/1000+AD85</f>
        <v>0</v>
      </c>
      <c r="AF85" s="6">
        <f>IF(Feb!$E87&gt;0,VLOOKUP($A85,Feb!$O$4:$R$207,4,FALSE),0)</f>
        <v>0</v>
      </c>
      <c r="AG85" s="6">
        <f>IF(Feb!$E87&gt;0,VLOOKUP($A85,Feb!$O$4:$T$207,5,FALSE)+Feb!L$4/1000,0)</f>
        <v>0</v>
      </c>
      <c r="AH85" s="16">
        <f t="shared" ref="AH85:AH148" si="146">AF85+AF85/1000+AG85</f>
        <v>0</v>
      </c>
      <c r="AI85" s="6">
        <f>IF(Mar!$E87&gt;0,VLOOKUP($A85,Mar!$O$4:$R$207,4,FALSE),0)</f>
        <v>39</v>
      </c>
      <c r="AJ85" s="6">
        <f>IF(Mar!$E87&gt;0,VLOOKUP($A85,Mar!$O$4:$T$207,5,FALSE)+Mar!L$4/1000,0)</f>
        <v>1.6E-2</v>
      </c>
      <c r="AK85" s="16">
        <f t="shared" ref="AK85:AK148" si="147">AI85+AI85/1000+AJ85</f>
        <v>39.055</v>
      </c>
      <c r="AN85" s="16">
        <f t="shared" ref="AN85:AN148" si="148">SUM(BE85:BM85)+BE85/1000+BF85/3000+BG85/5000</f>
        <v>39.094054999999997</v>
      </c>
      <c r="AQ85" s="1" t="str">
        <f t="shared" si="71"/>
        <v>Paul McAllister</v>
      </c>
      <c r="AR85" s="6">
        <f t="shared" si="72"/>
        <v>0</v>
      </c>
      <c r="AS85" s="6">
        <f t="shared" si="73"/>
        <v>0</v>
      </c>
      <c r="AT85" s="6">
        <f t="shared" si="74"/>
        <v>0</v>
      </c>
      <c r="AU85" s="6">
        <f t="shared" si="75"/>
        <v>0</v>
      </c>
      <c r="AV85" s="6">
        <f t="shared" si="76"/>
        <v>0</v>
      </c>
      <c r="AW85" s="6">
        <f t="shared" si="77"/>
        <v>0</v>
      </c>
      <c r="AX85" s="6">
        <f t="shared" si="78"/>
        <v>0</v>
      </c>
      <c r="AY85" s="6">
        <f t="shared" si="79"/>
        <v>0</v>
      </c>
      <c r="AZ85" s="6">
        <f t="shared" si="80"/>
        <v>0</v>
      </c>
      <c r="BA85" s="6">
        <f t="shared" si="81"/>
        <v>0</v>
      </c>
      <c r="BB85" s="6">
        <f t="shared" si="82"/>
        <v>0</v>
      </c>
      <c r="BC85" s="6">
        <f t="shared" si="83"/>
        <v>39.055</v>
      </c>
      <c r="BE85" s="1">
        <f t="shared" si="127"/>
        <v>39.055</v>
      </c>
      <c r="BF85" s="1">
        <f t="shared" si="128"/>
        <v>0</v>
      </c>
      <c r="BG85" s="1">
        <f t="shared" si="129"/>
        <v>0</v>
      </c>
      <c r="BH85" s="1">
        <f t="shared" si="130"/>
        <v>0</v>
      </c>
      <c r="BI85" s="1">
        <f t="shared" si="131"/>
        <v>0</v>
      </c>
      <c r="BJ85" s="1">
        <f t="shared" si="132"/>
        <v>0</v>
      </c>
      <c r="BK85" s="1">
        <f t="shared" si="133"/>
        <v>0</v>
      </c>
      <c r="BL85" s="1">
        <f t="shared" si="134"/>
        <v>0</v>
      </c>
      <c r="BM85" s="1">
        <f t="shared" si="135"/>
        <v>0</v>
      </c>
    </row>
    <row r="86" spans="1:65" x14ac:dyDescent="0.3">
      <c r="A86" s="1" t="s">
        <v>44</v>
      </c>
      <c r="B86" s="6">
        <f>IF(Apr!$E88&gt;0,VLOOKUP($A86,Apr!$O$4:$T$209,4,FALSE),0)</f>
        <v>0</v>
      </c>
      <c r="C86" s="6">
        <f>IF(Apr!$E88&gt;0,VLOOKUP($A86,Apr!$O$4:$T$209,5,FALSE)+Apr!L$4/1000,0)</f>
        <v>0</v>
      </c>
      <c r="D86" s="16">
        <f t="shared" si="136"/>
        <v>0</v>
      </c>
      <c r="E86" s="6">
        <f>IF(May!$E88&gt;0,VLOOKUP($A86,May!$O$4:$T$208,4,FALSE),0)</f>
        <v>0</v>
      </c>
      <c r="F86" s="6">
        <f>IF(May!$E88&gt;0,VLOOKUP($A86,May!$O$4:$T$208,5,FALSE)+May!L$4/1000,0)</f>
        <v>0</v>
      </c>
      <c r="G86" s="16">
        <f t="shared" si="137"/>
        <v>0</v>
      </c>
      <c r="H86" s="6">
        <f>IF(Jun!$E88&gt;0,VLOOKUP($A86,Jun!$O$4:$R$208,4,FALSE),0)</f>
        <v>0</v>
      </c>
      <c r="I86" s="6">
        <f>IF(Jun!$E88&gt;0,VLOOKUP($A86,Jun!$O$4:$T$208,5,FALSE)+Jun!L$4/1000,0)</f>
        <v>0</v>
      </c>
      <c r="J86" s="16">
        <f t="shared" si="138"/>
        <v>0</v>
      </c>
      <c r="K86" s="6">
        <f>IF(Jul!$E88&gt;0,VLOOKUP($A86,Jul!$O$4:$R$207,4,FALSE),0)</f>
        <v>0</v>
      </c>
      <c r="L86" s="6">
        <f>IF(Jul!$E88&gt;0,VLOOKUP($A86,Jul!$O$4:$T$207,5,FALSE)+Jul!$L$4/1000,0)</f>
        <v>0</v>
      </c>
      <c r="M86" s="16">
        <f t="shared" si="139"/>
        <v>0</v>
      </c>
      <c r="N86" s="6">
        <f>IF(Aug!$E88&gt;0,VLOOKUP($A86,Aug!$O$4:$R$207,4,FALSE),0)</f>
        <v>0</v>
      </c>
      <c r="O86" s="6">
        <f>IF(Aug!$E88&gt;0,VLOOKUP($A86,Aug!$O$4:$T$207,5,FALSE)+Aug!L$4/1000,0)</f>
        <v>0</v>
      </c>
      <c r="P86" s="16">
        <f t="shared" si="140"/>
        <v>0</v>
      </c>
      <c r="Q86" s="6">
        <f>IF(Sep!$E88&gt;0,VLOOKUP($A86,Sep!$O$4:$R$207,4,FALSE),0)</f>
        <v>0</v>
      </c>
      <c r="R86" s="6">
        <f>IF(Sep!$E88&gt;0,VLOOKUP($A86,Sep!$O$4:$T$207,5,FALSE)+Sep!L$4/1000,0)</f>
        <v>0</v>
      </c>
      <c r="S86" s="16">
        <f t="shared" si="141"/>
        <v>0</v>
      </c>
      <c r="T86" s="6">
        <f>IF(Oct!$E88&gt;0,VLOOKUP($A86,Oct!$O$4:$R$207,4,FALSE),0)</f>
        <v>0</v>
      </c>
      <c r="U86" s="6">
        <f>IF(Oct!$E88&gt;0,VLOOKUP($A86,Oct!$O$4:$T$207,5,FALSE)+Oct!L$4/1000,0)</f>
        <v>0</v>
      </c>
      <c r="V86" s="16">
        <f t="shared" si="142"/>
        <v>0</v>
      </c>
      <c r="W86" s="6">
        <f>IF(Nov!$E88&gt;0,VLOOKUP($A86,Nov!$O$4:$R$207,4,FALSE),0)</f>
        <v>0</v>
      </c>
      <c r="X86" s="6">
        <f>IF(Nov!$E88&gt;0,VLOOKUP($A86,Nov!$O$4:$T$207,5,FALSE)+Nov!L$4/1000,0)</f>
        <v>0</v>
      </c>
      <c r="Y86" s="16">
        <f t="shared" si="143"/>
        <v>0</v>
      </c>
      <c r="Z86" s="6">
        <f>IF(Dec!$E88&gt;0,VLOOKUP($A86,Dec!$O$4:$R$208,4,FALSE),0)</f>
        <v>0</v>
      </c>
      <c r="AA86" s="6">
        <f>IF(Dec!$E88&gt;0,VLOOKUP($A86,Dec!$O$4:$T$208,5,FALSE)+Dec!L$4/1000,0)</f>
        <v>0</v>
      </c>
      <c r="AB86" s="16">
        <f t="shared" si="144"/>
        <v>0</v>
      </c>
      <c r="AC86" s="6">
        <f>IF(Jan!$E88&gt;0,VLOOKUP($A86,Jan!$O$4:$R$207,4,FALSE),0)</f>
        <v>0</v>
      </c>
      <c r="AD86" s="6">
        <f>IF(Jan!$E88&gt;0,VLOOKUP($A86,Jan!$O$4:$T$207,5,FALSE)+Jan!L$4/1000,0)</f>
        <v>0</v>
      </c>
      <c r="AE86" s="16">
        <f t="shared" si="145"/>
        <v>0</v>
      </c>
      <c r="AF86" s="6">
        <f>IF(Feb!$E88&gt;0,VLOOKUP($A86,Feb!$O$4:$R$207,4,FALSE),0)</f>
        <v>0</v>
      </c>
      <c r="AG86" s="6">
        <f>IF(Feb!$E88&gt;0,VLOOKUP($A86,Feb!$O$4:$T$207,5,FALSE)+Feb!L$4/1000,0)</f>
        <v>0</v>
      </c>
      <c r="AH86" s="16">
        <f t="shared" si="146"/>
        <v>0</v>
      </c>
      <c r="AI86" s="6">
        <f>IF(Mar!$E88&gt;0,VLOOKUP($A86,Mar!$O$4:$R$207,4,FALSE),0)</f>
        <v>0</v>
      </c>
      <c r="AJ86" s="6">
        <f>IF(Mar!$E88&gt;0,VLOOKUP($A86,Mar!$O$4:$T$207,5,FALSE)+Mar!L$4/1000,0)</f>
        <v>0</v>
      </c>
      <c r="AK86" s="16">
        <f t="shared" si="147"/>
        <v>0</v>
      </c>
      <c r="AN86" s="16">
        <f t="shared" si="148"/>
        <v>0</v>
      </c>
      <c r="AQ86" s="1" t="str">
        <f t="shared" si="71"/>
        <v>Paul Veevers</v>
      </c>
      <c r="AR86" s="6">
        <f t="shared" si="72"/>
        <v>0</v>
      </c>
      <c r="AS86" s="6">
        <f t="shared" si="73"/>
        <v>0</v>
      </c>
      <c r="AT86" s="6">
        <f t="shared" si="74"/>
        <v>0</v>
      </c>
      <c r="AU86" s="6">
        <f t="shared" si="75"/>
        <v>0</v>
      </c>
      <c r="AV86" s="6">
        <f t="shared" si="76"/>
        <v>0</v>
      </c>
      <c r="AW86" s="6">
        <f t="shared" si="77"/>
        <v>0</v>
      </c>
      <c r="AX86" s="6">
        <f t="shared" si="78"/>
        <v>0</v>
      </c>
      <c r="AY86" s="6">
        <f t="shared" si="79"/>
        <v>0</v>
      </c>
      <c r="AZ86" s="6">
        <f t="shared" si="80"/>
        <v>0</v>
      </c>
      <c r="BA86" s="6">
        <f t="shared" si="81"/>
        <v>0</v>
      </c>
      <c r="BB86" s="6">
        <f t="shared" si="82"/>
        <v>0</v>
      </c>
      <c r="BC86" s="6">
        <f t="shared" si="83"/>
        <v>0</v>
      </c>
      <c r="BE86" s="1">
        <f t="shared" si="127"/>
        <v>0</v>
      </c>
      <c r="BF86" s="1">
        <f t="shared" si="128"/>
        <v>0</v>
      </c>
      <c r="BG86" s="1">
        <f t="shared" si="129"/>
        <v>0</v>
      </c>
      <c r="BH86" s="1">
        <f t="shared" si="130"/>
        <v>0</v>
      </c>
      <c r="BI86" s="1">
        <f t="shared" si="131"/>
        <v>0</v>
      </c>
      <c r="BJ86" s="1">
        <f t="shared" si="132"/>
        <v>0</v>
      </c>
      <c r="BK86" s="1">
        <f t="shared" si="133"/>
        <v>0</v>
      </c>
      <c r="BL86" s="1">
        <f t="shared" si="134"/>
        <v>0</v>
      </c>
      <c r="BM86" s="1">
        <f t="shared" si="135"/>
        <v>0</v>
      </c>
    </row>
    <row r="87" spans="1:65" x14ac:dyDescent="0.3">
      <c r="A87" s="1" t="s">
        <v>2</v>
      </c>
      <c r="B87" s="6">
        <f>IF(Apr!$E89&gt;0,VLOOKUP($A87,Apr!$O$4:$T$209,4,FALSE),0)</f>
        <v>0</v>
      </c>
      <c r="C87" s="6">
        <f>IF(Apr!$E89&gt;0,VLOOKUP($A87,Apr!$O$4:$T$209,5,FALSE)+Apr!L$4/1000,0)</f>
        <v>0</v>
      </c>
      <c r="D87" s="16">
        <f t="shared" si="136"/>
        <v>0</v>
      </c>
      <c r="E87" s="6">
        <f>IF(May!$E89&gt;0,VLOOKUP($A87,May!$O$4:$T$208,4,FALSE),0)</f>
        <v>0</v>
      </c>
      <c r="F87" s="6">
        <f>IF(May!$E89&gt;0,VLOOKUP($A87,May!$O$4:$T$208,5,FALSE)+May!L$4/1000,0)</f>
        <v>0</v>
      </c>
      <c r="G87" s="16">
        <f t="shared" si="137"/>
        <v>0</v>
      </c>
      <c r="H87" s="6">
        <f>IF(Jun!$E89&gt;0,VLOOKUP($A87,Jun!$O$4:$R$208,4,FALSE),0)</f>
        <v>0</v>
      </c>
      <c r="I87" s="6">
        <f>IF(Jun!$E89&gt;0,VLOOKUP($A87,Jun!$O$4:$T$208,5,FALSE)+Jun!L$4/1000,0)</f>
        <v>0</v>
      </c>
      <c r="J87" s="16">
        <f t="shared" si="138"/>
        <v>0</v>
      </c>
      <c r="K87" s="6">
        <f>IF(Jul!$E89&gt;0,VLOOKUP($A87,Jul!$O$4:$R$207,4,FALSE),0)</f>
        <v>0</v>
      </c>
      <c r="L87" s="6">
        <f>IF(Jul!$E89&gt;0,VLOOKUP($A87,Jul!$O$4:$T$207,5,FALSE)+Jul!$L$4/1000,0)</f>
        <v>0</v>
      </c>
      <c r="M87" s="16">
        <f t="shared" si="139"/>
        <v>0</v>
      </c>
      <c r="N87" s="6">
        <f>IF(Aug!$E89&gt;0,VLOOKUP($A87,Aug!$O$4:$R$207,4,FALSE),0)</f>
        <v>0</v>
      </c>
      <c r="O87" s="6">
        <f>IF(Aug!$E89&gt;0,VLOOKUP($A87,Aug!$O$4:$T$207,5,FALSE)+Aug!L$4/1000,0)</f>
        <v>0</v>
      </c>
      <c r="P87" s="16">
        <f t="shared" si="140"/>
        <v>0</v>
      </c>
      <c r="Q87" s="6">
        <f>IF(Sep!$E89&gt;0,VLOOKUP($A87,Sep!$O$4:$R$207,4,FALSE),0)</f>
        <v>0</v>
      </c>
      <c r="R87" s="6">
        <f>IF(Sep!$E89&gt;0,VLOOKUP($A87,Sep!$O$4:$T$207,5,FALSE)+Sep!L$4/1000,0)</f>
        <v>0</v>
      </c>
      <c r="S87" s="16">
        <f t="shared" si="141"/>
        <v>0</v>
      </c>
      <c r="T87" s="6">
        <f>IF(Oct!$E89&gt;0,VLOOKUP($A87,Oct!$O$4:$R$207,4,FALSE),0)</f>
        <v>0</v>
      </c>
      <c r="U87" s="6">
        <f>IF(Oct!$E89&gt;0,VLOOKUP($A87,Oct!$O$4:$T$207,5,FALSE)+Oct!L$4/1000,0)</f>
        <v>0</v>
      </c>
      <c r="V87" s="16">
        <f t="shared" si="142"/>
        <v>0</v>
      </c>
      <c r="W87" s="6">
        <f>IF(Nov!$E89&gt;0,VLOOKUP($A87,Nov!$O$4:$R$207,4,FALSE),0)</f>
        <v>0</v>
      </c>
      <c r="X87" s="6">
        <f>IF(Nov!$E89&gt;0,VLOOKUP($A87,Nov!$O$4:$T$207,5,FALSE)+Nov!L$4/1000,0)</f>
        <v>0</v>
      </c>
      <c r="Y87" s="16">
        <f t="shared" si="143"/>
        <v>0</v>
      </c>
      <c r="Z87" s="6">
        <f>IF(Dec!$E89&gt;0,VLOOKUP($A87,Dec!$O$4:$R$208,4,FALSE),0)</f>
        <v>0</v>
      </c>
      <c r="AA87" s="6">
        <f>IF(Dec!$E89&gt;0,VLOOKUP($A87,Dec!$O$4:$T$208,5,FALSE)+Dec!L$4/1000,0)</f>
        <v>0</v>
      </c>
      <c r="AB87" s="16">
        <f t="shared" si="144"/>
        <v>0</v>
      </c>
      <c r="AC87" s="6">
        <f>IF(Jan!$E89&gt;0,VLOOKUP($A87,Jan!$O$4:$R$207,4,FALSE),0)</f>
        <v>0</v>
      </c>
      <c r="AD87" s="6">
        <f>IF(Jan!$E89&gt;0,VLOOKUP($A87,Jan!$O$4:$T$207,5,FALSE)+Jan!L$4/1000,0)</f>
        <v>0</v>
      </c>
      <c r="AE87" s="16">
        <f t="shared" si="145"/>
        <v>0</v>
      </c>
      <c r="AF87" s="6">
        <f>IF(Feb!$E89&gt;0,VLOOKUP($A87,Feb!$O$4:$R$207,4,FALSE),0)</f>
        <v>0</v>
      </c>
      <c r="AG87" s="6">
        <f>IF(Feb!$E89&gt;0,VLOOKUP($A87,Feb!$O$4:$T$207,5,FALSE)+Feb!L$4/1000,0)</f>
        <v>0</v>
      </c>
      <c r="AH87" s="16">
        <f t="shared" si="146"/>
        <v>0</v>
      </c>
      <c r="AI87" s="6">
        <f>IF(Mar!$E89&gt;0,VLOOKUP($A87,Mar!$O$4:$R$207,4,FALSE),0)</f>
        <v>0</v>
      </c>
      <c r="AJ87" s="6">
        <f>IF(Mar!$E89&gt;0,VLOOKUP($A87,Mar!$O$4:$T$207,5,FALSE)+Mar!L$4/1000,0)</f>
        <v>0</v>
      </c>
      <c r="AK87" s="16">
        <f t="shared" si="147"/>
        <v>0</v>
      </c>
      <c r="AN87" s="16">
        <f t="shared" si="148"/>
        <v>0</v>
      </c>
      <c r="AO87" s="44"/>
      <c r="AQ87" s="1" t="str">
        <f t="shared" si="71"/>
        <v>Peter Reid</v>
      </c>
      <c r="AR87" s="6">
        <f t="shared" si="72"/>
        <v>0</v>
      </c>
      <c r="AS87" s="6">
        <f t="shared" si="73"/>
        <v>0</v>
      </c>
      <c r="AT87" s="6">
        <f t="shared" si="74"/>
        <v>0</v>
      </c>
      <c r="AU87" s="6">
        <f t="shared" si="75"/>
        <v>0</v>
      </c>
      <c r="AV87" s="6">
        <f t="shared" si="76"/>
        <v>0</v>
      </c>
      <c r="AW87" s="6">
        <f t="shared" si="77"/>
        <v>0</v>
      </c>
      <c r="AX87" s="6">
        <f t="shared" si="78"/>
        <v>0</v>
      </c>
      <c r="AY87" s="6">
        <f t="shared" si="79"/>
        <v>0</v>
      </c>
      <c r="AZ87" s="6">
        <f t="shared" si="80"/>
        <v>0</v>
      </c>
      <c r="BA87" s="6">
        <f t="shared" si="81"/>
        <v>0</v>
      </c>
      <c r="BB87" s="6">
        <f t="shared" si="82"/>
        <v>0</v>
      </c>
      <c r="BC87" s="6">
        <f t="shared" si="83"/>
        <v>0</v>
      </c>
      <c r="BE87" s="1">
        <f t="shared" si="127"/>
        <v>0</v>
      </c>
      <c r="BF87" s="1">
        <f t="shared" si="128"/>
        <v>0</v>
      </c>
      <c r="BG87" s="1">
        <f t="shared" si="129"/>
        <v>0</v>
      </c>
      <c r="BH87" s="1">
        <f t="shared" si="130"/>
        <v>0</v>
      </c>
      <c r="BI87" s="1">
        <f t="shared" si="131"/>
        <v>0</v>
      </c>
      <c r="BJ87" s="1">
        <f t="shared" si="132"/>
        <v>0</v>
      </c>
      <c r="BK87" s="1">
        <f t="shared" si="133"/>
        <v>0</v>
      </c>
      <c r="BL87" s="1">
        <f t="shared" si="134"/>
        <v>0</v>
      </c>
      <c r="BM87" s="1">
        <f t="shared" si="135"/>
        <v>0</v>
      </c>
    </row>
    <row r="88" spans="1:65" x14ac:dyDescent="0.3">
      <c r="A88" s="1" t="s">
        <v>156</v>
      </c>
      <c r="B88" s="6">
        <f>IF(Apr!$E90&gt;0,VLOOKUP($A88,Apr!$O$4:$T$209,4,FALSE),0)</f>
        <v>32</v>
      </c>
      <c r="C88" s="6">
        <f>IF(Apr!$E90&gt;0,VLOOKUP($A88,Apr!$O$4:$T$209,5,FALSE)+Apr!L$4/1000,0)</f>
        <v>1.4999999999999999E-2</v>
      </c>
      <c r="D88" s="16">
        <f t="shared" si="136"/>
        <v>32.046999999999997</v>
      </c>
      <c r="E88" s="6">
        <f>IF(May!$E90&gt;0,VLOOKUP($A88,May!$O$4:$T$208,4,FALSE),0)</f>
        <v>37</v>
      </c>
      <c r="F88" s="6">
        <f>IF(May!$E90&gt;0,VLOOKUP($A88,May!$O$4:$T$208,5,FALSE)+May!L$4/1000,0)</f>
        <v>2.0070000000000001</v>
      </c>
      <c r="G88" s="16">
        <f t="shared" si="137"/>
        <v>39.043999999999997</v>
      </c>
      <c r="H88" s="6">
        <f>IF(Jun!$E90&gt;0,VLOOKUP($A88,Jun!$O$4:$R$208,4,FALSE),0)</f>
        <v>0</v>
      </c>
      <c r="I88" s="6">
        <f>IF(Jun!$E90&gt;0,VLOOKUP($A88,Jun!$O$4:$T$208,5,FALSE)+Jun!L$4/1000,0)</f>
        <v>0</v>
      </c>
      <c r="J88" s="16">
        <f t="shared" si="138"/>
        <v>0</v>
      </c>
      <c r="K88" s="6">
        <f>IF(Jul!$E90&gt;0,VLOOKUP($A88,Jul!$O$4:$R$207,4,FALSE),0)</f>
        <v>0</v>
      </c>
      <c r="L88" s="6">
        <f>IF(Jul!$E90&gt;0,VLOOKUP($A88,Jul!$O$4:$T$207,5,FALSE)+Jul!$L$4/1000,0)</f>
        <v>0</v>
      </c>
      <c r="M88" s="16">
        <f t="shared" si="139"/>
        <v>0</v>
      </c>
      <c r="N88" s="6">
        <f>IF(Aug!$E90&gt;0,VLOOKUP($A88,Aug!$O$4:$R$207,4,FALSE),0)</f>
        <v>0</v>
      </c>
      <c r="O88" s="6">
        <f>IF(Aug!$E90&gt;0,VLOOKUP($A88,Aug!$O$4:$T$207,5,FALSE)+Aug!L$4/1000,0)</f>
        <v>0</v>
      </c>
      <c r="P88" s="16">
        <f t="shared" si="140"/>
        <v>0</v>
      </c>
      <c r="Q88" s="6">
        <f>IF(Sep!$E90&gt;0,VLOOKUP($A88,Sep!$O$4:$R$207,4,FALSE),0)</f>
        <v>0</v>
      </c>
      <c r="R88" s="6">
        <f>IF(Sep!$E90&gt;0,VLOOKUP($A88,Sep!$O$4:$T$207,5,FALSE)+Sep!L$4/1000,0)</f>
        <v>0</v>
      </c>
      <c r="S88" s="16">
        <f t="shared" si="141"/>
        <v>0</v>
      </c>
      <c r="T88" s="6">
        <f>IF(Oct!$E90&gt;0,VLOOKUP($A88,Oct!$O$4:$R$207,4,FALSE),0)</f>
        <v>0</v>
      </c>
      <c r="U88" s="6">
        <f>IF(Oct!$E90&gt;0,VLOOKUP($A88,Oct!$O$4:$T$207,5,FALSE)+Oct!L$4/1000,0)</f>
        <v>0</v>
      </c>
      <c r="V88" s="16">
        <f t="shared" si="142"/>
        <v>0</v>
      </c>
      <c r="W88" s="6">
        <f>IF(Nov!$E90&gt;0,VLOOKUP($A88,Nov!$O$4:$R$207,4,FALSE),0)</f>
        <v>0</v>
      </c>
      <c r="X88" s="6">
        <f>IF(Nov!$E90&gt;0,VLOOKUP($A88,Nov!$O$4:$T$207,5,FALSE)+Nov!L$4/1000,0)</f>
        <v>0</v>
      </c>
      <c r="Y88" s="16">
        <f t="shared" si="143"/>
        <v>0</v>
      </c>
      <c r="Z88" s="6">
        <f>IF(Dec!$E90&gt;0,VLOOKUP($A88,Dec!$O$4:$R$208,4,FALSE),0)</f>
        <v>0</v>
      </c>
      <c r="AA88" s="6">
        <f>IF(Dec!$E90&gt;0,VLOOKUP($A88,Dec!$O$4:$T$208,5,FALSE)+Dec!L$4/1000,0)</f>
        <v>0</v>
      </c>
      <c r="AB88" s="16">
        <f t="shared" si="144"/>
        <v>0</v>
      </c>
      <c r="AC88" s="6">
        <f>IF(Jan!$E90&gt;0,VLOOKUP($A88,Jan!$O$4:$R$207,4,FALSE),0)</f>
        <v>0</v>
      </c>
      <c r="AD88" s="6">
        <f>IF(Jan!$E90&gt;0,VLOOKUP($A88,Jan!$O$4:$T$207,5,FALSE)+Jan!L$4/1000,0)</f>
        <v>0</v>
      </c>
      <c r="AE88" s="16">
        <f t="shared" si="145"/>
        <v>0</v>
      </c>
      <c r="AF88" s="6">
        <f>IF(Feb!$E90&gt;0,VLOOKUP($A88,Feb!$O$4:$R$207,4,FALSE),0)</f>
        <v>0</v>
      </c>
      <c r="AG88" s="6">
        <f>IF(Feb!$E90&gt;0,VLOOKUP($A88,Feb!$O$4:$T$207,5,FALSE)+Feb!L$4/1000,0)</f>
        <v>0</v>
      </c>
      <c r="AH88" s="16">
        <f t="shared" si="146"/>
        <v>0</v>
      </c>
      <c r="AI88" s="6">
        <f>IF(Mar!$E90&gt;0,VLOOKUP($A88,Mar!$O$4:$R$207,4,FALSE),0)</f>
        <v>0</v>
      </c>
      <c r="AJ88" s="6">
        <f>IF(Mar!$E90&gt;0,VLOOKUP($A88,Mar!$O$4:$T$207,5,FALSE)+Mar!L$4/1000,0)</f>
        <v>0</v>
      </c>
      <c r="AK88" s="16">
        <f t="shared" si="147"/>
        <v>0</v>
      </c>
      <c r="AN88" s="16">
        <f t="shared" si="148"/>
        <v>71.140726333333333</v>
      </c>
      <c r="AQ88" s="1" t="str">
        <f t="shared" si="71"/>
        <v>Peter Thomson</v>
      </c>
      <c r="AR88" s="6">
        <f t="shared" si="72"/>
        <v>32.046999999999997</v>
      </c>
      <c r="AS88" s="6">
        <f t="shared" si="73"/>
        <v>39.043999999999997</v>
      </c>
      <c r="AT88" s="6">
        <f t="shared" si="74"/>
        <v>0</v>
      </c>
      <c r="AU88" s="6">
        <f t="shared" si="75"/>
        <v>0</v>
      </c>
      <c r="AV88" s="6">
        <f t="shared" si="76"/>
        <v>0</v>
      </c>
      <c r="AW88" s="6">
        <f t="shared" si="77"/>
        <v>0</v>
      </c>
      <c r="AX88" s="6">
        <f t="shared" si="78"/>
        <v>0</v>
      </c>
      <c r="AY88" s="6">
        <f t="shared" si="79"/>
        <v>0</v>
      </c>
      <c r="AZ88" s="6">
        <f t="shared" si="80"/>
        <v>0</v>
      </c>
      <c r="BA88" s="6">
        <f t="shared" si="81"/>
        <v>0</v>
      </c>
      <c r="BB88" s="6">
        <f t="shared" si="82"/>
        <v>0</v>
      </c>
      <c r="BC88" s="6">
        <f t="shared" si="83"/>
        <v>0</v>
      </c>
      <c r="BE88" s="1">
        <f t="shared" si="127"/>
        <v>39.043999999999997</v>
      </c>
      <c r="BF88" s="1">
        <f t="shared" si="128"/>
        <v>32.046999999999997</v>
      </c>
      <c r="BG88" s="1">
        <f t="shared" si="129"/>
        <v>0</v>
      </c>
      <c r="BH88" s="1">
        <f t="shared" si="130"/>
        <v>0</v>
      </c>
      <c r="BI88" s="1">
        <f t="shared" si="131"/>
        <v>0</v>
      </c>
      <c r="BJ88" s="1">
        <f t="shared" si="132"/>
        <v>0</v>
      </c>
      <c r="BK88" s="1">
        <f t="shared" si="133"/>
        <v>0</v>
      </c>
      <c r="BL88" s="1">
        <f t="shared" si="134"/>
        <v>0</v>
      </c>
      <c r="BM88" s="1">
        <f t="shared" si="135"/>
        <v>0</v>
      </c>
    </row>
    <row r="89" spans="1:65" x14ac:dyDescent="0.3">
      <c r="A89" s="1" t="s">
        <v>179</v>
      </c>
      <c r="B89" s="6">
        <f>IF(Apr!$E91&gt;0,VLOOKUP($A89,Apr!$O$4:$T$209,4,FALSE),0)</f>
        <v>0</v>
      </c>
      <c r="C89" s="6">
        <f>IF(Apr!$E91&gt;0,VLOOKUP($A89,Apr!$O$4:$T$209,5,FALSE)+Apr!L$4/1000,0)</f>
        <v>0</v>
      </c>
      <c r="D89" s="16">
        <f t="shared" si="136"/>
        <v>0</v>
      </c>
      <c r="E89" s="6">
        <f>IF(May!$E91&gt;0,VLOOKUP($A89,May!$O$4:$T$208,4,FALSE),0)</f>
        <v>0</v>
      </c>
      <c r="F89" s="6">
        <f>IF(May!$E91&gt;0,VLOOKUP($A89,May!$O$4:$T$208,5,FALSE)+May!L$4/1000,0)</f>
        <v>0</v>
      </c>
      <c r="G89" s="16">
        <f t="shared" si="137"/>
        <v>0</v>
      </c>
      <c r="H89" s="6">
        <f>IF(Jun!$E91&gt;0,VLOOKUP($A89,Jun!$O$4:$R$208,4,FALSE),0)</f>
        <v>0</v>
      </c>
      <c r="I89" s="6">
        <f>IF(Jun!$E91&gt;0,VLOOKUP($A89,Jun!$O$4:$T$208,5,FALSE)+Jun!L$4/1000,0)</f>
        <v>0</v>
      </c>
      <c r="J89" s="16">
        <f t="shared" si="138"/>
        <v>0</v>
      </c>
      <c r="K89" s="6">
        <f>IF(Jul!$E91&gt;0,VLOOKUP($A89,Jul!$O$4:$R$207,4,FALSE),0)</f>
        <v>0</v>
      </c>
      <c r="L89" s="6">
        <f>IF(Jul!$E91&gt;0,VLOOKUP($A89,Jul!$O$4:$T$207,5,FALSE)+Jul!$L$4/1000,0)</f>
        <v>0</v>
      </c>
      <c r="M89" s="16">
        <f t="shared" si="139"/>
        <v>0</v>
      </c>
      <c r="N89" s="6">
        <f>IF(Aug!$E91&gt;0,VLOOKUP($A89,Aug!$O$4:$R$207,4,FALSE),0)</f>
        <v>0</v>
      </c>
      <c r="O89" s="6">
        <f>IF(Aug!$E91&gt;0,VLOOKUP($A89,Aug!$O$4:$T$207,5,FALSE)+Aug!L$4/1000,0)</f>
        <v>0</v>
      </c>
      <c r="P89" s="16">
        <f t="shared" si="140"/>
        <v>0</v>
      </c>
      <c r="Q89" s="6">
        <f>IF(Sep!$E91&gt;0,VLOOKUP($A89,Sep!$O$4:$R$207,4,FALSE),0)</f>
        <v>0</v>
      </c>
      <c r="R89" s="6">
        <f>IF(Sep!$E91&gt;0,VLOOKUP($A89,Sep!$O$4:$T$207,5,FALSE)+Sep!L$4/1000,0)</f>
        <v>0</v>
      </c>
      <c r="S89" s="16">
        <f t="shared" si="141"/>
        <v>0</v>
      </c>
      <c r="T89" s="6">
        <f>IF(Oct!$E91&gt;0,VLOOKUP($A89,Oct!$O$4:$R$207,4,FALSE),0)</f>
        <v>0</v>
      </c>
      <c r="U89" s="6">
        <f>IF(Oct!$E91&gt;0,VLOOKUP($A89,Oct!$O$4:$T$207,5,FALSE)+Oct!L$4/1000,0)</f>
        <v>0</v>
      </c>
      <c r="V89" s="16">
        <f t="shared" si="142"/>
        <v>0</v>
      </c>
      <c r="W89" s="6">
        <f>IF(Nov!$E91&gt;0,VLOOKUP($A89,Nov!$O$4:$R$207,4,FALSE),0)</f>
        <v>0</v>
      </c>
      <c r="X89" s="6">
        <f>IF(Nov!$E91&gt;0,VLOOKUP($A89,Nov!$O$4:$T$207,5,FALSE)+Nov!L$4/1000,0)</f>
        <v>0</v>
      </c>
      <c r="Y89" s="16">
        <f t="shared" si="143"/>
        <v>0</v>
      </c>
      <c r="Z89" s="6">
        <f>IF(Dec!$E91&gt;0,VLOOKUP($A89,Dec!$O$4:$R$208,4,FALSE),0)</f>
        <v>0</v>
      </c>
      <c r="AA89" s="6">
        <f>IF(Dec!$E91&gt;0,VLOOKUP($A89,Dec!$O$4:$T$208,5,FALSE)+Dec!L$4/1000,0)</f>
        <v>0</v>
      </c>
      <c r="AB89" s="16">
        <f t="shared" si="144"/>
        <v>0</v>
      </c>
      <c r="AC89" s="6">
        <f>IF(Jan!$E91&gt;0,VLOOKUP($A89,Jan!$O$4:$R$207,4,FALSE),0)</f>
        <v>0</v>
      </c>
      <c r="AD89" s="6">
        <f>IF(Jan!$E91&gt;0,VLOOKUP($A89,Jan!$O$4:$T$207,5,FALSE)+Jan!L$4/1000,0)</f>
        <v>0</v>
      </c>
      <c r="AE89" s="16">
        <f t="shared" si="145"/>
        <v>0</v>
      </c>
      <c r="AF89" s="6">
        <f>IF(Feb!$E91&gt;0,VLOOKUP($A89,Feb!$O$4:$R$207,4,FALSE),0)</f>
        <v>0</v>
      </c>
      <c r="AG89" s="6">
        <f>IF(Feb!$E91&gt;0,VLOOKUP($A89,Feb!$O$4:$T$207,5,FALSE)+Feb!L$4/1000,0)</f>
        <v>0</v>
      </c>
      <c r="AH89" s="16">
        <f t="shared" si="146"/>
        <v>0</v>
      </c>
      <c r="AI89" s="6">
        <f>IF(Mar!$E91&gt;0,VLOOKUP($A89,Mar!$O$4:$R$207,4,FALSE),0)</f>
        <v>0</v>
      </c>
      <c r="AJ89" s="6">
        <f>IF(Mar!$E91&gt;0,VLOOKUP($A89,Mar!$O$4:$T$207,5,FALSE)+Mar!L$4/1000,0)</f>
        <v>0</v>
      </c>
      <c r="AK89" s="16">
        <f t="shared" si="147"/>
        <v>0</v>
      </c>
      <c r="AN89" s="16">
        <f t="shared" si="148"/>
        <v>0</v>
      </c>
      <c r="AQ89" s="1" t="str">
        <f t="shared" si="71"/>
        <v>Richard Needham</v>
      </c>
      <c r="AR89" s="6">
        <f t="shared" si="72"/>
        <v>0</v>
      </c>
      <c r="AS89" s="6">
        <f t="shared" si="73"/>
        <v>0</v>
      </c>
      <c r="AT89" s="6">
        <f t="shared" si="74"/>
        <v>0</v>
      </c>
      <c r="AU89" s="6">
        <f t="shared" si="75"/>
        <v>0</v>
      </c>
      <c r="AV89" s="6">
        <f t="shared" si="76"/>
        <v>0</v>
      </c>
      <c r="AW89" s="6">
        <f t="shared" si="77"/>
        <v>0</v>
      </c>
      <c r="AX89" s="6">
        <f t="shared" si="78"/>
        <v>0</v>
      </c>
      <c r="AY89" s="6">
        <f t="shared" si="79"/>
        <v>0</v>
      </c>
      <c r="AZ89" s="6">
        <f t="shared" si="80"/>
        <v>0</v>
      </c>
      <c r="BA89" s="6">
        <f t="shared" si="81"/>
        <v>0</v>
      </c>
      <c r="BB89" s="6">
        <f t="shared" si="82"/>
        <v>0</v>
      </c>
      <c r="BC89" s="6">
        <f t="shared" si="83"/>
        <v>0</v>
      </c>
      <c r="BE89" s="1">
        <f t="shared" si="127"/>
        <v>0</v>
      </c>
      <c r="BF89" s="1">
        <f t="shared" si="128"/>
        <v>0</v>
      </c>
      <c r="BG89" s="1">
        <f t="shared" si="129"/>
        <v>0</v>
      </c>
      <c r="BH89" s="1">
        <f t="shared" si="130"/>
        <v>0</v>
      </c>
      <c r="BI89" s="1">
        <f t="shared" si="131"/>
        <v>0</v>
      </c>
      <c r="BJ89" s="1">
        <f t="shared" si="132"/>
        <v>0</v>
      </c>
      <c r="BK89" s="1">
        <f t="shared" si="133"/>
        <v>0</v>
      </c>
      <c r="BL89" s="1">
        <f t="shared" si="134"/>
        <v>0</v>
      </c>
      <c r="BM89" s="1">
        <f t="shared" si="135"/>
        <v>0</v>
      </c>
    </row>
    <row r="90" spans="1:65" x14ac:dyDescent="0.3">
      <c r="A90" s="1" t="s">
        <v>21</v>
      </c>
      <c r="B90" s="6">
        <f>IF(Apr!$E92&gt;0,VLOOKUP($A90,Apr!$O$4:$T$209,4,FALSE),0)</f>
        <v>0</v>
      </c>
      <c r="C90" s="6">
        <f>IF(Apr!$E92&gt;0,VLOOKUP($A90,Apr!$O$4:$T$209,5,FALSE)+Apr!L$4/1000,0)</f>
        <v>0</v>
      </c>
      <c r="D90" s="16">
        <f t="shared" si="136"/>
        <v>0</v>
      </c>
      <c r="E90" s="6">
        <f>IF(May!$E92&gt;0,VLOOKUP($A90,May!$O$4:$T$208,4,FALSE),0)</f>
        <v>0</v>
      </c>
      <c r="F90" s="6">
        <f>IF(May!$E92&gt;0,VLOOKUP($A90,May!$O$4:$T$208,5,FALSE)+May!L$4/1000,0)</f>
        <v>0</v>
      </c>
      <c r="G90" s="16">
        <f t="shared" si="137"/>
        <v>0</v>
      </c>
      <c r="H90" s="6">
        <f>IF(Jun!$E92&gt;0,VLOOKUP($A90,Jun!$O$4:$R$208,4,FALSE),0)</f>
        <v>0</v>
      </c>
      <c r="I90" s="6">
        <f>IF(Jun!$E92&gt;0,VLOOKUP($A90,Jun!$O$4:$T$208,5,FALSE)+Jun!L$4/1000,0)</f>
        <v>0</v>
      </c>
      <c r="J90" s="16">
        <f t="shared" si="138"/>
        <v>0</v>
      </c>
      <c r="K90" s="6">
        <f>IF(Jul!$E92&gt;0,VLOOKUP($A90,Jul!$O$4:$R$207,4,FALSE),0)</f>
        <v>0</v>
      </c>
      <c r="L90" s="6">
        <f>IF(Jul!$E92&gt;0,VLOOKUP($A90,Jul!$O$4:$T$207,5,FALSE)+Jul!$L$4/1000,0)</f>
        <v>0</v>
      </c>
      <c r="M90" s="16">
        <f t="shared" si="139"/>
        <v>0</v>
      </c>
      <c r="N90" s="6">
        <f>IF(Aug!$E92&gt;0,VLOOKUP($A90,Aug!$O$4:$R$207,4,FALSE),0)</f>
        <v>0</v>
      </c>
      <c r="O90" s="6">
        <f>IF(Aug!$E92&gt;0,VLOOKUP($A90,Aug!$O$4:$T$207,5,FALSE)+Aug!L$4/1000,0)</f>
        <v>0</v>
      </c>
      <c r="P90" s="16">
        <f t="shared" si="140"/>
        <v>0</v>
      </c>
      <c r="Q90" s="6">
        <f>IF(Sep!$E92&gt;0,VLOOKUP($A90,Sep!$O$4:$R$207,4,FALSE),0)</f>
        <v>0</v>
      </c>
      <c r="R90" s="6">
        <f>IF(Sep!$E92&gt;0,VLOOKUP($A90,Sep!$O$4:$T$207,5,FALSE)+Sep!L$4/1000,0)</f>
        <v>0</v>
      </c>
      <c r="S90" s="16">
        <f t="shared" si="141"/>
        <v>0</v>
      </c>
      <c r="T90" s="6">
        <f>IF(Oct!$E92&gt;0,VLOOKUP($A90,Oct!$O$4:$R$207,4,FALSE),0)</f>
        <v>0</v>
      </c>
      <c r="U90" s="6">
        <f>IF(Oct!$E92&gt;0,VLOOKUP($A90,Oct!$O$4:$T$207,5,FALSE)+Oct!L$4/1000,0)</f>
        <v>0</v>
      </c>
      <c r="V90" s="16">
        <f t="shared" si="142"/>
        <v>0</v>
      </c>
      <c r="W90" s="6">
        <f>IF(Nov!$E92&gt;0,VLOOKUP($A90,Nov!$O$4:$R$207,4,FALSE),0)</f>
        <v>0</v>
      </c>
      <c r="X90" s="6">
        <f>IF(Nov!$E92&gt;0,VLOOKUP($A90,Nov!$O$4:$T$207,5,FALSE)+Nov!L$4/1000,0)</f>
        <v>0</v>
      </c>
      <c r="Y90" s="16">
        <f t="shared" si="143"/>
        <v>0</v>
      </c>
      <c r="Z90" s="6">
        <f>IF(Dec!$E92&gt;0,VLOOKUP($A90,Dec!$O$4:$R$208,4,FALSE),0)</f>
        <v>0</v>
      </c>
      <c r="AA90" s="6">
        <f>IF(Dec!$E92&gt;0,VLOOKUP($A90,Dec!$O$4:$T$208,5,FALSE)+Dec!L$4/1000,0)</f>
        <v>0</v>
      </c>
      <c r="AB90" s="16">
        <f t="shared" si="144"/>
        <v>0</v>
      </c>
      <c r="AC90" s="6">
        <f>IF(Jan!$E92&gt;0,VLOOKUP($A90,Jan!$O$4:$R$207,4,FALSE),0)</f>
        <v>30</v>
      </c>
      <c r="AD90" s="6">
        <f>IF(Jan!$E92&gt;0,VLOOKUP($A90,Jan!$O$4:$T$207,5,FALSE)+Jan!L$4/1000,0)</f>
        <v>1.4999999999999999E-2</v>
      </c>
      <c r="AE90" s="16">
        <f>0.001+AC90+AC90/1000+AD90</f>
        <v>30.046000000000003</v>
      </c>
      <c r="AF90" s="6">
        <f>IF(Feb!$E92&gt;0,VLOOKUP($A90,Feb!$O$4:$R$207,4,FALSE),0)</f>
        <v>0</v>
      </c>
      <c r="AG90" s="6">
        <f>IF(Feb!$E92&gt;0,VLOOKUP($A90,Feb!$O$4:$T$207,5,FALSE)+Feb!L$4/1000,0)</f>
        <v>0</v>
      </c>
      <c r="AH90" s="16">
        <f t="shared" si="146"/>
        <v>0</v>
      </c>
      <c r="AI90" s="6">
        <f>IF(Mar!$E92&gt;0,VLOOKUP($A90,Mar!$O$4:$R$207,4,FALSE),0)</f>
        <v>36</v>
      </c>
      <c r="AJ90" s="6">
        <f>IF(Mar!$E92&gt;0,VLOOKUP($A90,Mar!$O$4:$T$207,5,FALSE)+Mar!L$4/1000,0)</f>
        <v>2.016</v>
      </c>
      <c r="AK90" s="16">
        <f t="shared" si="147"/>
        <v>38.052</v>
      </c>
      <c r="AN90" s="16">
        <f t="shared" si="148"/>
        <v>68.14606733333332</v>
      </c>
      <c r="AQ90" s="1" t="str">
        <f t="shared" si="71"/>
        <v>Richard Storey</v>
      </c>
      <c r="AR90" s="6">
        <f t="shared" si="72"/>
        <v>0</v>
      </c>
      <c r="AS90" s="6">
        <f t="shared" si="73"/>
        <v>0</v>
      </c>
      <c r="AT90" s="6">
        <f t="shared" si="74"/>
        <v>0</v>
      </c>
      <c r="AU90" s="6">
        <f t="shared" si="75"/>
        <v>0</v>
      </c>
      <c r="AV90" s="6">
        <f t="shared" si="76"/>
        <v>0</v>
      </c>
      <c r="AW90" s="6">
        <f t="shared" si="77"/>
        <v>0</v>
      </c>
      <c r="AX90" s="6">
        <f t="shared" si="78"/>
        <v>0</v>
      </c>
      <c r="AY90" s="6">
        <f t="shared" si="79"/>
        <v>0</v>
      </c>
      <c r="AZ90" s="6">
        <f t="shared" si="80"/>
        <v>0</v>
      </c>
      <c r="BA90" s="6">
        <f t="shared" si="81"/>
        <v>30.046000000000003</v>
      </c>
      <c r="BB90" s="6">
        <f t="shared" si="82"/>
        <v>0</v>
      </c>
      <c r="BC90" s="6">
        <f t="shared" si="83"/>
        <v>38.052</v>
      </c>
      <c r="BE90" s="1">
        <f t="shared" si="127"/>
        <v>38.052</v>
      </c>
      <c r="BF90" s="1">
        <f t="shared" si="128"/>
        <v>30.046000000000003</v>
      </c>
      <c r="BG90" s="1">
        <f t="shared" si="129"/>
        <v>0</v>
      </c>
      <c r="BH90" s="1">
        <f t="shared" si="130"/>
        <v>0</v>
      </c>
      <c r="BI90" s="1">
        <f t="shared" si="131"/>
        <v>0</v>
      </c>
      <c r="BJ90" s="1">
        <f t="shared" si="132"/>
        <v>0</v>
      </c>
      <c r="BK90" s="1">
        <f t="shared" si="133"/>
        <v>0</v>
      </c>
      <c r="BL90" s="1">
        <f t="shared" si="134"/>
        <v>0</v>
      </c>
      <c r="BM90" s="1">
        <f t="shared" si="135"/>
        <v>0</v>
      </c>
    </row>
    <row r="91" spans="1:65" x14ac:dyDescent="0.3">
      <c r="A91" s="1" t="s">
        <v>15</v>
      </c>
      <c r="B91" s="6">
        <f>IF(Apr!$E93&gt;0,VLOOKUP($A91,Apr!$O$4:$T$209,4,FALSE),0)</f>
        <v>0</v>
      </c>
      <c r="C91" s="6">
        <f>IF(Apr!$E93&gt;0,VLOOKUP($A91,Apr!$O$4:$T$209,5,FALSE)+Apr!L$4/1000,0)</f>
        <v>0</v>
      </c>
      <c r="D91" s="16">
        <f t="shared" si="136"/>
        <v>0</v>
      </c>
      <c r="E91" s="6">
        <f>IF(May!$E93&gt;0,VLOOKUP($A91,May!$O$4:$T$208,4,FALSE),0)</f>
        <v>35</v>
      </c>
      <c r="F91" s="6">
        <f>IF(May!$E93&gt;0,VLOOKUP($A91,May!$O$4:$T$208,5,FALSE)+May!L$4/1000,0)</f>
        <v>7.0000000000000001E-3</v>
      </c>
      <c r="G91" s="16">
        <f t="shared" si="137"/>
        <v>35.041999999999994</v>
      </c>
      <c r="H91" s="6">
        <f>IF(Jun!$E93&gt;0,VLOOKUP($A91,Jun!$O$4:$R$208,4,FALSE),0)</f>
        <v>0</v>
      </c>
      <c r="I91" s="6">
        <f>IF(Jun!$E93&gt;0,VLOOKUP($A91,Jun!$O$4:$T$208,5,FALSE)+Jun!L$4/1000,0)</f>
        <v>0</v>
      </c>
      <c r="J91" s="16">
        <f t="shared" si="138"/>
        <v>0</v>
      </c>
      <c r="K91" s="6">
        <f>IF(Jul!$E93&gt;0,VLOOKUP($A91,Jul!$O$4:$R$207,4,FALSE),0)</f>
        <v>0</v>
      </c>
      <c r="L91" s="6">
        <f>IF(Jul!$E93&gt;0,VLOOKUP($A91,Jul!$O$4:$T$207,5,FALSE)+Jul!$L$4/1000,0)</f>
        <v>0</v>
      </c>
      <c r="M91" s="16">
        <f t="shared" si="139"/>
        <v>0</v>
      </c>
      <c r="N91" s="6">
        <f>IF(Aug!$E93&gt;0,VLOOKUP($A91,Aug!$O$4:$R$207,4,FALSE),0)</f>
        <v>0</v>
      </c>
      <c r="O91" s="6">
        <f>IF(Aug!$E93&gt;0,VLOOKUP($A91,Aug!$O$4:$T$207,5,FALSE)+Aug!L$4/1000,0)</f>
        <v>0</v>
      </c>
      <c r="P91" s="16">
        <f t="shared" si="140"/>
        <v>0</v>
      </c>
      <c r="Q91" s="6">
        <f>IF(Sep!$E93&gt;0,VLOOKUP($A91,Sep!$O$4:$R$207,4,FALSE),0)</f>
        <v>0</v>
      </c>
      <c r="R91" s="6">
        <f>IF(Sep!$E93&gt;0,VLOOKUP($A91,Sep!$O$4:$T$207,5,FALSE)+Sep!L$4/1000,0)</f>
        <v>0</v>
      </c>
      <c r="S91" s="16">
        <f t="shared" si="141"/>
        <v>0</v>
      </c>
      <c r="T91" s="6">
        <f>IF(Oct!$E93&gt;0,VLOOKUP($A91,Oct!$O$4:$R$207,4,FALSE),0)</f>
        <v>0</v>
      </c>
      <c r="U91" s="6">
        <f>IF(Oct!$E93&gt;0,VLOOKUP($A91,Oct!$O$4:$T$207,5,FALSE)+Oct!L$4/1000,0)</f>
        <v>0</v>
      </c>
      <c r="V91" s="16">
        <f t="shared" si="142"/>
        <v>0</v>
      </c>
      <c r="W91" s="6">
        <f>IF(Nov!$E93&gt;0,VLOOKUP($A91,Nov!$O$4:$R$207,4,FALSE),0)</f>
        <v>0</v>
      </c>
      <c r="X91" s="6">
        <f>IF(Nov!$E93&gt;0,VLOOKUP($A91,Nov!$O$4:$T$207,5,FALSE)+Nov!L$4/1000,0)</f>
        <v>0</v>
      </c>
      <c r="Y91" s="16">
        <f t="shared" si="143"/>
        <v>0</v>
      </c>
      <c r="Z91" s="6">
        <f>IF(Dec!$E93&gt;0,VLOOKUP($A91,Dec!$O$4:$R$208,4,FALSE),0)</f>
        <v>39</v>
      </c>
      <c r="AA91" s="6">
        <f>IF(Dec!$E93&gt;0,VLOOKUP($A91,Dec!$O$4:$T$208,5,FALSE)+Dec!L$4/1000,0)</f>
        <v>2.012</v>
      </c>
      <c r="AB91" s="16">
        <f t="shared" si="144"/>
        <v>41.051000000000002</v>
      </c>
      <c r="AC91" s="6">
        <f>IF(Jan!$E93&gt;0,VLOOKUP($A91,Jan!$O$4:$R$207,4,FALSE),0)</f>
        <v>0</v>
      </c>
      <c r="AD91" s="6">
        <f>IF(Jan!$E93&gt;0,VLOOKUP($A91,Jan!$O$4:$T$207,5,FALSE)+Jan!L$4/1000,0)</f>
        <v>0</v>
      </c>
      <c r="AE91" s="16">
        <f t="shared" si="145"/>
        <v>0</v>
      </c>
      <c r="AF91" s="6">
        <f>IF(Feb!$E93&gt;0,VLOOKUP($A91,Feb!$O$4:$R$207,4,FALSE),0)</f>
        <v>0</v>
      </c>
      <c r="AG91" s="6">
        <f>IF(Feb!$E93&gt;0,VLOOKUP($A91,Feb!$O$4:$T$207,5,FALSE)+Feb!L$4/1000,0)</f>
        <v>0</v>
      </c>
      <c r="AH91" s="16">
        <f t="shared" si="146"/>
        <v>0</v>
      </c>
      <c r="AI91" s="6">
        <f>IF(Mar!$E93&gt;0,VLOOKUP($A91,Mar!$O$4:$R$207,4,FALSE),0)</f>
        <v>0</v>
      </c>
      <c r="AJ91" s="6">
        <f>IF(Mar!$E93&gt;0,VLOOKUP($A91,Mar!$O$4:$T$207,5,FALSE)+Mar!L$4/1000,0)</f>
        <v>0</v>
      </c>
      <c r="AK91" s="16">
        <f t="shared" si="147"/>
        <v>0</v>
      </c>
      <c r="AN91" s="16">
        <f t="shared" si="148"/>
        <v>76.145731666666649</v>
      </c>
      <c r="AQ91" s="1" t="str">
        <f t="shared" si="71"/>
        <v>Ross McKelvie</v>
      </c>
      <c r="AR91" s="6">
        <f t="shared" si="72"/>
        <v>0</v>
      </c>
      <c r="AS91" s="6">
        <f t="shared" si="73"/>
        <v>35.041999999999994</v>
      </c>
      <c r="AT91" s="6">
        <f t="shared" si="74"/>
        <v>0</v>
      </c>
      <c r="AU91" s="6">
        <f t="shared" si="75"/>
        <v>0</v>
      </c>
      <c r="AV91" s="6">
        <f t="shared" si="76"/>
        <v>0</v>
      </c>
      <c r="AW91" s="6">
        <f t="shared" si="77"/>
        <v>0</v>
      </c>
      <c r="AX91" s="6">
        <f t="shared" si="78"/>
        <v>0</v>
      </c>
      <c r="AY91" s="6">
        <f t="shared" si="79"/>
        <v>0</v>
      </c>
      <c r="AZ91" s="6">
        <f t="shared" si="80"/>
        <v>41.051000000000002</v>
      </c>
      <c r="BA91" s="6">
        <f t="shared" si="81"/>
        <v>0</v>
      </c>
      <c r="BB91" s="6">
        <f t="shared" si="82"/>
        <v>0</v>
      </c>
      <c r="BC91" s="6">
        <f t="shared" si="83"/>
        <v>0</v>
      </c>
      <c r="BE91" s="1">
        <f t="shared" si="127"/>
        <v>41.051000000000002</v>
      </c>
      <c r="BF91" s="1">
        <f t="shared" si="128"/>
        <v>35.041999999999994</v>
      </c>
      <c r="BG91" s="1">
        <f t="shared" si="129"/>
        <v>0</v>
      </c>
      <c r="BH91" s="1">
        <f t="shared" si="130"/>
        <v>0</v>
      </c>
      <c r="BI91" s="1">
        <f t="shared" si="131"/>
        <v>0</v>
      </c>
      <c r="BJ91" s="1">
        <f t="shared" si="132"/>
        <v>0</v>
      </c>
      <c r="BK91" s="1">
        <f t="shared" si="133"/>
        <v>0</v>
      </c>
      <c r="BL91" s="1">
        <f t="shared" si="134"/>
        <v>0</v>
      </c>
      <c r="BM91" s="1">
        <f t="shared" si="135"/>
        <v>0</v>
      </c>
    </row>
    <row r="92" spans="1:65" x14ac:dyDescent="0.3">
      <c r="A92" s="1" t="s">
        <v>23</v>
      </c>
      <c r="B92" s="6">
        <f>IF(Apr!$E94&gt;0,VLOOKUP($A92,Apr!$O$4:$T$209,4,FALSE),0)</f>
        <v>0</v>
      </c>
      <c r="C92" s="6">
        <f>IF(Apr!$E94&gt;0,VLOOKUP($A92,Apr!$O$4:$T$209,5,FALSE)+Apr!L$4/1000,0)</f>
        <v>0</v>
      </c>
      <c r="D92" s="16">
        <f t="shared" si="136"/>
        <v>0</v>
      </c>
      <c r="E92" s="6">
        <f>IF(May!$E94&gt;0,VLOOKUP($A92,May!$O$4:$T$208,4,FALSE),0)</f>
        <v>0</v>
      </c>
      <c r="F92" s="6">
        <f>IF(May!$E94&gt;0,VLOOKUP($A92,May!$O$4:$T$208,5,FALSE)+May!L$4/1000,0)</f>
        <v>0</v>
      </c>
      <c r="G92" s="16">
        <f t="shared" si="137"/>
        <v>0</v>
      </c>
      <c r="H92" s="6">
        <f>IF(Jun!$E94&gt;0,VLOOKUP($A92,Jun!$O$4:$R$208,4,FALSE),0)</f>
        <v>0</v>
      </c>
      <c r="I92" s="6">
        <f>IF(Jun!$E94&gt;0,VLOOKUP($A92,Jun!$O$4:$T$208,5,FALSE)+Jun!L$4/1000,0)</f>
        <v>0</v>
      </c>
      <c r="J92" s="16">
        <f t="shared" si="138"/>
        <v>0</v>
      </c>
      <c r="K92" s="6">
        <f>IF(Jul!$E94&gt;0,VLOOKUP($A92,Jul!$O$4:$R$207,4,FALSE),0)</f>
        <v>0</v>
      </c>
      <c r="L92" s="6">
        <f>IF(Jul!$E94&gt;0,VLOOKUP($A92,Jul!$O$4:$T$207,5,FALSE)+Jul!$L$4/1000,0)</f>
        <v>0</v>
      </c>
      <c r="M92" s="16">
        <f t="shared" si="139"/>
        <v>0</v>
      </c>
      <c r="N92" s="6">
        <f>IF(Aug!$E94&gt;0,VLOOKUP($A92,Aug!$O$4:$R$207,4,FALSE),0)</f>
        <v>0</v>
      </c>
      <c r="O92" s="6">
        <f>IF(Aug!$E94&gt;0,VLOOKUP($A92,Aug!$O$4:$T$207,5,FALSE)+Aug!L$4/1000,0)</f>
        <v>0</v>
      </c>
      <c r="P92" s="16">
        <f t="shared" si="140"/>
        <v>0</v>
      </c>
      <c r="Q92" s="6">
        <f>IF(Sep!$E94&gt;0,VLOOKUP($A92,Sep!$O$4:$R$207,4,FALSE),0)</f>
        <v>0</v>
      </c>
      <c r="R92" s="6">
        <f>IF(Sep!$E94&gt;0,VLOOKUP($A92,Sep!$O$4:$T$207,5,FALSE)+Sep!L$4/1000,0)</f>
        <v>0</v>
      </c>
      <c r="S92" s="16">
        <f t="shared" si="141"/>
        <v>0</v>
      </c>
      <c r="T92" s="6">
        <f>IF(Oct!$E94&gt;0,VLOOKUP($A92,Oct!$O$4:$R$207,4,FALSE),0)</f>
        <v>0</v>
      </c>
      <c r="U92" s="6">
        <f>IF(Oct!$E94&gt;0,VLOOKUP($A92,Oct!$O$4:$T$207,5,FALSE)+Oct!L$4/1000,0)</f>
        <v>0</v>
      </c>
      <c r="V92" s="16">
        <f t="shared" si="142"/>
        <v>0</v>
      </c>
      <c r="W92" s="6">
        <f>IF(Nov!$E94&gt;0,VLOOKUP($A92,Nov!$O$4:$R$207,4,FALSE),0)</f>
        <v>0</v>
      </c>
      <c r="X92" s="6">
        <f>IF(Nov!$E94&gt;0,VLOOKUP($A92,Nov!$O$4:$T$207,5,FALSE)+Nov!L$4/1000,0)</f>
        <v>0</v>
      </c>
      <c r="Y92" s="16">
        <f t="shared" si="143"/>
        <v>0</v>
      </c>
      <c r="Z92" s="6">
        <f>IF(Dec!$E94&gt;0,VLOOKUP($A92,Dec!$O$4:$R$208,4,FALSE),0)</f>
        <v>0</v>
      </c>
      <c r="AA92" s="6">
        <f>IF(Dec!$E94&gt;0,VLOOKUP($A92,Dec!$O$4:$T$208,5,FALSE)+Dec!L$4/1000,0)</f>
        <v>0</v>
      </c>
      <c r="AB92" s="16">
        <f t="shared" si="144"/>
        <v>0</v>
      </c>
      <c r="AC92" s="6">
        <f>IF(Jan!$E94&gt;0,VLOOKUP($A92,Jan!$O$4:$R$207,4,FALSE),0)</f>
        <v>0</v>
      </c>
      <c r="AD92" s="6">
        <f>IF(Jan!$E94&gt;0,VLOOKUP($A92,Jan!$O$4:$T$207,5,FALSE)+Jan!L$4/1000,0)</f>
        <v>0</v>
      </c>
      <c r="AE92" s="16">
        <f t="shared" si="145"/>
        <v>0</v>
      </c>
      <c r="AF92" s="6">
        <f>IF(Feb!$E94&gt;0,VLOOKUP($A92,Feb!$O$4:$R$207,4,FALSE),0)</f>
        <v>0</v>
      </c>
      <c r="AG92" s="6">
        <f>IF(Feb!$E94&gt;0,VLOOKUP($A92,Feb!$O$4:$T$207,5,FALSE)+Feb!L$4/1000,0)</f>
        <v>0</v>
      </c>
      <c r="AH92" s="16">
        <f t="shared" si="146"/>
        <v>0</v>
      </c>
      <c r="AI92" s="6">
        <f>IF(Mar!$E94&gt;0,VLOOKUP($A92,Mar!$O$4:$R$207,4,FALSE),0)</f>
        <v>0</v>
      </c>
      <c r="AJ92" s="6">
        <f>IF(Mar!$E94&gt;0,VLOOKUP($A92,Mar!$O$4:$T$207,5,FALSE)+Mar!L$4/1000,0)</f>
        <v>0</v>
      </c>
      <c r="AK92" s="16">
        <f t="shared" si="147"/>
        <v>0</v>
      </c>
      <c r="AN92" s="16">
        <f t="shared" si="148"/>
        <v>0</v>
      </c>
      <c r="AQ92" s="1" t="str">
        <f t="shared" si="71"/>
        <v>Roy Stevens</v>
      </c>
      <c r="AR92" s="6">
        <f t="shared" si="72"/>
        <v>0</v>
      </c>
      <c r="AS92" s="6">
        <f t="shared" si="73"/>
        <v>0</v>
      </c>
      <c r="AT92" s="6">
        <f t="shared" si="74"/>
        <v>0</v>
      </c>
      <c r="AU92" s="6">
        <f t="shared" si="75"/>
        <v>0</v>
      </c>
      <c r="AV92" s="6">
        <f t="shared" si="76"/>
        <v>0</v>
      </c>
      <c r="AW92" s="6">
        <f t="shared" si="77"/>
        <v>0</v>
      </c>
      <c r="AX92" s="6">
        <f t="shared" si="78"/>
        <v>0</v>
      </c>
      <c r="AY92" s="6">
        <f t="shared" si="79"/>
        <v>0</v>
      </c>
      <c r="AZ92" s="6">
        <f t="shared" si="80"/>
        <v>0</v>
      </c>
      <c r="BA92" s="6">
        <f t="shared" si="81"/>
        <v>0</v>
      </c>
      <c r="BB92" s="6">
        <f t="shared" si="82"/>
        <v>0</v>
      </c>
      <c r="BC92" s="6">
        <f t="shared" si="83"/>
        <v>0</v>
      </c>
      <c r="BE92" s="1">
        <f t="shared" si="127"/>
        <v>0</v>
      </c>
      <c r="BF92" s="1">
        <f t="shared" si="128"/>
        <v>0</v>
      </c>
      <c r="BG92" s="1">
        <f t="shared" si="129"/>
        <v>0</v>
      </c>
      <c r="BH92" s="1">
        <f t="shared" si="130"/>
        <v>0</v>
      </c>
      <c r="BI92" s="1">
        <f t="shared" si="131"/>
        <v>0</v>
      </c>
      <c r="BJ92" s="1">
        <f t="shared" si="132"/>
        <v>0</v>
      </c>
      <c r="BK92" s="1">
        <f t="shared" si="133"/>
        <v>0</v>
      </c>
      <c r="BL92" s="1">
        <f t="shared" si="134"/>
        <v>0</v>
      </c>
      <c r="BM92" s="1">
        <f t="shared" si="135"/>
        <v>0</v>
      </c>
    </row>
    <row r="93" spans="1:65" x14ac:dyDescent="0.3">
      <c r="A93" s="1" t="s">
        <v>45</v>
      </c>
      <c r="B93" s="6">
        <f>IF(Apr!$E95&gt;0,VLOOKUP($A93,Apr!$O$4:$T$209,4,FALSE),0)</f>
        <v>0</v>
      </c>
      <c r="C93" s="6">
        <f>IF(Apr!$E95&gt;0,VLOOKUP($A93,Apr!$O$4:$T$209,5,FALSE)+Apr!L$4/1000,0)</f>
        <v>0</v>
      </c>
      <c r="D93" s="16">
        <f t="shared" si="136"/>
        <v>0</v>
      </c>
      <c r="E93" s="6">
        <f>IF(May!$E95&gt;0,VLOOKUP($A93,May!$O$4:$T$208,4,FALSE),0)</f>
        <v>0</v>
      </c>
      <c r="F93" s="6">
        <f>IF(May!$E95&gt;0,VLOOKUP($A93,May!$O$4:$T$208,5,FALSE)+May!L$4/1000,0)</f>
        <v>0</v>
      </c>
      <c r="G93" s="16">
        <f t="shared" si="137"/>
        <v>0</v>
      </c>
      <c r="H93" s="6">
        <f>IF(Jun!$E95&gt;0,VLOOKUP($A93,Jun!$O$4:$R$208,4,FALSE),0)</f>
        <v>0</v>
      </c>
      <c r="I93" s="6">
        <f>IF(Jun!$E95&gt;0,VLOOKUP($A93,Jun!$O$4:$T$208,5,FALSE)+Jun!L$4/1000,0)</f>
        <v>0</v>
      </c>
      <c r="J93" s="16">
        <f t="shared" si="138"/>
        <v>0</v>
      </c>
      <c r="K93" s="6">
        <f>IF(Jul!$E95&gt;0,VLOOKUP($A93,Jul!$O$4:$R$207,4,FALSE),0)</f>
        <v>0</v>
      </c>
      <c r="L93" s="6">
        <f>IF(Jul!$E95&gt;0,VLOOKUP($A93,Jul!$O$4:$T$207,5,FALSE)+Jul!$L$4/1000,0)</f>
        <v>0</v>
      </c>
      <c r="M93" s="16">
        <f t="shared" si="139"/>
        <v>0</v>
      </c>
      <c r="N93" s="6">
        <f>IF(Aug!$E95&gt;0,VLOOKUP($A93,Aug!$O$4:$R$207,4,FALSE),0)</f>
        <v>0</v>
      </c>
      <c r="O93" s="6">
        <f>IF(Aug!$E95&gt;0,VLOOKUP($A93,Aug!$O$4:$T$207,5,FALSE)+Aug!L$4/1000,0)</f>
        <v>0</v>
      </c>
      <c r="P93" s="16">
        <f t="shared" si="140"/>
        <v>0</v>
      </c>
      <c r="Q93" s="6">
        <f>IF(Sep!$E95&gt;0,VLOOKUP($A93,Sep!$O$4:$R$207,4,FALSE),0)</f>
        <v>0</v>
      </c>
      <c r="R93" s="6">
        <f>IF(Sep!$E95&gt;0,VLOOKUP($A93,Sep!$O$4:$T$207,5,FALSE)+Sep!L$4/1000,0)</f>
        <v>0</v>
      </c>
      <c r="S93" s="16">
        <f t="shared" si="141"/>
        <v>0</v>
      </c>
      <c r="T93" s="6">
        <f>IF(Oct!$E95&gt;0,VLOOKUP($A93,Oct!$O$4:$R$207,4,FALSE),0)</f>
        <v>0</v>
      </c>
      <c r="U93" s="6">
        <f>IF(Oct!$E95&gt;0,VLOOKUP($A93,Oct!$O$4:$T$207,5,FALSE)+Oct!L$4/1000,0)</f>
        <v>0</v>
      </c>
      <c r="V93" s="16">
        <f t="shared" si="142"/>
        <v>0</v>
      </c>
      <c r="W93" s="6">
        <f>IF(Nov!$E95&gt;0,VLOOKUP($A93,Nov!$O$4:$R$207,4,FALSE),0)</f>
        <v>0</v>
      </c>
      <c r="X93" s="6">
        <f>IF(Nov!$E95&gt;0,VLOOKUP($A93,Nov!$O$4:$T$207,5,FALSE)+Nov!L$4/1000,0)</f>
        <v>0</v>
      </c>
      <c r="Y93" s="16">
        <f t="shared" si="143"/>
        <v>0</v>
      </c>
      <c r="Z93" s="6">
        <f>IF(Dec!$E95&gt;0,VLOOKUP($A93,Dec!$O$4:$R$208,4,FALSE),0)</f>
        <v>0</v>
      </c>
      <c r="AA93" s="6">
        <f>IF(Dec!$E95&gt;0,VLOOKUP($A93,Dec!$O$4:$T$208,5,FALSE)+Dec!L$4/1000,0)</f>
        <v>0</v>
      </c>
      <c r="AB93" s="16">
        <f t="shared" si="144"/>
        <v>0</v>
      </c>
      <c r="AC93" s="6">
        <f>IF(Jan!$E95&gt;0,VLOOKUP($A93,Jan!$O$4:$R$207,4,FALSE),0)</f>
        <v>0</v>
      </c>
      <c r="AD93" s="6">
        <f>IF(Jan!$E95&gt;0,VLOOKUP($A93,Jan!$O$4:$T$207,5,FALSE)+Jan!L$4/1000,0)</f>
        <v>0</v>
      </c>
      <c r="AE93" s="16">
        <f t="shared" si="145"/>
        <v>0</v>
      </c>
      <c r="AF93" s="6">
        <f>IF(Feb!$E95&gt;0,VLOOKUP($A93,Feb!$O$4:$R$207,4,FALSE),0)</f>
        <v>0</v>
      </c>
      <c r="AG93" s="6">
        <f>IF(Feb!$E95&gt;0,VLOOKUP($A93,Feb!$O$4:$T$207,5,FALSE)+Feb!L$4/1000,0)</f>
        <v>0</v>
      </c>
      <c r="AH93" s="16">
        <f t="shared" si="146"/>
        <v>0</v>
      </c>
      <c r="AI93" s="6">
        <f>IF(Mar!$E95&gt;0,VLOOKUP($A93,Mar!$O$4:$R$207,4,FALSE),0)</f>
        <v>0</v>
      </c>
      <c r="AJ93" s="6">
        <f>IF(Mar!$E95&gt;0,VLOOKUP($A93,Mar!$O$4:$T$207,5,FALSE)+Mar!L$4/1000,0)</f>
        <v>0</v>
      </c>
      <c r="AK93" s="16">
        <f t="shared" si="147"/>
        <v>0</v>
      </c>
      <c r="AN93" s="16">
        <f t="shared" si="148"/>
        <v>0</v>
      </c>
      <c r="AQ93" s="1" t="str">
        <f t="shared" si="71"/>
        <v>Ruth Bye</v>
      </c>
      <c r="AR93" s="6">
        <f t="shared" si="72"/>
        <v>0</v>
      </c>
      <c r="AS93" s="6">
        <f t="shared" si="73"/>
        <v>0</v>
      </c>
      <c r="AT93" s="6">
        <f t="shared" si="74"/>
        <v>0</v>
      </c>
      <c r="AU93" s="6">
        <f t="shared" si="75"/>
        <v>0</v>
      </c>
      <c r="AV93" s="6">
        <f t="shared" si="76"/>
        <v>0</v>
      </c>
      <c r="AW93" s="6">
        <f t="shared" si="77"/>
        <v>0</v>
      </c>
      <c r="AX93" s="6">
        <f t="shared" si="78"/>
        <v>0</v>
      </c>
      <c r="AY93" s="6">
        <f t="shared" si="79"/>
        <v>0</v>
      </c>
      <c r="AZ93" s="6">
        <f t="shared" si="80"/>
        <v>0</v>
      </c>
      <c r="BA93" s="6">
        <f t="shared" si="81"/>
        <v>0</v>
      </c>
      <c r="BB93" s="6">
        <f t="shared" si="82"/>
        <v>0</v>
      </c>
      <c r="BC93" s="6">
        <f t="shared" si="83"/>
        <v>0</v>
      </c>
      <c r="BE93" s="1">
        <f t="shared" si="127"/>
        <v>0</v>
      </c>
      <c r="BF93" s="1">
        <f t="shared" si="128"/>
        <v>0</v>
      </c>
      <c r="BG93" s="1">
        <f t="shared" si="129"/>
        <v>0</v>
      </c>
      <c r="BH93" s="1">
        <f t="shared" si="130"/>
        <v>0</v>
      </c>
      <c r="BI93" s="1">
        <f t="shared" si="131"/>
        <v>0</v>
      </c>
      <c r="BJ93" s="1">
        <f t="shared" si="132"/>
        <v>0</v>
      </c>
      <c r="BK93" s="1">
        <f t="shared" si="133"/>
        <v>0</v>
      </c>
      <c r="BL93" s="1">
        <f t="shared" si="134"/>
        <v>0</v>
      </c>
      <c r="BM93" s="1">
        <f t="shared" si="135"/>
        <v>0</v>
      </c>
    </row>
    <row r="94" spans="1:65" x14ac:dyDescent="0.3">
      <c r="A94" s="1" t="s">
        <v>203</v>
      </c>
      <c r="B94" s="6">
        <f>IF(Apr!$E96&gt;0,VLOOKUP($A94,Apr!$O$4:$T$209,4,FALSE),0)</f>
        <v>0</v>
      </c>
      <c r="C94" s="6">
        <f>IF(Apr!$E96&gt;0,VLOOKUP($A94,Apr!$O$4:$T$209,5,FALSE)+Apr!L$4/1000,0)</f>
        <v>0</v>
      </c>
      <c r="D94" s="16">
        <f t="shared" si="136"/>
        <v>0</v>
      </c>
      <c r="E94" s="6">
        <f>IF(May!$E96&gt;0,VLOOKUP($A94,May!$O$4:$T$208,4,FALSE),0)</f>
        <v>0</v>
      </c>
      <c r="F94" s="6">
        <f>IF(May!$E96&gt;0,VLOOKUP($A94,May!$O$4:$T$208,5,FALSE)+May!L$4/1000,0)</f>
        <v>0</v>
      </c>
      <c r="G94" s="16">
        <f t="shared" si="137"/>
        <v>0</v>
      </c>
      <c r="H94" s="6">
        <f>IF(Jun!$E96&gt;0,VLOOKUP($A94,Jun!$O$4:$R$208,4,FALSE),0)</f>
        <v>0</v>
      </c>
      <c r="I94" s="6">
        <f>IF(Jun!$E96&gt;0,VLOOKUP($A94,Jun!$O$4:$T$208,5,FALSE)+Jun!L$4/1000,0)</f>
        <v>0</v>
      </c>
      <c r="J94" s="16">
        <f t="shared" si="138"/>
        <v>0</v>
      </c>
      <c r="K94" s="6">
        <f>IF(Jul!$E96&gt;0,VLOOKUP($A94,Jul!$O$4:$R$207,4,FALSE),0)</f>
        <v>36</v>
      </c>
      <c r="L94" s="6">
        <f>IF(Jul!$E96&gt;0,VLOOKUP($A94,Jul!$O$4:$T$207,5,FALSE)+Jul!$L$4/1000,0)</f>
        <v>2.0099999999999998</v>
      </c>
      <c r="M94" s="16">
        <f t="shared" si="139"/>
        <v>38.045999999999999</v>
      </c>
      <c r="N94" s="6">
        <f>IF(Aug!$E96&gt;0,VLOOKUP($A94,Aug!$O$4:$R$207,4,FALSE),0)</f>
        <v>39</v>
      </c>
      <c r="O94" s="6">
        <f>IF(Aug!$E96&gt;0,VLOOKUP($A94,Aug!$O$4:$T$207,5,FALSE)+Aug!L$4/1000,0)</f>
        <v>2.0049999999999999</v>
      </c>
      <c r="P94" s="16">
        <f t="shared" si="140"/>
        <v>41.044000000000004</v>
      </c>
      <c r="Q94" s="6">
        <f>IF(Sep!$E96&gt;0,VLOOKUP($A94,Sep!$O$4:$R$207,4,FALSE),0)</f>
        <v>0</v>
      </c>
      <c r="R94" s="6">
        <f>IF(Sep!$E96&gt;0,VLOOKUP($A94,Sep!$O$4:$T$207,5,FALSE)+Sep!L$4/1000,0)</f>
        <v>0</v>
      </c>
      <c r="S94" s="16">
        <f t="shared" si="141"/>
        <v>0</v>
      </c>
      <c r="T94" s="6">
        <f>IF(Oct!$E96&gt;0,VLOOKUP($A94,Oct!$O$4:$R$207,4,FALSE),0)</f>
        <v>38</v>
      </c>
      <c r="U94" s="6">
        <f>IF(Oct!$E96&gt;0,VLOOKUP($A94,Oct!$O$4:$T$207,5,FALSE)+Oct!L$4/1000,0)</f>
        <v>7.0000000000000001E-3</v>
      </c>
      <c r="V94" s="16">
        <f t="shared" si="142"/>
        <v>38.044999999999995</v>
      </c>
      <c r="W94" s="6">
        <f>IF(Nov!$E96&gt;0,VLOOKUP($A94,Nov!$O$4:$R$207,4,FALSE),0)</f>
        <v>0</v>
      </c>
      <c r="X94" s="6">
        <f>IF(Nov!$E96&gt;0,VLOOKUP($A94,Nov!$O$4:$T$207,5,FALSE)+Nov!L$4/1000,0)</f>
        <v>0</v>
      </c>
      <c r="Y94" s="16">
        <f t="shared" si="143"/>
        <v>0</v>
      </c>
      <c r="Z94" s="6">
        <f>IF(Dec!$E96&gt;0,VLOOKUP($A94,Dec!$O$4:$R$208,4,FALSE),0)</f>
        <v>0</v>
      </c>
      <c r="AA94" s="6">
        <f>IF(Dec!$E96&gt;0,VLOOKUP($A94,Dec!$O$4:$T$208,5,FALSE)+Dec!L$4/1000,0)</f>
        <v>0</v>
      </c>
      <c r="AB94" s="16">
        <f t="shared" si="144"/>
        <v>0</v>
      </c>
      <c r="AC94" s="6">
        <f>IF(Jan!$E96&gt;0,VLOOKUP($A94,Jan!$O$4:$R$207,4,FALSE),0)</f>
        <v>0</v>
      </c>
      <c r="AD94" s="6">
        <f>IF(Jan!$E96&gt;0,VLOOKUP($A94,Jan!$O$4:$T$207,5,FALSE)+Jan!L$4/1000,0)</f>
        <v>0</v>
      </c>
      <c r="AE94" s="16">
        <f t="shared" si="145"/>
        <v>0</v>
      </c>
      <c r="AF94" s="6">
        <f>IF(Feb!$E96&gt;0,VLOOKUP($A94,Feb!$O$4:$R$207,4,FALSE),0)</f>
        <v>0</v>
      </c>
      <c r="AG94" s="6">
        <f>IF(Feb!$E96&gt;0,VLOOKUP($A94,Feb!$O$4:$T$207,5,FALSE)+Feb!L$4/1000,0)</f>
        <v>0</v>
      </c>
      <c r="AH94" s="16">
        <f t="shared" si="146"/>
        <v>0</v>
      </c>
      <c r="AI94" s="6">
        <f>IF(Mar!$E96&gt;0,VLOOKUP($A94,Mar!$O$4:$R$207,4,FALSE),0)</f>
        <v>0</v>
      </c>
      <c r="AJ94" s="6">
        <f>IF(Mar!$E96&gt;0,VLOOKUP($A94,Mar!$O$4:$T$207,5,FALSE)+Mar!L$4/1000,0)</f>
        <v>0</v>
      </c>
      <c r="AK94" s="16">
        <f t="shared" si="147"/>
        <v>0</v>
      </c>
      <c r="AN94" s="16">
        <f t="shared" si="148"/>
        <v>117.19633499999999</v>
      </c>
      <c r="AQ94" s="1" t="str">
        <f t="shared" si="71"/>
        <v>Ruth Williams</v>
      </c>
      <c r="AR94" s="6">
        <f t="shared" si="72"/>
        <v>0</v>
      </c>
      <c r="AS94" s="6">
        <f t="shared" si="73"/>
        <v>0</v>
      </c>
      <c r="AT94" s="6">
        <f t="shared" si="74"/>
        <v>0</v>
      </c>
      <c r="AU94" s="6">
        <f t="shared" si="75"/>
        <v>38.045999999999999</v>
      </c>
      <c r="AV94" s="6">
        <f t="shared" si="76"/>
        <v>41.044000000000004</v>
      </c>
      <c r="AW94" s="6">
        <f t="shared" si="77"/>
        <v>0</v>
      </c>
      <c r="AX94" s="6">
        <f t="shared" si="78"/>
        <v>38.044999999999995</v>
      </c>
      <c r="AY94" s="6">
        <f t="shared" si="79"/>
        <v>0</v>
      </c>
      <c r="AZ94" s="6">
        <f t="shared" si="80"/>
        <v>0</v>
      </c>
      <c r="BA94" s="6">
        <f t="shared" si="81"/>
        <v>0</v>
      </c>
      <c r="BB94" s="6">
        <f t="shared" si="82"/>
        <v>0</v>
      </c>
      <c r="BC94" s="6">
        <f t="shared" si="83"/>
        <v>0</v>
      </c>
      <c r="BE94" s="1">
        <f t="shared" si="127"/>
        <v>41.044000000000004</v>
      </c>
      <c r="BF94" s="1">
        <f t="shared" si="128"/>
        <v>38.045999999999999</v>
      </c>
      <c r="BG94" s="1">
        <f t="shared" si="129"/>
        <v>38.044999999999995</v>
      </c>
      <c r="BH94" s="1">
        <f t="shared" si="130"/>
        <v>0</v>
      </c>
      <c r="BI94" s="1">
        <f t="shared" si="131"/>
        <v>0</v>
      </c>
      <c r="BJ94" s="1">
        <f t="shared" si="132"/>
        <v>0</v>
      </c>
      <c r="BK94" s="1">
        <f t="shared" si="133"/>
        <v>0</v>
      </c>
      <c r="BL94" s="1">
        <f t="shared" si="134"/>
        <v>0</v>
      </c>
      <c r="BM94" s="1">
        <f t="shared" si="135"/>
        <v>0</v>
      </c>
    </row>
    <row r="95" spans="1:65" x14ac:dyDescent="0.3">
      <c r="A95" s="1" t="s">
        <v>168</v>
      </c>
      <c r="B95" s="6">
        <f>IF(Apr!$E97&gt;0,VLOOKUP($A95,Apr!$O$4:$T$209,4,FALSE),0)</f>
        <v>0</v>
      </c>
      <c r="C95" s="6">
        <f>IF(Apr!$E97&gt;0,VLOOKUP($A95,Apr!$O$4:$T$209,5,FALSE)+Apr!L$4/1000,0)</f>
        <v>0</v>
      </c>
      <c r="D95" s="16">
        <f t="shared" si="136"/>
        <v>0</v>
      </c>
      <c r="E95" s="6">
        <f>IF(May!$E97&gt;0,VLOOKUP($A95,May!$O$4:$T$208,4,FALSE),0)</f>
        <v>0</v>
      </c>
      <c r="F95" s="6">
        <f>IF(May!$E97&gt;0,VLOOKUP($A95,May!$O$4:$T$208,5,FALSE)+May!L$4/1000,0)</f>
        <v>0</v>
      </c>
      <c r="G95" s="16">
        <f t="shared" si="137"/>
        <v>0</v>
      </c>
      <c r="H95" s="6">
        <f>IF(Jun!$E97&gt;0,VLOOKUP($A95,Jun!$O$4:$R$208,4,FALSE),0)</f>
        <v>0</v>
      </c>
      <c r="I95" s="6">
        <f>IF(Jun!$E97&gt;0,VLOOKUP($A95,Jun!$O$4:$T$208,5,FALSE)+Jun!L$4/1000,0)</f>
        <v>0</v>
      </c>
      <c r="J95" s="16">
        <f t="shared" si="138"/>
        <v>0</v>
      </c>
      <c r="K95" s="6">
        <f>IF(Jul!$E97&gt;0,VLOOKUP($A95,Jul!$O$4:$R$207,4,FALSE),0)</f>
        <v>0</v>
      </c>
      <c r="L95" s="6">
        <f>IF(Jul!$E97&gt;0,VLOOKUP($A95,Jul!$O$4:$T$207,5,FALSE)+Jul!$L$4/1000,0)</f>
        <v>0</v>
      </c>
      <c r="M95" s="16">
        <f t="shared" si="139"/>
        <v>0</v>
      </c>
      <c r="N95" s="6">
        <f>IF(Aug!$E97&gt;0,VLOOKUP($A95,Aug!$O$4:$R$207,4,FALSE),0)</f>
        <v>0</v>
      </c>
      <c r="O95" s="6">
        <f>IF(Aug!$E97&gt;0,VLOOKUP($A95,Aug!$O$4:$T$207,5,FALSE)+Aug!L$4/1000,0)</f>
        <v>0</v>
      </c>
      <c r="P95" s="16">
        <f t="shared" si="140"/>
        <v>0</v>
      </c>
      <c r="Q95" s="6">
        <f>IF(Sep!$E97&gt;0,VLOOKUP($A95,Sep!$O$4:$R$207,4,FALSE),0)</f>
        <v>30</v>
      </c>
      <c r="R95" s="6">
        <f>IF(Sep!$E97&gt;0,VLOOKUP($A95,Sep!$O$4:$T$207,5,FALSE)+Sep!L$4/1000,0)</f>
        <v>1.2E-2</v>
      </c>
      <c r="S95" s="16">
        <f t="shared" si="141"/>
        <v>30.042000000000002</v>
      </c>
      <c r="T95" s="6">
        <f>IF(Oct!$E97&gt;0,VLOOKUP($A95,Oct!$O$4:$R$207,4,FALSE),0)</f>
        <v>37</v>
      </c>
      <c r="U95" s="6">
        <f>IF(Oct!$E97&gt;0,VLOOKUP($A95,Oct!$O$4:$T$207,5,FALSE)+Oct!L$4/1000,0)</f>
        <v>7.0000000000000001E-3</v>
      </c>
      <c r="V95" s="16">
        <f t="shared" si="142"/>
        <v>37.043999999999997</v>
      </c>
      <c r="W95" s="6">
        <f>IF(Nov!$E97&gt;0,VLOOKUP($A95,Nov!$O$4:$R$207,4,FALSE),0)</f>
        <v>38</v>
      </c>
      <c r="X95" s="6">
        <f>IF(Nov!$E97&gt;0,VLOOKUP($A95,Nov!$O$4:$T$207,5,FALSE)+Nov!L$4/1000,0)</f>
        <v>5.0000000000000001E-3</v>
      </c>
      <c r="Y95" s="16">
        <f t="shared" si="143"/>
        <v>38.042999999999999</v>
      </c>
      <c r="Z95" s="6">
        <f>IF(Dec!$E97&gt;0,VLOOKUP($A95,Dec!$O$4:$R$208,4,FALSE),0)</f>
        <v>34</v>
      </c>
      <c r="AA95" s="6">
        <f>IF(Dec!$E97&gt;0,VLOOKUP($A95,Dec!$O$4:$T$208,5,FALSE)+Dec!L$4/1000,0)</f>
        <v>2.012</v>
      </c>
      <c r="AB95" s="16">
        <f t="shared" si="144"/>
        <v>36.045999999999999</v>
      </c>
      <c r="AC95" s="6">
        <f>IF(Jan!$E97&gt;0,VLOOKUP($A95,Jan!$O$4:$R$207,4,FALSE),0)</f>
        <v>26</v>
      </c>
      <c r="AD95" s="6">
        <f>IF(Jan!$E97&gt;0,VLOOKUP($A95,Jan!$O$4:$T$207,5,FALSE)+Jan!L$4/1000,0)</f>
        <v>1.4999999999999999E-2</v>
      </c>
      <c r="AE95" s="16">
        <f t="shared" si="145"/>
        <v>26.041</v>
      </c>
      <c r="AF95" s="6">
        <f>IF(Feb!$E97&gt;0,VLOOKUP($A95,Feb!$O$4:$R$207,4,FALSE),0)</f>
        <v>26</v>
      </c>
      <c r="AG95" s="6">
        <f>IF(Feb!$E97&gt;0,VLOOKUP($A95,Feb!$O$4:$T$207,5,FALSE)+Feb!L$4/1000,0)</f>
        <v>1.4999999999999999E-2</v>
      </c>
      <c r="AH95" s="16">
        <f t="shared" si="146"/>
        <v>26.041</v>
      </c>
      <c r="AI95" s="6">
        <f>IF(Mar!$E97&gt;0,VLOOKUP($A95,Mar!$O$4:$R$207,4,FALSE),0)</f>
        <v>0</v>
      </c>
      <c r="AJ95" s="6">
        <f>IF(Mar!$E97&gt;0,VLOOKUP($A95,Mar!$O$4:$T$207,5,FALSE)+Mar!L$4/1000,0)</f>
        <v>0</v>
      </c>
      <c r="AK95" s="16">
        <f t="shared" si="147"/>
        <v>0</v>
      </c>
      <c r="AN95" s="16">
        <f t="shared" si="148"/>
        <v>193.31460019999997</v>
      </c>
      <c r="AQ95" s="1" t="str">
        <f t="shared" si="71"/>
        <v>Sarah Cook</v>
      </c>
      <c r="AR95" s="6">
        <f t="shared" si="72"/>
        <v>0</v>
      </c>
      <c r="AS95" s="6">
        <f t="shared" si="73"/>
        <v>0</v>
      </c>
      <c r="AT95" s="6">
        <f t="shared" si="74"/>
        <v>0</v>
      </c>
      <c r="AU95" s="6">
        <f t="shared" si="75"/>
        <v>0</v>
      </c>
      <c r="AV95" s="6">
        <f t="shared" si="76"/>
        <v>0</v>
      </c>
      <c r="AW95" s="6">
        <f t="shared" si="77"/>
        <v>30.042000000000002</v>
      </c>
      <c r="AX95" s="6">
        <f t="shared" si="78"/>
        <v>37.043999999999997</v>
      </c>
      <c r="AY95" s="6">
        <f t="shared" si="79"/>
        <v>38.042999999999999</v>
      </c>
      <c r="AZ95" s="6">
        <f t="shared" si="80"/>
        <v>36.045999999999999</v>
      </c>
      <c r="BA95" s="6">
        <f t="shared" si="81"/>
        <v>26.041</v>
      </c>
      <c r="BB95" s="6">
        <f t="shared" si="82"/>
        <v>26.041</v>
      </c>
      <c r="BC95" s="6">
        <f t="shared" si="83"/>
        <v>0</v>
      </c>
      <c r="BE95" s="1">
        <f t="shared" si="127"/>
        <v>38.042999999999999</v>
      </c>
      <c r="BF95" s="1">
        <f t="shared" si="128"/>
        <v>37.043999999999997</v>
      </c>
      <c r="BG95" s="1">
        <f t="shared" si="129"/>
        <v>36.045999999999999</v>
      </c>
      <c r="BH95" s="1">
        <f t="shared" si="130"/>
        <v>30.042000000000002</v>
      </c>
      <c r="BI95" s="1">
        <f t="shared" si="131"/>
        <v>26.041</v>
      </c>
      <c r="BJ95" s="1">
        <f t="shared" si="132"/>
        <v>26.041</v>
      </c>
      <c r="BK95" s="1">
        <f t="shared" si="133"/>
        <v>0</v>
      </c>
      <c r="BL95" s="1">
        <f t="shared" si="134"/>
        <v>0</v>
      </c>
      <c r="BM95" s="1">
        <f t="shared" si="135"/>
        <v>0</v>
      </c>
    </row>
    <row r="96" spans="1:65" x14ac:dyDescent="0.3">
      <c r="A96" s="1" t="s">
        <v>164</v>
      </c>
      <c r="B96" s="6">
        <f>IF(Apr!$E98&gt;0,VLOOKUP($A96,Apr!$O$4:$T$209,4,FALSE),0)</f>
        <v>0</v>
      </c>
      <c r="C96" s="6">
        <f>IF(Apr!$E98&gt;0,VLOOKUP($A96,Apr!$O$4:$T$209,5,FALSE)+Apr!L$4/1000,0)</f>
        <v>0</v>
      </c>
      <c r="D96" s="16">
        <f t="shared" si="136"/>
        <v>0</v>
      </c>
      <c r="E96" s="6">
        <f>IF(May!$E98&gt;0,VLOOKUP($A96,May!$O$4:$T$208,4,FALSE),0)</f>
        <v>0</v>
      </c>
      <c r="F96" s="6">
        <f>IF(May!$E98&gt;0,VLOOKUP($A96,May!$O$4:$T$208,5,FALSE)+May!L$4/1000,0)</f>
        <v>0</v>
      </c>
      <c r="G96" s="16">
        <f t="shared" si="137"/>
        <v>0</v>
      </c>
      <c r="H96" s="6">
        <f>IF(Jun!$E98&gt;0,VLOOKUP($A96,Jun!$O$4:$R$208,4,FALSE),0)</f>
        <v>0</v>
      </c>
      <c r="I96" s="6">
        <f>IF(Jun!$E98&gt;0,VLOOKUP($A96,Jun!$O$4:$T$208,5,FALSE)+Jun!L$4/1000,0)</f>
        <v>0</v>
      </c>
      <c r="J96" s="16">
        <f t="shared" si="138"/>
        <v>0</v>
      </c>
      <c r="K96" s="6">
        <f>IF(Jul!$E98&gt;0,VLOOKUP($A96,Jul!$O$4:$R$207,4,FALSE),0)</f>
        <v>0</v>
      </c>
      <c r="L96" s="6">
        <f>IF(Jul!$E98&gt;0,VLOOKUP($A96,Jul!$O$4:$T$207,5,FALSE)+Jul!$L$4/1000,0)</f>
        <v>0</v>
      </c>
      <c r="M96" s="16">
        <f t="shared" si="139"/>
        <v>0</v>
      </c>
      <c r="N96" s="6">
        <f>IF(Aug!$E98&gt;0,VLOOKUP($A96,Aug!$O$4:$R$207,4,FALSE),0)</f>
        <v>0</v>
      </c>
      <c r="O96" s="6">
        <f>IF(Aug!$E98&gt;0,VLOOKUP($A96,Aug!$O$4:$T$207,5,FALSE)+Aug!L$4/1000,0)</f>
        <v>0</v>
      </c>
      <c r="P96" s="16">
        <f t="shared" si="140"/>
        <v>0</v>
      </c>
      <c r="Q96" s="6">
        <f>IF(Sep!$E98&gt;0,VLOOKUP($A96,Sep!$O$4:$R$207,4,FALSE),0)</f>
        <v>0</v>
      </c>
      <c r="R96" s="6">
        <f>IF(Sep!$E98&gt;0,VLOOKUP($A96,Sep!$O$4:$T$207,5,FALSE)+Sep!L$4/1000,0)</f>
        <v>0</v>
      </c>
      <c r="S96" s="16">
        <f t="shared" si="141"/>
        <v>0</v>
      </c>
      <c r="T96" s="6">
        <f>IF(Oct!$E98&gt;0,VLOOKUP($A96,Oct!$O$4:$R$207,4,FALSE),0)</f>
        <v>0</v>
      </c>
      <c r="U96" s="6">
        <f>IF(Oct!$E98&gt;0,VLOOKUP($A96,Oct!$O$4:$T$207,5,FALSE)+Oct!L$4/1000,0)</f>
        <v>0</v>
      </c>
      <c r="V96" s="16">
        <f t="shared" si="142"/>
        <v>0</v>
      </c>
      <c r="W96" s="6">
        <f>IF(Nov!$E98&gt;0,VLOOKUP($A96,Nov!$O$4:$R$207,4,FALSE),0)</f>
        <v>0</v>
      </c>
      <c r="X96" s="6">
        <f>IF(Nov!$E98&gt;0,VLOOKUP($A96,Nov!$O$4:$T$207,5,FALSE)+Nov!L$4/1000,0)</f>
        <v>0</v>
      </c>
      <c r="Y96" s="16">
        <f t="shared" si="143"/>
        <v>0</v>
      </c>
      <c r="Z96" s="6">
        <f>IF(Dec!$E98&gt;0,VLOOKUP($A96,Dec!$O$4:$R$208,4,FALSE),0)</f>
        <v>0</v>
      </c>
      <c r="AA96" s="6">
        <f>IF(Dec!$E98&gt;0,VLOOKUP($A96,Dec!$O$4:$T$208,5,FALSE)+Dec!L$4/1000,0)</f>
        <v>0</v>
      </c>
      <c r="AB96" s="16">
        <f t="shared" si="144"/>
        <v>0</v>
      </c>
      <c r="AC96" s="6">
        <f>IF(Jan!$E98&gt;0,VLOOKUP($A96,Jan!$O$4:$R$207,4,FALSE),0)</f>
        <v>0</v>
      </c>
      <c r="AD96" s="6">
        <f>IF(Jan!$E98&gt;0,VLOOKUP($A96,Jan!$O$4:$T$207,5,FALSE)+Jan!L$4/1000,0)</f>
        <v>0</v>
      </c>
      <c r="AE96" s="16">
        <f t="shared" si="145"/>
        <v>0</v>
      </c>
      <c r="AF96" s="6">
        <f>IF(Feb!$E98&gt;0,VLOOKUP($A96,Feb!$O$4:$R$207,4,FALSE),0)</f>
        <v>0</v>
      </c>
      <c r="AG96" s="6">
        <f>IF(Feb!$E98&gt;0,VLOOKUP($A96,Feb!$O$4:$T$207,5,FALSE)+Feb!L$4/1000,0)</f>
        <v>0</v>
      </c>
      <c r="AH96" s="16">
        <f t="shared" si="146"/>
        <v>0</v>
      </c>
      <c r="AI96" s="6">
        <f>IF(Mar!$E98&gt;0,VLOOKUP($A96,Mar!$O$4:$R$207,4,FALSE),0)</f>
        <v>0</v>
      </c>
      <c r="AJ96" s="6">
        <f>IF(Mar!$E98&gt;0,VLOOKUP($A96,Mar!$O$4:$T$207,5,FALSE)+Mar!L$4/1000,0)</f>
        <v>0</v>
      </c>
      <c r="AK96" s="16">
        <f t="shared" si="147"/>
        <v>0</v>
      </c>
      <c r="AN96" s="16">
        <f t="shared" si="148"/>
        <v>0</v>
      </c>
      <c r="AQ96" s="1" t="str">
        <f t="shared" si="71"/>
        <v>Simon Smith</v>
      </c>
      <c r="AR96" s="6">
        <f t="shared" si="72"/>
        <v>0</v>
      </c>
      <c r="AS96" s="6">
        <f t="shared" si="73"/>
        <v>0</v>
      </c>
      <c r="AT96" s="6">
        <f t="shared" si="74"/>
        <v>0</v>
      </c>
      <c r="AU96" s="6">
        <f t="shared" si="75"/>
        <v>0</v>
      </c>
      <c r="AV96" s="6">
        <f t="shared" si="76"/>
        <v>0</v>
      </c>
      <c r="AW96" s="6">
        <f t="shared" si="77"/>
        <v>0</v>
      </c>
      <c r="AX96" s="6">
        <f t="shared" si="78"/>
        <v>0</v>
      </c>
      <c r="AY96" s="6">
        <f t="shared" si="79"/>
        <v>0</v>
      </c>
      <c r="AZ96" s="6">
        <f t="shared" si="80"/>
        <v>0</v>
      </c>
      <c r="BA96" s="6">
        <f t="shared" si="81"/>
        <v>0</v>
      </c>
      <c r="BB96" s="6">
        <f t="shared" si="82"/>
        <v>0</v>
      </c>
      <c r="BC96" s="6">
        <f t="shared" si="83"/>
        <v>0</v>
      </c>
      <c r="BE96" s="1">
        <f t="shared" si="127"/>
        <v>0</v>
      </c>
      <c r="BF96" s="1">
        <f t="shared" si="128"/>
        <v>0</v>
      </c>
      <c r="BG96" s="1">
        <f t="shared" si="129"/>
        <v>0</v>
      </c>
      <c r="BH96" s="1">
        <f t="shared" si="130"/>
        <v>0</v>
      </c>
      <c r="BI96" s="1">
        <f t="shared" si="131"/>
        <v>0</v>
      </c>
      <c r="BJ96" s="1">
        <f t="shared" si="132"/>
        <v>0</v>
      </c>
      <c r="BK96" s="1">
        <f t="shared" si="133"/>
        <v>0</v>
      </c>
      <c r="BL96" s="1">
        <f t="shared" si="134"/>
        <v>0</v>
      </c>
      <c r="BM96" s="1">
        <f t="shared" si="135"/>
        <v>0</v>
      </c>
    </row>
    <row r="97" spans="1:65" x14ac:dyDescent="0.3">
      <c r="A97" s="1" t="s">
        <v>193</v>
      </c>
      <c r="B97" s="6">
        <f>IF(Apr!$E99&gt;0,VLOOKUP($A97,Apr!$O$4:$T$209,4,FALSE),0)</f>
        <v>40</v>
      </c>
      <c r="C97" s="6">
        <f>IF(Apr!$E99&gt;0,VLOOKUP($A97,Apr!$O$4:$T$209,5,FALSE)+Apr!L$4/1000,0)</f>
        <v>2.0150000000000001</v>
      </c>
      <c r="D97" s="16">
        <f t="shared" si="136"/>
        <v>42.055</v>
      </c>
      <c r="E97" s="6">
        <f>IF(May!$E99&gt;0,VLOOKUP($A97,May!$O$4:$T$208,4,FALSE),0)</f>
        <v>0</v>
      </c>
      <c r="F97" s="6">
        <f>IF(May!$E99&gt;0,VLOOKUP($A97,May!$O$4:$T$208,5,FALSE)+May!L$4/1000,0)</f>
        <v>0</v>
      </c>
      <c r="G97" s="16">
        <f t="shared" si="137"/>
        <v>0</v>
      </c>
      <c r="H97" s="6">
        <f>IF(Jun!$E99&gt;0,VLOOKUP($A97,Jun!$O$4:$R$208,4,FALSE),0)</f>
        <v>36</v>
      </c>
      <c r="I97" s="6">
        <f>IF(Jun!$E99&gt;0,VLOOKUP($A97,Jun!$O$4:$T$208,5,FALSE)+Jun!L$4/1000,0)</f>
        <v>2.012</v>
      </c>
      <c r="J97" s="16">
        <f t="shared" si="138"/>
        <v>38.048000000000002</v>
      </c>
      <c r="K97" s="6">
        <f>IF(Jul!$E99&gt;0,VLOOKUP($A97,Jul!$O$4:$R$207,4,FALSE),0)</f>
        <v>0</v>
      </c>
      <c r="L97" s="6">
        <f>IF(Jul!$E99&gt;0,VLOOKUP($A97,Jul!$O$4:$T$207,5,FALSE)+Jul!$L$4/1000,0)</f>
        <v>0</v>
      </c>
      <c r="M97" s="16">
        <f t="shared" si="139"/>
        <v>0</v>
      </c>
      <c r="N97" s="6">
        <f>IF(Aug!$E99&gt;0,VLOOKUP($A97,Aug!$O$4:$R$207,4,FALSE),0)</f>
        <v>0</v>
      </c>
      <c r="O97" s="6">
        <f>IF(Aug!$E99&gt;0,VLOOKUP($A97,Aug!$O$4:$T$207,5,FALSE)+Aug!L$4/1000,0)</f>
        <v>0</v>
      </c>
      <c r="P97" s="16">
        <f t="shared" si="140"/>
        <v>0</v>
      </c>
      <c r="Q97" s="6">
        <f>IF(Sep!$E99&gt;0,VLOOKUP($A97,Sep!$O$4:$R$207,4,FALSE),0)</f>
        <v>0</v>
      </c>
      <c r="R97" s="6">
        <f>IF(Sep!$E99&gt;0,VLOOKUP($A97,Sep!$O$4:$T$207,5,FALSE)+Sep!L$4/1000,0)</f>
        <v>0</v>
      </c>
      <c r="S97" s="16">
        <f t="shared" si="141"/>
        <v>0</v>
      </c>
      <c r="T97" s="6">
        <f>IF(Oct!$E99&gt;0,VLOOKUP($A97,Oct!$O$4:$R$207,4,FALSE),0)</f>
        <v>0</v>
      </c>
      <c r="U97" s="6">
        <f>IF(Oct!$E99&gt;0,VLOOKUP($A97,Oct!$O$4:$T$207,5,FALSE)+Oct!L$4/1000,0)</f>
        <v>0</v>
      </c>
      <c r="V97" s="16">
        <f t="shared" si="142"/>
        <v>0</v>
      </c>
      <c r="W97" s="6">
        <f>IF(Nov!$E99&gt;0,VLOOKUP($A97,Nov!$O$4:$R$207,4,FALSE),0)</f>
        <v>0</v>
      </c>
      <c r="X97" s="6">
        <f>IF(Nov!$E99&gt;0,VLOOKUP($A97,Nov!$O$4:$T$207,5,FALSE)+Nov!L$4/1000,0)</f>
        <v>0</v>
      </c>
      <c r="Y97" s="16">
        <f t="shared" si="143"/>
        <v>0</v>
      </c>
      <c r="Z97" s="6">
        <f>IF(Dec!$E99&gt;0,VLOOKUP($A97,Dec!$O$4:$R$208,4,FALSE),0)</f>
        <v>0</v>
      </c>
      <c r="AA97" s="6">
        <f>IF(Dec!$E99&gt;0,VLOOKUP($A97,Dec!$O$4:$T$208,5,FALSE)+Dec!L$4/1000,0)</f>
        <v>0</v>
      </c>
      <c r="AB97" s="16">
        <f t="shared" si="144"/>
        <v>0</v>
      </c>
      <c r="AC97" s="6">
        <f>IF(Jan!$E99&gt;0,VLOOKUP($A97,Jan!$O$4:$R$207,4,FALSE),0)</f>
        <v>0</v>
      </c>
      <c r="AD97" s="6">
        <f>IF(Jan!$E99&gt;0,VLOOKUP($A97,Jan!$O$4:$T$207,5,FALSE)+Jan!L$4/1000,0)</f>
        <v>0</v>
      </c>
      <c r="AE97" s="16">
        <f t="shared" si="145"/>
        <v>0</v>
      </c>
      <c r="AF97" s="6">
        <f>IF(Feb!$E99&gt;0,VLOOKUP($A97,Feb!$O$4:$R$207,4,FALSE),0)</f>
        <v>0</v>
      </c>
      <c r="AG97" s="6">
        <f>IF(Feb!$E99&gt;0,VLOOKUP($A97,Feb!$O$4:$T$207,5,FALSE)+Feb!L$4/1000,0)</f>
        <v>0</v>
      </c>
      <c r="AH97" s="16">
        <f t="shared" si="146"/>
        <v>0</v>
      </c>
      <c r="AI97" s="6">
        <f>IF(Mar!$E99&gt;0,VLOOKUP($A97,Mar!$O$4:$R$207,4,FALSE),0)</f>
        <v>0</v>
      </c>
      <c r="AJ97" s="6">
        <f>IF(Mar!$E99&gt;0,VLOOKUP($A97,Mar!$O$4:$T$207,5,FALSE)+Mar!L$4/1000,0)</f>
        <v>0</v>
      </c>
      <c r="AK97" s="16">
        <f t="shared" si="147"/>
        <v>0</v>
      </c>
      <c r="AN97" s="16">
        <f t="shared" si="148"/>
        <v>80.157737666666677</v>
      </c>
      <c r="AQ97" s="1" t="str">
        <f t="shared" si="71"/>
        <v>Stephen Wise</v>
      </c>
      <c r="AR97" s="6">
        <f t="shared" si="72"/>
        <v>42.055</v>
      </c>
      <c r="AS97" s="6">
        <f t="shared" si="73"/>
        <v>0</v>
      </c>
      <c r="AT97" s="6">
        <f t="shared" si="74"/>
        <v>38.048000000000002</v>
      </c>
      <c r="AU97" s="6">
        <f t="shared" si="75"/>
        <v>0</v>
      </c>
      <c r="AV97" s="6">
        <f t="shared" si="76"/>
        <v>0</v>
      </c>
      <c r="AW97" s="6">
        <f t="shared" si="77"/>
        <v>0</v>
      </c>
      <c r="AX97" s="6">
        <f t="shared" si="78"/>
        <v>0</v>
      </c>
      <c r="AY97" s="6">
        <f t="shared" si="79"/>
        <v>0</v>
      </c>
      <c r="AZ97" s="6">
        <f t="shared" si="80"/>
        <v>0</v>
      </c>
      <c r="BA97" s="6">
        <f t="shared" si="81"/>
        <v>0</v>
      </c>
      <c r="BB97" s="6">
        <f t="shared" si="82"/>
        <v>0</v>
      </c>
      <c r="BC97" s="6">
        <f t="shared" si="83"/>
        <v>0</v>
      </c>
      <c r="BE97" s="1">
        <f t="shared" si="127"/>
        <v>42.055</v>
      </c>
      <c r="BF97" s="1">
        <f t="shared" si="128"/>
        <v>38.048000000000002</v>
      </c>
      <c r="BG97" s="1">
        <f t="shared" si="129"/>
        <v>0</v>
      </c>
      <c r="BH97" s="1">
        <f t="shared" si="130"/>
        <v>0</v>
      </c>
      <c r="BI97" s="1">
        <f t="shared" si="131"/>
        <v>0</v>
      </c>
      <c r="BJ97" s="1">
        <f t="shared" si="132"/>
        <v>0</v>
      </c>
      <c r="BK97" s="1">
        <f t="shared" si="133"/>
        <v>0</v>
      </c>
      <c r="BL97" s="1">
        <f t="shared" si="134"/>
        <v>0</v>
      </c>
      <c r="BM97" s="1">
        <f t="shared" si="135"/>
        <v>0</v>
      </c>
    </row>
    <row r="98" spans="1:65" x14ac:dyDescent="0.3">
      <c r="A98" s="1" t="s">
        <v>4</v>
      </c>
      <c r="B98" s="6">
        <f>IF(Apr!$E100&gt;0,VLOOKUP($A98,Apr!$O$4:$T$209,4,FALSE),0)</f>
        <v>0</v>
      </c>
      <c r="C98" s="6">
        <f>IF(Apr!$E100&gt;0,VLOOKUP($A98,Apr!$O$4:$T$209,5,FALSE)+Apr!L$4/1000,0)</f>
        <v>0</v>
      </c>
      <c r="D98" s="16">
        <f t="shared" si="136"/>
        <v>0</v>
      </c>
      <c r="E98" s="6">
        <f>IF(May!$E100&gt;0,VLOOKUP($A98,May!$O$4:$T$208,4,FALSE),0)</f>
        <v>0</v>
      </c>
      <c r="F98" s="6">
        <f>IF(May!$E100&gt;0,VLOOKUP($A98,May!$O$4:$T$208,5,FALSE)+May!L$4/1000,0)</f>
        <v>0</v>
      </c>
      <c r="G98" s="16">
        <f t="shared" si="137"/>
        <v>0</v>
      </c>
      <c r="H98" s="6">
        <f>IF(Jun!$E100&gt;0,VLOOKUP($A98,Jun!$O$4:$R$208,4,FALSE),0)</f>
        <v>0</v>
      </c>
      <c r="I98" s="6">
        <f>IF(Jun!$E100&gt;0,VLOOKUP($A98,Jun!$O$4:$T$208,5,FALSE)+Jun!L$4/1000,0)</f>
        <v>0</v>
      </c>
      <c r="J98" s="16">
        <f t="shared" si="138"/>
        <v>0</v>
      </c>
      <c r="K98" s="6">
        <f>IF(Jul!$E100&gt;0,VLOOKUP($A98,Jul!$O$4:$R$207,4,FALSE),0)</f>
        <v>34</v>
      </c>
      <c r="L98" s="6">
        <f>IF(Jul!$E100&gt;0,VLOOKUP($A98,Jul!$O$4:$T$207,5,FALSE)+Jul!$L$4/1000,0)</f>
        <v>0.01</v>
      </c>
      <c r="M98" s="16">
        <f t="shared" si="139"/>
        <v>34.043999999999997</v>
      </c>
      <c r="N98" s="6">
        <f>IF(Aug!$E100&gt;0,VLOOKUP($A98,Aug!$O$4:$R$207,4,FALSE),0)</f>
        <v>0</v>
      </c>
      <c r="O98" s="6">
        <f>IF(Aug!$E100&gt;0,VLOOKUP($A98,Aug!$O$4:$T$207,5,FALSE)+Aug!L$4/1000,0)</f>
        <v>0</v>
      </c>
      <c r="P98" s="16">
        <f t="shared" si="140"/>
        <v>0</v>
      </c>
      <c r="Q98" s="6">
        <f>IF(Sep!$E100&gt;0,VLOOKUP($A98,Sep!$O$4:$R$207,4,FALSE),0)</f>
        <v>39</v>
      </c>
      <c r="R98" s="6">
        <f>IF(Sep!$E100&gt;0,VLOOKUP($A98,Sep!$O$4:$T$207,5,FALSE)+Sep!L$4/1000,0)</f>
        <v>2.012</v>
      </c>
      <c r="S98" s="16">
        <f t="shared" si="141"/>
        <v>41.051000000000002</v>
      </c>
      <c r="T98" s="6">
        <f>IF(Oct!$E100&gt;0,VLOOKUP($A98,Oct!$O$4:$R$207,4,FALSE),0)</f>
        <v>0</v>
      </c>
      <c r="U98" s="6">
        <f>IF(Oct!$E100&gt;0,VLOOKUP($A98,Oct!$O$4:$T$207,5,FALSE)+Oct!L$4/1000,0)</f>
        <v>0</v>
      </c>
      <c r="V98" s="16">
        <f t="shared" si="142"/>
        <v>0</v>
      </c>
      <c r="W98" s="6">
        <f>IF(Nov!$E100&gt;0,VLOOKUP($A98,Nov!$O$4:$R$207,4,FALSE),0)</f>
        <v>40</v>
      </c>
      <c r="X98" s="6">
        <f>IF(Nov!$E100&gt;0,VLOOKUP($A98,Nov!$O$4:$T$207,5,FALSE)+Nov!L$4/1000,0)</f>
        <v>5.0000000000000001E-3</v>
      </c>
      <c r="Y98" s="16">
        <f t="shared" si="143"/>
        <v>40.045000000000002</v>
      </c>
      <c r="Z98" s="6">
        <f>IF(Dec!$E100&gt;0,VLOOKUP($A98,Dec!$O$4:$R$208,4,FALSE),0)</f>
        <v>0</v>
      </c>
      <c r="AA98" s="6">
        <f>IF(Dec!$E100&gt;0,VLOOKUP($A98,Dec!$O$4:$T$208,5,FALSE)+Dec!L$4/1000,0)</f>
        <v>0</v>
      </c>
      <c r="AB98" s="16">
        <f t="shared" si="144"/>
        <v>0</v>
      </c>
      <c r="AC98" s="6">
        <f>IF(Jan!$E100&gt;0,VLOOKUP($A98,Jan!$O$4:$R$207,4,FALSE),0)</f>
        <v>27</v>
      </c>
      <c r="AD98" s="6">
        <f>IF(Jan!$E100&gt;0,VLOOKUP($A98,Jan!$O$4:$T$207,5,FALSE)+Jan!L$4/1000,0)</f>
        <v>1.4999999999999999E-2</v>
      </c>
      <c r="AE98" s="16">
        <f t="shared" si="145"/>
        <v>27.042000000000002</v>
      </c>
      <c r="AF98" s="6">
        <f>IF(Feb!$E100&gt;0,VLOOKUP($A98,Feb!$O$4:$R$207,4,FALSE),0)</f>
        <v>0</v>
      </c>
      <c r="AG98" s="6">
        <f>IF(Feb!$E100&gt;0,VLOOKUP($A98,Feb!$O$4:$T$207,5,FALSE)+Feb!L$4/1000,0)</f>
        <v>0</v>
      </c>
      <c r="AH98" s="16">
        <f t="shared" si="146"/>
        <v>0</v>
      </c>
      <c r="AI98" s="6">
        <f>IF(Mar!$E100&gt;0,VLOOKUP($A98,Mar!$O$4:$R$207,4,FALSE),0)</f>
        <v>0</v>
      </c>
      <c r="AJ98" s="6">
        <f>IF(Mar!$E100&gt;0,VLOOKUP($A98,Mar!$O$4:$T$207,5,FALSE)+Mar!L$4/1000,0)</f>
        <v>0</v>
      </c>
      <c r="AK98" s="16">
        <f t="shared" si="147"/>
        <v>0</v>
      </c>
      <c r="AN98" s="16">
        <f t="shared" si="148"/>
        <v>142.24320813333335</v>
      </c>
      <c r="AQ98" s="1" t="str">
        <f t="shared" ref="AQ98:AQ121" si="149">A98</f>
        <v>Sue Hawitt</v>
      </c>
      <c r="AR98" s="6">
        <f t="shared" ref="AR98:AR121" si="150">D98</f>
        <v>0</v>
      </c>
      <c r="AS98" s="6">
        <f t="shared" ref="AS98:AS121" si="151">G98</f>
        <v>0</v>
      </c>
      <c r="AT98" s="6">
        <f t="shared" ref="AT98:AT121" si="152">J98</f>
        <v>0</v>
      </c>
      <c r="AU98" s="6">
        <f t="shared" ref="AU98:AU121" si="153">M98</f>
        <v>34.043999999999997</v>
      </c>
      <c r="AV98" s="6">
        <f t="shared" ref="AV98:AV121" si="154">P98</f>
        <v>0</v>
      </c>
      <c r="AW98" s="6">
        <f t="shared" ref="AW98:AW121" si="155">S98</f>
        <v>41.051000000000002</v>
      </c>
      <c r="AX98" s="6">
        <f t="shared" ref="AX98:AX121" si="156">V98</f>
        <v>0</v>
      </c>
      <c r="AY98" s="6">
        <f t="shared" ref="AY98:AY121" si="157">Y98</f>
        <v>40.045000000000002</v>
      </c>
      <c r="AZ98" s="6">
        <f t="shared" ref="AZ98:AZ121" si="158">AB98</f>
        <v>0</v>
      </c>
      <c r="BA98" s="6">
        <f t="shared" ref="BA98:BA121" si="159">AE98</f>
        <v>27.042000000000002</v>
      </c>
      <c r="BB98" s="6">
        <f t="shared" ref="BB98:BB121" si="160">AH98</f>
        <v>0</v>
      </c>
      <c r="BC98" s="6">
        <f t="shared" ref="BC98:BC121" si="161">AK98</f>
        <v>0</v>
      </c>
      <c r="BE98" s="1">
        <f t="shared" si="127"/>
        <v>41.051000000000002</v>
      </c>
      <c r="BF98" s="1">
        <f t="shared" si="128"/>
        <v>40.045000000000002</v>
      </c>
      <c r="BG98" s="1">
        <f t="shared" si="129"/>
        <v>34.043999999999997</v>
      </c>
      <c r="BH98" s="1">
        <f t="shared" si="130"/>
        <v>27.042000000000002</v>
      </c>
      <c r="BI98" s="1">
        <f t="shared" si="131"/>
        <v>0</v>
      </c>
      <c r="BJ98" s="1">
        <f t="shared" si="132"/>
        <v>0</v>
      </c>
      <c r="BK98" s="1">
        <f t="shared" si="133"/>
        <v>0</v>
      </c>
      <c r="BL98" s="1">
        <f t="shared" si="134"/>
        <v>0</v>
      </c>
      <c r="BM98" s="1">
        <f t="shared" si="135"/>
        <v>0</v>
      </c>
    </row>
    <row r="99" spans="1:65" x14ac:dyDescent="0.3">
      <c r="A99" s="1" t="s">
        <v>153</v>
      </c>
      <c r="B99" s="6">
        <f>IF(Apr!$E101&gt;0,VLOOKUP($A99,Apr!$O$4:$T$209,4,FALSE),0)</f>
        <v>0</v>
      </c>
      <c r="C99" s="6">
        <f>IF(Apr!$E101&gt;0,VLOOKUP($A99,Apr!$O$4:$T$209,5,FALSE)+Apr!L$4/1000,0)</f>
        <v>0</v>
      </c>
      <c r="D99" s="16">
        <f t="shared" si="136"/>
        <v>0</v>
      </c>
      <c r="E99" s="6">
        <f>IF(May!$E101&gt;0,VLOOKUP($A99,May!$O$4:$T$208,4,FALSE),0)</f>
        <v>36</v>
      </c>
      <c r="F99" s="6">
        <f>IF(May!$E101&gt;0,VLOOKUP($A99,May!$O$4:$T$208,5,FALSE)+May!L$4/1000,0)</f>
        <v>7.0000000000000001E-3</v>
      </c>
      <c r="G99" s="16">
        <f t="shared" si="137"/>
        <v>36.042999999999999</v>
      </c>
      <c r="H99" s="6">
        <f>IF(Jun!$E101&gt;0,VLOOKUP($A99,Jun!$O$4:$R$208,4,FALSE),0)</f>
        <v>37</v>
      </c>
      <c r="I99" s="6">
        <f>IF(Jun!$E101&gt;0,VLOOKUP($A99,Jun!$O$4:$T$208,5,FALSE)+Jun!L$4/1000,0)</f>
        <v>2.012</v>
      </c>
      <c r="J99" s="16">
        <f t="shared" si="138"/>
        <v>39.048999999999999</v>
      </c>
      <c r="K99" s="6">
        <f>IF(Jul!$E101&gt;0,VLOOKUP($A99,Jul!$O$4:$R$207,4,FALSE),0)</f>
        <v>0</v>
      </c>
      <c r="L99" s="6">
        <f>IF(Jul!$E101&gt;0,VLOOKUP($A99,Jul!$O$4:$T$207,5,FALSE)+Jul!$L$4/1000,0)</f>
        <v>0</v>
      </c>
      <c r="M99" s="16">
        <f t="shared" si="139"/>
        <v>0</v>
      </c>
      <c r="N99" s="6">
        <f>IF(Aug!$E101&gt;0,VLOOKUP($A99,Aug!$O$4:$R$207,4,FALSE),0)</f>
        <v>0</v>
      </c>
      <c r="O99" s="6">
        <f>IF(Aug!$E101&gt;0,VLOOKUP($A99,Aug!$O$4:$T$207,5,FALSE)+Aug!L$4/1000,0)</f>
        <v>0</v>
      </c>
      <c r="P99" s="16">
        <f t="shared" si="140"/>
        <v>0</v>
      </c>
      <c r="Q99" s="6">
        <f>IF(Sep!$E101&gt;0,VLOOKUP($A99,Sep!$O$4:$R$207,4,FALSE),0)</f>
        <v>0</v>
      </c>
      <c r="R99" s="6">
        <f>IF(Sep!$E101&gt;0,VLOOKUP($A99,Sep!$O$4:$T$207,5,FALSE)+Sep!L$4/1000,0)</f>
        <v>0</v>
      </c>
      <c r="S99" s="16">
        <f t="shared" si="141"/>
        <v>0</v>
      </c>
      <c r="T99" s="6">
        <f>IF(Oct!$E101&gt;0,VLOOKUP($A99,Oct!$O$4:$R$207,4,FALSE),0)</f>
        <v>0</v>
      </c>
      <c r="U99" s="6">
        <f>IF(Oct!$E101&gt;0,VLOOKUP($A99,Oct!$O$4:$T$207,5,FALSE)+Oct!L$4/1000,0)</f>
        <v>0</v>
      </c>
      <c r="V99" s="16">
        <f t="shared" si="142"/>
        <v>0</v>
      </c>
      <c r="W99" s="6">
        <f>IF(Nov!$E101&gt;0,VLOOKUP($A99,Nov!$O$4:$R$207,4,FALSE),0)</f>
        <v>0</v>
      </c>
      <c r="X99" s="6">
        <f>IF(Nov!$E101&gt;0,VLOOKUP($A99,Nov!$O$4:$T$207,5,FALSE)+Nov!L$4/1000,0)</f>
        <v>0</v>
      </c>
      <c r="Y99" s="16">
        <f t="shared" si="143"/>
        <v>0</v>
      </c>
      <c r="Z99" s="6">
        <f>IF(Dec!$E101&gt;0,VLOOKUP($A99,Dec!$O$4:$R$208,4,FALSE),0)</f>
        <v>0</v>
      </c>
      <c r="AA99" s="6">
        <f>IF(Dec!$E101&gt;0,VLOOKUP($A99,Dec!$O$4:$T$208,5,FALSE)+Dec!L$4/1000,0)</f>
        <v>0</v>
      </c>
      <c r="AB99" s="16">
        <f t="shared" si="144"/>
        <v>0</v>
      </c>
      <c r="AC99" s="6">
        <f>IF(Jan!$E101&gt;0,VLOOKUP($A99,Jan!$O$4:$R$207,4,FALSE),0)</f>
        <v>37</v>
      </c>
      <c r="AD99" s="6">
        <f>IF(Jan!$E101&gt;0,VLOOKUP($A99,Jan!$O$4:$T$207,5,FALSE)+Jan!L$4/1000,0)</f>
        <v>1.4999999999999999E-2</v>
      </c>
      <c r="AE99" s="16">
        <f t="shared" si="145"/>
        <v>37.052</v>
      </c>
      <c r="AF99" s="6">
        <f>IF(Feb!$E101&gt;0,VLOOKUP($A99,Feb!$O$4:$R$207,4,FALSE),0)</f>
        <v>27</v>
      </c>
      <c r="AG99" s="6">
        <f>IF(Feb!$E101&gt;0,VLOOKUP($A99,Feb!$O$4:$T$207,5,FALSE)+Feb!L$4/1000,0)</f>
        <v>1.4999999999999999E-2</v>
      </c>
      <c r="AH99" s="16">
        <f t="shared" si="146"/>
        <v>27.042000000000002</v>
      </c>
      <c r="AI99" s="6">
        <f>IF(Mar!$E101&gt;0,VLOOKUP($A99,Mar!$O$4:$R$207,4,FALSE),0)</f>
        <v>25</v>
      </c>
      <c r="AJ99" s="6">
        <f>IF(Mar!$E101&gt;0,VLOOKUP($A99,Mar!$O$4:$T$207,5,FALSE)+Mar!L$4/1000,0)</f>
        <v>1.6E-2</v>
      </c>
      <c r="AK99" s="16">
        <f t="shared" si="147"/>
        <v>25.040999999999997</v>
      </c>
      <c r="AN99" s="16">
        <f t="shared" si="148"/>
        <v>164.28560826666669</v>
      </c>
      <c r="AQ99" s="1" t="str">
        <f t="shared" si="149"/>
        <v>Sue Henry</v>
      </c>
      <c r="AR99" s="6">
        <f t="shared" si="150"/>
        <v>0</v>
      </c>
      <c r="AS99" s="6">
        <f t="shared" si="151"/>
        <v>36.042999999999999</v>
      </c>
      <c r="AT99" s="6">
        <f t="shared" si="152"/>
        <v>39.048999999999999</v>
      </c>
      <c r="AU99" s="6">
        <f t="shared" si="153"/>
        <v>0</v>
      </c>
      <c r="AV99" s="6">
        <f t="shared" si="154"/>
        <v>0</v>
      </c>
      <c r="AW99" s="6">
        <f t="shared" si="155"/>
        <v>0</v>
      </c>
      <c r="AX99" s="6">
        <f t="shared" si="156"/>
        <v>0</v>
      </c>
      <c r="AY99" s="6">
        <f t="shared" si="157"/>
        <v>0</v>
      </c>
      <c r="AZ99" s="6">
        <f t="shared" si="158"/>
        <v>0</v>
      </c>
      <c r="BA99" s="6">
        <f t="shared" si="159"/>
        <v>37.052</v>
      </c>
      <c r="BB99" s="6">
        <f t="shared" si="160"/>
        <v>27.042000000000002</v>
      </c>
      <c r="BC99" s="6">
        <f t="shared" si="161"/>
        <v>25.040999999999997</v>
      </c>
      <c r="BE99" s="1">
        <f t="shared" si="127"/>
        <v>39.048999999999999</v>
      </c>
      <c r="BF99" s="1">
        <f t="shared" si="128"/>
        <v>37.052</v>
      </c>
      <c r="BG99" s="1">
        <f t="shared" si="129"/>
        <v>36.042999999999999</v>
      </c>
      <c r="BH99" s="1">
        <f t="shared" si="130"/>
        <v>27.042000000000002</v>
      </c>
      <c r="BI99" s="1">
        <f t="shared" si="131"/>
        <v>25.040999999999997</v>
      </c>
      <c r="BJ99" s="1">
        <f t="shared" si="132"/>
        <v>0</v>
      </c>
      <c r="BK99" s="1">
        <f t="shared" si="133"/>
        <v>0</v>
      </c>
      <c r="BL99" s="1">
        <f t="shared" si="134"/>
        <v>0</v>
      </c>
      <c r="BM99" s="1">
        <f t="shared" si="135"/>
        <v>0</v>
      </c>
    </row>
    <row r="100" spans="1:65" x14ac:dyDescent="0.3">
      <c r="A100" s="1" t="s">
        <v>20</v>
      </c>
      <c r="B100" s="6">
        <f>IF(Apr!$E102&gt;0,VLOOKUP($A100,Apr!$O$4:$T$209,4,FALSE),0)</f>
        <v>0</v>
      </c>
      <c r="C100" s="6">
        <f>IF(Apr!$E102&gt;0,VLOOKUP($A100,Apr!$O$4:$T$209,5,FALSE)+Apr!L$4/1000,0)</f>
        <v>0</v>
      </c>
      <c r="D100" s="16">
        <f t="shared" si="136"/>
        <v>0</v>
      </c>
      <c r="E100" s="6">
        <f>IF(May!$E102&gt;0,VLOOKUP($A100,May!$O$4:$T$208,4,FALSE),0)</f>
        <v>38</v>
      </c>
      <c r="F100" s="6">
        <f>IF(May!$E102&gt;0,VLOOKUP($A100,May!$O$4:$T$208,5,FALSE)+May!L$4/1000,0)</f>
        <v>7.0000000000000001E-3</v>
      </c>
      <c r="G100" s="16">
        <f t="shared" si="137"/>
        <v>38.044999999999995</v>
      </c>
      <c r="H100" s="6">
        <f>IF(Jun!$E102&gt;0,VLOOKUP($A100,Jun!$O$4:$R$208,4,FALSE),0)</f>
        <v>33</v>
      </c>
      <c r="I100" s="6">
        <f>IF(Jun!$E102&gt;0,VLOOKUP($A100,Jun!$O$4:$T$208,5,FALSE)+Jun!L$4/1000,0)</f>
        <v>2.012</v>
      </c>
      <c r="J100" s="16">
        <f t="shared" si="138"/>
        <v>35.045000000000002</v>
      </c>
      <c r="K100" s="6">
        <f>IF(Jul!$E102&gt;0,VLOOKUP($A100,Jul!$O$4:$R$207,4,FALSE),0)</f>
        <v>0</v>
      </c>
      <c r="L100" s="6">
        <f>IF(Jul!$E102&gt;0,VLOOKUP($A100,Jul!$O$4:$T$207,5,FALSE)+Jul!$L$4/1000,0)</f>
        <v>0</v>
      </c>
      <c r="M100" s="16">
        <f t="shared" si="139"/>
        <v>0</v>
      </c>
      <c r="N100" s="6">
        <f>IF(Aug!$E102&gt;0,VLOOKUP($A100,Aug!$O$4:$R$207,4,FALSE),0)</f>
        <v>0</v>
      </c>
      <c r="O100" s="6">
        <f>IF(Aug!$E102&gt;0,VLOOKUP($A100,Aug!$O$4:$T$207,5,FALSE)+Aug!L$4/1000,0)</f>
        <v>0</v>
      </c>
      <c r="P100" s="16">
        <f t="shared" si="140"/>
        <v>0</v>
      </c>
      <c r="Q100" s="6">
        <f>IF(Sep!$E102&gt;0,VLOOKUP($A100,Sep!$O$4:$R$207,4,FALSE),0)</f>
        <v>0</v>
      </c>
      <c r="R100" s="6">
        <f>IF(Sep!$E102&gt;0,VLOOKUP($A100,Sep!$O$4:$T$207,5,FALSE)+Sep!L$4/1000,0)</f>
        <v>0</v>
      </c>
      <c r="S100" s="16">
        <f t="shared" si="141"/>
        <v>0</v>
      </c>
      <c r="T100" s="6">
        <f>IF(Oct!$E102&gt;0,VLOOKUP($A100,Oct!$O$4:$R$207,4,FALSE),0)</f>
        <v>0</v>
      </c>
      <c r="U100" s="6">
        <f>IF(Oct!$E102&gt;0,VLOOKUP($A100,Oct!$O$4:$T$207,5,FALSE)+Oct!L$4/1000,0)</f>
        <v>0</v>
      </c>
      <c r="V100" s="16">
        <f t="shared" si="142"/>
        <v>0</v>
      </c>
      <c r="W100" s="6">
        <f>IF(Nov!$E102&gt;0,VLOOKUP($A100,Nov!$O$4:$R$207,4,FALSE),0)</f>
        <v>0</v>
      </c>
      <c r="X100" s="6">
        <f>IF(Nov!$E102&gt;0,VLOOKUP($A100,Nov!$O$4:$T$207,5,FALSE)+Nov!L$4/1000,0)</f>
        <v>0</v>
      </c>
      <c r="Y100" s="16">
        <f t="shared" si="143"/>
        <v>0</v>
      </c>
      <c r="Z100" s="6">
        <f>IF(Dec!$E102&gt;0,VLOOKUP($A100,Dec!$O$4:$R$208,4,FALSE),0)</f>
        <v>0</v>
      </c>
      <c r="AA100" s="6">
        <f>IF(Dec!$E102&gt;0,VLOOKUP($A100,Dec!$O$4:$T$208,5,FALSE)+Dec!L$4/1000,0)</f>
        <v>0</v>
      </c>
      <c r="AB100" s="16">
        <f t="shared" si="144"/>
        <v>0</v>
      </c>
      <c r="AC100" s="6">
        <f>IF(Jan!$E102&gt;0,VLOOKUP($A100,Jan!$O$4:$R$207,4,FALSE),0)</f>
        <v>0</v>
      </c>
      <c r="AD100" s="6">
        <f>IF(Jan!$E102&gt;0,VLOOKUP($A100,Jan!$O$4:$T$207,5,FALSE)+Jan!L$4/1000,0)</f>
        <v>0</v>
      </c>
      <c r="AE100" s="16">
        <f t="shared" si="145"/>
        <v>0</v>
      </c>
      <c r="AF100" s="6">
        <f>IF(Feb!$E102&gt;0,VLOOKUP($A100,Feb!$O$4:$R$207,4,FALSE),0)</f>
        <v>0</v>
      </c>
      <c r="AG100" s="6">
        <f>IF(Feb!$E102&gt;0,VLOOKUP($A100,Feb!$O$4:$T$207,5,FALSE)+Feb!L$4/1000,0)</f>
        <v>0</v>
      </c>
      <c r="AH100" s="16">
        <f t="shared" si="146"/>
        <v>0</v>
      </c>
      <c r="AI100" s="6">
        <f>IF(Mar!$E102&gt;0,VLOOKUP($A100,Mar!$O$4:$R$207,4,FALSE),0)</f>
        <v>0</v>
      </c>
      <c r="AJ100" s="6">
        <f>IF(Mar!$E102&gt;0,VLOOKUP($A100,Mar!$O$4:$T$207,5,FALSE)+Mar!L$4/1000,0)</f>
        <v>0</v>
      </c>
      <c r="AK100" s="16">
        <f t="shared" si="147"/>
        <v>0</v>
      </c>
      <c r="AN100" s="16">
        <f t="shared" si="148"/>
        <v>73.139726666666661</v>
      </c>
      <c r="AQ100" s="1" t="str">
        <f t="shared" si="149"/>
        <v>Sylvia Gittins</v>
      </c>
      <c r="AR100" s="6">
        <f t="shared" si="150"/>
        <v>0</v>
      </c>
      <c r="AS100" s="6">
        <f t="shared" si="151"/>
        <v>38.044999999999995</v>
      </c>
      <c r="AT100" s="6">
        <f t="shared" si="152"/>
        <v>35.045000000000002</v>
      </c>
      <c r="AU100" s="6">
        <f t="shared" si="153"/>
        <v>0</v>
      </c>
      <c r="AV100" s="6">
        <f t="shared" si="154"/>
        <v>0</v>
      </c>
      <c r="AW100" s="6">
        <f t="shared" si="155"/>
        <v>0</v>
      </c>
      <c r="AX100" s="6">
        <f t="shared" si="156"/>
        <v>0</v>
      </c>
      <c r="AY100" s="6">
        <f t="shared" si="157"/>
        <v>0</v>
      </c>
      <c r="AZ100" s="6">
        <f t="shared" si="158"/>
        <v>0</v>
      </c>
      <c r="BA100" s="6">
        <f t="shared" si="159"/>
        <v>0</v>
      </c>
      <c r="BB100" s="6">
        <f t="shared" si="160"/>
        <v>0</v>
      </c>
      <c r="BC100" s="6">
        <f t="shared" si="161"/>
        <v>0</v>
      </c>
      <c r="BE100" s="1">
        <f t="shared" si="127"/>
        <v>38.044999999999995</v>
      </c>
      <c r="BF100" s="1">
        <f t="shared" si="128"/>
        <v>35.045000000000002</v>
      </c>
      <c r="BG100" s="1">
        <f t="shared" si="129"/>
        <v>0</v>
      </c>
      <c r="BH100" s="1">
        <f t="shared" si="130"/>
        <v>0</v>
      </c>
      <c r="BI100" s="1">
        <f t="shared" si="131"/>
        <v>0</v>
      </c>
      <c r="BJ100" s="1">
        <f t="shared" si="132"/>
        <v>0</v>
      </c>
      <c r="BK100" s="1">
        <f t="shared" si="133"/>
        <v>0</v>
      </c>
      <c r="BL100" s="1">
        <f t="shared" si="134"/>
        <v>0</v>
      </c>
      <c r="BM100" s="1">
        <f t="shared" si="135"/>
        <v>0</v>
      </c>
    </row>
    <row r="101" spans="1:65" x14ac:dyDescent="0.3">
      <c r="A101" s="1" t="s">
        <v>175</v>
      </c>
      <c r="B101" s="6">
        <f>IF(Apr!$E103&gt;0,VLOOKUP($A101,Apr!$O$4:$T$209,4,FALSE),0)</f>
        <v>0</v>
      </c>
      <c r="C101" s="6">
        <f>IF(Apr!$E103&gt;0,VLOOKUP($A101,Apr!$O$4:$T$209,5,FALSE)+Apr!L$4/1000,0)</f>
        <v>0</v>
      </c>
      <c r="D101" s="16">
        <f t="shared" si="136"/>
        <v>0</v>
      </c>
      <c r="E101" s="6">
        <f>IF(May!$E103&gt;0,VLOOKUP($A101,May!$O$4:$T$208,4,FALSE),0)</f>
        <v>0</v>
      </c>
      <c r="F101" s="6">
        <f>IF(May!$E103&gt;0,VLOOKUP($A101,May!$O$4:$T$208,5,FALSE)+May!L$4/1000,0)</f>
        <v>0</v>
      </c>
      <c r="G101" s="16">
        <f t="shared" si="137"/>
        <v>0</v>
      </c>
      <c r="H101" s="6">
        <f>IF(Jun!$E103&gt;0,VLOOKUP($A101,Jun!$O$4:$R$208,4,FALSE),0)</f>
        <v>0</v>
      </c>
      <c r="I101" s="6">
        <f>IF(Jun!$E103&gt;0,VLOOKUP($A101,Jun!$O$4:$T$208,5,FALSE)+Jun!L$4/1000,0)</f>
        <v>0</v>
      </c>
      <c r="J101" s="16">
        <f t="shared" si="138"/>
        <v>0</v>
      </c>
      <c r="K101" s="6">
        <f>IF(Jul!$E103&gt;0,VLOOKUP($A101,Jul!$O$4:$R$207,4,FALSE),0)</f>
        <v>0</v>
      </c>
      <c r="L101" s="6">
        <f>IF(Jul!$E103&gt;0,VLOOKUP($A101,Jul!$O$4:$T$207,5,FALSE)+Jul!$L$4/1000,0)</f>
        <v>0</v>
      </c>
      <c r="M101" s="16">
        <f t="shared" si="139"/>
        <v>0</v>
      </c>
      <c r="N101" s="6">
        <f>IF(Aug!$E103&gt;0,VLOOKUP($A101,Aug!$O$4:$R$207,4,FALSE),0)</f>
        <v>0</v>
      </c>
      <c r="O101" s="6">
        <f>IF(Aug!$E103&gt;0,VLOOKUP($A101,Aug!$O$4:$T$207,5,FALSE)+Aug!L$4/1000,0)</f>
        <v>0</v>
      </c>
      <c r="P101" s="16">
        <f t="shared" si="140"/>
        <v>0</v>
      </c>
      <c r="Q101" s="6">
        <f>IF(Sep!$E103&gt;0,VLOOKUP($A101,Sep!$O$4:$R$207,4,FALSE),0)</f>
        <v>0</v>
      </c>
      <c r="R101" s="6">
        <f>IF(Sep!$E103&gt;0,VLOOKUP($A101,Sep!$O$4:$T$207,5,FALSE)+Sep!L$4/1000,0)</f>
        <v>0</v>
      </c>
      <c r="S101" s="16">
        <f t="shared" si="141"/>
        <v>0</v>
      </c>
      <c r="T101" s="6">
        <f>IF(Oct!$E103&gt;0,VLOOKUP($A101,Oct!$O$4:$R$207,4,FALSE),0)</f>
        <v>0</v>
      </c>
      <c r="U101" s="6">
        <f>IF(Oct!$E103&gt;0,VLOOKUP($A101,Oct!$O$4:$T$207,5,FALSE)+Oct!L$4/1000,0)</f>
        <v>0</v>
      </c>
      <c r="V101" s="16">
        <f t="shared" si="142"/>
        <v>0</v>
      </c>
      <c r="W101" s="6">
        <f>IF(Nov!$E103&gt;0,VLOOKUP($A101,Nov!$O$4:$R$207,4,FALSE),0)</f>
        <v>0</v>
      </c>
      <c r="X101" s="6">
        <f>IF(Nov!$E103&gt;0,VLOOKUP($A101,Nov!$O$4:$T$207,5,FALSE)+Nov!L$4/1000,0)</f>
        <v>0</v>
      </c>
      <c r="Y101" s="16">
        <f t="shared" si="143"/>
        <v>0</v>
      </c>
      <c r="Z101" s="6">
        <f>IF(Dec!$E103&gt;0,VLOOKUP($A101,Dec!$O$4:$R$208,4,FALSE),0)</f>
        <v>0</v>
      </c>
      <c r="AA101" s="6">
        <f>IF(Dec!$E103&gt;0,VLOOKUP($A101,Dec!$O$4:$T$208,5,FALSE)+Dec!L$4/1000,0)</f>
        <v>0</v>
      </c>
      <c r="AB101" s="16">
        <f t="shared" si="144"/>
        <v>0</v>
      </c>
      <c r="AC101" s="6">
        <f>IF(Jan!$E103&gt;0,VLOOKUP($A101,Jan!$O$4:$R$207,4,FALSE),0)</f>
        <v>0</v>
      </c>
      <c r="AD101" s="6">
        <f>IF(Jan!$E103&gt;0,VLOOKUP($A101,Jan!$O$4:$T$207,5,FALSE)+Jan!L$4/1000,0)</f>
        <v>0</v>
      </c>
      <c r="AE101" s="16">
        <f t="shared" si="145"/>
        <v>0</v>
      </c>
      <c r="AF101" s="6">
        <f>IF(Feb!$E103&gt;0,VLOOKUP($A101,Feb!$O$4:$R$207,4,FALSE),0)</f>
        <v>0</v>
      </c>
      <c r="AG101" s="6">
        <f>IF(Feb!$E103&gt;0,VLOOKUP($A101,Feb!$O$4:$T$207,5,FALSE)+Feb!L$4/1000,0)</f>
        <v>0</v>
      </c>
      <c r="AH101" s="16">
        <f t="shared" si="146"/>
        <v>0</v>
      </c>
      <c r="AI101" s="6">
        <f>IF(Mar!$E103&gt;0,VLOOKUP($A101,Mar!$O$4:$R$207,4,FALSE),0)</f>
        <v>0</v>
      </c>
      <c r="AJ101" s="6">
        <f>IF(Mar!$E103&gt;0,VLOOKUP($A101,Mar!$O$4:$T$207,5,FALSE)+Mar!L$4/1000,0)</f>
        <v>0</v>
      </c>
      <c r="AK101" s="16">
        <f t="shared" si="147"/>
        <v>0</v>
      </c>
      <c r="AN101" s="16">
        <f t="shared" si="148"/>
        <v>0</v>
      </c>
      <c r="AQ101" s="1" t="str">
        <f t="shared" si="149"/>
        <v>Terri Eccles</v>
      </c>
      <c r="AR101" s="6">
        <f t="shared" si="150"/>
        <v>0</v>
      </c>
      <c r="AS101" s="6">
        <f t="shared" si="151"/>
        <v>0</v>
      </c>
      <c r="AT101" s="6">
        <f t="shared" si="152"/>
        <v>0</v>
      </c>
      <c r="AU101" s="6">
        <f t="shared" si="153"/>
        <v>0</v>
      </c>
      <c r="AV101" s="6">
        <f t="shared" si="154"/>
        <v>0</v>
      </c>
      <c r="AW101" s="6">
        <f t="shared" si="155"/>
        <v>0</v>
      </c>
      <c r="AX101" s="6">
        <f t="shared" si="156"/>
        <v>0</v>
      </c>
      <c r="AY101" s="6">
        <f t="shared" si="157"/>
        <v>0</v>
      </c>
      <c r="AZ101" s="6">
        <f t="shared" si="158"/>
        <v>0</v>
      </c>
      <c r="BA101" s="6">
        <f t="shared" si="159"/>
        <v>0</v>
      </c>
      <c r="BB101" s="6">
        <f t="shared" si="160"/>
        <v>0</v>
      </c>
      <c r="BC101" s="6">
        <f t="shared" si="161"/>
        <v>0</v>
      </c>
      <c r="BE101" s="1">
        <f t="shared" si="127"/>
        <v>0</v>
      </c>
      <c r="BF101" s="1">
        <f t="shared" si="128"/>
        <v>0</v>
      </c>
      <c r="BG101" s="1">
        <f t="shared" si="129"/>
        <v>0</v>
      </c>
      <c r="BH101" s="1">
        <f t="shared" si="130"/>
        <v>0</v>
      </c>
      <c r="BI101" s="1">
        <f t="shared" si="131"/>
        <v>0</v>
      </c>
      <c r="BJ101" s="1">
        <f t="shared" si="132"/>
        <v>0</v>
      </c>
      <c r="BK101" s="1">
        <f t="shared" si="133"/>
        <v>0</v>
      </c>
      <c r="BL101" s="1">
        <f t="shared" si="134"/>
        <v>0</v>
      </c>
      <c r="BM101" s="1">
        <f t="shared" si="135"/>
        <v>0</v>
      </c>
    </row>
    <row r="102" spans="1:65" x14ac:dyDescent="0.3">
      <c r="A102" s="1" t="s">
        <v>0</v>
      </c>
      <c r="B102" s="6">
        <f>IF(Apr!$E104&gt;0,VLOOKUP($A102,Apr!$O$4:$T$209,4,FALSE),0)</f>
        <v>0</v>
      </c>
      <c r="C102" s="6">
        <f>IF(Apr!$E104&gt;0,VLOOKUP($A102,Apr!$O$4:$T$209,5,FALSE)+Apr!L$4/1000,0)</f>
        <v>0</v>
      </c>
      <c r="D102" s="16">
        <f t="shared" si="136"/>
        <v>0</v>
      </c>
      <c r="E102" s="6">
        <f>IF(May!$E104&gt;0,VLOOKUP($A102,May!$O$4:$T$208,4,FALSE),0)</f>
        <v>0</v>
      </c>
      <c r="F102" s="6">
        <f>IF(May!$E104&gt;0,VLOOKUP($A102,May!$O$4:$T$208,5,FALSE)+May!L$4/1000,0)</f>
        <v>0</v>
      </c>
      <c r="G102" s="16">
        <f t="shared" si="137"/>
        <v>0</v>
      </c>
      <c r="H102" s="6">
        <f>IF(Jun!$E104&gt;0,VLOOKUP($A102,Jun!$O$4:$R$208,4,FALSE),0)</f>
        <v>0</v>
      </c>
      <c r="I102" s="6">
        <f>IF(Jun!$E104&gt;0,VLOOKUP($A102,Jun!$O$4:$T$208,5,FALSE)+Jun!L$4/1000,0)</f>
        <v>0</v>
      </c>
      <c r="J102" s="16">
        <f t="shared" si="138"/>
        <v>0</v>
      </c>
      <c r="K102" s="6">
        <f>IF(Jul!$E104&gt;0,VLOOKUP($A102,Jul!$O$4:$R$207,4,FALSE),0)</f>
        <v>0</v>
      </c>
      <c r="L102" s="6">
        <f>IF(Jul!$E104&gt;0,VLOOKUP($A102,Jul!$O$4:$T$207,5,FALSE)+Jul!$L$4/1000,0)</f>
        <v>0</v>
      </c>
      <c r="M102" s="16">
        <f t="shared" si="139"/>
        <v>0</v>
      </c>
      <c r="N102" s="6">
        <f>IF(Aug!$E104&gt;0,VLOOKUP($A102,Aug!$O$4:$R$207,4,FALSE),0)</f>
        <v>0</v>
      </c>
      <c r="O102" s="6">
        <f>IF(Aug!$E104&gt;0,VLOOKUP($A102,Aug!$O$4:$T$207,5,FALSE)+Aug!L$4/1000,0)</f>
        <v>0</v>
      </c>
      <c r="P102" s="16">
        <f t="shared" si="140"/>
        <v>0</v>
      </c>
      <c r="Q102" s="6">
        <f>IF(Sep!$E104&gt;0,VLOOKUP($A102,Sep!$O$4:$R$207,4,FALSE),0)</f>
        <v>0</v>
      </c>
      <c r="R102" s="6">
        <f>IF(Sep!$E104&gt;0,VLOOKUP($A102,Sep!$O$4:$T$207,5,FALSE)+Sep!L$4/1000,0)</f>
        <v>0</v>
      </c>
      <c r="S102" s="16">
        <f t="shared" si="141"/>
        <v>0</v>
      </c>
      <c r="T102" s="6">
        <f>IF(Oct!$E104&gt;0,VLOOKUP($A102,Oct!$O$4:$R$207,4,FALSE),0)</f>
        <v>0</v>
      </c>
      <c r="U102" s="6">
        <f>IF(Oct!$E104&gt;0,VLOOKUP($A102,Oct!$O$4:$T$207,5,FALSE)+Oct!L$4/1000,0)</f>
        <v>0</v>
      </c>
      <c r="V102" s="16">
        <f t="shared" si="142"/>
        <v>0</v>
      </c>
      <c r="W102" s="6">
        <f>IF(Nov!$E104&gt;0,VLOOKUP($A102,Nov!$O$4:$R$207,4,FALSE),0)</f>
        <v>0</v>
      </c>
      <c r="X102" s="6">
        <f>IF(Nov!$E104&gt;0,VLOOKUP($A102,Nov!$O$4:$T$207,5,FALSE)+Nov!L$4/1000,0)</f>
        <v>0</v>
      </c>
      <c r="Y102" s="16">
        <f t="shared" si="143"/>
        <v>0</v>
      </c>
      <c r="Z102" s="6">
        <f>IF(Dec!$E104&gt;0,VLOOKUP($A102,Dec!$O$4:$R$208,4,FALSE),0)</f>
        <v>0</v>
      </c>
      <c r="AA102" s="6">
        <f>IF(Dec!$E104&gt;0,VLOOKUP($A102,Dec!$O$4:$T$208,5,FALSE)+Dec!L$4/1000,0)</f>
        <v>0</v>
      </c>
      <c r="AB102" s="16">
        <f t="shared" si="144"/>
        <v>0</v>
      </c>
      <c r="AC102" s="6">
        <f>IF(Jan!$E104&gt;0,VLOOKUP($A102,Jan!$O$4:$R$207,4,FALSE),0)</f>
        <v>0</v>
      </c>
      <c r="AD102" s="6">
        <f>IF(Jan!$E104&gt;0,VLOOKUP($A102,Jan!$O$4:$T$207,5,FALSE)+Jan!L$4/1000,0)</f>
        <v>0</v>
      </c>
      <c r="AE102" s="16">
        <f t="shared" si="145"/>
        <v>0</v>
      </c>
      <c r="AF102" s="6">
        <f>IF(Feb!$E104&gt;0,VLOOKUP($A102,Feb!$O$4:$R$207,4,FALSE),0)</f>
        <v>0</v>
      </c>
      <c r="AG102" s="6">
        <f>IF(Feb!$E104&gt;0,VLOOKUP($A102,Feb!$O$4:$T$207,5,FALSE)+Feb!L$4/1000,0)</f>
        <v>0</v>
      </c>
      <c r="AH102" s="16">
        <f t="shared" si="146"/>
        <v>0</v>
      </c>
      <c r="AI102" s="6">
        <f>IF(Mar!$E104&gt;0,VLOOKUP($A102,Mar!$O$4:$R$207,4,FALSE),0)</f>
        <v>0</v>
      </c>
      <c r="AJ102" s="6">
        <f>IF(Mar!$E104&gt;0,VLOOKUP($A102,Mar!$O$4:$T$207,5,FALSE)+Mar!L$4/1000,0)</f>
        <v>0</v>
      </c>
      <c r="AK102" s="16">
        <f t="shared" si="147"/>
        <v>0</v>
      </c>
      <c r="AN102" s="16">
        <f t="shared" si="148"/>
        <v>0</v>
      </c>
      <c r="AQ102" s="1" t="str">
        <f t="shared" si="149"/>
        <v>Tom Howarth</v>
      </c>
      <c r="AR102" s="6">
        <f t="shared" si="150"/>
        <v>0</v>
      </c>
      <c r="AS102" s="6">
        <f t="shared" si="151"/>
        <v>0</v>
      </c>
      <c r="AT102" s="6">
        <f t="shared" si="152"/>
        <v>0</v>
      </c>
      <c r="AU102" s="6">
        <f t="shared" si="153"/>
        <v>0</v>
      </c>
      <c r="AV102" s="6">
        <f t="shared" si="154"/>
        <v>0</v>
      </c>
      <c r="AW102" s="6">
        <f t="shared" si="155"/>
        <v>0</v>
      </c>
      <c r="AX102" s="6">
        <f t="shared" si="156"/>
        <v>0</v>
      </c>
      <c r="AY102" s="6">
        <f t="shared" si="157"/>
        <v>0</v>
      </c>
      <c r="AZ102" s="6">
        <f t="shared" si="158"/>
        <v>0</v>
      </c>
      <c r="BA102" s="6">
        <f t="shared" si="159"/>
        <v>0</v>
      </c>
      <c r="BB102" s="6">
        <f t="shared" si="160"/>
        <v>0</v>
      </c>
      <c r="BC102" s="6">
        <f t="shared" si="161"/>
        <v>0</v>
      </c>
      <c r="BE102" s="1">
        <f t="shared" si="127"/>
        <v>0</v>
      </c>
      <c r="BF102" s="1">
        <f t="shared" si="128"/>
        <v>0</v>
      </c>
      <c r="BG102" s="1">
        <f t="shared" si="129"/>
        <v>0</v>
      </c>
      <c r="BH102" s="1">
        <f t="shared" si="130"/>
        <v>0</v>
      </c>
      <c r="BI102" s="1">
        <f t="shared" si="131"/>
        <v>0</v>
      </c>
      <c r="BJ102" s="1">
        <f t="shared" si="132"/>
        <v>0</v>
      </c>
      <c r="BK102" s="1">
        <f t="shared" si="133"/>
        <v>0</v>
      </c>
      <c r="BL102" s="1">
        <f t="shared" si="134"/>
        <v>0</v>
      </c>
      <c r="BM102" s="1">
        <f t="shared" si="135"/>
        <v>0</v>
      </c>
    </row>
    <row r="103" spans="1:65" x14ac:dyDescent="0.3">
      <c r="A103" s="1" t="s">
        <v>149</v>
      </c>
      <c r="B103" s="6">
        <f>IF(Apr!$E105&gt;0,VLOOKUP($A103,Apr!$O$4:$T$209,4,FALSE),0)</f>
        <v>0</v>
      </c>
      <c r="C103" s="6">
        <f>IF(Apr!$E105&gt;0,VLOOKUP($A103,Apr!$O$4:$T$209,5,FALSE)+Apr!L$4/1000,0)</f>
        <v>0</v>
      </c>
      <c r="D103" s="16">
        <f t="shared" si="136"/>
        <v>0</v>
      </c>
      <c r="E103" s="6">
        <f>IF(May!$E105&gt;0,VLOOKUP($A103,May!$O$4:$T$208,4,FALSE),0)</f>
        <v>0</v>
      </c>
      <c r="F103" s="6">
        <f>IF(May!$E105&gt;0,VLOOKUP($A103,May!$O$4:$T$208,5,FALSE)+May!L$4/1000,0)</f>
        <v>0</v>
      </c>
      <c r="G103" s="16">
        <f t="shared" si="137"/>
        <v>0</v>
      </c>
      <c r="H103" s="6">
        <f>IF(Jun!$E105&gt;0,VLOOKUP($A103,Jun!$O$4:$R$208,4,FALSE),0)</f>
        <v>0</v>
      </c>
      <c r="I103" s="6">
        <f>IF(Jun!$E105&gt;0,VLOOKUP($A103,Jun!$O$4:$T$208,5,FALSE)+Jun!L$4/1000,0)</f>
        <v>0</v>
      </c>
      <c r="J103" s="16">
        <f t="shared" si="138"/>
        <v>0</v>
      </c>
      <c r="K103" s="6">
        <f>IF(Jul!$E105&gt;0,VLOOKUP($A103,Jul!$O$4:$R$207,4,FALSE),0)</f>
        <v>0</v>
      </c>
      <c r="L103" s="6">
        <f>IF(Jul!$E105&gt;0,VLOOKUP($A103,Jul!$O$4:$T$207,5,FALSE)+Jul!$L$4/1000,0)</f>
        <v>0</v>
      </c>
      <c r="M103" s="16">
        <f t="shared" si="139"/>
        <v>0</v>
      </c>
      <c r="N103" s="6">
        <f>IF(Aug!$E105&gt;0,VLOOKUP($A103,Aug!$O$4:$R$207,4,FALSE),0)</f>
        <v>0</v>
      </c>
      <c r="O103" s="6">
        <f>IF(Aug!$E105&gt;0,VLOOKUP($A103,Aug!$O$4:$T$207,5,FALSE)+Aug!L$4/1000,0)</f>
        <v>0</v>
      </c>
      <c r="P103" s="16">
        <f t="shared" si="140"/>
        <v>0</v>
      </c>
      <c r="Q103" s="6">
        <f>IF(Sep!$E105&gt;0,VLOOKUP($A103,Sep!$O$4:$R$207,4,FALSE),0)</f>
        <v>0</v>
      </c>
      <c r="R103" s="6">
        <f>IF(Sep!$E105&gt;0,VLOOKUP($A103,Sep!$O$4:$T$207,5,FALSE)+Sep!L$4/1000,0)</f>
        <v>0</v>
      </c>
      <c r="S103" s="16">
        <f t="shared" si="141"/>
        <v>0</v>
      </c>
      <c r="T103" s="6">
        <f>IF(Oct!$E105&gt;0,VLOOKUP($A103,Oct!$O$4:$R$207,4,FALSE),0)</f>
        <v>0</v>
      </c>
      <c r="U103" s="6">
        <f>IF(Oct!$E105&gt;0,VLOOKUP($A103,Oct!$O$4:$T$207,5,FALSE)+Oct!L$4/1000,0)</f>
        <v>0</v>
      </c>
      <c r="V103" s="16">
        <f t="shared" si="142"/>
        <v>0</v>
      </c>
      <c r="W103" s="6">
        <f>IF(Nov!$E105&gt;0,VLOOKUP($A103,Nov!$O$4:$R$207,4,FALSE),0)</f>
        <v>0</v>
      </c>
      <c r="X103" s="6">
        <f>IF(Nov!$E105&gt;0,VLOOKUP($A103,Nov!$O$4:$T$207,5,FALSE)+Nov!L$4/1000,0)</f>
        <v>0</v>
      </c>
      <c r="Y103" s="16">
        <f t="shared" si="143"/>
        <v>0</v>
      </c>
      <c r="Z103" s="6">
        <f>IF(Dec!$E105&gt;0,VLOOKUP($A103,Dec!$O$4:$R$208,4,FALSE),0)</f>
        <v>0</v>
      </c>
      <c r="AA103" s="6">
        <f>IF(Dec!$E105&gt;0,VLOOKUP($A103,Dec!$O$4:$T$208,5,FALSE)+Dec!L$4/1000,0)</f>
        <v>0</v>
      </c>
      <c r="AB103" s="16">
        <f t="shared" si="144"/>
        <v>0</v>
      </c>
      <c r="AC103" s="6">
        <f>IF(Jan!$E105&gt;0,VLOOKUP($A103,Jan!$O$4:$R$207,4,FALSE),0)</f>
        <v>0</v>
      </c>
      <c r="AD103" s="6">
        <f>IF(Jan!$E105&gt;0,VLOOKUP($A103,Jan!$O$4:$T$207,5,FALSE)+Jan!L$4/1000,0)</f>
        <v>0</v>
      </c>
      <c r="AE103" s="16">
        <f t="shared" si="145"/>
        <v>0</v>
      </c>
      <c r="AF103" s="6">
        <f>IF(Feb!$E105&gt;0,VLOOKUP($A103,Feb!$O$4:$R$207,4,FALSE),0)</f>
        <v>0</v>
      </c>
      <c r="AG103" s="6">
        <f>IF(Feb!$E105&gt;0,VLOOKUP($A103,Feb!$O$4:$T$207,5,FALSE)+Feb!L$4/1000,0)</f>
        <v>0</v>
      </c>
      <c r="AH103" s="16">
        <f t="shared" si="146"/>
        <v>0</v>
      </c>
      <c r="AI103" s="6">
        <f>IF(Mar!$E105&gt;0,VLOOKUP($A103,Mar!$O$4:$R$207,4,FALSE),0)</f>
        <v>0</v>
      </c>
      <c r="AJ103" s="6">
        <f>IF(Mar!$E105&gt;0,VLOOKUP($A103,Mar!$O$4:$T$207,5,FALSE)+Mar!L$4/1000,0)</f>
        <v>0</v>
      </c>
      <c r="AK103" s="16">
        <f t="shared" si="147"/>
        <v>0</v>
      </c>
      <c r="AN103" s="16">
        <f t="shared" si="148"/>
        <v>0</v>
      </c>
      <c r="AQ103" s="1" t="str">
        <f t="shared" si="149"/>
        <v>Trevor Roberts</v>
      </c>
      <c r="AR103" s="6">
        <f t="shared" si="150"/>
        <v>0</v>
      </c>
      <c r="AS103" s="6">
        <f t="shared" si="151"/>
        <v>0</v>
      </c>
      <c r="AT103" s="6">
        <f t="shared" si="152"/>
        <v>0</v>
      </c>
      <c r="AU103" s="6">
        <f t="shared" si="153"/>
        <v>0</v>
      </c>
      <c r="AV103" s="6">
        <f t="shared" si="154"/>
        <v>0</v>
      </c>
      <c r="AW103" s="6">
        <f t="shared" si="155"/>
        <v>0</v>
      </c>
      <c r="AX103" s="6">
        <f t="shared" si="156"/>
        <v>0</v>
      </c>
      <c r="AY103" s="6">
        <f t="shared" si="157"/>
        <v>0</v>
      </c>
      <c r="AZ103" s="6">
        <f t="shared" si="158"/>
        <v>0</v>
      </c>
      <c r="BA103" s="6">
        <f t="shared" si="159"/>
        <v>0</v>
      </c>
      <c r="BB103" s="6">
        <f t="shared" si="160"/>
        <v>0</v>
      </c>
      <c r="BC103" s="6">
        <f t="shared" si="161"/>
        <v>0</v>
      </c>
      <c r="BE103" s="1">
        <f t="shared" si="127"/>
        <v>0</v>
      </c>
      <c r="BF103" s="1">
        <f t="shared" si="128"/>
        <v>0</v>
      </c>
      <c r="BG103" s="1">
        <f t="shared" si="129"/>
        <v>0</v>
      </c>
      <c r="BH103" s="1">
        <f t="shared" si="130"/>
        <v>0</v>
      </c>
      <c r="BI103" s="1">
        <f t="shared" si="131"/>
        <v>0</v>
      </c>
      <c r="BJ103" s="1">
        <f t="shared" si="132"/>
        <v>0</v>
      </c>
      <c r="BK103" s="1">
        <f t="shared" si="133"/>
        <v>0</v>
      </c>
      <c r="BL103" s="1">
        <f t="shared" si="134"/>
        <v>0</v>
      </c>
      <c r="BM103" s="1">
        <f t="shared" si="135"/>
        <v>0</v>
      </c>
    </row>
    <row r="104" spans="1:65" x14ac:dyDescent="0.3">
      <c r="A104" s="1" t="s">
        <v>194</v>
      </c>
      <c r="B104" s="6">
        <f>IF(Apr!$E106&gt;0,VLOOKUP($A104,Apr!$O$4:$T$209,4,FALSE),0)</f>
        <v>0</v>
      </c>
      <c r="C104" s="6">
        <f>IF(Apr!$E106&gt;0,VLOOKUP($A104,Apr!$O$4:$T$209,5,FALSE)+Apr!L$4/1000,0)</f>
        <v>0</v>
      </c>
      <c r="D104" s="16">
        <f t="shared" si="136"/>
        <v>0</v>
      </c>
      <c r="E104" s="6">
        <f>IF(May!$E106&gt;0,VLOOKUP($A104,May!$O$4:$T$208,4,FALSE),0)</f>
        <v>0</v>
      </c>
      <c r="F104" s="6">
        <f>IF(May!$E106&gt;0,VLOOKUP($A104,May!$O$4:$T$208,5,FALSE)+May!L$4/1000,0)</f>
        <v>0</v>
      </c>
      <c r="G104" s="16">
        <f t="shared" si="137"/>
        <v>0</v>
      </c>
      <c r="H104" s="6">
        <f>IF(Jun!$E106&gt;0,VLOOKUP($A104,Jun!$O$4:$R$208,4,FALSE),0)</f>
        <v>0</v>
      </c>
      <c r="I104" s="6">
        <f>IF(Jun!$E106&gt;0,VLOOKUP($A104,Jun!$O$4:$T$208,5,FALSE)+Jun!L$4/1000,0)</f>
        <v>0</v>
      </c>
      <c r="J104" s="16">
        <f t="shared" si="138"/>
        <v>0</v>
      </c>
      <c r="K104" s="6">
        <f>IF(Jul!$E106&gt;0,VLOOKUP($A104,Jul!$O$4:$R$207,4,FALSE),0)</f>
        <v>0</v>
      </c>
      <c r="L104" s="6">
        <f>IF(Jul!$E106&gt;0,VLOOKUP($A104,Jul!$O$4:$T$207,5,FALSE)+Jul!$L$4/1000,0)</f>
        <v>0</v>
      </c>
      <c r="M104" s="16">
        <f t="shared" si="139"/>
        <v>0</v>
      </c>
      <c r="N104" s="6">
        <f>IF(Aug!$E106&gt;0,VLOOKUP($A104,Aug!$O$4:$R$207,4,FALSE),0)</f>
        <v>0</v>
      </c>
      <c r="O104" s="6">
        <f>IF(Aug!$E106&gt;0,VLOOKUP($A104,Aug!$O$4:$T$207,5,FALSE)+Aug!L$4/1000,0)</f>
        <v>0</v>
      </c>
      <c r="P104" s="16">
        <f t="shared" si="140"/>
        <v>0</v>
      </c>
      <c r="Q104" s="6">
        <f>IF(Sep!$E106&gt;0,VLOOKUP($A104,Sep!$O$4:$R$207,4,FALSE),0)</f>
        <v>0</v>
      </c>
      <c r="R104" s="6">
        <f>IF(Sep!$E106&gt;0,VLOOKUP($A104,Sep!$O$4:$T$207,5,FALSE)+Sep!L$4/1000,0)</f>
        <v>0</v>
      </c>
      <c r="S104" s="16">
        <f t="shared" si="141"/>
        <v>0</v>
      </c>
      <c r="T104" s="6">
        <f>IF(Oct!$E106&gt;0,VLOOKUP($A104,Oct!$O$4:$R$207,4,FALSE),0)</f>
        <v>0</v>
      </c>
      <c r="U104" s="6">
        <f>IF(Oct!$E106&gt;0,VLOOKUP($A104,Oct!$O$4:$T$207,5,FALSE)+Oct!L$4/1000,0)</f>
        <v>0</v>
      </c>
      <c r="V104" s="16">
        <f t="shared" si="142"/>
        <v>0</v>
      </c>
      <c r="W104" s="6">
        <f>IF(Nov!$E106&gt;0,VLOOKUP($A104,Nov!$O$4:$R$207,4,FALSE),0)</f>
        <v>0</v>
      </c>
      <c r="X104" s="6">
        <f>IF(Nov!$E106&gt;0,VLOOKUP($A104,Nov!$O$4:$T$207,5,FALSE)+Nov!L$4/1000,0)</f>
        <v>0</v>
      </c>
      <c r="Y104" s="16">
        <f t="shared" si="143"/>
        <v>0</v>
      </c>
      <c r="Z104" s="6">
        <f>IF(Dec!$E106&gt;0,VLOOKUP($A104,Dec!$O$4:$R$208,4,FALSE),0)</f>
        <v>0</v>
      </c>
      <c r="AA104" s="6">
        <f>IF(Dec!$E106&gt;0,VLOOKUP($A104,Dec!$O$4:$T$208,5,FALSE)+Dec!L$4/1000,0)</f>
        <v>0</v>
      </c>
      <c r="AB104" s="16">
        <f t="shared" si="144"/>
        <v>0</v>
      </c>
      <c r="AC104" s="6">
        <f>IF(Jan!$E106&gt;0,VLOOKUP($A104,Jan!$O$4:$R$207,4,FALSE),0)</f>
        <v>0</v>
      </c>
      <c r="AD104" s="6">
        <f>IF(Jan!$E106&gt;0,VLOOKUP($A104,Jan!$O$4:$T$207,5,FALSE)+Jan!L$4/1000,0)</f>
        <v>0</v>
      </c>
      <c r="AE104" s="16">
        <f t="shared" si="145"/>
        <v>0</v>
      </c>
      <c r="AF104" s="6">
        <f>IF(Feb!$E106&gt;0,VLOOKUP($A104,Feb!$O$4:$R$207,4,FALSE),0)</f>
        <v>0</v>
      </c>
      <c r="AG104" s="6">
        <f>IF(Feb!$E106&gt;0,VLOOKUP($A104,Feb!$O$4:$T$207,5,FALSE)+Feb!L$4/1000,0)</f>
        <v>0</v>
      </c>
      <c r="AH104" s="16">
        <f t="shared" si="146"/>
        <v>0</v>
      </c>
      <c r="AI104" s="6">
        <f>IF(Mar!$E106&gt;0,VLOOKUP($A104,Mar!$O$4:$R$207,4,FALSE),0)</f>
        <v>0</v>
      </c>
      <c r="AJ104" s="6">
        <f>IF(Mar!$E106&gt;0,VLOOKUP($A104,Mar!$O$4:$T$207,5,FALSE)+Mar!L$4/1000,0)</f>
        <v>0</v>
      </c>
      <c r="AK104" s="16">
        <f t="shared" si="147"/>
        <v>0</v>
      </c>
      <c r="AN104" s="16">
        <f t="shared" si="148"/>
        <v>0</v>
      </c>
      <c r="AO104" s="44"/>
      <c r="AQ104" s="1" t="str">
        <f t="shared" si="149"/>
        <v>Vicki Richardson</v>
      </c>
      <c r="AR104" s="6">
        <f t="shared" si="150"/>
        <v>0</v>
      </c>
      <c r="AS104" s="6">
        <f t="shared" si="151"/>
        <v>0</v>
      </c>
      <c r="AT104" s="6">
        <f t="shared" si="152"/>
        <v>0</v>
      </c>
      <c r="AU104" s="6">
        <f t="shared" si="153"/>
        <v>0</v>
      </c>
      <c r="AV104" s="6">
        <f t="shared" si="154"/>
        <v>0</v>
      </c>
      <c r="AW104" s="6">
        <f t="shared" si="155"/>
        <v>0</v>
      </c>
      <c r="AX104" s="6">
        <f t="shared" si="156"/>
        <v>0</v>
      </c>
      <c r="AY104" s="6">
        <f t="shared" si="157"/>
        <v>0</v>
      </c>
      <c r="AZ104" s="6">
        <f t="shared" si="158"/>
        <v>0</v>
      </c>
      <c r="BA104" s="6">
        <f t="shared" si="159"/>
        <v>0</v>
      </c>
      <c r="BB104" s="6">
        <f t="shared" si="160"/>
        <v>0</v>
      </c>
      <c r="BC104" s="6">
        <f t="shared" si="161"/>
        <v>0</v>
      </c>
      <c r="BE104" s="1">
        <f t="shared" si="127"/>
        <v>0</v>
      </c>
      <c r="BF104" s="1">
        <f t="shared" si="128"/>
        <v>0</v>
      </c>
      <c r="BG104" s="1">
        <f t="shared" si="129"/>
        <v>0</v>
      </c>
      <c r="BH104" s="1">
        <f t="shared" si="130"/>
        <v>0</v>
      </c>
      <c r="BI104" s="1">
        <f t="shared" si="131"/>
        <v>0</v>
      </c>
      <c r="BJ104" s="1">
        <f t="shared" si="132"/>
        <v>0</v>
      </c>
      <c r="BK104" s="1">
        <f t="shared" si="133"/>
        <v>0</v>
      </c>
      <c r="BL104" s="1">
        <f t="shared" si="134"/>
        <v>0</v>
      </c>
      <c r="BM104" s="1">
        <f t="shared" si="135"/>
        <v>0</v>
      </c>
    </row>
    <row r="105" spans="1:65" x14ac:dyDescent="0.3">
      <c r="A105" s="1" t="s">
        <v>205</v>
      </c>
      <c r="B105" s="6">
        <f>IF(Apr!$E107&gt;0,VLOOKUP($A105,Apr!$O$4:$T$209,4,FALSE),0)</f>
        <v>0</v>
      </c>
      <c r="C105" s="6">
        <f>IF(Apr!$E107&gt;0,VLOOKUP($A105,Apr!$O$4:$T$209,5,FALSE)+Apr!L$4/1000,0)</f>
        <v>0</v>
      </c>
      <c r="D105" s="16">
        <f t="shared" si="136"/>
        <v>0</v>
      </c>
      <c r="E105" s="6">
        <f>IF(May!$E107&gt;0,VLOOKUP($A105,May!$O$4:$T$208,4,FALSE),0)</f>
        <v>0</v>
      </c>
      <c r="F105" s="6">
        <f>IF(May!$E107&gt;0,VLOOKUP($A105,May!$O$4:$T$208,5,FALSE)+May!L$4/1000,0)</f>
        <v>0</v>
      </c>
      <c r="G105" s="16">
        <f t="shared" si="137"/>
        <v>0</v>
      </c>
      <c r="H105" s="6">
        <f>IF(Jun!$E107&gt;0,VLOOKUP($A105,Jun!$O$4:$R$208,4,FALSE),0)</f>
        <v>0</v>
      </c>
      <c r="I105" s="6">
        <f>IF(Jun!$E107&gt;0,VLOOKUP($A105,Jun!$O$4:$T$208,5,FALSE)+Jun!L$4/1000,0)</f>
        <v>0</v>
      </c>
      <c r="J105" s="16">
        <f t="shared" si="138"/>
        <v>0</v>
      </c>
      <c r="K105" s="6">
        <f>IF(Jul!$E107&gt;0,VLOOKUP($A105,Jul!$O$4:$R$207,4,FALSE),0)</f>
        <v>0</v>
      </c>
      <c r="L105" s="6">
        <f>IF(Jul!$E107&gt;0,VLOOKUP($A105,Jul!$O$4:$T$207,5,FALSE)+Jul!$L$4/1000,0)</f>
        <v>0</v>
      </c>
      <c r="M105" s="16">
        <f t="shared" si="139"/>
        <v>0</v>
      </c>
      <c r="N105" s="6">
        <f>IF(Aug!$E107&gt;0,VLOOKUP($A105,Aug!$O$4:$R$207,4,FALSE),0)</f>
        <v>0</v>
      </c>
      <c r="O105" s="6">
        <f>IF(Aug!$E107&gt;0,VLOOKUP($A105,Aug!$O$4:$T$207,5,FALSE)+Aug!L$4/1000,0)</f>
        <v>0</v>
      </c>
      <c r="P105" s="16">
        <f t="shared" si="140"/>
        <v>0</v>
      </c>
      <c r="Q105" s="6">
        <f>IF(Sep!$E107&gt;0,VLOOKUP($A105,Sep!$O$4:$R$207,4,FALSE),0)</f>
        <v>0</v>
      </c>
      <c r="R105" s="6">
        <f>IF(Sep!$E107&gt;0,VLOOKUP($A105,Sep!$O$4:$T$207,5,FALSE)+Sep!L$4/1000,0)</f>
        <v>0</v>
      </c>
      <c r="S105" s="16">
        <f t="shared" si="141"/>
        <v>0</v>
      </c>
      <c r="T105" s="6">
        <f>IF(Oct!$E107&gt;0,VLOOKUP($A105,Oct!$O$4:$R$207,4,FALSE),0)</f>
        <v>0</v>
      </c>
      <c r="U105" s="6">
        <f>IF(Oct!$E107&gt;0,VLOOKUP($A105,Oct!$O$4:$T$207,5,FALSE)+Oct!L$4/1000,0)</f>
        <v>0</v>
      </c>
      <c r="V105" s="16">
        <f t="shared" si="142"/>
        <v>0</v>
      </c>
      <c r="W105" s="6">
        <f>IF(Nov!$E107&gt;0,VLOOKUP($A105,Nov!$O$4:$R$207,4,FALSE),0)</f>
        <v>0</v>
      </c>
      <c r="X105" s="6">
        <f>IF(Nov!$E107&gt;0,VLOOKUP($A105,Nov!$O$4:$T$207,5,FALSE)+Nov!L$4/1000,0)</f>
        <v>0</v>
      </c>
      <c r="Y105" s="16">
        <f t="shared" si="143"/>
        <v>0</v>
      </c>
      <c r="Z105" s="6">
        <f>IF(Dec!$E107&gt;0,VLOOKUP($A105,Dec!$O$4:$R$208,4,FALSE),0)</f>
        <v>0</v>
      </c>
      <c r="AA105" s="6">
        <f>IF(Dec!$E107&gt;0,VLOOKUP($A105,Dec!$O$4:$T$208,5,FALSE)+Dec!L$4/1000,0)</f>
        <v>0</v>
      </c>
      <c r="AB105" s="16">
        <f t="shared" si="144"/>
        <v>0</v>
      </c>
      <c r="AC105" s="6">
        <f>IF(Jan!$E107&gt;0,VLOOKUP($A105,Jan!$O$4:$R$207,4,FALSE),0)</f>
        <v>36</v>
      </c>
      <c r="AD105" s="6">
        <f>IF(Jan!$E107&gt;0,VLOOKUP($A105,Jan!$O$4:$T$207,5,FALSE)+Jan!L$4/1000,0)</f>
        <v>1.4999999999999999E-2</v>
      </c>
      <c r="AE105" s="16">
        <f t="shared" si="145"/>
        <v>36.051000000000002</v>
      </c>
      <c r="AF105" s="6">
        <f>IF(Feb!$E107&gt;0,VLOOKUP($A105,Feb!$O$4:$R$207,4,FALSE),0)</f>
        <v>33</v>
      </c>
      <c r="AG105" s="6">
        <f>IF(Feb!$E107&gt;0,VLOOKUP($A105,Feb!$O$4:$T$207,5,FALSE)+Feb!L$4/1000,0)</f>
        <v>1.4999999999999999E-2</v>
      </c>
      <c r="AH105" s="16">
        <f t="shared" si="146"/>
        <v>33.048000000000002</v>
      </c>
      <c r="AI105" s="6">
        <f>IF(Mar!$E107&gt;0,VLOOKUP($A105,Mar!$O$4:$R$207,4,FALSE),0)</f>
        <v>0</v>
      </c>
      <c r="AJ105" s="6">
        <f>IF(Mar!$E107&gt;0,VLOOKUP($A105,Mar!$O$4:$T$207,5,FALSE)+Mar!L$4/1000,0)</f>
        <v>0</v>
      </c>
      <c r="AK105" s="16">
        <f t="shared" si="147"/>
        <v>0</v>
      </c>
      <c r="AN105" s="16">
        <f t="shared" si="148"/>
        <v>69.146067000000002</v>
      </c>
      <c r="AQ105" s="1" t="str">
        <f t="shared" si="149"/>
        <v>Xavia Cooper</v>
      </c>
      <c r="AR105" s="6">
        <f t="shared" si="150"/>
        <v>0</v>
      </c>
      <c r="AS105" s="6">
        <f t="shared" si="151"/>
        <v>0</v>
      </c>
      <c r="AT105" s="6">
        <f t="shared" si="152"/>
        <v>0</v>
      </c>
      <c r="AU105" s="6">
        <f t="shared" si="153"/>
        <v>0</v>
      </c>
      <c r="AV105" s="6">
        <f t="shared" si="154"/>
        <v>0</v>
      </c>
      <c r="AW105" s="6">
        <f t="shared" si="155"/>
        <v>0</v>
      </c>
      <c r="AX105" s="6">
        <f t="shared" si="156"/>
        <v>0</v>
      </c>
      <c r="AY105" s="6">
        <f t="shared" si="157"/>
        <v>0</v>
      </c>
      <c r="AZ105" s="6">
        <f t="shared" si="158"/>
        <v>0</v>
      </c>
      <c r="BA105" s="6">
        <f t="shared" si="159"/>
        <v>36.051000000000002</v>
      </c>
      <c r="BB105" s="6">
        <f t="shared" si="160"/>
        <v>33.048000000000002</v>
      </c>
      <c r="BC105" s="6">
        <f t="shared" si="161"/>
        <v>0</v>
      </c>
      <c r="BE105" s="1">
        <f t="shared" si="127"/>
        <v>36.051000000000002</v>
      </c>
      <c r="BF105" s="1">
        <f t="shared" si="128"/>
        <v>33.048000000000002</v>
      </c>
      <c r="BG105" s="1">
        <f t="shared" si="129"/>
        <v>0</v>
      </c>
      <c r="BH105" s="1">
        <f t="shared" si="130"/>
        <v>0</v>
      </c>
      <c r="BI105" s="1">
        <f t="shared" si="131"/>
        <v>0</v>
      </c>
      <c r="BJ105" s="1">
        <f t="shared" si="132"/>
        <v>0</v>
      </c>
      <c r="BK105" s="1">
        <f t="shared" si="133"/>
        <v>0</v>
      </c>
      <c r="BL105" s="1">
        <f t="shared" si="134"/>
        <v>0</v>
      </c>
      <c r="BM105" s="1">
        <f t="shared" si="135"/>
        <v>0</v>
      </c>
    </row>
    <row r="106" spans="1:65" x14ac:dyDescent="0.3">
      <c r="B106" s="6">
        <f>IF(Apr!$E108&gt;0,VLOOKUP($A106,Apr!$O$4:$T$209,4,FALSE),0)</f>
        <v>0</v>
      </c>
      <c r="C106" s="6">
        <f>IF(Apr!$E108&gt;0,VLOOKUP($A106,Apr!$O$4:$T$209,5,FALSE)+Apr!L$4/1000,0)</f>
        <v>0</v>
      </c>
      <c r="D106" s="16">
        <f t="shared" si="136"/>
        <v>0</v>
      </c>
      <c r="E106" s="6">
        <f>IF(May!$E108&gt;0,VLOOKUP($A106,May!$O$4:$T$208,4,FALSE),0)</f>
        <v>0</v>
      </c>
      <c r="F106" s="6">
        <f>IF(May!$E108&gt;0,VLOOKUP($A106,May!$O$4:$T$208,5,FALSE)+May!L$4/1000,0)</f>
        <v>0</v>
      </c>
      <c r="G106" s="16">
        <f t="shared" si="137"/>
        <v>0</v>
      </c>
      <c r="H106" s="6">
        <f>IF(Jun!$E108&gt;0,VLOOKUP($A106,Jun!$O$4:$R$208,4,FALSE),0)</f>
        <v>0</v>
      </c>
      <c r="I106" s="6">
        <f>IF(Jun!$E108&gt;0,VLOOKUP($A106,Jun!$O$4:$T$208,5,FALSE)+Jun!L$4/1000,0)</f>
        <v>0</v>
      </c>
      <c r="J106" s="16">
        <f t="shared" si="138"/>
        <v>0</v>
      </c>
      <c r="K106" s="6">
        <f>IF(Jul!$E108&gt;0,VLOOKUP($A106,Jul!$O$4:$R$207,4,FALSE),0)</f>
        <v>0</v>
      </c>
      <c r="L106" s="6">
        <f>IF(Jul!$E108&gt;0,VLOOKUP($A106,Jul!$O$4:$T$207,5,FALSE)+Jul!$L$4/1000,0)</f>
        <v>0</v>
      </c>
      <c r="M106" s="16">
        <f t="shared" si="139"/>
        <v>0</v>
      </c>
      <c r="N106" s="6">
        <f>IF(Aug!$E108&gt;0,VLOOKUP($A106,Aug!$O$4:$R$207,4,FALSE),0)</f>
        <v>0</v>
      </c>
      <c r="O106" s="6">
        <f>IF(Aug!$E108&gt;0,VLOOKUP($A106,Aug!$O$4:$T$207,5,FALSE)+Aug!L$4/1000,0)</f>
        <v>0</v>
      </c>
      <c r="P106" s="16">
        <f t="shared" si="140"/>
        <v>0</v>
      </c>
      <c r="Q106" s="6">
        <f>IF(Sep!$E108&gt;0,VLOOKUP($A106,Sep!$O$4:$R$207,4,FALSE),0)</f>
        <v>0</v>
      </c>
      <c r="R106" s="6">
        <f>IF(Sep!$E108&gt;0,VLOOKUP($A106,Sep!$O$4:$T$207,5,FALSE)+Sep!L$4/1000,0)</f>
        <v>0</v>
      </c>
      <c r="S106" s="16">
        <f t="shared" si="141"/>
        <v>0</v>
      </c>
      <c r="T106" s="6">
        <f>IF(Oct!$E108&gt;0,VLOOKUP($A106,Oct!$O$4:$R$207,4,FALSE),0)</f>
        <v>0</v>
      </c>
      <c r="U106" s="6">
        <f>IF(Oct!$E108&gt;0,VLOOKUP($A106,Oct!$O$4:$T$207,5,FALSE)+Oct!L$4/1000,0)</f>
        <v>0</v>
      </c>
      <c r="V106" s="16">
        <f t="shared" si="142"/>
        <v>0</v>
      </c>
      <c r="W106" s="6">
        <f>IF(Nov!$E108&gt;0,VLOOKUP($A106,Nov!$O$4:$R$207,4,FALSE),0)</f>
        <v>0</v>
      </c>
      <c r="X106" s="6">
        <f>IF(Nov!$E108&gt;0,VLOOKUP($A106,Nov!$O$4:$T$207,5,FALSE)+Nov!L$4/1000,0)</f>
        <v>0</v>
      </c>
      <c r="Y106" s="16">
        <f t="shared" si="143"/>
        <v>0</v>
      </c>
      <c r="Z106" s="6">
        <f>IF(Dec!$E108&gt;0,VLOOKUP($A106,Dec!$O$4:$R$208,4,FALSE),0)</f>
        <v>0</v>
      </c>
      <c r="AA106" s="6">
        <f>IF(Dec!$E108&gt;0,VLOOKUP($A106,Dec!$O$4:$T$208,5,FALSE)+Dec!L$4/1000,0)</f>
        <v>0</v>
      </c>
      <c r="AB106" s="16">
        <f t="shared" si="144"/>
        <v>0</v>
      </c>
      <c r="AC106" s="6">
        <f>IF(Jan!$E108&gt;0,VLOOKUP($A106,Jan!$O$4:$R$207,4,FALSE),0)</f>
        <v>0</v>
      </c>
      <c r="AD106" s="6">
        <f>IF(Jan!$E108&gt;0,VLOOKUP($A106,Jan!$O$4:$T$207,5,FALSE)+Jan!L$4/1000,0)</f>
        <v>0</v>
      </c>
      <c r="AE106" s="16">
        <f t="shared" si="145"/>
        <v>0</v>
      </c>
      <c r="AF106" s="6">
        <f>IF(Feb!$E108&gt;0,VLOOKUP($A106,Feb!$O$4:$R$207,4,FALSE),0)</f>
        <v>0</v>
      </c>
      <c r="AG106" s="6">
        <f>IF(Feb!$E108&gt;0,VLOOKUP($A106,Feb!$O$4:$T$207,5,FALSE)+Feb!L$4/1000,0)</f>
        <v>0</v>
      </c>
      <c r="AH106" s="16">
        <f t="shared" si="146"/>
        <v>0</v>
      </c>
      <c r="AI106" s="6">
        <f>IF(Mar!$E108&gt;0,VLOOKUP($A106,Mar!$O$4:$R$207,4,FALSE),0)</f>
        <v>0</v>
      </c>
      <c r="AJ106" s="6">
        <f>IF(Mar!$E108&gt;0,VLOOKUP($A106,Mar!$O$4:$T$207,5,FALSE)+Mar!L$4/1000,0)</f>
        <v>0</v>
      </c>
      <c r="AK106" s="16">
        <f t="shared" si="147"/>
        <v>0</v>
      </c>
      <c r="AN106" s="16">
        <f t="shared" si="148"/>
        <v>0</v>
      </c>
      <c r="AQ106" s="1">
        <f t="shared" si="149"/>
        <v>0</v>
      </c>
      <c r="AR106" s="6">
        <f t="shared" si="150"/>
        <v>0</v>
      </c>
      <c r="AS106" s="6">
        <f t="shared" si="151"/>
        <v>0</v>
      </c>
      <c r="AT106" s="6">
        <f t="shared" si="152"/>
        <v>0</v>
      </c>
      <c r="AU106" s="6">
        <f t="shared" si="153"/>
        <v>0</v>
      </c>
      <c r="AV106" s="6">
        <f t="shared" si="154"/>
        <v>0</v>
      </c>
      <c r="AW106" s="6">
        <f t="shared" si="155"/>
        <v>0</v>
      </c>
      <c r="AX106" s="6">
        <f t="shared" si="156"/>
        <v>0</v>
      </c>
      <c r="AY106" s="6">
        <f t="shared" si="157"/>
        <v>0</v>
      </c>
      <c r="AZ106" s="6">
        <f t="shared" si="158"/>
        <v>0</v>
      </c>
      <c r="BA106" s="6">
        <f t="shared" si="159"/>
        <v>0</v>
      </c>
      <c r="BB106" s="6">
        <f t="shared" si="160"/>
        <v>0</v>
      </c>
      <c r="BC106" s="6">
        <f t="shared" si="161"/>
        <v>0</v>
      </c>
      <c r="BE106" s="1">
        <f t="shared" si="127"/>
        <v>0</v>
      </c>
      <c r="BF106" s="1">
        <f t="shared" si="128"/>
        <v>0</v>
      </c>
      <c r="BG106" s="1">
        <f t="shared" si="129"/>
        <v>0</v>
      </c>
      <c r="BH106" s="1">
        <f t="shared" si="130"/>
        <v>0</v>
      </c>
      <c r="BI106" s="1">
        <f t="shared" si="131"/>
        <v>0</v>
      </c>
      <c r="BJ106" s="1">
        <f t="shared" si="132"/>
        <v>0</v>
      </c>
      <c r="BK106" s="1">
        <f t="shared" si="133"/>
        <v>0</v>
      </c>
      <c r="BL106" s="1">
        <f t="shared" si="134"/>
        <v>0</v>
      </c>
      <c r="BM106" s="1">
        <f t="shared" si="135"/>
        <v>0</v>
      </c>
    </row>
    <row r="107" spans="1:65" x14ac:dyDescent="0.3">
      <c r="B107" s="6">
        <f>IF(Apr!$E109&gt;0,VLOOKUP($A107,Apr!$O$4:$T$209,4,FALSE),0)</f>
        <v>0</v>
      </c>
      <c r="C107" s="6">
        <f>IF(Apr!$E109&gt;0,VLOOKUP($A107,Apr!$O$4:$T$209,5,FALSE)+Apr!L$4/1000,0)</f>
        <v>0</v>
      </c>
      <c r="D107" s="16">
        <f t="shared" si="136"/>
        <v>0</v>
      </c>
      <c r="E107" s="6">
        <f>IF(May!$E109&gt;0,VLOOKUP($A107,May!$O$4:$T$208,4,FALSE),0)</f>
        <v>0</v>
      </c>
      <c r="F107" s="6">
        <f>IF(May!$E109&gt;0,VLOOKUP($A107,May!$O$4:$T$208,5,FALSE)+May!L$4/1000,0)</f>
        <v>0</v>
      </c>
      <c r="G107" s="16">
        <f t="shared" si="137"/>
        <v>0</v>
      </c>
      <c r="H107" s="6">
        <f>IF(Jun!$E109&gt;0,VLOOKUP($A107,Jun!$O$4:$R$208,4,FALSE),0)</f>
        <v>0</v>
      </c>
      <c r="I107" s="6">
        <f>IF(Jun!$E109&gt;0,VLOOKUP($A107,Jun!$O$4:$T$208,5,FALSE)+Jun!L$4/1000,0)</f>
        <v>0</v>
      </c>
      <c r="J107" s="16">
        <f t="shared" si="138"/>
        <v>0</v>
      </c>
      <c r="K107" s="6">
        <f>IF(Jul!$E109&gt;0,VLOOKUP($A107,Jul!$O$4:$R$207,4,FALSE),0)</f>
        <v>0</v>
      </c>
      <c r="L107" s="6">
        <f>IF(Jul!$E109&gt;0,VLOOKUP($A107,Jul!$O$4:$T$207,5,FALSE)+Jul!$L$4/1000,0)</f>
        <v>0</v>
      </c>
      <c r="M107" s="16">
        <f t="shared" si="139"/>
        <v>0</v>
      </c>
      <c r="N107" s="6">
        <f>IF(Aug!$E109&gt;0,VLOOKUP($A107,Aug!$O$4:$R$207,4,FALSE),0)</f>
        <v>0</v>
      </c>
      <c r="O107" s="6">
        <f>IF(Aug!$E109&gt;0,VLOOKUP($A107,Aug!$O$4:$T$207,5,FALSE)+Aug!L$4/1000,0)</f>
        <v>0</v>
      </c>
      <c r="P107" s="16">
        <f t="shared" si="140"/>
        <v>0</v>
      </c>
      <c r="Q107" s="6">
        <f>IF(Sep!$E109&gt;0,VLOOKUP($A107,Sep!$O$4:$R$207,4,FALSE),0)</f>
        <v>0</v>
      </c>
      <c r="R107" s="6">
        <f>IF(Sep!$E109&gt;0,VLOOKUP($A107,Sep!$O$4:$T$207,5,FALSE)+Sep!L$4/1000,0)</f>
        <v>0</v>
      </c>
      <c r="S107" s="16">
        <f t="shared" si="141"/>
        <v>0</v>
      </c>
      <c r="T107" s="6">
        <f>IF(Oct!$E109&gt;0,VLOOKUP($A107,Oct!$O$4:$R$207,4,FALSE),0)</f>
        <v>0</v>
      </c>
      <c r="U107" s="6">
        <f>IF(Oct!$E109&gt;0,VLOOKUP($A107,Oct!$O$4:$T$207,5,FALSE)+Oct!L$4/1000,0)</f>
        <v>0</v>
      </c>
      <c r="V107" s="16">
        <f t="shared" si="142"/>
        <v>0</v>
      </c>
      <c r="W107" s="6">
        <f>IF(Nov!$E109&gt;0,VLOOKUP($A107,Nov!$O$4:$R$207,4,FALSE),0)</f>
        <v>0</v>
      </c>
      <c r="X107" s="6">
        <f>IF(Nov!$E109&gt;0,VLOOKUP($A107,Nov!$O$4:$T$207,5,FALSE)+Nov!L$4/1000,0)</f>
        <v>0</v>
      </c>
      <c r="Y107" s="16">
        <f t="shared" si="143"/>
        <v>0</v>
      </c>
      <c r="Z107" s="6">
        <f>IF(Dec!$E109&gt;0,VLOOKUP($A107,Dec!$O$4:$R$208,4,FALSE),0)</f>
        <v>0</v>
      </c>
      <c r="AA107" s="6">
        <f>IF(Dec!$E109&gt;0,VLOOKUP($A107,Dec!$O$4:$T$208,5,FALSE)+Dec!L$4/1000,0)</f>
        <v>0</v>
      </c>
      <c r="AB107" s="16">
        <f t="shared" si="144"/>
        <v>0</v>
      </c>
      <c r="AC107" s="6">
        <f>IF(Jan!$E109&gt;0,VLOOKUP($A107,Jan!$O$4:$R$207,4,FALSE),0)</f>
        <v>0</v>
      </c>
      <c r="AD107" s="6">
        <f>IF(Jan!$E109&gt;0,VLOOKUP($A107,Jan!$O$4:$T$207,5,FALSE)+Jan!L$4/1000,0)</f>
        <v>0</v>
      </c>
      <c r="AE107" s="16">
        <f t="shared" si="145"/>
        <v>0</v>
      </c>
      <c r="AF107" s="6">
        <f>IF(Feb!$E109&gt;0,VLOOKUP($A107,Feb!$O$4:$R$207,4,FALSE),0)</f>
        <v>0</v>
      </c>
      <c r="AG107" s="6">
        <f>IF(Feb!$E109&gt;0,VLOOKUP($A107,Feb!$O$4:$T$207,5,FALSE)+Feb!L$4/1000,0)</f>
        <v>0</v>
      </c>
      <c r="AH107" s="16">
        <f t="shared" si="146"/>
        <v>0</v>
      </c>
      <c r="AI107" s="6">
        <f>IF(Mar!$E109&gt;0,VLOOKUP($A107,Mar!$O$4:$R$207,4,FALSE),0)</f>
        <v>0</v>
      </c>
      <c r="AJ107" s="6">
        <f>IF(Mar!$E109&gt;0,VLOOKUP($A107,Mar!$O$4:$T$207,5,FALSE)+Mar!L$4/1000,0)</f>
        <v>0</v>
      </c>
      <c r="AK107" s="16">
        <f t="shared" si="147"/>
        <v>0</v>
      </c>
      <c r="AN107" s="16">
        <f t="shared" si="148"/>
        <v>0</v>
      </c>
      <c r="AQ107" s="1">
        <f t="shared" si="149"/>
        <v>0</v>
      </c>
      <c r="AR107" s="6">
        <f t="shared" si="150"/>
        <v>0</v>
      </c>
      <c r="AS107" s="6">
        <f t="shared" si="151"/>
        <v>0</v>
      </c>
      <c r="AT107" s="6">
        <f t="shared" si="152"/>
        <v>0</v>
      </c>
      <c r="AU107" s="6">
        <f t="shared" si="153"/>
        <v>0</v>
      </c>
      <c r="AV107" s="6">
        <f t="shared" si="154"/>
        <v>0</v>
      </c>
      <c r="AW107" s="6">
        <f t="shared" si="155"/>
        <v>0</v>
      </c>
      <c r="AX107" s="6">
        <f t="shared" si="156"/>
        <v>0</v>
      </c>
      <c r="AY107" s="6">
        <f t="shared" si="157"/>
        <v>0</v>
      </c>
      <c r="AZ107" s="6">
        <f t="shared" si="158"/>
        <v>0</v>
      </c>
      <c r="BA107" s="6">
        <f t="shared" si="159"/>
        <v>0</v>
      </c>
      <c r="BB107" s="6">
        <f t="shared" si="160"/>
        <v>0</v>
      </c>
      <c r="BC107" s="6">
        <f t="shared" si="161"/>
        <v>0</v>
      </c>
      <c r="BE107" s="1">
        <f t="shared" si="127"/>
        <v>0</v>
      </c>
      <c r="BF107" s="1">
        <f t="shared" si="128"/>
        <v>0</v>
      </c>
      <c r="BG107" s="1">
        <f t="shared" si="129"/>
        <v>0</v>
      </c>
      <c r="BH107" s="1">
        <f t="shared" si="130"/>
        <v>0</v>
      </c>
      <c r="BI107" s="1">
        <f t="shared" si="131"/>
        <v>0</v>
      </c>
      <c r="BJ107" s="1">
        <f t="shared" si="132"/>
        <v>0</v>
      </c>
      <c r="BK107" s="1">
        <f t="shared" si="133"/>
        <v>0</v>
      </c>
      <c r="BL107" s="1">
        <f t="shared" si="134"/>
        <v>0</v>
      </c>
      <c r="BM107" s="1">
        <f t="shared" si="135"/>
        <v>0</v>
      </c>
    </row>
    <row r="108" spans="1:65" x14ac:dyDescent="0.3">
      <c r="B108" s="6">
        <f>IF(Apr!$E110&gt;0,VLOOKUP($A108,Apr!$O$4:$T$209,4,FALSE),0)</f>
        <v>0</v>
      </c>
      <c r="C108" s="6">
        <f>IF(Apr!$E110&gt;0,VLOOKUP($A108,Apr!$O$4:$T$209,5,FALSE)+Apr!L$4/1000,0)</f>
        <v>0</v>
      </c>
      <c r="D108" s="16">
        <f t="shared" si="136"/>
        <v>0</v>
      </c>
      <c r="E108" s="6">
        <f>IF(May!$E110&gt;0,VLOOKUP($A108,May!$O$4:$T$208,4,FALSE),0)</f>
        <v>0</v>
      </c>
      <c r="F108" s="6">
        <f>IF(May!$E110&gt;0,VLOOKUP($A108,May!$O$4:$T$208,5,FALSE)+May!L$4/1000,0)</f>
        <v>0</v>
      </c>
      <c r="G108" s="16">
        <f t="shared" si="137"/>
        <v>0</v>
      </c>
      <c r="H108" s="6">
        <f>IF(Jun!$E110&gt;0,VLOOKUP($A108,Jun!$O$4:$R$208,4,FALSE),0)</f>
        <v>0</v>
      </c>
      <c r="I108" s="6">
        <f>IF(Jun!$E110&gt;0,VLOOKUP($A108,Jun!$O$4:$T$208,5,FALSE)+Jun!L$4/1000,0)</f>
        <v>0</v>
      </c>
      <c r="J108" s="16">
        <f t="shared" si="138"/>
        <v>0</v>
      </c>
      <c r="K108" s="6">
        <f>IF(Jul!$E110&gt;0,VLOOKUP($A108,Jul!$O$4:$R$207,4,FALSE),0)</f>
        <v>0</v>
      </c>
      <c r="L108" s="6">
        <f>IF(Jul!$E110&gt;0,VLOOKUP($A108,Jul!$O$4:$T$207,5,FALSE)+Jul!$L$4/1000,0)</f>
        <v>0</v>
      </c>
      <c r="M108" s="16">
        <f t="shared" si="139"/>
        <v>0</v>
      </c>
      <c r="N108" s="6">
        <f>IF(Aug!$E110&gt;0,VLOOKUP($A108,Aug!$O$4:$R$207,4,FALSE),0)</f>
        <v>0</v>
      </c>
      <c r="O108" s="6">
        <f>IF(Aug!$E110&gt;0,VLOOKUP($A108,Aug!$O$4:$T$207,5,FALSE)+Aug!L$4/1000,0)</f>
        <v>0</v>
      </c>
      <c r="P108" s="16">
        <f t="shared" si="140"/>
        <v>0</v>
      </c>
      <c r="Q108" s="6">
        <f>IF(Sep!$E110&gt;0,VLOOKUP($A108,Sep!$O$4:$R$207,4,FALSE),0)</f>
        <v>0</v>
      </c>
      <c r="R108" s="6">
        <f>IF(Sep!$E110&gt;0,VLOOKUP($A108,Sep!$O$4:$T$207,5,FALSE)+Sep!L$4/1000,0)</f>
        <v>0</v>
      </c>
      <c r="S108" s="16">
        <f t="shared" si="141"/>
        <v>0</v>
      </c>
      <c r="T108" s="6">
        <f>IF(Oct!$E110&gt;0,VLOOKUP($A108,Oct!$O$4:$R$207,4,FALSE),0)</f>
        <v>0</v>
      </c>
      <c r="U108" s="6">
        <f>IF(Oct!$E110&gt;0,VLOOKUP($A108,Oct!$O$4:$T$207,5,FALSE)+Oct!L$4/1000,0)</f>
        <v>0</v>
      </c>
      <c r="V108" s="16">
        <f t="shared" si="142"/>
        <v>0</v>
      </c>
      <c r="W108" s="6">
        <f>IF(Nov!$E110&gt;0,VLOOKUP($A108,Nov!$O$4:$R$207,4,FALSE),0)</f>
        <v>0</v>
      </c>
      <c r="X108" s="6">
        <f>IF(Nov!$E110&gt;0,VLOOKUP($A108,Nov!$O$4:$T$207,5,FALSE)+Nov!L$4/1000,0)</f>
        <v>0</v>
      </c>
      <c r="Y108" s="16">
        <f t="shared" si="143"/>
        <v>0</v>
      </c>
      <c r="Z108" s="6">
        <f>IF(Dec!$E110&gt;0,VLOOKUP($A108,Dec!$O$4:$R$208,4,FALSE),0)</f>
        <v>0</v>
      </c>
      <c r="AA108" s="6">
        <f>IF(Dec!$E110&gt;0,VLOOKUP($A108,Dec!$O$4:$T$208,5,FALSE)+Dec!L$4/1000,0)</f>
        <v>0</v>
      </c>
      <c r="AB108" s="16">
        <f t="shared" si="144"/>
        <v>0</v>
      </c>
      <c r="AC108" s="6">
        <f>IF(Jan!$E110&gt;0,VLOOKUP($A108,Jan!$O$4:$R$207,4,FALSE),0)</f>
        <v>0</v>
      </c>
      <c r="AD108" s="6">
        <f>IF(Jan!$E110&gt;0,VLOOKUP($A108,Jan!$O$4:$T$207,5,FALSE)+Jan!L$4/1000,0)</f>
        <v>0</v>
      </c>
      <c r="AE108" s="16">
        <f t="shared" si="145"/>
        <v>0</v>
      </c>
      <c r="AF108" s="6">
        <f>IF(Feb!$E110&gt;0,VLOOKUP($A108,Feb!$O$4:$R$207,4,FALSE),0)</f>
        <v>0</v>
      </c>
      <c r="AG108" s="6">
        <f>IF(Feb!$E110&gt;0,VLOOKUP($A108,Feb!$O$4:$T$207,5,FALSE)+Feb!L$4/1000,0)</f>
        <v>0</v>
      </c>
      <c r="AH108" s="16">
        <f t="shared" si="146"/>
        <v>0</v>
      </c>
      <c r="AI108" s="6">
        <f>IF(Mar!$E110&gt;0,VLOOKUP($A108,Mar!$O$4:$R$207,4,FALSE),0)</f>
        <v>0</v>
      </c>
      <c r="AJ108" s="6">
        <f>IF(Mar!$E110&gt;0,VLOOKUP($A108,Mar!$O$4:$T$207,5,FALSE)+Mar!L$4/1000,0)</f>
        <v>0</v>
      </c>
      <c r="AK108" s="16">
        <f t="shared" si="147"/>
        <v>0</v>
      </c>
      <c r="AN108" s="16">
        <f t="shared" si="148"/>
        <v>0</v>
      </c>
      <c r="AQ108" s="1">
        <f t="shared" si="149"/>
        <v>0</v>
      </c>
      <c r="AR108" s="6">
        <f t="shared" si="150"/>
        <v>0</v>
      </c>
      <c r="AS108" s="6">
        <f t="shared" si="151"/>
        <v>0</v>
      </c>
      <c r="AT108" s="6">
        <f t="shared" si="152"/>
        <v>0</v>
      </c>
      <c r="AU108" s="6">
        <f t="shared" si="153"/>
        <v>0</v>
      </c>
      <c r="AV108" s="6">
        <f t="shared" si="154"/>
        <v>0</v>
      </c>
      <c r="AW108" s="6">
        <f t="shared" si="155"/>
        <v>0</v>
      </c>
      <c r="AX108" s="6">
        <f t="shared" si="156"/>
        <v>0</v>
      </c>
      <c r="AY108" s="6">
        <f t="shared" si="157"/>
        <v>0</v>
      </c>
      <c r="AZ108" s="6">
        <f t="shared" si="158"/>
        <v>0</v>
      </c>
      <c r="BA108" s="6">
        <f t="shared" si="159"/>
        <v>0</v>
      </c>
      <c r="BB108" s="6">
        <f t="shared" si="160"/>
        <v>0</v>
      </c>
      <c r="BC108" s="6">
        <f t="shared" si="161"/>
        <v>0</v>
      </c>
      <c r="BE108" s="1">
        <f t="shared" si="127"/>
        <v>0</v>
      </c>
      <c r="BF108" s="1">
        <f t="shared" si="128"/>
        <v>0</v>
      </c>
      <c r="BG108" s="1">
        <f t="shared" si="129"/>
        <v>0</v>
      </c>
      <c r="BH108" s="1">
        <f t="shared" si="130"/>
        <v>0</v>
      </c>
      <c r="BI108" s="1">
        <f t="shared" si="131"/>
        <v>0</v>
      </c>
      <c r="BJ108" s="1">
        <f t="shared" si="132"/>
        <v>0</v>
      </c>
      <c r="BK108" s="1">
        <f t="shared" si="133"/>
        <v>0</v>
      </c>
      <c r="BL108" s="1">
        <f t="shared" si="134"/>
        <v>0</v>
      </c>
      <c r="BM108" s="1">
        <f t="shared" si="135"/>
        <v>0</v>
      </c>
    </row>
    <row r="109" spans="1:65" x14ac:dyDescent="0.3">
      <c r="B109" s="6">
        <f>IF(Apr!$E111&gt;0,VLOOKUP($A109,Apr!$O$4:$T$209,4,FALSE),0)</f>
        <v>0</v>
      </c>
      <c r="C109" s="6">
        <f>IF(Apr!$E111&gt;0,VLOOKUP($A109,Apr!$O$4:$T$209,5,FALSE)+Apr!L$4/1000,0)</f>
        <v>0</v>
      </c>
      <c r="D109" s="16">
        <f t="shared" si="136"/>
        <v>0</v>
      </c>
      <c r="E109" s="6">
        <f>IF(May!$E111&gt;0,VLOOKUP($A109,May!$O$4:$T$208,4,FALSE),0)</f>
        <v>0</v>
      </c>
      <c r="F109" s="6">
        <f>IF(May!$E111&gt;0,VLOOKUP($A109,May!$O$4:$T$208,5,FALSE)+May!L$4/1000,0)</f>
        <v>0</v>
      </c>
      <c r="G109" s="16">
        <f t="shared" si="137"/>
        <v>0</v>
      </c>
      <c r="H109" s="6">
        <f>IF(Jun!$E111&gt;0,VLOOKUP($A109,Jun!$O$4:$R$208,4,FALSE),0)</f>
        <v>0</v>
      </c>
      <c r="I109" s="6">
        <f>IF(Jun!$E111&gt;0,VLOOKUP($A109,Jun!$O$4:$T$208,5,FALSE)+Jun!L$4/1000,0)</f>
        <v>0</v>
      </c>
      <c r="J109" s="16">
        <f t="shared" si="138"/>
        <v>0</v>
      </c>
      <c r="K109" s="6">
        <f>IF(Jul!$E111&gt;0,VLOOKUP($A109,Jul!$O$4:$R$207,4,FALSE),0)</f>
        <v>0</v>
      </c>
      <c r="L109" s="6">
        <f>IF(Jul!$E111&gt;0,VLOOKUP($A109,Jul!$O$4:$T$207,5,FALSE)+Jul!$L$4/1000,0)</f>
        <v>0</v>
      </c>
      <c r="M109" s="16">
        <f t="shared" si="139"/>
        <v>0</v>
      </c>
      <c r="N109" s="6">
        <f>IF(Aug!$E111&gt;0,VLOOKUP($A109,Aug!$O$4:$R$207,4,FALSE),0)</f>
        <v>0</v>
      </c>
      <c r="O109" s="6">
        <f>IF(Aug!$E111&gt;0,VLOOKUP($A109,Aug!$O$4:$T$207,5,FALSE)+Aug!L$4/1000,0)</f>
        <v>0</v>
      </c>
      <c r="P109" s="16">
        <f t="shared" si="140"/>
        <v>0</v>
      </c>
      <c r="Q109" s="6">
        <f>IF(Sep!$E111&gt;0,VLOOKUP($A109,Sep!$O$4:$R$207,4,FALSE),0)</f>
        <v>0</v>
      </c>
      <c r="R109" s="6">
        <f>IF(Sep!$E111&gt;0,VLOOKUP($A109,Sep!$O$4:$T$207,5,FALSE)+Sep!L$4/1000,0)</f>
        <v>0</v>
      </c>
      <c r="S109" s="16">
        <f t="shared" si="141"/>
        <v>0</v>
      </c>
      <c r="T109" s="6">
        <f>IF(Oct!$E111&gt;0,VLOOKUP($A109,Oct!$O$4:$R$207,4,FALSE),0)</f>
        <v>0</v>
      </c>
      <c r="U109" s="6">
        <f>IF(Oct!$E111&gt;0,VLOOKUP($A109,Oct!$O$4:$T$207,5,FALSE)+Oct!L$4/1000,0)</f>
        <v>0</v>
      </c>
      <c r="V109" s="16">
        <f t="shared" si="142"/>
        <v>0</v>
      </c>
      <c r="W109" s="6">
        <f>IF(Nov!$E111&gt;0,VLOOKUP($A109,Nov!$O$4:$R$207,4,FALSE),0)</f>
        <v>0</v>
      </c>
      <c r="X109" s="6">
        <f>IF(Nov!$E111&gt;0,VLOOKUP($A109,Nov!$O$4:$T$207,5,FALSE)+Nov!L$4/1000,0)</f>
        <v>0</v>
      </c>
      <c r="Y109" s="16">
        <f t="shared" si="143"/>
        <v>0</v>
      </c>
      <c r="Z109" s="6">
        <f>IF(Dec!$E111&gt;0,VLOOKUP($A109,Dec!$O$4:$R$208,4,FALSE),0)</f>
        <v>0</v>
      </c>
      <c r="AA109" s="6">
        <f>IF(Dec!$E111&gt;0,VLOOKUP($A109,Dec!$O$4:$T$208,5,FALSE)+Dec!L$4/1000,0)</f>
        <v>0</v>
      </c>
      <c r="AB109" s="16">
        <f t="shared" si="144"/>
        <v>0</v>
      </c>
      <c r="AC109" s="6">
        <f>IF(Jan!$E111&gt;0,VLOOKUP($A109,Jan!$O$4:$R$207,4,FALSE),0)</f>
        <v>0</v>
      </c>
      <c r="AD109" s="6">
        <f>IF(Jan!$E111&gt;0,VLOOKUP($A109,Jan!$O$4:$T$207,5,FALSE)+Jan!L$4/1000,0)</f>
        <v>0</v>
      </c>
      <c r="AE109" s="16">
        <f t="shared" si="145"/>
        <v>0</v>
      </c>
      <c r="AF109" s="6">
        <f>IF(Feb!$E111&gt;0,VLOOKUP($A109,Feb!$O$4:$R$207,4,FALSE),0)</f>
        <v>0</v>
      </c>
      <c r="AG109" s="6">
        <f>IF(Feb!$E111&gt;0,VLOOKUP($A109,Feb!$O$4:$T$207,5,FALSE)+Feb!L$4/1000,0)</f>
        <v>0</v>
      </c>
      <c r="AH109" s="16">
        <f t="shared" si="146"/>
        <v>0</v>
      </c>
      <c r="AI109" s="6">
        <f>IF(Mar!$E111&gt;0,VLOOKUP($A109,Mar!$O$4:$R$207,4,FALSE),0)</f>
        <v>0</v>
      </c>
      <c r="AJ109" s="6">
        <f>IF(Mar!$E111&gt;0,VLOOKUP($A109,Mar!$O$4:$T$207,5,FALSE)+Mar!L$4/1000,0)</f>
        <v>0</v>
      </c>
      <c r="AK109" s="16">
        <f t="shared" si="147"/>
        <v>0</v>
      </c>
      <c r="AN109" s="16">
        <f t="shared" si="148"/>
        <v>0</v>
      </c>
      <c r="AQ109" s="1">
        <f t="shared" si="149"/>
        <v>0</v>
      </c>
      <c r="AR109" s="6">
        <f t="shared" si="150"/>
        <v>0</v>
      </c>
      <c r="AS109" s="6">
        <f t="shared" si="151"/>
        <v>0</v>
      </c>
      <c r="AT109" s="6">
        <f t="shared" si="152"/>
        <v>0</v>
      </c>
      <c r="AU109" s="6">
        <f t="shared" si="153"/>
        <v>0</v>
      </c>
      <c r="AV109" s="6">
        <f t="shared" si="154"/>
        <v>0</v>
      </c>
      <c r="AW109" s="6">
        <f t="shared" si="155"/>
        <v>0</v>
      </c>
      <c r="AX109" s="6">
        <f t="shared" si="156"/>
        <v>0</v>
      </c>
      <c r="AY109" s="6">
        <f t="shared" si="157"/>
        <v>0</v>
      </c>
      <c r="AZ109" s="6">
        <f t="shared" si="158"/>
        <v>0</v>
      </c>
      <c r="BA109" s="6">
        <f t="shared" si="159"/>
        <v>0</v>
      </c>
      <c r="BB109" s="6">
        <f t="shared" si="160"/>
        <v>0</v>
      </c>
      <c r="BC109" s="6">
        <f t="shared" si="161"/>
        <v>0</v>
      </c>
      <c r="BE109" s="1">
        <f t="shared" si="127"/>
        <v>0</v>
      </c>
      <c r="BF109" s="1">
        <f t="shared" si="128"/>
        <v>0</v>
      </c>
      <c r="BG109" s="1">
        <f t="shared" si="129"/>
        <v>0</v>
      </c>
      <c r="BH109" s="1">
        <f t="shared" si="130"/>
        <v>0</v>
      </c>
      <c r="BI109" s="1">
        <f t="shared" si="131"/>
        <v>0</v>
      </c>
      <c r="BJ109" s="1">
        <f t="shared" si="132"/>
        <v>0</v>
      </c>
      <c r="BK109" s="1">
        <f t="shared" si="133"/>
        <v>0</v>
      </c>
      <c r="BL109" s="1">
        <f t="shared" si="134"/>
        <v>0</v>
      </c>
      <c r="BM109" s="1">
        <f t="shared" si="135"/>
        <v>0</v>
      </c>
    </row>
    <row r="110" spans="1:65" x14ac:dyDescent="0.3">
      <c r="B110" s="6">
        <f>IF(Apr!$E112&gt;0,VLOOKUP($A110,Apr!$O$4:$T$209,4,FALSE),0)</f>
        <v>0</v>
      </c>
      <c r="C110" s="6">
        <f>IF(Apr!$E112&gt;0,VLOOKUP($A110,Apr!$O$4:$T$209,5,FALSE)+Apr!L$4/1000,0)</f>
        <v>0</v>
      </c>
      <c r="D110" s="16">
        <f t="shared" si="136"/>
        <v>0</v>
      </c>
      <c r="E110" s="6">
        <f>IF(May!$E112&gt;0,VLOOKUP($A110,May!$O$4:$T$208,4,FALSE),0)</f>
        <v>0</v>
      </c>
      <c r="F110" s="6">
        <f>IF(May!$E112&gt;0,VLOOKUP($A110,May!$O$4:$T$208,5,FALSE)+May!L$4/1000,0)</f>
        <v>0</v>
      </c>
      <c r="G110" s="16">
        <f t="shared" si="137"/>
        <v>0</v>
      </c>
      <c r="H110" s="6">
        <f>IF(Jun!$E112&gt;0,VLOOKUP($A110,Jun!$O$4:$R$208,4,FALSE),0)</f>
        <v>0</v>
      </c>
      <c r="I110" s="6">
        <f>IF(Jun!$E112&gt;0,VLOOKUP($A110,Jun!$O$4:$T$208,5,FALSE)+Jun!L$4/1000,0)</f>
        <v>0</v>
      </c>
      <c r="J110" s="16">
        <f t="shared" si="138"/>
        <v>0</v>
      </c>
      <c r="K110" s="6">
        <f>IF(Jul!$E112&gt;0,VLOOKUP($A110,Jul!$O$4:$R$207,4,FALSE),0)</f>
        <v>0</v>
      </c>
      <c r="L110" s="6">
        <f>IF(Jul!$E112&gt;0,VLOOKUP($A110,Jul!$O$4:$T$207,5,FALSE)+Jul!$L$4/1000,0)</f>
        <v>0</v>
      </c>
      <c r="M110" s="16">
        <f t="shared" si="139"/>
        <v>0</v>
      </c>
      <c r="N110" s="6">
        <f>IF(Aug!$E112&gt;0,VLOOKUP($A110,Aug!$O$4:$R$207,4,FALSE),0)</f>
        <v>0</v>
      </c>
      <c r="O110" s="6">
        <f>IF(Aug!$E112&gt;0,VLOOKUP($A110,Aug!$O$4:$T$207,5,FALSE)+Aug!L$4/1000,0)</f>
        <v>0</v>
      </c>
      <c r="P110" s="16">
        <f t="shared" si="140"/>
        <v>0</v>
      </c>
      <c r="Q110" s="6">
        <f>IF(Sep!$E112&gt;0,VLOOKUP($A110,Sep!$O$4:$R$207,4,FALSE),0)</f>
        <v>0</v>
      </c>
      <c r="R110" s="6">
        <f>IF(Sep!$E112&gt;0,VLOOKUP($A110,Sep!$O$4:$T$207,5,FALSE)+Sep!L$4/1000,0)</f>
        <v>0</v>
      </c>
      <c r="S110" s="16">
        <f t="shared" si="141"/>
        <v>0</v>
      </c>
      <c r="T110" s="6">
        <f>IF(Oct!$E112&gt;0,VLOOKUP($A110,Oct!$O$4:$R$207,4,FALSE),0)</f>
        <v>0</v>
      </c>
      <c r="U110" s="6">
        <f>IF(Oct!$E112&gt;0,VLOOKUP($A110,Oct!$O$4:$T$207,5,FALSE)+Oct!L$4/1000,0)</f>
        <v>0</v>
      </c>
      <c r="V110" s="16">
        <f t="shared" si="142"/>
        <v>0</v>
      </c>
      <c r="W110" s="6">
        <f>IF(Nov!$E112&gt;0,VLOOKUP($A110,Nov!$O$4:$R$207,4,FALSE),0)</f>
        <v>0</v>
      </c>
      <c r="X110" s="6">
        <f>IF(Nov!$E112&gt;0,VLOOKUP($A110,Nov!$O$4:$T$207,5,FALSE)+Nov!L$4/1000,0)</f>
        <v>0</v>
      </c>
      <c r="Y110" s="16">
        <f t="shared" si="143"/>
        <v>0</v>
      </c>
      <c r="Z110" s="6">
        <f>IF(Dec!$E112&gt;0,VLOOKUP($A110,Dec!$O$4:$R$208,4,FALSE),0)</f>
        <v>0</v>
      </c>
      <c r="AA110" s="6">
        <f>IF(Dec!$E112&gt;0,VLOOKUP($A110,Dec!$O$4:$T$208,5,FALSE)+Dec!L$4/1000,0)</f>
        <v>0</v>
      </c>
      <c r="AB110" s="16">
        <f t="shared" si="144"/>
        <v>0</v>
      </c>
      <c r="AC110" s="6">
        <f>IF(Jan!$E112&gt;0,VLOOKUP($A110,Jan!$O$4:$R$207,4,FALSE),0)</f>
        <v>0</v>
      </c>
      <c r="AD110" s="6">
        <f>IF(Jan!$E112&gt;0,VLOOKUP($A110,Jan!$O$4:$T$207,5,FALSE)+Jan!L$4/1000,0)</f>
        <v>0</v>
      </c>
      <c r="AE110" s="16">
        <f t="shared" si="145"/>
        <v>0</v>
      </c>
      <c r="AF110" s="6">
        <f>IF(Feb!$E112&gt;0,VLOOKUP($A110,Feb!$O$4:$R$207,4,FALSE),0)</f>
        <v>0</v>
      </c>
      <c r="AG110" s="6">
        <f>IF(Feb!$E112&gt;0,VLOOKUP($A110,Feb!$O$4:$T$207,5,FALSE)+Feb!L$4/1000,0)</f>
        <v>0</v>
      </c>
      <c r="AH110" s="16">
        <f t="shared" si="146"/>
        <v>0</v>
      </c>
      <c r="AI110" s="6">
        <f>IF(Mar!$E112&gt;0,VLOOKUP($A110,Mar!$O$4:$R$207,4,FALSE),0)</f>
        <v>0</v>
      </c>
      <c r="AJ110" s="6">
        <f>IF(Mar!$E112&gt;0,VLOOKUP($A110,Mar!$O$4:$T$207,5,FALSE)+Mar!L$4/1000,0)</f>
        <v>0</v>
      </c>
      <c r="AK110" s="16">
        <f t="shared" si="147"/>
        <v>0</v>
      </c>
      <c r="AN110" s="16">
        <f t="shared" si="148"/>
        <v>0</v>
      </c>
      <c r="AQ110" s="1">
        <f t="shared" si="149"/>
        <v>0</v>
      </c>
      <c r="AR110" s="6">
        <f t="shared" si="150"/>
        <v>0</v>
      </c>
      <c r="AS110" s="6">
        <f t="shared" si="151"/>
        <v>0</v>
      </c>
      <c r="AT110" s="6">
        <f t="shared" si="152"/>
        <v>0</v>
      </c>
      <c r="AU110" s="6">
        <f t="shared" si="153"/>
        <v>0</v>
      </c>
      <c r="AV110" s="6">
        <f t="shared" si="154"/>
        <v>0</v>
      </c>
      <c r="AW110" s="6">
        <f t="shared" si="155"/>
        <v>0</v>
      </c>
      <c r="AX110" s="6">
        <f t="shared" si="156"/>
        <v>0</v>
      </c>
      <c r="AY110" s="6">
        <f t="shared" si="157"/>
        <v>0</v>
      </c>
      <c r="AZ110" s="6">
        <f t="shared" si="158"/>
        <v>0</v>
      </c>
      <c r="BA110" s="6">
        <f t="shared" si="159"/>
        <v>0</v>
      </c>
      <c r="BB110" s="6">
        <f t="shared" si="160"/>
        <v>0</v>
      </c>
      <c r="BC110" s="6">
        <f t="shared" si="161"/>
        <v>0</v>
      </c>
      <c r="BE110" s="1">
        <f t="shared" si="127"/>
        <v>0</v>
      </c>
      <c r="BF110" s="1">
        <f t="shared" si="128"/>
        <v>0</v>
      </c>
      <c r="BG110" s="1">
        <f t="shared" si="129"/>
        <v>0</v>
      </c>
      <c r="BH110" s="1">
        <f t="shared" si="130"/>
        <v>0</v>
      </c>
      <c r="BI110" s="1">
        <f t="shared" si="131"/>
        <v>0</v>
      </c>
      <c r="BJ110" s="1">
        <f t="shared" si="132"/>
        <v>0</v>
      </c>
      <c r="BK110" s="1">
        <f t="shared" si="133"/>
        <v>0</v>
      </c>
      <c r="BL110" s="1">
        <f t="shared" si="134"/>
        <v>0</v>
      </c>
      <c r="BM110" s="1">
        <f t="shared" si="135"/>
        <v>0</v>
      </c>
    </row>
    <row r="111" spans="1:65" x14ac:dyDescent="0.3">
      <c r="B111" s="6">
        <f>IF(Apr!$E113&gt;0,VLOOKUP($A111,Apr!$O$4:$T$209,4,FALSE),0)</f>
        <v>0</v>
      </c>
      <c r="C111" s="6">
        <f>IF(Apr!$E113&gt;0,VLOOKUP($A111,Apr!$O$4:$T$209,5,FALSE)+Apr!L$4/1000,0)</f>
        <v>0</v>
      </c>
      <c r="D111" s="16">
        <f t="shared" si="136"/>
        <v>0</v>
      </c>
      <c r="E111" s="6">
        <f>IF(May!$E113&gt;0,VLOOKUP($A111,May!$O$4:$T$208,4,FALSE),0)</f>
        <v>0</v>
      </c>
      <c r="F111" s="6">
        <f>IF(May!$E113&gt;0,VLOOKUP($A111,May!$O$4:$T$208,5,FALSE)+May!L$4/1000,0)</f>
        <v>0</v>
      </c>
      <c r="G111" s="16">
        <f t="shared" si="137"/>
        <v>0</v>
      </c>
      <c r="H111" s="6">
        <f>IF(Jun!$E113&gt;0,VLOOKUP($A111,Jun!$O$4:$R$208,4,FALSE),0)</f>
        <v>0</v>
      </c>
      <c r="I111" s="6">
        <f>IF(Jun!$E113&gt;0,VLOOKUP($A111,Jun!$O$4:$T$208,5,FALSE)+Jun!L$4/1000,0)</f>
        <v>0</v>
      </c>
      <c r="J111" s="16">
        <f t="shared" si="138"/>
        <v>0</v>
      </c>
      <c r="K111" s="6">
        <f>IF(Jul!$E113&gt;0,VLOOKUP($A111,Jul!$O$4:$R$207,4,FALSE),0)</f>
        <v>0</v>
      </c>
      <c r="L111" s="6">
        <f>IF(Jul!$E113&gt;0,VLOOKUP($A111,Jul!$O$4:$T$207,5,FALSE)+Jul!$L$4/1000,0)</f>
        <v>0</v>
      </c>
      <c r="M111" s="16">
        <f t="shared" si="139"/>
        <v>0</v>
      </c>
      <c r="N111" s="6">
        <f>IF(Aug!$E113&gt;0,VLOOKUP($A111,Aug!$O$4:$R$207,4,FALSE),0)</f>
        <v>0</v>
      </c>
      <c r="O111" s="6">
        <f>IF(Aug!$E113&gt;0,VLOOKUP($A111,Aug!$O$4:$T$207,5,FALSE)+Aug!L$4/1000,0)</f>
        <v>0</v>
      </c>
      <c r="P111" s="16">
        <f t="shared" si="140"/>
        <v>0</v>
      </c>
      <c r="Q111" s="6">
        <f>IF(Sep!$E113&gt;0,VLOOKUP($A111,Sep!$O$4:$R$207,4,FALSE),0)</f>
        <v>0</v>
      </c>
      <c r="R111" s="6">
        <f>IF(Sep!$E113&gt;0,VLOOKUP($A111,Sep!$O$4:$T$207,5,FALSE)+Sep!L$4/1000,0)</f>
        <v>0</v>
      </c>
      <c r="S111" s="16">
        <f t="shared" si="141"/>
        <v>0</v>
      </c>
      <c r="T111" s="6">
        <f>IF(Oct!$E113&gt;0,VLOOKUP($A111,Oct!$O$4:$R$207,4,FALSE),0)</f>
        <v>0</v>
      </c>
      <c r="U111" s="6">
        <f>IF(Oct!$E113&gt;0,VLOOKUP($A111,Oct!$O$4:$T$207,5,FALSE)+Oct!L$4/1000,0)</f>
        <v>0</v>
      </c>
      <c r="V111" s="16">
        <f t="shared" si="142"/>
        <v>0</v>
      </c>
      <c r="W111" s="6">
        <f>IF(Nov!$E113&gt;0,VLOOKUP($A111,Nov!$O$4:$R$207,4,FALSE),0)</f>
        <v>0</v>
      </c>
      <c r="X111" s="6">
        <f>IF(Nov!$E113&gt;0,VLOOKUP($A111,Nov!$O$4:$T$207,5,FALSE)+Nov!L$4/1000,0)</f>
        <v>0</v>
      </c>
      <c r="Y111" s="16">
        <f t="shared" si="143"/>
        <v>0</v>
      </c>
      <c r="Z111" s="6">
        <f>IF(Dec!$E113&gt;0,VLOOKUP($A111,Dec!$O$4:$R$208,4,FALSE),0)</f>
        <v>0</v>
      </c>
      <c r="AA111" s="6">
        <f>IF(Dec!$E113&gt;0,VLOOKUP($A111,Dec!$O$4:$T$208,5,FALSE)+Dec!L$4/1000,0)</f>
        <v>0</v>
      </c>
      <c r="AB111" s="16">
        <f t="shared" si="144"/>
        <v>0</v>
      </c>
      <c r="AC111" s="6">
        <f>IF(Jan!$E113&gt;0,VLOOKUP($A111,Jan!$O$4:$R$207,4,FALSE),0)</f>
        <v>0</v>
      </c>
      <c r="AD111" s="6">
        <f>IF(Jan!$E113&gt;0,VLOOKUP($A111,Jan!$O$4:$T$207,5,FALSE)+Jan!L$4/1000,0)</f>
        <v>0</v>
      </c>
      <c r="AE111" s="16">
        <f t="shared" si="145"/>
        <v>0</v>
      </c>
      <c r="AF111" s="6">
        <f>IF(Feb!$E113&gt;0,VLOOKUP($A111,Feb!$O$4:$R$207,4,FALSE),0)</f>
        <v>0</v>
      </c>
      <c r="AG111" s="6">
        <f>IF(Feb!$E113&gt;0,VLOOKUP($A111,Feb!$O$4:$T$207,5,FALSE)+Feb!L$4/1000,0)</f>
        <v>0</v>
      </c>
      <c r="AH111" s="16">
        <f t="shared" si="146"/>
        <v>0</v>
      </c>
      <c r="AI111" s="6">
        <f>IF(Mar!$E113&gt;0,VLOOKUP($A111,Mar!$O$4:$R$207,4,FALSE),0)</f>
        <v>0</v>
      </c>
      <c r="AJ111" s="6">
        <f>IF(Mar!$E113&gt;0,VLOOKUP($A111,Mar!$O$4:$T$207,5,FALSE)+Mar!L$4/1000,0)</f>
        <v>0</v>
      </c>
      <c r="AK111" s="16">
        <f t="shared" si="147"/>
        <v>0</v>
      </c>
      <c r="AN111" s="16">
        <f t="shared" si="148"/>
        <v>0</v>
      </c>
      <c r="AQ111" s="1">
        <f t="shared" si="149"/>
        <v>0</v>
      </c>
      <c r="AR111" s="6">
        <f t="shared" si="150"/>
        <v>0</v>
      </c>
      <c r="AS111" s="6">
        <f t="shared" si="151"/>
        <v>0</v>
      </c>
      <c r="AT111" s="6">
        <f t="shared" si="152"/>
        <v>0</v>
      </c>
      <c r="AU111" s="6">
        <f t="shared" si="153"/>
        <v>0</v>
      </c>
      <c r="AV111" s="6">
        <f t="shared" si="154"/>
        <v>0</v>
      </c>
      <c r="AW111" s="6">
        <f t="shared" si="155"/>
        <v>0</v>
      </c>
      <c r="AX111" s="6">
        <f t="shared" si="156"/>
        <v>0</v>
      </c>
      <c r="AY111" s="6">
        <f t="shared" si="157"/>
        <v>0</v>
      </c>
      <c r="AZ111" s="6">
        <f t="shared" si="158"/>
        <v>0</v>
      </c>
      <c r="BA111" s="6">
        <f t="shared" si="159"/>
        <v>0</v>
      </c>
      <c r="BB111" s="6">
        <f t="shared" si="160"/>
        <v>0</v>
      </c>
      <c r="BC111" s="6">
        <f t="shared" si="161"/>
        <v>0</v>
      </c>
      <c r="BE111" s="1">
        <f t="shared" si="127"/>
        <v>0</v>
      </c>
      <c r="BF111" s="1">
        <f t="shared" si="128"/>
        <v>0</v>
      </c>
      <c r="BG111" s="1">
        <f t="shared" si="129"/>
        <v>0</v>
      </c>
      <c r="BH111" s="1">
        <f t="shared" si="130"/>
        <v>0</v>
      </c>
      <c r="BI111" s="1">
        <f t="shared" si="131"/>
        <v>0</v>
      </c>
      <c r="BJ111" s="1">
        <f t="shared" si="132"/>
        <v>0</v>
      </c>
      <c r="BK111" s="1">
        <f t="shared" si="133"/>
        <v>0</v>
      </c>
      <c r="BL111" s="1">
        <f t="shared" si="134"/>
        <v>0</v>
      </c>
      <c r="BM111" s="1">
        <f t="shared" si="135"/>
        <v>0</v>
      </c>
    </row>
    <row r="112" spans="1:65" x14ac:dyDescent="0.3">
      <c r="B112" s="6">
        <f>IF(Apr!$E114&gt;0,VLOOKUP($A112,Apr!$O$4:$T$209,4,FALSE),0)</f>
        <v>0</v>
      </c>
      <c r="C112" s="6">
        <f>IF(Apr!$E114&gt;0,VLOOKUP($A112,Apr!$O$4:$T$209,5,FALSE)+Apr!L$4/1000,0)</f>
        <v>0</v>
      </c>
      <c r="D112" s="16">
        <f t="shared" si="136"/>
        <v>0</v>
      </c>
      <c r="E112" s="6">
        <f>IF(May!$E114&gt;0,VLOOKUP($A112,May!$O$4:$T$208,4,FALSE),0)</f>
        <v>0</v>
      </c>
      <c r="F112" s="6">
        <f>IF(May!$E114&gt;0,VLOOKUP($A112,May!$O$4:$T$208,5,FALSE)+May!L$4/1000,0)</f>
        <v>0</v>
      </c>
      <c r="G112" s="16">
        <f t="shared" si="137"/>
        <v>0</v>
      </c>
      <c r="H112" s="6">
        <f>IF(Jun!$E114&gt;0,VLOOKUP($A112,Jun!$O$4:$R$208,4,FALSE),0)</f>
        <v>0</v>
      </c>
      <c r="I112" s="6">
        <f>IF(Jun!$E114&gt;0,VLOOKUP($A112,Jun!$O$4:$T$208,5,FALSE)+Jun!L$4/1000,0)</f>
        <v>0</v>
      </c>
      <c r="J112" s="16">
        <f t="shared" si="138"/>
        <v>0</v>
      </c>
      <c r="K112" s="6">
        <f>IF(Jul!$E114&gt;0,VLOOKUP($A112,Jul!$O$4:$R$207,4,FALSE),0)</f>
        <v>0</v>
      </c>
      <c r="L112" s="6">
        <f>IF(Jul!$E114&gt;0,VLOOKUP($A112,Jul!$O$4:$T$207,5,FALSE)+Jul!$L$4/1000,0)</f>
        <v>0</v>
      </c>
      <c r="M112" s="16">
        <f t="shared" si="139"/>
        <v>0</v>
      </c>
      <c r="N112" s="6">
        <f>IF(Aug!$E114&gt;0,VLOOKUP($A112,Aug!$O$4:$R$207,4,FALSE),0)</f>
        <v>0</v>
      </c>
      <c r="O112" s="6">
        <f>IF(Aug!$E114&gt;0,VLOOKUP($A112,Aug!$O$4:$T$207,5,FALSE)+Aug!L$4/1000,0)</f>
        <v>0</v>
      </c>
      <c r="P112" s="16">
        <f t="shared" si="140"/>
        <v>0</v>
      </c>
      <c r="Q112" s="6">
        <f>IF(Sep!$E114&gt;0,VLOOKUP($A112,Sep!$O$4:$R$207,4,FALSE),0)</f>
        <v>0</v>
      </c>
      <c r="R112" s="6">
        <f>IF(Sep!$E114&gt;0,VLOOKUP($A112,Sep!$O$4:$T$207,5,FALSE)+Sep!L$4/1000,0)</f>
        <v>0</v>
      </c>
      <c r="S112" s="16">
        <f t="shared" si="141"/>
        <v>0</v>
      </c>
      <c r="T112" s="6">
        <f>IF(Oct!$E114&gt;0,VLOOKUP($A112,Oct!$O$4:$R$207,4,FALSE),0)</f>
        <v>0</v>
      </c>
      <c r="U112" s="6">
        <f>IF(Oct!$E114&gt;0,VLOOKUP($A112,Oct!$O$4:$T$207,5,FALSE)+Oct!L$4/1000,0)</f>
        <v>0</v>
      </c>
      <c r="V112" s="16">
        <f t="shared" si="142"/>
        <v>0</v>
      </c>
      <c r="W112" s="6">
        <f>IF(Nov!$E114&gt;0,VLOOKUP($A112,Nov!$O$4:$R$207,4,FALSE),0)</f>
        <v>0</v>
      </c>
      <c r="X112" s="6">
        <f>IF(Nov!$E114&gt;0,VLOOKUP($A112,Nov!$O$4:$T$207,5,FALSE)+Nov!L$4/1000,0)</f>
        <v>0</v>
      </c>
      <c r="Y112" s="16">
        <f t="shared" si="143"/>
        <v>0</v>
      </c>
      <c r="Z112" s="6">
        <f>IF(Dec!$E114&gt;0,VLOOKUP($A112,Dec!$O$4:$R$208,4,FALSE),0)</f>
        <v>0</v>
      </c>
      <c r="AA112" s="6">
        <f>IF(Dec!$E114&gt;0,VLOOKUP($A112,Dec!$O$4:$T$208,5,FALSE)+Dec!L$4/1000,0)</f>
        <v>0</v>
      </c>
      <c r="AB112" s="16">
        <f t="shared" si="144"/>
        <v>0</v>
      </c>
      <c r="AC112" s="6">
        <f>IF(Jan!$E114&gt;0,VLOOKUP($A112,Jan!$O$4:$R$207,4,FALSE),0)</f>
        <v>0</v>
      </c>
      <c r="AD112" s="6">
        <f>IF(Jan!$E114&gt;0,VLOOKUP($A112,Jan!$O$4:$T$207,5,FALSE)+Jan!L$4/1000,0)</f>
        <v>0</v>
      </c>
      <c r="AE112" s="16">
        <f t="shared" si="145"/>
        <v>0</v>
      </c>
      <c r="AF112" s="6">
        <f>IF(Feb!$E114&gt;0,VLOOKUP($A112,Feb!$O$4:$R$207,4,FALSE),0)</f>
        <v>0</v>
      </c>
      <c r="AG112" s="6">
        <f>IF(Feb!$E114&gt;0,VLOOKUP($A112,Feb!$O$4:$T$207,5,FALSE)+Feb!L$4/1000,0)</f>
        <v>0</v>
      </c>
      <c r="AH112" s="16">
        <f t="shared" si="146"/>
        <v>0</v>
      </c>
      <c r="AI112" s="6">
        <f>IF(Mar!$E114&gt;0,VLOOKUP($A112,Mar!$O$4:$R$207,4,FALSE),0)</f>
        <v>0</v>
      </c>
      <c r="AJ112" s="6">
        <f>IF(Mar!$E114&gt;0,VLOOKUP($A112,Mar!$O$4:$T$207,5,FALSE)+Mar!L$4/1000,0)</f>
        <v>0</v>
      </c>
      <c r="AK112" s="16">
        <f t="shared" si="147"/>
        <v>0</v>
      </c>
      <c r="AN112" s="16">
        <f t="shared" si="148"/>
        <v>0</v>
      </c>
      <c r="AQ112" s="1">
        <f t="shared" si="149"/>
        <v>0</v>
      </c>
      <c r="AR112" s="6">
        <f t="shared" si="150"/>
        <v>0</v>
      </c>
      <c r="AS112" s="6">
        <f t="shared" si="151"/>
        <v>0</v>
      </c>
      <c r="AT112" s="6">
        <f t="shared" si="152"/>
        <v>0</v>
      </c>
      <c r="AU112" s="6">
        <f t="shared" si="153"/>
        <v>0</v>
      </c>
      <c r="AV112" s="6">
        <f t="shared" si="154"/>
        <v>0</v>
      </c>
      <c r="AW112" s="6">
        <f t="shared" si="155"/>
        <v>0</v>
      </c>
      <c r="AX112" s="6">
        <f t="shared" si="156"/>
        <v>0</v>
      </c>
      <c r="AY112" s="6">
        <f t="shared" si="157"/>
        <v>0</v>
      </c>
      <c r="AZ112" s="6">
        <f t="shared" si="158"/>
        <v>0</v>
      </c>
      <c r="BA112" s="6">
        <f t="shared" si="159"/>
        <v>0</v>
      </c>
      <c r="BB112" s="6">
        <f t="shared" si="160"/>
        <v>0</v>
      </c>
      <c r="BC112" s="6">
        <f t="shared" si="161"/>
        <v>0</v>
      </c>
      <c r="BE112" s="1">
        <f t="shared" si="127"/>
        <v>0</v>
      </c>
      <c r="BF112" s="1">
        <f t="shared" si="128"/>
        <v>0</v>
      </c>
      <c r="BG112" s="1">
        <f t="shared" si="129"/>
        <v>0</v>
      </c>
      <c r="BH112" s="1">
        <f t="shared" si="130"/>
        <v>0</v>
      </c>
      <c r="BI112" s="1">
        <f t="shared" si="131"/>
        <v>0</v>
      </c>
      <c r="BJ112" s="1">
        <f t="shared" si="132"/>
        <v>0</v>
      </c>
      <c r="BK112" s="1">
        <f t="shared" si="133"/>
        <v>0</v>
      </c>
      <c r="BL112" s="1">
        <f t="shared" si="134"/>
        <v>0</v>
      </c>
      <c r="BM112" s="1">
        <f t="shared" si="135"/>
        <v>0</v>
      </c>
    </row>
    <row r="113" spans="2:65" x14ac:dyDescent="0.3">
      <c r="B113" s="6">
        <f>IF(Apr!$E115&gt;0,VLOOKUP($A113,Apr!$O$4:$T$209,4,FALSE),0)</f>
        <v>0</v>
      </c>
      <c r="C113" s="6">
        <f>IF(Apr!$E115&gt;0,VLOOKUP($A113,Apr!$O$4:$T$209,5,FALSE)+Apr!L$4/1000,0)</f>
        <v>0</v>
      </c>
      <c r="D113" s="16">
        <f t="shared" si="136"/>
        <v>0</v>
      </c>
      <c r="E113" s="6">
        <f>IF(May!$E115&gt;0,VLOOKUP($A113,May!$O$4:$T$208,4,FALSE),0)</f>
        <v>0</v>
      </c>
      <c r="F113" s="6">
        <f>IF(May!$E115&gt;0,VLOOKUP($A113,May!$O$4:$T$208,5,FALSE)+May!L$4/1000,0)</f>
        <v>0</v>
      </c>
      <c r="G113" s="16">
        <f t="shared" si="137"/>
        <v>0</v>
      </c>
      <c r="H113" s="6">
        <f>IF(Jun!$E115&gt;0,VLOOKUP($A113,Jun!$O$4:$R$208,4,FALSE),0)</f>
        <v>0</v>
      </c>
      <c r="I113" s="6">
        <f>IF(Jun!$E115&gt;0,VLOOKUP($A113,Jun!$O$4:$T$208,5,FALSE)+Jun!L$4/1000,0)</f>
        <v>0</v>
      </c>
      <c r="J113" s="16">
        <f t="shared" si="138"/>
        <v>0</v>
      </c>
      <c r="K113" s="6">
        <f>IF(Jul!$E115&gt;0,VLOOKUP($A113,Jul!$O$4:$R$207,4,FALSE),0)</f>
        <v>0</v>
      </c>
      <c r="L113" s="6">
        <f>IF(Jul!$E115&gt;0,VLOOKUP($A113,Jul!$O$4:$T$207,5,FALSE)+Jul!$L$4/1000,0)</f>
        <v>0</v>
      </c>
      <c r="M113" s="16">
        <f t="shared" si="139"/>
        <v>0</v>
      </c>
      <c r="N113" s="6">
        <f>IF(Aug!$E115&gt;0,VLOOKUP($A113,Aug!$O$4:$R$207,4,FALSE),0)</f>
        <v>0</v>
      </c>
      <c r="O113" s="6">
        <f>IF(Aug!$E115&gt;0,VLOOKUP($A113,Aug!$O$4:$T$207,5,FALSE)+Aug!L$4/1000,0)</f>
        <v>0</v>
      </c>
      <c r="P113" s="16">
        <f t="shared" si="140"/>
        <v>0</v>
      </c>
      <c r="Q113" s="6">
        <f>IF(Sep!$E115&gt;0,VLOOKUP($A113,Sep!$O$4:$R$207,4,FALSE),0)</f>
        <v>0</v>
      </c>
      <c r="R113" s="6">
        <f>IF(Sep!$E115&gt;0,VLOOKUP($A113,Sep!$O$4:$T$207,5,FALSE)+Sep!L$4/1000,0)</f>
        <v>0</v>
      </c>
      <c r="S113" s="16">
        <f t="shared" si="141"/>
        <v>0</v>
      </c>
      <c r="T113" s="6">
        <f>IF(Oct!$E115&gt;0,VLOOKUP($A113,Oct!$O$4:$R$207,4,FALSE),0)</f>
        <v>0</v>
      </c>
      <c r="U113" s="6">
        <f>IF(Oct!$E115&gt;0,VLOOKUP($A113,Oct!$O$4:$T$207,5,FALSE)+Oct!L$4/1000,0)</f>
        <v>0</v>
      </c>
      <c r="V113" s="16">
        <f t="shared" si="142"/>
        <v>0</v>
      </c>
      <c r="W113" s="6">
        <f>IF(Nov!$E115&gt;0,VLOOKUP($A113,Nov!$O$4:$R$207,4,FALSE),0)</f>
        <v>0</v>
      </c>
      <c r="X113" s="6">
        <f>IF(Nov!$E115&gt;0,VLOOKUP($A113,Nov!$O$4:$T$207,5,FALSE)+Nov!L$4/1000,0)</f>
        <v>0</v>
      </c>
      <c r="Y113" s="16">
        <f t="shared" si="143"/>
        <v>0</v>
      </c>
      <c r="Z113" s="6">
        <f>IF(Dec!$E115&gt;0,VLOOKUP($A113,Dec!$O$4:$R$208,4,FALSE),0)</f>
        <v>0</v>
      </c>
      <c r="AA113" s="6">
        <f>IF(Dec!$E115&gt;0,VLOOKUP($A113,Dec!$O$4:$T$208,5,FALSE)+Dec!L$4/1000,0)</f>
        <v>0</v>
      </c>
      <c r="AB113" s="16">
        <f t="shared" si="144"/>
        <v>0</v>
      </c>
      <c r="AC113" s="6">
        <f>IF(Jan!$E115&gt;0,VLOOKUP($A113,Jan!$O$4:$R$207,4,FALSE),0)</f>
        <v>0</v>
      </c>
      <c r="AD113" s="6">
        <f>IF(Jan!$E115&gt;0,VLOOKUP($A113,Jan!$O$4:$T$207,5,FALSE)+Jan!L$4/1000,0)</f>
        <v>0</v>
      </c>
      <c r="AE113" s="16">
        <f t="shared" si="145"/>
        <v>0</v>
      </c>
      <c r="AF113" s="6">
        <f>IF(Feb!$E115&gt;0,VLOOKUP($A113,Feb!$O$4:$R$207,4,FALSE),0)</f>
        <v>0</v>
      </c>
      <c r="AG113" s="6">
        <f>IF(Feb!$E115&gt;0,VLOOKUP($A113,Feb!$O$4:$T$207,5,FALSE)+Feb!L$4/1000,0)</f>
        <v>0</v>
      </c>
      <c r="AH113" s="16">
        <f t="shared" si="146"/>
        <v>0</v>
      </c>
      <c r="AI113" s="6">
        <f>IF(Mar!$E115&gt;0,VLOOKUP($A113,Mar!$O$4:$R$207,4,FALSE),0)</f>
        <v>0</v>
      </c>
      <c r="AJ113" s="6">
        <f>IF(Mar!$E115&gt;0,VLOOKUP($A113,Mar!$O$4:$T$207,5,FALSE)+Mar!L$4/1000,0)</f>
        <v>0</v>
      </c>
      <c r="AK113" s="16">
        <f t="shared" si="147"/>
        <v>0</v>
      </c>
      <c r="AN113" s="16">
        <f t="shared" si="148"/>
        <v>0</v>
      </c>
      <c r="AQ113" s="1">
        <f t="shared" si="149"/>
        <v>0</v>
      </c>
      <c r="AR113" s="6">
        <f t="shared" si="150"/>
        <v>0</v>
      </c>
      <c r="AS113" s="6">
        <f t="shared" si="151"/>
        <v>0</v>
      </c>
      <c r="AT113" s="6">
        <f t="shared" si="152"/>
        <v>0</v>
      </c>
      <c r="AU113" s="6">
        <f t="shared" si="153"/>
        <v>0</v>
      </c>
      <c r="AV113" s="6">
        <f t="shared" si="154"/>
        <v>0</v>
      </c>
      <c r="AW113" s="6">
        <f t="shared" si="155"/>
        <v>0</v>
      </c>
      <c r="AX113" s="6">
        <f t="shared" si="156"/>
        <v>0</v>
      </c>
      <c r="AY113" s="6">
        <f t="shared" si="157"/>
        <v>0</v>
      </c>
      <c r="AZ113" s="6">
        <f t="shared" si="158"/>
        <v>0</v>
      </c>
      <c r="BA113" s="6">
        <f t="shared" si="159"/>
        <v>0</v>
      </c>
      <c r="BB113" s="6">
        <f t="shared" si="160"/>
        <v>0</v>
      </c>
      <c r="BC113" s="6">
        <f t="shared" si="161"/>
        <v>0</v>
      </c>
      <c r="BE113" s="1">
        <f t="shared" si="127"/>
        <v>0</v>
      </c>
      <c r="BF113" s="1">
        <f t="shared" si="128"/>
        <v>0</v>
      </c>
      <c r="BG113" s="1">
        <f t="shared" si="129"/>
        <v>0</v>
      </c>
      <c r="BH113" s="1">
        <f t="shared" si="130"/>
        <v>0</v>
      </c>
      <c r="BI113" s="1">
        <f t="shared" si="131"/>
        <v>0</v>
      </c>
      <c r="BJ113" s="1">
        <f t="shared" si="132"/>
        <v>0</v>
      </c>
      <c r="BK113" s="1">
        <f t="shared" si="133"/>
        <v>0</v>
      </c>
      <c r="BL113" s="1">
        <f t="shared" si="134"/>
        <v>0</v>
      </c>
      <c r="BM113" s="1">
        <f t="shared" si="135"/>
        <v>0</v>
      </c>
    </row>
    <row r="114" spans="2:65" x14ac:dyDescent="0.3">
      <c r="B114" s="6">
        <f>IF(Apr!$E116&gt;0,VLOOKUP($A114,Apr!$O$4:$T$209,4,FALSE),0)</f>
        <v>0</v>
      </c>
      <c r="C114" s="6">
        <f>IF(Apr!$E116&gt;0,VLOOKUP($A114,Apr!$O$4:$T$209,5,FALSE)+Apr!L$4/1000,0)</f>
        <v>0</v>
      </c>
      <c r="D114" s="16">
        <f t="shared" si="136"/>
        <v>0</v>
      </c>
      <c r="E114" s="6">
        <f>IF(May!$E116&gt;0,VLOOKUP($A114,May!$O$4:$T$208,4,FALSE),0)</f>
        <v>0</v>
      </c>
      <c r="F114" s="6">
        <f>IF(May!$E116&gt;0,VLOOKUP($A114,May!$O$4:$T$208,5,FALSE)+May!L$4/1000,0)</f>
        <v>0</v>
      </c>
      <c r="G114" s="16">
        <f t="shared" si="137"/>
        <v>0</v>
      </c>
      <c r="H114" s="6">
        <f>IF(Jun!$E116&gt;0,VLOOKUP($A114,Jun!$O$4:$R$208,4,FALSE),0)</f>
        <v>0</v>
      </c>
      <c r="I114" s="6">
        <f>IF(Jun!$E116&gt;0,VLOOKUP($A114,Jun!$O$4:$T$208,5,FALSE)+Jun!L$4/1000,0)</f>
        <v>0</v>
      </c>
      <c r="J114" s="16">
        <f t="shared" si="138"/>
        <v>0</v>
      </c>
      <c r="K114" s="6">
        <f>IF(Jul!$E116&gt;0,VLOOKUP($A114,Jul!$O$4:$R$207,4,FALSE),0)</f>
        <v>0</v>
      </c>
      <c r="L114" s="6">
        <f>IF(Jul!$E116&gt;0,VLOOKUP($A114,Jul!$O$4:$T$207,5,FALSE)+Jul!$L$4/1000,0)</f>
        <v>0</v>
      </c>
      <c r="M114" s="16">
        <f t="shared" si="139"/>
        <v>0</v>
      </c>
      <c r="N114" s="6">
        <f>IF(Aug!$E116&gt;0,VLOOKUP($A114,Aug!$O$4:$R$207,4,FALSE),0)</f>
        <v>0</v>
      </c>
      <c r="O114" s="6">
        <f>IF(Aug!$E116&gt;0,VLOOKUP($A114,Aug!$O$4:$T$207,5,FALSE)+Aug!L$4/1000,0)</f>
        <v>0</v>
      </c>
      <c r="P114" s="16">
        <f t="shared" si="140"/>
        <v>0</v>
      </c>
      <c r="Q114" s="6">
        <f>IF(Sep!$E116&gt;0,VLOOKUP($A114,Sep!$O$4:$R$207,4,FALSE),0)</f>
        <v>0</v>
      </c>
      <c r="R114" s="6">
        <f>IF(Sep!$E116&gt;0,VLOOKUP($A114,Sep!$O$4:$T$207,5,FALSE)+Sep!L$4/1000,0)</f>
        <v>0</v>
      </c>
      <c r="S114" s="16">
        <f t="shared" si="141"/>
        <v>0</v>
      </c>
      <c r="T114" s="6">
        <f>IF(Oct!$E116&gt;0,VLOOKUP($A114,Oct!$O$4:$R$207,4,FALSE),0)</f>
        <v>0</v>
      </c>
      <c r="U114" s="6">
        <f>IF(Oct!$E116&gt;0,VLOOKUP($A114,Oct!$O$4:$T$207,5,FALSE)+Oct!L$4/1000,0)</f>
        <v>0</v>
      </c>
      <c r="V114" s="16">
        <f t="shared" si="142"/>
        <v>0</v>
      </c>
      <c r="W114" s="6">
        <f>IF(Nov!$E116&gt;0,VLOOKUP($A114,Nov!$O$4:$R$207,4,FALSE),0)</f>
        <v>0</v>
      </c>
      <c r="X114" s="6">
        <f>IF(Nov!$E116&gt;0,VLOOKUP($A114,Nov!$O$4:$T$207,5,FALSE)+Nov!L$4/1000,0)</f>
        <v>0</v>
      </c>
      <c r="Y114" s="16">
        <f t="shared" si="143"/>
        <v>0</v>
      </c>
      <c r="Z114" s="6">
        <f>IF(Dec!$E116&gt;0,VLOOKUP($A114,Dec!$O$4:$R$208,4,FALSE),0)</f>
        <v>0</v>
      </c>
      <c r="AA114" s="6">
        <f>IF(Dec!$E116&gt;0,VLOOKUP($A114,Dec!$O$4:$T$208,5,FALSE)+Dec!L$4/1000,0)</f>
        <v>0</v>
      </c>
      <c r="AB114" s="16">
        <f t="shared" si="144"/>
        <v>0</v>
      </c>
      <c r="AC114" s="6">
        <f>IF(Jan!$E116&gt;0,VLOOKUP($A114,Jan!$O$4:$R$207,4,FALSE),0)</f>
        <v>0</v>
      </c>
      <c r="AD114" s="6">
        <f>IF(Jan!$E116&gt;0,VLOOKUP($A114,Jan!$O$4:$T$207,5,FALSE)+Jan!L$4/1000,0)</f>
        <v>0</v>
      </c>
      <c r="AE114" s="16">
        <f t="shared" si="145"/>
        <v>0</v>
      </c>
      <c r="AF114" s="6">
        <f>IF(Feb!$E116&gt;0,VLOOKUP($A114,Feb!$O$4:$R$207,4,FALSE),0)</f>
        <v>0</v>
      </c>
      <c r="AG114" s="6">
        <f>IF(Feb!$E116&gt;0,VLOOKUP($A114,Feb!$O$4:$T$207,5,FALSE)+Feb!L$4/1000,0)</f>
        <v>0</v>
      </c>
      <c r="AH114" s="16">
        <f t="shared" si="146"/>
        <v>0</v>
      </c>
      <c r="AI114" s="6">
        <f>IF(Mar!$E116&gt;0,VLOOKUP($A114,Mar!$O$4:$R$207,4,FALSE),0)</f>
        <v>0</v>
      </c>
      <c r="AJ114" s="6">
        <f>IF(Mar!$E116&gt;0,VLOOKUP($A114,Mar!$O$4:$T$207,5,FALSE)+Mar!L$4/1000,0)</f>
        <v>0</v>
      </c>
      <c r="AK114" s="16">
        <f t="shared" si="147"/>
        <v>0</v>
      </c>
      <c r="AN114" s="16">
        <f t="shared" si="148"/>
        <v>0</v>
      </c>
      <c r="AQ114" s="1">
        <f t="shared" si="149"/>
        <v>0</v>
      </c>
      <c r="AR114" s="6">
        <f t="shared" si="150"/>
        <v>0</v>
      </c>
      <c r="AS114" s="6">
        <f t="shared" si="151"/>
        <v>0</v>
      </c>
      <c r="AT114" s="6">
        <f t="shared" si="152"/>
        <v>0</v>
      </c>
      <c r="AU114" s="6">
        <f t="shared" si="153"/>
        <v>0</v>
      </c>
      <c r="AV114" s="6">
        <f t="shared" si="154"/>
        <v>0</v>
      </c>
      <c r="AW114" s="6">
        <f t="shared" si="155"/>
        <v>0</v>
      </c>
      <c r="AX114" s="6">
        <f t="shared" si="156"/>
        <v>0</v>
      </c>
      <c r="AY114" s="6">
        <f t="shared" si="157"/>
        <v>0</v>
      </c>
      <c r="AZ114" s="6">
        <f t="shared" si="158"/>
        <v>0</v>
      </c>
      <c r="BA114" s="6">
        <f t="shared" si="159"/>
        <v>0</v>
      </c>
      <c r="BB114" s="6">
        <f t="shared" si="160"/>
        <v>0</v>
      </c>
      <c r="BC114" s="6">
        <f t="shared" si="161"/>
        <v>0</v>
      </c>
      <c r="BE114" s="1">
        <f t="shared" si="127"/>
        <v>0</v>
      </c>
      <c r="BF114" s="1">
        <f t="shared" si="128"/>
        <v>0</v>
      </c>
      <c r="BG114" s="1">
        <f t="shared" si="129"/>
        <v>0</v>
      </c>
      <c r="BH114" s="1">
        <f t="shared" si="130"/>
        <v>0</v>
      </c>
      <c r="BI114" s="1">
        <f t="shared" si="131"/>
        <v>0</v>
      </c>
      <c r="BJ114" s="1">
        <f t="shared" si="132"/>
        <v>0</v>
      </c>
      <c r="BK114" s="1">
        <f t="shared" si="133"/>
        <v>0</v>
      </c>
      <c r="BL114" s="1">
        <f t="shared" si="134"/>
        <v>0</v>
      </c>
      <c r="BM114" s="1">
        <f t="shared" si="135"/>
        <v>0</v>
      </c>
    </row>
    <row r="115" spans="2:65" x14ac:dyDescent="0.3">
      <c r="B115" s="6">
        <f>IF(Apr!$E117&gt;0,VLOOKUP($A115,Apr!$O$4:$T$209,4,FALSE),0)</f>
        <v>0</v>
      </c>
      <c r="C115" s="6">
        <f>IF(Apr!$E117&gt;0,VLOOKUP($A115,Apr!$O$4:$T$209,5,FALSE)+Apr!L$4/1000,0)</f>
        <v>0</v>
      </c>
      <c r="D115" s="16">
        <f t="shared" si="136"/>
        <v>0</v>
      </c>
      <c r="E115" s="6">
        <f>IF(May!$E117&gt;0,VLOOKUP($A115,May!$O$4:$T$208,4,FALSE),0)</f>
        <v>0</v>
      </c>
      <c r="F115" s="6">
        <f>IF(May!$E117&gt;0,VLOOKUP($A115,May!$O$4:$T$208,5,FALSE)+May!L$4/1000,0)</f>
        <v>0</v>
      </c>
      <c r="G115" s="16">
        <f t="shared" si="137"/>
        <v>0</v>
      </c>
      <c r="H115" s="6">
        <f>IF(Jun!$E117&gt;0,VLOOKUP($A115,Jun!$O$4:$R$208,4,FALSE),0)</f>
        <v>0</v>
      </c>
      <c r="I115" s="6">
        <f>IF(Jun!$E117&gt;0,VLOOKUP($A115,Jun!$O$4:$T$208,5,FALSE)+Jun!L$4/1000,0)</f>
        <v>0</v>
      </c>
      <c r="J115" s="16">
        <f t="shared" si="138"/>
        <v>0</v>
      </c>
      <c r="K115" s="6">
        <f>IF(Jul!$E117&gt;0,VLOOKUP($A115,Jul!$O$4:$R$207,4,FALSE),0)</f>
        <v>0</v>
      </c>
      <c r="L115" s="6">
        <f>IF(Jul!$E117&gt;0,VLOOKUP($A115,Jul!$O$4:$T$207,5,FALSE)+Jul!$L$4/1000,0)</f>
        <v>0</v>
      </c>
      <c r="M115" s="16">
        <f t="shared" si="139"/>
        <v>0</v>
      </c>
      <c r="N115" s="6">
        <f>IF(Aug!$E117&gt;0,VLOOKUP($A115,Aug!$O$4:$R$207,4,FALSE),0)</f>
        <v>0</v>
      </c>
      <c r="O115" s="6">
        <f>IF(Aug!$E117&gt;0,VLOOKUP($A115,Aug!$O$4:$T$207,5,FALSE)+Aug!L$4/1000,0)</f>
        <v>0</v>
      </c>
      <c r="P115" s="16">
        <f t="shared" si="140"/>
        <v>0</v>
      </c>
      <c r="Q115" s="6">
        <f>IF(Sep!$E117&gt;0,VLOOKUP($A115,Sep!$O$4:$R$207,4,FALSE),0)</f>
        <v>0</v>
      </c>
      <c r="R115" s="6">
        <f>IF(Sep!$E117&gt;0,VLOOKUP($A115,Sep!$O$4:$T$207,5,FALSE)+Sep!L$4/1000,0)</f>
        <v>0</v>
      </c>
      <c r="S115" s="16">
        <f t="shared" si="141"/>
        <v>0</v>
      </c>
      <c r="T115" s="6">
        <f>IF(Oct!$E117&gt;0,VLOOKUP($A115,Oct!$O$4:$R$207,4,FALSE),0)</f>
        <v>0</v>
      </c>
      <c r="U115" s="6">
        <f>IF(Oct!$E117&gt;0,VLOOKUP($A115,Oct!$O$4:$T$207,5,FALSE)+Oct!L$4/1000,0)</f>
        <v>0</v>
      </c>
      <c r="V115" s="16">
        <f t="shared" si="142"/>
        <v>0</v>
      </c>
      <c r="W115" s="6">
        <f>IF(Nov!$E117&gt;0,VLOOKUP($A115,Nov!$O$4:$R$207,4,FALSE),0)</f>
        <v>0</v>
      </c>
      <c r="X115" s="6">
        <f>IF(Nov!$E117&gt;0,VLOOKUP($A115,Nov!$O$4:$T$207,5,FALSE)+Nov!L$4/1000,0)</f>
        <v>0</v>
      </c>
      <c r="Y115" s="16">
        <f t="shared" si="143"/>
        <v>0</v>
      </c>
      <c r="Z115" s="6">
        <f>IF(Dec!$E117&gt;0,VLOOKUP($A115,Dec!$O$4:$R$208,4,FALSE),0)</f>
        <v>0</v>
      </c>
      <c r="AA115" s="6">
        <f>IF(Dec!$E117&gt;0,VLOOKUP($A115,Dec!$O$4:$T$208,5,FALSE)+Dec!L$4/1000,0)</f>
        <v>0</v>
      </c>
      <c r="AB115" s="16">
        <f t="shared" si="144"/>
        <v>0</v>
      </c>
      <c r="AC115" s="6">
        <f>IF(Jan!$E117&gt;0,VLOOKUP($A115,Jan!$O$4:$R$207,4,FALSE),0)</f>
        <v>0</v>
      </c>
      <c r="AD115" s="6">
        <f>IF(Jan!$E117&gt;0,VLOOKUP($A115,Jan!$O$4:$T$207,5,FALSE)+Jan!L$4/1000,0)</f>
        <v>0</v>
      </c>
      <c r="AE115" s="16">
        <f t="shared" si="145"/>
        <v>0</v>
      </c>
      <c r="AF115" s="6">
        <f>IF(Feb!$E117&gt;0,VLOOKUP($A115,Feb!$O$4:$R$207,4,FALSE),0)</f>
        <v>0</v>
      </c>
      <c r="AG115" s="6">
        <f>IF(Feb!$E117&gt;0,VLOOKUP($A115,Feb!$O$4:$T$207,5,FALSE)+Feb!L$4/1000,0)</f>
        <v>0</v>
      </c>
      <c r="AH115" s="16">
        <f t="shared" si="146"/>
        <v>0</v>
      </c>
      <c r="AI115" s="6">
        <f>IF(Mar!$E117&gt;0,VLOOKUP($A115,Mar!$O$4:$R$207,4,FALSE),0)</f>
        <v>0</v>
      </c>
      <c r="AJ115" s="6">
        <f>IF(Mar!$E117&gt;0,VLOOKUP($A115,Mar!$O$4:$T$207,5,FALSE)+Mar!L$4/1000,0)</f>
        <v>0</v>
      </c>
      <c r="AK115" s="16">
        <f t="shared" si="147"/>
        <v>0</v>
      </c>
      <c r="AN115" s="16">
        <f t="shared" si="148"/>
        <v>0</v>
      </c>
      <c r="AQ115" s="1">
        <f t="shared" si="149"/>
        <v>0</v>
      </c>
      <c r="AR115" s="6">
        <f t="shared" si="150"/>
        <v>0</v>
      </c>
      <c r="AS115" s="6">
        <f t="shared" si="151"/>
        <v>0</v>
      </c>
      <c r="AT115" s="6">
        <f t="shared" si="152"/>
        <v>0</v>
      </c>
      <c r="AU115" s="6">
        <f t="shared" si="153"/>
        <v>0</v>
      </c>
      <c r="AV115" s="6">
        <f t="shared" si="154"/>
        <v>0</v>
      </c>
      <c r="AW115" s="6">
        <f t="shared" si="155"/>
        <v>0</v>
      </c>
      <c r="AX115" s="6">
        <f t="shared" si="156"/>
        <v>0</v>
      </c>
      <c r="AY115" s="6">
        <f t="shared" si="157"/>
        <v>0</v>
      </c>
      <c r="AZ115" s="6">
        <f t="shared" si="158"/>
        <v>0</v>
      </c>
      <c r="BA115" s="6">
        <f t="shared" si="159"/>
        <v>0</v>
      </c>
      <c r="BB115" s="6">
        <f t="shared" si="160"/>
        <v>0</v>
      </c>
      <c r="BC115" s="6">
        <f t="shared" si="161"/>
        <v>0</v>
      </c>
      <c r="BE115" s="1">
        <f t="shared" si="127"/>
        <v>0</v>
      </c>
      <c r="BF115" s="1">
        <f t="shared" si="128"/>
        <v>0</v>
      </c>
      <c r="BG115" s="1">
        <f t="shared" si="129"/>
        <v>0</v>
      </c>
      <c r="BH115" s="1">
        <f t="shared" si="130"/>
        <v>0</v>
      </c>
      <c r="BI115" s="1">
        <f t="shared" si="131"/>
        <v>0</v>
      </c>
      <c r="BJ115" s="1">
        <f t="shared" si="132"/>
        <v>0</v>
      </c>
      <c r="BK115" s="1">
        <f t="shared" si="133"/>
        <v>0</v>
      </c>
      <c r="BL115" s="1">
        <f t="shared" si="134"/>
        <v>0</v>
      </c>
      <c r="BM115" s="1">
        <f t="shared" si="135"/>
        <v>0</v>
      </c>
    </row>
    <row r="116" spans="2:65" x14ac:dyDescent="0.3">
      <c r="B116" s="6">
        <f>IF(Apr!$E118&gt;0,VLOOKUP($A116,Apr!$O$4:$T$209,4,FALSE),0)</f>
        <v>0</v>
      </c>
      <c r="C116" s="6">
        <f>IF(Apr!$E118&gt;0,VLOOKUP($A116,Apr!$O$4:$T$209,5,FALSE)+Apr!L$4/1000,0)</f>
        <v>0</v>
      </c>
      <c r="D116" s="16">
        <f t="shared" si="136"/>
        <v>0</v>
      </c>
      <c r="E116" s="6">
        <f>IF(May!$E118&gt;0,VLOOKUP($A116,May!$O$4:$T$208,4,FALSE),0)</f>
        <v>0</v>
      </c>
      <c r="F116" s="6">
        <f>IF(May!$E118&gt;0,VLOOKUP($A116,May!$O$4:$T$208,5,FALSE)+May!L$4/1000,0)</f>
        <v>0</v>
      </c>
      <c r="G116" s="16">
        <f t="shared" si="137"/>
        <v>0</v>
      </c>
      <c r="H116" s="6">
        <f>IF(Jun!$E118&gt;0,VLOOKUP($A116,Jun!$O$4:$R$208,4,FALSE),0)</f>
        <v>0</v>
      </c>
      <c r="I116" s="6">
        <f>IF(Jun!$E118&gt;0,VLOOKUP($A116,Jun!$O$4:$T$208,5,FALSE)+Jun!L$4/1000,0)</f>
        <v>0</v>
      </c>
      <c r="J116" s="16">
        <f t="shared" si="138"/>
        <v>0</v>
      </c>
      <c r="K116" s="6">
        <f>IF(Jul!$E118&gt;0,VLOOKUP($A116,Jul!$O$4:$R$207,4,FALSE),0)</f>
        <v>0</v>
      </c>
      <c r="L116" s="6">
        <f>IF(Jul!$E118&gt;0,VLOOKUP($A116,Jul!$O$4:$T$207,5,FALSE)+Jul!$L$4/1000,0)</f>
        <v>0</v>
      </c>
      <c r="M116" s="16">
        <f t="shared" si="139"/>
        <v>0</v>
      </c>
      <c r="N116" s="6">
        <f>IF(Aug!$E118&gt;0,VLOOKUP($A116,Aug!$O$4:$R$207,4,FALSE),0)</f>
        <v>0</v>
      </c>
      <c r="O116" s="6">
        <f>IF(Aug!$E118&gt;0,VLOOKUP($A116,Aug!$O$4:$T$207,5,FALSE)+Aug!L$4/1000,0)</f>
        <v>0</v>
      </c>
      <c r="P116" s="16">
        <f t="shared" si="140"/>
        <v>0</v>
      </c>
      <c r="Q116" s="6">
        <f>IF(Sep!$E118&gt;0,VLOOKUP($A116,Sep!$O$4:$R$207,4,FALSE),0)</f>
        <v>0</v>
      </c>
      <c r="R116" s="6">
        <f>IF(Sep!$E118&gt;0,VLOOKUP($A116,Sep!$O$4:$T$207,5,FALSE)+Sep!L$4/1000,0)</f>
        <v>0</v>
      </c>
      <c r="S116" s="16">
        <f t="shared" si="141"/>
        <v>0</v>
      </c>
      <c r="T116" s="6">
        <f>IF(Oct!$E118&gt;0,VLOOKUP($A116,Oct!$O$4:$R$207,4,FALSE),0)</f>
        <v>0</v>
      </c>
      <c r="U116" s="6">
        <f>IF(Oct!$E118&gt;0,VLOOKUP($A116,Oct!$O$4:$T$207,5,FALSE)+Oct!L$4/1000,0)</f>
        <v>0</v>
      </c>
      <c r="V116" s="16">
        <f t="shared" si="142"/>
        <v>0</v>
      </c>
      <c r="W116" s="6">
        <f>IF(Nov!$E118&gt;0,VLOOKUP($A116,Nov!$O$4:$R$207,4,FALSE),0)</f>
        <v>0</v>
      </c>
      <c r="X116" s="6">
        <f>IF(Nov!$E118&gt;0,VLOOKUP($A116,Nov!$O$4:$T$207,5,FALSE)+Nov!L$4/1000,0)</f>
        <v>0</v>
      </c>
      <c r="Y116" s="16">
        <f t="shared" si="143"/>
        <v>0</v>
      </c>
      <c r="Z116" s="6">
        <f>IF(Dec!$E118&gt;0,VLOOKUP($A116,Dec!$O$4:$R$208,4,FALSE),0)</f>
        <v>0</v>
      </c>
      <c r="AA116" s="6">
        <f>IF(Dec!$E118&gt;0,VLOOKUP($A116,Dec!$O$4:$T$208,5,FALSE)+Dec!L$4/1000,0)</f>
        <v>0</v>
      </c>
      <c r="AB116" s="16">
        <f t="shared" si="144"/>
        <v>0</v>
      </c>
      <c r="AC116" s="6">
        <f>IF(Jan!$E118&gt;0,VLOOKUP($A116,Jan!$O$4:$R$207,4,FALSE),0)</f>
        <v>0</v>
      </c>
      <c r="AD116" s="6">
        <f>IF(Jan!$E118&gt;0,VLOOKUP($A116,Jan!$O$4:$T$207,5,FALSE)+Jan!L$4/1000,0)</f>
        <v>0</v>
      </c>
      <c r="AE116" s="16">
        <f t="shared" si="145"/>
        <v>0</v>
      </c>
      <c r="AF116" s="6">
        <f>IF(Feb!$E118&gt;0,VLOOKUP($A116,Feb!$O$4:$R$207,4,FALSE),0)</f>
        <v>0</v>
      </c>
      <c r="AG116" s="6">
        <f>IF(Feb!$E118&gt;0,VLOOKUP($A116,Feb!$O$4:$T$207,5,FALSE)+Feb!L$4/1000,0)</f>
        <v>0</v>
      </c>
      <c r="AH116" s="16">
        <f t="shared" si="146"/>
        <v>0</v>
      </c>
      <c r="AI116" s="6">
        <f>IF(Mar!$E118&gt;0,VLOOKUP($A116,Mar!$O$4:$R$207,4,FALSE),0)</f>
        <v>0</v>
      </c>
      <c r="AJ116" s="6">
        <f>IF(Mar!$E118&gt;0,VLOOKUP($A116,Mar!$O$4:$T$207,5,FALSE)+Mar!L$4/1000,0)</f>
        <v>0</v>
      </c>
      <c r="AK116" s="16">
        <f t="shared" si="147"/>
        <v>0</v>
      </c>
      <c r="AN116" s="16">
        <f t="shared" si="148"/>
        <v>0</v>
      </c>
      <c r="AQ116" s="1">
        <f t="shared" si="149"/>
        <v>0</v>
      </c>
      <c r="AR116" s="6">
        <f t="shared" si="150"/>
        <v>0</v>
      </c>
      <c r="AS116" s="6">
        <f t="shared" si="151"/>
        <v>0</v>
      </c>
      <c r="AT116" s="6">
        <f t="shared" si="152"/>
        <v>0</v>
      </c>
      <c r="AU116" s="6">
        <f t="shared" si="153"/>
        <v>0</v>
      </c>
      <c r="AV116" s="6">
        <f t="shared" si="154"/>
        <v>0</v>
      </c>
      <c r="AW116" s="6">
        <f t="shared" si="155"/>
        <v>0</v>
      </c>
      <c r="AX116" s="6">
        <f t="shared" si="156"/>
        <v>0</v>
      </c>
      <c r="AY116" s="6">
        <f t="shared" si="157"/>
        <v>0</v>
      </c>
      <c r="AZ116" s="6">
        <f t="shared" si="158"/>
        <v>0</v>
      </c>
      <c r="BA116" s="6">
        <f t="shared" si="159"/>
        <v>0</v>
      </c>
      <c r="BB116" s="6">
        <f t="shared" si="160"/>
        <v>0</v>
      </c>
      <c r="BC116" s="6">
        <f t="shared" si="161"/>
        <v>0</v>
      </c>
      <c r="BE116" s="1">
        <f t="shared" si="127"/>
        <v>0</v>
      </c>
      <c r="BF116" s="1">
        <f t="shared" si="128"/>
        <v>0</v>
      </c>
      <c r="BG116" s="1">
        <f t="shared" si="129"/>
        <v>0</v>
      </c>
      <c r="BH116" s="1">
        <f t="shared" si="130"/>
        <v>0</v>
      </c>
      <c r="BI116" s="1">
        <f t="shared" si="131"/>
        <v>0</v>
      </c>
      <c r="BJ116" s="1">
        <f t="shared" si="132"/>
        <v>0</v>
      </c>
      <c r="BK116" s="1">
        <f t="shared" si="133"/>
        <v>0</v>
      </c>
      <c r="BL116" s="1">
        <f t="shared" si="134"/>
        <v>0</v>
      </c>
      <c r="BM116" s="1">
        <f t="shared" si="135"/>
        <v>0</v>
      </c>
    </row>
    <row r="117" spans="2:65" x14ac:dyDescent="0.3">
      <c r="B117" s="6">
        <f>IF(Apr!$E119&gt;0,VLOOKUP($A117,Apr!$O$4:$T$209,4,FALSE),0)</f>
        <v>0</v>
      </c>
      <c r="C117" s="6">
        <f>IF(Apr!$E119&gt;0,VLOOKUP($A117,Apr!$O$4:$T$209,5,FALSE)+Apr!L$4/1000,0)</f>
        <v>0</v>
      </c>
      <c r="D117" s="16">
        <f t="shared" si="136"/>
        <v>0</v>
      </c>
      <c r="E117" s="6">
        <f>IF(May!$E119&gt;0,VLOOKUP($A117,May!$O$4:$T$208,4,FALSE),0)</f>
        <v>0</v>
      </c>
      <c r="F117" s="6">
        <f>IF(May!$E119&gt;0,VLOOKUP($A117,May!$O$4:$T$208,5,FALSE)+May!L$4/1000,0)</f>
        <v>0</v>
      </c>
      <c r="G117" s="16">
        <f t="shared" si="137"/>
        <v>0</v>
      </c>
      <c r="H117" s="6">
        <f>IF(Jun!$E119&gt;0,VLOOKUP($A117,Jun!$O$4:$R$208,4,FALSE),0)</f>
        <v>0</v>
      </c>
      <c r="I117" s="6">
        <f>IF(Jun!$E119&gt;0,VLOOKUP($A117,Jun!$O$4:$T$208,5,FALSE)+Jun!L$4/1000,0)</f>
        <v>0</v>
      </c>
      <c r="J117" s="16">
        <f t="shared" si="138"/>
        <v>0</v>
      </c>
      <c r="K117" s="6">
        <f>IF(Jul!$E119&gt;0,VLOOKUP($A117,Jul!$O$4:$R$207,4,FALSE),0)</f>
        <v>0</v>
      </c>
      <c r="L117" s="6">
        <f>IF(Jul!$E119&gt;0,VLOOKUP($A117,Jul!$O$4:$T$207,5,FALSE)+Jul!$L$4/1000,0)</f>
        <v>0</v>
      </c>
      <c r="M117" s="16">
        <f t="shared" si="139"/>
        <v>0</v>
      </c>
      <c r="N117" s="6">
        <f>IF(Aug!$E119&gt;0,VLOOKUP($A117,Aug!$O$4:$R$207,4,FALSE),0)</f>
        <v>0</v>
      </c>
      <c r="O117" s="6">
        <f>IF(Aug!$E119&gt;0,VLOOKUP($A117,Aug!$O$4:$T$207,5,FALSE)+Aug!L$4/1000,0)</f>
        <v>0</v>
      </c>
      <c r="P117" s="16">
        <f t="shared" si="140"/>
        <v>0</v>
      </c>
      <c r="Q117" s="6">
        <f>IF(Sep!$E119&gt;0,VLOOKUP($A117,Sep!$O$4:$R$207,4,FALSE),0)</f>
        <v>0</v>
      </c>
      <c r="R117" s="6">
        <f>IF(Sep!$E119&gt;0,VLOOKUP($A117,Sep!$O$4:$T$207,5,FALSE)+Sep!L$4/1000,0)</f>
        <v>0</v>
      </c>
      <c r="S117" s="16">
        <f t="shared" si="141"/>
        <v>0</v>
      </c>
      <c r="T117" s="6">
        <f>IF(Oct!$E119&gt;0,VLOOKUP($A117,Oct!$O$4:$R$207,4,FALSE),0)</f>
        <v>0</v>
      </c>
      <c r="U117" s="6">
        <f>IF(Oct!$E119&gt;0,VLOOKUP($A117,Oct!$O$4:$T$207,5,FALSE)+Oct!L$4/1000,0)</f>
        <v>0</v>
      </c>
      <c r="V117" s="16">
        <f t="shared" si="142"/>
        <v>0</v>
      </c>
      <c r="W117" s="6">
        <f>IF(Nov!$E119&gt;0,VLOOKUP($A117,Nov!$O$4:$R$207,4,FALSE),0)</f>
        <v>0</v>
      </c>
      <c r="X117" s="6">
        <f>IF(Nov!$E119&gt;0,VLOOKUP($A117,Nov!$O$4:$T$207,5,FALSE)+Nov!L$4/1000,0)</f>
        <v>0</v>
      </c>
      <c r="Y117" s="16">
        <f t="shared" si="143"/>
        <v>0</v>
      </c>
      <c r="Z117" s="6">
        <f>IF(Dec!$E119&gt;0,VLOOKUP($A117,Dec!$O$4:$R$208,4,FALSE),0)</f>
        <v>0</v>
      </c>
      <c r="AA117" s="6">
        <f>IF(Dec!$E119&gt;0,VLOOKUP($A117,Dec!$O$4:$T$208,5,FALSE)+Dec!L$4/1000,0)</f>
        <v>0</v>
      </c>
      <c r="AB117" s="16">
        <f t="shared" si="144"/>
        <v>0</v>
      </c>
      <c r="AC117" s="6">
        <f>IF(Jan!$E119&gt;0,VLOOKUP($A117,Jan!$O$4:$R$207,4,FALSE),0)</f>
        <v>0</v>
      </c>
      <c r="AD117" s="6">
        <f>IF(Jan!$E119&gt;0,VLOOKUP($A117,Jan!$O$4:$T$207,5,FALSE)+Jan!L$4/1000,0)</f>
        <v>0</v>
      </c>
      <c r="AE117" s="16">
        <f t="shared" si="145"/>
        <v>0</v>
      </c>
      <c r="AF117" s="6">
        <f>IF(Feb!$E119&gt;0,VLOOKUP($A117,Feb!$O$4:$R$207,4,FALSE),0)</f>
        <v>0</v>
      </c>
      <c r="AG117" s="6">
        <f>IF(Feb!$E119&gt;0,VLOOKUP($A117,Feb!$O$4:$T$207,5,FALSE)+Feb!L$4/1000,0)</f>
        <v>0</v>
      </c>
      <c r="AH117" s="16">
        <f t="shared" si="146"/>
        <v>0</v>
      </c>
      <c r="AI117" s="6">
        <f>IF(Mar!$E119&gt;0,VLOOKUP($A117,Mar!$O$4:$R$207,4,FALSE),0)</f>
        <v>0</v>
      </c>
      <c r="AJ117" s="6">
        <f>IF(Mar!$E119&gt;0,VLOOKUP($A117,Mar!$O$4:$T$207,5,FALSE)+Mar!L$4/1000,0)</f>
        <v>0</v>
      </c>
      <c r="AK117" s="16">
        <f t="shared" si="147"/>
        <v>0</v>
      </c>
      <c r="AN117" s="16">
        <f t="shared" si="148"/>
        <v>0</v>
      </c>
      <c r="AQ117" s="1">
        <f t="shared" si="149"/>
        <v>0</v>
      </c>
      <c r="AR117" s="6">
        <f t="shared" si="150"/>
        <v>0</v>
      </c>
      <c r="AS117" s="6">
        <f t="shared" si="151"/>
        <v>0</v>
      </c>
      <c r="AT117" s="6">
        <f t="shared" si="152"/>
        <v>0</v>
      </c>
      <c r="AU117" s="6">
        <f t="shared" si="153"/>
        <v>0</v>
      </c>
      <c r="AV117" s="6">
        <f t="shared" si="154"/>
        <v>0</v>
      </c>
      <c r="AW117" s="6">
        <f t="shared" si="155"/>
        <v>0</v>
      </c>
      <c r="AX117" s="6">
        <f t="shared" si="156"/>
        <v>0</v>
      </c>
      <c r="AY117" s="6">
        <f t="shared" si="157"/>
        <v>0</v>
      </c>
      <c r="AZ117" s="6">
        <f t="shared" si="158"/>
        <v>0</v>
      </c>
      <c r="BA117" s="6">
        <f t="shared" si="159"/>
        <v>0</v>
      </c>
      <c r="BB117" s="6">
        <f t="shared" si="160"/>
        <v>0</v>
      </c>
      <c r="BC117" s="6">
        <f t="shared" si="161"/>
        <v>0</v>
      </c>
      <c r="BE117" s="1">
        <f t="shared" si="127"/>
        <v>0</v>
      </c>
      <c r="BF117" s="1">
        <f t="shared" si="128"/>
        <v>0</v>
      </c>
      <c r="BG117" s="1">
        <f t="shared" si="129"/>
        <v>0</v>
      </c>
      <c r="BH117" s="1">
        <f t="shared" si="130"/>
        <v>0</v>
      </c>
      <c r="BI117" s="1">
        <f t="shared" si="131"/>
        <v>0</v>
      </c>
      <c r="BJ117" s="1">
        <f t="shared" si="132"/>
        <v>0</v>
      </c>
      <c r="BK117" s="1">
        <f t="shared" si="133"/>
        <v>0</v>
      </c>
      <c r="BL117" s="1">
        <f t="shared" si="134"/>
        <v>0</v>
      </c>
      <c r="BM117" s="1">
        <f t="shared" si="135"/>
        <v>0</v>
      </c>
    </row>
    <row r="118" spans="2:65" x14ac:dyDescent="0.3">
      <c r="B118" s="6">
        <f>IF(Apr!$E120&gt;0,VLOOKUP($A118,Apr!$O$4:$T$209,4,FALSE),0)</f>
        <v>0</v>
      </c>
      <c r="C118" s="6">
        <f>IF(Apr!$E120&gt;0,VLOOKUP($A118,Apr!$O$4:$T$209,5,FALSE)+Apr!L$4/1000,0)</f>
        <v>0</v>
      </c>
      <c r="D118" s="16">
        <f t="shared" si="136"/>
        <v>0</v>
      </c>
      <c r="E118" s="6">
        <f>IF(May!$E120&gt;0,VLOOKUP($A118,May!$O$4:$T$208,4,FALSE),0)</f>
        <v>0</v>
      </c>
      <c r="F118" s="6">
        <f>IF(May!$E120&gt;0,VLOOKUP($A118,May!$O$4:$T$208,5,FALSE)+May!L$4/1000,0)</f>
        <v>0</v>
      </c>
      <c r="G118" s="16">
        <f t="shared" si="137"/>
        <v>0</v>
      </c>
      <c r="H118" s="6">
        <f>IF(Jun!$E120&gt;0,VLOOKUP($A118,Jun!$O$4:$R$208,4,FALSE),0)</f>
        <v>0</v>
      </c>
      <c r="I118" s="6">
        <f>IF(Jun!$E120&gt;0,VLOOKUP($A118,Jun!$O$4:$T$208,5,FALSE)+Jun!L$4/1000,0)</f>
        <v>0</v>
      </c>
      <c r="J118" s="16">
        <f t="shared" si="138"/>
        <v>0</v>
      </c>
      <c r="K118" s="6">
        <f>IF(Jul!$E120&gt;0,VLOOKUP($A118,Jul!$O$4:$R$207,4,FALSE),0)</f>
        <v>0</v>
      </c>
      <c r="L118" s="6">
        <f>IF(Jul!$E120&gt;0,VLOOKUP($A118,Jul!$O$4:$T$207,5,FALSE)+Jul!$L$4/1000,0)</f>
        <v>0</v>
      </c>
      <c r="M118" s="16">
        <f t="shared" si="139"/>
        <v>0</v>
      </c>
      <c r="N118" s="6">
        <f>IF(Aug!$E120&gt;0,VLOOKUP($A118,Aug!$O$4:$R$207,4,FALSE),0)</f>
        <v>0</v>
      </c>
      <c r="O118" s="6">
        <f>IF(Aug!$E120&gt;0,VLOOKUP($A118,Aug!$O$4:$T$207,5,FALSE)+Aug!L$4/1000,0)</f>
        <v>0</v>
      </c>
      <c r="P118" s="16">
        <f t="shared" si="140"/>
        <v>0</v>
      </c>
      <c r="Q118" s="6">
        <f>IF(Sep!$E120&gt;0,VLOOKUP($A118,Sep!$O$4:$R$207,4,FALSE),0)</f>
        <v>0</v>
      </c>
      <c r="R118" s="6">
        <f>IF(Sep!$E120&gt;0,VLOOKUP($A118,Sep!$O$4:$T$207,5,FALSE)+Sep!L$4/1000,0)</f>
        <v>0</v>
      </c>
      <c r="S118" s="16">
        <f t="shared" si="141"/>
        <v>0</v>
      </c>
      <c r="T118" s="6">
        <f>IF(Oct!$E120&gt;0,VLOOKUP($A118,Oct!$O$4:$R$207,4,FALSE),0)</f>
        <v>0</v>
      </c>
      <c r="U118" s="6">
        <f>IF(Oct!$E120&gt;0,VLOOKUP($A118,Oct!$O$4:$T$207,5,FALSE)+Oct!L$4/1000,0)</f>
        <v>0</v>
      </c>
      <c r="V118" s="16">
        <f t="shared" si="142"/>
        <v>0</v>
      </c>
      <c r="W118" s="6">
        <f>IF(Nov!$E120&gt;0,VLOOKUP($A118,Nov!$O$4:$R$207,4,FALSE),0)</f>
        <v>0</v>
      </c>
      <c r="X118" s="6">
        <f>IF(Nov!$E120&gt;0,VLOOKUP($A118,Nov!$O$4:$T$207,5,FALSE)+Nov!L$4/1000,0)</f>
        <v>0</v>
      </c>
      <c r="Y118" s="16">
        <f t="shared" si="143"/>
        <v>0</v>
      </c>
      <c r="Z118" s="6">
        <f>IF(Dec!$E120&gt;0,VLOOKUP($A118,Dec!$O$4:$R$208,4,FALSE),0)</f>
        <v>0</v>
      </c>
      <c r="AA118" s="6">
        <f>IF(Dec!$E120&gt;0,VLOOKUP($A118,Dec!$O$4:$T$208,5,FALSE)+Dec!L$4/1000,0)</f>
        <v>0</v>
      </c>
      <c r="AB118" s="16">
        <f t="shared" si="144"/>
        <v>0</v>
      </c>
      <c r="AC118" s="6">
        <f>IF(Jan!$E120&gt;0,VLOOKUP($A118,Jan!$O$4:$R$207,4,FALSE),0)</f>
        <v>0</v>
      </c>
      <c r="AD118" s="6">
        <f>IF(Jan!$E120&gt;0,VLOOKUP($A118,Jan!$O$4:$T$207,5,FALSE)+Jan!L$4/1000,0)</f>
        <v>0</v>
      </c>
      <c r="AE118" s="16">
        <f t="shared" si="145"/>
        <v>0</v>
      </c>
      <c r="AF118" s="6">
        <f>IF(Feb!$E120&gt;0,VLOOKUP($A118,Feb!$O$4:$R$207,4,FALSE),0)</f>
        <v>0</v>
      </c>
      <c r="AG118" s="6">
        <f>IF(Feb!$E120&gt;0,VLOOKUP($A118,Feb!$O$4:$T$207,5,FALSE)+Feb!L$4/1000,0)</f>
        <v>0</v>
      </c>
      <c r="AH118" s="16">
        <f t="shared" si="146"/>
        <v>0</v>
      </c>
      <c r="AI118" s="6">
        <f>IF(Mar!$E120&gt;0,VLOOKUP($A118,Mar!$O$4:$R$207,4,FALSE),0)</f>
        <v>0</v>
      </c>
      <c r="AJ118" s="6">
        <f>IF(Mar!$E120&gt;0,VLOOKUP($A118,Mar!$O$4:$T$207,5,FALSE)+Mar!L$4/1000,0)</f>
        <v>0</v>
      </c>
      <c r="AK118" s="16">
        <f t="shared" si="147"/>
        <v>0</v>
      </c>
      <c r="AN118" s="16">
        <f t="shared" si="148"/>
        <v>0</v>
      </c>
      <c r="AQ118" s="1">
        <f t="shared" si="149"/>
        <v>0</v>
      </c>
      <c r="AR118" s="6">
        <f t="shared" si="150"/>
        <v>0</v>
      </c>
      <c r="AS118" s="6">
        <f t="shared" si="151"/>
        <v>0</v>
      </c>
      <c r="AT118" s="6">
        <f t="shared" si="152"/>
        <v>0</v>
      </c>
      <c r="AU118" s="6">
        <f t="shared" si="153"/>
        <v>0</v>
      </c>
      <c r="AV118" s="6">
        <f t="shared" si="154"/>
        <v>0</v>
      </c>
      <c r="AW118" s="6">
        <f t="shared" si="155"/>
        <v>0</v>
      </c>
      <c r="AX118" s="6">
        <f t="shared" si="156"/>
        <v>0</v>
      </c>
      <c r="AY118" s="6">
        <f t="shared" si="157"/>
        <v>0</v>
      </c>
      <c r="AZ118" s="6">
        <f t="shared" si="158"/>
        <v>0</v>
      </c>
      <c r="BA118" s="6">
        <f t="shared" si="159"/>
        <v>0</v>
      </c>
      <c r="BB118" s="6">
        <f t="shared" si="160"/>
        <v>0</v>
      </c>
      <c r="BC118" s="6">
        <f t="shared" si="161"/>
        <v>0</v>
      </c>
      <c r="BE118" s="1">
        <f t="shared" si="127"/>
        <v>0</v>
      </c>
      <c r="BF118" s="1">
        <f t="shared" si="128"/>
        <v>0</v>
      </c>
      <c r="BG118" s="1">
        <f t="shared" si="129"/>
        <v>0</v>
      </c>
      <c r="BH118" s="1">
        <f t="shared" si="130"/>
        <v>0</v>
      </c>
      <c r="BI118" s="1">
        <f t="shared" si="131"/>
        <v>0</v>
      </c>
      <c r="BJ118" s="1">
        <f t="shared" si="132"/>
        <v>0</v>
      </c>
      <c r="BK118" s="1">
        <f t="shared" si="133"/>
        <v>0</v>
      </c>
      <c r="BL118" s="1">
        <f t="shared" si="134"/>
        <v>0</v>
      </c>
      <c r="BM118" s="1">
        <f t="shared" si="135"/>
        <v>0</v>
      </c>
    </row>
    <row r="119" spans="2:65" x14ac:dyDescent="0.3">
      <c r="B119" s="6">
        <f>IF(Apr!$E121&gt;0,VLOOKUP($A119,Apr!$O$4:$T$209,4,FALSE),0)</f>
        <v>0</v>
      </c>
      <c r="C119" s="6">
        <f>IF(Apr!$E121&gt;0,VLOOKUP($A119,Apr!$O$4:$T$209,5,FALSE)+Apr!L$4/1000,0)</f>
        <v>0</v>
      </c>
      <c r="D119" s="16">
        <f t="shared" si="136"/>
        <v>0</v>
      </c>
      <c r="E119" s="6">
        <f>IF(May!$E121&gt;0,VLOOKUP($A119,May!$O$4:$T$208,4,FALSE),0)</f>
        <v>0</v>
      </c>
      <c r="F119" s="6">
        <f>IF(May!$E121&gt;0,VLOOKUP($A119,May!$O$4:$T$208,5,FALSE)+May!L$4/1000,0)</f>
        <v>0</v>
      </c>
      <c r="G119" s="16">
        <f t="shared" si="137"/>
        <v>0</v>
      </c>
      <c r="H119" s="6">
        <f>IF(Jun!$E121&gt;0,VLOOKUP($A119,Jun!$O$4:$R$208,4,FALSE),0)</f>
        <v>0</v>
      </c>
      <c r="I119" s="6">
        <f>IF(Jun!$E121&gt;0,VLOOKUP($A119,Jun!$O$4:$T$208,5,FALSE)+Jun!L$4/1000,0)</f>
        <v>0</v>
      </c>
      <c r="J119" s="16">
        <f t="shared" si="138"/>
        <v>0</v>
      </c>
      <c r="K119" s="6">
        <f>IF(Jul!$E121&gt;0,VLOOKUP($A119,Jul!$O$4:$R$207,4,FALSE),0)</f>
        <v>0</v>
      </c>
      <c r="L119" s="6">
        <f>IF(Jul!$E121&gt;0,VLOOKUP($A119,Jul!$O$4:$T$207,5,FALSE)+Jul!$L$4/1000,0)</f>
        <v>0</v>
      </c>
      <c r="M119" s="16">
        <f t="shared" si="139"/>
        <v>0</v>
      </c>
      <c r="N119" s="6">
        <f>IF(Aug!$E121&gt;0,VLOOKUP($A119,Aug!$O$4:$R$207,4,FALSE),0)</f>
        <v>0</v>
      </c>
      <c r="O119" s="6">
        <f>IF(Aug!$E121&gt;0,VLOOKUP($A119,Aug!$O$4:$T$207,5,FALSE)+Aug!L$4/1000,0)</f>
        <v>0</v>
      </c>
      <c r="P119" s="16">
        <f t="shared" si="140"/>
        <v>0</v>
      </c>
      <c r="Q119" s="6">
        <f>IF(Sep!$E121&gt;0,VLOOKUP($A119,Sep!$O$4:$R$207,4,FALSE),0)</f>
        <v>0</v>
      </c>
      <c r="R119" s="6">
        <f>IF(Sep!$E121&gt;0,VLOOKUP($A119,Sep!$O$4:$T$207,5,FALSE)+Sep!L$4/1000,0)</f>
        <v>0</v>
      </c>
      <c r="S119" s="16">
        <f t="shared" si="141"/>
        <v>0</v>
      </c>
      <c r="T119" s="6">
        <f>IF(Oct!$E121&gt;0,VLOOKUP($A119,Oct!$O$4:$R$207,4,FALSE),0)</f>
        <v>0</v>
      </c>
      <c r="U119" s="6">
        <f>IF(Oct!$E121&gt;0,VLOOKUP($A119,Oct!$O$4:$T$207,5,FALSE)+Oct!L$4/1000,0)</f>
        <v>0</v>
      </c>
      <c r="V119" s="16">
        <f t="shared" si="142"/>
        <v>0</v>
      </c>
      <c r="W119" s="6">
        <f>IF(Nov!$E121&gt;0,VLOOKUP($A119,Nov!$O$4:$R$207,4,FALSE),0)</f>
        <v>0</v>
      </c>
      <c r="X119" s="6">
        <f>IF(Nov!$E121&gt;0,VLOOKUP($A119,Nov!$O$4:$T$207,5,FALSE)+Nov!L$4/1000,0)</f>
        <v>0</v>
      </c>
      <c r="Y119" s="16">
        <f t="shared" si="143"/>
        <v>0</v>
      </c>
      <c r="Z119" s="6">
        <f>IF(Dec!$E121&gt;0,VLOOKUP($A119,Dec!$O$4:$R$208,4,FALSE),0)</f>
        <v>0</v>
      </c>
      <c r="AA119" s="6">
        <f>IF(Dec!$E121&gt;0,VLOOKUP($A119,Dec!$O$4:$T$208,5,FALSE)+Dec!L$4/1000,0)</f>
        <v>0</v>
      </c>
      <c r="AB119" s="16">
        <f t="shared" si="144"/>
        <v>0</v>
      </c>
      <c r="AC119" s="6">
        <f>IF(Jan!$E121&gt;0,VLOOKUP($A119,Jan!$O$4:$R$207,4,FALSE),0)</f>
        <v>0</v>
      </c>
      <c r="AD119" s="6">
        <f>IF(Jan!$E121&gt;0,VLOOKUP($A119,Jan!$O$4:$T$207,5,FALSE)+Jan!L$4/1000,0)</f>
        <v>0</v>
      </c>
      <c r="AE119" s="16">
        <f t="shared" si="145"/>
        <v>0</v>
      </c>
      <c r="AF119" s="6">
        <f>IF(Feb!$E121&gt;0,VLOOKUP($A119,Feb!$O$4:$R$207,4,FALSE),0)</f>
        <v>0</v>
      </c>
      <c r="AG119" s="6">
        <f>IF(Feb!$E121&gt;0,VLOOKUP($A119,Feb!$O$4:$T$207,5,FALSE)+Feb!L$4/1000,0)</f>
        <v>0</v>
      </c>
      <c r="AH119" s="16">
        <f t="shared" si="146"/>
        <v>0</v>
      </c>
      <c r="AI119" s="6">
        <f>IF(Mar!$E121&gt;0,VLOOKUP($A119,Mar!$O$4:$R$207,4,FALSE),0)</f>
        <v>0</v>
      </c>
      <c r="AJ119" s="6">
        <f>IF(Mar!$E121&gt;0,VLOOKUP($A119,Mar!$O$4:$T$207,5,FALSE)+Mar!L$4/1000,0)</f>
        <v>0</v>
      </c>
      <c r="AK119" s="16">
        <f t="shared" si="147"/>
        <v>0</v>
      </c>
      <c r="AN119" s="16">
        <f t="shared" si="148"/>
        <v>0</v>
      </c>
      <c r="AQ119" s="1">
        <f t="shared" si="149"/>
        <v>0</v>
      </c>
      <c r="AR119" s="6">
        <f t="shared" si="150"/>
        <v>0</v>
      </c>
      <c r="AS119" s="6">
        <f t="shared" si="151"/>
        <v>0</v>
      </c>
      <c r="AT119" s="6">
        <f t="shared" si="152"/>
        <v>0</v>
      </c>
      <c r="AU119" s="6">
        <f t="shared" si="153"/>
        <v>0</v>
      </c>
      <c r="AV119" s="6">
        <f t="shared" si="154"/>
        <v>0</v>
      </c>
      <c r="AW119" s="6">
        <f t="shared" si="155"/>
        <v>0</v>
      </c>
      <c r="AX119" s="6">
        <f t="shared" si="156"/>
        <v>0</v>
      </c>
      <c r="AY119" s="6">
        <f t="shared" si="157"/>
        <v>0</v>
      </c>
      <c r="AZ119" s="6">
        <f t="shared" si="158"/>
        <v>0</v>
      </c>
      <c r="BA119" s="6">
        <f t="shared" si="159"/>
        <v>0</v>
      </c>
      <c r="BB119" s="6">
        <f t="shared" si="160"/>
        <v>0</v>
      </c>
      <c r="BC119" s="6">
        <f t="shared" si="161"/>
        <v>0</v>
      </c>
      <c r="BE119" s="1">
        <f t="shared" si="127"/>
        <v>0</v>
      </c>
      <c r="BF119" s="1">
        <f t="shared" si="128"/>
        <v>0</v>
      </c>
      <c r="BG119" s="1">
        <f t="shared" si="129"/>
        <v>0</v>
      </c>
      <c r="BH119" s="1">
        <f t="shared" si="130"/>
        <v>0</v>
      </c>
      <c r="BI119" s="1">
        <f t="shared" si="131"/>
        <v>0</v>
      </c>
      <c r="BJ119" s="1">
        <f t="shared" si="132"/>
        <v>0</v>
      </c>
      <c r="BK119" s="1">
        <f t="shared" si="133"/>
        <v>0</v>
      </c>
      <c r="BL119" s="1">
        <f t="shared" si="134"/>
        <v>0</v>
      </c>
      <c r="BM119" s="1">
        <f t="shared" si="135"/>
        <v>0</v>
      </c>
    </row>
    <row r="120" spans="2:65" x14ac:dyDescent="0.3">
      <c r="B120" s="6">
        <f>IF(Apr!$E122&gt;0,VLOOKUP($A120,Apr!$O$4:$T$209,4,FALSE),0)</f>
        <v>0</v>
      </c>
      <c r="C120" s="6">
        <f>IF(Apr!$E122&gt;0,VLOOKUP($A120,Apr!$O$4:$T$209,5,FALSE)+Apr!L$4/1000,0)</f>
        <v>0</v>
      </c>
      <c r="D120" s="16">
        <f t="shared" si="136"/>
        <v>0</v>
      </c>
      <c r="E120" s="6">
        <f>IF(May!$E122&gt;0,VLOOKUP($A120,May!$O$4:$T$208,4,FALSE),0)</f>
        <v>0</v>
      </c>
      <c r="F120" s="6">
        <f>IF(May!$E122&gt;0,VLOOKUP($A120,May!$O$4:$T$208,5,FALSE)+May!L$4/1000,0)</f>
        <v>0</v>
      </c>
      <c r="G120" s="16">
        <f t="shared" si="137"/>
        <v>0</v>
      </c>
      <c r="H120" s="6">
        <f>IF(Jun!$E122&gt;0,VLOOKUP($A120,Jun!$O$4:$R$208,4,FALSE),0)</f>
        <v>0</v>
      </c>
      <c r="I120" s="6">
        <f>IF(Jun!$E122&gt;0,VLOOKUP($A120,Jun!$O$4:$T$208,5,FALSE)+Jun!L$4/1000,0)</f>
        <v>0</v>
      </c>
      <c r="J120" s="16">
        <f t="shared" si="138"/>
        <v>0</v>
      </c>
      <c r="K120" s="6">
        <f>IF(Jul!$E122&gt;0,VLOOKUP($A120,Jul!$O$4:$R$207,4,FALSE),0)</f>
        <v>0</v>
      </c>
      <c r="L120" s="6">
        <f>IF(Jul!$E122&gt;0,VLOOKUP($A120,Jul!$O$4:$T$207,5,FALSE)+Jul!$L$4/1000,0)</f>
        <v>0</v>
      </c>
      <c r="M120" s="16">
        <f t="shared" si="139"/>
        <v>0</v>
      </c>
      <c r="N120" s="6">
        <f>IF(Aug!$E122&gt;0,VLOOKUP($A120,Aug!$O$4:$R$207,4,FALSE),0)</f>
        <v>0</v>
      </c>
      <c r="O120" s="6">
        <f>IF(Aug!$E122&gt;0,VLOOKUP($A120,Aug!$O$4:$T$207,5,FALSE)+Aug!L$4/1000,0)</f>
        <v>0</v>
      </c>
      <c r="P120" s="16">
        <f t="shared" si="140"/>
        <v>0</v>
      </c>
      <c r="Q120" s="6">
        <f>IF(Sep!$E122&gt;0,VLOOKUP($A120,Sep!$O$4:$R$207,4,FALSE),0)</f>
        <v>0</v>
      </c>
      <c r="R120" s="6">
        <f>IF(Sep!$E122&gt;0,VLOOKUP($A120,Sep!$O$4:$T$207,5,FALSE)+Sep!L$4/1000,0)</f>
        <v>0</v>
      </c>
      <c r="S120" s="16">
        <f t="shared" si="141"/>
        <v>0</v>
      </c>
      <c r="T120" s="6">
        <f>IF(Oct!$E122&gt;0,VLOOKUP($A120,Oct!$O$4:$R$207,4,FALSE),0)</f>
        <v>0</v>
      </c>
      <c r="U120" s="6">
        <f>IF(Oct!$E122&gt;0,VLOOKUP($A120,Oct!$O$4:$T$207,5,FALSE)+Oct!L$4/1000,0)</f>
        <v>0</v>
      </c>
      <c r="V120" s="16">
        <f t="shared" si="142"/>
        <v>0</v>
      </c>
      <c r="W120" s="6">
        <f>IF(Nov!$E122&gt;0,VLOOKUP($A120,Nov!$O$4:$R$207,4,FALSE),0)</f>
        <v>0</v>
      </c>
      <c r="X120" s="6">
        <f>IF(Nov!$E122&gt;0,VLOOKUP($A120,Nov!$O$4:$T$207,5,FALSE)+Nov!L$4/1000,0)</f>
        <v>0</v>
      </c>
      <c r="Y120" s="16">
        <f t="shared" si="143"/>
        <v>0</v>
      </c>
      <c r="Z120" s="6">
        <f>IF(Dec!$E122&gt;0,VLOOKUP($A120,Dec!$O$4:$R$208,4,FALSE),0)</f>
        <v>0</v>
      </c>
      <c r="AA120" s="6">
        <f>IF(Dec!$E122&gt;0,VLOOKUP($A120,Dec!$O$4:$T$208,5,FALSE)+Dec!L$4/1000,0)</f>
        <v>0</v>
      </c>
      <c r="AB120" s="16">
        <f t="shared" si="144"/>
        <v>0</v>
      </c>
      <c r="AC120" s="6">
        <f>IF(Jan!$E122&gt;0,VLOOKUP($A120,Jan!$O$4:$R$207,4,FALSE),0)</f>
        <v>0</v>
      </c>
      <c r="AD120" s="6">
        <f>IF(Jan!$E122&gt;0,VLOOKUP($A120,Jan!$O$4:$T$207,5,FALSE)+Jan!L$4/1000,0)</f>
        <v>0</v>
      </c>
      <c r="AE120" s="16">
        <f t="shared" si="145"/>
        <v>0</v>
      </c>
      <c r="AF120" s="6">
        <f>IF(Feb!$E122&gt;0,VLOOKUP($A120,Feb!$O$4:$R$207,4,FALSE),0)</f>
        <v>0</v>
      </c>
      <c r="AG120" s="6">
        <f>IF(Feb!$E122&gt;0,VLOOKUP($A120,Feb!$O$4:$T$207,5,FALSE)+Feb!L$4/1000,0)</f>
        <v>0</v>
      </c>
      <c r="AH120" s="16">
        <f t="shared" si="146"/>
        <v>0</v>
      </c>
      <c r="AI120" s="6">
        <f>IF(Mar!$E122&gt;0,VLOOKUP($A120,Mar!$O$4:$R$207,4,FALSE),0)</f>
        <v>0</v>
      </c>
      <c r="AJ120" s="6">
        <f>IF(Mar!$E122&gt;0,VLOOKUP($A120,Mar!$O$4:$T$207,5,FALSE)+Mar!L$4/1000,0)</f>
        <v>0</v>
      </c>
      <c r="AK120" s="16">
        <f t="shared" si="147"/>
        <v>0</v>
      </c>
      <c r="AN120" s="16">
        <f t="shared" si="148"/>
        <v>0</v>
      </c>
      <c r="AQ120" s="1">
        <f t="shared" si="149"/>
        <v>0</v>
      </c>
      <c r="AR120" s="6">
        <f t="shared" si="150"/>
        <v>0</v>
      </c>
      <c r="AS120" s="6">
        <f t="shared" si="151"/>
        <v>0</v>
      </c>
      <c r="AT120" s="6">
        <f t="shared" si="152"/>
        <v>0</v>
      </c>
      <c r="AU120" s="6">
        <f t="shared" si="153"/>
        <v>0</v>
      </c>
      <c r="AV120" s="6">
        <f t="shared" si="154"/>
        <v>0</v>
      </c>
      <c r="AW120" s="6">
        <f t="shared" si="155"/>
        <v>0</v>
      </c>
      <c r="AX120" s="6">
        <f t="shared" si="156"/>
        <v>0</v>
      </c>
      <c r="AY120" s="6">
        <f t="shared" si="157"/>
        <v>0</v>
      </c>
      <c r="AZ120" s="6">
        <f t="shared" si="158"/>
        <v>0</v>
      </c>
      <c r="BA120" s="6">
        <f t="shared" si="159"/>
        <v>0</v>
      </c>
      <c r="BB120" s="6">
        <f t="shared" si="160"/>
        <v>0</v>
      </c>
      <c r="BC120" s="6">
        <f t="shared" si="161"/>
        <v>0</v>
      </c>
      <c r="BE120" s="1">
        <f t="shared" si="127"/>
        <v>0</v>
      </c>
      <c r="BF120" s="1">
        <f t="shared" si="128"/>
        <v>0</v>
      </c>
      <c r="BG120" s="1">
        <f t="shared" si="129"/>
        <v>0</v>
      </c>
      <c r="BH120" s="1">
        <f t="shared" si="130"/>
        <v>0</v>
      </c>
      <c r="BI120" s="1">
        <f t="shared" si="131"/>
        <v>0</v>
      </c>
      <c r="BJ120" s="1">
        <f t="shared" si="132"/>
        <v>0</v>
      </c>
      <c r="BK120" s="1">
        <f t="shared" si="133"/>
        <v>0</v>
      </c>
      <c r="BL120" s="1">
        <f t="shared" si="134"/>
        <v>0</v>
      </c>
      <c r="BM120" s="1">
        <f t="shared" si="135"/>
        <v>0</v>
      </c>
    </row>
    <row r="121" spans="2:65" x14ac:dyDescent="0.3">
      <c r="B121" s="6">
        <f>IF(Apr!$E123&gt;0,VLOOKUP($A121,Apr!$O$4:$T$209,4,FALSE),0)</f>
        <v>0</v>
      </c>
      <c r="C121" s="6">
        <f>IF(Apr!$E123&gt;0,VLOOKUP($A121,Apr!$O$4:$T$209,5,FALSE)+Apr!L$4/1000,0)</f>
        <v>0</v>
      </c>
      <c r="D121" s="16">
        <f t="shared" si="136"/>
        <v>0</v>
      </c>
      <c r="E121" s="6">
        <f>IF(May!$E123&gt;0,VLOOKUP($A121,May!$O$4:$T$208,4,FALSE),0)</f>
        <v>0</v>
      </c>
      <c r="F121" s="6">
        <f>IF(May!$E123&gt;0,VLOOKUP($A121,May!$O$4:$T$208,5,FALSE)+May!L$4/1000,0)</f>
        <v>0</v>
      </c>
      <c r="G121" s="16">
        <f t="shared" si="137"/>
        <v>0</v>
      </c>
      <c r="H121" s="6">
        <f>IF(Jun!$E123&gt;0,VLOOKUP($A121,Jun!$O$4:$R$208,4,FALSE),0)</f>
        <v>0</v>
      </c>
      <c r="I121" s="6">
        <f>IF(Jun!$E123&gt;0,VLOOKUP($A121,Jun!$O$4:$T$208,5,FALSE)+Jun!L$4/1000,0)</f>
        <v>0</v>
      </c>
      <c r="J121" s="16">
        <f t="shared" si="138"/>
        <v>0</v>
      </c>
      <c r="K121" s="6">
        <f>IF(Jul!$E123&gt;0,VLOOKUP($A121,Jul!$O$4:$R$207,4,FALSE),0)</f>
        <v>0</v>
      </c>
      <c r="L121" s="6">
        <f>IF(Jul!$E123&gt;0,VLOOKUP($A121,Jul!$O$4:$T$207,5,FALSE)+Jul!$L$4/1000,0)</f>
        <v>0</v>
      </c>
      <c r="M121" s="16">
        <f t="shared" si="139"/>
        <v>0</v>
      </c>
      <c r="N121" s="6">
        <f>IF(Aug!$E123&gt;0,VLOOKUP($A121,Aug!$O$4:$R$207,4,FALSE),0)</f>
        <v>0</v>
      </c>
      <c r="O121" s="6">
        <f>IF(Aug!$E123&gt;0,VLOOKUP($A121,Aug!$O$4:$T$207,5,FALSE)+Aug!L$4/1000,0)</f>
        <v>0</v>
      </c>
      <c r="P121" s="16">
        <f t="shared" si="140"/>
        <v>0</v>
      </c>
      <c r="Q121" s="6">
        <f>IF(Sep!$E123&gt;0,VLOOKUP($A121,Sep!$O$4:$R$207,4,FALSE),0)</f>
        <v>0</v>
      </c>
      <c r="R121" s="6">
        <f>IF(Sep!$E123&gt;0,VLOOKUP($A121,Sep!$O$4:$T$207,5,FALSE)+Sep!L$4/1000,0)</f>
        <v>0</v>
      </c>
      <c r="S121" s="16">
        <f t="shared" si="141"/>
        <v>0</v>
      </c>
      <c r="T121" s="6">
        <f>IF(Oct!$E123&gt;0,VLOOKUP($A121,Oct!$O$4:$R$207,4,FALSE),0)</f>
        <v>0</v>
      </c>
      <c r="U121" s="6">
        <f>IF(Oct!$E123&gt;0,VLOOKUP($A121,Oct!$O$4:$T$207,5,FALSE)+Oct!L$4/1000,0)</f>
        <v>0</v>
      </c>
      <c r="V121" s="16">
        <f t="shared" si="142"/>
        <v>0</v>
      </c>
      <c r="W121" s="6">
        <f>IF(Nov!$E123&gt;0,VLOOKUP($A121,Nov!$O$4:$R$207,4,FALSE),0)</f>
        <v>0</v>
      </c>
      <c r="X121" s="6">
        <f>IF(Nov!$E123&gt;0,VLOOKUP($A121,Nov!$O$4:$T$207,5,FALSE)+Nov!L$4/1000,0)</f>
        <v>0</v>
      </c>
      <c r="Y121" s="16">
        <f t="shared" si="143"/>
        <v>0</v>
      </c>
      <c r="Z121" s="6">
        <f>IF(Dec!$E123&gt;0,VLOOKUP($A121,Dec!$O$4:$R$208,4,FALSE),0)</f>
        <v>0</v>
      </c>
      <c r="AA121" s="6">
        <f>IF(Dec!$E123&gt;0,VLOOKUP($A121,Dec!$O$4:$T$208,5,FALSE)+Dec!L$4/1000,0)</f>
        <v>0</v>
      </c>
      <c r="AB121" s="16">
        <f t="shared" si="144"/>
        <v>0</v>
      </c>
      <c r="AC121" s="6">
        <f>IF(Jan!$E123&gt;0,VLOOKUP($A121,Jan!$O$4:$R$207,4,FALSE),0)</f>
        <v>0</v>
      </c>
      <c r="AD121" s="6">
        <f>IF(Jan!$E123&gt;0,VLOOKUP($A121,Jan!$O$4:$T$207,5,FALSE)+Jan!L$4/1000,0)</f>
        <v>0</v>
      </c>
      <c r="AE121" s="16">
        <f t="shared" si="145"/>
        <v>0</v>
      </c>
      <c r="AF121" s="6">
        <f>IF(Feb!$E123&gt;0,VLOOKUP($A121,Feb!$O$4:$R$207,4,FALSE),0)</f>
        <v>0</v>
      </c>
      <c r="AG121" s="6">
        <f>IF(Feb!$E123&gt;0,VLOOKUP($A121,Feb!$O$4:$T$207,5,FALSE)+Feb!L$4/1000,0)</f>
        <v>0</v>
      </c>
      <c r="AH121" s="16">
        <f t="shared" si="146"/>
        <v>0</v>
      </c>
      <c r="AI121" s="6">
        <f>IF(Mar!$E123&gt;0,VLOOKUP($A121,Mar!$O$4:$R$207,4,FALSE),0)</f>
        <v>0</v>
      </c>
      <c r="AJ121" s="6">
        <f>IF(Mar!$E123&gt;0,VLOOKUP($A121,Mar!$O$4:$T$207,5,FALSE)+Mar!L$4/1000,0)</f>
        <v>0</v>
      </c>
      <c r="AK121" s="16">
        <f t="shared" si="147"/>
        <v>0</v>
      </c>
      <c r="AN121" s="16">
        <f t="shared" si="148"/>
        <v>0</v>
      </c>
      <c r="AQ121" s="1">
        <f t="shared" si="149"/>
        <v>0</v>
      </c>
      <c r="AR121" s="6">
        <f t="shared" si="150"/>
        <v>0</v>
      </c>
      <c r="AS121" s="6">
        <f t="shared" si="151"/>
        <v>0</v>
      </c>
      <c r="AT121" s="6">
        <f t="shared" si="152"/>
        <v>0</v>
      </c>
      <c r="AU121" s="6">
        <f t="shared" si="153"/>
        <v>0</v>
      </c>
      <c r="AV121" s="6">
        <f t="shared" si="154"/>
        <v>0</v>
      </c>
      <c r="AW121" s="6">
        <f t="shared" si="155"/>
        <v>0</v>
      </c>
      <c r="AX121" s="6">
        <f t="shared" si="156"/>
        <v>0</v>
      </c>
      <c r="AY121" s="6">
        <f t="shared" si="157"/>
        <v>0</v>
      </c>
      <c r="AZ121" s="6">
        <f t="shared" si="158"/>
        <v>0</v>
      </c>
      <c r="BA121" s="6">
        <f t="shared" si="159"/>
        <v>0</v>
      </c>
      <c r="BB121" s="6">
        <f t="shared" si="160"/>
        <v>0</v>
      </c>
      <c r="BC121" s="6">
        <f t="shared" si="161"/>
        <v>0</v>
      </c>
      <c r="BE121" s="1">
        <f t="shared" si="127"/>
        <v>0</v>
      </c>
      <c r="BF121" s="1">
        <f t="shared" si="128"/>
        <v>0</v>
      </c>
      <c r="BG121" s="1">
        <f t="shared" si="129"/>
        <v>0</v>
      </c>
      <c r="BH121" s="1">
        <f t="shared" si="130"/>
        <v>0</v>
      </c>
      <c r="BI121" s="1">
        <f t="shared" si="131"/>
        <v>0</v>
      </c>
      <c r="BJ121" s="1">
        <f t="shared" si="132"/>
        <v>0</v>
      </c>
      <c r="BK121" s="1">
        <f t="shared" si="133"/>
        <v>0</v>
      </c>
      <c r="BL121" s="1">
        <f t="shared" si="134"/>
        <v>0</v>
      </c>
      <c r="BM121" s="1">
        <f t="shared" si="135"/>
        <v>0</v>
      </c>
    </row>
    <row r="122" spans="2:65" x14ac:dyDescent="0.3">
      <c r="B122" s="6">
        <f>IF(Apr!$E124&gt;0,VLOOKUP($A122,Apr!$O$4:$T$209,4,FALSE),0)</f>
        <v>0</v>
      </c>
      <c r="C122" s="6">
        <f>IF(Apr!$E124&gt;0,VLOOKUP($A122,Apr!$O$4:$T$209,5,FALSE)+Apr!L$4/1000,0)</f>
        <v>0</v>
      </c>
      <c r="D122" s="16">
        <f t="shared" si="136"/>
        <v>0</v>
      </c>
      <c r="E122" s="6">
        <f>IF(May!$E124&gt;0,VLOOKUP($A122,May!$O$4:$T$208,4,FALSE),0)</f>
        <v>0</v>
      </c>
      <c r="F122" s="6">
        <f>IF(May!$E124&gt;0,VLOOKUP($A122,May!$O$4:$T$208,5,FALSE)+May!L$4/1000,0)</f>
        <v>0</v>
      </c>
      <c r="G122" s="16">
        <f t="shared" si="137"/>
        <v>0</v>
      </c>
      <c r="H122" s="6">
        <f>IF(Jun!$E124&gt;0,VLOOKUP($A122,Jun!$O$4:$R$208,4,FALSE),0)</f>
        <v>0</v>
      </c>
      <c r="I122" s="6">
        <f>IF(Jun!$E124&gt;0,VLOOKUP($A122,Jun!$O$4:$T$208,5,FALSE)+Jun!L$4/1000,0)</f>
        <v>0</v>
      </c>
      <c r="J122" s="16">
        <f t="shared" si="138"/>
        <v>0</v>
      </c>
      <c r="K122" s="6">
        <f>IF(Jul!$E124&gt;0,VLOOKUP($A122,Jul!$O$4:$R$207,4,FALSE),0)</f>
        <v>0</v>
      </c>
      <c r="L122" s="6">
        <f>IF(Jul!$E124&gt;0,VLOOKUP($A122,Jul!$O$4:$T$207,5,FALSE)+Jul!$L$4/1000,0)</f>
        <v>0</v>
      </c>
      <c r="M122" s="16">
        <f t="shared" si="139"/>
        <v>0</v>
      </c>
      <c r="N122" s="6">
        <f>IF(Aug!$E124&gt;0,VLOOKUP($A122,Aug!$O$4:$R$207,4,FALSE),0)</f>
        <v>0</v>
      </c>
      <c r="O122" s="6">
        <f>IF(Aug!$E124&gt;0,VLOOKUP($A122,Aug!$O$4:$T$207,5,FALSE)+Aug!L$4/1000,0)</f>
        <v>0</v>
      </c>
      <c r="P122" s="16">
        <f t="shared" si="140"/>
        <v>0</v>
      </c>
      <c r="Q122" s="6">
        <f>IF(Sep!$E124&gt;0,VLOOKUP($A122,Sep!$O$4:$R$207,4,FALSE),0)</f>
        <v>0</v>
      </c>
      <c r="R122" s="6">
        <f>IF(Sep!$E124&gt;0,VLOOKUP($A122,Sep!$O$4:$T$207,5,FALSE)+Sep!L$4/1000,0)</f>
        <v>0</v>
      </c>
      <c r="S122" s="16">
        <f t="shared" si="141"/>
        <v>0</v>
      </c>
      <c r="T122" s="6">
        <f>IF(Oct!$E124&gt;0,VLOOKUP($A122,Oct!$O$4:$R$207,4,FALSE),0)</f>
        <v>0</v>
      </c>
      <c r="U122" s="6">
        <f>IF(Oct!$E124&gt;0,VLOOKUP($A122,Oct!$O$4:$T$207,5,FALSE)+Oct!L$4/1000,0)</f>
        <v>0</v>
      </c>
      <c r="V122" s="16">
        <f t="shared" si="142"/>
        <v>0</v>
      </c>
      <c r="W122" s="6">
        <f>IF(Nov!$E124&gt;0,VLOOKUP($A122,Nov!$O$4:$R$207,4,FALSE),0)</f>
        <v>0</v>
      </c>
      <c r="X122" s="6">
        <f>IF(Nov!$E124&gt;0,VLOOKUP($A122,Nov!$O$4:$T$207,5,FALSE)+Nov!L$4/1000,0)</f>
        <v>0</v>
      </c>
      <c r="Y122" s="16">
        <f t="shared" si="143"/>
        <v>0</v>
      </c>
      <c r="Z122" s="6">
        <f>IF(Dec!$E124&gt;0,VLOOKUP($A122,Dec!$O$4:$R$208,4,FALSE),0)</f>
        <v>0</v>
      </c>
      <c r="AA122" s="6">
        <f>IF(Dec!$E124&gt;0,VLOOKUP($A122,Dec!$O$4:$T$208,5,FALSE)+Dec!L$4/1000,0)</f>
        <v>0</v>
      </c>
      <c r="AB122" s="16">
        <f t="shared" si="144"/>
        <v>0</v>
      </c>
      <c r="AC122" s="6">
        <f>IF(Jan!$E124&gt;0,VLOOKUP($A122,Jan!$O$4:$R$207,4,FALSE),0)</f>
        <v>0</v>
      </c>
      <c r="AD122" s="6">
        <f>IF(Jan!$E124&gt;0,VLOOKUP($A122,Jan!$O$4:$T$207,5,FALSE)+Jan!L$4/1000,0)</f>
        <v>0</v>
      </c>
      <c r="AE122" s="16">
        <f t="shared" si="145"/>
        <v>0</v>
      </c>
      <c r="AF122" s="6">
        <f>IF(Feb!$E124&gt;0,VLOOKUP($A122,Feb!$O$4:$R$207,4,FALSE),0)</f>
        <v>0</v>
      </c>
      <c r="AG122" s="6">
        <f>IF(Feb!$E124&gt;0,VLOOKUP($A122,Feb!$O$4:$T$207,5,FALSE)+Feb!L$4/1000,0)</f>
        <v>0</v>
      </c>
      <c r="AH122" s="16">
        <f t="shared" si="146"/>
        <v>0</v>
      </c>
      <c r="AI122" s="6">
        <f>IF(Mar!$E124&gt;0,VLOOKUP($A122,Mar!$O$4:$R$207,4,FALSE),0)</f>
        <v>0</v>
      </c>
      <c r="AJ122" s="6">
        <f>IF(Mar!$E124&gt;0,VLOOKUP($A122,Mar!$O$4:$T$207,5,FALSE)+Mar!L$4/1000,0)</f>
        <v>0</v>
      </c>
      <c r="AK122" s="16">
        <f t="shared" si="147"/>
        <v>0</v>
      </c>
      <c r="AN122" s="16">
        <f t="shared" si="148"/>
        <v>0</v>
      </c>
    </row>
    <row r="123" spans="2:65" x14ac:dyDescent="0.3">
      <c r="B123" s="6">
        <f>IF(Apr!$E125&gt;0,VLOOKUP($A123,Apr!$O$4:$T$209,4,FALSE),0)</f>
        <v>0</v>
      </c>
      <c r="C123" s="6">
        <f>IF(Apr!$E125&gt;0,VLOOKUP($A123,Apr!$O$4:$T$209,5,FALSE)+Apr!L$4/1000,0)</f>
        <v>0</v>
      </c>
      <c r="D123" s="16">
        <f t="shared" si="136"/>
        <v>0</v>
      </c>
      <c r="E123" s="6">
        <f>IF(May!$E125&gt;0,VLOOKUP($A123,May!$O$4:$T$208,4,FALSE),0)</f>
        <v>0</v>
      </c>
      <c r="F123" s="6">
        <f>IF(May!$E125&gt;0,VLOOKUP($A123,May!$O$4:$T$208,5,FALSE)+May!L$4/1000,0)</f>
        <v>0</v>
      </c>
      <c r="G123" s="16">
        <f t="shared" si="137"/>
        <v>0</v>
      </c>
      <c r="H123" s="6">
        <f>IF(Jun!$E125&gt;0,VLOOKUP($A123,Jun!$O$4:$R$208,4,FALSE),0)</f>
        <v>0</v>
      </c>
      <c r="I123" s="6">
        <f>IF(Jun!$E125&gt;0,VLOOKUP($A123,Jun!$O$4:$T$208,5,FALSE)+Jun!L$4/1000,0)</f>
        <v>0</v>
      </c>
      <c r="J123" s="16">
        <f t="shared" si="138"/>
        <v>0</v>
      </c>
      <c r="K123" s="6">
        <f>IF(Jul!$E125&gt;0,VLOOKUP($A123,Jul!$O$4:$R$207,4,FALSE),0)</f>
        <v>0</v>
      </c>
      <c r="L123" s="6">
        <f>IF(Jul!$E125&gt;0,VLOOKUP($A123,Jul!$O$4:$T$207,5,FALSE)+Jul!$L$4/1000,0)</f>
        <v>0</v>
      </c>
      <c r="M123" s="16">
        <f t="shared" si="139"/>
        <v>0</v>
      </c>
      <c r="N123" s="6">
        <f>IF(Aug!$E125&gt;0,VLOOKUP($A123,Aug!$O$4:$R$207,4,FALSE),0)</f>
        <v>0</v>
      </c>
      <c r="O123" s="6">
        <f>IF(Aug!$E125&gt;0,VLOOKUP($A123,Aug!$O$4:$T$207,5,FALSE)+Aug!L$4/1000,0)</f>
        <v>0</v>
      </c>
      <c r="P123" s="16">
        <f t="shared" si="140"/>
        <v>0</v>
      </c>
      <c r="Q123" s="6">
        <f>IF(Sep!$E125&gt;0,VLOOKUP($A123,Sep!$O$4:$R$207,4,FALSE),0)</f>
        <v>0</v>
      </c>
      <c r="R123" s="6">
        <f>IF(Sep!$E125&gt;0,VLOOKUP($A123,Sep!$O$4:$T$207,5,FALSE)+Sep!L$4/1000,0)</f>
        <v>0</v>
      </c>
      <c r="S123" s="16">
        <f t="shared" si="141"/>
        <v>0</v>
      </c>
      <c r="T123" s="6">
        <f>IF(Oct!$E125&gt;0,VLOOKUP($A123,Oct!$O$4:$R$207,4,FALSE),0)</f>
        <v>0</v>
      </c>
      <c r="U123" s="6">
        <f>IF(Oct!$E125&gt;0,VLOOKUP($A123,Oct!$O$4:$T$207,5,FALSE)+Oct!L$4/1000,0)</f>
        <v>0</v>
      </c>
      <c r="V123" s="16">
        <f t="shared" si="142"/>
        <v>0</v>
      </c>
      <c r="W123" s="6">
        <f>IF(Nov!$E125&gt;0,VLOOKUP($A123,Nov!$O$4:$R$207,4,FALSE),0)</f>
        <v>0</v>
      </c>
      <c r="X123" s="6">
        <f>IF(Nov!$E125&gt;0,VLOOKUP($A123,Nov!$O$4:$T$207,5,FALSE)+Nov!L$4/1000,0)</f>
        <v>0</v>
      </c>
      <c r="Y123" s="16">
        <f t="shared" si="143"/>
        <v>0</v>
      </c>
      <c r="Z123" s="6">
        <f>IF(Dec!$E125&gt;0,VLOOKUP($A123,Dec!$O$4:$R$208,4,FALSE),0)</f>
        <v>0</v>
      </c>
      <c r="AA123" s="6">
        <f>IF(Dec!$E125&gt;0,VLOOKUP($A123,Dec!$O$4:$T$208,5,FALSE)+Dec!L$4/1000,0)</f>
        <v>0</v>
      </c>
      <c r="AB123" s="16">
        <f t="shared" si="144"/>
        <v>0</v>
      </c>
      <c r="AC123" s="6">
        <f>IF(Jan!$E125&gt;0,VLOOKUP($A123,Jan!$O$4:$R$207,4,FALSE),0)</f>
        <v>0</v>
      </c>
      <c r="AD123" s="6">
        <f>IF(Jan!$E125&gt;0,VLOOKUP($A123,Jan!$O$4:$T$207,5,FALSE)+Jan!L$4/1000,0)</f>
        <v>0</v>
      </c>
      <c r="AE123" s="16">
        <f t="shared" si="145"/>
        <v>0</v>
      </c>
      <c r="AF123" s="6">
        <f>IF(Feb!$E125&gt;0,VLOOKUP($A123,Feb!$O$4:$R$207,4,FALSE),0)</f>
        <v>0</v>
      </c>
      <c r="AG123" s="6">
        <f>IF(Feb!$E125&gt;0,VLOOKUP($A123,Feb!$O$4:$T$207,5,FALSE)+Feb!L$4/1000,0)</f>
        <v>0</v>
      </c>
      <c r="AH123" s="16">
        <f t="shared" si="146"/>
        <v>0</v>
      </c>
      <c r="AI123" s="6">
        <f>IF(Mar!$E125&gt;0,VLOOKUP($A123,Mar!$O$4:$R$207,4,FALSE),0)</f>
        <v>0</v>
      </c>
      <c r="AJ123" s="6">
        <f>IF(Mar!$E125&gt;0,VLOOKUP($A123,Mar!$O$4:$T$207,5,FALSE)+Mar!L$4/1000,0)</f>
        <v>0</v>
      </c>
      <c r="AK123" s="16">
        <f t="shared" si="147"/>
        <v>0</v>
      </c>
      <c r="AN123" s="16">
        <f t="shared" si="148"/>
        <v>0</v>
      </c>
    </row>
    <row r="124" spans="2:65" x14ac:dyDescent="0.3">
      <c r="B124" s="6">
        <f>IF(Apr!$E126&gt;0,VLOOKUP($A124,Apr!$O$4:$T$209,4,FALSE),0)</f>
        <v>0</v>
      </c>
      <c r="C124" s="6">
        <f>IF(Apr!$E126&gt;0,VLOOKUP($A124,Apr!$O$4:$T$209,5,FALSE)+Apr!L$4/1000,0)</f>
        <v>0</v>
      </c>
      <c r="D124" s="16">
        <f t="shared" si="136"/>
        <v>0</v>
      </c>
      <c r="E124" s="6">
        <f>IF(May!$E126&gt;0,VLOOKUP($A124,May!$O$4:$T$208,4,FALSE),0)</f>
        <v>0</v>
      </c>
      <c r="F124" s="6">
        <f>IF(May!$E126&gt;0,VLOOKUP($A124,May!$O$4:$T$208,5,FALSE)+May!L$4/1000,0)</f>
        <v>0</v>
      </c>
      <c r="G124" s="16">
        <f t="shared" si="137"/>
        <v>0</v>
      </c>
      <c r="H124" s="6">
        <f>IF(Jun!$E126&gt;0,VLOOKUP($A124,Jun!$O$4:$R$208,4,FALSE),0)</f>
        <v>0</v>
      </c>
      <c r="I124" s="6">
        <f>IF(Jun!$E126&gt;0,VLOOKUP($A124,Jun!$O$4:$T$208,5,FALSE)+Jun!L$4/1000,0)</f>
        <v>0</v>
      </c>
      <c r="J124" s="16">
        <f t="shared" si="138"/>
        <v>0</v>
      </c>
      <c r="K124" s="6">
        <f>IF(Jul!$E126&gt;0,VLOOKUP($A124,Jul!$O$4:$R$207,4,FALSE),0)</f>
        <v>0</v>
      </c>
      <c r="L124" s="6">
        <f>IF(Jul!$E126&gt;0,VLOOKUP($A124,Jul!$O$4:$T$207,5,FALSE)+Jul!$L$4/1000,0)</f>
        <v>0</v>
      </c>
      <c r="M124" s="16">
        <f t="shared" si="139"/>
        <v>0</v>
      </c>
      <c r="N124" s="6">
        <f>IF(Aug!$E126&gt;0,VLOOKUP($A124,Aug!$O$4:$R$207,4,FALSE),0)</f>
        <v>0</v>
      </c>
      <c r="O124" s="6">
        <f>IF(Aug!$E126&gt;0,VLOOKUP($A124,Aug!$O$4:$T$207,5,FALSE)+Aug!L$4/1000,0)</f>
        <v>0</v>
      </c>
      <c r="P124" s="16">
        <f t="shared" si="140"/>
        <v>0</v>
      </c>
      <c r="Q124" s="6">
        <f>IF(Sep!$E126&gt;0,VLOOKUP($A124,Sep!$O$4:$R$207,4,FALSE),0)</f>
        <v>0</v>
      </c>
      <c r="R124" s="6">
        <f>IF(Sep!$E126&gt;0,VLOOKUP($A124,Sep!$O$4:$T$207,5,FALSE)+Sep!L$4/1000,0)</f>
        <v>0</v>
      </c>
      <c r="S124" s="16">
        <f t="shared" si="141"/>
        <v>0</v>
      </c>
      <c r="T124" s="6">
        <f>IF(Oct!$E126&gt;0,VLOOKUP($A124,Oct!$O$4:$R$207,4,FALSE),0)</f>
        <v>0</v>
      </c>
      <c r="U124" s="6">
        <f>IF(Oct!$E126&gt;0,VLOOKUP($A124,Oct!$O$4:$T$207,5,FALSE)+Oct!L$4/1000,0)</f>
        <v>0</v>
      </c>
      <c r="V124" s="16">
        <f t="shared" si="142"/>
        <v>0</v>
      </c>
      <c r="W124" s="6">
        <f>IF(Nov!$E126&gt;0,VLOOKUP($A124,Nov!$O$4:$R$207,4,FALSE),0)</f>
        <v>0</v>
      </c>
      <c r="X124" s="6">
        <f>IF(Nov!$E126&gt;0,VLOOKUP($A124,Nov!$O$4:$T$207,5,FALSE)+Nov!L$4/1000,0)</f>
        <v>0</v>
      </c>
      <c r="Y124" s="16">
        <f t="shared" si="143"/>
        <v>0</v>
      </c>
      <c r="Z124" s="6">
        <f>IF(Dec!$E126&gt;0,VLOOKUP($A124,Dec!$O$4:$R$208,4,FALSE),0)</f>
        <v>0</v>
      </c>
      <c r="AA124" s="6">
        <f>IF(Dec!$E126&gt;0,VLOOKUP($A124,Dec!$O$4:$T$208,5,FALSE)+Dec!L$4/1000,0)</f>
        <v>0</v>
      </c>
      <c r="AB124" s="16">
        <f t="shared" si="144"/>
        <v>0</v>
      </c>
      <c r="AC124" s="6">
        <f>IF(Jan!$E126&gt;0,VLOOKUP($A124,Jan!$O$4:$R$207,4,FALSE),0)</f>
        <v>0</v>
      </c>
      <c r="AD124" s="6">
        <f>IF(Jan!$E126&gt;0,VLOOKUP($A124,Jan!$O$4:$T$207,5,FALSE)+Jan!L$4/1000,0)</f>
        <v>0</v>
      </c>
      <c r="AE124" s="16">
        <f t="shared" si="145"/>
        <v>0</v>
      </c>
      <c r="AF124" s="6">
        <f>IF(Feb!$E126&gt;0,VLOOKUP($A124,Feb!$O$4:$R$207,4,FALSE),0)</f>
        <v>0</v>
      </c>
      <c r="AG124" s="6">
        <f>IF(Feb!$E126&gt;0,VLOOKUP($A124,Feb!$O$4:$T$207,5,FALSE)+Feb!L$4/1000,0)</f>
        <v>0</v>
      </c>
      <c r="AH124" s="16">
        <f t="shared" si="146"/>
        <v>0</v>
      </c>
      <c r="AI124" s="6">
        <f>IF(Mar!$E126&gt;0,VLOOKUP($A124,Mar!$O$4:$R$207,4,FALSE),0)</f>
        <v>0</v>
      </c>
      <c r="AJ124" s="6">
        <f>IF(Mar!$E126&gt;0,VLOOKUP($A124,Mar!$O$4:$T$207,5,FALSE)+Mar!L$4/1000,0)</f>
        <v>0</v>
      </c>
      <c r="AK124" s="16">
        <f t="shared" si="147"/>
        <v>0</v>
      </c>
      <c r="AN124" s="16">
        <f t="shared" si="148"/>
        <v>0</v>
      </c>
    </row>
    <row r="125" spans="2:65" x14ac:dyDescent="0.3">
      <c r="B125" s="6">
        <f>IF(Apr!$E127&gt;0,VLOOKUP($A125,Apr!$O$4:$T$209,4,FALSE),0)</f>
        <v>0</v>
      </c>
      <c r="C125" s="6">
        <f>IF(Apr!$E127&gt;0,VLOOKUP($A125,Apr!$O$4:$T$209,5,FALSE)+Apr!L$4/1000,0)</f>
        <v>0</v>
      </c>
      <c r="D125" s="16">
        <f t="shared" si="136"/>
        <v>0</v>
      </c>
      <c r="E125" s="6">
        <f>IF(May!$E127&gt;0,VLOOKUP($A125,May!$O$4:$T$208,4,FALSE),0)</f>
        <v>0</v>
      </c>
      <c r="F125" s="6">
        <f>IF(May!$E127&gt;0,VLOOKUP($A125,May!$O$4:$T$208,5,FALSE)+May!L$4/1000,0)</f>
        <v>0</v>
      </c>
      <c r="G125" s="16">
        <f t="shared" si="137"/>
        <v>0</v>
      </c>
      <c r="H125" s="6">
        <f>IF(Jun!$E127&gt;0,VLOOKUP($A125,Jun!$O$4:$R$208,4,FALSE),0)</f>
        <v>0</v>
      </c>
      <c r="I125" s="6">
        <f>IF(Jun!$E127&gt;0,VLOOKUP($A125,Jun!$O$4:$T$208,5,FALSE)+Jun!L$4/1000,0)</f>
        <v>0</v>
      </c>
      <c r="J125" s="16">
        <f t="shared" si="138"/>
        <v>0</v>
      </c>
      <c r="K125" s="6">
        <f>IF(Jul!$E127&gt;0,VLOOKUP($A125,Jul!$O$4:$R$207,4,FALSE),0)</f>
        <v>0</v>
      </c>
      <c r="L125" s="6">
        <f>IF(Jul!$E127&gt;0,VLOOKUP($A125,Jul!$O$4:$T$207,5,FALSE)+Jul!$L$4/1000,0)</f>
        <v>0</v>
      </c>
      <c r="M125" s="16">
        <f t="shared" si="139"/>
        <v>0</v>
      </c>
      <c r="N125" s="6">
        <f>IF(Aug!$E127&gt;0,VLOOKUP($A125,Aug!$O$4:$R$207,4,FALSE),0)</f>
        <v>0</v>
      </c>
      <c r="O125" s="6">
        <f>IF(Aug!$E127&gt;0,VLOOKUP($A125,Aug!$O$4:$T$207,5,FALSE)+Aug!L$4/1000,0)</f>
        <v>0</v>
      </c>
      <c r="P125" s="16">
        <f t="shared" si="140"/>
        <v>0</v>
      </c>
      <c r="Q125" s="6">
        <f>IF(Sep!$E127&gt;0,VLOOKUP($A125,Sep!$O$4:$R$207,4,FALSE),0)</f>
        <v>0</v>
      </c>
      <c r="R125" s="6">
        <f>IF(Sep!$E127&gt;0,VLOOKUP($A125,Sep!$O$4:$T$207,5,FALSE)+Sep!L$4/1000,0)</f>
        <v>0</v>
      </c>
      <c r="S125" s="16">
        <f t="shared" si="141"/>
        <v>0</v>
      </c>
      <c r="T125" s="6">
        <f>IF(Oct!$E127&gt;0,VLOOKUP($A125,Oct!$O$4:$R$207,4,FALSE),0)</f>
        <v>0</v>
      </c>
      <c r="U125" s="6">
        <f>IF(Oct!$E127&gt;0,VLOOKUP($A125,Oct!$O$4:$T$207,5,FALSE)+Oct!L$4/1000,0)</f>
        <v>0</v>
      </c>
      <c r="V125" s="16">
        <f t="shared" si="142"/>
        <v>0</v>
      </c>
      <c r="W125" s="6">
        <f>IF(Nov!$E127&gt;0,VLOOKUP($A125,Nov!$O$4:$R$207,4,FALSE),0)</f>
        <v>0</v>
      </c>
      <c r="X125" s="6">
        <f>IF(Nov!$E127&gt;0,VLOOKUP($A125,Nov!$O$4:$T$207,5,FALSE)+Nov!L$4/1000,0)</f>
        <v>0</v>
      </c>
      <c r="Y125" s="16">
        <f t="shared" si="143"/>
        <v>0</v>
      </c>
      <c r="Z125" s="6">
        <f>IF(Dec!$E127&gt;0,VLOOKUP($A125,Dec!$O$4:$R$208,4,FALSE),0)</f>
        <v>0</v>
      </c>
      <c r="AA125" s="6">
        <f>IF(Dec!$E127&gt;0,VLOOKUP($A125,Dec!$O$4:$T$208,5,FALSE)+Dec!L$4/1000,0)</f>
        <v>0</v>
      </c>
      <c r="AB125" s="16">
        <f t="shared" si="144"/>
        <v>0</v>
      </c>
      <c r="AC125" s="6">
        <f>IF(Jan!$E127&gt;0,VLOOKUP($A125,Jan!$O$4:$R$207,4,FALSE),0)</f>
        <v>0</v>
      </c>
      <c r="AD125" s="6">
        <f>IF(Jan!$E127&gt;0,VLOOKUP($A125,Jan!$O$4:$T$207,5,FALSE)+Jan!L$4/1000,0)</f>
        <v>0</v>
      </c>
      <c r="AE125" s="16">
        <f t="shared" si="145"/>
        <v>0</v>
      </c>
      <c r="AF125" s="6">
        <f>IF(Feb!$E127&gt;0,VLOOKUP($A125,Feb!$O$4:$R$207,4,FALSE),0)</f>
        <v>0</v>
      </c>
      <c r="AG125" s="6">
        <f>IF(Feb!$E127&gt;0,VLOOKUP($A125,Feb!$O$4:$T$207,5,FALSE)+Feb!L$4/1000,0)</f>
        <v>0</v>
      </c>
      <c r="AH125" s="16">
        <f t="shared" si="146"/>
        <v>0</v>
      </c>
      <c r="AI125" s="6">
        <f>IF(Mar!$E127&gt;0,VLOOKUP($A125,Mar!$O$4:$R$207,4,FALSE),0)</f>
        <v>0</v>
      </c>
      <c r="AJ125" s="6">
        <f>IF(Mar!$E127&gt;0,VLOOKUP($A125,Mar!$O$4:$T$207,5,FALSE)+Mar!L$4/1000,0)</f>
        <v>0</v>
      </c>
      <c r="AK125" s="16">
        <f t="shared" si="147"/>
        <v>0</v>
      </c>
      <c r="AN125" s="16">
        <f t="shared" si="148"/>
        <v>0</v>
      </c>
    </row>
    <row r="126" spans="2:65" x14ac:dyDescent="0.3">
      <c r="B126" s="6">
        <f>IF(Apr!$E128&gt;0,VLOOKUP($A126,Apr!$O$4:$T$209,4,FALSE),0)</f>
        <v>0</v>
      </c>
      <c r="C126" s="6">
        <f>IF(Apr!$E128&gt;0,VLOOKUP($A126,Apr!$O$4:$T$209,5,FALSE)+Apr!L$4/1000,0)</f>
        <v>0</v>
      </c>
      <c r="D126" s="16">
        <f t="shared" si="136"/>
        <v>0</v>
      </c>
      <c r="E126" s="6">
        <f>IF(May!$E128&gt;0,VLOOKUP($A126,May!$O$4:$T$208,4,FALSE),0)</f>
        <v>0</v>
      </c>
      <c r="F126" s="6">
        <f>IF(May!$E128&gt;0,VLOOKUP($A126,May!$O$4:$T$208,5,FALSE)+May!L$4/1000,0)</f>
        <v>0</v>
      </c>
      <c r="G126" s="16">
        <f t="shared" si="137"/>
        <v>0</v>
      </c>
      <c r="H126" s="6">
        <f>IF(Jun!$E128&gt;0,VLOOKUP($A126,Jun!$O$4:$R$208,4,FALSE),0)</f>
        <v>0</v>
      </c>
      <c r="I126" s="6">
        <f>IF(Jun!$E128&gt;0,VLOOKUP($A126,Jun!$O$4:$T$208,5,FALSE)+Jun!L$4/1000,0)</f>
        <v>0</v>
      </c>
      <c r="J126" s="16">
        <f t="shared" si="138"/>
        <v>0</v>
      </c>
      <c r="K126" s="6">
        <f>IF(Jul!$E128&gt;0,VLOOKUP($A126,Jul!$O$4:$R$207,4,FALSE),0)</f>
        <v>0</v>
      </c>
      <c r="L126" s="6">
        <f>IF(Jul!$E128&gt;0,VLOOKUP($A126,Jul!$O$4:$T$207,5,FALSE)+Jul!$L$4/1000,0)</f>
        <v>0</v>
      </c>
      <c r="M126" s="16">
        <f t="shared" si="139"/>
        <v>0</v>
      </c>
      <c r="N126" s="6">
        <f>IF(Aug!$E128&gt;0,VLOOKUP($A126,Aug!$O$4:$R$207,4,FALSE),0)</f>
        <v>0</v>
      </c>
      <c r="O126" s="6">
        <f>IF(Aug!$E128&gt;0,VLOOKUP($A126,Aug!$O$4:$T$207,5,FALSE)+Aug!L$4/1000,0)</f>
        <v>0</v>
      </c>
      <c r="P126" s="16">
        <f t="shared" si="140"/>
        <v>0</v>
      </c>
      <c r="Q126" s="6">
        <f>IF(Sep!$E128&gt;0,VLOOKUP($A126,Sep!$O$4:$R$207,4,FALSE),0)</f>
        <v>0</v>
      </c>
      <c r="R126" s="6">
        <f>IF(Sep!$E128&gt;0,VLOOKUP($A126,Sep!$O$4:$T$207,5,FALSE)+Sep!L$4/1000,0)</f>
        <v>0</v>
      </c>
      <c r="S126" s="16">
        <f t="shared" si="141"/>
        <v>0</v>
      </c>
      <c r="T126" s="6">
        <f>IF(Oct!$E128&gt;0,VLOOKUP($A126,Oct!$O$4:$R$207,4,FALSE),0)</f>
        <v>0</v>
      </c>
      <c r="U126" s="6">
        <f>IF(Oct!$E128&gt;0,VLOOKUP($A126,Oct!$O$4:$T$207,5,FALSE)+Oct!L$4/1000,0)</f>
        <v>0</v>
      </c>
      <c r="V126" s="16">
        <f t="shared" si="142"/>
        <v>0</v>
      </c>
      <c r="W126" s="6">
        <f>IF(Nov!$E128&gt;0,VLOOKUP($A126,Nov!$O$4:$R$207,4,FALSE),0)</f>
        <v>0</v>
      </c>
      <c r="X126" s="6">
        <f>IF(Nov!$E128&gt;0,VLOOKUP($A126,Nov!$O$4:$T$207,5,FALSE)+Nov!L$4/1000,0)</f>
        <v>0</v>
      </c>
      <c r="Y126" s="16">
        <f t="shared" si="143"/>
        <v>0</v>
      </c>
      <c r="Z126" s="6">
        <f>IF(Dec!$E128&gt;0,VLOOKUP($A126,Dec!$O$4:$R$208,4,FALSE),0)</f>
        <v>0</v>
      </c>
      <c r="AA126" s="6">
        <f>IF(Dec!$E128&gt;0,VLOOKUP($A126,Dec!$O$4:$T$208,5,FALSE)+Dec!L$4/1000,0)</f>
        <v>0</v>
      </c>
      <c r="AB126" s="16">
        <f t="shared" si="144"/>
        <v>0</v>
      </c>
      <c r="AC126" s="6">
        <f>IF(Jan!$E128&gt;0,VLOOKUP($A126,Jan!$O$4:$R$207,4,FALSE),0)</f>
        <v>0</v>
      </c>
      <c r="AD126" s="6">
        <f>IF(Jan!$E128&gt;0,VLOOKUP($A126,Jan!$O$4:$T$207,5,FALSE)+Jan!L$4/1000,0)</f>
        <v>0</v>
      </c>
      <c r="AE126" s="16">
        <f t="shared" si="145"/>
        <v>0</v>
      </c>
      <c r="AF126" s="6">
        <f>IF(Feb!$E128&gt;0,VLOOKUP($A126,Feb!$O$4:$R$207,4,FALSE),0)</f>
        <v>0</v>
      </c>
      <c r="AG126" s="6">
        <f>IF(Feb!$E128&gt;0,VLOOKUP($A126,Feb!$O$4:$T$207,5,FALSE)+Feb!L$4/1000,0)</f>
        <v>0</v>
      </c>
      <c r="AH126" s="16">
        <f t="shared" si="146"/>
        <v>0</v>
      </c>
      <c r="AI126" s="6">
        <f>IF(Mar!$E128&gt;0,VLOOKUP($A126,Mar!$O$4:$R$207,4,FALSE),0)</f>
        <v>0</v>
      </c>
      <c r="AJ126" s="6">
        <f>IF(Mar!$E128&gt;0,VLOOKUP($A126,Mar!$O$4:$T$207,5,FALSE)+Mar!L$4/1000,0)</f>
        <v>0</v>
      </c>
      <c r="AK126" s="16">
        <f t="shared" si="147"/>
        <v>0</v>
      </c>
      <c r="AN126" s="16">
        <f t="shared" si="148"/>
        <v>0</v>
      </c>
    </row>
    <row r="127" spans="2:65" x14ac:dyDescent="0.3">
      <c r="B127" s="6">
        <f>IF(Apr!$E129&gt;0,VLOOKUP($A127,Apr!$O$4:$T$209,4,FALSE),0)</f>
        <v>0</v>
      </c>
      <c r="C127" s="6">
        <f>IF(Apr!$E129&gt;0,VLOOKUP($A127,Apr!$O$4:$T$209,5,FALSE)+Apr!L$4/1000,0)</f>
        <v>0</v>
      </c>
      <c r="D127" s="16">
        <f t="shared" si="136"/>
        <v>0</v>
      </c>
      <c r="E127" s="6">
        <f>IF(May!$E129&gt;0,VLOOKUP($A127,May!$O$4:$T$208,4,FALSE),0)</f>
        <v>0</v>
      </c>
      <c r="F127" s="6">
        <f>IF(May!$E129&gt;0,VLOOKUP($A127,May!$O$4:$T$208,5,FALSE)+May!L$4/1000,0)</f>
        <v>0</v>
      </c>
      <c r="G127" s="16">
        <f t="shared" si="137"/>
        <v>0</v>
      </c>
      <c r="H127" s="6">
        <f>IF(Jun!$E129&gt;0,VLOOKUP($A127,Jun!$O$4:$R$208,4,FALSE),0)</f>
        <v>0</v>
      </c>
      <c r="I127" s="6">
        <f>IF(Jun!$E129&gt;0,VLOOKUP($A127,Jun!$O$4:$T$208,5,FALSE)+Jun!L$4/1000,0)</f>
        <v>0</v>
      </c>
      <c r="J127" s="16">
        <f t="shared" si="138"/>
        <v>0</v>
      </c>
      <c r="K127" s="6">
        <f>IF(Jul!$E129&gt;0,VLOOKUP($A127,Jul!$O$4:$R$207,4,FALSE),0)</f>
        <v>0</v>
      </c>
      <c r="L127" s="6">
        <f>IF(Jul!$E129&gt;0,VLOOKUP($A127,Jul!$O$4:$T$207,5,FALSE)+Jul!$L$4/1000,0)</f>
        <v>0</v>
      </c>
      <c r="M127" s="16">
        <f t="shared" si="139"/>
        <v>0</v>
      </c>
      <c r="N127" s="6">
        <f>IF(Aug!$E129&gt;0,VLOOKUP($A127,Aug!$O$4:$R$207,4,FALSE),0)</f>
        <v>0</v>
      </c>
      <c r="O127" s="6">
        <f>IF(Aug!$E129&gt;0,VLOOKUP($A127,Aug!$O$4:$T$207,5,FALSE)+Aug!L$4/1000,0)</f>
        <v>0</v>
      </c>
      <c r="P127" s="16">
        <f t="shared" si="140"/>
        <v>0</v>
      </c>
      <c r="Q127" s="6">
        <f>IF(Sep!$E129&gt;0,VLOOKUP($A127,Sep!$O$4:$R$207,4,FALSE),0)</f>
        <v>0</v>
      </c>
      <c r="R127" s="6">
        <f>IF(Sep!$E129&gt;0,VLOOKUP($A127,Sep!$O$4:$T$207,5,FALSE)+Sep!L$4/1000,0)</f>
        <v>0</v>
      </c>
      <c r="S127" s="16">
        <f t="shared" si="141"/>
        <v>0</v>
      </c>
      <c r="T127" s="6">
        <f>IF(Oct!$E129&gt;0,VLOOKUP($A127,Oct!$O$4:$R$207,4,FALSE),0)</f>
        <v>0</v>
      </c>
      <c r="U127" s="6">
        <f>IF(Oct!$E129&gt;0,VLOOKUP($A127,Oct!$O$4:$T$207,5,FALSE)+Oct!L$4/1000,0)</f>
        <v>0</v>
      </c>
      <c r="V127" s="16">
        <f t="shared" si="142"/>
        <v>0</v>
      </c>
      <c r="W127" s="6">
        <f>IF(Nov!$E129&gt;0,VLOOKUP($A127,Nov!$O$4:$R$207,4,FALSE),0)</f>
        <v>0</v>
      </c>
      <c r="X127" s="6">
        <f>IF(Nov!$E129&gt;0,VLOOKUP($A127,Nov!$O$4:$T$207,5,FALSE)+Nov!L$4/1000,0)</f>
        <v>0</v>
      </c>
      <c r="Y127" s="16">
        <f t="shared" si="143"/>
        <v>0</v>
      </c>
      <c r="Z127" s="6">
        <f>IF(Dec!$E129&gt;0,VLOOKUP($A127,Dec!$O$4:$R$208,4,FALSE),0)</f>
        <v>0</v>
      </c>
      <c r="AA127" s="6">
        <f>IF(Dec!$E129&gt;0,VLOOKUP($A127,Dec!$O$4:$T$208,5,FALSE)+Dec!L$4/1000,0)</f>
        <v>0</v>
      </c>
      <c r="AB127" s="16">
        <f t="shared" si="144"/>
        <v>0</v>
      </c>
      <c r="AC127" s="6">
        <f>IF(Jan!$E129&gt;0,VLOOKUP($A127,Jan!$O$4:$R$207,4,FALSE),0)</f>
        <v>0</v>
      </c>
      <c r="AD127" s="6">
        <f>IF(Jan!$E129&gt;0,VLOOKUP($A127,Jan!$O$4:$T$207,5,FALSE)+Jan!L$4/1000,0)</f>
        <v>0</v>
      </c>
      <c r="AE127" s="16">
        <f t="shared" si="145"/>
        <v>0</v>
      </c>
      <c r="AF127" s="6">
        <f>IF(Feb!$E129&gt;0,VLOOKUP($A127,Feb!$O$4:$R$207,4,FALSE),0)</f>
        <v>0</v>
      </c>
      <c r="AG127" s="6">
        <f>IF(Feb!$E129&gt;0,VLOOKUP($A127,Feb!$O$4:$T$207,5,FALSE)+Feb!L$4/1000,0)</f>
        <v>0</v>
      </c>
      <c r="AH127" s="16">
        <f t="shared" si="146"/>
        <v>0</v>
      </c>
      <c r="AI127" s="6">
        <f>IF(Mar!$E129&gt;0,VLOOKUP($A127,Mar!$O$4:$R$207,4,FALSE),0)</f>
        <v>0</v>
      </c>
      <c r="AJ127" s="6">
        <f>IF(Mar!$E129&gt;0,VLOOKUP($A127,Mar!$O$4:$T$207,5,FALSE)+Mar!L$4/1000,0)</f>
        <v>0</v>
      </c>
      <c r="AK127" s="16">
        <f t="shared" si="147"/>
        <v>0</v>
      </c>
      <c r="AN127" s="16">
        <f t="shared" si="148"/>
        <v>0</v>
      </c>
    </row>
    <row r="128" spans="2:65" x14ac:dyDescent="0.3">
      <c r="B128" s="6">
        <f>IF(Apr!$E130&gt;0,VLOOKUP($A128,Apr!$O$4:$T$209,4,FALSE),0)</f>
        <v>0</v>
      </c>
      <c r="C128" s="6">
        <f>IF(Apr!$E130&gt;0,VLOOKUP($A128,Apr!$O$4:$T$209,5,FALSE)+Apr!L$4/1000,0)</f>
        <v>0</v>
      </c>
      <c r="D128" s="16">
        <f t="shared" si="136"/>
        <v>0</v>
      </c>
      <c r="E128" s="6">
        <f>IF(May!$E130&gt;0,VLOOKUP($A128,May!$O$4:$T$208,4,FALSE),0)</f>
        <v>0</v>
      </c>
      <c r="F128" s="6">
        <f>IF(May!$E130&gt;0,VLOOKUP($A128,May!$O$4:$T$208,5,FALSE)+May!L$4/1000,0)</f>
        <v>0</v>
      </c>
      <c r="G128" s="16">
        <f t="shared" si="137"/>
        <v>0</v>
      </c>
      <c r="H128" s="6">
        <f>IF(Jun!$E130&gt;0,VLOOKUP($A128,Jun!$O$4:$R$208,4,FALSE),0)</f>
        <v>0</v>
      </c>
      <c r="I128" s="6">
        <f>IF(Jun!$E130&gt;0,VLOOKUP($A128,Jun!$O$4:$T$208,5,FALSE)+Jun!L$4/1000,0)</f>
        <v>0</v>
      </c>
      <c r="J128" s="16">
        <f t="shared" si="138"/>
        <v>0</v>
      </c>
      <c r="K128" s="6">
        <f>IF(Jul!$E130&gt;0,VLOOKUP($A128,Jul!$O$4:$R$207,4,FALSE),0)</f>
        <v>0</v>
      </c>
      <c r="L128" s="6">
        <f>IF(Jul!$E130&gt;0,VLOOKUP($A128,Jul!$O$4:$T$207,5,FALSE)+Jul!$L$4/1000,0)</f>
        <v>0</v>
      </c>
      <c r="M128" s="16">
        <f t="shared" si="139"/>
        <v>0</v>
      </c>
      <c r="N128" s="6">
        <f>IF(Aug!$E130&gt;0,VLOOKUP($A128,Aug!$O$4:$R$207,4,FALSE),0)</f>
        <v>0</v>
      </c>
      <c r="O128" s="6">
        <f>IF(Aug!$E130&gt;0,VLOOKUP($A128,Aug!$O$4:$T$207,5,FALSE)+Aug!L$4/1000,0)</f>
        <v>0</v>
      </c>
      <c r="P128" s="16">
        <f t="shared" si="140"/>
        <v>0</v>
      </c>
      <c r="Q128" s="6">
        <f>IF(Sep!$E130&gt;0,VLOOKUP($A128,Sep!$O$4:$R$207,4,FALSE),0)</f>
        <v>0</v>
      </c>
      <c r="R128" s="6">
        <f>IF(Sep!$E130&gt;0,VLOOKUP($A128,Sep!$O$4:$T$207,5,FALSE)+Sep!L$4/1000,0)</f>
        <v>0</v>
      </c>
      <c r="S128" s="16">
        <f t="shared" si="141"/>
        <v>0</v>
      </c>
      <c r="T128" s="6">
        <f>IF(Oct!$E130&gt;0,VLOOKUP($A128,Oct!$O$4:$R$207,4,FALSE),0)</f>
        <v>0</v>
      </c>
      <c r="U128" s="6">
        <f>IF(Oct!$E130&gt;0,VLOOKUP($A128,Oct!$O$4:$T$207,5,FALSE)+Oct!L$4/1000,0)</f>
        <v>0</v>
      </c>
      <c r="V128" s="16">
        <f t="shared" si="142"/>
        <v>0</v>
      </c>
      <c r="W128" s="6">
        <f>IF(Nov!$E130&gt;0,VLOOKUP($A128,Nov!$O$4:$R$207,4,FALSE),0)</f>
        <v>0</v>
      </c>
      <c r="X128" s="6">
        <f>IF(Nov!$E130&gt;0,VLOOKUP($A128,Nov!$O$4:$T$207,5,FALSE)+Nov!L$4/1000,0)</f>
        <v>0</v>
      </c>
      <c r="Y128" s="16">
        <f t="shared" si="143"/>
        <v>0</v>
      </c>
      <c r="Z128" s="6">
        <f>IF(Dec!$E130&gt;0,VLOOKUP($A128,Dec!$O$4:$R$208,4,FALSE),0)</f>
        <v>0</v>
      </c>
      <c r="AA128" s="6">
        <f>IF(Dec!$E130&gt;0,VLOOKUP($A128,Dec!$O$4:$T$208,5,FALSE)+Dec!L$4/1000,0)</f>
        <v>0</v>
      </c>
      <c r="AB128" s="16">
        <f t="shared" si="144"/>
        <v>0</v>
      </c>
      <c r="AC128" s="6">
        <f>IF(Jan!$E130&gt;0,VLOOKUP($A128,Jan!$O$4:$R$207,4,FALSE),0)</f>
        <v>0</v>
      </c>
      <c r="AD128" s="6">
        <f>IF(Jan!$E130&gt;0,VLOOKUP($A128,Jan!$O$4:$T$207,5,FALSE)+Jan!L$4/1000,0)</f>
        <v>0</v>
      </c>
      <c r="AE128" s="16">
        <f t="shared" si="145"/>
        <v>0</v>
      </c>
      <c r="AF128" s="6">
        <f>IF(Feb!$E130&gt;0,VLOOKUP($A128,Feb!$O$4:$R$207,4,FALSE),0)</f>
        <v>0</v>
      </c>
      <c r="AG128" s="6">
        <f>IF(Feb!$E130&gt;0,VLOOKUP($A128,Feb!$O$4:$T$207,5,FALSE)+Feb!L$4/1000,0)</f>
        <v>0</v>
      </c>
      <c r="AH128" s="16">
        <f t="shared" si="146"/>
        <v>0</v>
      </c>
      <c r="AI128" s="6">
        <f>IF(Mar!$E130&gt;0,VLOOKUP($A128,Mar!$O$4:$R$207,4,FALSE),0)</f>
        <v>0</v>
      </c>
      <c r="AJ128" s="6">
        <f>IF(Mar!$E130&gt;0,VLOOKUP($A128,Mar!$O$4:$T$207,5,FALSE)+Mar!L$4/1000,0)</f>
        <v>0</v>
      </c>
      <c r="AK128" s="16">
        <f t="shared" si="147"/>
        <v>0</v>
      </c>
      <c r="AN128" s="16">
        <f t="shared" si="148"/>
        <v>0</v>
      </c>
    </row>
    <row r="129" spans="2:40" x14ac:dyDescent="0.3">
      <c r="B129" s="6">
        <f>IF(Apr!$E131&gt;0,VLOOKUP($A129,Apr!$O$4:$T$209,4,FALSE),0)</f>
        <v>0</v>
      </c>
      <c r="C129" s="6">
        <f>IF(Apr!$E131&gt;0,VLOOKUP($A129,Apr!$O$4:$T$209,5,FALSE)+Apr!L$4/1000,0)</f>
        <v>0</v>
      </c>
      <c r="D129" s="16">
        <f t="shared" si="136"/>
        <v>0</v>
      </c>
      <c r="E129" s="6">
        <f>IF(May!$E131&gt;0,VLOOKUP($A129,May!$O$4:$T$208,4,FALSE),0)</f>
        <v>0</v>
      </c>
      <c r="F129" s="6">
        <f>IF(May!$E131&gt;0,VLOOKUP($A129,May!$O$4:$T$208,5,FALSE)+May!L$4/1000,0)</f>
        <v>0</v>
      </c>
      <c r="G129" s="16">
        <f t="shared" si="137"/>
        <v>0</v>
      </c>
      <c r="H129" s="6">
        <f>IF(Jun!$E131&gt;0,VLOOKUP($A129,Jun!$O$4:$R$208,4,FALSE),0)</f>
        <v>0</v>
      </c>
      <c r="I129" s="6">
        <f>IF(Jun!$E131&gt;0,VLOOKUP($A129,Jun!$O$4:$T$208,5,FALSE)+Jun!L$4/1000,0)</f>
        <v>0</v>
      </c>
      <c r="J129" s="16">
        <f t="shared" si="138"/>
        <v>0</v>
      </c>
      <c r="K129" s="6">
        <f>IF(Jul!$E131&gt;0,VLOOKUP($A129,Jul!$O$4:$R$207,4,FALSE),0)</f>
        <v>0</v>
      </c>
      <c r="L129" s="6">
        <f>IF(Jul!$E131&gt;0,VLOOKUP($A129,Jul!$O$4:$T$207,5,FALSE)+Jul!$L$4/1000,0)</f>
        <v>0</v>
      </c>
      <c r="M129" s="16">
        <f t="shared" si="139"/>
        <v>0</v>
      </c>
      <c r="N129" s="6">
        <f>IF(Aug!$E131&gt;0,VLOOKUP($A129,Aug!$O$4:$R$207,4,FALSE),0)</f>
        <v>0</v>
      </c>
      <c r="O129" s="6">
        <f>IF(Aug!$E131&gt;0,VLOOKUP($A129,Aug!$O$4:$T$207,5,FALSE)+Aug!L$4/1000,0)</f>
        <v>0</v>
      </c>
      <c r="P129" s="16">
        <f t="shared" si="140"/>
        <v>0</v>
      </c>
      <c r="Q129" s="6">
        <f>IF(Sep!$E131&gt;0,VLOOKUP($A129,Sep!$O$4:$R$207,4,FALSE),0)</f>
        <v>0</v>
      </c>
      <c r="R129" s="6">
        <f>IF(Sep!$E131&gt;0,VLOOKUP($A129,Sep!$O$4:$T$207,5,FALSE)+Sep!L$4/1000,0)</f>
        <v>0</v>
      </c>
      <c r="S129" s="16">
        <f t="shared" si="141"/>
        <v>0</v>
      </c>
      <c r="T129" s="6">
        <f>IF(Oct!$E131&gt;0,VLOOKUP($A129,Oct!$O$4:$R$207,4,FALSE),0)</f>
        <v>0</v>
      </c>
      <c r="U129" s="6">
        <f>IF(Oct!$E131&gt;0,VLOOKUP($A129,Oct!$O$4:$T$207,5,FALSE)+Oct!L$4/1000,0)</f>
        <v>0</v>
      </c>
      <c r="V129" s="16">
        <f t="shared" si="142"/>
        <v>0</v>
      </c>
      <c r="W129" s="6">
        <f>IF(Nov!$E131&gt;0,VLOOKUP($A129,Nov!$O$4:$R$207,4,FALSE),0)</f>
        <v>0</v>
      </c>
      <c r="X129" s="6">
        <f>IF(Nov!$E131&gt;0,VLOOKUP($A129,Nov!$O$4:$T$207,5,FALSE)+Nov!L$4/1000,0)</f>
        <v>0</v>
      </c>
      <c r="Y129" s="16">
        <f t="shared" si="143"/>
        <v>0</v>
      </c>
      <c r="Z129" s="6">
        <f>IF(Dec!$E131&gt;0,VLOOKUP($A129,Dec!$O$4:$R$208,4,FALSE),0)</f>
        <v>0</v>
      </c>
      <c r="AA129" s="6">
        <f>IF(Dec!$E131&gt;0,VLOOKUP($A129,Dec!$O$4:$T$208,5,FALSE)+Dec!L$4/1000,0)</f>
        <v>0</v>
      </c>
      <c r="AB129" s="16">
        <f t="shared" si="144"/>
        <v>0</v>
      </c>
      <c r="AC129" s="6">
        <f>IF(Jan!$E131&gt;0,VLOOKUP($A129,Jan!$O$4:$R$207,4,FALSE),0)</f>
        <v>0</v>
      </c>
      <c r="AD129" s="6">
        <f>IF(Jan!$E131&gt;0,VLOOKUP($A129,Jan!$O$4:$T$207,5,FALSE)+Jan!L$4/1000,0)</f>
        <v>0</v>
      </c>
      <c r="AE129" s="16">
        <f t="shared" si="145"/>
        <v>0</v>
      </c>
      <c r="AF129" s="6">
        <f>IF(Feb!$E131&gt;0,VLOOKUP($A129,Feb!$O$4:$R$207,4,FALSE),0)</f>
        <v>0</v>
      </c>
      <c r="AG129" s="6">
        <f>IF(Feb!$E131&gt;0,VLOOKUP($A129,Feb!$O$4:$T$207,5,FALSE)+Feb!L$4/1000,0)</f>
        <v>0</v>
      </c>
      <c r="AH129" s="16">
        <f t="shared" si="146"/>
        <v>0</v>
      </c>
      <c r="AI129" s="6">
        <f>IF(Mar!$E131&gt;0,VLOOKUP($A129,Mar!$O$4:$R$207,4,FALSE),0)</f>
        <v>0</v>
      </c>
      <c r="AJ129" s="6">
        <f>IF(Mar!$E131&gt;0,VLOOKUP($A129,Mar!$O$4:$T$207,5,FALSE)+Mar!L$4/1000,0)</f>
        <v>0</v>
      </c>
      <c r="AK129" s="16">
        <f t="shared" si="147"/>
        <v>0</v>
      </c>
      <c r="AN129" s="16">
        <f t="shared" si="148"/>
        <v>0</v>
      </c>
    </row>
    <row r="130" spans="2:40" x14ac:dyDescent="0.3">
      <c r="B130" s="6">
        <f>IF(Apr!$E132&gt;0,VLOOKUP($A130,Apr!$O$4:$T$209,4,FALSE),0)</f>
        <v>0</v>
      </c>
      <c r="C130" s="6">
        <f>IF(Apr!$E132&gt;0,VLOOKUP($A130,Apr!$O$4:$T$209,5,FALSE)+Apr!L$4/1000,0)</f>
        <v>0</v>
      </c>
      <c r="D130" s="16">
        <f t="shared" si="136"/>
        <v>0</v>
      </c>
      <c r="E130" s="6">
        <f>IF(May!$E132&gt;0,VLOOKUP($A130,May!$O$4:$T$208,4,FALSE),0)</f>
        <v>0</v>
      </c>
      <c r="F130" s="6">
        <f>IF(May!$E132&gt;0,VLOOKUP($A130,May!$O$4:$T$208,5,FALSE)+May!L$4/1000,0)</f>
        <v>0</v>
      </c>
      <c r="G130" s="16">
        <f t="shared" si="137"/>
        <v>0</v>
      </c>
      <c r="H130" s="6">
        <f>IF(Jun!$E132&gt;0,VLOOKUP($A130,Jun!$O$4:$R$208,4,FALSE),0)</f>
        <v>0</v>
      </c>
      <c r="I130" s="6">
        <f>IF(Jun!$E132&gt;0,VLOOKUP($A130,Jun!$O$4:$T$208,5,FALSE)+Jun!L$4/1000,0)</f>
        <v>0</v>
      </c>
      <c r="J130" s="16">
        <f t="shared" si="138"/>
        <v>0</v>
      </c>
      <c r="K130" s="6">
        <f>IF(Jul!$E132&gt;0,VLOOKUP($A130,Jul!$O$4:$R$207,4,FALSE),0)</f>
        <v>0</v>
      </c>
      <c r="L130" s="6">
        <f>IF(Jul!$E132&gt;0,VLOOKUP($A130,Jul!$O$4:$T$207,5,FALSE)+Jul!$L$4/1000,0)</f>
        <v>0</v>
      </c>
      <c r="M130" s="16">
        <f t="shared" si="139"/>
        <v>0</v>
      </c>
      <c r="N130" s="6">
        <f>IF(Aug!$E132&gt;0,VLOOKUP($A130,Aug!$O$4:$R$207,4,FALSE),0)</f>
        <v>0</v>
      </c>
      <c r="O130" s="6">
        <f>IF(Aug!$E132&gt;0,VLOOKUP($A130,Aug!$O$4:$T$207,5,FALSE)+Aug!L$4/1000,0)</f>
        <v>0</v>
      </c>
      <c r="P130" s="16">
        <f t="shared" si="140"/>
        <v>0</v>
      </c>
      <c r="Q130" s="6">
        <f>IF(Sep!$E132&gt;0,VLOOKUP($A130,Sep!$O$4:$R$207,4,FALSE),0)</f>
        <v>0</v>
      </c>
      <c r="R130" s="6">
        <f>IF(Sep!$E132&gt;0,VLOOKUP($A130,Sep!$O$4:$T$207,5,FALSE)+Sep!L$4/1000,0)</f>
        <v>0</v>
      </c>
      <c r="S130" s="16">
        <f t="shared" si="141"/>
        <v>0</v>
      </c>
      <c r="T130" s="6">
        <f>IF(Oct!$E132&gt;0,VLOOKUP($A130,Oct!$O$4:$R$207,4,FALSE),0)</f>
        <v>0</v>
      </c>
      <c r="U130" s="6">
        <f>IF(Oct!$E132&gt;0,VLOOKUP($A130,Oct!$O$4:$T$207,5,FALSE)+Oct!L$4/1000,0)</f>
        <v>0</v>
      </c>
      <c r="V130" s="16">
        <f t="shared" si="142"/>
        <v>0</v>
      </c>
      <c r="W130" s="6">
        <f>IF(Nov!$E132&gt;0,VLOOKUP($A130,Nov!$O$4:$R$207,4,FALSE),0)</f>
        <v>0</v>
      </c>
      <c r="X130" s="6">
        <f>IF(Nov!$E132&gt;0,VLOOKUP($A130,Nov!$O$4:$T$207,5,FALSE)+Nov!L$4/1000,0)</f>
        <v>0</v>
      </c>
      <c r="Y130" s="16">
        <f t="shared" si="143"/>
        <v>0</v>
      </c>
      <c r="Z130" s="6">
        <f>IF(Dec!$E132&gt;0,VLOOKUP($A130,Dec!$O$4:$R$208,4,FALSE),0)</f>
        <v>0</v>
      </c>
      <c r="AA130" s="6">
        <f>IF(Dec!$E132&gt;0,VLOOKUP($A130,Dec!$O$4:$T$208,5,FALSE)+Dec!L$4/1000,0)</f>
        <v>0</v>
      </c>
      <c r="AB130" s="16">
        <f t="shared" si="144"/>
        <v>0</v>
      </c>
      <c r="AC130" s="6">
        <f>IF(Jan!$E132&gt;0,VLOOKUP($A130,Jan!$O$4:$R$207,4,FALSE),0)</f>
        <v>0</v>
      </c>
      <c r="AD130" s="6">
        <f>IF(Jan!$E132&gt;0,VLOOKUP($A130,Jan!$O$4:$T$207,5,FALSE)+Jan!L$4/1000,0)</f>
        <v>0</v>
      </c>
      <c r="AE130" s="16">
        <f t="shared" si="145"/>
        <v>0</v>
      </c>
      <c r="AF130" s="6">
        <f>IF(Feb!$E132&gt;0,VLOOKUP($A130,Feb!$O$4:$R$207,4,FALSE),0)</f>
        <v>0</v>
      </c>
      <c r="AG130" s="6">
        <f>IF(Feb!$E132&gt;0,VLOOKUP($A130,Feb!$O$4:$T$207,5,FALSE)+Feb!L$4/1000,0)</f>
        <v>0</v>
      </c>
      <c r="AH130" s="16">
        <f t="shared" si="146"/>
        <v>0</v>
      </c>
      <c r="AI130" s="6">
        <f>IF(Mar!$E132&gt;0,VLOOKUP($A130,Mar!$O$4:$R$207,4,FALSE),0)</f>
        <v>0</v>
      </c>
      <c r="AJ130" s="6">
        <f>IF(Mar!$E132&gt;0,VLOOKUP($A130,Mar!$O$4:$T$207,5,FALSE)+Mar!L$4/1000,0)</f>
        <v>0</v>
      </c>
      <c r="AK130" s="16">
        <f t="shared" si="147"/>
        <v>0</v>
      </c>
      <c r="AN130" s="16">
        <f t="shared" si="148"/>
        <v>0</v>
      </c>
    </row>
    <row r="131" spans="2:40" x14ac:dyDescent="0.3">
      <c r="B131" s="6">
        <f>IF(Apr!$E133&gt;0,VLOOKUP($A131,Apr!$O$4:$T$209,4,FALSE),0)</f>
        <v>0</v>
      </c>
      <c r="C131" s="6">
        <f>IF(Apr!$E133&gt;0,VLOOKUP($A131,Apr!$O$4:$T$209,5,FALSE)+Apr!L$4/1000,0)</f>
        <v>0</v>
      </c>
      <c r="D131" s="16">
        <f t="shared" si="136"/>
        <v>0</v>
      </c>
      <c r="E131" s="6">
        <f>IF(May!$E133&gt;0,VLOOKUP($A131,May!$O$4:$T$208,4,FALSE),0)</f>
        <v>0</v>
      </c>
      <c r="F131" s="6">
        <f>IF(May!$E133&gt;0,VLOOKUP($A131,May!$O$4:$T$208,5,FALSE)+May!L$4/1000,0)</f>
        <v>0</v>
      </c>
      <c r="G131" s="16">
        <f t="shared" si="137"/>
        <v>0</v>
      </c>
      <c r="H131" s="6">
        <f>IF(Jun!$E133&gt;0,VLOOKUP($A131,Jun!$O$4:$R$208,4,FALSE),0)</f>
        <v>0</v>
      </c>
      <c r="I131" s="6">
        <f>IF(Jun!$E133&gt;0,VLOOKUP($A131,Jun!$O$4:$T$208,5,FALSE)+Jun!L$4/1000,0)</f>
        <v>0</v>
      </c>
      <c r="J131" s="16">
        <f t="shared" si="138"/>
        <v>0</v>
      </c>
      <c r="K131" s="6">
        <f>IF(Jul!$E133&gt;0,VLOOKUP($A131,Jul!$O$4:$R$207,4,FALSE),0)</f>
        <v>0</v>
      </c>
      <c r="L131" s="6">
        <f>IF(Jul!$E133&gt;0,VLOOKUP($A131,Jul!$O$4:$T$207,5,FALSE)+Jul!$L$4/1000,0)</f>
        <v>0</v>
      </c>
      <c r="M131" s="16">
        <f t="shared" si="139"/>
        <v>0</v>
      </c>
      <c r="N131" s="6">
        <f>IF(Aug!$E133&gt;0,VLOOKUP($A131,Aug!$O$4:$R$207,4,FALSE),0)</f>
        <v>0</v>
      </c>
      <c r="O131" s="6">
        <f>IF(Aug!$E133&gt;0,VLOOKUP($A131,Aug!$O$4:$T$207,5,FALSE)+Aug!L$4/1000,0)</f>
        <v>0</v>
      </c>
      <c r="P131" s="16">
        <f t="shared" si="140"/>
        <v>0</v>
      </c>
      <c r="Q131" s="6">
        <f>IF(Sep!$E133&gt;0,VLOOKUP($A131,Sep!$O$4:$R$207,4,FALSE),0)</f>
        <v>0</v>
      </c>
      <c r="R131" s="6">
        <f>IF(Sep!$E133&gt;0,VLOOKUP($A131,Sep!$O$4:$T$207,5,FALSE)+Sep!L$4/1000,0)</f>
        <v>0</v>
      </c>
      <c r="S131" s="16">
        <f t="shared" si="141"/>
        <v>0</v>
      </c>
      <c r="T131" s="6">
        <f>IF(Oct!$E133&gt;0,VLOOKUP($A131,Oct!$O$4:$R$207,4,FALSE),0)</f>
        <v>0</v>
      </c>
      <c r="U131" s="6">
        <f>IF(Oct!$E133&gt;0,VLOOKUP($A131,Oct!$O$4:$T$207,5,FALSE)+Oct!L$4/1000,0)</f>
        <v>0</v>
      </c>
      <c r="V131" s="16">
        <f t="shared" si="142"/>
        <v>0</v>
      </c>
      <c r="W131" s="6">
        <f>IF(Nov!$E133&gt;0,VLOOKUP($A131,Nov!$O$4:$R$207,4,FALSE),0)</f>
        <v>0</v>
      </c>
      <c r="X131" s="6">
        <f>IF(Nov!$E133&gt;0,VLOOKUP($A131,Nov!$O$4:$T$207,5,FALSE)+Nov!L$4/1000,0)</f>
        <v>0</v>
      </c>
      <c r="Y131" s="16">
        <f t="shared" si="143"/>
        <v>0</v>
      </c>
      <c r="Z131" s="6">
        <f>IF(Dec!$E133&gt;0,VLOOKUP($A131,Dec!$O$4:$R$208,4,FALSE),0)</f>
        <v>0</v>
      </c>
      <c r="AA131" s="6">
        <f>IF(Dec!$E133&gt;0,VLOOKUP($A131,Dec!$O$4:$T$208,5,FALSE)+Dec!L$4/1000,0)</f>
        <v>0</v>
      </c>
      <c r="AB131" s="16">
        <f t="shared" si="144"/>
        <v>0</v>
      </c>
      <c r="AC131" s="6">
        <f>IF(Jan!$E133&gt;0,VLOOKUP($A131,Jan!$O$4:$R$207,4,FALSE),0)</f>
        <v>0</v>
      </c>
      <c r="AD131" s="6">
        <f>IF(Jan!$E133&gt;0,VLOOKUP($A131,Jan!$O$4:$T$207,5,FALSE)+Jan!L$4/1000,0)</f>
        <v>0</v>
      </c>
      <c r="AE131" s="16">
        <f t="shared" si="145"/>
        <v>0</v>
      </c>
      <c r="AF131" s="6">
        <f>IF(Feb!$E133&gt;0,VLOOKUP($A131,Feb!$O$4:$R$207,4,FALSE),0)</f>
        <v>0</v>
      </c>
      <c r="AG131" s="6">
        <f>IF(Feb!$E133&gt;0,VLOOKUP($A131,Feb!$O$4:$T$207,5,FALSE)+Feb!L$4/1000,0)</f>
        <v>0</v>
      </c>
      <c r="AH131" s="16">
        <f t="shared" si="146"/>
        <v>0</v>
      </c>
      <c r="AI131" s="6">
        <f>IF(Mar!$E133&gt;0,VLOOKUP($A131,Mar!$O$4:$R$207,4,FALSE),0)</f>
        <v>0</v>
      </c>
      <c r="AJ131" s="6">
        <f>IF(Mar!$E133&gt;0,VLOOKUP($A131,Mar!$O$4:$T$207,5,FALSE)+Mar!L$4/1000,0)</f>
        <v>0</v>
      </c>
      <c r="AK131" s="16">
        <f t="shared" si="147"/>
        <v>0</v>
      </c>
      <c r="AN131" s="16">
        <f t="shared" si="148"/>
        <v>0</v>
      </c>
    </row>
    <row r="132" spans="2:40" x14ac:dyDescent="0.3">
      <c r="B132" s="6">
        <f>IF(Apr!$E134&gt;0,VLOOKUP($A132,Apr!$O$4:$T$209,4,FALSE),0)</f>
        <v>0</v>
      </c>
      <c r="C132" s="6">
        <f>IF(Apr!$E134&gt;0,VLOOKUP($A132,Apr!$O$4:$T$209,5,FALSE)+Apr!L$4/1000,0)</f>
        <v>0</v>
      </c>
      <c r="D132" s="16">
        <f t="shared" si="136"/>
        <v>0</v>
      </c>
      <c r="E132" s="6">
        <f>IF(May!$E134&gt;0,VLOOKUP($A132,May!$O$4:$T$208,4,FALSE),0)</f>
        <v>0</v>
      </c>
      <c r="F132" s="6">
        <f>IF(May!$E134&gt;0,VLOOKUP($A132,May!$O$4:$T$208,5,FALSE)+May!L$4/1000,0)</f>
        <v>0</v>
      </c>
      <c r="G132" s="16">
        <f t="shared" si="137"/>
        <v>0</v>
      </c>
      <c r="H132" s="6">
        <f>IF(Jun!$E134&gt;0,VLOOKUP($A132,Jun!$O$4:$R$208,4,FALSE),0)</f>
        <v>0</v>
      </c>
      <c r="I132" s="6">
        <f>IF(Jun!$E134&gt;0,VLOOKUP($A132,Jun!$O$4:$T$208,5,FALSE)+Jun!L$4/1000,0)</f>
        <v>0</v>
      </c>
      <c r="J132" s="16">
        <f t="shared" si="138"/>
        <v>0</v>
      </c>
      <c r="K132" s="6">
        <f>IF(Jul!$E134&gt;0,VLOOKUP($A132,Jul!$O$4:$R$207,4,FALSE),0)</f>
        <v>0</v>
      </c>
      <c r="L132" s="6">
        <f>IF(Jul!$E134&gt;0,VLOOKUP($A132,Jul!$O$4:$T$207,5,FALSE)+Jul!$L$4/1000,0)</f>
        <v>0</v>
      </c>
      <c r="M132" s="16">
        <f t="shared" si="139"/>
        <v>0</v>
      </c>
      <c r="N132" s="6">
        <f>IF(Aug!$E134&gt;0,VLOOKUP($A132,Aug!$O$4:$R$207,4,FALSE),0)</f>
        <v>0</v>
      </c>
      <c r="O132" s="6">
        <f>IF(Aug!$E134&gt;0,VLOOKUP($A132,Aug!$O$4:$T$207,5,FALSE)+Aug!L$4/1000,0)</f>
        <v>0</v>
      </c>
      <c r="P132" s="16">
        <f t="shared" si="140"/>
        <v>0</v>
      </c>
      <c r="Q132" s="6">
        <f>IF(Sep!$E134&gt;0,VLOOKUP($A132,Sep!$O$4:$R$207,4,FALSE),0)</f>
        <v>0</v>
      </c>
      <c r="R132" s="6">
        <f>IF(Sep!$E134&gt;0,VLOOKUP($A132,Sep!$O$4:$T$207,5,FALSE)+Sep!L$4/1000,0)</f>
        <v>0</v>
      </c>
      <c r="S132" s="16">
        <f t="shared" si="141"/>
        <v>0</v>
      </c>
      <c r="T132" s="6">
        <f>IF(Oct!$E134&gt;0,VLOOKUP($A132,Oct!$O$4:$R$207,4,FALSE),0)</f>
        <v>0</v>
      </c>
      <c r="U132" s="6">
        <f>IF(Oct!$E134&gt;0,VLOOKUP($A132,Oct!$O$4:$T$207,5,FALSE)+Oct!L$4/1000,0)</f>
        <v>0</v>
      </c>
      <c r="V132" s="16">
        <f t="shared" si="142"/>
        <v>0</v>
      </c>
      <c r="W132" s="6">
        <f>IF(Nov!$E134&gt;0,VLOOKUP($A132,Nov!$O$4:$R$207,4,FALSE),0)</f>
        <v>0</v>
      </c>
      <c r="X132" s="6">
        <f>IF(Nov!$E134&gt;0,VLOOKUP($A132,Nov!$O$4:$T$207,5,FALSE)+Nov!L$4/1000,0)</f>
        <v>0</v>
      </c>
      <c r="Y132" s="16">
        <f t="shared" si="143"/>
        <v>0</v>
      </c>
      <c r="Z132" s="6">
        <f>IF(Dec!$E134&gt;0,VLOOKUP($A132,Dec!$O$4:$R$208,4,FALSE),0)</f>
        <v>0</v>
      </c>
      <c r="AA132" s="6">
        <f>IF(Dec!$E134&gt;0,VLOOKUP($A132,Dec!$O$4:$T$208,5,FALSE)+Dec!L$4/1000,0)</f>
        <v>0</v>
      </c>
      <c r="AB132" s="16">
        <f t="shared" si="144"/>
        <v>0</v>
      </c>
      <c r="AC132" s="6">
        <f>IF(Jan!$E134&gt;0,VLOOKUP($A132,Jan!$O$4:$R$207,4,FALSE),0)</f>
        <v>0</v>
      </c>
      <c r="AD132" s="6">
        <f>IF(Jan!$E134&gt;0,VLOOKUP($A132,Jan!$O$4:$T$207,5,FALSE)+Jan!L$4/1000,0)</f>
        <v>0</v>
      </c>
      <c r="AE132" s="16">
        <f t="shared" si="145"/>
        <v>0</v>
      </c>
      <c r="AF132" s="6">
        <f>IF(Feb!$E134&gt;0,VLOOKUP($A132,Feb!$O$4:$R$207,4,FALSE),0)</f>
        <v>0</v>
      </c>
      <c r="AG132" s="6">
        <f>IF(Feb!$E134&gt;0,VLOOKUP($A132,Feb!$O$4:$T$207,5,FALSE)+Feb!L$4/1000,0)</f>
        <v>0</v>
      </c>
      <c r="AH132" s="16">
        <f t="shared" si="146"/>
        <v>0</v>
      </c>
      <c r="AI132" s="6">
        <f>IF(Mar!$E134&gt;0,VLOOKUP($A132,Mar!$O$4:$R$207,4,FALSE),0)</f>
        <v>0</v>
      </c>
      <c r="AJ132" s="6">
        <f>IF(Mar!$E134&gt;0,VLOOKUP($A132,Mar!$O$4:$T$207,5,FALSE)+Mar!L$4/1000,0)</f>
        <v>0</v>
      </c>
      <c r="AK132" s="16">
        <f t="shared" si="147"/>
        <v>0</v>
      </c>
      <c r="AN132" s="16">
        <f t="shared" si="148"/>
        <v>0</v>
      </c>
    </row>
    <row r="133" spans="2:40" x14ac:dyDescent="0.3">
      <c r="B133" s="6">
        <f>IF(Apr!$E135&gt;0,VLOOKUP($A133,Apr!$O$4:$T$209,4,FALSE),0)</f>
        <v>0</v>
      </c>
      <c r="C133" s="6">
        <f>IF(Apr!$E135&gt;0,VLOOKUP($A133,Apr!$O$4:$T$209,5,FALSE)+Apr!L$4/1000,0)</f>
        <v>0</v>
      </c>
      <c r="D133" s="16">
        <f t="shared" si="136"/>
        <v>0</v>
      </c>
      <c r="E133" s="6">
        <f>IF(May!$E135&gt;0,VLOOKUP($A133,May!$O$4:$T$208,4,FALSE),0)</f>
        <v>0</v>
      </c>
      <c r="F133" s="6">
        <f>IF(May!$E135&gt;0,VLOOKUP($A133,May!$O$4:$T$208,5,FALSE)+May!L$4/1000,0)</f>
        <v>0</v>
      </c>
      <c r="G133" s="16">
        <f t="shared" si="137"/>
        <v>0</v>
      </c>
      <c r="H133" s="6">
        <f>IF(Jun!$E135&gt;0,VLOOKUP($A133,Jun!$O$4:$R$208,4,FALSE),0)</f>
        <v>0</v>
      </c>
      <c r="I133" s="6">
        <f>IF(Jun!$E135&gt;0,VLOOKUP($A133,Jun!$O$4:$T$208,5,FALSE)+Jun!L$4/1000,0)</f>
        <v>0</v>
      </c>
      <c r="J133" s="16">
        <f t="shared" si="138"/>
        <v>0</v>
      </c>
      <c r="K133" s="6">
        <f>IF(Jul!$E135&gt;0,VLOOKUP($A133,Jul!$O$4:$R$207,4,FALSE),0)</f>
        <v>0</v>
      </c>
      <c r="L133" s="6">
        <f>IF(Jul!$E135&gt;0,VLOOKUP($A133,Jul!$O$4:$T$207,5,FALSE)+Jul!$L$4/1000,0)</f>
        <v>0</v>
      </c>
      <c r="M133" s="16">
        <f t="shared" si="139"/>
        <v>0</v>
      </c>
      <c r="N133" s="6">
        <f>IF(Aug!$E135&gt;0,VLOOKUP($A133,Aug!$O$4:$R$207,4,FALSE),0)</f>
        <v>0</v>
      </c>
      <c r="O133" s="6">
        <f>IF(Aug!$E135&gt;0,VLOOKUP($A133,Aug!$O$4:$T$207,5,FALSE)+Aug!L$4/1000,0)</f>
        <v>0</v>
      </c>
      <c r="P133" s="16">
        <f t="shared" si="140"/>
        <v>0</v>
      </c>
      <c r="Q133" s="6">
        <f>IF(Sep!$E135&gt;0,VLOOKUP($A133,Sep!$O$4:$R$207,4,FALSE),0)</f>
        <v>0</v>
      </c>
      <c r="R133" s="6">
        <f>IF(Sep!$E135&gt;0,VLOOKUP($A133,Sep!$O$4:$T$207,5,FALSE)+Sep!L$4/1000,0)</f>
        <v>0</v>
      </c>
      <c r="S133" s="16">
        <f t="shared" si="141"/>
        <v>0</v>
      </c>
      <c r="T133" s="6">
        <f>IF(Oct!$E135&gt;0,VLOOKUP($A133,Oct!$O$4:$R$207,4,FALSE),0)</f>
        <v>0</v>
      </c>
      <c r="U133" s="6">
        <f>IF(Oct!$E135&gt;0,VLOOKUP($A133,Oct!$O$4:$T$207,5,FALSE)+Oct!L$4/1000,0)</f>
        <v>0</v>
      </c>
      <c r="V133" s="16">
        <f t="shared" si="142"/>
        <v>0</v>
      </c>
      <c r="W133" s="6">
        <f>IF(Nov!$E135&gt;0,VLOOKUP($A133,Nov!$O$4:$R$207,4,FALSE),0)</f>
        <v>0</v>
      </c>
      <c r="X133" s="6">
        <f>IF(Nov!$E135&gt;0,VLOOKUP($A133,Nov!$O$4:$T$207,5,FALSE)+Nov!L$4/1000,0)</f>
        <v>0</v>
      </c>
      <c r="Y133" s="16">
        <f t="shared" si="143"/>
        <v>0</v>
      </c>
      <c r="Z133" s="6">
        <f>IF(Dec!$E135&gt;0,VLOOKUP($A133,Dec!$O$4:$R$208,4,FALSE),0)</f>
        <v>0</v>
      </c>
      <c r="AA133" s="6">
        <f>IF(Dec!$E135&gt;0,VLOOKUP($A133,Dec!$O$4:$T$208,5,FALSE)+Dec!L$4/1000,0)</f>
        <v>0</v>
      </c>
      <c r="AB133" s="16">
        <f t="shared" si="144"/>
        <v>0</v>
      </c>
      <c r="AC133" s="6">
        <f>IF(Jan!$E135&gt;0,VLOOKUP($A133,Jan!$O$4:$R$207,4,FALSE),0)</f>
        <v>0</v>
      </c>
      <c r="AD133" s="6">
        <f>IF(Jan!$E135&gt;0,VLOOKUP($A133,Jan!$O$4:$T$207,5,FALSE)+Jan!L$4/1000,0)</f>
        <v>0</v>
      </c>
      <c r="AE133" s="16">
        <f t="shared" si="145"/>
        <v>0</v>
      </c>
      <c r="AF133" s="6">
        <f>IF(Feb!$E135&gt;0,VLOOKUP($A133,Feb!$O$4:$R$207,4,FALSE),0)</f>
        <v>0</v>
      </c>
      <c r="AG133" s="6">
        <f>IF(Feb!$E135&gt;0,VLOOKUP($A133,Feb!$O$4:$T$207,5,FALSE)+Feb!L$4/1000,0)</f>
        <v>0</v>
      </c>
      <c r="AH133" s="16">
        <f t="shared" si="146"/>
        <v>0</v>
      </c>
      <c r="AI133" s="6">
        <f>IF(Mar!$E135&gt;0,VLOOKUP($A133,Mar!$O$4:$R$207,4,FALSE),0)</f>
        <v>0</v>
      </c>
      <c r="AJ133" s="6">
        <f>IF(Mar!$E135&gt;0,VLOOKUP($A133,Mar!$O$4:$T$207,5,FALSE)+Mar!L$4/1000,0)</f>
        <v>0</v>
      </c>
      <c r="AK133" s="16">
        <f t="shared" si="147"/>
        <v>0</v>
      </c>
      <c r="AN133" s="16">
        <f t="shared" si="148"/>
        <v>0</v>
      </c>
    </row>
    <row r="134" spans="2:40" x14ac:dyDescent="0.3">
      <c r="B134" s="6">
        <f>IF(Apr!$E136&gt;0,VLOOKUP($A134,Apr!$O$4:$T$209,4,FALSE),0)</f>
        <v>0</v>
      </c>
      <c r="C134" s="6">
        <f>IF(Apr!$E136&gt;0,VLOOKUP($A134,Apr!$O$4:$T$209,5,FALSE)+Apr!L$4/1000,0)</f>
        <v>0</v>
      </c>
      <c r="D134" s="16">
        <f t="shared" si="136"/>
        <v>0</v>
      </c>
      <c r="E134" s="6">
        <f>IF(May!$E136&gt;0,VLOOKUP($A134,May!$O$4:$T$208,4,FALSE),0)</f>
        <v>0</v>
      </c>
      <c r="F134" s="6">
        <f>IF(May!$E136&gt;0,VLOOKUP($A134,May!$O$4:$T$208,5,FALSE)+May!L$4/1000,0)</f>
        <v>0</v>
      </c>
      <c r="G134" s="16">
        <f t="shared" si="137"/>
        <v>0</v>
      </c>
      <c r="H134" s="6">
        <f>IF(Jun!$E136&gt;0,VLOOKUP($A134,Jun!$O$4:$R$208,4,FALSE),0)</f>
        <v>0</v>
      </c>
      <c r="I134" s="6">
        <f>IF(Jun!$E136&gt;0,VLOOKUP($A134,Jun!$O$4:$T$208,5,FALSE)+Jun!L$4/1000,0)</f>
        <v>0</v>
      </c>
      <c r="J134" s="16">
        <f t="shared" si="138"/>
        <v>0</v>
      </c>
      <c r="K134" s="6">
        <f>IF(Jul!$E136&gt;0,VLOOKUP($A134,Jul!$O$4:$R$207,4,FALSE),0)</f>
        <v>0</v>
      </c>
      <c r="L134" s="6">
        <f>IF(Jul!$E136&gt;0,VLOOKUP($A134,Jul!$O$4:$T$207,5,FALSE)+Jul!$L$4/1000,0)</f>
        <v>0</v>
      </c>
      <c r="M134" s="16">
        <f t="shared" si="139"/>
        <v>0</v>
      </c>
      <c r="N134" s="6">
        <f>IF(Aug!$E136&gt;0,VLOOKUP($A134,Aug!$O$4:$R$207,4,FALSE),0)</f>
        <v>0</v>
      </c>
      <c r="O134" s="6">
        <f>IF(Aug!$E136&gt;0,VLOOKUP($A134,Aug!$O$4:$T$207,5,FALSE)+Aug!L$4/1000,0)</f>
        <v>0</v>
      </c>
      <c r="P134" s="16">
        <f t="shared" si="140"/>
        <v>0</v>
      </c>
      <c r="Q134" s="6">
        <f>IF(Sep!$E136&gt;0,VLOOKUP($A134,Sep!$O$4:$R$207,4,FALSE),0)</f>
        <v>0</v>
      </c>
      <c r="R134" s="6">
        <f>IF(Sep!$E136&gt;0,VLOOKUP($A134,Sep!$O$4:$T$207,5,FALSE)+Sep!L$4/1000,0)</f>
        <v>0</v>
      </c>
      <c r="S134" s="16">
        <f t="shared" si="141"/>
        <v>0</v>
      </c>
      <c r="T134" s="6">
        <f>IF(Oct!$E136&gt;0,VLOOKUP($A134,Oct!$O$4:$R$207,4,FALSE),0)</f>
        <v>0</v>
      </c>
      <c r="U134" s="6">
        <f>IF(Oct!$E136&gt;0,VLOOKUP($A134,Oct!$O$4:$T$207,5,FALSE)+Oct!L$4/1000,0)</f>
        <v>0</v>
      </c>
      <c r="V134" s="16">
        <f t="shared" si="142"/>
        <v>0</v>
      </c>
      <c r="W134" s="6">
        <f>IF(Nov!$E136&gt;0,VLOOKUP($A134,Nov!$O$4:$R$207,4,FALSE),0)</f>
        <v>0</v>
      </c>
      <c r="X134" s="6">
        <f>IF(Nov!$E136&gt;0,VLOOKUP($A134,Nov!$O$4:$T$207,5,FALSE)+Nov!L$4/1000,0)</f>
        <v>0</v>
      </c>
      <c r="Y134" s="16">
        <f t="shared" si="143"/>
        <v>0</v>
      </c>
      <c r="Z134" s="6">
        <f>IF(Dec!$E136&gt;0,VLOOKUP($A134,Dec!$O$4:$R$208,4,FALSE),0)</f>
        <v>0</v>
      </c>
      <c r="AA134" s="6">
        <f>IF(Dec!$E136&gt;0,VLOOKUP($A134,Dec!$O$4:$T$208,5,FALSE)+Dec!L$4/1000,0)</f>
        <v>0</v>
      </c>
      <c r="AB134" s="16">
        <f t="shared" si="144"/>
        <v>0</v>
      </c>
      <c r="AC134" s="6">
        <f>IF(Jan!$E136&gt;0,VLOOKUP($A134,Jan!$O$4:$R$207,4,FALSE),0)</f>
        <v>0</v>
      </c>
      <c r="AD134" s="6">
        <f>IF(Jan!$E136&gt;0,VLOOKUP($A134,Jan!$O$4:$T$207,5,FALSE)+Jan!L$4/1000,0)</f>
        <v>0</v>
      </c>
      <c r="AE134" s="16">
        <f t="shared" si="145"/>
        <v>0</v>
      </c>
      <c r="AF134" s="6">
        <f>IF(Feb!$E136&gt;0,VLOOKUP($A134,Feb!$O$4:$R$207,4,FALSE),0)</f>
        <v>0</v>
      </c>
      <c r="AG134" s="6">
        <f>IF(Feb!$E136&gt;0,VLOOKUP($A134,Feb!$O$4:$T$207,5,FALSE)+Feb!L$4/1000,0)</f>
        <v>0</v>
      </c>
      <c r="AH134" s="16">
        <f t="shared" si="146"/>
        <v>0</v>
      </c>
      <c r="AI134" s="6">
        <f>IF(Mar!$E136&gt;0,VLOOKUP($A134,Mar!$O$4:$R$207,4,FALSE),0)</f>
        <v>0</v>
      </c>
      <c r="AJ134" s="6">
        <f>IF(Mar!$E136&gt;0,VLOOKUP($A134,Mar!$O$4:$T$207,5,FALSE)+Mar!L$4/1000,0)</f>
        <v>0</v>
      </c>
      <c r="AK134" s="16">
        <f t="shared" si="147"/>
        <v>0</v>
      </c>
      <c r="AN134" s="16">
        <f t="shared" si="148"/>
        <v>0</v>
      </c>
    </row>
    <row r="135" spans="2:40" x14ac:dyDescent="0.3">
      <c r="B135" s="6">
        <f>IF(Apr!$E137&gt;0,VLOOKUP($A135,Apr!$O$4:$T$209,4,FALSE),0)</f>
        <v>0</v>
      </c>
      <c r="C135" s="6">
        <f>IF(Apr!$E137&gt;0,VLOOKUP($A135,Apr!$O$4:$T$209,5,FALSE)+Apr!L$4/1000,0)</f>
        <v>0</v>
      </c>
      <c r="D135" s="16">
        <f t="shared" si="136"/>
        <v>0</v>
      </c>
      <c r="E135" s="6">
        <f>IF(May!$E137&gt;0,VLOOKUP($A135,May!$O$4:$T$208,4,FALSE),0)</f>
        <v>0</v>
      </c>
      <c r="F135" s="6">
        <f>IF(May!$E137&gt;0,VLOOKUP($A135,May!$O$4:$T$208,5,FALSE)+May!L$4/1000,0)</f>
        <v>0</v>
      </c>
      <c r="G135" s="16">
        <f t="shared" si="137"/>
        <v>0</v>
      </c>
      <c r="H135" s="6">
        <f>IF(Jun!$E137&gt;0,VLOOKUP($A135,Jun!$O$4:$R$208,4,FALSE),0)</f>
        <v>0</v>
      </c>
      <c r="I135" s="6">
        <f>IF(Jun!$E137&gt;0,VLOOKUP($A135,Jun!$O$4:$T$208,5,FALSE)+Jun!L$4/1000,0)</f>
        <v>0</v>
      </c>
      <c r="J135" s="16">
        <f t="shared" si="138"/>
        <v>0</v>
      </c>
      <c r="K135" s="6">
        <f>IF(Jul!$E137&gt;0,VLOOKUP($A135,Jul!$O$4:$R$207,4,FALSE),0)</f>
        <v>0</v>
      </c>
      <c r="L135" s="6">
        <f>IF(Jul!$E137&gt;0,VLOOKUP($A135,Jul!$O$4:$T$207,5,FALSE)+Jul!$L$4/1000,0)</f>
        <v>0</v>
      </c>
      <c r="M135" s="16">
        <f t="shared" si="139"/>
        <v>0</v>
      </c>
      <c r="N135" s="6">
        <f>IF(Aug!$E137&gt;0,VLOOKUP($A135,Aug!$O$4:$R$207,4,FALSE),0)</f>
        <v>0</v>
      </c>
      <c r="O135" s="6">
        <f>IF(Aug!$E137&gt;0,VLOOKUP($A135,Aug!$O$4:$T$207,5,FALSE)+Aug!L$4/1000,0)</f>
        <v>0</v>
      </c>
      <c r="P135" s="16">
        <f t="shared" si="140"/>
        <v>0</v>
      </c>
      <c r="Q135" s="6">
        <f>IF(Sep!$E137&gt;0,VLOOKUP($A135,Sep!$O$4:$R$207,4,FALSE),0)</f>
        <v>0</v>
      </c>
      <c r="R135" s="6">
        <f>IF(Sep!$E137&gt;0,VLOOKUP($A135,Sep!$O$4:$T$207,5,FALSE)+Sep!L$4/1000,0)</f>
        <v>0</v>
      </c>
      <c r="S135" s="16">
        <f t="shared" si="141"/>
        <v>0</v>
      </c>
      <c r="T135" s="6">
        <f>IF(Oct!$E137&gt;0,VLOOKUP($A135,Oct!$O$4:$R$207,4,FALSE),0)</f>
        <v>0</v>
      </c>
      <c r="U135" s="6">
        <f>IF(Oct!$E137&gt;0,VLOOKUP($A135,Oct!$O$4:$T$207,5,FALSE)+Oct!L$4/1000,0)</f>
        <v>0</v>
      </c>
      <c r="V135" s="16">
        <f t="shared" si="142"/>
        <v>0</v>
      </c>
      <c r="W135" s="6">
        <f>IF(Nov!$E137&gt;0,VLOOKUP($A135,Nov!$O$4:$R$207,4,FALSE),0)</f>
        <v>0</v>
      </c>
      <c r="X135" s="6">
        <f>IF(Nov!$E137&gt;0,VLOOKUP($A135,Nov!$O$4:$T$207,5,FALSE)+Nov!L$4/1000,0)</f>
        <v>0</v>
      </c>
      <c r="Y135" s="16">
        <f t="shared" si="143"/>
        <v>0</v>
      </c>
      <c r="Z135" s="6">
        <f>IF(Dec!$E137&gt;0,VLOOKUP($A135,Dec!$O$4:$R$208,4,FALSE),0)</f>
        <v>0</v>
      </c>
      <c r="AA135" s="6">
        <f>IF(Dec!$E137&gt;0,VLOOKUP($A135,Dec!$O$4:$T$208,5,FALSE)+Dec!L$4/1000,0)</f>
        <v>0</v>
      </c>
      <c r="AB135" s="16">
        <f t="shared" si="144"/>
        <v>0</v>
      </c>
      <c r="AC135" s="6">
        <f>IF(Jan!$E137&gt;0,VLOOKUP($A135,Jan!$O$4:$R$207,4,FALSE),0)</f>
        <v>0</v>
      </c>
      <c r="AD135" s="6">
        <f>IF(Jan!$E137&gt;0,VLOOKUP($A135,Jan!$O$4:$T$207,5,FALSE)+Jan!L$4/1000,0)</f>
        <v>0</v>
      </c>
      <c r="AE135" s="16">
        <f t="shared" si="145"/>
        <v>0</v>
      </c>
      <c r="AF135" s="6">
        <f>IF(Feb!$E137&gt;0,VLOOKUP($A135,Feb!$O$4:$R$207,4,FALSE),0)</f>
        <v>0</v>
      </c>
      <c r="AG135" s="6">
        <f>IF(Feb!$E137&gt;0,VLOOKUP($A135,Feb!$O$4:$T$207,5,FALSE)+Feb!L$4/1000,0)</f>
        <v>0</v>
      </c>
      <c r="AH135" s="16">
        <f t="shared" si="146"/>
        <v>0</v>
      </c>
      <c r="AI135" s="6">
        <f>IF(Mar!$E137&gt;0,VLOOKUP($A135,Mar!$O$4:$R$207,4,FALSE),0)</f>
        <v>0</v>
      </c>
      <c r="AJ135" s="6">
        <f>IF(Mar!$E137&gt;0,VLOOKUP($A135,Mar!$O$4:$T$207,5,FALSE)+Mar!L$4/1000,0)</f>
        <v>0</v>
      </c>
      <c r="AK135" s="16">
        <f t="shared" si="147"/>
        <v>0</v>
      </c>
      <c r="AN135" s="16">
        <f t="shared" si="148"/>
        <v>0</v>
      </c>
    </row>
    <row r="136" spans="2:40" x14ac:dyDescent="0.3">
      <c r="B136" s="6">
        <f>IF(Apr!$E138&gt;0,VLOOKUP($A136,Apr!$O$4:$T$209,4,FALSE),0)</f>
        <v>0</v>
      </c>
      <c r="C136" s="6">
        <f>IF(Apr!$E138&gt;0,VLOOKUP($A136,Apr!$O$4:$T$209,5,FALSE)+Apr!L$4/1000,0)</f>
        <v>0</v>
      </c>
      <c r="D136" s="16">
        <f t="shared" si="136"/>
        <v>0</v>
      </c>
      <c r="E136" s="6">
        <f>IF(May!$E138&gt;0,VLOOKUP($A136,May!$O$4:$T$208,4,FALSE),0)</f>
        <v>0</v>
      </c>
      <c r="F136" s="6">
        <f>IF(May!$E138&gt;0,VLOOKUP($A136,May!$O$4:$T$208,5,FALSE)+May!L$4/1000,0)</f>
        <v>0</v>
      </c>
      <c r="G136" s="16">
        <f t="shared" si="137"/>
        <v>0</v>
      </c>
      <c r="H136" s="6">
        <f>IF(Jun!$E138&gt;0,VLOOKUP($A136,Jun!$O$4:$R$208,4,FALSE),0)</f>
        <v>0</v>
      </c>
      <c r="I136" s="6">
        <f>IF(Jun!$E138&gt;0,VLOOKUP($A136,Jun!$O$4:$T$208,5,FALSE)+Jun!L$4/1000,0)</f>
        <v>0</v>
      </c>
      <c r="J136" s="16">
        <f t="shared" si="138"/>
        <v>0</v>
      </c>
      <c r="K136" s="6">
        <f>IF(Jul!$E138&gt;0,VLOOKUP($A136,Jul!$O$4:$R$207,4,FALSE),0)</f>
        <v>0</v>
      </c>
      <c r="L136" s="6">
        <f>IF(Jul!$E138&gt;0,VLOOKUP($A136,Jul!$O$4:$T$207,5,FALSE)+Jul!$L$4/1000,0)</f>
        <v>0</v>
      </c>
      <c r="M136" s="16">
        <f t="shared" si="139"/>
        <v>0</v>
      </c>
      <c r="N136" s="6">
        <f>IF(Aug!$E138&gt;0,VLOOKUP($A136,Aug!$O$4:$R$207,4,FALSE),0)</f>
        <v>0</v>
      </c>
      <c r="O136" s="6">
        <f>IF(Aug!$E138&gt;0,VLOOKUP($A136,Aug!$O$4:$T$207,5,FALSE)+Aug!L$4/1000,0)</f>
        <v>0</v>
      </c>
      <c r="P136" s="16">
        <f t="shared" si="140"/>
        <v>0</v>
      </c>
      <c r="Q136" s="6">
        <f>IF(Sep!$E138&gt;0,VLOOKUP($A136,Sep!$O$4:$R$207,4,FALSE),0)</f>
        <v>0</v>
      </c>
      <c r="R136" s="6">
        <f>IF(Sep!$E138&gt;0,VLOOKUP($A136,Sep!$O$4:$T$207,5,FALSE)+Sep!L$4/1000,0)</f>
        <v>0</v>
      </c>
      <c r="S136" s="16">
        <f t="shared" si="141"/>
        <v>0</v>
      </c>
      <c r="T136" s="6">
        <f>IF(Oct!$E138&gt;0,VLOOKUP($A136,Oct!$O$4:$R$207,4,FALSE),0)</f>
        <v>0</v>
      </c>
      <c r="U136" s="6">
        <f>IF(Oct!$E138&gt;0,VLOOKUP($A136,Oct!$O$4:$T$207,5,FALSE)+Oct!L$4/1000,0)</f>
        <v>0</v>
      </c>
      <c r="V136" s="16">
        <f t="shared" si="142"/>
        <v>0</v>
      </c>
      <c r="W136" s="6">
        <f>IF(Nov!$E138&gt;0,VLOOKUP($A136,Nov!$O$4:$R$207,4,FALSE),0)</f>
        <v>0</v>
      </c>
      <c r="X136" s="6">
        <f>IF(Nov!$E138&gt;0,VLOOKUP($A136,Nov!$O$4:$T$207,5,FALSE)+Nov!L$4/1000,0)</f>
        <v>0</v>
      </c>
      <c r="Y136" s="16">
        <f t="shared" si="143"/>
        <v>0</v>
      </c>
      <c r="Z136" s="6">
        <f>IF(Dec!$E138&gt;0,VLOOKUP($A136,Dec!$O$4:$R$208,4,FALSE),0)</f>
        <v>0</v>
      </c>
      <c r="AA136" s="6">
        <f>IF(Dec!$E138&gt;0,VLOOKUP($A136,Dec!$O$4:$T$208,5,FALSE)+Dec!L$4/1000,0)</f>
        <v>0</v>
      </c>
      <c r="AB136" s="16">
        <f t="shared" si="144"/>
        <v>0</v>
      </c>
      <c r="AC136" s="6">
        <f>IF(Jan!$E138&gt;0,VLOOKUP($A136,Jan!$O$4:$R$207,4,FALSE),0)</f>
        <v>0</v>
      </c>
      <c r="AD136" s="6">
        <f>IF(Jan!$E138&gt;0,VLOOKUP($A136,Jan!$O$4:$T$207,5,FALSE)+Jan!L$4/1000,0)</f>
        <v>0</v>
      </c>
      <c r="AE136" s="16">
        <f t="shared" si="145"/>
        <v>0</v>
      </c>
      <c r="AF136" s="6">
        <f>IF(Feb!$E138&gt;0,VLOOKUP($A136,Feb!$O$4:$R$207,4,FALSE),0)</f>
        <v>0</v>
      </c>
      <c r="AG136" s="6">
        <f>IF(Feb!$E138&gt;0,VLOOKUP($A136,Feb!$O$4:$T$207,5,FALSE)+Feb!L$4/1000,0)</f>
        <v>0</v>
      </c>
      <c r="AH136" s="16">
        <f t="shared" si="146"/>
        <v>0</v>
      </c>
      <c r="AI136" s="6">
        <f>IF(Mar!$E138&gt;0,VLOOKUP($A136,Mar!$O$4:$R$207,4,FALSE),0)</f>
        <v>0</v>
      </c>
      <c r="AJ136" s="6">
        <f>IF(Mar!$E138&gt;0,VLOOKUP($A136,Mar!$O$4:$T$207,5,FALSE)+Mar!L$4/1000,0)</f>
        <v>0</v>
      </c>
      <c r="AK136" s="16">
        <f t="shared" si="147"/>
        <v>0</v>
      </c>
      <c r="AN136" s="16">
        <f t="shared" si="148"/>
        <v>0</v>
      </c>
    </row>
    <row r="137" spans="2:40" x14ac:dyDescent="0.3">
      <c r="B137" s="6">
        <f>IF(Apr!$E139&gt;0,VLOOKUP($A137,Apr!$O$4:$T$209,4,FALSE),0)</f>
        <v>0</v>
      </c>
      <c r="C137" s="6">
        <f>IF(Apr!$E139&gt;0,VLOOKUP($A137,Apr!$O$4:$T$209,5,FALSE)+Apr!L$4/1000,0)</f>
        <v>0</v>
      </c>
      <c r="D137" s="16">
        <f t="shared" si="136"/>
        <v>0</v>
      </c>
      <c r="E137" s="6">
        <f>IF(May!$E139&gt;0,VLOOKUP($A137,May!$O$4:$T$208,4,FALSE),0)</f>
        <v>0</v>
      </c>
      <c r="F137" s="6">
        <f>IF(May!$E139&gt;0,VLOOKUP($A137,May!$O$4:$T$208,5,FALSE)+May!L$4/1000,0)</f>
        <v>0</v>
      </c>
      <c r="G137" s="16">
        <f t="shared" si="137"/>
        <v>0</v>
      </c>
      <c r="H137" s="6">
        <f>IF(Jun!$E139&gt;0,VLOOKUP($A137,Jun!$O$4:$R$208,4,FALSE),0)</f>
        <v>0</v>
      </c>
      <c r="I137" s="6">
        <f>IF(Jun!$E139&gt;0,VLOOKUP($A137,Jun!$O$4:$T$208,5,FALSE)+Jun!L$4/1000,0)</f>
        <v>0</v>
      </c>
      <c r="J137" s="16">
        <f t="shared" si="138"/>
        <v>0</v>
      </c>
      <c r="K137" s="6">
        <f>IF(Jul!$E139&gt;0,VLOOKUP($A137,Jul!$O$4:$R$207,4,FALSE),0)</f>
        <v>0</v>
      </c>
      <c r="L137" s="6">
        <f>IF(Jul!$E139&gt;0,VLOOKUP($A137,Jul!$O$4:$T$207,5,FALSE)+Jul!$L$4/1000,0)</f>
        <v>0</v>
      </c>
      <c r="M137" s="16">
        <f t="shared" si="139"/>
        <v>0</v>
      </c>
      <c r="N137" s="6">
        <f>IF(Aug!$E139&gt;0,VLOOKUP($A137,Aug!$O$4:$R$207,4,FALSE),0)</f>
        <v>0</v>
      </c>
      <c r="O137" s="6">
        <f>IF(Aug!$E139&gt;0,VLOOKUP($A137,Aug!$O$4:$T$207,5,FALSE)+Aug!L$4/1000,0)</f>
        <v>0</v>
      </c>
      <c r="P137" s="16">
        <f t="shared" si="140"/>
        <v>0</v>
      </c>
      <c r="Q137" s="6">
        <f>IF(Sep!$E139&gt;0,VLOOKUP($A137,Sep!$O$4:$R$207,4,FALSE),0)</f>
        <v>0</v>
      </c>
      <c r="R137" s="6">
        <f>IF(Sep!$E139&gt;0,VLOOKUP($A137,Sep!$O$4:$T$207,5,FALSE)+Sep!L$4/1000,0)</f>
        <v>0</v>
      </c>
      <c r="S137" s="16">
        <f t="shared" si="141"/>
        <v>0</v>
      </c>
      <c r="T137" s="6">
        <f>IF(Oct!$E139&gt;0,VLOOKUP($A137,Oct!$O$4:$R$207,4,FALSE),0)</f>
        <v>0</v>
      </c>
      <c r="U137" s="6">
        <f>IF(Oct!$E139&gt;0,VLOOKUP($A137,Oct!$O$4:$T$207,5,FALSE)+Oct!L$4/1000,0)</f>
        <v>0</v>
      </c>
      <c r="V137" s="16">
        <f t="shared" si="142"/>
        <v>0</v>
      </c>
      <c r="W137" s="6">
        <f>IF(Nov!$E139&gt;0,VLOOKUP($A137,Nov!$O$4:$R$207,4,FALSE),0)</f>
        <v>0</v>
      </c>
      <c r="X137" s="6">
        <f>IF(Nov!$E139&gt;0,VLOOKUP($A137,Nov!$O$4:$T$207,5,FALSE)+Nov!L$4/1000,0)</f>
        <v>0</v>
      </c>
      <c r="Y137" s="16">
        <f t="shared" si="143"/>
        <v>0</v>
      </c>
      <c r="Z137" s="6">
        <f>IF(Dec!$E139&gt;0,VLOOKUP($A137,Dec!$O$4:$R$208,4,FALSE),0)</f>
        <v>0</v>
      </c>
      <c r="AA137" s="6">
        <f>IF(Dec!$E139&gt;0,VLOOKUP($A137,Dec!$O$4:$T$208,5,FALSE)+Dec!L$4/1000,0)</f>
        <v>0</v>
      </c>
      <c r="AB137" s="16">
        <f t="shared" si="144"/>
        <v>0</v>
      </c>
      <c r="AC137" s="6">
        <f>IF(Jan!$E139&gt;0,VLOOKUP($A137,Jan!$O$4:$R$207,4,FALSE),0)</f>
        <v>0</v>
      </c>
      <c r="AD137" s="6">
        <f>IF(Jan!$E139&gt;0,VLOOKUP($A137,Jan!$O$4:$T$207,5,FALSE)+Jan!L$4/1000,0)</f>
        <v>0</v>
      </c>
      <c r="AE137" s="16">
        <f t="shared" si="145"/>
        <v>0</v>
      </c>
      <c r="AF137" s="6">
        <f>IF(Feb!$E139&gt;0,VLOOKUP($A137,Feb!$O$4:$R$207,4,FALSE),0)</f>
        <v>0</v>
      </c>
      <c r="AG137" s="6">
        <f>IF(Feb!$E139&gt;0,VLOOKUP($A137,Feb!$O$4:$T$207,5,FALSE)+Feb!L$4/1000,0)</f>
        <v>0</v>
      </c>
      <c r="AH137" s="16">
        <f t="shared" si="146"/>
        <v>0</v>
      </c>
      <c r="AI137" s="6">
        <f>IF(Mar!$E139&gt;0,VLOOKUP($A137,Mar!$O$4:$R$207,4,FALSE),0)</f>
        <v>0</v>
      </c>
      <c r="AJ137" s="6">
        <f>IF(Mar!$E139&gt;0,VLOOKUP($A137,Mar!$O$4:$T$207,5,FALSE)+Mar!L$4/1000,0)</f>
        <v>0</v>
      </c>
      <c r="AK137" s="16">
        <f t="shared" si="147"/>
        <v>0</v>
      </c>
      <c r="AN137" s="16">
        <f t="shared" si="148"/>
        <v>0</v>
      </c>
    </row>
    <row r="138" spans="2:40" x14ac:dyDescent="0.3">
      <c r="B138" s="6">
        <f>IF(Apr!$E140&gt;0,VLOOKUP($A138,Apr!$O$4:$T$209,4,FALSE),0)</f>
        <v>0</v>
      </c>
      <c r="C138" s="6">
        <f>IF(Apr!$E140&gt;0,VLOOKUP($A138,Apr!$O$4:$T$209,5,FALSE)+Apr!L$4/1000,0)</f>
        <v>0</v>
      </c>
      <c r="D138" s="16">
        <f t="shared" si="136"/>
        <v>0</v>
      </c>
      <c r="E138" s="6">
        <f>IF(May!$E140&gt;0,VLOOKUP($A138,May!$O$4:$T$208,4,FALSE),0)</f>
        <v>0</v>
      </c>
      <c r="F138" s="6">
        <f>IF(May!$E140&gt;0,VLOOKUP($A138,May!$O$4:$T$208,5,FALSE)+May!L$4/1000,0)</f>
        <v>0</v>
      </c>
      <c r="G138" s="16">
        <f t="shared" si="137"/>
        <v>0</v>
      </c>
      <c r="H138" s="6">
        <f>IF(Jun!$E140&gt;0,VLOOKUP($A138,Jun!$O$4:$R$208,4,FALSE),0)</f>
        <v>0</v>
      </c>
      <c r="I138" s="6">
        <f>IF(Jun!$E140&gt;0,VLOOKUP($A138,Jun!$O$4:$T$208,5,FALSE)+Jun!L$4/1000,0)</f>
        <v>0</v>
      </c>
      <c r="J138" s="16">
        <f t="shared" si="138"/>
        <v>0</v>
      </c>
      <c r="K138" s="6">
        <f>IF(Jul!$E140&gt;0,VLOOKUP($A138,Jul!$O$4:$R$207,4,FALSE),0)</f>
        <v>0</v>
      </c>
      <c r="L138" s="6">
        <f>IF(Jul!$E140&gt;0,VLOOKUP($A138,Jul!$O$4:$T$207,5,FALSE)+Jul!$L$4/1000,0)</f>
        <v>0</v>
      </c>
      <c r="M138" s="16">
        <f t="shared" si="139"/>
        <v>0</v>
      </c>
      <c r="N138" s="6">
        <f>IF(Aug!$E140&gt;0,VLOOKUP($A138,Aug!$O$4:$R$207,4,FALSE),0)</f>
        <v>0</v>
      </c>
      <c r="O138" s="6">
        <f>IF(Aug!$E140&gt;0,VLOOKUP($A138,Aug!$O$4:$T$207,5,FALSE)+Aug!L$4/1000,0)</f>
        <v>0</v>
      </c>
      <c r="P138" s="16">
        <f t="shared" si="140"/>
        <v>0</v>
      </c>
      <c r="Q138" s="6">
        <f>IF(Sep!$E140&gt;0,VLOOKUP($A138,Sep!$O$4:$R$207,4,FALSE),0)</f>
        <v>0</v>
      </c>
      <c r="R138" s="6">
        <f>IF(Sep!$E140&gt;0,VLOOKUP($A138,Sep!$O$4:$T$207,5,FALSE)+Sep!L$4/1000,0)</f>
        <v>0</v>
      </c>
      <c r="S138" s="16">
        <f t="shared" si="141"/>
        <v>0</v>
      </c>
      <c r="T138" s="6">
        <f>IF(Oct!$E140&gt;0,VLOOKUP($A138,Oct!$O$4:$R$207,4,FALSE),0)</f>
        <v>0</v>
      </c>
      <c r="U138" s="6">
        <f>IF(Oct!$E140&gt;0,VLOOKUP($A138,Oct!$O$4:$T$207,5,FALSE)+Oct!L$4/1000,0)</f>
        <v>0</v>
      </c>
      <c r="V138" s="16">
        <f t="shared" si="142"/>
        <v>0</v>
      </c>
      <c r="W138" s="6">
        <f>IF(Nov!$E140&gt;0,VLOOKUP($A138,Nov!$O$4:$R$207,4,FALSE),0)</f>
        <v>0</v>
      </c>
      <c r="X138" s="6">
        <f>IF(Nov!$E140&gt;0,VLOOKUP($A138,Nov!$O$4:$T$207,5,FALSE)+Nov!L$4/1000,0)</f>
        <v>0</v>
      </c>
      <c r="Y138" s="16">
        <f t="shared" si="143"/>
        <v>0</v>
      </c>
      <c r="Z138" s="6">
        <f>IF(Dec!$E140&gt;0,VLOOKUP($A138,Dec!$O$4:$R$208,4,FALSE),0)</f>
        <v>0</v>
      </c>
      <c r="AA138" s="6">
        <f>IF(Dec!$E140&gt;0,VLOOKUP($A138,Dec!$O$4:$T$208,5,FALSE)+Dec!L$4/1000,0)</f>
        <v>0</v>
      </c>
      <c r="AB138" s="16">
        <f t="shared" si="144"/>
        <v>0</v>
      </c>
      <c r="AC138" s="6">
        <f>IF(Jan!$E140&gt;0,VLOOKUP($A138,Jan!$O$4:$R$207,4,FALSE),0)</f>
        <v>0</v>
      </c>
      <c r="AD138" s="6">
        <f>IF(Jan!$E140&gt;0,VLOOKUP($A138,Jan!$O$4:$T$207,5,FALSE)+Jan!L$4/1000,0)</f>
        <v>0</v>
      </c>
      <c r="AE138" s="16">
        <f t="shared" si="145"/>
        <v>0</v>
      </c>
      <c r="AF138" s="6">
        <f>IF(Feb!$E140&gt;0,VLOOKUP($A138,Feb!$O$4:$R$207,4,FALSE),0)</f>
        <v>0</v>
      </c>
      <c r="AG138" s="6">
        <f>IF(Feb!$E140&gt;0,VLOOKUP($A138,Feb!$O$4:$T$207,5,FALSE)+Feb!L$4/1000,0)</f>
        <v>0</v>
      </c>
      <c r="AH138" s="16">
        <f t="shared" si="146"/>
        <v>0</v>
      </c>
      <c r="AI138" s="6">
        <f>IF(Mar!$E140&gt;0,VLOOKUP($A138,Mar!$O$4:$R$207,4,FALSE),0)</f>
        <v>0</v>
      </c>
      <c r="AJ138" s="6">
        <f>IF(Mar!$E140&gt;0,VLOOKUP($A138,Mar!$O$4:$T$207,5,FALSE)+Mar!L$4/1000,0)</f>
        <v>0</v>
      </c>
      <c r="AK138" s="16">
        <f t="shared" si="147"/>
        <v>0</v>
      </c>
      <c r="AN138" s="16">
        <f t="shared" si="148"/>
        <v>0</v>
      </c>
    </row>
    <row r="139" spans="2:40" x14ac:dyDescent="0.3">
      <c r="B139" s="6">
        <f>IF(Apr!$E141&gt;0,VLOOKUP($A139,Apr!$O$4:$T$209,4,FALSE),0)</f>
        <v>0</v>
      </c>
      <c r="C139" s="6">
        <f>IF(Apr!$E141&gt;0,VLOOKUP($A139,Apr!$O$4:$T$209,5,FALSE)+Apr!L$4/1000,0)</f>
        <v>0</v>
      </c>
      <c r="D139" s="16">
        <f t="shared" si="136"/>
        <v>0</v>
      </c>
      <c r="E139" s="6">
        <f>IF(May!$E141&gt;0,VLOOKUP($A139,May!$O$4:$T$208,4,FALSE),0)</f>
        <v>0</v>
      </c>
      <c r="F139" s="6">
        <f>IF(May!$E141&gt;0,VLOOKUP($A139,May!$O$4:$T$208,5,FALSE)+May!L$4/1000,0)</f>
        <v>0</v>
      </c>
      <c r="G139" s="16">
        <f t="shared" si="137"/>
        <v>0</v>
      </c>
      <c r="H139" s="6">
        <f>IF(Jun!$E141&gt;0,VLOOKUP($A139,Jun!$O$4:$R$208,4,FALSE),0)</f>
        <v>0</v>
      </c>
      <c r="I139" s="6">
        <f>IF(Jun!$E141&gt;0,VLOOKUP($A139,Jun!$O$4:$T$208,5,FALSE)+Jun!L$4/1000,0)</f>
        <v>0</v>
      </c>
      <c r="J139" s="16">
        <f t="shared" si="138"/>
        <v>0</v>
      </c>
      <c r="K139" s="6">
        <f>IF(Jul!$E141&gt;0,VLOOKUP($A139,Jul!$O$4:$R$207,4,FALSE),0)</f>
        <v>0</v>
      </c>
      <c r="L139" s="6">
        <f>IF(Jul!$E141&gt;0,VLOOKUP($A139,Jul!$O$4:$T$207,5,FALSE)+Jul!$L$4/1000,0)</f>
        <v>0</v>
      </c>
      <c r="M139" s="16">
        <f t="shared" si="139"/>
        <v>0</v>
      </c>
      <c r="N139" s="6">
        <f>IF(Aug!$E141&gt;0,VLOOKUP($A139,Aug!$O$4:$R$207,4,FALSE),0)</f>
        <v>0</v>
      </c>
      <c r="O139" s="6">
        <f>IF(Aug!$E141&gt;0,VLOOKUP($A139,Aug!$O$4:$T$207,5,FALSE)+Aug!L$4/1000,0)</f>
        <v>0</v>
      </c>
      <c r="P139" s="16">
        <f t="shared" si="140"/>
        <v>0</v>
      </c>
      <c r="Q139" s="6">
        <f>IF(Sep!$E141&gt;0,VLOOKUP($A139,Sep!$O$4:$R$207,4,FALSE),0)</f>
        <v>0</v>
      </c>
      <c r="R139" s="6">
        <f>IF(Sep!$E141&gt;0,VLOOKUP($A139,Sep!$O$4:$T$207,5,FALSE)+Sep!L$4/1000,0)</f>
        <v>0</v>
      </c>
      <c r="S139" s="16">
        <f t="shared" si="141"/>
        <v>0</v>
      </c>
      <c r="T139" s="6">
        <f>IF(Oct!$E141&gt;0,VLOOKUP($A139,Oct!$O$4:$R$207,4,FALSE),0)</f>
        <v>0</v>
      </c>
      <c r="U139" s="6">
        <f>IF(Oct!$E141&gt;0,VLOOKUP($A139,Oct!$O$4:$T$207,5,FALSE)+Oct!L$4/1000,0)</f>
        <v>0</v>
      </c>
      <c r="V139" s="16">
        <f t="shared" si="142"/>
        <v>0</v>
      </c>
      <c r="W139" s="6">
        <f>IF(Nov!$E141&gt;0,VLOOKUP($A139,Nov!$O$4:$R$207,4,FALSE),0)</f>
        <v>0</v>
      </c>
      <c r="X139" s="6">
        <f>IF(Nov!$E141&gt;0,VLOOKUP($A139,Nov!$O$4:$T$207,5,FALSE)+Nov!L$4/1000,0)</f>
        <v>0</v>
      </c>
      <c r="Y139" s="16">
        <f t="shared" si="143"/>
        <v>0</v>
      </c>
      <c r="Z139" s="6">
        <f>IF(Dec!$E141&gt;0,VLOOKUP($A139,Dec!$O$4:$R$208,4,FALSE),0)</f>
        <v>0</v>
      </c>
      <c r="AA139" s="6">
        <f>IF(Dec!$E141&gt;0,VLOOKUP($A139,Dec!$O$4:$T$208,5,FALSE)+Dec!L$4/1000,0)</f>
        <v>0</v>
      </c>
      <c r="AB139" s="16">
        <f t="shared" si="144"/>
        <v>0</v>
      </c>
      <c r="AC139" s="6">
        <f>IF(Jan!$E141&gt;0,VLOOKUP($A139,Jan!$O$4:$R$207,4,FALSE),0)</f>
        <v>0</v>
      </c>
      <c r="AD139" s="6">
        <f>IF(Jan!$E141&gt;0,VLOOKUP($A139,Jan!$O$4:$T$207,5,FALSE)+Jan!L$4/1000,0)</f>
        <v>0</v>
      </c>
      <c r="AE139" s="16">
        <f t="shared" si="145"/>
        <v>0</v>
      </c>
      <c r="AF139" s="6">
        <f>IF(Feb!$E141&gt;0,VLOOKUP($A139,Feb!$O$4:$R$207,4,FALSE),0)</f>
        <v>0</v>
      </c>
      <c r="AG139" s="6">
        <f>IF(Feb!$E141&gt;0,VLOOKUP($A139,Feb!$O$4:$T$207,5,FALSE)+Feb!L$4/1000,0)</f>
        <v>0</v>
      </c>
      <c r="AH139" s="16">
        <f t="shared" si="146"/>
        <v>0</v>
      </c>
      <c r="AI139" s="6">
        <f>IF(Mar!$E141&gt;0,VLOOKUP($A139,Mar!$O$4:$R$207,4,FALSE),0)</f>
        <v>0</v>
      </c>
      <c r="AJ139" s="6">
        <f>IF(Mar!$E141&gt;0,VLOOKUP($A139,Mar!$O$4:$T$207,5,FALSE)+Mar!L$4/1000,0)</f>
        <v>0</v>
      </c>
      <c r="AK139" s="16">
        <f t="shared" si="147"/>
        <v>0</v>
      </c>
      <c r="AN139" s="16">
        <f t="shared" si="148"/>
        <v>0</v>
      </c>
    </row>
    <row r="140" spans="2:40" x14ac:dyDescent="0.3">
      <c r="B140" s="6">
        <f>IF(Apr!$E142&gt;0,VLOOKUP($A140,Apr!$O$4:$T$209,4,FALSE),0)</f>
        <v>0</v>
      </c>
      <c r="C140" s="6">
        <f>IF(Apr!$E142&gt;0,VLOOKUP($A140,Apr!$O$4:$T$209,5,FALSE)+Apr!L$4/1000,0)</f>
        <v>0</v>
      </c>
      <c r="D140" s="16">
        <f t="shared" si="136"/>
        <v>0</v>
      </c>
      <c r="E140" s="6">
        <f>IF(May!$E142&gt;0,VLOOKUP($A140,May!$O$4:$T$208,4,FALSE),0)</f>
        <v>0</v>
      </c>
      <c r="F140" s="6">
        <f>IF(May!$E142&gt;0,VLOOKUP($A140,May!$O$4:$T$208,5,FALSE)+May!L$4/1000,0)</f>
        <v>0</v>
      </c>
      <c r="G140" s="16">
        <f t="shared" si="137"/>
        <v>0</v>
      </c>
      <c r="H140" s="6">
        <f>IF(Jun!$E142&gt;0,VLOOKUP($A140,Jun!$O$4:$R$208,4,FALSE),0)</f>
        <v>0</v>
      </c>
      <c r="I140" s="6">
        <f>IF(Jun!$E142&gt;0,VLOOKUP($A140,Jun!$O$4:$T$208,5,FALSE)+Jun!L$4/1000,0)</f>
        <v>0</v>
      </c>
      <c r="J140" s="16">
        <f t="shared" si="138"/>
        <v>0</v>
      </c>
      <c r="K140" s="6">
        <f>IF(Jul!$E142&gt;0,VLOOKUP($A140,Jul!$O$4:$R$207,4,FALSE),0)</f>
        <v>0</v>
      </c>
      <c r="L140" s="6">
        <f>IF(Jul!$E142&gt;0,VLOOKUP($A140,Jul!$O$4:$T$207,5,FALSE)+Jul!$L$4/1000,0)</f>
        <v>0</v>
      </c>
      <c r="M140" s="16">
        <f t="shared" si="139"/>
        <v>0</v>
      </c>
      <c r="N140" s="6">
        <f>IF(Aug!$E142&gt;0,VLOOKUP($A140,Aug!$O$4:$R$207,4,FALSE),0)</f>
        <v>0</v>
      </c>
      <c r="O140" s="6">
        <f>IF(Aug!$E142&gt;0,VLOOKUP($A140,Aug!$O$4:$T$207,5,FALSE)+Aug!L$4/1000,0)</f>
        <v>0</v>
      </c>
      <c r="P140" s="16">
        <f t="shared" si="140"/>
        <v>0</v>
      </c>
      <c r="Q140" s="6">
        <f>IF(Sep!$E142&gt;0,VLOOKUP($A140,Sep!$O$4:$R$207,4,FALSE),0)</f>
        <v>0</v>
      </c>
      <c r="R140" s="6">
        <f>IF(Sep!$E142&gt;0,VLOOKUP($A140,Sep!$O$4:$T$207,5,FALSE)+Sep!L$4/1000,0)</f>
        <v>0</v>
      </c>
      <c r="S140" s="16">
        <f t="shared" si="141"/>
        <v>0</v>
      </c>
      <c r="T140" s="6">
        <f>IF(Oct!$E142&gt;0,VLOOKUP($A140,Oct!$O$4:$R$207,4,FALSE),0)</f>
        <v>0</v>
      </c>
      <c r="U140" s="6">
        <f>IF(Oct!$E142&gt;0,VLOOKUP($A140,Oct!$O$4:$T$207,5,FALSE)+Oct!L$4/1000,0)</f>
        <v>0</v>
      </c>
      <c r="V140" s="16">
        <f t="shared" si="142"/>
        <v>0</v>
      </c>
      <c r="W140" s="6">
        <f>IF(Nov!$E142&gt;0,VLOOKUP($A140,Nov!$O$4:$R$207,4,FALSE),0)</f>
        <v>0</v>
      </c>
      <c r="X140" s="6">
        <f>IF(Nov!$E142&gt;0,VLOOKUP($A140,Nov!$O$4:$T$207,5,FALSE)+Nov!L$4/1000,0)</f>
        <v>0</v>
      </c>
      <c r="Y140" s="16">
        <f t="shared" si="143"/>
        <v>0</v>
      </c>
      <c r="Z140" s="6">
        <f>IF(Dec!$E142&gt;0,VLOOKUP($A140,Dec!$O$4:$R$208,4,FALSE),0)</f>
        <v>0</v>
      </c>
      <c r="AA140" s="6">
        <f>IF(Dec!$E142&gt;0,VLOOKUP($A140,Dec!$O$4:$T$208,5,FALSE)+Dec!L$4/1000,0)</f>
        <v>0</v>
      </c>
      <c r="AB140" s="16">
        <f t="shared" si="144"/>
        <v>0</v>
      </c>
      <c r="AC140" s="6">
        <f>IF(Jan!$E142&gt;0,VLOOKUP($A140,Jan!$O$4:$R$207,4,FALSE),0)</f>
        <v>0</v>
      </c>
      <c r="AD140" s="6">
        <f>IF(Jan!$E142&gt;0,VLOOKUP($A140,Jan!$O$4:$T$207,5,FALSE)+Jan!L$4/1000,0)</f>
        <v>0</v>
      </c>
      <c r="AE140" s="16">
        <f t="shared" si="145"/>
        <v>0</v>
      </c>
      <c r="AF140" s="6">
        <f>IF(Feb!$E142&gt;0,VLOOKUP($A140,Feb!$O$4:$R$207,4,FALSE),0)</f>
        <v>0</v>
      </c>
      <c r="AG140" s="6">
        <f>IF(Feb!$E142&gt;0,VLOOKUP($A140,Feb!$O$4:$T$207,5,FALSE)+Feb!L$4/1000,0)</f>
        <v>0</v>
      </c>
      <c r="AH140" s="16">
        <f t="shared" si="146"/>
        <v>0</v>
      </c>
      <c r="AI140" s="6">
        <f>IF(Mar!$E142&gt;0,VLOOKUP($A140,Mar!$O$4:$R$207,4,FALSE),0)</f>
        <v>0</v>
      </c>
      <c r="AJ140" s="6">
        <f>IF(Mar!$E142&gt;0,VLOOKUP($A140,Mar!$O$4:$T$207,5,FALSE)+Mar!L$4/1000,0)</f>
        <v>0</v>
      </c>
      <c r="AK140" s="16">
        <f t="shared" si="147"/>
        <v>0</v>
      </c>
      <c r="AN140" s="16">
        <f t="shared" si="148"/>
        <v>0</v>
      </c>
    </row>
    <row r="141" spans="2:40" x14ac:dyDescent="0.3">
      <c r="B141" s="6">
        <f>IF(Apr!$E143&gt;0,VLOOKUP($A141,Apr!$O$4:$T$209,4,FALSE),0)</f>
        <v>0</v>
      </c>
      <c r="C141" s="6">
        <f>IF(Apr!$E143&gt;0,VLOOKUP($A141,Apr!$O$4:$T$209,5,FALSE)+Apr!L$4/1000,0)</f>
        <v>0</v>
      </c>
      <c r="D141" s="16">
        <f t="shared" si="136"/>
        <v>0</v>
      </c>
      <c r="E141" s="6">
        <f>IF(May!$E143&gt;0,VLOOKUP($A141,May!$O$4:$T$208,4,FALSE),0)</f>
        <v>0</v>
      </c>
      <c r="F141" s="6">
        <f>IF(May!$E143&gt;0,VLOOKUP($A141,May!$O$4:$T$208,5,FALSE)+May!L$4/1000,0)</f>
        <v>0</v>
      </c>
      <c r="G141" s="16">
        <f t="shared" si="137"/>
        <v>0</v>
      </c>
      <c r="H141" s="6">
        <f>IF(Jun!$E143&gt;0,VLOOKUP($A141,Jun!$O$4:$R$208,4,FALSE),0)</f>
        <v>0</v>
      </c>
      <c r="I141" s="6">
        <f>IF(Jun!$E143&gt;0,VLOOKUP($A141,Jun!$O$4:$T$208,5,FALSE)+Jun!L$4/1000,0)</f>
        <v>0</v>
      </c>
      <c r="J141" s="16">
        <f t="shared" si="138"/>
        <v>0</v>
      </c>
      <c r="K141" s="6">
        <f>IF(Jul!$E143&gt;0,VLOOKUP($A141,Jul!$O$4:$R$207,4,FALSE),0)</f>
        <v>0</v>
      </c>
      <c r="L141" s="6">
        <f>IF(Jul!$E143&gt;0,VLOOKUP($A141,Jul!$O$4:$T$207,5,FALSE)+Jul!$L$4/1000,0)</f>
        <v>0</v>
      </c>
      <c r="M141" s="16">
        <f t="shared" si="139"/>
        <v>0</v>
      </c>
      <c r="N141" s="6">
        <f>IF(Aug!$E143&gt;0,VLOOKUP($A141,Aug!$O$4:$R$207,4,FALSE),0)</f>
        <v>0</v>
      </c>
      <c r="O141" s="6">
        <f>IF(Aug!$E143&gt;0,VLOOKUP($A141,Aug!$O$4:$T$207,5,FALSE)+Aug!L$4/1000,0)</f>
        <v>0</v>
      </c>
      <c r="P141" s="16">
        <f t="shared" si="140"/>
        <v>0</v>
      </c>
      <c r="Q141" s="6">
        <f>IF(Sep!$E143&gt;0,VLOOKUP($A141,Sep!$O$4:$R$207,4,FALSE),0)</f>
        <v>0</v>
      </c>
      <c r="R141" s="6">
        <f>IF(Sep!$E143&gt;0,VLOOKUP($A141,Sep!$O$4:$T$207,5,FALSE)+Sep!L$4/1000,0)</f>
        <v>0</v>
      </c>
      <c r="S141" s="16">
        <f t="shared" si="141"/>
        <v>0</v>
      </c>
      <c r="T141" s="6">
        <f>IF(Oct!$E143&gt;0,VLOOKUP($A141,Oct!$O$4:$R$207,4,FALSE),0)</f>
        <v>0</v>
      </c>
      <c r="U141" s="6">
        <f>IF(Oct!$E143&gt;0,VLOOKUP($A141,Oct!$O$4:$T$207,5,FALSE)+Oct!L$4/1000,0)</f>
        <v>0</v>
      </c>
      <c r="V141" s="16">
        <f t="shared" si="142"/>
        <v>0</v>
      </c>
      <c r="W141" s="6">
        <f>IF(Nov!$E143&gt;0,VLOOKUP($A141,Nov!$O$4:$R$207,4,FALSE),0)</f>
        <v>0</v>
      </c>
      <c r="X141" s="6">
        <f>IF(Nov!$E143&gt;0,VLOOKUP($A141,Nov!$O$4:$T$207,5,FALSE)+Nov!L$4/1000,0)</f>
        <v>0</v>
      </c>
      <c r="Y141" s="16">
        <f t="shared" si="143"/>
        <v>0</v>
      </c>
      <c r="Z141" s="6">
        <f>IF(Dec!$E143&gt;0,VLOOKUP($A141,Dec!$O$4:$R$208,4,FALSE),0)</f>
        <v>0</v>
      </c>
      <c r="AA141" s="6">
        <f>IF(Dec!$E143&gt;0,VLOOKUP($A141,Dec!$O$4:$T$208,5,FALSE)+Dec!L$4/1000,0)</f>
        <v>0</v>
      </c>
      <c r="AB141" s="16">
        <f t="shared" si="144"/>
        <v>0</v>
      </c>
      <c r="AC141" s="6">
        <f>IF(Jan!$E143&gt;0,VLOOKUP($A141,Jan!$O$4:$R$207,4,FALSE),0)</f>
        <v>0</v>
      </c>
      <c r="AD141" s="6">
        <f>IF(Jan!$E143&gt;0,VLOOKUP($A141,Jan!$O$4:$T$207,5,FALSE)+Jan!L$4/1000,0)</f>
        <v>0</v>
      </c>
      <c r="AE141" s="16">
        <f t="shared" si="145"/>
        <v>0</v>
      </c>
      <c r="AF141" s="6">
        <f>IF(Feb!$E143&gt;0,VLOOKUP($A141,Feb!$O$4:$R$207,4,FALSE),0)</f>
        <v>0</v>
      </c>
      <c r="AG141" s="6">
        <f>IF(Feb!$E143&gt;0,VLOOKUP($A141,Feb!$O$4:$T$207,5,FALSE)+Feb!L$4/1000,0)</f>
        <v>0</v>
      </c>
      <c r="AH141" s="16">
        <f t="shared" si="146"/>
        <v>0</v>
      </c>
      <c r="AI141" s="6">
        <f>IF(Mar!$E143&gt;0,VLOOKUP($A141,Mar!$O$4:$R$207,4,FALSE),0)</f>
        <v>0</v>
      </c>
      <c r="AJ141" s="6">
        <f>IF(Mar!$E143&gt;0,VLOOKUP($A141,Mar!$O$4:$T$207,5,FALSE)+Mar!L$4/1000,0)</f>
        <v>0</v>
      </c>
      <c r="AK141" s="16">
        <f t="shared" si="147"/>
        <v>0</v>
      </c>
      <c r="AN141" s="16">
        <f t="shared" si="148"/>
        <v>0</v>
      </c>
    </row>
    <row r="142" spans="2:40" x14ac:dyDescent="0.3">
      <c r="B142" s="6">
        <f>IF(Apr!$E144&gt;0,VLOOKUP($A142,Apr!$O$4:$T$209,4,FALSE),0)</f>
        <v>0</v>
      </c>
      <c r="C142" s="6">
        <f>IF(Apr!$E144&gt;0,VLOOKUP($A142,Apr!$O$4:$T$209,5,FALSE)+Apr!L$4/1000,0)</f>
        <v>0</v>
      </c>
      <c r="D142" s="16">
        <f t="shared" si="136"/>
        <v>0</v>
      </c>
      <c r="E142" s="6">
        <f>IF(May!$E144&gt;0,VLOOKUP($A142,May!$O$4:$T$208,4,FALSE),0)</f>
        <v>0</v>
      </c>
      <c r="F142" s="6">
        <f>IF(May!$E144&gt;0,VLOOKUP($A142,May!$O$4:$T$208,5,FALSE)+May!L$4/1000,0)</f>
        <v>0</v>
      </c>
      <c r="G142" s="16">
        <f t="shared" si="137"/>
        <v>0</v>
      </c>
      <c r="H142" s="6">
        <f>IF(Jun!$E144&gt;0,VLOOKUP($A142,Jun!$O$4:$R$208,4,FALSE),0)</f>
        <v>0</v>
      </c>
      <c r="I142" s="6">
        <f>IF(Jun!$E144&gt;0,VLOOKUP($A142,Jun!$O$4:$T$208,5,FALSE)+Jun!L$4/1000,0)</f>
        <v>0</v>
      </c>
      <c r="J142" s="16">
        <f t="shared" si="138"/>
        <v>0</v>
      </c>
      <c r="K142" s="6">
        <f>IF(Jul!$E144&gt;0,VLOOKUP($A142,Jul!$O$4:$R$207,4,FALSE),0)</f>
        <v>0</v>
      </c>
      <c r="L142" s="6">
        <f>IF(Jul!$E144&gt;0,VLOOKUP($A142,Jul!$O$4:$T$207,5,FALSE)+Jul!$L$4/1000,0)</f>
        <v>0</v>
      </c>
      <c r="M142" s="16">
        <f t="shared" si="139"/>
        <v>0</v>
      </c>
      <c r="N142" s="6">
        <f>IF(Aug!$E144&gt;0,VLOOKUP($A142,Aug!$O$4:$R$207,4,FALSE),0)</f>
        <v>0</v>
      </c>
      <c r="O142" s="6">
        <f>IF(Aug!$E144&gt;0,VLOOKUP($A142,Aug!$O$4:$T$207,5,FALSE)+Aug!L$4/1000,0)</f>
        <v>0</v>
      </c>
      <c r="P142" s="16">
        <f t="shared" si="140"/>
        <v>0</v>
      </c>
      <c r="Q142" s="6">
        <f>IF(Sep!$E144&gt;0,VLOOKUP($A142,Sep!$O$4:$R$207,4,FALSE),0)</f>
        <v>0</v>
      </c>
      <c r="R142" s="6">
        <f>IF(Sep!$E144&gt;0,VLOOKUP($A142,Sep!$O$4:$T$207,5,FALSE)+Sep!L$4/1000,0)</f>
        <v>0</v>
      </c>
      <c r="S142" s="16">
        <f t="shared" si="141"/>
        <v>0</v>
      </c>
      <c r="T142" s="6">
        <f>IF(Oct!$E144&gt;0,VLOOKUP($A142,Oct!$O$4:$R$207,4,FALSE),0)</f>
        <v>0</v>
      </c>
      <c r="U142" s="6">
        <f>IF(Oct!$E144&gt;0,VLOOKUP($A142,Oct!$O$4:$T$207,5,FALSE)+Oct!L$4/1000,0)</f>
        <v>0</v>
      </c>
      <c r="V142" s="16">
        <f t="shared" si="142"/>
        <v>0</v>
      </c>
      <c r="W142" s="6">
        <f>IF(Nov!$E144&gt;0,VLOOKUP($A142,Nov!$O$4:$R$207,4,FALSE),0)</f>
        <v>0</v>
      </c>
      <c r="X142" s="6">
        <f>IF(Nov!$E144&gt;0,VLOOKUP($A142,Nov!$O$4:$T$207,5,FALSE)+Nov!L$4/1000,0)</f>
        <v>0</v>
      </c>
      <c r="Y142" s="16">
        <f t="shared" si="143"/>
        <v>0</v>
      </c>
      <c r="Z142" s="6">
        <f>IF(Dec!$E144&gt;0,VLOOKUP($A142,Dec!$O$4:$R$208,4,FALSE),0)</f>
        <v>0</v>
      </c>
      <c r="AA142" s="6">
        <f>IF(Dec!$E144&gt;0,VLOOKUP($A142,Dec!$O$4:$T$208,5,FALSE)+Dec!L$4/1000,0)</f>
        <v>0</v>
      </c>
      <c r="AB142" s="16">
        <f t="shared" si="144"/>
        <v>0</v>
      </c>
      <c r="AC142" s="6">
        <f>IF(Jan!$E144&gt;0,VLOOKUP($A142,Jan!$O$4:$R$207,4,FALSE),0)</f>
        <v>0</v>
      </c>
      <c r="AD142" s="6">
        <f>IF(Jan!$E144&gt;0,VLOOKUP($A142,Jan!$O$4:$T$207,5,FALSE)+Jan!L$4/1000,0)</f>
        <v>0</v>
      </c>
      <c r="AE142" s="16">
        <f t="shared" si="145"/>
        <v>0</v>
      </c>
      <c r="AF142" s="6">
        <f>IF(Feb!$E144&gt;0,VLOOKUP($A142,Feb!$O$4:$R$207,4,FALSE),0)</f>
        <v>0</v>
      </c>
      <c r="AG142" s="6">
        <f>IF(Feb!$E144&gt;0,VLOOKUP($A142,Feb!$O$4:$T$207,5,FALSE)+Feb!L$4/1000,0)</f>
        <v>0</v>
      </c>
      <c r="AH142" s="16">
        <f t="shared" si="146"/>
        <v>0</v>
      </c>
      <c r="AI142" s="6">
        <f>IF(Mar!$E144&gt;0,VLOOKUP($A142,Mar!$O$4:$R$207,4,FALSE),0)</f>
        <v>0</v>
      </c>
      <c r="AJ142" s="6">
        <f>IF(Mar!$E144&gt;0,VLOOKUP($A142,Mar!$O$4:$T$207,5,FALSE)+Mar!L$4/1000,0)</f>
        <v>0</v>
      </c>
      <c r="AK142" s="16">
        <f t="shared" si="147"/>
        <v>0</v>
      </c>
      <c r="AN142" s="16">
        <f t="shared" si="148"/>
        <v>0</v>
      </c>
    </row>
    <row r="143" spans="2:40" x14ac:dyDescent="0.3">
      <c r="B143" s="6">
        <f>IF(Apr!$E145&gt;0,VLOOKUP($A143,Apr!$O$4:$T$209,4,FALSE),0)</f>
        <v>0</v>
      </c>
      <c r="C143" s="6">
        <f>IF(Apr!$E145&gt;0,VLOOKUP($A143,Apr!$O$4:$T$209,5,FALSE)+Apr!L$4/1000,0)</f>
        <v>0</v>
      </c>
      <c r="D143" s="16">
        <f t="shared" si="136"/>
        <v>0</v>
      </c>
      <c r="E143" s="6">
        <f>IF(May!$E145&gt;0,VLOOKUP($A143,May!$O$4:$T$208,4,FALSE),0)</f>
        <v>0</v>
      </c>
      <c r="F143" s="6">
        <f>IF(May!$E145&gt;0,VLOOKUP($A143,May!$O$4:$T$208,5,FALSE)+May!L$4/1000,0)</f>
        <v>0</v>
      </c>
      <c r="G143" s="16">
        <f t="shared" si="137"/>
        <v>0</v>
      </c>
      <c r="H143" s="6">
        <f>IF(Jun!$E145&gt;0,VLOOKUP($A143,Jun!$O$4:$R$208,4,FALSE),0)</f>
        <v>0</v>
      </c>
      <c r="I143" s="6">
        <f>IF(Jun!$E145&gt;0,VLOOKUP($A143,Jun!$O$4:$T$208,5,FALSE)+Jun!L$4/1000,0)</f>
        <v>0</v>
      </c>
      <c r="J143" s="16">
        <f t="shared" si="138"/>
        <v>0</v>
      </c>
      <c r="K143" s="6">
        <f>IF(Jul!$E145&gt;0,VLOOKUP($A143,Jul!$O$4:$R$207,4,FALSE),0)</f>
        <v>0</v>
      </c>
      <c r="L143" s="6">
        <f>IF(Jul!$E145&gt;0,VLOOKUP($A143,Jul!$O$4:$T$207,5,FALSE)+Jul!$L$4/1000,0)</f>
        <v>0</v>
      </c>
      <c r="M143" s="16">
        <f t="shared" si="139"/>
        <v>0</v>
      </c>
      <c r="N143" s="6">
        <f>IF(Aug!$E145&gt;0,VLOOKUP($A143,Aug!$O$4:$R$207,4,FALSE),0)</f>
        <v>0</v>
      </c>
      <c r="O143" s="6">
        <f>IF(Aug!$E145&gt;0,VLOOKUP($A143,Aug!$O$4:$T$207,5,FALSE)+Aug!L$4/1000,0)</f>
        <v>0</v>
      </c>
      <c r="P143" s="16">
        <f t="shared" si="140"/>
        <v>0</v>
      </c>
      <c r="Q143" s="6">
        <f>IF(Sep!$E145&gt;0,VLOOKUP($A143,Sep!$O$4:$R$207,4,FALSE),0)</f>
        <v>0</v>
      </c>
      <c r="R143" s="6">
        <f>IF(Sep!$E145&gt;0,VLOOKUP($A143,Sep!$O$4:$T$207,5,FALSE)+Sep!L$4/1000,0)</f>
        <v>0</v>
      </c>
      <c r="S143" s="16">
        <f t="shared" si="141"/>
        <v>0</v>
      </c>
      <c r="T143" s="6">
        <f>IF(Oct!$E145&gt;0,VLOOKUP($A143,Oct!$O$4:$R$207,4,FALSE),0)</f>
        <v>0</v>
      </c>
      <c r="U143" s="6">
        <f>IF(Oct!$E145&gt;0,VLOOKUP($A143,Oct!$O$4:$T$207,5,FALSE)+Oct!L$4/1000,0)</f>
        <v>0</v>
      </c>
      <c r="V143" s="16">
        <f t="shared" si="142"/>
        <v>0</v>
      </c>
      <c r="W143" s="6">
        <f>IF(Nov!$E145&gt;0,VLOOKUP($A143,Nov!$O$4:$R$207,4,FALSE),0)</f>
        <v>0</v>
      </c>
      <c r="X143" s="6">
        <f>IF(Nov!$E145&gt;0,VLOOKUP($A143,Nov!$O$4:$T$207,5,FALSE)+Nov!L$4/1000,0)</f>
        <v>0</v>
      </c>
      <c r="Y143" s="16">
        <f t="shared" si="143"/>
        <v>0</v>
      </c>
      <c r="Z143" s="6">
        <f>IF(Dec!$E145&gt;0,VLOOKUP($A143,Dec!$O$4:$R$208,4,FALSE),0)</f>
        <v>0</v>
      </c>
      <c r="AA143" s="6">
        <f>IF(Dec!$E145&gt;0,VLOOKUP($A143,Dec!$O$4:$T$208,5,FALSE)+Dec!L$4/1000,0)</f>
        <v>0</v>
      </c>
      <c r="AB143" s="16">
        <f t="shared" si="144"/>
        <v>0</v>
      </c>
      <c r="AC143" s="6">
        <f>IF(Jan!$E145&gt;0,VLOOKUP($A143,Jan!$O$4:$R$207,4,FALSE),0)</f>
        <v>0</v>
      </c>
      <c r="AD143" s="6">
        <f>IF(Jan!$E145&gt;0,VLOOKUP($A143,Jan!$O$4:$T$207,5,FALSE)+Jan!L$4/1000,0)</f>
        <v>0</v>
      </c>
      <c r="AE143" s="16">
        <f t="shared" si="145"/>
        <v>0</v>
      </c>
      <c r="AF143" s="6">
        <f>IF(Feb!$E145&gt;0,VLOOKUP($A143,Feb!$O$4:$R$207,4,FALSE),0)</f>
        <v>0</v>
      </c>
      <c r="AG143" s="6">
        <f>IF(Feb!$E145&gt;0,VLOOKUP($A143,Feb!$O$4:$T$207,5,FALSE)+Feb!L$4/1000,0)</f>
        <v>0</v>
      </c>
      <c r="AH143" s="16">
        <f t="shared" si="146"/>
        <v>0</v>
      </c>
      <c r="AI143" s="6">
        <f>IF(Mar!$E145&gt;0,VLOOKUP($A143,Mar!$O$4:$R$207,4,FALSE),0)</f>
        <v>0</v>
      </c>
      <c r="AJ143" s="6">
        <f>IF(Mar!$E145&gt;0,VLOOKUP($A143,Mar!$O$4:$T$207,5,FALSE)+Mar!L$4/1000,0)</f>
        <v>0</v>
      </c>
      <c r="AK143" s="16">
        <f t="shared" si="147"/>
        <v>0</v>
      </c>
      <c r="AN143" s="16">
        <f t="shared" si="148"/>
        <v>0</v>
      </c>
    </row>
    <row r="144" spans="2:40" x14ac:dyDescent="0.3">
      <c r="B144" s="6">
        <f>IF(Apr!$E146&gt;0,VLOOKUP($A144,Apr!$O$4:$T$209,4,FALSE),0)</f>
        <v>0</v>
      </c>
      <c r="C144" s="6">
        <f>IF(Apr!$E146&gt;0,VLOOKUP($A144,Apr!$O$4:$T$209,5,FALSE)+Apr!L$4/1000,0)</f>
        <v>0</v>
      </c>
      <c r="D144" s="16">
        <f t="shared" si="136"/>
        <v>0</v>
      </c>
      <c r="E144" s="6">
        <f>IF(May!$E146&gt;0,VLOOKUP($A144,May!$O$4:$T$208,4,FALSE),0)</f>
        <v>0</v>
      </c>
      <c r="F144" s="6">
        <f>IF(May!$E146&gt;0,VLOOKUP($A144,May!$O$4:$T$208,5,FALSE)+May!L$4/1000,0)</f>
        <v>0</v>
      </c>
      <c r="G144" s="16">
        <f t="shared" si="137"/>
        <v>0</v>
      </c>
      <c r="H144" s="6">
        <f>IF(Jun!$E146&gt;0,VLOOKUP($A144,Jun!$O$4:$R$208,4,FALSE),0)</f>
        <v>0</v>
      </c>
      <c r="I144" s="6">
        <f>IF(Jun!$E146&gt;0,VLOOKUP($A144,Jun!$O$4:$T$208,5,FALSE)+Jun!L$4/1000,0)</f>
        <v>0</v>
      </c>
      <c r="J144" s="16">
        <f t="shared" si="138"/>
        <v>0</v>
      </c>
      <c r="K144" s="6">
        <f>IF(Jul!$E146&gt;0,VLOOKUP($A144,Jul!$O$4:$R$207,4,FALSE),0)</f>
        <v>0</v>
      </c>
      <c r="L144" s="6">
        <f>IF(Jul!$E146&gt;0,VLOOKUP($A144,Jul!$O$4:$T$207,5,FALSE)+Jul!$L$4/1000,0)</f>
        <v>0</v>
      </c>
      <c r="M144" s="16">
        <f t="shared" si="139"/>
        <v>0</v>
      </c>
      <c r="N144" s="6">
        <f>IF(Aug!$E146&gt;0,VLOOKUP($A144,Aug!$O$4:$R$207,4,FALSE),0)</f>
        <v>0</v>
      </c>
      <c r="O144" s="6">
        <f>IF(Aug!$E146&gt;0,VLOOKUP($A144,Aug!$O$4:$T$207,5,FALSE)+Aug!L$4/1000,0)</f>
        <v>0</v>
      </c>
      <c r="P144" s="16">
        <f t="shared" si="140"/>
        <v>0</v>
      </c>
      <c r="Q144" s="6">
        <f>IF(Sep!$E146&gt;0,VLOOKUP($A144,Sep!$O$4:$R$207,4,FALSE),0)</f>
        <v>0</v>
      </c>
      <c r="R144" s="6">
        <f>IF(Sep!$E146&gt;0,VLOOKUP($A144,Sep!$O$4:$T$207,5,FALSE)+Sep!L$4/1000,0)</f>
        <v>0</v>
      </c>
      <c r="S144" s="16">
        <f t="shared" si="141"/>
        <v>0</v>
      </c>
      <c r="T144" s="6">
        <f>IF(Oct!$E146&gt;0,VLOOKUP($A144,Oct!$O$4:$R$207,4,FALSE),0)</f>
        <v>0</v>
      </c>
      <c r="U144" s="6">
        <f>IF(Oct!$E146&gt;0,VLOOKUP($A144,Oct!$O$4:$T$207,5,FALSE)+Oct!L$4/1000,0)</f>
        <v>0</v>
      </c>
      <c r="V144" s="16">
        <f t="shared" si="142"/>
        <v>0</v>
      </c>
      <c r="W144" s="6">
        <f>IF(Nov!$E146&gt;0,VLOOKUP($A144,Nov!$O$4:$R$207,4,FALSE),0)</f>
        <v>0</v>
      </c>
      <c r="X144" s="6">
        <f>IF(Nov!$E146&gt;0,VLOOKUP($A144,Nov!$O$4:$T$207,5,FALSE)+Nov!L$4/1000,0)</f>
        <v>0</v>
      </c>
      <c r="Y144" s="16">
        <f t="shared" si="143"/>
        <v>0</v>
      </c>
      <c r="Z144" s="6">
        <f>IF(Dec!$E146&gt;0,VLOOKUP($A144,Dec!$O$4:$R$208,4,FALSE),0)</f>
        <v>0</v>
      </c>
      <c r="AA144" s="6">
        <f>IF(Dec!$E146&gt;0,VLOOKUP($A144,Dec!$O$4:$T$208,5,FALSE)+Dec!L$4/1000,0)</f>
        <v>0</v>
      </c>
      <c r="AB144" s="16">
        <f t="shared" si="144"/>
        <v>0</v>
      </c>
      <c r="AC144" s="6">
        <f>IF(Jan!$E146&gt;0,VLOOKUP($A144,Jan!$O$4:$R$207,4,FALSE),0)</f>
        <v>0</v>
      </c>
      <c r="AD144" s="6">
        <f>IF(Jan!$E146&gt;0,VLOOKUP($A144,Jan!$O$4:$T$207,5,FALSE)+Jan!L$4/1000,0)</f>
        <v>0</v>
      </c>
      <c r="AE144" s="16">
        <f t="shared" si="145"/>
        <v>0</v>
      </c>
      <c r="AF144" s="6">
        <f>IF(Feb!$E146&gt;0,VLOOKUP($A144,Feb!$O$4:$R$207,4,FALSE),0)</f>
        <v>0</v>
      </c>
      <c r="AG144" s="6">
        <f>IF(Feb!$E146&gt;0,VLOOKUP($A144,Feb!$O$4:$T$207,5,FALSE)+Feb!L$4/1000,0)</f>
        <v>0</v>
      </c>
      <c r="AH144" s="16">
        <f t="shared" si="146"/>
        <v>0</v>
      </c>
      <c r="AI144" s="6">
        <f>IF(Mar!$E146&gt;0,VLOOKUP($A144,Mar!$O$4:$R$207,4,FALSE),0)</f>
        <v>0</v>
      </c>
      <c r="AJ144" s="6">
        <f>IF(Mar!$E146&gt;0,VLOOKUP($A144,Mar!$O$4:$T$207,5,FALSE)+Mar!L$4/1000,0)</f>
        <v>0</v>
      </c>
      <c r="AK144" s="16">
        <f t="shared" si="147"/>
        <v>0</v>
      </c>
      <c r="AN144" s="16">
        <f t="shared" si="148"/>
        <v>0</v>
      </c>
    </row>
    <row r="145" spans="2:40" x14ac:dyDescent="0.3">
      <c r="B145" s="6">
        <f>IF(Apr!$E147&gt;0,VLOOKUP($A145,Apr!$O$4:$T$209,4,FALSE),0)</f>
        <v>0</v>
      </c>
      <c r="C145" s="6">
        <f>IF(Apr!$E147&gt;0,VLOOKUP($A145,Apr!$O$4:$T$209,5,FALSE)+Apr!L$4/1000,0)</f>
        <v>0</v>
      </c>
      <c r="D145" s="16">
        <f t="shared" si="136"/>
        <v>0</v>
      </c>
      <c r="E145" s="6">
        <f>IF(May!$E147&gt;0,VLOOKUP($A145,May!$O$4:$T$208,4,FALSE),0)</f>
        <v>0</v>
      </c>
      <c r="F145" s="6">
        <f>IF(May!$E147&gt;0,VLOOKUP($A145,May!$O$4:$T$208,5,FALSE)+May!L$4/1000,0)</f>
        <v>0</v>
      </c>
      <c r="G145" s="16">
        <f t="shared" si="137"/>
        <v>0</v>
      </c>
      <c r="H145" s="6">
        <f>IF(Jun!$E147&gt;0,VLOOKUP($A145,Jun!$O$4:$R$208,4,FALSE),0)</f>
        <v>0</v>
      </c>
      <c r="I145" s="6">
        <f>IF(Jun!$E147&gt;0,VLOOKUP($A145,Jun!$O$4:$T$208,5,FALSE)+Jun!L$4/1000,0)</f>
        <v>0</v>
      </c>
      <c r="J145" s="16">
        <f t="shared" si="138"/>
        <v>0</v>
      </c>
      <c r="K145" s="6">
        <f>IF(Jul!$E147&gt;0,VLOOKUP($A145,Jul!$O$4:$R$207,4,FALSE),0)</f>
        <v>0</v>
      </c>
      <c r="L145" s="6">
        <f>IF(Jul!$E147&gt;0,VLOOKUP($A145,Jul!$O$4:$T$207,5,FALSE)+Jul!$L$4/1000,0)</f>
        <v>0</v>
      </c>
      <c r="M145" s="16">
        <f t="shared" si="139"/>
        <v>0</v>
      </c>
      <c r="N145" s="6">
        <f>IF(Aug!$E147&gt;0,VLOOKUP($A145,Aug!$O$4:$R$207,4,FALSE),0)</f>
        <v>0</v>
      </c>
      <c r="O145" s="6">
        <f>IF(Aug!$E147&gt;0,VLOOKUP($A145,Aug!$O$4:$T$207,5,FALSE)+Aug!L$4/1000,0)</f>
        <v>0</v>
      </c>
      <c r="P145" s="16">
        <f t="shared" si="140"/>
        <v>0</v>
      </c>
      <c r="Q145" s="6">
        <f>IF(Sep!$E147&gt;0,VLOOKUP($A145,Sep!$O$4:$R$207,4,FALSE),0)</f>
        <v>0</v>
      </c>
      <c r="R145" s="6">
        <f>IF(Sep!$E147&gt;0,VLOOKUP($A145,Sep!$O$4:$T$207,5,FALSE)+Sep!L$4/1000,0)</f>
        <v>0</v>
      </c>
      <c r="S145" s="16">
        <f t="shared" si="141"/>
        <v>0</v>
      </c>
      <c r="T145" s="6">
        <f>IF(Oct!$E147&gt;0,VLOOKUP($A145,Oct!$O$4:$R$207,4,FALSE),0)</f>
        <v>0</v>
      </c>
      <c r="U145" s="6">
        <f>IF(Oct!$E147&gt;0,VLOOKUP($A145,Oct!$O$4:$T$207,5,FALSE)+Oct!L$4/1000,0)</f>
        <v>0</v>
      </c>
      <c r="V145" s="16">
        <f t="shared" si="142"/>
        <v>0</v>
      </c>
      <c r="W145" s="6">
        <f>IF(Nov!$E147&gt;0,VLOOKUP($A145,Nov!$O$4:$R$207,4,FALSE),0)</f>
        <v>0</v>
      </c>
      <c r="X145" s="6">
        <f>IF(Nov!$E147&gt;0,VLOOKUP($A145,Nov!$O$4:$T$207,5,FALSE)+Nov!L$4/1000,0)</f>
        <v>0</v>
      </c>
      <c r="Y145" s="16">
        <f t="shared" si="143"/>
        <v>0</v>
      </c>
      <c r="Z145" s="6">
        <f>IF(Dec!$E147&gt;0,VLOOKUP($A145,Dec!$O$4:$R$208,4,FALSE),0)</f>
        <v>0</v>
      </c>
      <c r="AA145" s="6">
        <f>IF(Dec!$E147&gt;0,VLOOKUP($A145,Dec!$O$4:$T$208,5,FALSE)+Dec!L$4/1000,0)</f>
        <v>0</v>
      </c>
      <c r="AB145" s="16">
        <f t="shared" si="144"/>
        <v>0</v>
      </c>
      <c r="AC145" s="6">
        <f>IF(Jan!$E147&gt;0,VLOOKUP($A145,Jan!$O$4:$R$207,4,FALSE),0)</f>
        <v>0</v>
      </c>
      <c r="AD145" s="6">
        <f>IF(Jan!$E147&gt;0,VLOOKUP($A145,Jan!$O$4:$T$207,5,FALSE)+Jan!L$4/1000,0)</f>
        <v>0</v>
      </c>
      <c r="AE145" s="16">
        <f t="shared" si="145"/>
        <v>0</v>
      </c>
      <c r="AF145" s="6">
        <f>IF(Feb!$E147&gt;0,VLOOKUP($A145,Feb!$O$4:$R$207,4,FALSE),0)</f>
        <v>0</v>
      </c>
      <c r="AG145" s="6">
        <f>IF(Feb!$E147&gt;0,VLOOKUP($A145,Feb!$O$4:$T$207,5,FALSE)+Feb!L$4/1000,0)</f>
        <v>0</v>
      </c>
      <c r="AH145" s="16">
        <f t="shared" si="146"/>
        <v>0</v>
      </c>
      <c r="AI145" s="6">
        <f>IF(Mar!$E147&gt;0,VLOOKUP($A145,Mar!$O$4:$R$207,4,FALSE),0)</f>
        <v>0</v>
      </c>
      <c r="AJ145" s="6">
        <f>IF(Mar!$E147&gt;0,VLOOKUP($A145,Mar!$O$4:$T$207,5,FALSE)+Mar!L$4/1000,0)</f>
        <v>0</v>
      </c>
      <c r="AK145" s="16">
        <f t="shared" si="147"/>
        <v>0</v>
      </c>
      <c r="AN145" s="16">
        <f t="shared" si="148"/>
        <v>0</v>
      </c>
    </row>
    <row r="146" spans="2:40" x14ac:dyDescent="0.3">
      <c r="B146" s="6">
        <f>IF(Apr!$E148&gt;0,VLOOKUP($A146,Apr!$O$4:$T$209,4,FALSE),0)</f>
        <v>0</v>
      </c>
      <c r="C146" s="6">
        <f>IF(Apr!$E148&gt;0,VLOOKUP($A146,Apr!$O$4:$T$209,5,FALSE)+Apr!L$4/1000,0)</f>
        <v>0</v>
      </c>
      <c r="D146" s="16">
        <f t="shared" si="136"/>
        <v>0</v>
      </c>
      <c r="E146" s="6">
        <f>IF(May!$E148&gt;0,VLOOKUP($A146,May!$O$4:$T$208,4,FALSE),0)</f>
        <v>0</v>
      </c>
      <c r="F146" s="6">
        <f>IF(May!$E148&gt;0,VLOOKUP($A146,May!$O$4:$T$208,5,FALSE)+May!L$4/1000,0)</f>
        <v>0</v>
      </c>
      <c r="G146" s="16">
        <f t="shared" si="137"/>
        <v>0</v>
      </c>
      <c r="H146" s="6">
        <f>IF(Jun!$E148&gt;0,VLOOKUP($A146,Jun!$O$4:$R$208,4,FALSE),0)</f>
        <v>0</v>
      </c>
      <c r="I146" s="6">
        <f>IF(Jun!$E148&gt;0,VLOOKUP($A146,Jun!$O$4:$T$208,5,FALSE)+Jun!L$4/1000,0)</f>
        <v>0</v>
      </c>
      <c r="J146" s="16">
        <f t="shared" si="138"/>
        <v>0</v>
      </c>
      <c r="K146" s="6">
        <f>IF(Jul!$E148&gt;0,VLOOKUP($A146,Jul!$O$4:$R$207,4,FALSE),0)</f>
        <v>0</v>
      </c>
      <c r="L146" s="6">
        <f>IF(Jul!$E148&gt;0,VLOOKUP($A146,Jul!$O$4:$T$207,5,FALSE)+Jul!$L$4/1000,0)</f>
        <v>0</v>
      </c>
      <c r="M146" s="16">
        <f t="shared" si="139"/>
        <v>0</v>
      </c>
      <c r="N146" s="6">
        <f>IF(Aug!$E148&gt;0,VLOOKUP($A146,Aug!$O$4:$R$207,4,FALSE),0)</f>
        <v>0</v>
      </c>
      <c r="O146" s="6">
        <f>IF(Aug!$E148&gt;0,VLOOKUP($A146,Aug!$O$4:$T$207,5,FALSE)+Aug!L$4/1000,0)</f>
        <v>0</v>
      </c>
      <c r="P146" s="16">
        <f t="shared" si="140"/>
        <v>0</v>
      </c>
      <c r="Q146" s="6">
        <f>IF(Sep!$E148&gt;0,VLOOKUP($A146,Sep!$O$4:$R$207,4,FALSE),0)</f>
        <v>0</v>
      </c>
      <c r="R146" s="6">
        <f>IF(Sep!$E148&gt;0,VLOOKUP($A146,Sep!$O$4:$T$207,5,FALSE)+Sep!L$4/1000,0)</f>
        <v>0</v>
      </c>
      <c r="S146" s="16">
        <f t="shared" si="141"/>
        <v>0</v>
      </c>
      <c r="T146" s="6">
        <f>IF(Oct!$E148&gt;0,VLOOKUP($A146,Oct!$O$4:$R$207,4,FALSE),0)</f>
        <v>0</v>
      </c>
      <c r="U146" s="6">
        <f>IF(Oct!$E148&gt;0,VLOOKUP($A146,Oct!$O$4:$T$207,5,FALSE)+Oct!L$4/1000,0)</f>
        <v>0</v>
      </c>
      <c r="V146" s="16">
        <f t="shared" si="142"/>
        <v>0</v>
      </c>
      <c r="W146" s="6">
        <f>IF(Nov!$E148&gt;0,VLOOKUP($A146,Nov!$O$4:$R$207,4,FALSE),0)</f>
        <v>0</v>
      </c>
      <c r="X146" s="6">
        <f>IF(Nov!$E148&gt;0,VLOOKUP($A146,Nov!$O$4:$T$207,5,FALSE)+Nov!L$4/1000,0)</f>
        <v>0</v>
      </c>
      <c r="Y146" s="16">
        <f t="shared" si="143"/>
        <v>0</v>
      </c>
      <c r="Z146" s="6">
        <f>IF(Dec!$E148&gt;0,VLOOKUP($A146,Dec!$O$4:$R$208,4,FALSE),0)</f>
        <v>0</v>
      </c>
      <c r="AA146" s="6">
        <f>IF(Dec!$E148&gt;0,VLOOKUP($A146,Dec!$O$4:$T$208,5,FALSE)+Dec!L$4/1000,0)</f>
        <v>0</v>
      </c>
      <c r="AB146" s="16">
        <f t="shared" si="144"/>
        <v>0</v>
      </c>
      <c r="AC146" s="6">
        <f>IF(Jan!$E148&gt;0,VLOOKUP($A146,Jan!$O$4:$R$207,4,FALSE),0)</f>
        <v>0</v>
      </c>
      <c r="AD146" s="6">
        <f>IF(Jan!$E148&gt;0,VLOOKUP($A146,Jan!$O$4:$T$207,5,FALSE)+Jan!L$4/1000,0)</f>
        <v>0</v>
      </c>
      <c r="AE146" s="16">
        <f t="shared" si="145"/>
        <v>0</v>
      </c>
      <c r="AF146" s="6">
        <f>IF(Feb!$E148&gt;0,VLOOKUP($A146,Feb!$O$4:$R$207,4,FALSE),0)</f>
        <v>0</v>
      </c>
      <c r="AG146" s="6">
        <f>IF(Feb!$E148&gt;0,VLOOKUP($A146,Feb!$O$4:$T$207,5,FALSE)+Feb!L$4/1000,0)</f>
        <v>0</v>
      </c>
      <c r="AH146" s="16">
        <f t="shared" si="146"/>
        <v>0</v>
      </c>
      <c r="AI146" s="6">
        <f>IF(Mar!$E148&gt;0,VLOOKUP($A146,Mar!$O$4:$R$207,4,FALSE),0)</f>
        <v>0</v>
      </c>
      <c r="AJ146" s="6">
        <f>IF(Mar!$E148&gt;0,VLOOKUP($A146,Mar!$O$4:$T$207,5,FALSE)+Mar!L$4/1000,0)</f>
        <v>0</v>
      </c>
      <c r="AK146" s="16">
        <f t="shared" si="147"/>
        <v>0</v>
      </c>
      <c r="AN146" s="16">
        <f t="shared" si="148"/>
        <v>0</v>
      </c>
    </row>
    <row r="147" spans="2:40" x14ac:dyDescent="0.3">
      <c r="B147" s="6">
        <f>IF(Apr!$E149&gt;0,VLOOKUP($A147,Apr!$O$4:$T$209,4,FALSE),0)</f>
        <v>0</v>
      </c>
      <c r="C147" s="6">
        <f>IF(Apr!$E149&gt;0,VLOOKUP($A147,Apr!$O$4:$T$209,5,FALSE)+Apr!L$4/1000,0)</f>
        <v>0</v>
      </c>
      <c r="D147" s="16">
        <f t="shared" si="136"/>
        <v>0</v>
      </c>
      <c r="E147" s="6">
        <f>IF(May!$E149&gt;0,VLOOKUP($A147,May!$O$4:$T$208,4,FALSE),0)</f>
        <v>0</v>
      </c>
      <c r="F147" s="6">
        <f>IF(May!$E149&gt;0,VLOOKUP($A147,May!$O$4:$T$208,5,FALSE)+May!L$4/1000,0)</f>
        <v>0</v>
      </c>
      <c r="G147" s="16">
        <f t="shared" si="137"/>
        <v>0</v>
      </c>
      <c r="H147" s="6">
        <f>IF(Jun!$E149&gt;0,VLOOKUP($A147,Jun!$O$4:$R$208,4,FALSE),0)</f>
        <v>0</v>
      </c>
      <c r="I147" s="6">
        <f>IF(Jun!$E149&gt;0,VLOOKUP($A147,Jun!$O$4:$T$208,5,FALSE)+Jun!L$4/1000,0)</f>
        <v>0</v>
      </c>
      <c r="J147" s="16">
        <f t="shared" si="138"/>
        <v>0</v>
      </c>
      <c r="K147" s="6">
        <f>IF(Jul!$E149&gt;0,VLOOKUP($A147,Jul!$O$4:$R$207,4,FALSE),0)</f>
        <v>0</v>
      </c>
      <c r="L147" s="6">
        <f>IF(Jul!$E149&gt;0,VLOOKUP($A147,Jul!$O$4:$T$207,5,FALSE)+Jul!$L$4/1000,0)</f>
        <v>0</v>
      </c>
      <c r="M147" s="16">
        <f t="shared" si="139"/>
        <v>0</v>
      </c>
      <c r="N147" s="6">
        <f>IF(Aug!$E149&gt;0,VLOOKUP($A147,Aug!$O$4:$R$207,4,FALSE),0)</f>
        <v>0</v>
      </c>
      <c r="O147" s="6">
        <f>IF(Aug!$E149&gt;0,VLOOKUP($A147,Aug!$O$4:$T$207,5,FALSE)+Aug!L$4/1000,0)</f>
        <v>0</v>
      </c>
      <c r="P147" s="16">
        <f t="shared" si="140"/>
        <v>0</v>
      </c>
      <c r="Q147" s="6">
        <f>IF(Sep!$E149&gt;0,VLOOKUP($A147,Sep!$O$4:$R$207,4,FALSE),0)</f>
        <v>0</v>
      </c>
      <c r="R147" s="6">
        <f>IF(Sep!$E149&gt;0,VLOOKUP($A147,Sep!$O$4:$T$207,5,FALSE)+Sep!L$4/1000,0)</f>
        <v>0</v>
      </c>
      <c r="S147" s="16">
        <f t="shared" si="141"/>
        <v>0</v>
      </c>
      <c r="T147" s="6">
        <f>IF(Oct!$E149&gt;0,VLOOKUP($A147,Oct!$O$4:$R$207,4,FALSE),0)</f>
        <v>0</v>
      </c>
      <c r="U147" s="6">
        <f>IF(Oct!$E149&gt;0,VLOOKUP($A147,Oct!$O$4:$T$207,5,FALSE)+Oct!L$4/1000,0)</f>
        <v>0</v>
      </c>
      <c r="V147" s="16">
        <f t="shared" si="142"/>
        <v>0</v>
      </c>
      <c r="W147" s="6">
        <f>IF(Nov!$E149&gt;0,VLOOKUP($A147,Nov!$O$4:$R$207,4,FALSE),0)</f>
        <v>0</v>
      </c>
      <c r="X147" s="6">
        <f>IF(Nov!$E149&gt;0,VLOOKUP($A147,Nov!$O$4:$T$207,5,FALSE)+Nov!L$4/1000,0)</f>
        <v>0</v>
      </c>
      <c r="Y147" s="16">
        <f t="shared" si="143"/>
        <v>0</v>
      </c>
      <c r="Z147" s="6">
        <f>IF(Dec!$E149&gt;0,VLOOKUP($A147,Dec!$O$4:$R$208,4,FALSE),0)</f>
        <v>0</v>
      </c>
      <c r="AA147" s="6">
        <f>IF(Dec!$E149&gt;0,VLOOKUP($A147,Dec!$O$4:$T$208,5,FALSE)+Dec!L$4/1000,0)</f>
        <v>0</v>
      </c>
      <c r="AB147" s="16">
        <f t="shared" si="144"/>
        <v>0</v>
      </c>
      <c r="AC147" s="6">
        <f>IF(Jan!$E149&gt;0,VLOOKUP($A147,Jan!$O$4:$R$207,4,FALSE),0)</f>
        <v>0</v>
      </c>
      <c r="AD147" s="6">
        <f>IF(Jan!$E149&gt;0,VLOOKUP($A147,Jan!$O$4:$T$207,5,FALSE)+Jan!L$4/1000,0)</f>
        <v>0</v>
      </c>
      <c r="AE147" s="16">
        <f t="shared" si="145"/>
        <v>0</v>
      </c>
      <c r="AF147" s="6">
        <f>IF(Feb!$E149&gt;0,VLOOKUP($A147,Feb!$O$4:$R$207,4,FALSE),0)</f>
        <v>0</v>
      </c>
      <c r="AG147" s="6">
        <f>IF(Feb!$E149&gt;0,VLOOKUP($A147,Feb!$O$4:$T$207,5,FALSE)+Feb!L$4/1000,0)</f>
        <v>0</v>
      </c>
      <c r="AH147" s="16">
        <f t="shared" si="146"/>
        <v>0</v>
      </c>
      <c r="AI147" s="6">
        <f>IF(Mar!$E149&gt;0,VLOOKUP($A147,Mar!$O$4:$R$207,4,FALSE),0)</f>
        <v>0</v>
      </c>
      <c r="AJ147" s="6">
        <f>IF(Mar!$E149&gt;0,VLOOKUP($A147,Mar!$O$4:$T$207,5,FALSE)+Mar!L$4/1000,0)</f>
        <v>0</v>
      </c>
      <c r="AK147" s="16">
        <f t="shared" si="147"/>
        <v>0</v>
      </c>
      <c r="AN147" s="16">
        <f t="shared" si="148"/>
        <v>0</v>
      </c>
    </row>
    <row r="148" spans="2:40" x14ac:dyDescent="0.3">
      <c r="B148" s="6">
        <f>IF(Apr!$E150&gt;0,VLOOKUP($A148,Apr!$O$4:$T$209,4,FALSE),0)</f>
        <v>0</v>
      </c>
      <c r="C148" s="6">
        <f>IF(Apr!$E150&gt;0,VLOOKUP($A148,Apr!$O$4:$T$209,5,FALSE)+Apr!L$4/1000,0)</f>
        <v>0</v>
      </c>
      <c r="D148" s="16">
        <f t="shared" si="136"/>
        <v>0</v>
      </c>
      <c r="E148" s="6">
        <f>IF(May!$E150&gt;0,VLOOKUP($A148,May!$O$4:$T$208,4,FALSE),0)</f>
        <v>0</v>
      </c>
      <c r="F148" s="6">
        <f>IF(May!$E150&gt;0,VLOOKUP($A148,May!$O$4:$T$208,5,FALSE)+May!L$4/1000,0)</f>
        <v>0</v>
      </c>
      <c r="G148" s="16">
        <f t="shared" si="137"/>
        <v>0</v>
      </c>
      <c r="H148" s="6">
        <f>IF(Jun!$E150&gt;0,VLOOKUP($A148,Jun!$O$4:$R$208,4,FALSE),0)</f>
        <v>0</v>
      </c>
      <c r="I148" s="6">
        <f>IF(Jun!$E150&gt;0,VLOOKUP($A148,Jun!$O$4:$T$208,5,FALSE)+Jun!L$4/1000,0)</f>
        <v>0</v>
      </c>
      <c r="J148" s="16">
        <f t="shared" si="138"/>
        <v>0</v>
      </c>
      <c r="K148" s="6">
        <f>IF(Jul!$E150&gt;0,VLOOKUP($A148,Jul!$O$4:$R$207,4,FALSE),0)</f>
        <v>0</v>
      </c>
      <c r="L148" s="6">
        <f>IF(Jul!$E150&gt;0,VLOOKUP($A148,Jul!$O$4:$T$207,5,FALSE)+Jul!$L$4/1000,0)</f>
        <v>0</v>
      </c>
      <c r="M148" s="16">
        <f t="shared" si="139"/>
        <v>0</v>
      </c>
      <c r="N148" s="6">
        <f>IF(Aug!$E150&gt;0,VLOOKUP($A148,Aug!$O$4:$R$207,4,FALSE),0)</f>
        <v>0</v>
      </c>
      <c r="O148" s="6">
        <f>IF(Aug!$E150&gt;0,VLOOKUP($A148,Aug!$O$4:$T$207,5,FALSE)+Aug!L$4/1000,0)</f>
        <v>0</v>
      </c>
      <c r="P148" s="16">
        <f t="shared" si="140"/>
        <v>0</v>
      </c>
      <c r="Q148" s="6">
        <f>IF(Sep!$E150&gt;0,VLOOKUP($A148,Sep!$O$4:$R$207,4,FALSE),0)</f>
        <v>0</v>
      </c>
      <c r="R148" s="6">
        <f>IF(Sep!$E150&gt;0,VLOOKUP($A148,Sep!$O$4:$T$207,5,FALSE)+Sep!L$4/1000,0)</f>
        <v>0</v>
      </c>
      <c r="S148" s="16">
        <f t="shared" si="141"/>
        <v>0</v>
      </c>
      <c r="T148" s="6">
        <f>IF(Oct!$E150&gt;0,VLOOKUP($A148,Oct!$O$4:$R$207,4,FALSE),0)</f>
        <v>0</v>
      </c>
      <c r="U148" s="6">
        <f>IF(Oct!$E150&gt;0,VLOOKUP($A148,Oct!$O$4:$T$207,5,FALSE)+Oct!L$4/1000,0)</f>
        <v>0</v>
      </c>
      <c r="V148" s="16">
        <f t="shared" si="142"/>
        <v>0</v>
      </c>
      <c r="W148" s="6">
        <f>IF(Nov!$E150&gt;0,VLOOKUP($A148,Nov!$O$4:$R$207,4,FALSE),0)</f>
        <v>0</v>
      </c>
      <c r="X148" s="6">
        <f>IF(Nov!$E150&gt;0,VLOOKUP($A148,Nov!$O$4:$T$207,5,FALSE)+Nov!L$4/1000,0)</f>
        <v>0</v>
      </c>
      <c r="Y148" s="16">
        <f t="shared" si="143"/>
        <v>0</v>
      </c>
      <c r="Z148" s="6">
        <f>IF(Dec!$E150&gt;0,VLOOKUP($A148,Dec!$O$4:$R$208,4,FALSE),0)</f>
        <v>0</v>
      </c>
      <c r="AA148" s="6">
        <f>IF(Dec!$E150&gt;0,VLOOKUP($A148,Dec!$O$4:$T$208,5,FALSE)+Dec!L$4/1000,0)</f>
        <v>0</v>
      </c>
      <c r="AB148" s="16">
        <f t="shared" si="144"/>
        <v>0</v>
      </c>
      <c r="AC148" s="6">
        <f>IF(Jan!$E150&gt;0,VLOOKUP($A148,Jan!$O$4:$R$207,4,FALSE),0)</f>
        <v>0</v>
      </c>
      <c r="AD148" s="6">
        <f>IF(Jan!$E150&gt;0,VLOOKUP($A148,Jan!$O$4:$T$207,5,FALSE)+Jan!L$4/1000,0)</f>
        <v>0</v>
      </c>
      <c r="AE148" s="16">
        <f t="shared" si="145"/>
        <v>0</v>
      </c>
      <c r="AF148" s="6">
        <f>IF(Feb!$E150&gt;0,VLOOKUP($A148,Feb!$O$4:$R$207,4,FALSE),0)</f>
        <v>0</v>
      </c>
      <c r="AG148" s="6">
        <f>IF(Feb!$E150&gt;0,VLOOKUP($A148,Feb!$O$4:$T$207,5,FALSE)+Feb!L$4/1000,0)</f>
        <v>0</v>
      </c>
      <c r="AH148" s="16">
        <f t="shared" si="146"/>
        <v>0</v>
      </c>
      <c r="AI148" s="6">
        <f>IF(Mar!$E150&gt;0,VLOOKUP($A148,Mar!$O$4:$R$207,4,FALSE),0)</f>
        <v>0</v>
      </c>
      <c r="AJ148" s="6">
        <f>IF(Mar!$E150&gt;0,VLOOKUP($A148,Mar!$O$4:$T$207,5,FALSE)+Mar!L$4/1000,0)</f>
        <v>0</v>
      </c>
      <c r="AK148" s="16">
        <f t="shared" si="147"/>
        <v>0</v>
      </c>
      <c r="AN148" s="16">
        <f t="shared" si="148"/>
        <v>0</v>
      </c>
    </row>
    <row r="149" spans="2:40" x14ac:dyDescent="0.3">
      <c r="B149" s="6">
        <f>IF(Apr!$E151&gt;0,VLOOKUP($A149,Apr!$O$4:$T$209,4,FALSE),0)</f>
        <v>0</v>
      </c>
      <c r="C149" s="6">
        <f>IF(Apr!$E151&gt;0,VLOOKUP($A149,Apr!$O$4:$T$209,5,FALSE)+Apr!L$4/1000,0)</f>
        <v>0</v>
      </c>
      <c r="D149" s="16">
        <f t="shared" ref="D149:D208" si="162">B149+B149/1000+C149</f>
        <v>0</v>
      </c>
      <c r="E149" s="6">
        <f>IF(May!$E151&gt;0,VLOOKUP($A149,May!$O$4:$T$208,4,FALSE),0)</f>
        <v>0</v>
      </c>
      <c r="F149" s="6">
        <f>IF(May!$E151&gt;0,VLOOKUP($A149,May!$O$4:$T$208,5,FALSE)+May!L$4/1000,0)</f>
        <v>0</v>
      </c>
      <c r="G149" s="16">
        <f t="shared" ref="G149:G208" si="163">E149+E149/1000+F149</f>
        <v>0</v>
      </c>
      <c r="H149" s="6">
        <f>IF(Jun!$E151&gt;0,VLOOKUP($A149,Jun!$O$4:$R$208,4,FALSE),0)</f>
        <v>0</v>
      </c>
      <c r="I149" s="6">
        <f>IF(Jun!$E151&gt;0,VLOOKUP($A149,Jun!$O$4:$T$208,5,FALSE)+Jun!L$4/1000,0)</f>
        <v>0</v>
      </c>
      <c r="J149" s="16">
        <f t="shared" ref="J149:J208" si="164">H149+H149/1000+I149</f>
        <v>0</v>
      </c>
      <c r="K149" s="6">
        <f>IF(Jul!$E151&gt;0,VLOOKUP($A149,Jul!$O$4:$R$207,4,FALSE),0)</f>
        <v>0</v>
      </c>
      <c r="L149" s="6">
        <f>IF(Jul!$E151&gt;0,VLOOKUP($A149,Jul!$O$4:$T$207,5,FALSE)+Jul!$L$4/1000,0)</f>
        <v>0</v>
      </c>
      <c r="M149" s="16">
        <f t="shared" ref="M149:M208" si="165">K149+K149/1000+L149</f>
        <v>0</v>
      </c>
      <c r="N149" s="6">
        <f>IF(Aug!$E151&gt;0,VLOOKUP($A149,Aug!$O$4:$R$207,4,FALSE),0)</f>
        <v>0</v>
      </c>
      <c r="O149" s="6">
        <f>IF(Aug!$E151&gt;0,VLOOKUP($A149,Aug!$O$4:$T$207,5,FALSE)+Aug!L$4/1000,0)</f>
        <v>0</v>
      </c>
      <c r="P149" s="16">
        <f t="shared" ref="P149:P208" si="166">N149+N149/1000+O149</f>
        <v>0</v>
      </c>
      <c r="Q149" s="6">
        <f>IF(Sep!$E151&gt;0,VLOOKUP($A149,Sep!$O$4:$R$207,4,FALSE),0)</f>
        <v>0</v>
      </c>
      <c r="R149" s="6">
        <f>IF(Sep!$E151&gt;0,VLOOKUP($A149,Sep!$O$4:$T$207,5,FALSE)+Sep!L$4/1000,0)</f>
        <v>0</v>
      </c>
      <c r="S149" s="16">
        <f t="shared" ref="S149:S208" si="167">Q149+Q149/1000+R149</f>
        <v>0</v>
      </c>
      <c r="T149" s="6">
        <f>IF(Oct!$E151&gt;0,VLOOKUP($A149,Oct!$O$4:$R$207,4,FALSE),0)</f>
        <v>0</v>
      </c>
      <c r="U149" s="6">
        <f>IF(Oct!$E151&gt;0,VLOOKUP($A149,Oct!$O$4:$T$207,5,FALSE)+Oct!L$4/1000,0)</f>
        <v>0</v>
      </c>
      <c r="V149" s="16">
        <f t="shared" ref="V149:V208" si="168">T149+T149/1000+U149</f>
        <v>0</v>
      </c>
      <c r="W149" s="6">
        <f>IF(Nov!$E151&gt;0,VLOOKUP($A149,Nov!$O$4:$R$207,4,FALSE),0)</f>
        <v>0</v>
      </c>
      <c r="X149" s="6">
        <f>IF(Nov!$E151&gt;0,VLOOKUP($A149,Nov!$O$4:$T$207,5,FALSE)+Nov!L$4/1000,0)</f>
        <v>0</v>
      </c>
      <c r="Y149" s="16">
        <f t="shared" ref="Y149:Y208" si="169">W149+W149/1000+X149</f>
        <v>0</v>
      </c>
      <c r="Z149" s="6">
        <f>IF(Dec!$E151&gt;0,VLOOKUP($A149,Dec!$O$4:$R$208,4,FALSE),0)</f>
        <v>0</v>
      </c>
      <c r="AA149" s="6">
        <f>IF(Dec!$E151&gt;0,VLOOKUP($A149,Dec!$O$4:$T$208,5,FALSE)+Dec!L$4/1000,0)</f>
        <v>0</v>
      </c>
      <c r="AB149" s="16">
        <f t="shared" ref="AB149:AB208" si="170">Z149+Z149/1000+AA149</f>
        <v>0</v>
      </c>
      <c r="AC149" s="6">
        <f>IF(Jan!$E151&gt;0,VLOOKUP($A149,Jan!$O$4:$R$207,4,FALSE),0)</f>
        <v>0</v>
      </c>
      <c r="AD149" s="6">
        <f>IF(Jan!$E151&gt;0,VLOOKUP($A149,Jan!$O$4:$T$207,5,FALSE)+Jan!L$4/1000,0)</f>
        <v>0</v>
      </c>
      <c r="AE149" s="16">
        <f t="shared" ref="AE149:AE208" si="171">AC149+AC149/1000+AD149</f>
        <v>0</v>
      </c>
      <c r="AF149" s="6">
        <f>IF(Feb!$E151&gt;0,VLOOKUP($A149,Feb!$O$4:$R$207,4,FALSE),0)</f>
        <v>0</v>
      </c>
      <c r="AG149" s="6">
        <f>IF(Feb!$E151&gt;0,VLOOKUP($A149,Feb!$O$4:$T$207,5,FALSE)+Feb!L$4/1000,0)</f>
        <v>0</v>
      </c>
      <c r="AH149" s="16">
        <f t="shared" ref="AH149:AH208" si="172">AF149+AF149/1000+AG149</f>
        <v>0</v>
      </c>
      <c r="AI149" s="6">
        <f>IF(Mar!$E151&gt;0,VLOOKUP($A149,Mar!$O$4:$R$207,4,FALSE),0)</f>
        <v>0</v>
      </c>
      <c r="AJ149" s="6">
        <f>IF(Mar!$E151&gt;0,VLOOKUP($A149,Mar!$O$4:$T$207,5,FALSE)+Mar!L$4/1000,0)</f>
        <v>0</v>
      </c>
      <c r="AK149" s="16">
        <f t="shared" ref="AK149:AK208" si="173">AI149+AI149/1000+AJ149</f>
        <v>0</v>
      </c>
      <c r="AN149" s="16">
        <f t="shared" ref="AN149:AN208" si="174">SUM(BE149:BM149)+BE149/1000+BF149/3000+BG149/5000</f>
        <v>0</v>
      </c>
    </row>
    <row r="150" spans="2:40" x14ac:dyDescent="0.3">
      <c r="B150" s="6">
        <f>IF(Apr!$E152&gt;0,VLOOKUP($A150,Apr!$O$4:$T$209,4,FALSE),0)</f>
        <v>0</v>
      </c>
      <c r="C150" s="6">
        <f>IF(Apr!$E152&gt;0,VLOOKUP($A150,Apr!$O$4:$T$209,5,FALSE)+Apr!L$4/1000,0)</f>
        <v>0</v>
      </c>
      <c r="D150" s="16">
        <f t="shared" si="162"/>
        <v>0</v>
      </c>
      <c r="E150" s="6">
        <f>IF(May!$E152&gt;0,VLOOKUP($A150,May!$O$4:$T$208,4,FALSE),0)</f>
        <v>0</v>
      </c>
      <c r="F150" s="6">
        <f>IF(May!$E152&gt;0,VLOOKUP($A150,May!$O$4:$T$208,5,FALSE)+May!L$4/1000,0)</f>
        <v>0</v>
      </c>
      <c r="G150" s="16">
        <f t="shared" si="163"/>
        <v>0</v>
      </c>
      <c r="H150" s="6">
        <f>IF(Jun!$E152&gt;0,VLOOKUP($A150,Jun!$O$4:$R$208,4,FALSE),0)</f>
        <v>0</v>
      </c>
      <c r="I150" s="6">
        <f>IF(Jun!$E152&gt;0,VLOOKUP($A150,Jun!$O$4:$T$208,5,FALSE)+Jun!L$4/1000,0)</f>
        <v>0</v>
      </c>
      <c r="J150" s="16">
        <f t="shared" si="164"/>
        <v>0</v>
      </c>
      <c r="K150" s="6">
        <f>IF(Jul!$E152&gt;0,VLOOKUP($A150,Jul!$O$4:$R$207,4,FALSE),0)</f>
        <v>0</v>
      </c>
      <c r="L150" s="6">
        <f>IF(Jul!$E152&gt;0,VLOOKUP($A150,Jul!$O$4:$T$207,5,FALSE)+Jul!$L$4/1000,0)</f>
        <v>0</v>
      </c>
      <c r="M150" s="16">
        <f t="shared" si="165"/>
        <v>0</v>
      </c>
      <c r="N150" s="6">
        <f>IF(Aug!$E152&gt;0,VLOOKUP($A150,Aug!$O$4:$R$207,4,FALSE),0)</f>
        <v>0</v>
      </c>
      <c r="O150" s="6">
        <f>IF(Aug!$E152&gt;0,VLOOKUP($A150,Aug!$O$4:$T$207,5,FALSE)+Aug!L$4/1000,0)</f>
        <v>0</v>
      </c>
      <c r="P150" s="16">
        <f t="shared" si="166"/>
        <v>0</v>
      </c>
      <c r="Q150" s="6">
        <f>IF(Sep!$E152&gt;0,VLOOKUP($A150,Sep!$O$4:$R$207,4,FALSE),0)</f>
        <v>0</v>
      </c>
      <c r="R150" s="6">
        <f>IF(Sep!$E152&gt;0,VLOOKUP($A150,Sep!$O$4:$T$207,5,FALSE)+Sep!L$4/1000,0)</f>
        <v>0</v>
      </c>
      <c r="S150" s="16">
        <f t="shared" si="167"/>
        <v>0</v>
      </c>
      <c r="T150" s="6">
        <f>IF(Oct!$E152&gt;0,VLOOKUP($A150,Oct!$O$4:$R$207,4,FALSE),0)</f>
        <v>0</v>
      </c>
      <c r="U150" s="6">
        <f>IF(Oct!$E152&gt;0,VLOOKUP($A150,Oct!$O$4:$T$207,5,FALSE)+Oct!L$4/1000,0)</f>
        <v>0</v>
      </c>
      <c r="V150" s="16">
        <f t="shared" si="168"/>
        <v>0</v>
      </c>
      <c r="W150" s="6">
        <f>IF(Nov!$E152&gt;0,VLOOKUP($A150,Nov!$O$4:$R$207,4,FALSE),0)</f>
        <v>0</v>
      </c>
      <c r="X150" s="6">
        <f>IF(Nov!$E152&gt;0,VLOOKUP($A150,Nov!$O$4:$T$207,5,FALSE)+Nov!L$4/1000,0)</f>
        <v>0</v>
      </c>
      <c r="Y150" s="16">
        <f t="shared" si="169"/>
        <v>0</v>
      </c>
      <c r="Z150" s="6">
        <f>IF(Dec!$E152&gt;0,VLOOKUP($A150,Dec!$O$4:$R$208,4,FALSE),0)</f>
        <v>0</v>
      </c>
      <c r="AA150" s="6">
        <f>IF(Dec!$E152&gt;0,VLOOKUP($A150,Dec!$O$4:$T$208,5,FALSE)+Dec!L$4/1000,0)</f>
        <v>0</v>
      </c>
      <c r="AB150" s="16">
        <f t="shared" si="170"/>
        <v>0</v>
      </c>
      <c r="AC150" s="6">
        <f>IF(Jan!$E152&gt;0,VLOOKUP($A150,Jan!$O$4:$R$207,4,FALSE),0)</f>
        <v>0</v>
      </c>
      <c r="AD150" s="6">
        <f>IF(Jan!$E152&gt;0,VLOOKUP($A150,Jan!$O$4:$T$207,5,FALSE)+Jan!L$4/1000,0)</f>
        <v>0</v>
      </c>
      <c r="AE150" s="16">
        <f t="shared" si="171"/>
        <v>0</v>
      </c>
      <c r="AF150" s="6">
        <f>IF(Feb!$E152&gt;0,VLOOKUP($A150,Feb!$O$4:$R$207,4,FALSE),0)</f>
        <v>0</v>
      </c>
      <c r="AG150" s="6">
        <f>IF(Feb!$E152&gt;0,VLOOKUP($A150,Feb!$O$4:$T$207,5,FALSE)+Feb!L$4/1000,0)</f>
        <v>0</v>
      </c>
      <c r="AH150" s="16">
        <f t="shared" si="172"/>
        <v>0</v>
      </c>
      <c r="AI150" s="6">
        <f>IF(Mar!$E152&gt;0,VLOOKUP($A150,Mar!$O$4:$R$207,4,FALSE),0)</f>
        <v>0</v>
      </c>
      <c r="AJ150" s="6">
        <f>IF(Mar!$E152&gt;0,VLOOKUP($A150,Mar!$O$4:$T$207,5,FALSE)+Mar!L$4/1000,0)</f>
        <v>0</v>
      </c>
      <c r="AK150" s="16">
        <f t="shared" si="173"/>
        <v>0</v>
      </c>
      <c r="AN150" s="16">
        <f t="shared" si="174"/>
        <v>0</v>
      </c>
    </row>
    <row r="151" spans="2:40" x14ac:dyDescent="0.3">
      <c r="B151" s="6">
        <f>IF(Apr!$E153&gt;0,VLOOKUP($A151,Apr!$O$4:$T$209,4,FALSE),0)</f>
        <v>0</v>
      </c>
      <c r="C151" s="6">
        <f>IF(Apr!$E153&gt;0,VLOOKUP($A151,Apr!$O$4:$T$209,5,FALSE)+Apr!L$4/1000,0)</f>
        <v>0</v>
      </c>
      <c r="D151" s="16">
        <f t="shared" si="162"/>
        <v>0</v>
      </c>
      <c r="E151" s="6">
        <f>IF(May!$E153&gt;0,VLOOKUP($A151,May!$O$4:$T$208,4,FALSE),0)</f>
        <v>0</v>
      </c>
      <c r="F151" s="6">
        <f>IF(May!$E153&gt;0,VLOOKUP($A151,May!$O$4:$T$208,5,FALSE)+May!L$4/1000,0)</f>
        <v>0</v>
      </c>
      <c r="G151" s="16">
        <f t="shared" si="163"/>
        <v>0</v>
      </c>
      <c r="H151" s="6">
        <f>IF(Jun!$E153&gt;0,VLOOKUP($A151,Jun!$O$4:$R$208,4,FALSE),0)</f>
        <v>0</v>
      </c>
      <c r="I151" s="6">
        <f>IF(Jun!$E153&gt;0,VLOOKUP($A151,Jun!$O$4:$T$208,5,FALSE)+Jun!L$4/1000,0)</f>
        <v>0</v>
      </c>
      <c r="J151" s="16">
        <f t="shared" si="164"/>
        <v>0</v>
      </c>
      <c r="K151" s="6">
        <f>IF(Jul!$E153&gt;0,VLOOKUP($A151,Jul!$O$4:$R$207,4,FALSE),0)</f>
        <v>0</v>
      </c>
      <c r="L151" s="6">
        <f>IF(Jul!$E153&gt;0,VLOOKUP($A151,Jul!$O$4:$T$207,5,FALSE)+Jul!$L$4/1000,0)</f>
        <v>0</v>
      </c>
      <c r="M151" s="16">
        <f t="shared" si="165"/>
        <v>0</v>
      </c>
      <c r="N151" s="6">
        <f>IF(Aug!$E153&gt;0,VLOOKUP($A151,Aug!$O$4:$R$207,4,FALSE),0)</f>
        <v>0</v>
      </c>
      <c r="O151" s="6">
        <f>IF(Aug!$E153&gt;0,VLOOKUP($A151,Aug!$O$4:$T$207,5,FALSE)+Aug!L$4/1000,0)</f>
        <v>0</v>
      </c>
      <c r="P151" s="16">
        <f t="shared" si="166"/>
        <v>0</v>
      </c>
      <c r="Q151" s="6">
        <f>IF(Sep!$E153&gt;0,VLOOKUP($A151,Sep!$O$4:$R$207,4,FALSE),0)</f>
        <v>0</v>
      </c>
      <c r="R151" s="6">
        <f>IF(Sep!$E153&gt;0,VLOOKUP($A151,Sep!$O$4:$T$207,5,FALSE)+Sep!L$4/1000,0)</f>
        <v>0</v>
      </c>
      <c r="S151" s="16">
        <f t="shared" si="167"/>
        <v>0</v>
      </c>
      <c r="T151" s="6">
        <f>IF(Oct!$E153&gt;0,VLOOKUP($A151,Oct!$O$4:$R$207,4,FALSE),0)</f>
        <v>0</v>
      </c>
      <c r="U151" s="6">
        <f>IF(Oct!$E153&gt;0,VLOOKUP($A151,Oct!$O$4:$T$207,5,FALSE)+Oct!L$4/1000,0)</f>
        <v>0</v>
      </c>
      <c r="V151" s="16">
        <f t="shared" si="168"/>
        <v>0</v>
      </c>
      <c r="W151" s="6">
        <f>IF(Nov!$E153&gt;0,VLOOKUP($A151,Nov!$O$4:$R$207,4,FALSE),0)</f>
        <v>0</v>
      </c>
      <c r="X151" s="6">
        <f>IF(Nov!$E153&gt;0,VLOOKUP($A151,Nov!$O$4:$T$207,5,FALSE)+Nov!L$4/1000,0)</f>
        <v>0</v>
      </c>
      <c r="Y151" s="16">
        <f t="shared" si="169"/>
        <v>0</v>
      </c>
      <c r="Z151" s="6">
        <f>IF(Dec!$E153&gt;0,VLOOKUP($A151,Dec!$O$4:$R$208,4,FALSE),0)</f>
        <v>0</v>
      </c>
      <c r="AA151" s="6">
        <f>IF(Dec!$E153&gt;0,VLOOKUP($A151,Dec!$O$4:$T$208,5,FALSE)+Dec!L$4/1000,0)</f>
        <v>0</v>
      </c>
      <c r="AB151" s="16">
        <f t="shared" si="170"/>
        <v>0</v>
      </c>
      <c r="AC151" s="6">
        <f>IF(Jan!$E153&gt;0,VLOOKUP($A151,Jan!$O$4:$R$207,4,FALSE),0)</f>
        <v>0</v>
      </c>
      <c r="AD151" s="6">
        <f>IF(Jan!$E153&gt;0,VLOOKUP($A151,Jan!$O$4:$T$207,5,FALSE)+Jan!L$4/1000,0)</f>
        <v>0</v>
      </c>
      <c r="AE151" s="16">
        <f t="shared" si="171"/>
        <v>0</v>
      </c>
      <c r="AF151" s="6">
        <f>IF(Feb!$E153&gt;0,VLOOKUP($A151,Feb!$O$4:$R$207,4,FALSE),0)</f>
        <v>0</v>
      </c>
      <c r="AG151" s="6">
        <f>IF(Feb!$E153&gt;0,VLOOKUP($A151,Feb!$O$4:$T$207,5,FALSE)+Feb!L$4/1000,0)</f>
        <v>0</v>
      </c>
      <c r="AH151" s="16">
        <f t="shared" si="172"/>
        <v>0</v>
      </c>
      <c r="AI151" s="6">
        <f>IF(Mar!$E153&gt;0,VLOOKUP($A151,Mar!$O$4:$R$207,4,FALSE),0)</f>
        <v>0</v>
      </c>
      <c r="AJ151" s="6">
        <f>IF(Mar!$E153&gt;0,VLOOKUP($A151,Mar!$O$4:$T$207,5,FALSE)+Mar!L$4/1000,0)</f>
        <v>0</v>
      </c>
      <c r="AK151" s="16">
        <f t="shared" si="173"/>
        <v>0</v>
      </c>
      <c r="AN151" s="16">
        <f t="shared" si="174"/>
        <v>0</v>
      </c>
    </row>
    <row r="152" spans="2:40" x14ac:dyDescent="0.3">
      <c r="B152" s="6">
        <f>IF(Apr!$E154&gt;0,VLOOKUP($A152,Apr!$O$4:$T$209,4,FALSE),0)</f>
        <v>0</v>
      </c>
      <c r="C152" s="6">
        <f>IF(Apr!$E154&gt;0,VLOOKUP($A152,Apr!$O$4:$T$209,5,FALSE)+Apr!L$4/1000,0)</f>
        <v>0</v>
      </c>
      <c r="D152" s="16">
        <f t="shared" si="162"/>
        <v>0</v>
      </c>
      <c r="E152" s="6">
        <f>IF(May!$E154&gt;0,VLOOKUP($A152,May!$O$4:$T$208,4,FALSE),0)</f>
        <v>0</v>
      </c>
      <c r="F152" s="6">
        <f>IF(May!$E154&gt;0,VLOOKUP($A152,May!$O$4:$T$208,5,FALSE)+May!L$4/1000,0)</f>
        <v>0</v>
      </c>
      <c r="G152" s="16">
        <f t="shared" si="163"/>
        <v>0</v>
      </c>
      <c r="H152" s="6">
        <f>IF(Jun!$E154&gt;0,VLOOKUP($A152,Jun!$O$4:$R$208,4,FALSE),0)</f>
        <v>0</v>
      </c>
      <c r="I152" s="6">
        <f>IF(Jun!$E154&gt;0,VLOOKUP($A152,Jun!$O$4:$T$208,5,FALSE)+Jun!L$4/1000,0)</f>
        <v>0</v>
      </c>
      <c r="J152" s="16">
        <f t="shared" si="164"/>
        <v>0</v>
      </c>
      <c r="K152" s="6">
        <f>IF(Jul!$E154&gt;0,VLOOKUP($A152,Jul!$O$4:$R$207,4,FALSE),0)</f>
        <v>0</v>
      </c>
      <c r="L152" s="6">
        <f>IF(Jul!$E154&gt;0,VLOOKUP($A152,Jul!$O$4:$T$207,5,FALSE)+Jul!$L$4/1000,0)</f>
        <v>0</v>
      </c>
      <c r="M152" s="16">
        <f t="shared" si="165"/>
        <v>0</v>
      </c>
      <c r="N152" s="6">
        <f>IF(Aug!$E154&gt;0,VLOOKUP($A152,Aug!$O$4:$R$207,4,FALSE),0)</f>
        <v>0</v>
      </c>
      <c r="O152" s="6">
        <f>IF(Aug!$E154&gt;0,VLOOKUP($A152,Aug!$O$4:$T$207,5,FALSE)+Aug!L$4/1000,0)</f>
        <v>0</v>
      </c>
      <c r="P152" s="16">
        <f t="shared" si="166"/>
        <v>0</v>
      </c>
      <c r="Q152" s="6">
        <f>IF(Sep!$E154&gt;0,VLOOKUP($A152,Sep!$O$4:$R$207,4,FALSE),0)</f>
        <v>0</v>
      </c>
      <c r="R152" s="6">
        <f>IF(Sep!$E154&gt;0,VLOOKUP($A152,Sep!$O$4:$T$207,5,FALSE)+Sep!L$4/1000,0)</f>
        <v>0</v>
      </c>
      <c r="S152" s="16">
        <f t="shared" si="167"/>
        <v>0</v>
      </c>
      <c r="T152" s="6">
        <f>IF(Oct!$E154&gt;0,VLOOKUP($A152,Oct!$O$4:$R$207,4,FALSE),0)</f>
        <v>0</v>
      </c>
      <c r="U152" s="6">
        <f>IF(Oct!$E154&gt;0,VLOOKUP($A152,Oct!$O$4:$T$207,5,FALSE)+Oct!L$4/1000,0)</f>
        <v>0</v>
      </c>
      <c r="V152" s="16">
        <f t="shared" si="168"/>
        <v>0</v>
      </c>
      <c r="W152" s="6">
        <f>IF(Nov!$E154&gt;0,VLOOKUP($A152,Nov!$O$4:$R$207,4,FALSE),0)</f>
        <v>0</v>
      </c>
      <c r="X152" s="6">
        <f>IF(Nov!$E154&gt;0,VLOOKUP($A152,Nov!$O$4:$T$207,5,FALSE)+Nov!L$4/1000,0)</f>
        <v>0</v>
      </c>
      <c r="Y152" s="16">
        <f t="shared" si="169"/>
        <v>0</v>
      </c>
      <c r="Z152" s="6">
        <f>IF(Dec!$E154&gt;0,VLOOKUP($A152,Dec!$O$4:$R$208,4,FALSE),0)</f>
        <v>0</v>
      </c>
      <c r="AA152" s="6">
        <f>IF(Dec!$E154&gt;0,VLOOKUP($A152,Dec!$O$4:$T$208,5,FALSE)+Dec!L$4/1000,0)</f>
        <v>0</v>
      </c>
      <c r="AB152" s="16">
        <f t="shared" si="170"/>
        <v>0</v>
      </c>
      <c r="AC152" s="6">
        <f>IF(Jan!$E154&gt;0,VLOOKUP($A152,Jan!$O$4:$R$207,4,FALSE),0)</f>
        <v>0</v>
      </c>
      <c r="AD152" s="6">
        <f>IF(Jan!$E154&gt;0,VLOOKUP($A152,Jan!$O$4:$T$207,5,FALSE)+Jan!L$4/1000,0)</f>
        <v>0</v>
      </c>
      <c r="AE152" s="16">
        <f t="shared" si="171"/>
        <v>0</v>
      </c>
      <c r="AF152" s="6">
        <f>IF(Feb!$E154&gt;0,VLOOKUP($A152,Feb!$O$4:$R$207,4,FALSE),0)</f>
        <v>0</v>
      </c>
      <c r="AG152" s="6">
        <f>IF(Feb!$E154&gt;0,VLOOKUP($A152,Feb!$O$4:$T$207,5,FALSE)+Feb!L$4/1000,0)</f>
        <v>0</v>
      </c>
      <c r="AH152" s="16">
        <f t="shared" si="172"/>
        <v>0</v>
      </c>
      <c r="AI152" s="6">
        <f>IF(Mar!$E154&gt;0,VLOOKUP($A152,Mar!$O$4:$R$207,4,FALSE),0)</f>
        <v>0</v>
      </c>
      <c r="AJ152" s="6">
        <f>IF(Mar!$E154&gt;0,VLOOKUP($A152,Mar!$O$4:$T$207,5,FALSE)+Mar!L$4/1000,0)</f>
        <v>0</v>
      </c>
      <c r="AK152" s="16">
        <f t="shared" si="173"/>
        <v>0</v>
      </c>
      <c r="AN152" s="16">
        <f t="shared" si="174"/>
        <v>0</v>
      </c>
    </row>
    <row r="153" spans="2:40" x14ac:dyDescent="0.3">
      <c r="B153" s="6">
        <f>IF(Apr!$E155&gt;0,VLOOKUP($A153,Apr!$O$4:$T$209,4,FALSE),0)</f>
        <v>0</v>
      </c>
      <c r="C153" s="6">
        <f>IF(Apr!$E155&gt;0,VLOOKUP($A153,Apr!$O$4:$T$209,5,FALSE)+Apr!L$4/1000,0)</f>
        <v>0</v>
      </c>
      <c r="D153" s="16">
        <f t="shared" si="162"/>
        <v>0</v>
      </c>
      <c r="E153" s="6">
        <f>IF(May!$E155&gt;0,VLOOKUP($A153,May!$O$4:$T$208,4,FALSE),0)</f>
        <v>0</v>
      </c>
      <c r="F153" s="6">
        <f>IF(May!$E155&gt;0,VLOOKUP($A153,May!$O$4:$T$208,5,FALSE)+May!L$4/1000,0)</f>
        <v>0</v>
      </c>
      <c r="G153" s="16">
        <f t="shared" si="163"/>
        <v>0</v>
      </c>
      <c r="H153" s="6">
        <f>IF(Jun!$E155&gt;0,VLOOKUP($A153,Jun!$O$4:$R$208,4,FALSE),0)</f>
        <v>0</v>
      </c>
      <c r="I153" s="6">
        <f>IF(Jun!$E155&gt;0,VLOOKUP($A153,Jun!$O$4:$T$208,5,FALSE)+Jun!L$4/1000,0)</f>
        <v>0</v>
      </c>
      <c r="J153" s="16">
        <f t="shared" si="164"/>
        <v>0</v>
      </c>
      <c r="K153" s="6">
        <f>IF(Jul!$E155&gt;0,VLOOKUP($A153,Jul!$O$4:$R$207,4,FALSE),0)</f>
        <v>0</v>
      </c>
      <c r="L153" s="6">
        <f>IF(Jul!$E155&gt;0,VLOOKUP($A153,Jul!$O$4:$T$207,5,FALSE)+Jul!$L$4/1000,0)</f>
        <v>0</v>
      </c>
      <c r="M153" s="16">
        <f t="shared" si="165"/>
        <v>0</v>
      </c>
      <c r="N153" s="6">
        <f>IF(Aug!$E155&gt;0,VLOOKUP($A153,Aug!$O$4:$R$207,4,FALSE),0)</f>
        <v>0</v>
      </c>
      <c r="O153" s="6">
        <f>IF(Aug!$E155&gt;0,VLOOKUP($A153,Aug!$O$4:$T$207,5,FALSE)+Aug!L$4/1000,0)</f>
        <v>0</v>
      </c>
      <c r="P153" s="16">
        <f t="shared" si="166"/>
        <v>0</v>
      </c>
      <c r="Q153" s="6">
        <f>IF(Sep!$E155&gt;0,VLOOKUP($A153,Sep!$O$4:$R$207,4,FALSE),0)</f>
        <v>0</v>
      </c>
      <c r="R153" s="6">
        <f>IF(Sep!$E155&gt;0,VLOOKUP($A153,Sep!$O$4:$T$207,5,FALSE)+Sep!L$4/1000,0)</f>
        <v>0</v>
      </c>
      <c r="S153" s="16">
        <f t="shared" si="167"/>
        <v>0</v>
      </c>
      <c r="T153" s="6">
        <f>IF(Oct!$E155&gt;0,VLOOKUP($A153,Oct!$O$4:$R$207,4,FALSE),0)</f>
        <v>0</v>
      </c>
      <c r="U153" s="6">
        <f>IF(Oct!$E155&gt;0,VLOOKUP($A153,Oct!$O$4:$T$207,5,FALSE)+Oct!L$4/1000,0)</f>
        <v>0</v>
      </c>
      <c r="V153" s="16">
        <f t="shared" si="168"/>
        <v>0</v>
      </c>
      <c r="W153" s="6">
        <f>IF(Nov!$E155&gt;0,VLOOKUP($A153,Nov!$O$4:$R$207,4,FALSE),0)</f>
        <v>0</v>
      </c>
      <c r="X153" s="6">
        <f>IF(Nov!$E155&gt;0,VLOOKUP($A153,Nov!$O$4:$T$207,5,FALSE)+Nov!L$4/1000,0)</f>
        <v>0</v>
      </c>
      <c r="Y153" s="16">
        <f t="shared" si="169"/>
        <v>0</v>
      </c>
      <c r="Z153" s="6">
        <f>IF(Dec!$E155&gt;0,VLOOKUP($A153,Dec!$O$4:$R$208,4,FALSE),0)</f>
        <v>0</v>
      </c>
      <c r="AA153" s="6">
        <f>IF(Dec!$E155&gt;0,VLOOKUP($A153,Dec!$O$4:$T$208,5,FALSE)+Dec!L$4/1000,0)</f>
        <v>0</v>
      </c>
      <c r="AB153" s="16">
        <f t="shared" si="170"/>
        <v>0</v>
      </c>
      <c r="AC153" s="6">
        <f>IF(Jan!$E155&gt;0,VLOOKUP($A153,Jan!$O$4:$R$207,4,FALSE),0)</f>
        <v>0</v>
      </c>
      <c r="AD153" s="6">
        <f>IF(Jan!$E155&gt;0,VLOOKUP($A153,Jan!$O$4:$T$207,5,FALSE)+Jan!L$4/1000,0)</f>
        <v>0</v>
      </c>
      <c r="AE153" s="16">
        <f t="shared" si="171"/>
        <v>0</v>
      </c>
      <c r="AF153" s="6">
        <f>IF(Feb!$E155&gt;0,VLOOKUP($A153,Feb!$O$4:$R$207,4,FALSE),0)</f>
        <v>0</v>
      </c>
      <c r="AG153" s="6">
        <f>IF(Feb!$E155&gt;0,VLOOKUP($A153,Feb!$O$4:$T$207,5,FALSE)+Feb!L$4/1000,0)</f>
        <v>0</v>
      </c>
      <c r="AH153" s="16">
        <f t="shared" si="172"/>
        <v>0</v>
      </c>
      <c r="AI153" s="6">
        <f>IF(Mar!$E155&gt;0,VLOOKUP($A153,Mar!$O$4:$R$207,4,FALSE),0)</f>
        <v>0</v>
      </c>
      <c r="AJ153" s="6">
        <f>IF(Mar!$E155&gt;0,VLOOKUP($A153,Mar!$O$4:$T$207,5,FALSE)+Mar!L$4/1000,0)</f>
        <v>0</v>
      </c>
      <c r="AK153" s="16">
        <f t="shared" si="173"/>
        <v>0</v>
      </c>
      <c r="AN153" s="16">
        <f t="shared" si="174"/>
        <v>0</v>
      </c>
    </row>
    <row r="154" spans="2:40" x14ac:dyDescent="0.3">
      <c r="B154" s="6">
        <f>IF(Apr!$E156&gt;0,VLOOKUP($A154,Apr!$O$4:$T$209,4,FALSE),0)</f>
        <v>0</v>
      </c>
      <c r="C154" s="6">
        <f>IF(Apr!$E156&gt;0,VLOOKUP($A154,Apr!$O$4:$T$209,5,FALSE)+Apr!L$4/1000,0)</f>
        <v>0</v>
      </c>
      <c r="D154" s="16">
        <f t="shared" si="162"/>
        <v>0</v>
      </c>
      <c r="E154" s="6">
        <f>IF(May!$E156&gt;0,VLOOKUP($A154,May!$O$4:$T$208,4,FALSE),0)</f>
        <v>0</v>
      </c>
      <c r="F154" s="6">
        <f>IF(May!$E156&gt;0,VLOOKUP($A154,May!$O$4:$T$208,5,FALSE)+May!L$4/1000,0)</f>
        <v>0</v>
      </c>
      <c r="G154" s="16">
        <f t="shared" si="163"/>
        <v>0</v>
      </c>
      <c r="H154" s="6">
        <f>IF(Jun!$E156&gt;0,VLOOKUP($A154,Jun!$O$4:$R$208,4,FALSE),0)</f>
        <v>0</v>
      </c>
      <c r="I154" s="6">
        <f>IF(Jun!$E156&gt;0,VLOOKUP($A154,Jun!$O$4:$T$208,5,FALSE)+Jun!L$4/1000,0)</f>
        <v>0</v>
      </c>
      <c r="J154" s="16">
        <f t="shared" si="164"/>
        <v>0</v>
      </c>
      <c r="K154" s="6">
        <f>IF(Jul!$E156&gt;0,VLOOKUP($A154,Jul!$O$4:$R$207,4,FALSE),0)</f>
        <v>0</v>
      </c>
      <c r="L154" s="6">
        <f>IF(Jul!$E156&gt;0,VLOOKUP($A154,Jul!$O$4:$T$207,5,FALSE)+Jul!$L$4/1000,0)</f>
        <v>0</v>
      </c>
      <c r="M154" s="16">
        <f t="shared" si="165"/>
        <v>0</v>
      </c>
      <c r="N154" s="6">
        <f>IF(Aug!$E156&gt;0,VLOOKUP($A154,Aug!$O$4:$R$207,4,FALSE),0)</f>
        <v>0</v>
      </c>
      <c r="O154" s="6">
        <f>IF(Aug!$E156&gt;0,VLOOKUP($A154,Aug!$O$4:$T$207,5,FALSE)+Aug!L$4/1000,0)</f>
        <v>0</v>
      </c>
      <c r="P154" s="16">
        <f t="shared" si="166"/>
        <v>0</v>
      </c>
      <c r="Q154" s="6">
        <f>IF(Sep!$E156&gt;0,VLOOKUP($A154,Sep!$O$4:$R$207,4,FALSE),0)</f>
        <v>0</v>
      </c>
      <c r="R154" s="6">
        <f>IF(Sep!$E156&gt;0,VLOOKUP($A154,Sep!$O$4:$T$207,5,FALSE)+Sep!L$4/1000,0)</f>
        <v>0</v>
      </c>
      <c r="S154" s="16">
        <f t="shared" si="167"/>
        <v>0</v>
      </c>
      <c r="T154" s="6">
        <f>IF(Oct!$E156&gt;0,VLOOKUP($A154,Oct!$O$4:$R$207,4,FALSE),0)</f>
        <v>0</v>
      </c>
      <c r="U154" s="6">
        <f>IF(Oct!$E156&gt;0,VLOOKUP($A154,Oct!$O$4:$T$207,5,FALSE)+Oct!L$4/1000,0)</f>
        <v>0</v>
      </c>
      <c r="V154" s="16">
        <f t="shared" si="168"/>
        <v>0</v>
      </c>
      <c r="W154" s="6">
        <f>IF(Nov!$E156&gt;0,VLOOKUP($A154,Nov!$O$4:$R$207,4,FALSE),0)</f>
        <v>0</v>
      </c>
      <c r="X154" s="6">
        <f>IF(Nov!$E156&gt;0,VLOOKUP($A154,Nov!$O$4:$T$207,5,FALSE)+Nov!L$4/1000,0)</f>
        <v>0</v>
      </c>
      <c r="Y154" s="16">
        <f t="shared" si="169"/>
        <v>0</v>
      </c>
      <c r="Z154" s="6">
        <f>IF(Dec!$E156&gt;0,VLOOKUP($A154,Dec!$O$4:$R$208,4,FALSE),0)</f>
        <v>0</v>
      </c>
      <c r="AA154" s="6">
        <f>IF(Dec!$E156&gt;0,VLOOKUP($A154,Dec!$O$4:$T$208,5,FALSE)+Dec!L$4/1000,0)</f>
        <v>0</v>
      </c>
      <c r="AB154" s="16">
        <f t="shared" si="170"/>
        <v>0</v>
      </c>
      <c r="AC154" s="6">
        <f>IF(Jan!$E156&gt;0,VLOOKUP($A154,Jan!$O$4:$R$207,4,FALSE),0)</f>
        <v>0</v>
      </c>
      <c r="AD154" s="6">
        <f>IF(Jan!$E156&gt;0,VLOOKUP($A154,Jan!$O$4:$T$207,5,FALSE)+Jan!L$4/1000,0)</f>
        <v>0</v>
      </c>
      <c r="AE154" s="16">
        <f t="shared" si="171"/>
        <v>0</v>
      </c>
      <c r="AF154" s="6">
        <f>IF(Feb!$E156&gt;0,VLOOKUP($A154,Feb!$O$4:$R$207,4,FALSE),0)</f>
        <v>0</v>
      </c>
      <c r="AG154" s="6">
        <f>IF(Feb!$E156&gt;0,VLOOKUP($A154,Feb!$O$4:$T$207,5,FALSE)+Feb!L$4/1000,0)</f>
        <v>0</v>
      </c>
      <c r="AH154" s="16">
        <f t="shared" si="172"/>
        <v>0</v>
      </c>
      <c r="AI154" s="6">
        <f>IF(Mar!$E156&gt;0,VLOOKUP($A154,Mar!$O$4:$R$207,4,FALSE),0)</f>
        <v>0</v>
      </c>
      <c r="AJ154" s="6">
        <f>IF(Mar!$E156&gt;0,VLOOKUP($A154,Mar!$O$4:$T$207,5,FALSE)+Mar!L$4/1000,0)</f>
        <v>0</v>
      </c>
      <c r="AK154" s="16">
        <f t="shared" si="173"/>
        <v>0</v>
      </c>
      <c r="AN154" s="16">
        <f t="shared" si="174"/>
        <v>0</v>
      </c>
    </row>
    <row r="155" spans="2:40" x14ac:dyDescent="0.3">
      <c r="B155" s="6">
        <f>IF(Apr!$E157&gt;0,VLOOKUP($A155,Apr!$O$4:$T$209,4,FALSE),0)</f>
        <v>0</v>
      </c>
      <c r="C155" s="6">
        <f>IF(Apr!$E157&gt;0,VLOOKUP($A155,Apr!$O$4:$T$209,5,FALSE)+Apr!L$4/1000,0)</f>
        <v>0</v>
      </c>
      <c r="D155" s="16">
        <f t="shared" si="162"/>
        <v>0</v>
      </c>
      <c r="E155" s="6">
        <f>IF(May!$E157&gt;0,VLOOKUP($A155,May!$O$4:$T$208,4,FALSE),0)</f>
        <v>0</v>
      </c>
      <c r="F155" s="6">
        <f>IF(May!$E157&gt;0,VLOOKUP($A155,May!$O$4:$T$208,5,FALSE)+May!L$4/1000,0)</f>
        <v>0</v>
      </c>
      <c r="G155" s="16">
        <f t="shared" si="163"/>
        <v>0</v>
      </c>
      <c r="H155" s="6">
        <f>IF(Jun!$E157&gt;0,VLOOKUP($A155,Jun!$O$4:$R$208,4,FALSE),0)</f>
        <v>0</v>
      </c>
      <c r="I155" s="6">
        <f>IF(Jun!$E157&gt;0,VLOOKUP($A155,Jun!$O$4:$T$208,5,FALSE)+Jun!L$4/1000,0)</f>
        <v>0</v>
      </c>
      <c r="J155" s="16">
        <f t="shared" si="164"/>
        <v>0</v>
      </c>
      <c r="K155" s="6">
        <f>IF(Jul!$E157&gt;0,VLOOKUP($A155,Jul!$O$4:$R$207,4,FALSE),0)</f>
        <v>0</v>
      </c>
      <c r="L155" s="6">
        <f>IF(Jul!$E157&gt;0,VLOOKUP($A155,Jul!$O$4:$T$207,5,FALSE)+Jul!$L$4/1000,0)</f>
        <v>0</v>
      </c>
      <c r="M155" s="16">
        <f t="shared" si="165"/>
        <v>0</v>
      </c>
      <c r="N155" s="6">
        <f>IF(Aug!$E157&gt;0,VLOOKUP($A155,Aug!$O$4:$R$207,4,FALSE),0)</f>
        <v>0</v>
      </c>
      <c r="O155" s="6">
        <f>IF(Aug!$E157&gt;0,VLOOKUP($A155,Aug!$O$4:$T$207,5,FALSE)+Aug!L$4/1000,0)</f>
        <v>0</v>
      </c>
      <c r="P155" s="16">
        <f t="shared" si="166"/>
        <v>0</v>
      </c>
      <c r="Q155" s="6">
        <f>IF(Sep!$E157&gt;0,VLOOKUP($A155,Sep!$O$4:$R$207,4,FALSE),0)</f>
        <v>0</v>
      </c>
      <c r="R155" s="6">
        <f>IF(Sep!$E157&gt;0,VLOOKUP($A155,Sep!$O$4:$T$207,5,FALSE)+Sep!L$4/1000,0)</f>
        <v>0</v>
      </c>
      <c r="S155" s="16">
        <f t="shared" si="167"/>
        <v>0</v>
      </c>
      <c r="T155" s="6">
        <f>IF(Oct!$E157&gt;0,VLOOKUP($A155,Oct!$O$4:$R$207,4,FALSE),0)</f>
        <v>0</v>
      </c>
      <c r="U155" s="6">
        <f>IF(Oct!$E157&gt;0,VLOOKUP($A155,Oct!$O$4:$T$207,5,FALSE)+Oct!L$4/1000,0)</f>
        <v>0</v>
      </c>
      <c r="V155" s="16">
        <f t="shared" si="168"/>
        <v>0</v>
      </c>
      <c r="W155" s="6">
        <f>IF(Nov!$E157&gt;0,VLOOKUP($A155,Nov!$O$4:$R$207,4,FALSE),0)</f>
        <v>0</v>
      </c>
      <c r="X155" s="6">
        <f>IF(Nov!$E157&gt;0,VLOOKUP($A155,Nov!$O$4:$T$207,5,FALSE)+Nov!L$4/1000,0)</f>
        <v>0</v>
      </c>
      <c r="Y155" s="16">
        <f t="shared" si="169"/>
        <v>0</v>
      </c>
      <c r="Z155" s="6">
        <f>IF(Dec!$E157&gt;0,VLOOKUP($A155,Dec!$O$4:$R$208,4,FALSE),0)</f>
        <v>0</v>
      </c>
      <c r="AA155" s="6">
        <f>IF(Dec!$E157&gt;0,VLOOKUP($A155,Dec!$O$4:$T$208,5,FALSE)+Dec!L$4/1000,0)</f>
        <v>0</v>
      </c>
      <c r="AB155" s="16">
        <f t="shared" si="170"/>
        <v>0</v>
      </c>
      <c r="AC155" s="6">
        <f>IF(Jan!$E157&gt;0,VLOOKUP($A155,Jan!$O$4:$R$207,4,FALSE),0)</f>
        <v>0</v>
      </c>
      <c r="AD155" s="6">
        <f>IF(Jan!$E157&gt;0,VLOOKUP($A155,Jan!$O$4:$T$207,5,FALSE)+Jan!L$4/1000,0)</f>
        <v>0</v>
      </c>
      <c r="AE155" s="16">
        <f t="shared" si="171"/>
        <v>0</v>
      </c>
      <c r="AF155" s="6">
        <f>IF(Feb!$E157&gt;0,VLOOKUP($A155,Feb!$O$4:$R$207,4,FALSE),0)</f>
        <v>0</v>
      </c>
      <c r="AG155" s="6">
        <f>IF(Feb!$E157&gt;0,VLOOKUP($A155,Feb!$O$4:$T$207,5,FALSE)+Feb!L$4/1000,0)</f>
        <v>0</v>
      </c>
      <c r="AH155" s="16">
        <f t="shared" si="172"/>
        <v>0</v>
      </c>
      <c r="AI155" s="6">
        <f>IF(Mar!$E157&gt;0,VLOOKUP($A155,Mar!$O$4:$R$207,4,FALSE),0)</f>
        <v>0</v>
      </c>
      <c r="AJ155" s="6">
        <f>IF(Mar!$E157&gt;0,VLOOKUP($A155,Mar!$O$4:$T$207,5,FALSE)+Mar!L$4/1000,0)</f>
        <v>0</v>
      </c>
      <c r="AK155" s="16">
        <f t="shared" si="173"/>
        <v>0</v>
      </c>
      <c r="AN155" s="16">
        <f t="shared" si="174"/>
        <v>0</v>
      </c>
    </row>
    <row r="156" spans="2:40" x14ac:dyDescent="0.3">
      <c r="B156" s="6">
        <f>IF(Apr!$E158&gt;0,VLOOKUP($A156,Apr!$O$4:$T$209,4,FALSE),0)</f>
        <v>0</v>
      </c>
      <c r="C156" s="6">
        <f>IF(Apr!$E158&gt;0,VLOOKUP($A156,Apr!$O$4:$T$209,5,FALSE)+Apr!L$4/1000,0)</f>
        <v>0</v>
      </c>
      <c r="D156" s="16">
        <f t="shared" si="162"/>
        <v>0</v>
      </c>
      <c r="E156" s="6">
        <f>IF(May!$E158&gt;0,VLOOKUP($A156,May!$O$4:$T$208,4,FALSE),0)</f>
        <v>0</v>
      </c>
      <c r="F156" s="6">
        <f>IF(May!$E158&gt;0,VLOOKUP($A156,May!$O$4:$T$208,5,FALSE)+May!L$4/1000,0)</f>
        <v>0</v>
      </c>
      <c r="G156" s="16">
        <f t="shared" si="163"/>
        <v>0</v>
      </c>
      <c r="H156" s="6">
        <f>IF(Jun!$E158&gt;0,VLOOKUP($A156,Jun!$O$4:$R$208,4,FALSE),0)</f>
        <v>0</v>
      </c>
      <c r="I156" s="6">
        <f>IF(Jun!$E158&gt;0,VLOOKUP($A156,Jun!$O$4:$T$208,5,FALSE)+Jun!L$4/1000,0)</f>
        <v>0</v>
      </c>
      <c r="J156" s="16">
        <f t="shared" si="164"/>
        <v>0</v>
      </c>
      <c r="K156" s="6">
        <f>IF(Jul!$E158&gt;0,VLOOKUP($A156,Jul!$O$4:$R$207,4,FALSE),0)</f>
        <v>0</v>
      </c>
      <c r="L156" s="6">
        <f>IF(Jul!$E158&gt;0,VLOOKUP($A156,Jul!$O$4:$T$207,5,FALSE)+Jul!$L$4/1000,0)</f>
        <v>0</v>
      </c>
      <c r="M156" s="16">
        <f t="shared" si="165"/>
        <v>0</v>
      </c>
      <c r="N156" s="6">
        <f>IF(Aug!$E158&gt;0,VLOOKUP($A156,Aug!$O$4:$R$207,4,FALSE),0)</f>
        <v>0</v>
      </c>
      <c r="O156" s="6">
        <f>IF(Aug!$E158&gt;0,VLOOKUP($A156,Aug!$O$4:$T$207,5,FALSE)+Aug!L$4/1000,0)</f>
        <v>0</v>
      </c>
      <c r="P156" s="16">
        <f t="shared" si="166"/>
        <v>0</v>
      </c>
      <c r="Q156" s="6">
        <f>IF(Sep!$E158&gt;0,VLOOKUP($A156,Sep!$O$4:$R$207,4,FALSE),0)</f>
        <v>0</v>
      </c>
      <c r="R156" s="6">
        <f>IF(Sep!$E158&gt;0,VLOOKUP($A156,Sep!$O$4:$T$207,5,FALSE)+Sep!L$4/1000,0)</f>
        <v>0</v>
      </c>
      <c r="S156" s="16">
        <f t="shared" si="167"/>
        <v>0</v>
      </c>
      <c r="T156" s="6">
        <f>IF(Oct!$E158&gt;0,VLOOKUP($A156,Oct!$O$4:$R$207,4,FALSE),0)</f>
        <v>0</v>
      </c>
      <c r="U156" s="6">
        <f>IF(Oct!$E158&gt;0,VLOOKUP($A156,Oct!$O$4:$T$207,5,FALSE)+Oct!L$4/1000,0)</f>
        <v>0</v>
      </c>
      <c r="V156" s="16">
        <f t="shared" si="168"/>
        <v>0</v>
      </c>
      <c r="W156" s="6">
        <f>IF(Nov!$E158&gt;0,VLOOKUP($A156,Nov!$O$4:$R$207,4,FALSE),0)</f>
        <v>0</v>
      </c>
      <c r="X156" s="6">
        <f>IF(Nov!$E158&gt;0,VLOOKUP($A156,Nov!$O$4:$T$207,5,FALSE)+Nov!L$4/1000,0)</f>
        <v>0</v>
      </c>
      <c r="Y156" s="16">
        <f t="shared" si="169"/>
        <v>0</v>
      </c>
      <c r="Z156" s="6">
        <f>IF(Dec!$E158&gt;0,VLOOKUP($A156,Dec!$O$4:$R$208,4,FALSE),0)</f>
        <v>0</v>
      </c>
      <c r="AA156" s="6">
        <f>IF(Dec!$E158&gt;0,VLOOKUP($A156,Dec!$O$4:$T$208,5,FALSE)+Dec!L$4/1000,0)</f>
        <v>0</v>
      </c>
      <c r="AB156" s="16">
        <f t="shared" si="170"/>
        <v>0</v>
      </c>
      <c r="AC156" s="6">
        <f>IF(Jan!$E158&gt;0,VLOOKUP($A156,Jan!$O$4:$R$207,4,FALSE),0)</f>
        <v>0</v>
      </c>
      <c r="AD156" s="6">
        <f>IF(Jan!$E158&gt;0,VLOOKUP($A156,Jan!$O$4:$T$207,5,FALSE)+Jan!L$4/1000,0)</f>
        <v>0</v>
      </c>
      <c r="AE156" s="16">
        <f t="shared" si="171"/>
        <v>0</v>
      </c>
      <c r="AF156" s="6">
        <f>IF(Feb!$E158&gt;0,VLOOKUP($A156,Feb!$O$4:$R$207,4,FALSE),0)</f>
        <v>0</v>
      </c>
      <c r="AG156" s="6">
        <f>IF(Feb!$E158&gt;0,VLOOKUP($A156,Feb!$O$4:$T$207,5,FALSE)+Feb!L$4/1000,0)</f>
        <v>0</v>
      </c>
      <c r="AH156" s="16">
        <f t="shared" si="172"/>
        <v>0</v>
      </c>
      <c r="AI156" s="6">
        <f>IF(Mar!$E158&gt;0,VLOOKUP($A156,Mar!$O$4:$R$207,4,FALSE),0)</f>
        <v>0</v>
      </c>
      <c r="AJ156" s="6">
        <f>IF(Mar!$E158&gt;0,VLOOKUP($A156,Mar!$O$4:$T$207,5,FALSE)+Mar!L$4/1000,0)</f>
        <v>0</v>
      </c>
      <c r="AK156" s="16">
        <f t="shared" si="173"/>
        <v>0</v>
      </c>
      <c r="AN156" s="16">
        <f t="shared" si="174"/>
        <v>0</v>
      </c>
    </row>
    <row r="157" spans="2:40" x14ac:dyDescent="0.3">
      <c r="B157" s="6">
        <f>IF(Apr!$E159&gt;0,VLOOKUP($A157,Apr!$O$4:$T$209,4,FALSE),0)</f>
        <v>0</v>
      </c>
      <c r="C157" s="6">
        <f>IF(Apr!$E159&gt;0,VLOOKUP($A157,Apr!$O$4:$T$209,5,FALSE)+Apr!L$4/1000,0)</f>
        <v>0</v>
      </c>
      <c r="D157" s="16">
        <f t="shared" si="162"/>
        <v>0</v>
      </c>
      <c r="E157" s="6">
        <f>IF(May!$E159&gt;0,VLOOKUP($A157,May!$O$4:$T$208,4,FALSE),0)</f>
        <v>0</v>
      </c>
      <c r="F157" s="6">
        <f>IF(May!$E159&gt;0,VLOOKUP($A157,May!$O$4:$T$208,5,FALSE)+May!L$4/1000,0)</f>
        <v>0</v>
      </c>
      <c r="G157" s="16">
        <f t="shared" si="163"/>
        <v>0</v>
      </c>
      <c r="H157" s="6">
        <f>IF(Jun!$E159&gt;0,VLOOKUP($A157,Jun!$O$4:$R$208,4,FALSE),0)</f>
        <v>0</v>
      </c>
      <c r="I157" s="6">
        <f>IF(Jun!$E159&gt;0,VLOOKUP($A157,Jun!$O$4:$T$208,5,FALSE)+Jun!L$4/1000,0)</f>
        <v>0</v>
      </c>
      <c r="J157" s="16">
        <f t="shared" si="164"/>
        <v>0</v>
      </c>
      <c r="K157" s="6">
        <f>IF(Jul!$E159&gt;0,VLOOKUP($A157,Jul!$O$4:$R$207,4,FALSE),0)</f>
        <v>0</v>
      </c>
      <c r="L157" s="6">
        <f>IF(Jul!$E159&gt;0,VLOOKUP($A157,Jul!$O$4:$T$207,5,FALSE)+Jul!$L$4/1000,0)</f>
        <v>0</v>
      </c>
      <c r="M157" s="16">
        <f t="shared" si="165"/>
        <v>0</v>
      </c>
      <c r="N157" s="6">
        <f>IF(Aug!$E159&gt;0,VLOOKUP($A157,Aug!$O$4:$R$207,4,FALSE),0)</f>
        <v>0</v>
      </c>
      <c r="O157" s="6">
        <f>IF(Aug!$E159&gt;0,VLOOKUP($A157,Aug!$O$4:$T$207,5,FALSE)+Aug!L$4/1000,0)</f>
        <v>0</v>
      </c>
      <c r="P157" s="16">
        <f t="shared" si="166"/>
        <v>0</v>
      </c>
      <c r="Q157" s="6">
        <f>IF(Sep!$E159&gt;0,VLOOKUP($A157,Sep!$O$4:$R$207,4,FALSE),0)</f>
        <v>0</v>
      </c>
      <c r="R157" s="6">
        <f>IF(Sep!$E159&gt;0,VLOOKUP($A157,Sep!$O$4:$T$207,5,FALSE)+Sep!L$4/1000,0)</f>
        <v>0</v>
      </c>
      <c r="S157" s="16">
        <f t="shared" si="167"/>
        <v>0</v>
      </c>
      <c r="T157" s="6">
        <f>IF(Oct!$E159&gt;0,VLOOKUP($A157,Oct!$O$4:$R$207,4,FALSE),0)</f>
        <v>0</v>
      </c>
      <c r="U157" s="6">
        <f>IF(Oct!$E159&gt;0,VLOOKUP($A157,Oct!$O$4:$T$207,5,FALSE)+Oct!L$4/1000,0)</f>
        <v>0</v>
      </c>
      <c r="V157" s="16">
        <f t="shared" si="168"/>
        <v>0</v>
      </c>
      <c r="W157" s="6">
        <f>IF(Nov!$E159&gt;0,VLOOKUP($A157,Nov!$O$4:$R$207,4,FALSE),0)</f>
        <v>0</v>
      </c>
      <c r="X157" s="6">
        <f>IF(Nov!$E159&gt;0,VLOOKUP($A157,Nov!$O$4:$T$207,5,FALSE)+Nov!L$4/1000,0)</f>
        <v>0</v>
      </c>
      <c r="Y157" s="16">
        <f t="shared" si="169"/>
        <v>0</v>
      </c>
      <c r="Z157" s="6">
        <f>IF(Dec!$E159&gt;0,VLOOKUP($A157,Dec!$O$4:$R$208,4,FALSE),0)</f>
        <v>0</v>
      </c>
      <c r="AA157" s="6">
        <f>IF(Dec!$E159&gt;0,VLOOKUP($A157,Dec!$O$4:$T$208,5,FALSE)+Dec!L$4/1000,0)</f>
        <v>0</v>
      </c>
      <c r="AB157" s="16">
        <f t="shared" si="170"/>
        <v>0</v>
      </c>
      <c r="AC157" s="6">
        <f>IF(Jan!$E159&gt;0,VLOOKUP($A157,Jan!$O$4:$R$207,4,FALSE),0)</f>
        <v>0</v>
      </c>
      <c r="AD157" s="6">
        <f>IF(Jan!$E159&gt;0,VLOOKUP($A157,Jan!$O$4:$T$207,5,FALSE)+Jan!L$4/1000,0)</f>
        <v>0</v>
      </c>
      <c r="AE157" s="16">
        <f t="shared" si="171"/>
        <v>0</v>
      </c>
      <c r="AF157" s="6">
        <f>IF(Feb!$E159&gt;0,VLOOKUP($A157,Feb!$O$4:$R$207,4,FALSE),0)</f>
        <v>0</v>
      </c>
      <c r="AG157" s="6">
        <f>IF(Feb!$E159&gt;0,VLOOKUP($A157,Feb!$O$4:$T$207,5,FALSE)+Feb!L$4/1000,0)</f>
        <v>0</v>
      </c>
      <c r="AH157" s="16">
        <f t="shared" si="172"/>
        <v>0</v>
      </c>
      <c r="AI157" s="6">
        <f>IF(Mar!$E159&gt;0,VLOOKUP($A157,Mar!$O$4:$R$207,4,FALSE),0)</f>
        <v>0</v>
      </c>
      <c r="AJ157" s="6">
        <f>IF(Mar!$E159&gt;0,VLOOKUP($A157,Mar!$O$4:$T$207,5,FALSE)+Mar!L$4/1000,0)</f>
        <v>0</v>
      </c>
      <c r="AK157" s="16">
        <f t="shared" si="173"/>
        <v>0</v>
      </c>
      <c r="AN157" s="16">
        <f t="shared" si="174"/>
        <v>0</v>
      </c>
    </row>
    <row r="158" spans="2:40" x14ac:dyDescent="0.3">
      <c r="B158" s="6">
        <f>IF(Apr!$E160&gt;0,VLOOKUP($A158,Apr!$O$4:$T$209,4,FALSE),0)</f>
        <v>0</v>
      </c>
      <c r="C158" s="6">
        <f>IF(Apr!$E160&gt;0,VLOOKUP($A158,Apr!$O$4:$T$209,5,FALSE)+Apr!L$4/1000,0)</f>
        <v>0</v>
      </c>
      <c r="D158" s="16">
        <f t="shared" si="162"/>
        <v>0</v>
      </c>
      <c r="E158" s="6">
        <f>IF(May!$E160&gt;0,VLOOKUP($A158,May!$O$4:$T$208,4,FALSE),0)</f>
        <v>0</v>
      </c>
      <c r="F158" s="6">
        <f>IF(May!$E160&gt;0,VLOOKUP($A158,May!$O$4:$T$208,5,FALSE)+May!L$4/1000,0)</f>
        <v>0</v>
      </c>
      <c r="G158" s="16">
        <f t="shared" si="163"/>
        <v>0</v>
      </c>
      <c r="H158" s="6">
        <f>IF(Jun!$E160&gt;0,VLOOKUP($A158,Jun!$O$4:$R$208,4,FALSE),0)</f>
        <v>0</v>
      </c>
      <c r="I158" s="6">
        <f>IF(Jun!$E160&gt;0,VLOOKUP($A158,Jun!$O$4:$T$208,5,FALSE)+Jun!L$4/1000,0)</f>
        <v>0</v>
      </c>
      <c r="J158" s="16">
        <f t="shared" si="164"/>
        <v>0</v>
      </c>
      <c r="K158" s="6">
        <f>IF(Jul!$E160&gt;0,VLOOKUP($A158,Jul!$O$4:$R$207,4,FALSE),0)</f>
        <v>0</v>
      </c>
      <c r="L158" s="6">
        <f>IF(Jul!$E160&gt;0,VLOOKUP($A158,Jul!$O$4:$T$207,5,FALSE)+Jul!$L$4/1000,0)</f>
        <v>0</v>
      </c>
      <c r="M158" s="16">
        <f t="shared" si="165"/>
        <v>0</v>
      </c>
      <c r="N158" s="6">
        <f>IF(Aug!$E160&gt;0,VLOOKUP($A158,Aug!$O$4:$R$207,4,FALSE),0)</f>
        <v>0</v>
      </c>
      <c r="O158" s="6">
        <f>IF(Aug!$E160&gt;0,VLOOKUP($A158,Aug!$O$4:$T$207,5,FALSE)+Aug!L$4/1000,0)</f>
        <v>0</v>
      </c>
      <c r="P158" s="16">
        <f t="shared" si="166"/>
        <v>0</v>
      </c>
      <c r="Q158" s="6">
        <f>IF(Sep!$E160&gt;0,VLOOKUP($A158,Sep!$O$4:$R$207,4,FALSE),0)</f>
        <v>0</v>
      </c>
      <c r="R158" s="6">
        <f>IF(Sep!$E160&gt;0,VLOOKUP($A158,Sep!$O$4:$T$207,5,FALSE)+Sep!L$4/1000,0)</f>
        <v>0</v>
      </c>
      <c r="S158" s="16">
        <f t="shared" si="167"/>
        <v>0</v>
      </c>
      <c r="T158" s="6">
        <f>IF(Oct!$E160&gt;0,VLOOKUP($A158,Oct!$O$4:$R$207,4,FALSE),0)</f>
        <v>0</v>
      </c>
      <c r="U158" s="6">
        <f>IF(Oct!$E160&gt;0,VLOOKUP($A158,Oct!$O$4:$T$207,5,FALSE)+Oct!L$4/1000,0)</f>
        <v>0</v>
      </c>
      <c r="V158" s="16">
        <f t="shared" si="168"/>
        <v>0</v>
      </c>
      <c r="W158" s="6">
        <f>IF(Nov!$E160&gt;0,VLOOKUP($A158,Nov!$O$4:$R$207,4,FALSE),0)</f>
        <v>0</v>
      </c>
      <c r="X158" s="6">
        <f>IF(Nov!$E160&gt;0,VLOOKUP($A158,Nov!$O$4:$T$207,5,FALSE)+Nov!L$4/1000,0)</f>
        <v>0</v>
      </c>
      <c r="Y158" s="16">
        <f t="shared" si="169"/>
        <v>0</v>
      </c>
      <c r="Z158" s="6">
        <f>IF(Dec!$E160&gt;0,VLOOKUP($A158,Dec!$O$4:$R$208,4,FALSE),0)</f>
        <v>0</v>
      </c>
      <c r="AA158" s="6">
        <f>IF(Dec!$E160&gt;0,VLOOKUP($A158,Dec!$O$4:$T$208,5,FALSE)+Dec!L$4/1000,0)</f>
        <v>0</v>
      </c>
      <c r="AB158" s="16">
        <f t="shared" si="170"/>
        <v>0</v>
      </c>
      <c r="AC158" s="6">
        <f>IF(Jan!$E160&gt;0,VLOOKUP($A158,Jan!$O$4:$R$207,4,FALSE),0)</f>
        <v>0</v>
      </c>
      <c r="AD158" s="6">
        <f>IF(Jan!$E160&gt;0,VLOOKUP($A158,Jan!$O$4:$T$207,5,FALSE)+Jan!L$4/1000,0)</f>
        <v>0</v>
      </c>
      <c r="AE158" s="16">
        <f t="shared" si="171"/>
        <v>0</v>
      </c>
      <c r="AF158" s="6">
        <f>IF(Feb!$E160&gt;0,VLOOKUP($A158,Feb!$O$4:$R$207,4,FALSE),0)</f>
        <v>0</v>
      </c>
      <c r="AG158" s="6">
        <f>IF(Feb!$E160&gt;0,VLOOKUP($A158,Feb!$O$4:$T$207,5,FALSE)+Feb!L$4/1000,0)</f>
        <v>0</v>
      </c>
      <c r="AH158" s="16">
        <f t="shared" si="172"/>
        <v>0</v>
      </c>
      <c r="AI158" s="6">
        <f>IF(Mar!$E160&gt;0,VLOOKUP($A158,Mar!$O$4:$R$207,4,FALSE),0)</f>
        <v>0</v>
      </c>
      <c r="AJ158" s="6">
        <f>IF(Mar!$E160&gt;0,VLOOKUP($A158,Mar!$O$4:$T$207,5,FALSE)+Mar!L$4/1000,0)</f>
        <v>0</v>
      </c>
      <c r="AK158" s="16">
        <f t="shared" si="173"/>
        <v>0</v>
      </c>
      <c r="AN158" s="16">
        <f t="shared" si="174"/>
        <v>0</v>
      </c>
    </row>
    <row r="159" spans="2:40" x14ac:dyDescent="0.3">
      <c r="B159" s="6">
        <f>IF(Apr!$E161&gt;0,VLOOKUP($A159,Apr!$O$4:$T$209,4,FALSE),0)</f>
        <v>0</v>
      </c>
      <c r="C159" s="6">
        <f>IF(Apr!$E161&gt;0,VLOOKUP($A159,Apr!$O$4:$T$209,5,FALSE)+Apr!L$4/1000,0)</f>
        <v>0</v>
      </c>
      <c r="D159" s="16">
        <f t="shared" si="162"/>
        <v>0</v>
      </c>
      <c r="E159" s="6">
        <f>IF(May!$E161&gt;0,VLOOKUP($A159,May!$O$4:$T$208,4,FALSE),0)</f>
        <v>0</v>
      </c>
      <c r="F159" s="6">
        <f>IF(May!$E161&gt;0,VLOOKUP($A159,May!$O$4:$T$208,5,FALSE)+May!L$4/1000,0)</f>
        <v>0</v>
      </c>
      <c r="G159" s="16">
        <f t="shared" si="163"/>
        <v>0</v>
      </c>
      <c r="H159" s="6">
        <f>IF(Jun!$E161&gt;0,VLOOKUP($A159,Jun!$O$4:$R$208,4,FALSE),0)</f>
        <v>0</v>
      </c>
      <c r="I159" s="6">
        <f>IF(Jun!$E161&gt;0,VLOOKUP($A159,Jun!$O$4:$T$208,5,FALSE)+Jun!L$4/1000,0)</f>
        <v>0</v>
      </c>
      <c r="J159" s="16">
        <f t="shared" si="164"/>
        <v>0</v>
      </c>
      <c r="K159" s="6">
        <f>IF(Jul!$E161&gt;0,VLOOKUP($A159,Jul!$O$4:$R$207,4,FALSE),0)</f>
        <v>0</v>
      </c>
      <c r="L159" s="6">
        <f>IF(Jul!$E161&gt;0,VLOOKUP($A159,Jul!$O$4:$T$207,5,FALSE)+Jul!$L$4/1000,0)</f>
        <v>0</v>
      </c>
      <c r="M159" s="16">
        <f t="shared" si="165"/>
        <v>0</v>
      </c>
      <c r="N159" s="6">
        <f>IF(Aug!$E161&gt;0,VLOOKUP($A159,Aug!$O$4:$R$207,4,FALSE),0)</f>
        <v>0</v>
      </c>
      <c r="O159" s="6">
        <f>IF(Aug!$E161&gt;0,VLOOKUP($A159,Aug!$O$4:$T$207,5,FALSE)+Aug!L$4/1000,0)</f>
        <v>0</v>
      </c>
      <c r="P159" s="16">
        <f t="shared" si="166"/>
        <v>0</v>
      </c>
      <c r="Q159" s="6">
        <f>IF(Sep!$E161&gt;0,VLOOKUP($A159,Sep!$O$4:$R$207,4,FALSE),0)</f>
        <v>0</v>
      </c>
      <c r="R159" s="6">
        <f>IF(Sep!$E161&gt;0,VLOOKUP($A159,Sep!$O$4:$T$207,5,FALSE)+Sep!L$4/1000,0)</f>
        <v>0</v>
      </c>
      <c r="S159" s="16">
        <f t="shared" si="167"/>
        <v>0</v>
      </c>
      <c r="T159" s="6">
        <f>IF(Oct!$E161&gt;0,VLOOKUP($A159,Oct!$O$4:$R$207,4,FALSE),0)</f>
        <v>0</v>
      </c>
      <c r="U159" s="6">
        <f>IF(Oct!$E161&gt;0,VLOOKUP($A159,Oct!$O$4:$T$207,5,FALSE)+Oct!L$4/1000,0)</f>
        <v>0</v>
      </c>
      <c r="V159" s="16">
        <f t="shared" si="168"/>
        <v>0</v>
      </c>
      <c r="W159" s="6">
        <f>IF(Nov!$E161&gt;0,VLOOKUP($A159,Nov!$O$4:$R$207,4,FALSE),0)</f>
        <v>0</v>
      </c>
      <c r="X159" s="6">
        <f>IF(Nov!$E161&gt;0,VLOOKUP($A159,Nov!$O$4:$T$207,5,FALSE)+Nov!L$4/1000,0)</f>
        <v>0</v>
      </c>
      <c r="Y159" s="16">
        <f t="shared" si="169"/>
        <v>0</v>
      </c>
      <c r="Z159" s="6">
        <f>IF(Dec!$E161&gt;0,VLOOKUP($A159,Dec!$O$4:$R$208,4,FALSE),0)</f>
        <v>0</v>
      </c>
      <c r="AA159" s="6">
        <f>IF(Dec!$E161&gt;0,VLOOKUP($A159,Dec!$O$4:$T$208,5,FALSE)+Dec!L$4/1000,0)</f>
        <v>0</v>
      </c>
      <c r="AB159" s="16">
        <f t="shared" si="170"/>
        <v>0</v>
      </c>
      <c r="AC159" s="6">
        <f>IF(Jan!$E161&gt;0,VLOOKUP($A159,Jan!$O$4:$R$207,4,FALSE),0)</f>
        <v>0</v>
      </c>
      <c r="AD159" s="6">
        <f>IF(Jan!$E161&gt;0,VLOOKUP($A159,Jan!$O$4:$T$207,5,FALSE)+Jan!L$4/1000,0)</f>
        <v>0</v>
      </c>
      <c r="AE159" s="16">
        <f t="shared" si="171"/>
        <v>0</v>
      </c>
      <c r="AF159" s="6">
        <f>IF(Feb!$E161&gt;0,VLOOKUP($A159,Feb!$O$4:$R$207,4,FALSE),0)</f>
        <v>0</v>
      </c>
      <c r="AG159" s="6">
        <f>IF(Feb!$E161&gt;0,VLOOKUP($A159,Feb!$O$4:$T$207,5,FALSE)+Feb!L$4/1000,0)</f>
        <v>0</v>
      </c>
      <c r="AH159" s="16">
        <f t="shared" si="172"/>
        <v>0</v>
      </c>
      <c r="AI159" s="6">
        <f>IF(Mar!$E161&gt;0,VLOOKUP($A159,Mar!$O$4:$R$207,4,FALSE),0)</f>
        <v>0</v>
      </c>
      <c r="AJ159" s="6">
        <f>IF(Mar!$E161&gt;0,VLOOKUP($A159,Mar!$O$4:$T$207,5,FALSE)+Mar!L$4/1000,0)</f>
        <v>0</v>
      </c>
      <c r="AK159" s="16">
        <f t="shared" si="173"/>
        <v>0</v>
      </c>
      <c r="AN159" s="16">
        <f t="shared" si="174"/>
        <v>0</v>
      </c>
    </row>
    <row r="160" spans="2:40" x14ac:dyDescent="0.3">
      <c r="B160" s="6">
        <f>IF(Apr!$E162&gt;0,VLOOKUP($A160,Apr!$O$4:$T$209,4,FALSE),0)</f>
        <v>0</v>
      </c>
      <c r="C160" s="6">
        <f>IF(Apr!$E162&gt;0,VLOOKUP($A160,Apr!$O$4:$T$209,5,FALSE)+Apr!L$4/1000,0)</f>
        <v>0</v>
      </c>
      <c r="D160" s="16">
        <f t="shared" si="162"/>
        <v>0</v>
      </c>
      <c r="E160" s="6">
        <f>IF(May!$E162&gt;0,VLOOKUP($A160,May!$O$4:$T$208,4,FALSE),0)</f>
        <v>0</v>
      </c>
      <c r="F160" s="6">
        <f>IF(May!$E162&gt;0,VLOOKUP($A160,May!$O$4:$T$208,5,FALSE)+May!L$4/1000,0)</f>
        <v>0</v>
      </c>
      <c r="G160" s="16">
        <f t="shared" si="163"/>
        <v>0</v>
      </c>
      <c r="H160" s="6">
        <f>IF(Jun!$E162&gt;0,VLOOKUP($A160,Jun!$O$4:$R$208,4,FALSE),0)</f>
        <v>0</v>
      </c>
      <c r="I160" s="6">
        <f>IF(Jun!$E162&gt;0,VLOOKUP($A160,Jun!$O$4:$T$208,5,FALSE)+Jun!L$4/1000,0)</f>
        <v>0</v>
      </c>
      <c r="J160" s="16">
        <f t="shared" si="164"/>
        <v>0</v>
      </c>
      <c r="K160" s="6">
        <f>IF(Jul!$E162&gt;0,VLOOKUP($A160,Jul!$O$4:$R$207,4,FALSE),0)</f>
        <v>0</v>
      </c>
      <c r="L160" s="6">
        <f>IF(Jul!$E162&gt;0,VLOOKUP($A160,Jul!$O$4:$T$207,5,FALSE)+Jul!$L$4/1000,0)</f>
        <v>0</v>
      </c>
      <c r="M160" s="16">
        <f t="shared" si="165"/>
        <v>0</v>
      </c>
      <c r="N160" s="6">
        <f>IF(Aug!$E162&gt;0,VLOOKUP($A160,Aug!$O$4:$R$207,4,FALSE),0)</f>
        <v>0</v>
      </c>
      <c r="O160" s="6">
        <f>IF(Aug!$E162&gt;0,VLOOKUP($A160,Aug!$O$4:$T$207,5,FALSE)+Aug!L$4/1000,0)</f>
        <v>0</v>
      </c>
      <c r="P160" s="16">
        <f t="shared" si="166"/>
        <v>0</v>
      </c>
      <c r="Q160" s="6">
        <f>IF(Sep!$E162&gt;0,VLOOKUP($A160,Sep!$O$4:$R$207,4,FALSE),0)</f>
        <v>0</v>
      </c>
      <c r="R160" s="6">
        <f>IF(Sep!$E162&gt;0,VLOOKUP($A160,Sep!$O$4:$T$207,5,FALSE)+Sep!L$4/1000,0)</f>
        <v>0</v>
      </c>
      <c r="S160" s="16">
        <f t="shared" si="167"/>
        <v>0</v>
      </c>
      <c r="T160" s="6">
        <f>IF(Oct!$E162&gt;0,VLOOKUP($A160,Oct!$O$4:$R$207,4,FALSE),0)</f>
        <v>0</v>
      </c>
      <c r="U160" s="6">
        <f>IF(Oct!$E162&gt;0,VLOOKUP($A160,Oct!$O$4:$T$207,5,FALSE)+Oct!L$4/1000,0)</f>
        <v>0</v>
      </c>
      <c r="V160" s="16">
        <f t="shared" si="168"/>
        <v>0</v>
      </c>
      <c r="W160" s="6">
        <f>IF(Nov!$E162&gt;0,VLOOKUP($A160,Nov!$O$4:$R$207,4,FALSE),0)</f>
        <v>0</v>
      </c>
      <c r="X160" s="6">
        <f>IF(Nov!$E162&gt;0,VLOOKUP($A160,Nov!$O$4:$T$207,5,FALSE)+Nov!L$4/1000,0)</f>
        <v>0</v>
      </c>
      <c r="Y160" s="16">
        <f t="shared" si="169"/>
        <v>0</v>
      </c>
      <c r="Z160" s="6">
        <f>IF(Dec!$E162&gt;0,VLOOKUP($A160,Dec!$O$4:$R$208,4,FALSE),0)</f>
        <v>0</v>
      </c>
      <c r="AA160" s="6">
        <f>IF(Dec!$E162&gt;0,VLOOKUP($A160,Dec!$O$4:$T$208,5,FALSE)+Dec!L$4/1000,0)</f>
        <v>0</v>
      </c>
      <c r="AB160" s="16">
        <f t="shared" si="170"/>
        <v>0</v>
      </c>
      <c r="AC160" s="6">
        <f>IF(Jan!$E162&gt;0,VLOOKUP($A160,Jan!$O$4:$R$207,4,FALSE),0)</f>
        <v>0</v>
      </c>
      <c r="AD160" s="6">
        <f>IF(Jan!$E162&gt;0,VLOOKUP($A160,Jan!$O$4:$T$207,5,FALSE)+Jan!L$4/1000,0)</f>
        <v>0</v>
      </c>
      <c r="AE160" s="16">
        <f t="shared" si="171"/>
        <v>0</v>
      </c>
      <c r="AF160" s="6">
        <f>IF(Feb!$E162&gt;0,VLOOKUP($A160,Feb!$O$4:$R$207,4,FALSE),0)</f>
        <v>0</v>
      </c>
      <c r="AG160" s="6">
        <f>IF(Feb!$E162&gt;0,VLOOKUP($A160,Feb!$O$4:$T$207,5,FALSE)+Feb!L$4/1000,0)</f>
        <v>0</v>
      </c>
      <c r="AH160" s="16">
        <f t="shared" si="172"/>
        <v>0</v>
      </c>
      <c r="AI160" s="6">
        <f>IF(Mar!$E162&gt;0,VLOOKUP($A160,Mar!$O$4:$R$207,4,FALSE),0)</f>
        <v>0</v>
      </c>
      <c r="AJ160" s="6">
        <f>IF(Mar!$E162&gt;0,VLOOKUP($A160,Mar!$O$4:$T$207,5,FALSE)+Mar!L$4/1000,0)</f>
        <v>0</v>
      </c>
      <c r="AK160" s="16">
        <f t="shared" si="173"/>
        <v>0</v>
      </c>
      <c r="AN160" s="16">
        <f t="shared" si="174"/>
        <v>0</v>
      </c>
    </row>
    <row r="161" spans="2:40" x14ac:dyDescent="0.3">
      <c r="B161" s="6">
        <f>IF(Apr!$E163&gt;0,VLOOKUP($A161,Apr!$O$4:$T$209,4,FALSE),0)</f>
        <v>0</v>
      </c>
      <c r="C161" s="6">
        <f>IF(Apr!$E163&gt;0,VLOOKUP($A161,Apr!$O$4:$T$209,5,FALSE)+Apr!L$4/1000,0)</f>
        <v>0</v>
      </c>
      <c r="D161" s="16">
        <f t="shared" si="162"/>
        <v>0</v>
      </c>
      <c r="E161" s="6">
        <f>IF(May!$E163&gt;0,VLOOKUP($A161,May!$O$4:$T$208,4,FALSE),0)</f>
        <v>0</v>
      </c>
      <c r="F161" s="6">
        <f>IF(May!$E163&gt;0,VLOOKUP($A161,May!$O$4:$T$208,5,FALSE)+May!L$4/1000,0)</f>
        <v>0</v>
      </c>
      <c r="G161" s="16">
        <f t="shared" si="163"/>
        <v>0</v>
      </c>
      <c r="H161" s="6">
        <f>IF(Jun!$E163&gt;0,VLOOKUP($A161,Jun!$O$4:$R$208,4,FALSE),0)</f>
        <v>0</v>
      </c>
      <c r="I161" s="6">
        <f>IF(Jun!$E163&gt;0,VLOOKUP($A161,Jun!$O$4:$T$208,5,FALSE)+Jun!L$4/1000,0)</f>
        <v>0</v>
      </c>
      <c r="J161" s="16">
        <f t="shared" si="164"/>
        <v>0</v>
      </c>
      <c r="K161" s="6">
        <f>IF(Jul!$E163&gt;0,VLOOKUP($A161,Jul!$O$4:$R$207,4,FALSE),0)</f>
        <v>0</v>
      </c>
      <c r="L161" s="6">
        <f>IF(Jul!$E163&gt;0,VLOOKUP($A161,Jul!$O$4:$T$207,5,FALSE)+Jul!$L$4/1000,0)</f>
        <v>0</v>
      </c>
      <c r="M161" s="16">
        <f t="shared" si="165"/>
        <v>0</v>
      </c>
      <c r="N161" s="6">
        <f>IF(Aug!$E163&gt;0,VLOOKUP($A161,Aug!$O$4:$R$207,4,FALSE),0)</f>
        <v>0</v>
      </c>
      <c r="O161" s="6">
        <f>IF(Aug!$E163&gt;0,VLOOKUP($A161,Aug!$O$4:$T$207,5,FALSE)+Aug!L$4/1000,0)</f>
        <v>0</v>
      </c>
      <c r="P161" s="16">
        <f t="shared" si="166"/>
        <v>0</v>
      </c>
      <c r="Q161" s="6">
        <f>IF(Sep!$E163&gt;0,VLOOKUP($A161,Sep!$O$4:$R$207,4,FALSE),0)</f>
        <v>0</v>
      </c>
      <c r="R161" s="6">
        <f>IF(Sep!$E163&gt;0,VLOOKUP($A161,Sep!$O$4:$T$207,5,FALSE)+Sep!L$4/1000,0)</f>
        <v>0</v>
      </c>
      <c r="S161" s="16">
        <f t="shared" si="167"/>
        <v>0</v>
      </c>
      <c r="T161" s="6">
        <f>IF(Oct!$E163&gt;0,VLOOKUP($A161,Oct!$O$4:$R$207,4,FALSE),0)</f>
        <v>0</v>
      </c>
      <c r="U161" s="6">
        <f>IF(Oct!$E163&gt;0,VLOOKUP($A161,Oct!$O$4:$T$207,5,FALSE)+Oct!L$4/1000,0)</f>
        <v>0</v>
      </c>
      <c r="V161" s="16">
        <f t="shared" si="168"/>
        <v>0</v>
      </c>
      <c r="W161" s="6">
        <f>IF(Nov!$E163&gt;0,VLOOKUP($A161,Nov!$O$4:$R$207,4,FALSE),0)</f>
        <v>0</v>
      </c>
      <c r="X161" s="6">
        <f>IF(Nov!$E163&gt;0,VLOOKUP($A161,Nov!$O$4:$T$207,5,FALSE)+Nov!L$4/1000,0)</f>
        <v>0</v>
      </c>
      <c r="Y161" s="16">
        <f t="shared" si="169"/>
        <v>0</v>
      </c>
      <c r="Z161" s="6">
        <f>IF(Dec!$E163&gt;0,VLOOKUP($A161,Dec!$O$4:$R$208,4,FALSE),0)</f>
        <v>0</v>
      </c>
      <c r="AA161" s="6">
        <f>IF(Dec!$E163&gt;0,VLOOKUP($A161,Dec!$O$4:$T$208,5,FALSE)+Dec!L$4/1000,0)</f>
        <v>0</v>
      </c>
      <c r="AB161" s="16">
        <f t="shared" si="170"/>
        <v>0</v>
      </c>
      <c r="AC161" s="6">
        <f>IF(Jan!$E163&gt;0,VLOOKUP($A161,Jan!$O$4:$R$207,4,FALSE),0)</f>
        <v>0</v>
      </c>
      <c r="AD161" s="6">
        <f>IF(Jan!$E163&gt;0,VLOOKUP($A161,Jan!$O$4:$T$207,5,FALSE)+Jan!L$4/1000,0)</f>
        <v>0</v>
      </c>
      <c r="AE161" s="16">
        <f t="shared" si="171"/>
        <v>0</v>
      </c>
      <c r="AF161" s="6">
        <f>IF(Feb!$E163&gt;0,VLOOKUP($A161,Feb!$O$4:$R$207,4,FALSE),0)</f>
        <v>0</v>
      </c>
      <c r="AG161" s="6">
        <f>IF(Feb!$E163&gt;0,VLOOKUP($A161,Feb!$O$4:$T$207,5,FALSE)+Feb!L$4/1000,0)</f>
        <v>0</v>
      </c>
      <c r="AH161" s="16">
        <f t="shared" si="172"/>
        <v>0</v>
      </c>
      <c r="AI161" s="6">
        <f>IF(Mar!$E163&gt;0,VLOOKUP($A161,Mar!$O$4:$R$207,4,FALSE),0)</f>
        <v>0</v>
      </c>
      <c r="AJ161" s="6">
        <f>IF(Mar!$E163&gt;0,VLOOKUP($A161,Mar!$O$4:$T$207,5,FALSE)+Mar!L$4/1000,0)</f>
        <v>0</v>
      </c>
      <c r="AK161" s="16">
        <f t="shared" si="173"/>
        <v>0</v>
      </c>
      <c r="AN161" s="16">
        <f t="shared" si="174"/>
        <v>0</v>
      </c>
    </row>
    <row r="162" spans="2:40" x14ac:dyDescent="0.3">
      <c r="B162" s="6">
        <f>IF(Apr!$E164&gt;0,VLOOKUP($A162,Apr!$O$4:$T$209,4,FALSE),0)</f>
        <v>0</v>
      </c>
      <c r="C162" s="6">
        <f>IF(Apr!$E164&gt;0,VLOOKUP($A162,Apr!$O$4:$T$209,5,FALSE)+Apr!L$4/1000,0)</f>
        <v>0</v>
      </c>
      <c r="D162" s="16">
        <f t="shared" si="162"/>
        <v>0</v>
      </c>
      <c r="E162" s="6">
        <f>IF(May!$E164&gt;0,VLOOKUP($A162,May!$O$4:$T$208,4,FALSE),0)</f>
        <v>0</v>
      </c>
      <c r="F162" s="6">
        <f>IF(May!$E164&gt;0,VLOOKUP($A162,May!$O$4:$T$208,5,FALSE)+May!L$4/1000,0)</f>
        <v>0</v>
      </c>
      <c r="G162" s="16">
        <f t="shared" si="163"/>
        <v>0</v>
      </c>
      <c r="H162" s="6">
        <f>IF(Jun!$E164&gt;0,VLOOKUP($A162,Jun!$O$4:$R$208,4,FALSE),0)</f>
        <v>0</v>
      </c>
      <c r="I162" s="6">
        <f>IF(Jun!$E164&gt;0,VLOOKUP($A162,Jun!$O$4:$T$208,5,FALSE)+Jun!L$4/1000,0)</f>
        <v>0</v>
      </c>
      <c r="J162" s="16">
        <f t="shared" si="164"/>
        <v>0</v>
      </c>
      <c r="K162" s="6">
        <f>IF(Jul!$E164&gt;0,VLOOKUP($A162,Jul!$O$4:$R$207,4,FALSE),0)</f>
        <v>0</v>
      </c>
      <c r="L162" s="6">
        <f>IF(Jul!$E164&gt;0,VLOOKUP($A162,Jul!$O$4:$T$207,5,FALSE)+Jul!$L$4/1000,0)</f>
        <v>0</v>
      </c>
      <c r="M162" s="16">
        <f t="shared" si="165"/>
        <v>0</v>
      </c>
      <c r="N162" s="6">
        <f>IF(Aug!$E164&gt;0,VLOOKUP($A162,Aug!$O$4:$R$207,4,FALSE),0)</f>
        <v>0</v>
      </c>
      <c r="O162" s="6">
        <f>IF(Aug!$E164&gt;0,VLOOKUP($A162,Aug!$O$4:$T$207,5,FALSE)+Aug!L$4/1000,0)</f>
        <v>0</v>
      </c>
      <c r="P162" s="16">
        <f t="shared" si="166"/>
        <v>0</v>
      </c>
      <c r="Q162" s="6">
        <f>IF(Sep!$E164&gt;0,VLOOKUP($A162,Sep!$O$4:$R$207,4,FALSE),0)</f>
        <v>0</v>
      </c>
      <c r="R162" s="6">
        <f>IF(Sep!$E164&gt;0,VLOOKUP($A162,Sep!$O$4:$T$207,5,FALSE)+Sep!L$4/1000,0)</f>
        <v>0</v>
      </c>
      <c r="S162" s="16">
        <f t="shared" si="167"/>
        <v>0</v>
      </c>
      <c r="T162" s="6">
        <f>IF(Oct!$E164&gt;0,VLOOKUP($A162,Oct!$O$4:$R$207,4,FALSE),0)</f>
        <v>0</v>
      </c>
      <c r="U162" s="6">
        <f>IF(Oct!$E164&gt;0,VLOOKUP($A162,Oct!$O$4:$T$207,5,FALSE)+Oct!L$4/1000,0)</f>
        <v>0</v>
      </c>
      <c r="V162" s="16">
        <f t="shared" si="168"/>
        <v>0</v>
      </c>
      <c r="W162" s="6">
        <f>IF(Nov!$E164&gt;0,VLOOKUP($A162,Nov!$O$4:$R$207,4,FALSE),0)</f>
        <v>0</v>
      </c>
      <c r="X162" s="6">
        <f>IF(Nov!$E164&gt;0,VLOOKUP($A162,Nov!$O$4:$T$207,5,FALSE)+Nov!L$4/1000,0)</f>
        <v>0</v>
      </c>
      <c r="Y162" s="16">
        <f t="shared" si="169"/>
        <v>0</v>
      </c>
      <c r="Z162" s="6">
        <f>IF(Dec!$E164&gt;0,VLOOKUP($A162,Dec!$O$4:$R$208,4,FALSE),0)</f>
        <v>0</v>
      </c>
      <c r="AA162" s="6">
        <f>IF(Dec!$E164&gt;0,VLOOKUP($A162,Dec!$O$4:$T$208,5,FALSE)+Dec!L$4/1000,0)</f>
        <v>0</v>
      </c>
      <c r="AB162" s="16">
        <f t="shared" si="170"/>
        <v>0</v>
      </c>
      <c r="AC162" s="6">
        <f>IF(Jan!$E164&gt;0,VLOOKUP($A162,Jan!$O$4:$R$207,4,FALSE),0)</f>
        <v>0</v>
      </c>
      <c r="AD162" s="6">
        <f>IF(Jan!$E164&gt;0,VLOOKUP($A162,Jan!$O$4:$T$207,5,FALSE)+Jan!L$4/1000,0)</f>
        <v>0</v>
      </c>
      <c r="AE162" s="16">
        <f t="shared" si="171"/>
        <v>0</v>
      </c>
      <c r="AF162" s="6">
        <f>IF(Feb!$E164&gt;0,VLOOKUP($A162,Feb!$O$4:$R$207,4,FALSE),0)</f>
        <v>0</v>
      </c>
      <c r="AG162" s="6">
        <f>IF(Feb!$E164&gt;0,VLOOKUP($A162,Feb!$O$4:$T$207,5,FALSE)+Feb!L$4/1000,0)</f>
        <v>0</v>
      </c>
      <c r="AH162" s="16">
        <f t="shared" si="172"/>
        <v>0</v>
      </c>
      <c r="AI162" s="6">
        <f>IF(Mar!$E164&gt;0,VLOOKUP($A162,Mar!$O$4:$R$207,4,FALSE),0)</f>
        <v>0</v>
      </c>
      <c r="AJ162" s="6">
        <f>IF(Mar!$E164&gt;0,VLOOKUP($A162,Mar!$O$4:$T$207,5,FALSE)+Mar!L$4/1000,0)</f>
        <v>0</v>
      </c>
      <c r="AK162" s="16">
        <f t="shared" si="173"/>
        <v>0</v>
      </c>
      <c r="AN162" s="16">
        <f t="shared" si="174"/>
        <v>0</v>
      </c>
    </row>
    <row r="163" spans="2:40" x14ac:dyDescent="0.3">
      <c r="B163" s="6">
        <f>IF(Apr!$E165&gt;0,VLOOKUP($A163,Apr!$O$4:$T$209,4,FALSE),0)</f>
        <v>0</v>
      </c>
      <c r="C163" s="6">
        <f>IF(Apr!$E165&gt;0,VLOOKUP($A163,Apr!$O$4:$T$209,5,FALSE)+Apr!L$4/1000,0)</f>
        <v>0</v>
      </c>
      <c r="D163" s="16">
        <f t="shared" si="162"/>
        <v>0</v>
      </c>
      <c r="E163" s="6">
        <f>IF(May!$E165&gt;0,VLOOKUP($A163,May!$O$4:$T$208,4,FALSE),0)</f>
        <v>0</v>
      </c>
      <c r="F163" s="6">
        <f>IF(May!$E165&gt;0,VLOOKUP($A163,May!$O$4:$T$208,5,FALSE)+May!L$4/1000,0)</f>
        <v>0</v>
      </c>
      <c r="G163" s="16">
        <f t="shared" si="163"/>
        <v>0</v>
      </c>
      <c r="H163" s="6">
        <f>IF(Jun!$E165&gt;0,VLOOKUP($A163,Jun!$O$4:$R$208,4,FALSE),0)</f>
        <v>0</v>
      </c>
      <c r="I163" s="6">
        <f>IF(Jun!$E165&gt;0,VLOOKUP($A163,Jun!$O$4:$T$208,5,FALSE)+Jun!L$4/1000,0)</f>
        <v>0</v>
      </c>
      <c r="J163" s="16">
        <f t="shared" si="164"/>
        <v>0</v>
      </c>
      <c r="K163" s="6">
        <f>IF(Jul!$E165&gt;0,VLOOKUP($A163,Jul!$O$4:$R$207,4,FALSE),0)</f>
        <v>0</v>
      </c>
      <c r="L163" s="6">
        <f>IF(Jul!$E165&gt;0,VLOOKUP($A163,Jul!$O$4:$T$207,5,FALSE)+Jul!$L$4/1000,0)</f>
        <v>0</v>
      </c>
      <c r="M163" s="16">
        <f t="shared" si="165"/>
        <v>0</v>
      </c>
      <c r="N163" s="6">
        <f>IF(Aug!$E165&gt;0,VLOOKUP($A163,Aug!$O$4:$R$207,4,FALSE),0)</f>
        <v>0</v>
      </c>
      <c r="O163" s="6">
        <f>IF(Aug!$E165&gt;0,VLOOKUP($A163,Aug!$O$4:$T$207,5,FALSE)+Aug!L$4/1000,0)</f>
        <v>0</v>
      </c>
      <c r="P163" s="16">
        <f t="shared" si="166"/>
        <v>0</v>
      </c>
      <c r="Q163" s="6">
        <f>IF(Sep!$E165&gt;0,VLOOKUP($A163,Sep!$O$4:$R$207,4,FALSE),0)</f>
        <v>0</v>
      </c>
      <c r="R163" s="6">
        <f>IF(Sep!$E165&gt;0,VLOOKUP($A163,Sep!$O$4:$T$207,5,FALSE)+Sep!L$4/1000,0)</f>
        <v>0</v>
      </c>
      <c r="S163" s="16">
        <f t="shared" si="167"/>
        <v>0</v>
      </c>
      <c r="T163" s="6">
        <f>IF(Oct!$E165&gt;0,VLOOKUP($A163,Oct!$O$4:$R$207,4,FALSE),0)</f>
        <v>0</v>
      </c>
      <c r="U163" s="6">
        <f>IF(Oct!$E165&gt;0,VLOOKUP($A163,Oct!$O$4:$T$207,5,FALSE)+Oct!L$4/1000,0)</f>
        <v>0</v>
      </c>
      <c r="V163" s="16">
        <f t="shared" si="168"/>
        <v>0</v>
      </c>
      <c r="W163" s="6">
        <f>IF(Nov!$E165&gt;0,VLOOKUP($A163,Nov!$O$4:$R$207,4,FALSE),0)</f>
        <v>0</v>
      </c>
      <c r="X163" s="6">
        <f>IF(Nov!$E165&gt;0,VLOOKUP($A163,Nov!$O$4:$T$207,5,FALSE)+Nov!L$4/1000,0)</f>
        <v>0</v>
      </c>
      <c r="Y163" s="16">
        <f t="shared" si="169"/>
        <v>0</v>
      </c>
      <c r="Z163" s="6">
        <f>IF(Dec!$E165&gt;0,VLOOKUP($A163,Dec!$O$4:$R$208,4,FALSE),0)</f>
        <v>0</v>
      </c>
      <c r="AA163" s="6">
        <f>IF(Dec!$E165&gt;0,VLOOKUP($A163,Dec!$O$4:$T$208,5,FALSE)+Dec!L$4/1000,0)</f>
        <v>0</v>
      </c>
      <c r="AB163" s="16">
        <f t="shared" si="170"/>
        <v>0</v>
      </c>
      <c r="AC163" s="6">
        <f>IF(Jan!$E165&gt;0,VLOOKUP($A163,Jan!$O$4:$R$207,4,FALSE),0)</f>
        <v>0</v>
      </c>
      <c r="AD163" s="6">
        <f>IF(Jan!$E165&gt;0,VLOOKUP($A163,Jan!$O$4:$T$207,5,FALSE)+Jan!L$4/1000,0)</f>
        <v>0</v>
      </c>
      <c r="AE163" s="16">
        <f t="shared" si="171"/>
        <v>0</v>
      </c>
      <c r="AF163" s="6">
        <f>IF(Feb!$E165&gt;0,VLOOKUP($A163,Feb!$O$4:$R$207,4,FALSE),0)</f>
        <v>0</v>
      </c>
      <c r="AG163" s="6">
        <f>IF(Feb!$E165&gt;0,VLOOKUP($A163,Feb!$O$4:$T$207,5,FALSE)+Feb!L$4/1000,0)</f>
        <v>0</v>
      </c>
      <c r="AH163" s="16">
        <f t="shared" si="172"/>
        <v>0</v>
      </c>
      <c r="AI163" s="6">
        <f>IF(Mar!$E165&gt;0,VLOOKUP($A163,Mar!$O$4:$R$207,4,FALSE),0)</f>
        <v>0</v>
      </c>
      <c r="AJ163" s="6">
        <f>IF(Mar!$E165&gt;0,VLOOKUP($A163,Mar!$O$4:$T$207,5,FALSE)+Mar!L$4/1000,0)</f>
        <v>0</v>
      </c>
      <c r="AK163" s="16">
        <f t="shared" si="173"/>
        <v>0</v>
      </c>
      <c r="AN163" s="16">
        <f t="shared" si="174"/>
        <v>0</v>
      </c>
    </row>
    <row r="164" spans="2:40" x14ac:dyDescent="0.3">
      <c r="B164" s="6">
        <f>IF(Apr!$E166&gt;0,VLOOKUP($A164,Apr!$O$4:$T$209,4,FALSE),0)</f>
        <v>0</v>
      </c>
      <c r="C164" s="6">
        <f>IF(Apr!$E166&gt;0,VLOOKUP($A164,Apr!$O$4:$T$209,5,FALSE)+Apr!L$4/1000,0)</f>
        <v>0</v>
      </c>
      <c r="D164" s="16">
        <f t="shared" si="162"/>
        <v>0</v>
      </c>
      <c r="E164" s="6">
        <f>IF(May!$E166&gt;0,VLOOKUP($A164,May!$O$4:$T$208,4,FALSE),0)</f>
        <v>0</v>
      </c>
      <c r="F164" s="6">
        <f>IF(May!$E166&gt;0,VLOOKUP($A164,May!$O$4:$T$208,5,FALSE)+May!L$4/1000,0)</f>
        <v>0</v>
      </c>
      <c r="G164" s="16">
        <f t="shared" si="163"/>
        <v>0</v>
      </c>
      <c r="H164" s="6">
        <f>IF(Jun!$E166&gt;0,VLOOKUP($A164,Jun!$O$4:$R$208,4,FALSE),0)</f>
        <v>0</v>
      </c>
      <c r="I164" s="6">
        <f>IF(Jun!$E166&gt;0,VLOOKUP($A164,Jun!$O$4:$T$208,5,FALSE)+Jun!L$4/1000,0)</f>
        <v>0</v>
      </c>
      <c r="J164" s="16">
        <f t="shared" si="164"/>
        <v>0</v>
      </c>
      <c r="K164" s="6">
        <f>IF(Jul!$E166&gt;0,VLOOKUP($A164,Jul!$O$4:$R$207,4,FALSE),0)</f>
        <v>0</v>
      </c>
      <c r="L164" s="6">
        <f>IF(Jul!$E166&gt;0,VLOOKUP($A164,Jul!$O$4:$T$207,5,FALSE)+Jul!$L$4/1000,0)</f>
        <v>0</v>
      </c>
      <c r="M164" s="16">
        <f t="shared" si="165"/>
        <v>0</v>
      </c>
      <c r="N164" s="6">
        <f>IF(Aug!$E166&gt;0,VLOOKUP($A164,Aug!$O$4:$R$207,4,FALSE),0)</f>
        <v>0</v>
      </c>
      <c r="O164" s="6">
        <f>IF(Aug!$E166&gt;0,VLOOKUP($A164,Aug!$O$4:$T$207,5,FALSE)+Aug!L$4/1000,0)</f>
        <v>0</v>
      </c>
      <c r="P164" s="16">
        <f t="shared" si="166"/>
        <v>0</v>
      </c>
      <c r="Q164" s="6">
        <f>IF(Sep!$E166&gt;0,VLOOKUP($A164,Sep!$O$4:$R$207,4,FALSE),0)</f>
        <v>0</v>
      </c>
      <c r="R164" s="6">
        <f>IF(Sep!$E166&gt;0,VLOOKUP($A164,Sep!$O$4:$T$207,5,FALSE)+Sep!L$4/1000,0)</f>
        <v>0</v>
      </c>
      <c r="S164" s="16">
        <f t="shared" si="167"/>
        <v>0</v>
      </c>
      <c r="T164" s="6">
        <f>IF(Oct!$E166&gt;0,VLOOKUP($A164,Oct!$O$4:$R$207,4,FALSE),0)</f>
        <v>0</v>
      </c>
      <c r="U164" s="6">
        <f>IF(Oct!$E166&gt;0,VLOOKUP($A164,Oct!$O$4:$T$207,5,FALSE)+Oct!L$4/1000,0)</f>
        <v>0</v>
      </c>
      <c r="V164" s="16">
        <f t="shared" si="168"/>
        <v>0</v>
      </c>
      <c r="W164" s="6">
        <f>IF(Nov!$E166&gt;0,VLOOKUP($A164,Nov!$O$4:$R$207,4,FALSE),0)</f>
        <v>0</v>
      </c>
      <c r="X164" s="6">
        <f>IF(Nov!$E166&gt;0,VLOOKUP($A164,Nov!$O$4:$T$207,5,FALSE)+Nov!L$4/1000,0)</f>
        <v>0</v>
      </c>
      <c r="Y164" s="16">
        <f t="shared" si="169"/>
        <v>0</v>
      </c>
      <c r="Z164" s="6">
        <f>IF(Dec!$E166&gt;0,VLOOKUP($A164,Dec!$O$4:$R$208,4,FALSE),0)</f>
        <v>0</v>
      </c>
      <c r="AA164" s="6">
        <f>IF(Dec!$E166&gt;0,VLOOKUP($A164,Dec!$O$4:$T$208,5,FALSE)+Dec!L$4/1000,0)</f>
        <v>0</v>
      </c>
      <c r="AB164" s="16">
        <f t="shared" si="170"/>
        <v>0</v>
      </c>
      <c r="AC164" s="6">
        <f>IF(Jan!$E166&gt;0,VLOOKUP($A164,Jan!$O$4:$R$207,4,FALSE),0)</f>
        <v>0</v>
      </c>
      <c r="AD164" s="6">
        <f>IF(Jan!$E166&gt;0,VLOOKUP($A164,Jan!$O$4:$T$207,5,FALSE)+Jan!L$4/1000,0)</f>
        <v>0</v>
      </c>
      <c r="AE164" s="16">
        <f t="shared" si="171"/>
        <v>0</v>
      </c>
      <c r="AF164" s="6">
        <f>IF(Feb!$E166&gt;0,VLOOKUP($A164,Feb!$O$4:$R$207,4,FALSE),0)</f>
        <v>0</v>
      </c>
      <c r="AG164" s="6">
        <f>IF(Feb!$E166&gt;0,VLOOKUP($A164,Feb!$O$4:$T$207,5,FALSE)+Feb!L$4/1000,0)</f>
        <v>0</v>
      </c>
      <c r="AH164" s="16">
        <f t="shared" si="172"/>
        <v>0</v>
      </c>
      <c r="AI164" s="6">
        <f>IF(Mar!$E166&gt;0,VLOOKUP($A164,Mar!$O$4:$R$207,4,FALSE),0)</f>
        <v>0</v>
      </c>
      <c r="AJ164" s="6">
        <f>IF(Mar!$E166&gt;0,VLOOKUP($A164,Mar!$O$4:$T$207,5,FALSE)+Mar!L$4/1000,0)</f>
        <v>0</v>
      </c>
      <c r="AK164" s="16">
        <f t="shared" si="173"/>
        <v>0</v>
      </c>
      <c r="AN164" s="16">
        <f t="shared" si="174"/>
        <v>0</v>
      </c>
    </row>
    <row r="165" spans="2:40" x14ac:dyDescent="0.3">
      <c r="B165" s="6">
        <f>IF(Apr!$E167&gt;0,VLOOKUP($A165,Apr!$O$4:$T$209,4,FALSE),0)</f>
        <v>0</v>
      </c>
      <c r="C165" s="6">
        <f>IF(Apr!$E167&gt;0,VLOOKUP($A165,Apr!$O$4:$T$209,5,FALSE)+Apr!L$4/1000,0)</f>
        <v>0</v>
      </c>
      <c r="D165" s="16">
        <f t="shared" si="162"/>
        <v>0</v>
      </c>
      <c r="E165" s="6">
        <f>IF(May!$E167&gt;0,VLOOKUP($A165,May!$O$4:$T$208,4,FALSE),0)</f>
        <v>0</v>
      </c>
      <c r="F165" s="6">
        <f>IF(May!$E167&gt;0,VLOOKUP($A165,May!$O$4:$T$208,5,FALSE)+May!L$4/1000,0)</f>
        <v>0</v>
      </c>
      <c r="G165" s="16">
        <f t="shared" si="163"/>
        <v>0</v>
      </c>
      <c r="H165" s="6">
        <f>IF(Jun!$E167&gt;0,VLOOKUP($A165,Jun!$O$4:$R$208,4,FALSE),0)</f>
        <v>0</v>
      </c>
      <c r="I165" s="6">
        <f>IF(Jun!$E167&gt;0,VLOOKUP($A165,Jun!$O$4:$T$208,5,FALSE)+Jun!L$4/1000,0)</f>
        <v>0</v>
      </c>
      <c r="J165" s="16">
        <f t="shared" si="164"/>
        <v>0</v>
      </c>
      <c r="K165" s="6">
        <f>IF(Jul!$E167&gt;0,VLOOKUP($A165,Jul!$O$4:$R$207,4,FALSE),0)</f>
        <v>0</v>
      </c>
      <c r="L165" s="6">
        <f>IF(Jul!$E167&gt;0,VLOOKUP($A165,Jul!$O$4:$T$207,5,FALSE)+Jul!$L$4/1000,0)</f>
        <v>0</v>
      </c>
      <c r="M165" s="16">
        <f t="shared" si="165"/>
        <v>0</v>
      </c>
      <c r="N165" s="6">
        <f>IF(Aug!$E167&gt;0,VLOOKUP($A165,Aug!$O$4:$R$207,4,FALSE),0)</f>
        <v>0</v>
      </c>
      <c r="O165" s="6">
        <f>IF(Aug!$E167&gt;0,VLOOKUP($A165,Aug!$O$4:$T$207,5,FALSE)+Aug!L$4/1000,0)</f>
        <v>0</v>
      </c>
      <c r="P165" s="16">
        <f t="shared" si="166"/>
        <v>0</v>
      </c>
      <c r="Q165" s="6">
        <f>IF(Sep!$E167&gt;0,VLOOKUP($A165,Sep!$O$4:$R$207,4,FALSE),0)</f>
        <v>0</v>
      </c>
      <c r="R165" s="6">
        <f>IF(Sep!$E167&gt;0,VLOOKUP($A165,Sep!$O$4:$T$207,5,FALSE)+Sep!L$4/1000,0)</f>
        <v>0</v>
      </c>
      <c r="S165" s="16">
        <f t="shared" si="167"/>
        <v>0</v>
      </c>
      <c r="T165" s="6">
        <f>IF(Oct!$E167&gt;0,VLOOKUP($A165,Oct!$O$4:$R$207,4,FALSE),0)</f>
        <v>0</v>
      </c>
      <c r="U165" s="6">
        <f>IF(Oct!$E167&gt;0,VLOOKUP($A165,Oct!$O$4:$T$207,5,FALSE)+Oct!L$4/1000,0)</f>
        <v>0</v>
      </c>
      <c r="V165" s="16">
        <f t="shared" si="168"/>
        <v>0</v>
      </c>
      <c r="W165" s="6">
        <f>IF(Nov!$E167&gt;0,VLOOKUP($A165,Nov!$O$4:$R$207,4,FALSE),0)</f>
        <v>0</v>
      </c>
      <c r="X165" s="6">
        <f>IF(Nov!$E167&gt;0,VLOOKUP($A165,Nov!$O$4:$T$207,5,FALSE)+Nov!L$4/1000,0)</f>
        <v>0</v>
      </c>
      <c r="Y165" s="16">
        <f t="shared" si="169"/>
        <v>0</v>
      </c>
      <c r="Z165" s="6">
        <f>IF(Dec!$E167&gt;0,VLOOKUP($A165,Dec!$O$4:$R$208,4,FALSE),0)</f>
        <v>0</v>
      </c>
      <c r="AA165" s="6">
        <f>IF(Dec!$E167&gt;0,VLOOKUP($A165,Dec!$O$4:$T$208,5,FALSE)+Dec!L$4/1000,0)</f>
        <v>0</v>
      </c>
      <c r="AB165" s="16">
        <f t="shared" si="170"/>
        <v>0</v>
      </c>
      <c r="AC165" s="6">
        <f>IF(Jan!$E167&gt;0,VLOOKUP($A165,Jan!$O$4:$R$207,4,FALSE),0)</f>
        <v>0</v>
      </c>
      <c r="AD165" s="6">
        <f>IF(Jan!$E167&gt;0,VLOOKUP($A165,Jan!$O$4:$T$207,5,FALSE)+Jan!L$4/1000,0)</f>
        <v>0</v>
      </c>
      <c r="AE165" s="16">
        <f t="shared" si="171"/>
        <v>0</v>
      </c>
      <c r="AF165" s="6">
        <f>IF(Feb!$E167&gt;0,VLOOKUP($A165,Feb!$O$4:$R$207,4,FALSE),0)</f>
        <v>0</v>
      </c>
      <c r="AG165" s="6">
        <f>IF(Feb!$E167&gt;0,VLOOKUP($A165,Feb!$O$4:$T$207,5,FALSE)+Feb!L$4/1000,0)</f>
        <v>0</v>
      </c>
      <c r="AH165" s="16">
        <f t="shared" si="172"/>
        <v>0</v>
      </c>
      <c r="AI165" s="6">
        <f>IF(Mar!$E167&gt;0,VLOOKUP($A165,Mar!$O$4:$R$207,4,FALSE),0)</f>
        <v>0</v>
      </c>
      <c r="AJ165" s="6">
        <f>IF(Mar!$E167&gt;0,VLOOKUP($A165,Mar!$O$4:$T$207,5,FALSE)+Mar!L$4/1000,0)</f>
        <v>0</v>
      </c>
      <c r="AK165" s="16">
        <f t="shared" si="173"/>
        <v>0</v>
      </c>
      <c r="AN165" s="16">
        <f t="shared" si="174"/>
        <v>0</v>
      </c>
    </row>
    <row r="166" spans="2:40" x14ac:dyDescent="0.3">
      <c r="B166" s="6">
        <f>IF(Apr!$E168&gt;0,VLOOKUP($A166,Apr!$O$4:$T$209,4,FALSE),0)</f>
        <v>0</v>
      </c>
      <c r="C166" s="6">
        <f>IF(Apr!$E168&gt;0,VLOOKUP($A166,Apr!$O$4:$T$209,5,FALSE)+Apr!L$4/1000,0)</f>
        <v>0</v>
      </c>
      <c r="D166" s="16">
        <f t="shared" si="162"/>
        <v>0</v>
      </c>
      <c r="E166" s="6">
        <f>IF(May!$E168&gt;0,VLOOKUP($A166,May!$O$4:$T$208,4,FALSE),0)</f>
        <v>0</v>
      </c>
      <c r="F166" s="6">
        <f>IF(May!$E168&gt;0,VLOOKUP($A166,May!$O$4:$T$208,5,FALSE)+May!L$4/1000,0)</f>
        <v>0</v>
      </c>
      <c r="G166" s="16">
        <f t="shared" si="163"/>
        <v>0</v>
      </c>
      <c r="H166" s="6">
        <f>IF(Jun!$E168&gt;0,VLOOKUP($A166,Jun!$O$4:$R$208,4,FALSE),0)</f>
        <v>0</v>
      </c>
      <c r="I166" s="6">
        <f>IF(Jun!$E168&gt;0,VLOOKUP($A166,Jun!$O$4:$T$208,5,FALSE)+Jun!L$4/1000,0)</f>
        <v>0</v>
      </c>
      <c r="J166" s="16">
        <f t="shared" si="164"/>
        <v>0</v>
      </c>
      <c r="K166" s="6">
        <f>IF(Jul!$E168&gt;0,VLOOKUP($A166,Jul!$O$4:$R$207,4,FALSE),0)</f>
        <v>0</v>
      </c>
      <c r="L166" s="6">
        <f>IF(Jul!$E168&gt;0,VLOOKUP($A166,Jul!$O$4:$T$207,5,FALSE)+Jul!$L$4/1000,0)</f>
        <v>0</v>
      </c>
      <c r="M166" s="16">
        <f t="shared" si="165"/>
        <v>0</v>
      </c>
      <c r="N166" s="6">
        <f>IF(Aug!$E168&gt;0,VLOOKUP($A166,Aug!$O$4:$R$207,4,FALSE),0)</f>
        <v>0</v>
      </c>
      <c r="O166" s="6">
        <f>IF(Aug!$E168&gt;0,VLOOKUP($A166,Aug!$O$4:$T$207,5,FALSE)+Aug!L$4/1000,0)</f>
        <v>0</v>
      </c>
      <c r="P166" s="16">
        <f t="shared" si="166"/>
        <v>0</v>
      </c>
      <c r="Q166" s="6">
        <f>IF(Sep!$E168&gt;0,VLOOKUP($A166,Sep!$O$4:$R$207,4,FALSE),0)</f>
        <v>0</v>
      </c>
      <c r="R166" s="6">
        <f>IF(Sep!$E168&gt;0,VLOOKUP($A166,Sep!$O$4:$T$207,5,FALSE)+Sep!L$4/1000,0)</f>
        <v>0</v>
      </c>
      <c r="S166" s="16">
        <f t="shared" si="167"/>
        <v>0</v>
      </c>
      <c r="T166" s="6">
        <f>IF(Oct!$E168&gt;0,VLOOKUP($A166,Oct!$O$4:$R$207,4,FALSE),0)</f>
        <v>0</v>
      </c>
      <c r="U166" s="6">
        <f>IF(Oct!$E168&gt;0,VLOOKUP($A166,Oct!$O$4:$T$207,5,FALSE)+Oct!L$4/1000,0)</f>
        <v>0</v>
      </c>
      <c r="V166" s="16">
        <f t="shared" si="168"/>
        <v>0</v>
      </c>
      <c r="W166" s="6">
        <f>IF(Nov!$E168&gt;0,VLOOKUP($A166,Nov!$O$4:$R$207,4,FALSE),0)</f>
        <v>0</v>
      </c>
      <c r="X166" s="6">
        <f>IF(Nov!$E168&gt;0,VLOOKUP($A166,Nov!$O$4:$T$207,5,FALSE)+Nov!L$4/1000,0)</f>
        <v>0</v>
      </c>
      <c r="Y166" s="16">
        <f t="shared" si="169"/>
        <v>0</v>
      </c>
      <c r="Z166" s="6">
        <f>IF(Dec!$E168&gt;0,VLOOKUP($A166,Dec!$O$4:$R$208,4,FALSE),0)</f>
        <v>0</v>
      </c>
      <c r="AA166" s="6">
        <f>IF(Dec!$E168&gt;0,VLOOKUP($A166,Dec!$O$4:$T$208,5,FALSE)+Dec!L$4/1000,0)</f>
        <v>0</v>
      </c>
      <c r="AB166" s="16">
        <f t="shared" si="170"/>
        <v>0</v>
      </c>
      <c r="AC166" s="6">
        <f>IF(Jan!$E168&gt;0,VLOOKUP($A166,Jan!$O$4:$R$207,4,FALSE),0)</f>
        <v>0</v>
      </c>
      <c r="AD166" s="6">
        <f>IF(Jan!$E168&gt;0,VLOOKUP($A166,Jan!$O$4:$T$207,5,FALSE)+Jan!L$4/1000,0)</f>
        <v>0</v>
      </c>
      <c r="AE166" s="16">
        <f t="shared" si="171"/>
        <v>0</v>
      </c>
      <c r="AF166" s="6">
        <f>IF(Feb!$E168&gt;0,VLOOKUP($A166,Feb!$O$4:$R$207,4,FALSE),0)</f>
        <v>0</v>
      </c>
      <c r="AG166" s="6">
        <f>IF(Feb!$E168&gt;0,VLOOKUP($A166,Feb!$O$4:$T$207,5,FALSE)+Feb!L$4/1000,0)</f>
        <v>0</v>
      </c>
      <c r="AH166" s="16">
        <f t="shared" si="172"/>
        <v>0</v>
      </c>
      <c r="AI166" s="6">
        <f>IF(Mar!$E168&gt;0,VLOOKUP($A166,Mar!$O$4:$R$207,4,FALSE),0)</f>
        <v>0</v>
      </c>
      <c r="AJ166" s="6">
        <f>IF(Mar!$E168&gt;0,VLOOKUP($A166,Mar!$O$4:$T$207,5,FALSE)+Mar!L$4/1000,0)</f>
        <v>0</v>
      </c>
      <c r="AK166" s="16">
        <f t="shared" si="173"/>
        <v>0</v>
      </c>
      <c r="AN166" s="16">
        <f t="shared" si="174"/>
        <v>0</v>
      </c>
    </row>
    <row r="167" spans="2:40" x14ac:dyDescent="0.3">
      <c r="B167" s="6">
        <f>IF(Apr!$E169&gt;0,VLOOKUP($A167,Apr!$O$4:$T$209,4,FALSE),0)</f>
        <v>0</v>
      </c>
      <c r="C167" s="6">
        <f>IF(Apr!$E169&gt;0,VLOOKUP($A167,Apr!$O$4:$T$209,5,FALSE)+Apr!L$4/1000,0)</f>
        <v>0</v>
      </c>
      <c r="D167" s="16">
        <f t="shared" si="162"/>
        <v>0</v>
      </c>
      <c r="E167" s="6">
        <f>IF(May!$E169&gt;0,VLOOKUP($A167,May!$O$4:$T$208,4,FALSE),0)</f>
        <v>0</v>
      </c>
      <c r="F167" s="6">
        <f>IF(May!$E169&gt;0,VLOOKUP($A167,May!$O$4:$T$208,5,FALSE)+May!L$4/1000,0)</f>
        <v>0</v>
      </c>
      <c r="G167" s="16">
        <f t="shared" si="163"/>
        <v>0</v>
      </c>
      <c r="H167" s="6">
        <f>IF(Jun!$E169&gt;0,VLOOKUP($A167,Jun!$O$4:$R$208,4,FALSE),0)</f>
        <v>0</v>
      </c>
      <c r="I167" s="6">
        <f>IF(Jun!$E169&gt;0,VLOOKUP($A167,Jun!$O$4:$T$208,5,FALSE)+Jun!L$4/1000,0)</f>
        <v>0</v>
      </c>
      <c r="J167" s="16">
        <f t="shared" si="164"/>
        <v>0</v>
      </c>
      <c r="K167" s="6">
        <f>IF(Jul!$E169&gt;0,VLOOKUP($A167,Jul!$O$4:$R$207,4,FALSE),0)</f>
        <v>0</v>
      </c>
      <c r="L167" s="6">
        <f>IF(Jul!$E169&gt;0,VLOOKUP($A167,Jul!$O$4:$T$207,5,FALSE)+Jul!$L$4/1000,0)</f>
        <v>0</v>
      </c>
      <c r="M167" s="16">
        <f t="shared" si="165"/>
        <v>0</v>
      </c>
      <c r="N167" s="6">
        <f>IF(Aug!$E169&gt;0,VLOOKUP($A167,Aug!$O$4:$R$207,4,FALSE),0)</f>
        <v>0</v>
      </c>
      <c r="O167" s="6">
        <f>IF(Aug!$E169&gt;0,VLOOKUP($A167,Aug!$O$4:$T$207,5,FALSE)+Aug!L$4/1000,0)</f>
        <v>0</v>
      </c>
      <c r="P167" s="16">
        <f t="shared" si="166"/>
        <v>0</v>
      </c>
      <c r="Q167" s="6">
        <f>IF(Sep!$E169&gt;0,VLOOKUP($A167,Sep!$O$4:$R$207,4,FALSE),0)</f>
        <v>0</v>
      </c>
      <c r="R167" s="6">
        <f>IF(Sep!$E169&gt;0,VLOOKUP($A167,Sep!$O$4:$T$207,5,FALSE)+Sep!L$4/1000,0)</f>
        <v>0</v>
      </c>
      <c r="S167" s="16">
        <f t="shared" si="167"/>
        <v>0</v>
      </c>
      <c r="T167" s="6">
        <f>IF(Oct!$E169&gt;0,VLOOKUP($A167,Oct!$O$4:$R$207,4,FALSE),0)</f>
        <v>0</v>
      </c>
      <c r="U167" s="6">
        <f>IF(Oct!$E169&gt;0,VLOOKUP($A167,Oct!$O$4:$T$207,5,FALSE)+Oct!L$4/1000,0)</f>
        <v>0</v>
      </c>
      <c r="V167" s="16">
        <f t="shared" si="168"/>
        <v>0</v>
      </c>
      <c r="W167" s="6">
        <f>IF(Nov!$E169&gt;0,VLOOKUP($A167,Nov!$O$4:$R$207,4,FALSE),0)</f>
        <v>0</v>
      </c>
      <c r="X167" s="6">
        <f>IF(Nov!$E169&gt;0,VLOOKUP($A167,Nov!$O$4:$T$207,5,FALSE)+Nov!L$4/1000,0)</f>
        <v>0</v>
      </c>
      <c r="Y167" s="16">
        <f t="shared" si="169"/>
        <v>0</v>
      </c>
      <c r="Z167" s="6">
        <f>IF(Dec!$E169&gt;0,VLOOKUP($A167,Dec!$O$4:$R$208,4,FALSE),0)</f>
        <v>0</v>
      </c>
      <c r="AA167" s="6">
        <f>IF(Dec!$E169&gt;0,VLOOKUP($A167,Dec!$O$4:$T$208,5,FALSE)+Dec!L$4/1000,0)</f>
        <v>0</v>
      </c>
      <c r="AB167" s="16">
        <f t="shared" si="170"/>
        <v>0</v>
      </c>
      <c r="AC167" s="6">
        <f>IF(Jan!$E169&gt;0,VLOOKUP($A167,Jan!$O$4:$R$207,4,FALSE),0)</f>
        <v>0</v>
      </c>
      <c r="AD167" s="6">
        <f>IF(Jan!$E169&gt;0,VLOOKUP($A167,Jan!$O$4:$T$207,5,FALSE)+Jan!L$4/1000,0)</f>
        <v>0</v>
      </c>
      <c r="AE167" s="16">
        <f t="shared" si="171"/>
        <v>0</v>
      </c>
      <c r="AF167" s="6">
        <f>IF(Feb!$E169&gt;0,VLOOKUP($A167,Feb!$O$4:$R$207,4,FALSE),0)</f>
        <v>0</v>
      </c>
      <c r="AG167" s="6">
        <f>IF(Feb!$E169&gt;0,VLOOKUP($A167,Feb!$O$4:$T$207,5,FALSE)+Feb!L$4/1000,0)</f>
        <v>0</v>
      </c>
      <c r="AH167" s="16">
        <f t="shared" si="172"/>
        <v>0</v>
      </c>
      <c r="AI167" s="6">
        <f>IF(Mar!$E169&gt;0,VLOOKUP($A167,Mar!$O$4:$R$207,4,FALSE),0)</f>
        <v>0</v>
      </c>
      <c r="AJ167" s="6">
        <f>IF(Mar!$E169&gt;0,VLOOKUP($A167,Mar!$O$4:$T$207,5,FALSE)+Mar!L$4/1000,0)</f>
        <v>0</v>
      </c>
      <c r="AK167" s="16">
        <f t="shared" si="173"/>
        <v>0</v>
      </c>
      <c r="AN167" s="16">
        <f t="shared" si="174"/>
        <v>0</v>
      </c>
    </row>
    <row r="168" spans="2:40" x14ac:dyDescent="0.3">
      <c r="B168" s="6">
        <f>IF(Apr!$E170&gt;0,VLOOKUP($A168,Apr!$O$4:$T$209,4,FALSE),0)</f>
        <v>0</v>
      </c>
      <c r="C168" s="6">
        <f>IF(Apr!$E170&gt;0,VLOOKUP($A168,Apr!$O$4:$T$209,5,FALSE)+Apr!L$4/1000,0)</f>
        <v>0</v>
      </c>
      <c r="D168" s="16">
        <f t="shared" si="162"/>
        <v>0</v>
      </c>
      <c r="E168" s="6">
        <f>IF(May!$E170&gt;0,VLOOKUP($A168,May!$O$4:$T$208,4,FALSE),0)</f>
        <v>0</v>
      </c>
      <c r="F168" s="6">
        <f>IF(May!$E170&gt;0,VLOOKUP($A168,May!$O$4:$T$208,5,FALSE)+May!L$4/1000,0)</f>
        <v>0</v>
      </c>
      <c r="G168" s="16">
        <f t="shared" si="163"/>
        <v>0</v>
      </c>
      <c r="H168" s="6">
        <f>IF(Jun!$E170&gt;0,VLOOKUP($A168,Jun!$O$4:$R$208,4,FALSE),0)</f>
        <v>0</v>
      </c>
      <c r="I168" s="6">
        <f>IF(Jun!$E170&gt;0,VLOOKUP($A168,Jun!$O$4:$T$208,5,FALSE)+Jun!L$4/1000,0)</f>
        <v>0</v>
      </c>
      <c r="J168" s="16">
        <f t="shared" si="164"/>
        <v>0</v>
      </c>
      <c r="K168" s="6">
        <f>IF(Jul!$E170&gt;0,VLOOKUP($A168,Jul!$O$4:$R$207,4,FALSE),0)</f>
        <v>0</v>
      </c>
      <c r="L168" s="6">
        <f>IF(Jul!$E170&gt;0,VLOOKUP($A168,Jul!$O$4:$T$207,5,FALSE)+Jul!$L$4/1000,0)</f>
        <v>0</v>
      </c>
      <c r="M168" s="16">
        <f t="shared" si="165"/>
        <v>0</v>
      </c>
      <c r="N168" s="6">
        <f>IF(Aug!$E170&gt;0,VLOOKUP($A168,Aug!$O$4:$R$207,4,FALSE),0)</f>
        <v>0</v>
      </c>
      <c r="O168" s="6">
        <f>IF(Aug!$E170&gt;0,VLOOKUP($A168,Aug!$O$4:$T$207,5,FALSE)+Aug!L$4/1000,0)</f>
        <v>0</v>
      </c>
      <c r="P168" s="16">
        <f t="shared" si="166"/>
        <v>0</v>
      </c>
      <c r="Q168" s="6">
        <f>IF(Sep!$E170&gt;0,VLOOKUP($A168,Sep!$O$4:$R$207,4,FALSE),0)</f>
        <v>0</v>
      </c>
      <c r="R168" s="6">
        <f>IF(Sep!$E170&gt;0,VLOOKUP($A168,Sep!$O$4:$T$207,5,FALSE)+Sep!L$4/1000,0)</f>
        <v>0</v>
      </c>
      <c r="S168" s="16">
        <f t="shared" si="167"/>
        <v>0</v>
      </c>
      <c r="T168" s="6">
        <f>IF(Oct!$E170&gt;0,VLOOKUP($A168,Oct!$O$4:$R$207,4,FALSE),0)</f>
        <v>0</v>
      </c>
      <c r="U168" s="6">
        <f>IF(Oct!$E170&gt;0,VLOOKUP($A168,Oct!$O$4:$T$207,5,FALSE)+Oct!L$4/1000,0)</f>
        <v>0</v>
      </c>
      <c r="V168" s="16">
        <f t="shared" si="168"/>
        <v>0</v>
      </c>
      <c r="W168" s="6">
        <f>IF(Nov!$E170&gt;0,VLOOKUP($A168,Nov!$O$4:$R$207,4,FALSE),0)</f>
        <v>0</v>
      </c>
      <c r="X168" s="6">
        <f>IF(Nov!$E170&gt;0,VLOOKUP($A168,Nov!$O$4:$T$207,5,FALSE)+Nov!L$4/1000,0)</f>
        <v>0</v>
      </c>
      <c r="Y168" s="16">
        <f t="shared" si="169"/>
        <v>0</v>
      </c>
      <c r="Z168" s="6">
        <f>IF(Dec!$E170&gt;0,VLOOKUP($A168,Dec!$O$4:$R$208,4,FALSE),0)</f>
        <v>0</v>
      </c>
      <c r="AA168" s="6">
        <f>IF(Dec!$E170&gt;0,VLOOKUP($A168,Dec!$O$4:$T$208,5,FALSE)+Dec!L$4/1000,0)</f>
        <v>0</v>
      </c>
      <c r="AB168" s="16">
        <f t="shared" si="170"/>
        <v>0</v>
      </c>
      <c r="AC168" s="6">
        <f>IF(Jan!$E170&gt;0,VLOOKUP($A168,Jan!$O$4:$R$207,4,FALSE),0)</f>
        <v>0</v>
      </c>
      <c r="AD168" s="6">
        <f>IF(Jan!$E170&gt;0,VLOOKUP($A168,Jan!$O$4:$T$207,5,FALSE)+Jan!L$4/1000,0)</f>
        <v>0</v>
      </c>
      <c r="AE168" s="16">
        <f t="shared" si="171"/>
        <v>0</v>
      </c>
      <c r="AF168" s="6">
        <f>IF(Feb!$E170&gt;0,VLOOKUP($A168,Feb!$O$4:$R$207,4,FALSE),0)</f>
        <v>0</v>
      </c>
      <c r="AG168" s="6">
        <f>IF(Feb!$E170&gt;0,VLOOKUP($A168,Feb!$O$4:$T$207,5,FALSE)+Feb!L$4/1000,0)</f>
        <v>0</v>
      </c>
      <c r="AH168" s="16">
        <f t="shared" si="172"/>
        <v>0</v>
      </c>
      <c r="AI168" s="6">
        <f>IF(Mar!$E170&gt;0,VLOOKUP($A168,Mar!$O$4:$R$207,4,FALSE),0)</f>
        <v>0</v>
      </c>
      <c r="AJ168" s="6">
        <f>IF(Mar!$E170&gt;0,VLOOKUP($A168,Mar!$O$4:$T$207,5,FALSE)+Mar!L$4/1000,0)</f>
        <v>0</v>
      </c>
      <c r="AK168" s="16">
        <f t="shared" si="173"/>
        <v>0</v>
      </c>
      <c r="AN168" s="16">
        <f t="shared" si="174"/>
        <v>0</v>
      </c>
    </row>
    <row r="169" spans="2:40" x14ac:dyDescent="0.3">
      <c r="B169" s="6">
        <f>IF(Apr!$E171&gt;0,VLOOKUP($A169,Apr!$O$4:$T$209,4,FALSE),0)</f>
        <v>0</v>
      </c>
      <c r="C169" s="6">
        <f>IF(Apr!$E171&gt;0,VLOOKUP($A169,Apr!$O$4:$T$209,5,FALSE)+Apr!L$4/1000,0)</f>
        <v>0</v>
      </c>
      <c r="D169" s="16">
        <f t="shared" si="162"/>
        <v>0</v>
      </c>
      <c r="E169" s="6">
        <f>IF(May!$E171&gt;0,VLOOKUP($A169,May!$O$4:$T$208,4,FALSE),0)</f>
        <v>0</v>
      </c>
      <c r="F169" s="6">
        <f>IF(May!$E171&gt;0,VLOOKUP($A169,May!$O$4:$T$208,5,FALSE)+May!L$4/1000,0)</f>
        <v>0</v>
      </c>
      <c r="G169" s="16">
        <f t="shared" si="163"/>
        <v>0</v>
      </c>
      <c r="H169" s="6">
        <f>IF(Jun!$E171&gt;0,VLOOKUP($A169,Jun!$O$4:$R$208,4,FALSE),0)</f>
        <v>0</v>
      </c>
      <c r="I169" s="6">
        <f>IF(Jun!$E171&gt;0,VLOOKUP($A169,Jun!$O$4:$T$208,5,FALSE)+Jun!L$4/1000,0)</f>
        <v>0</v>
      </c>
      <c r="J169" s="16">
        <f t="shared" si="164"/>
        <v>0</v>
      </c>
      <c r="K169" s="6">
        <f>IF(Jul!$E171&gt;0,VLOOKUP($A169,Jul!$O$4:$R$207,4,FALSE),0)</f>
        <v>0</v>
      </c>
      <c r="L169" s="6">
        <f>IF(Jul!$E171&gt;0,VLOOKUP($A169,Jul!$O$4:$T$207,5,FALSE)+Jul!$L$4/1000,0)</f>
        <v>0</v>
      </c>
      <c r="M169" s="16">
        <f t="shared" si="165"/>
        <v>0</v>
      </c>
      <c r="N169" s="6">
        <f>IF(Aug!$E171&gt;0,VLOOKUP($A169,Aug!$O$4:$R$207,4,FALSE),0)</f>
        <v>0</v>
      </c>
      <c r="O169" s="6">
        <f>IF(Aug!$E171&gt;0,VLOOKUP($A169,Aug!$O$4:$T$207,5,FALSE)+Aug!L$4/1000,0)</f>
        <v>0</v>
      </c>
      <c r="P169" s="16">
        <f t="shared" si="166"/>
        <v>0</v>
      </c>
      <c r="Q169" s="6">
        <f>IF(Sep!$E171&gt;0,VLOOKUP($A169,Sep!$O$4:$R$207,4,FALSE),0)</f>
        <v>0</v>
      </c>
      <c r="R169" s="6">
        <f>IF(Sep!$E171&gt;0,VLOOKUP($A169,Sep!$O$4:$T$207,5,FALSE)+Sep!L$4/1000,0)</f>
        <v>0</v>
      </c>
      <c r="S169" s="16">
        <f t="shared" si="167"/>
        <v>0</v>
      </c>
      <c r="T169" s="6">
        <f>IF(Oct!$E171&gt;0,VLOOKUP($A169,Oct!$O$4:$R$207,4,FALSE),0)</f>
        <v>0</v>
      </c>
      <c r="U169" s="6">
        <f>IF(Oct!$E171&gt;0,VLOOKUP($A169,Oct!$O$4:$T$207,5,FALSE)+Oct!L$4/1000,0)</f>
        <v>0</v>
      </c>
      <c r="V169" s="16">
        <f t="shared" si="168"/>
        <v>0</v>
      </c>
      <c r="W169" s="6">
        <f>IF(Nov!$E171&gt;0,VLOOKUP($A169,Nov!$O$4:$R$207,4,FALSE),0)</f>
        <v>0</v>
      </c>
      <c r="X169" s="6">
        <f>IF(Nov!$E171&gt;0,VLOOKUP($A169,Nov!$O$4:$T$207,5,FALSE)+Nov!L$4/1000,0)</f>
        <v>0</v>
      </c>
      <c r="Y169" s="16">
        <f t="shared" si="169"/>
        <v>0</v>
      </c>
      <c r="Z169" s="6">
        <f>IF(Dec!$E171&gt;0,VLOOKUP($A169,Dec!$O$4:$R$208,4,FALSE),0)</f>
        <v>0</v>
      </c>
      <c r="AA169" s="6">
        <f>IF(Dec!$E171&gt;0,VLOOKUP($A169,Dec!$O$4:$T$208,5,FALSE)+Dec!L$4/1000,0)</f>
        <v>0</v>
      </c>
      <c r="AB169" s="16">
        <f t="shared" si="170"/>
        <v>0</v>
      </c>
      <c r="AC169" s="6">
        <f>IF(Jan!$E171&gt;0,VLOOKUP($A169,Jan!$O$4:$R$207,4,FALSE),0)</f>
        <v>0</v>
      </c>
      <c r="AD169" s="6">
        <f>IF(Jan!$E171&gt;0,VLOOKUP($A169,Jan!$O$4:$T$207,5,FALSE)+Jan!L$4/1000,0)</f>
        <v>0</v>
      </c>
      <c r="AE169" s="16">
        <f t="shared" si="171"/>
        <v>0</v>
      </c>
      <c r="AF169" s="6">
        <f>IF(Feb!$E171&gt;0,VLOOKUP($A169,Feb!$O$4:$R$207,4,FALSE),0)</f>
        <v>0</v>
      </c>
      <c r="AG169" s="6">
        <f>IF(Feb!$E171&gt;0,VLOOKUP($A169,Feb!$O$4:$T$207,5,FALSE)+Feb!L$4/1000,0)</f>
        <v>0</v>
      </c>
      <c r="AH169" s="16">
        <f t="shared" si="172"/>
        <v>0</v>
      </c>
      <c r="AI169" s="6">
        <f>IF(Mar!$E171&gt;0,VLOOKUP($A169,Mar!$O$4:$R$207,4,FALSE),0)</f>
        <v>0</v>
      </c>
      <c r="AJ169" s="6">
        <f>IF(Mar!$E171&gt;0,VLOOKUP($A169,Mar!$O$4:$T$207,5,FALSE)+Mar!L$4/1000,0)</f>
        <v>0</v>
      </c>
      <c r="AK169" s="16">
        <f t="shared" si="173"/>
        <v>0</v>
      </c>
      <c r="AN169" s="16">
        <f t="shared" si="174"/>
        <v>0</v>
      </c>
    </row>
    <row r="170" spans="2:40" x14ac:dyDescent="0.3">
      <c r="B170" s="6">
        <f>IF(Apr!$E172&gt;0,VLOOKUP($A170,Apr!$O$4:$T$209,4,FALSE),0)</f>
        <v>0</v>
      </c>
      <c r="C170" s="6">
        <f>IF(Apr!$E172&gt;0,VLOOKUP($A170,Apr!$O$4:$T$209,5,FALSE)+Apr!L$4/1000,0)</f>
        <v>0</v>
      </c>
      <c r="D170" s="16">
        <f t="shared" si="162"/>
        <v>0</v>
      </c>
      <c r="E170" s="6">
        <f>IF(May!$E172&gt;0,VLOOKUP($A170,May!$O$4:$T$208,4,FALSE),0)</f>
        <v>0</v>
      </c>
      <c r="F170" s="6">
        <f>IF(May!$E172&gt;0,VLOOKUP($A170,May!$O$4:$T$208,5,FALSE)+May!L$4/1000,0)</f>
        <v>0</v>
      </c>
      <c r="G170" s="16">
        <f t="shared" si="163"/>
        <v>0</v>
      </c>
      <c r="H170" s="6">
        <f>IF(Jun!$E172&gt;0,VLOOKUP($A170,Jun!$O$4:$R$208,4,FALSE),0)</f>
        <v>0</v>
      </c>
      <c r="I170" s="6">
        <f>IF(Jun!$E172&gt;0,VLOOKUP($A170,Jun!$O$4:$T$208,5,FALSE)+Jun!L$4/1000,0)</f>
        <v>0</v>
      </c>
      <c r="J170" s="16">
        <f t="shared" si="164"/>
        <v>0</v>
      </c>
      <c r="K170" s="6">
        <f>IF(Jul!$E172&gt;0,VLOOKUP($A170,Jul!$O$4:$R$207,4,FALSE),0)</f>
        <v>0</v>
      </c>
      <c r="L170" s="6">
        <f>IF(Jul!$E172&gt;0,VLOOKUP($A170,Jul!$O$4:$T$207,5,FALSE)+Jul!$L$4/1000,0)</f>
        <v>0</v>
      </c>
      <c r="M170" s="16">
        <f t="shared" si="165"/>
        <v>0</v>
      </c>
      <c r="N170" s="6">
        <f>IF(Aug!$E172&gt;0,VLOOKUP($A170,Aug!$O$4:$R$207,4,FALSE),0)</f>
        <v>0</v>
      </c>
      <c r="O170" s="6">
        <f>IF(Aug!$E172&gt;0,VLOOKUP($A170,Aug!$O$4:$T$207,5,FALSE)+Aug!L$4/1000,0)</f>
        <v>0</v>
      </c>
      <c r="P170" s="16">
        <f t="shared" si="166"/>
        <v>0</v>
      </c>
      <c r="Q170" s="6">
        <f>IF(Sep!$E172&gt;0,VLOOKUP($A170,Sep!$O$4:$R$207,4,FALSE),0)</f>
        <v>0</v>
      </c>
      <c r="R170" s="6">
        <f>IF(Sep!$E172&gt;0,VLOOKUP($A170,Sep!$O$4:$T$207,5,FALSE)+Sep!L$4/1000,0)</f>
        <v>0</v>
      </c>
      <c r="S170" s="16">
        <f t="shared" si="167"/>
        <v>0</v>
      </c>
      <c r="T170" s="6">
        <f>IF(Oct!$E172&gt;0,VLOOKUP($A170,Oct!$O$4:$R$207,4,FALSE),0)</f>
        <v>0</v>
      </c>
      <c r="U170" s="6">
        <f>IF(Oct!$E172&gt;0,VLOOKUP($A170,Oct!$O$4:$T$207,5,FALSE)+Oct!L$4/1000,0)</f>
        <v>0</v>
      </c>
      <c r="V170" s="16">
        <f t="shared" si="168"/>
        <v>0</v>
      </c>
      <c r="W170" s="6">
        <f>IF(Nov!$E172&gt;0,VLOOKUP($A170,Nov!$O$4:$R$207,4,FALSE),0)</f>
        <v>0</v>
      </c>
      <c r="X170" s="6">
        <f>IF(Nov!$E172&gt;0,VLOOKUP($A170,Nov!$O$4:$T$207,5,FALSE)+Nov!L$4/1000,0)</f>
        <v>0</v>
      </c>
      <c r="Y170" s="16">
        <f t="shared" si="169"/>
        <v>0</v>
      </c>
      <c r="Z170" s="6">
        <f>IF(Dec!$E172&gt;0,VLOOKUP($A170,Dec!$O$4:$R$208,4,FALSE),0)</f>
        <v>0</v>
      </c>
      <c r="AA170" s="6">
        <f>IF(Dec!$E172&gt;0,VLOOKUP($A170,Dec!$O$4:$T$208,5,FALSE)+Dec!L$4/1000,0)</f>
        <v>0</v>
      </c>
      <c r="AB170" s="16">
        <f t="shared" si="170"/>
        <v>0</v>
      </c>
      <c r="AC170" s="6">
        <f>IF(Jan!$E172&gt;0,VLOOKUP($A170,Jan!$O$4:$R$207,4,FALSE),0)</f>
        <v>0</v>
      </c>
      <c r="AD170" s="6">
        <f>IF(Jan!$E172&gt;0,VLOOKUP($A170,Jan!$O$4:$T$207,5,FALSE)+Jan!L$4/1000,0)</f>
        <v>0</v>
      </c>
      <c r="AE170" s="16">
        <f t="shared" si="171"/>
        <v>0</v>
      </c>
      <c r="AF170" s="6">
        <f>IF(Feb!$E172&gt;0,VLOOKUP($A170,Feb!$O$4:$R$207,4,FALSE),0)</f>
        <v>0</v>
      </c>
      <c r="AG170" s="6">
        <f>IF(Feb!$E172&gt;0,VLOOKUP($A170,Feb!$O$4:$T$207,5,FALSE)+Feb!L$4/1000,0)</f>
        <v>0</v>
      </c>
      <c r="AH170" s="16">
        <f t="shared" si="172"/>
        <v>0</v>
      </c>
      <c r="AI170" s="6">
        <f>IF(Mar!$E172&gt;0,VLOOKUP($A170,Mar!$O$4:$R$207,4,FALSE),0)</f>
        <v>0</v>
      </c>
      <c r="AJ170" s="6">
        <f>IF(Mar!$E172&gt;0,VLOOKUP($A170,Mar!$O$4:$T$207,5,FALSE)+Mar!L$4/1000,0)</f>
        <v>0</v>
      </c>
      <c r="AK170" s="16">
        <f t="shared" si="173"/>
        <v>0</v>
      </c>
      <c r="AN170" s="16">
        <f t="shared" si="174"/>
        <v>0</v>
      </c>
    </row>
    <row r="171" spans="2:40" x14ac:dyDescent="0.3">
      <c r="B171" s="6">
        <f>IF(Apr!$E173&gt;0,VLOOKUP($A171,Apr!$O$4:$T$209,4,FALSE),0)</f>
        <v>0</v>
      </c>
      <c r="C171" s="6">
        <f>IF(Apr!$E173&gt;0,VLOOKUP($A171,Apr!$O$4:$T$209,5,FALSE)+Apr!L$4/1000,0)</f>
        <v>0</v>
      </c>
      <c r="D171" s="16">
        <f t="shared" si="162"/>
        <v>0</v>
      </c>
      <c r="E171" s="6">
        <f>IF(May!$E173&gt;0,VLOOKUP($A171,May!$O$4:$T$208,4,FALSE),0)</f>
        <v>0</v>
      </c>
      <c r="F171" s="6">
        <f>IF(May!$E173&gt;0,VLOOKUP($A171,May!$O$4:$T$208,5,FALSE)+May!L$4/1000,0)</f>
        <v>0</v>
      </c>
      <c r="G171" s="16">
        <f t="shared" si="163"/>
        <v>0</v>
      </c>
      <c r="H171" s="6">
        <f>IF(Jun!$E173&gt;0,VLOOKUP($A171,Jun!$O$4:$R$208,4,FALSE),0)</f>
        <v>0</v>
      </c>
      <c r="I171" s="6">
        <f>IF(Jun!$E173&gt;0,VLOOKUP($A171,Jun!$O$4:$T$208,5,FALSE)+Jun!L$4/1000,0)</f>
        <v>0</v>
      </c>
      <c r="J171" s="16">
        <f t="shared" si="164"/>
        <v>0</v>
      </c>
      <c r="K171" s="6">
        <f>IF(Jul!$E173&gt;0,VLOOKUP($A171,Jul!$O$4:$R$207,4,FALSE),0)</f>
        <v>0</v>
      </c>
      <c r="L171" s="6">
        <f>IF(Jul!$E173&gt;0,VLOOKUP($A171,Jul!$O$4:$T$207,5,FALSE)+Jul!$L$4/1000,0)</f>
        <v>0</v>
      </c>
      <c r="M171" s="16">
        <f t="shared" si="165"/>
        <v>0</v>
      </c>
      <c r="N171" s="6">
        <f>IF(Aug!$E173&gt;0,VLOOKUP($A171,Aug!$O$4:$R$207,4,FALSE),0)</f>
        <v>0</v>
      </c>
      <c r="O171" s="6">
        <f>IF(Aug!$E173&gt;0,VLOOKUP($A171,Aug!$O$4:$T$207,5,FALSE)+Aug!L$4/1000,0)</f>
        <v>0</v>
      </c>
      <c r="P171" s="16">
        <f t="shared" si="166"/>
        <v>0</v>
      </c>
      <c r="Q171" s="6">
        <f>IF(Sep!$E173&gt;0,VLOOKUP($A171,Sep!$O$4:$R$207,4,FALSE),0)</f>
        <v>0</v>
      </c>
      <c r="R171" s="6">
        <f>IF(Sep!$E173&gt;0,VLOOKUP($A171,Sep!$O$4:$T$207,5,FALSE)+Sep!L$4/1000,0)</f>
        <v>0</v>
      </c>
      <c r="S171" s="16">
        <f t="shared" si="167"/>
        <v>0</v>
      </c>
      <c r="T171" s="6">
        <f>IF(Oct!$E173&gt;0,VLOOKUP($A171,Oct!$O$4:$R$207,4,FALSE),0)</f>
        <v>0</v>
      </c>
      <c r="U171" s="6">
        <f>IF(Oct!$E173&gt;0,VLOOKUP($A171,Oct!$O$4:$T$207,5,FALSE)+Oct!L$4/1000,0)</f>
        <v>0</v>
      </c>
      <c r="V171" s="16">
        <f t="shared" si="168"/>
        <v>0</v>
      </c>
      <c r="W171" s="6">
        <f>IF(Nov!$E173&gt;0,VLOOKUP($A171,Nov!$O$4:$R$207,4,FALSE),0)</f>
        <v>0</v>
      </c>
      <c r="X171" s="6">
        <f>IF(Nov!$E173&gt;0,VLOOKUP($A171,Nov!$O$4:$T$207,5,FALSE)+Nov!L$4/1000,0)</f>
        <v>0</v>
      </c>
      <c r="Y171" s="16">
        <f t="shared" si="169"/>
        <v>0</v>
      </c>
      <c r="Z171" s="6">
        <f>IF(Dec!$E173&gt;0,VLOOKUP($A171,Dec!$O$4:$R$208,4,FALSE),0)</f>
        <v>0</v>
      </c>
      <c r="AA171" s="6">
        <f>IF(Dec!$E173&gt;0,VLOOKUP($A171,Dec!$O$4:$T$208,5,FALSE)+Dec!L$4/1000,0)</f>
        <v>0</v>
      </c>
      <c r="AB171" s="16">
        <f t="shared" si="170"/>
        <v>0</v>
      </c>
      <c r="AC171" s="6">
        <f>IF(Jan!$E173&gt;0,VLOOKUP($A171,Jan!$O$4:$R$207,4,FALSE),0)</f>
        <v>0</v>
      </c>
      <c r="AD171" s="6">
        <f>IF(Jan!$E173&gt;0,VLOOKUP($A171,Jan!$O$4:$T$207,5,FALSE)+Jan!L$4/1000,0)</f>
        <v>0</v>
      </c>
      <c r="AE171" s="16">
        <f t="shared" si="171"/>
        <v>0</v>
      </c>
      <c r="AF171" s="6">
        <f>IF(Feb!$E173&gt;0,VLOOKUP($A171,Feb!$O$4:$R$207,4,FALSE),0)</f>
        <v>0</v>
      </c>
      <c r="AG171" s="6">
        <f>IF(Feb!$E173&gt;0,VLOOKUP($A171,Feb!$O$4:$T$207,5,FALSE)+Feb!L$4/1000,0)</f>
        <v>0</v>
      </c>
      <c r="AH171" s="16">
        <f t="shared" si="172"/>
        <v>0</v>
      </c>
      <c r="AI171" s="6">
        <f>IF(Mar!$E173&gt;0,VLOOKUP($A171,Mar!$O$4:$R$207,4,FALSE),0)</f>
        <v>0</v>
      </c>
      <c r="AJ171" s="6">
        <f>IF(Mar!$E173&gt;0,VLOOKUP($A171,Mar!$O$4:$T$207,5,FALSE)+Mar!L$4/1000,0)</f>
        <v>0</v>
      </c>
      <c r="AK171" s="16">
        <f t="shared" si="173"/>
        <v>0</v>
      </c>
      <c r="AN171" s="16">
        <f t="shared" si="174"/>
        <v>0</v>
      </c>
    </row>
    <row r="172" spans="2:40" x14ac:dyDescent="0.3">
      <c r="B172" s="6">
        <f>IF(Apr!$E174&gt;0,VLOOKUP($A172,Apr!$O$4:$T$209,4,FALSE),0)</f>
        <v>0</v>
      </c>
      <c r="C172" s="6">
        <f>IF(Apr!$E174&gt;0,VLOOKUP($A172,Apr!$O$4:$T$209,5,FALSE)+Apr!L$4/1000,0)</f>
        <v>0</v>
      </c>
      <c r="D172" s="16">
        <f t="shared" si="162"/>
        <v>0</v>
      </c>
      <c r="E172" s="6">
        <f>IF(May!$E174&gt;0,VLOOKUP($A172,May!$O$4:$T$208,4,FALSE),0)</f>
        <v>0</v>
      </c>
      <c r="F172" s="6">
        <f>IF(May!$E174&gt;0,VLOOKUP($A172,May!$O$4:$T$208,5,FALSE)+May!L$4/1000,0)</f>
        <v>0</v>
      </c>
      <c r="G172" s="16">
        <f t="shared" si="163"/>
        <v>0</v>
      </c>
      <c r="H172" s="6">
        <f>IF(Jun!$E174&gt;0,VLOOKUP($A172,Jun!$O$4:$R$208,4,FALSE),0)</f>
        <v>0</v>
      </c>
      <c r="I172" s="6">
        <f>IF(Jun!$E174&gt;0,VLOOKUP($A172,Jun!$O$4:$T$208,5,FALSE)+Jun!L$4/1000,0)</f>
        <v>0</v>
      </c>
      <c r="J172" s="16">
        <f t="shared" si="164"/>
        <v>0</v>
      </c>
      <c r="K172" s="6">
        <f>IF(Jul!$E174&gt;0,VLOOKUP($A172,Jul!$O$4:$R$207,4,FALSE),0)</f>
        <v>0</v>
      </c>
      <c r="L172" s="6">
        <f>IF(Jul!$E174&gt;0,VLOOKUP($A172,Jul!$O$4:$T$207,5,FALSE)+Jul!$L$4/1000,0)</f>
        <v>0</v>
      </c>
      <c r="M172" s="16">
        <f t="shared" si="165"/>
        <v>0</v>
      </c>
      <c r="N172" s="6">
        <f>IF(Aug!$E174&gt;0,VLOOKUP($A172,Aug!$O$4:$R$207,4,FALSE),0)</f>
        <v>0</v>
      </c>
      <c r="O172" s="6">
        <f>IF(Aug!$E174&gt;0,VLOOKUP($A172,Aug!$O$4:$T$207,5,FALSE)+Aug!L$4/1000,0)</f>
        <v>0</v>
      </c>
      <c r="P172" s="16">
        <f t="shared" si="166"/>
        <v>0</v>
      </c>
      <c r="Q172" s="6">
        <f>IF(Sep!$E174&gt;0,VLOOKUP($A172,Sep!$O$4:$R$207,4,FALSE),0)</f>
        <v>0</v>
      </c>
      <c r="R172" s="6">
        <f>IF(Sep!$E174&gt;0,VLOOKUP($A172,Sep!$O$4:$T$207,5,FALSE)+Sep!L$4/1000,0)</f>
        <v>0</v>
      </c>
      <c r="S172" s="16">
        <f t="shared" si="167"/>
        <v>0</v>
      </c>
      <c r="T172" s="6">
        <f>IF(Oct!$E174&gt;0,VLOOKUP($A172,Oct!$O$4:$R$207,4,FALSE),0)</f>
        <v>0</v>
      </c>
      <c r="U172" s="6">
        <f>IF(Oct!$E174&gt;0,VLOOKUP($A172,Oct!$O$4:$T$207,5,FALSE)+Oct!L$4/1000,0)</f>
        <v>0</v>
      </c>
      <c r="V172" s="16">
        <f t="shared" si="168"/>
        <v>0</v>
      </c>
      <c r="W172" s="6">
        <f>IF(Nov!$E174&gt;0,VLOOKUP($A172,Nov!$O$4:$R$207,4,FALSE),0)</f>
        <v>0</v>
      </c>
      <c r="X172" s="6">
        <f>IF(Nov!$E174&gt;0,VLOOKUP($A172,Nov!$O$4:$T$207,5,FALSE)+Nov!L$4/1000,0)</f>
        <v>0</v>
      </c>
      <c r="Y172" s="16">
        <f t="shared" si="169"/>
        <v>0</v>
      </c>
      <c r="Z172" s="6">
        <f>IF(Dec!$E174&gt;0,VLOOKUP($A172,Dec!$O$4:$R$208,4,FALSE),0)</f>
        <v>0</v>
      </c>
      <c r="AA172" s="6">
        <f>IF(Dec!$E174&gt;0,VLOOKUP($A172,Dec!$O$4:$T$208,5,FALSE)+Dec!L$4/1000,0)</f>
        <v>0</v>
      </c>
      <c r="AB172" s="16">
        <f t="shared" si="170"/>
        <v>0</v>
      </c>
      <c r="AC172" s="6">
        <f>IF(Jan!$E174&gt;0,VLOOKUP($A172,Jan!$O$4:$R$207,4,FALSE),0)</f>
        <v>0</v>
      </c>
      <c r="AD172" s="6">
        <f>IF(Jan!$E174&gt;0,VLOOKUP($A172,Jan!$O$4:$T$207,5,FALSE)+Jan!L$4/1000,0)</f>
        <v>0</v>
      </c>
      <c r="AE172" s="16">
        <f t="shared" si="171"/>
        <v>0</v>
      </c>
      <c r="AF172" s="6">
        <f>IF(Feb!$E174&gt;0,VLOOKUP($A172,Feb!$O$4:$R$207,4,FALSE),0)</f>
        <v>0</v>
      </c>
      <c r="AG172" s="6">
        <f>IF(Feb!$E174&gt;0,VLOOKUP($A172,Feb!$O$4:$T$207,5,FALSE)+Feb!L$4/1000,0)</f>
        <v>0</v>
      </c>
      <c r="AH172" s="16">
        <f t="shared" si="172"/>
        <v>0</v>
      </c>
      <c r="AI172" s="6">
        <f>IF(Mar!$E174&gt;0,VLOOKUP($A172,Mar!$O$4:$R$207,4,FALSE),0)</f>
        <v>0</v>
      </c>
      <c r="AJ172" s="6">
        <f>IF(Mar!$E174&gt;0,VLOOKUP($A172,Mar!$O$4:$T$207,5,FALSE)+Mar!L$4/1000,0)</f>
        <v>0</v>
      </c>
      <c r="AK172" s="16">
        <f t="shared" si="173"/>
        <v>0</v>
      </c>
      <c r="AN172" s="16">
        <f t="shared" si="174"/>
        <v>0</v>
      </c>
    </row>
    <row r="173" spans="2:40" x14ac:dyDescent="0.3">
      <c r="B173" s="6">
        <f>IF(Apr!$E175&gt;0,VLOOKUP($A173,Apr!$O$4:$T$209,4,FALSE),0)</f>
        <v>0</v>
      </c>
      <c r="C173" s="6">
        <f>IF(Apr!$E175&gt;0,VLOOKUP($A173,Apr!$O$4:$T$209,5,FALSE)+Apr!L$4/1000,0)</f>
        <v>0</v>
      </c>
      <c r="D173" s="16">
        <f t="shared" si="162"/>
        <v>0</v>
      </c>
      <c r="E173" s="6">
        <f>IF(May!$E175&gt;0,VLOOKUP($A173,May!$O$4:$T$208,4,FALSE),0)</f>
        <v>0</v>
      </c>
      <c r="F173" s="6">
        <f>IF(May!$E175&gt;0,VLOOKUP($A173,May!$O$4:$T$208,5,FALSE)+May!L$4/1000,0)</f>
        <v>0</v>
      </c>
      <c r="G173" s="16">
        <f t="shared" si="163"/>
        <v>0</v>
      </c>
      <c r="H173" s="6">
        <f>IF(Jun!$E175&gt;0,VLOOKUP($A173,Jun!$O$4:$R$208,4,FALSE),0)</f>
        <v>0</v>
      </c>
      <c r="I173" s="6">
        <f>IF(Jun!$E175&gt;0,VLOOKUP($A173,Jun!$O$4:$T$208,5,FALSE)+Jun!L$4/1000,0)</f>
        <v>0</v>
      </c>
      <c r="J173" s="16">
        <f t="shared" si="164"/>
        <v>0</v>
      </c>
      <c r="K173" s="6">
        <f>IF(Jul!$E175&gt;0,VLOOKUP($A173,Jul!$O$4:$R$207,4,FALSE),0)</f>
        <v>0</v>
      </c>
      <c r="L173" s="6">
        <f>IF(Jul!$E175&gt;0,VLOOKUP($A173,Jul!$O$4:$T$207,5,FALSE)+Jul!$L$4/1000,0)</f>
        <v>0</v>
      </c>
      <c r="M173" s="16">
        <f t="shared" si="165"/>
        <v>0</v>
      </c>
      <c r="N173" s="6">
        <f>IF(Aug!$E175&gt;0,VLOOKUP($A173,Aug!$O$4:$R$207,4,FALSE),0)</f>
        <v>0</v>
      </c>
      <c r="O173" s="6">
        <f>IF(Aug!$E175&gt;0,VLOOKUP($A173,Aug!$O$4:$T$207,5,FALSE)+Aug!L$4/1000,0)</f>
        <v>0</v>
      </c>
      <c r="P173" s="16">
        <f t="shared" si="166"/>
        <v>0</v>
      </c>
      <c r="Q173" s="6">
        <f>IF(Sep!$E175&gt;0,VLOOKUP($A173,Sep!$O$4:$R$207,4,FALSE),0)</f>
        <v>0</v>
      </c>
      <c r="R173" s="6">
        <f>IF(Sep!$E175&gt;0,VLOOKUP($A173,Sep!$O$4:$T$207,5,FALSE)+Sep!L$4/1000,0)</f>
        <v>0</v>
      </c>
      <c r="S173" s="16">
        <f t="shared" si="167"/>
        <v>0</v>
      </c>
      <c r="T173" s="6">
        <f>IF(Oct!$E175&gt;0,VLOOKUP($A173,Oct!$O$4:$R$207,4,FALSE),0)</f>
        <v>0</v>
      </c>
      <c r="U173" s="6">
        <f>IF(Oct!$E175&gt;0,VLOOKUP($A173,Oct!$O$4:$T$207,5,FALSE)+Oct!L$4/1000,0)</f>
        <v>0</v>
      </c>
      <c r="V173" s="16">
        <f t="shared" si="168"/>
        <v>0</v>
      </c>
      <c r="W173" s="6">
        <f>IF(Nov!$E175&gt;0,VLOOKUP($A173,Nov!$O$4:$R$207,4,FALSE),0)</f>
        <v>0</v>
      </c>
      <c r="X173" s="6">
        <f>IF(Nov!$E175&gt;0,VLOOKUP($A173,Nov!$O$4:$T$207,5,FALSE)+Nov!L$4/1000,0)</f>
        <v>0</v>
      </c>
      <c r="Y173" s="16">
        <f t="shared" si="169"/>
        <v>0</v>
      </c>
      <c r="Z173" s="6">
        <f>IF(Dec!$E175&gt;0,VLOOKUP($A173,Dec!$O$4:$R$208,4,FALSE),0)</f>
        <v>0</v>
      </c>
      <c r="AA173" s="6">
        <f>IF(Dec!$E175&gt;0,VLOOKUP($A173,Dec!$O$4:$T$208,5,FALSE)+Dec!L$4/1000,0)</f>
        <v>0</v>
      </c>
      <c r="AB173" s="16">
        <f t="shared" si="170"/>
        <v>0</v>
      </c>
      <c r="AC173" s="6">
        <f>IF(Jan!$E175&gt;0,VLOOKUP($A173,Jan!$O$4:$R$207,4,FALSE),0)</f>
        <v>0</v>
      </c>
      <c r="AD173" s="6">
        <f>IF(Jan!$E175&gt;0,VLOOKUP($A173,Jan!$O$4:$T$207,5,FALSE)+Jan!L$4/1000,0)</f>
        <v>0</v>
      </c>
      <c r="AE173" s="16">
        <f t="shared" si="171"/>
        <v>0</v>
      </c>
      <c r="AF173" s="6">
        <f>IF(Feb!$E175&gt;0,VLOOKUP($A173,Feb!$O$4:$R$207,4,FALSE),0)</f>
        <v>0</v>
      </c>
      <c r="AG173" s="6">
        <f>IF(Feb!$E175&gt;0,VLOOKUP($A173,Feb!$O$4:$T$207,5,FALSE)+Feb!L$4/1000,0)</f>
        <v>0</v>
      </c>
      <c r="AH173" s="16">
        <f t="shared" si="172"/>
        <v>0</v>
      </c>
      <c r="AI173" s="6">
        <f>IF(Mar!$E175&gt;0,VLOOKUP($A173,Mar!$O$4:$R$207,4,FALSE),0)</f>
        <v>0</v>
      </c>
      <c r="AJ173" s="6">
        <f>IF(Mar!$E175&gt;0,VLOOKUP($A173,Mar!$O$4:$T$207,5,FALSE)+Mar!L$4/1000,0)</f>
        <v>0</v>
      </c>
      <c r="AK173" s="16">
        <f t="shared" si="173"/>
        <v>0</v>
      </c>
      <c r="AN173" s="16">
        <f t="shared" si="174"/>
        <v>0</v>
      </c>
    </row>
    <row r="174" spans="2:40" x14ac:dyDescent="0.3">
      <c r="B174" s="6">
        <f>IF(Apr!$E176&gt;0,VLOOKUP($A174,Apr!$O$4:$T$209,4,FALSE),0)</f>
        <v>0</v>
      </c>
      <c r="C174" s="6">
        <f>IF(Apr!$E176&gt;0,VLOOKUP($A174,Apr!$O$4:$T$209,5,FALSE)+Apr!L$4/1000,0)</f>
        <v>0</v>
      </c>
      <c r="D174" s="16">
        <f t="shared" si="162"/>
        <v>0</v>
      </c>
      <c r="E174" s="6">
        <f>IF(May!$E176&gt;0,VLOOKUP($A174,May!$O$4:$T$208,4,FALSE),0)</f>
        <v>0</v>
      </c>
      <c r="F174" s="6">
        <f>IF(May!$E176&gt;0,VLOOKUP($A174,May!$O$4:$T$208,5,FALSE)+May!L$4/1000,0)</f>
        <v>0</v>
      </c>
      <c r="G174" s="16">
        <f t="shared" si="163"/>
        <v>0</v>
      </c>
      <c r="H174" s="6">
        <f>IF(Jun!$E176&gt;0,VLOOKUP($A174,Jun!$O$4:$R$208,4,FALSE),0)</f>
        <v>0</v>
      </c>
      <c r="I174" s="6">
        <f>IF(Jun!$E176&gt;0,VLOOKUP($A174,Jun!$O$4:$T$208,5,FALSE)+Jun!L$4/1000,0)</f>
        <v>0</v>
      </c>
      <c r="J174" s="16">
        <f t="shared" si="164"/>
        <v>0</v>
      </c>
      <c r="K174" s="6">
        <f>IF(Jul!$E176&gt;0,VLOOKUP($A174,Jul!$O$4:$R$207,4,FALSE),0)</f>
        <v>0</v>
      </c>
      <c r="L174" s="6">
        <f>IF(Jul!$E176&gt;0,VLOOKUP($A174,Jul!$O$4:$T$207,5,FALSE)+Jul!$L$4/1000,0)</f>
        <v>0</v>
      </c>
      <c r="M174" s="16">
        <f t="shared" si="165"/>
        <v>0</v>
      </c>
      <c r="N174" s="6">
        <f>IF(Aug!$E176&gt;0,VLOOKUP($A174,Aug!$O$4:$R$207,4,FALSE),0)</f>
        <v>0</v>
      </c>
      <c r="O174" s="6">
        <f>IF(Aug!$E176&gt;0,VLOOKUP($A174,Aug!$O$4:$T$207,5,FALSE)+Aug!L$4/1000,0)</f>
        <v>0</v>
      </c>
      <c r="P174" s="16">
        <f t="shared" si="166"/>
        <v>0</v>
      </c>
      <c r="Q174" s="6">
        <f>IF(Sep!$E176&gt;0,VLOOKUP($A174,Sep!$O$4:$R$207,4,FALSE),0)</f>
        <v>0</v>
      </c>
      <c r="R174" s="6">
        <f>IF(Sep!$E176&gt;0,VLOOKUP($A174,Sep!$O$4:$T$207,5,FALSE)+Sep!L$4/1000,0)</f>
        <v>0</v>
      </c>
      <c r="S174" s="16">
        <f t="shared" si="167"/>
        <v>0</v>
      </c>
      <c r="T174" s="6">
        <f>IF(Oct!$E176&gt;0,VLOOKUP($A174,Oct!$O$4:$R$207,4,FALSE),0)</f>
        <v>0</v>
      </c>
      <c r="U174" s="6">
        <f>IF(Oct!$E176&gt;0,VLOOKUP($A174,Oct!$O$4:$T$207,5,FALSE)+Oct!L$4/1000,0)</f>
        <v>0</v>
      </c>
      <c r="V174" s="16">
        <f t="shared" si="168"/>
        <v>0</v>
      </c>
      <c r="W174" s="6">
        <f>IF(Nov!$E176&gt;0,VLOOKUP($A174,Nov!$O$4:$R$207,4,FALSE),0)</f>
        <v>0</v>
      </c>
      <c r="X174" s="6">
        <f>IF(Nov!$E176&gt;0,VLOOKUP($A174,Nov!$O$4:$T$207,5,FALSE)+Nov!L$4/1000,0)</f>
        <v>0</v>
      </c>
      <c r="Y174" s="16">
        <f t="shared" si="169"/>
        <v>0</v>
      </c>
      <c r="Z174" s="6">
        <f>IF(Dec!$E176&gt;0,VLOOKUP($A174,Dec!$O$4:$R$208,4,FALSE),0)</f>
        <v>0</v>
      </c>
      <c r="AA174" s="6">
        <f>IF(Dec!$E176&gt;0,VLOOKUP($A174,Dec!$O$4:$T$208,5,FALSE)+Dec!L$4/1000,0)</f>
        <v>0</v>
      </c>
      <c r="AB174" s="16">
        <f t="shared" si="170"/>
        <v>0</v>
      </c>
      <c r="AC174" s="6">
        <f>IF(Jan!$E176&gt;0,VLOOKUP($A174,Jan!$O$4:$R$207,4,FALSE),0)</f>
        <v>0</v>
      </c>
      <c r="AD174" s="6">
        <f>IF(Jan!$E176&gt;0,VLOOKUP($A174,Jan!$O$4:$T$207,5,FALSE)+Jan!L$4/1000,0)</f>
        <v>0</v>
      </c>
      <c r="AE174" s="16">
        <f t="shared" si="171"/>
        <v>0</v>
      </c>
      <c r="AF174" s="6">
        <f>IF(Feb!$E176&gt;0,VLOOKUP($A174,Feb!$O$4:$R$207,4,FALSE),0)</f>
        <v>0</v>
      </c>
      <c r="AG174" s="6">
        <f>IF(Feb!$E176&gt;0,VLOOKUP($A174,Feb!$O$4:$T$207,5,FALSE)+Feb!L$4/1000,0)</f>
        <v>0</v>
      </c>
      <c r="AH174" s="16">
        <f t="shared" si="172"/>
        <v>0</v>
      </c>
      <c r="AI174" s="6">
        <f>IF(Mar!$E176&gt;0,VLOOKUP($A174,Mar!$O$4:$R$207,4,FALSE),0)</f>
        <v>0</v>
      </c>
      <c r="AJ174" s="6">
        <f>IF(Mar!$E176&gt;0,VLOOKUP($A174,Mar!$O$4:$T$207,5,FALSE)+Mar!L$4/1000,0)</f>
        <v>0</v>
      </c>
      <c r="AK174" s="16">
        <f t="shared" si="173"/>
        <v>0</v>
      </c>
      <c r="AN174" s="16">
        <f t="shared" si="174"/>
        <v>0</v>
      </c>
    </row>
    <row r="175" spans="2:40" x14ac:dyDescent="0.3">
      <c r="B175" s="6">
        <f>IF(Apr!$E177&gt;0,VLOOKUP($A175,Apr!$O$4:$T$209,4,FALSE),0)</f>
        <v>0</v>
      </c>
      <c r="C175" s="6">
        <f>IF(Apr!$E177&gt;0,VLOOKUP($A175,Apr!$O$4:$T$209,5,FALSE)+Apr!L$4/1000,0)</f>
        <v>0</v>
      </c>
      <c r="D175" s="16">
        <f t="shared" si="162"/>
        <v>0</v>
      </c>
      <c r="E175" s="6">
        <f>IF(May!$E177&gt;0,VLOOKUP($A175,May!$O$4:$T$208,4,FALSE),0)</f>
        <v>0</v>
      </c>
      <c r="F175" s="6">
        <f>IF(May!$E177&gt;0,VLOOKUP($A175,May!$O$4:$T$208,5,FALSE)+May!L$4/1000,0)</f>
        <v>0</v>
      </c>
      <c r="G175" s="16">
        <f t="shared" si="163"/>
        <v>0</v>
      </c>
      <c r="H175" s="6">
        <f>IF(Jun!$E177&gt;0,VLOOKUP($A175,Jun!$O$4:$R$208,4,FALSE),0)</f>
        <v>0</v>
      </c>
      <c r="I175" s="6">
        <f>IF(Jun!$E177&gt;0,VLOOKUP($A175,Jun!$O$4:$T$208,5,FALSE)+Jun!L$4/1000,0)</f>
        <v>0</v>
      </c>
      <c r="J175" s="16">
        <f t="shared" si="164"/>
        <v>0</v>
      </c>
      <c r="K175" s="6">
        <f>IF(Jul!$E177&gt;0,VLOOKUP($A175,Jul!$O$4:$R$207,4,FALSE),0)</f>
        <v>0</v>
      </c>
      <c r="L175" s="6">
        <f>IF(Jul!$E177&gt;0,VLOOKUP($A175,Jul!$O$4:$T$207,5,FALSE)+Jul!$L$4/1000,0)</f>
        <v>0</v>
      </c>
      <c r="M175" s="16">
        <f t="shared" si="165"/>
        <v>0</v>
      </c>
      <c r="N175" s="6">
        <f>IF(Aug!$E177&gt;0,VLOOKUP($A175,Aug!$O$4:$R$207,4,FALSE),0)</f>
        <v>0</v>
      </c>
      <c r="O175" s="6">
        <f>IF(Aug!$E177&gt;0,VLOOKUP($A175,Aug!$O$4:$T$207,5,FALSE)+Aug!L$4/1000,0)</f>
        <v>0</v>
      </c>
      <c r="P175" s="16">
        <f t="shared" si="166"/>
        <v>0</v>
      </c>
      <c r="Q175" s="6">
        <f>IF(Sep!$E177&gt;0,VLOOKUP($A175,Sep!$O$4:$R$207,4,FALSE),0)</f>
        <v>0</v>
      </c>
      <c r="R175" s="6">
        <f>IF(Sep!$E177&gt;0,VLOOKUP($A175,Sep!$O$4:$T$207,5,FALSE)+Sep!L$4/1000,0)</f>
        <v>0</v>
      </c>
      <c r="S175" s="16">
        <f t="shared" si="167"/>
        <v>0</v>
      </c>
      <c r="T175" s="6">
        <f>IF(Oct!$E177&gt;0,VLOOKUP($A175,Oct!$O$4:$R$207,4,FALSE),0)</f>
        <v>0</v>
      </c>
      <c r="U175" s="6">
        <f>IF(Oct!$E177&gt;0,VLOOKUP($A175,Oct!$O$4:$T$207,5,FALSE)+Oct!L$4/1000,0)</f>
        <v>0</v>
      </c>
      <c r="V175" s="16">
        <f t="shared" si="168"/>
        <v>0</v>
      </c>
      <c r="W175" s="6">
        <f>IF(Nov!$E177&gt;0,VLOOKUP($A175,Nov!$O$4:$R$207,4,FALSE),0)</f>
        <v>0</v>
      </c>
      <c r="X175" s="6">
        <f>IF(Nov!$E177&gt;0,VLOOKUP($A175,Nov!$O$4:$T$207,5,FALSE)+Nov!L$4/1000,0)</f>
        <v>0</v>
      </c>
      <c r="Y175" s="16">
        <f t="shared" si="169"/>
        <v>0</v>
      </c>
      <c r="Z175" s="6">
        <f>IF(Dec!$E177&gt;0,VLOOKUP($A175,Dec!$O$4:$R$208,4,FALSE),0)</f>
        <v>0</v>
      </c>
      <c r="AA175" s="6">
        <f>IF(Dec!$E177&gt;0,VLOOKUP($A175,Dec!$O$4:$T$208,5,FALSE)+Dec!L$4/1000,0)</f>
        <v>0</v>
      </c>
      <c r="AB175" s="16">
        <f t="shared" si="170"/>
        <v>0</v>
      </c>
      <c r="AC175" s="6">
        <f>IF(Jan!$E177&gt;0,VLOOKUP($A175,Jan!$O$4:$R$207,4,FALSE),0)</f>
        <v>0</v>
      </c>
      <c r="AD175" s="6">
        <f>IF(Jan!$E177&gt;0,VLOOKUP($A175,Jan!$O$4:$T$207,5,FALSE)+Jan!L$4/1000,0)</f>
        <v>0</v>
      </c>
      <c r="AE175" s="16">
        <f t="shared" si="171"/>
        <v>0</v>
      </c>
      <c r="AF175" s="6">
        <f>IF(Feb!$E177&gt;0,VLOOKUP($A175,Feb!$O$4:$R$207,4,FALSE),0)</f>
        <v>0</v>
      </c>
      <c r="AG175" s="6">
        <f>IF(Feb!$E177&gt;0,VLOOKUP($A175,Feb!$O$4:$T$207,5,FALSE)+Feb!L$4/1000,0)</f>
        <v>0</v>
      </c>
      <c r="AH175" s="16">
        <f t="shared" si="172"/>
        <v>0</v>
      </c>
      <c r="AI175" s="6">
        <f>IF(Mar!$E177&gt;0,VLOOKUP($A175,Mar!$O$4:$R$207,4,FALSE),0)</f>
        <v>0</v>
      </c>
      <c r="AJ175" s="6">
        <f>IF(Mar!$E177&gt;0,VLOOKUP($A175,Mar!$O$4:$T$207,5,FALSE)+Mar!L$4/1000,0)</f>
        <v>0</v>
      </c>
      <c r="AK175" s="16">
        <f t="shared" si="173"/>
        <v>0</v>
      </c>
      <c r="AN175" s="16">
        <f t="shared" si="174"/>
        <v>0</v>
      </c>
    </row>
    <row r="176" spans="2:40" x14ac:dyDescent="0.3">
      <c r="B176" s="6">
        <f>IF(Apr!$E178&gt;0,VLOOKUP($A176,Apr!$O$4:$T$209,4,FALSE),0)</f>
        <v>0</v>
      </c>
      <c r="C176" s="6">
        <f>IF(Apr!$E178&gt;0,VLOOKUP($A176,Apr!$O$4:$T$209,5,FALSE)+Apr!L$4/1000,0)</f>
        <v>0</v>
      </c>
      <c r="D176" s="16">
        <f t="shared" si="162"/>
        <v>0</v>
      </c>
      <c r="E176" s="6">
        <f>IF(May!$E178&gt;0,VLOOKUP($A176,May!$O$4:$T$208,4,FALSE),0)</f>
        <v>0</v>
      </c>
      <c r="F176" s="6">
        <f>IF(May!$E178&gt;0,VLOOKUP($A176,May!$O$4:$T$208,5,FALSE)+May!L$4/1000,0)</f>
        <v>0</v>
      </c>
      <c r="G176" s="16">
        <f t="shared" si="163"/>
        <v>0</v>
      </c>
      <c r="H176" s="6">
        <f>IF(Jun!$E178&gt;0,VLOOKUP($A176,Jun!$O$4:$R$208,4,FALSE),0)</f>
        <v>0</v>
      </c>
      <c r="I176" s="6">
        <f>IF(Jun!$E178&gt;0,VLOOKUP($A176,Jun!$O$4:$T$208,5,FALSE)+Jun!L$4/1000,0)</f>
        <v>0</v>
      </c>
      <c r="J176" s="16">
        <f t="shared" si="164"/>
        <v>0</v>
      </c>
      <c r="K176" s="6">
        <f>IF(Jul!$E178&gt;0,VLOOKUP($A176,Jul!$O$4:$R$207,4,FALSE),0)</f>
        <v>0</v>
      </c>
      <c r="L176" s="6">
        <f>IF(Jul!$E178&gt;0,VLOOKUP($A176,Jul!$O$4:$T$207,5,FALSE)+Jul!$L$4/1000,0)</f>
        <v>0</v>
      </c>
      <c r="M176" s="16">
        <f t="shared" si="165"/>
        <v>0</v>
      </c>
      <c r="N176" s="6">
        <f>IF(Aug!$E178&gt;0,VLOOKUP($A176,Aug!$O$4:$R$207,4,FALSE),0)</f>
        <v>0</v>
      </c>
      <c r="O176" s="6">
        <f>IF(Aug!$E178&gt;0,VLOOKUP($A176,Aug!$O$4:$T$207,5,FALSE)+Aug!L$4/1000,0)</f>
        <v>0</v>
      </c>
      <c r="P176" s="16">
        <f t="shared" si="166"/>
        <v>0</v>
      </c>
      <c r="Q176" s="6">
        <f>IF(Sep!$E178&gt;0,VLOOKUP($A176,Sep!$O$4:$R$207,4,FALSE),0)</f>
        <v>0</v>
      </c>
      <c r="R176" s="6">
        <f>IF(Sep!$E178&gt;0,VLOOKUP($A176,Sep!$O$4:$T$207,5,FALSE)+Sep!L$4/1000,0)</f>
        <v>0</v>
      </c>
      <c r="S176" s="16">
        <f t="shared" si="167"/>
        <v>0</v>
      </c>
      <c r="T176" s="6">
        <f>IF(Oct!$E178&gt;0,VLOOKUP($A176,Oct!$O$4:$R$207,4,FALSE),0)</f>
        <v>0</v>
      </c>
      <c r="U176" s="6">
        <f>IF(Oct!$E178&gt;0,VLOOKUP($A176,Oct!$O$4:$T$207,5,FALSE)+Oct!L$4/1000,0)</f>
        <v>0</v>
      </c>
      <c r="V176" s="16">
        <f t="shared" si="168"/>
        <v>0</v>
      </c>
      <c r="W176" s="6">
        <f>IF(Nov!$E178&gt;0,VLOOKUP($A176,Nov!$O$4:$R$207,4,FALSE),0)</f>
        <v>0</v>
      </c>
      <c r="X176" s="6">
        <f>IF(Nov!$E178&gt;0,VLOOKUP($A176,Nov!$O$4:$T$207,5,FALSE)+Nov!L$4/1000,0)</f>
        <v>0</v>
      </c>
      <c r="Y176" s="16">
        <f t="shared" si="169"/>
        <v>0</v>
      </c>
      <c r="Z176" s="6">
        <f>IF(Dec!$E178&gt;0,VLOOKUP($A176,Dec!$O$4:$R$208,4,FALSE),0)</f>
        <v>0</v>
      </c>
      <c r="AA176" s="6">
        <f>IF(Dec!$E178&gt;0,VLOOKUP($A176,Dec!$O$4:$T$208,5,FALSE)+Dec!L$4/1000,0)</f>
        <v>0</v>
      </c>
      <c r="AB176" s="16">
        <f t="shared" si="170"/>
        <v>0</v>
      </c>
      <c r="AC176" s="6">
        <f>IF(Jan!$E178&gt;0,VLOOKUP($A176,Jan!$O$4:$R$207,4,FALSE),0)</f>
        <v>0</v>
      </c>
      <c r="AD176" s="6">
        <f>IF(Jan!$E178&gt;0,VLOOKUP($A176,Jan!$O$4:$T$207,5,FALSE)+Jan!L$4/1000,0)</f>
        <v>0</v>
      </c>
      <c r="AE176" s="16">
        <f t="shared" si="171"/>
        <v>0</v>
      </c>
      <c r="AF176" s="6">
        <f>IF(Feb!$E178&gt;0,VLOOKUP($A176,Feb!$O$4:$R$207,4,FALSE),0)</f>
        <v>0</v>
      </c>
      <c r="AG176" s="6">
        <f>IF(Feb!$E178&gt;0,VLOOKUP($A176,Feb!$O$4:$T$207,5,FALSE)+Feb!L$4/1000,0)</f>
        <v>0</v>
      </c>
      <c r="AH176" s="16">
        <f t="shared" si="172"/>
        <v>0</v>
      </c>
      <c r="AI176" s="6">
        <f>IF(Mar!$E178&gt;0,VLOOKUP($A176,Mar!$O$4:$R$207,4,FALSE),0)</f>
        <v>0</v>
      </c>
      <c r="AJ176" s="6">
        <f>IF(Mar!$E178&gt;0,VLOOKUP($A176,Mar!$O$4:$T$207,5,FALSE)+Mar!L$4/1000,0)</f>
        <v>0</v>
      </c>
      <c r="AK176" s="16">
        <f t="shared" si="173"/>
        <v>0</v>
      </c>
      <c r="AN176" s="16">
        <f t="shared" si="174"/>
        <v>0</v>
      </c>
    </row>
    <row r="177" spans="2:40" x14ac:dyDescent="0.3">
      <c r="B177" s="6">
        <f>IF(Apr!$E179&gt;0,VLOOKUP($A177,Apr!$O$4:$T$209,4,FALSE),0)</f>
        <v>0</v>
      </c>
      <c r="C177" s="6">
        <f>IF(Apr!$E179&gt;0,VLOOKUP($A177,Apr!$O$4:$T$209,5,FALSE)+Apr!L$4/1000,0)</f>
        <v>0</v>
      </c>
      <c r="D177" s="16">
        <f t="shared" si="162"/>
        <v>0</v>
      </c>
      <c r="E177" s="6">
        <f>IF(May!$E179&gt;0,VLOOKUP($A177,May!$O$4:$T$208,4,FALSE),0)</f>
        <v>0</v>
      </c>
      <c r="F177" s="6">
        <f>IF(May!$E179&gt;0,VLOOKUP($A177,May!$O$4:$T$208,5,FALSE)+May!L$4/1000,0)</f>
        <v>0</v>
      </c>
      <c r="G177" s="16">
        <f t="shared" si="163"/>
        <v>0</v>
      </c>
      <c r="H177" s="6">
        <f>IF(Jun!$E179&gt;0,VLOOKUP($A177,Jun!$O$4:$R$208,4,FALSE),0)</f>
        <v>0</v>
      </c>
      <c r="I177" s="6">
        <f>IF(Jun!$E179&gt;0,VLOOKUP($A177,Jun!$O$4:$T$208,5,FALSE)+Jun!L$4/1000,0)</f>
        <v>0</v>
      </c>
      <c r="J177" s="16">
        <f t="shared" si="164"/>
        <v>0</v>
      </c>
      <c r="K177" s="6">
        <f>IF(Jul!$E179&gt;0,VLOOKUP($A177,Jul!$O$4:$R$207,4,FALSE),0)</f>
        <v>0</v>
      </c>
      <c r="L177" s="6">
        <f>IF(Jul!$E179&gt;0,VLOOKUP($A177,Jul!$O$4:$T$207,5,FALSE)+Jul!$L$4/1000,0)</f>
        <v>0</v>
      </c>
      <c r="M177" s="16">
        <f t="shared" si="165"/>
        <v>0</v>
      </c>
      <c r="N177" s="6">
        <f>IF(Aug!$E179&gt;0,VLOOKUP($A177,Aug!$O$4:$R$207,4,FALSE),0)</f>
        <v>0</v>
      </c>
      <c r="O177" s="6">
        <f>IF(Aug!$E179&gt;0,VLOOKUP($A177,Aug!$O$4:$T$207,5,FALSE)+Aug!L$4/1000,0)</f>
        <v>0</v>
      </c>
      <c r="P177" s="16">
        <f t="shared" si="166"/>
        <v>0</v>
      </c>
      <c r="Q177" s="6">
        <f>IF(Sep!$E179&gt;0,VLOOKUP($A177,Sep!$O$4:$R$207,4,FALSE),0)</f>
        <v>0</v>
      </c>
      <c r="R177" s="6">
        <f>IF(Sep!$E179&gt;0,VLOOKUP($A177,Sep!$O$4:$T$207,5,FALSE)+Sep!L$4/1000,0)</f>
        <v>0</v>
      </c>
      <c r="S177" s="16">
        <f t="shared" si="167"/>
        <v>0</v>
      </c>
      <c r="T177" s="6">
        <f>IF(Oct!$E179&gt;0,VLOOKUP($A177,Oct!$O$4:$R$207,4,FALSE),0)</f>
        <v>0</v>
      </c>
      <c r="U177" s="6">
        <f>IF(Oct!$E179&gt;0,VLOOKUP($A177,Oct!$O$4:$T$207,5,FALSE)+Oct!L$4/1000,0)</f>
        <v>0</v>
      </c>
      <c r="V177" s="16">
        <f t="shared" si="168"/>
        <v>0</v>
      </c>
      <c r="W177" s="6">
        <f>IF(Nov!$E179&gt;0,VLOOKUP($A177,Nov!$O$4:$R$207,4,FALSE),0)</f>
        <v>0</v>
      </c>
      <c r="X177" s="6">
        <f>IF(Nov!$E179&gt;0,VLOOKUP($A177,Nov!$O$4:$T$207,5,FALSE)+Nov!L$4/1000,0)</f>
        <v>0</v>
      </c>
      <c r="Y177" s="16">
        <f t="shared" si="169"/>
        <v>0</v>
      </c>
      <c r="Z177" s="6">
        <f>IF(Dec!$E179&gt;0,VLOOKUP($A177,Dec!$O$4:$R$208,4,FALSE),0)</f>
        <v>0</v>
      </c>
      <c r="AA177" s="6">
        <f>IF(Dec!$E179&gt;0,VLOOKUP($A177,Dec!$O$4:$T$208,5,FALSE)+Dec!L$4/1000,0)</f>
        <v>0</v>
      </c>
      <c r="AB177" s="16">
        <f t="shared" si="170"/>
        <v>0</v>
      </c>
      <c r="AC177" s="6">
        <f>IF(Jan!$E179&gt;0,VLOOKUP($A177,Jan!$O$4:$R$207,4,FALSE),0)</f>
        <v>0</v>
      </c>
      <c r="AD177" s="6">
        <f>IF(Jan!$E179&gt;0,VLOOKUP($A177,Jan!$O$4:$T$207,5,FALSE)+Jan!L$4/1000,0)</f>
        <v>0</v>
      </c>
      <c r="AE177" s="16">
        <f t="shared" si="171"/>
        <v>0</v>
      </c>
      <c r="AF177" s="6">
        <f>IF(Feb!$E179&gt;0,VLOOKUP($A177,Feb!$O$4:$R$207,4,FALSE),0)</f>
        <v>0</v>
      </c>
      <c r="AG177" s="6">
        <f>IF(Feb!$E179&gt;0,VLOOKUP($A177,Feb!$O$4:$T$207,5,FALSE)+Feb!L$4/1000,0)</f>
        <v>0</v>
      </c>
      <c r="AH177" s="16">
        <f t="shared" si="172"/>
        <v>0</v>
      </c>
      <c r="AI177" s="6">
        <f>IF(Mar!$E179&gt;0,VLOOKUP($A177,Mar!$O$4:$R$207,4,FALSE),0)</f>
        <v>0</v>
      </c>
      <c r="AJ177" s="6">
        <f>IF(Mar!$E179&gt;0,VLOOKUP($A177,Mar!$O$4:$T$207,5,FALSE)+Mar!L$4/1000,0)</f>
        <v>0</v>
      </c>
      <c r="AK177" s="16">
        <f t="shared" si="173"/>
        <v>0</v>
      </c>
      <c r="AN177" s="16">
        <f t="shared" si="174"/>
        <v>0</v>
      </c>
    </row>
    <row r="178" spans="2:40" x14ac:dyDescent="0.3">
      <c r="B178" s="6">
        <f>IF(Apr!$E180&gt;0,VLOOKUP($A178,Apr!$O$4:$T$209,4,FALSE),0)</f>
        <v>0</v>
      </c>
      <c r="C178" s="6">
        <f>IF(Apr!$E180&gt;0,VLOOKUP($A178,Apr!$O$4:$T$209,5,FALSE)+Apr!L$4/1000,0)</f>
        <v>0</v>
      </c>
      <c r="D178" s="16">
        <f t="shared" si="162"/>
        <v>0</v>
      </c>
      <c r="E178" s="6">
        <f>IF(May!$E180&gt;0,VLOOKUP($A178,May!$O$4:$T$208,4,FALSE),0)</f>
        <v>0</v>
      </c>
      <c r="F178" s="6">
        <f>IF(May!$E180&gt;0,VLOOKUP($A178,May!$O$4:$T$208,5,FALSE)+May!L$4/1000,0)</f>
        <v>0</v>
      </c>
      <c r="G178" s="16">
        <f t="shared" si="163"/>
        <v>0</v>
      </c>
      <c r="H178" s="6">
        <f>IF(Jun!$E180&gt;0,VLOOKUP($A178,Jun!$O$4:$R$208,4,FALSE),0)</f>
        <v>0</v>
      </c>
      <c r="I178" s="6">
        <f>IF(Jun!$E180&gt;0,VLOOKUP($A178,Jun!$O$4:$T$208,5,FALSE)+Jun!L$4/1000,0)</f>
        <v>0</v>
      </c>
      <c r="J178" s="16">
        <f t="shared" si="164"/>
        <v>0</v>
      </c>
      <c r="K178" s="6">
        <f>IF(Jul!$E180&gt;0,VLOOKUP($A178,Jul!$O$4:$R$207,4,FALSE),0)</f>
        <v>0</v>
      </c>
      <c r="L178" s="6">
        <f>IF(Jul!$E180&gt;0,VLOOKUP($A178,Jul!$O$4:$T$207,5,FALSE)+Jul!$L$4/1000,0)</f>
        <v>0</v>
      </c>
      <c r="M178" s="16">
        <f t="shared" si="165"/>
        <v>0</v>
      </c>
      <c r="N178" s="6">
        <f>IF(Aug!$E180&gt;0,VLOOKUP($A178,Aug!$O$4:$R$207,4,FALSE),0)</f>
        <v>0</v>
      </c>
      <c r="O178" s="6">
        <f>IF(Aug!$E180&gt;0,VLOOKUP($A178,Aug!$O$4:$T$207,5,FALSE)+Aug!L$4/1000,0)</f>
        <v>0</v>
      </c>
      <c r="P178" s="16">
        <f t="shared" si="166"/>
        <v>0</v>
      </c>
      <c r="Q178" s="6">
        <f>IF(Sep!$E180&gt;0,VLOOKUP($A178,Sep!$O$4:$R$207,4,FALSE),0)</f>
        <v>0</v>
      </c>
      <c r="R178" s="6">
        <f>IF(Sep!$E180&gt;0,VLOOKUP($A178,Sep!$O$4:$T$207,5,FALSE)+Sep!L$4/1000,0)</f>
        <v>0</v>
      </c>
      <c r="S178" s="16">
        <f t="shared" si="167"/>
        <v>0</v>
      </c>
      <c r="T178" s="6">
        <f>IF(Oct!$E180&gt;0,VLOOKUP($A178,Oct!$O$4:$R$207,4,FALSE),0)</f>
        <v>0</v>
      </c>
      <c r="U178" s="6">
        <f>IF(Oct!$E180&gt;0,VLOOKUP($A178,Oct!$O$4:$T$207,5,FALSE)+Oct!L$4/1000,0)</f>
        <v>0</v>
      </c>
      <c r="V178" s="16">
        <f t="shared" si="168"/>
        <v>0</v>
      </c>
      <c r="W178" s="6">
        <f>IF(Nov!$E180&gt;0,VLOOKUP($A178,Nov!$O$4:$R$207,4,FALSE),0)</f>
        <v>0</v>
      </c>
      <c r="X178" s="6">
        <f>IF(Nov!$E180&gt;0,VLOOKUP($A178,Nov!$O$4:$T$207,5,FALSE)+Nov!L$4/1000,0)</f>
        <v>0</v>
      </c>
      <c r="Y178" s="16">
        <f t="shared" si="169"/>
        <v>0</v>
      </c>
      <c r="Z178" s="6">
        <f>IF(Dec!$E180&gt;0,VLOOKUP($A178,Dec!$O$4:$R$208,4,FALSE),0)</f>
        <v>0</v>
      </c>
      <c r="AA178" s="6">
        <f>IF(Dec!$E180&gt;0,VLOOKUP($A178,Dec!$O$4:$T$208,5,FALSE)+Dec!L$4/1000,0)</f>
        <v>0</v>
      </c>
      <c r="AB178" s="16">
        <f t="shared" si="170"/>
        <v>0</v>
      </c>
      <c r="AC178" s="6">
        <f>IF(Jan!$E180&gt;0,VLOOKUP($A178,Jan!$O$4:$R$207,4,FALSE),0)</f>
        <v>0</v>
      </c>
      <c r="AD178" s="6">
        <f>IF(Jan!$E180&gt;0,VLOOKUP($A178,Jan!$O$4:$T$207,5,FALSE)+Jan!L$4/1000,0)</f>
        <v>0</v>
      </c>
      <c r="AE178" s="16">
        <f t="shared" si="171"/>
        <v>0</v>
      </c>
      <c r="AF178" s="6">
        <f>IF(Feb!$E180&gt;0,VLOOKUP($A178,Feb!$O$4:$R$207,4,FALSE),0)</f>
        <v>0</v>
      </c>
      <c r="AG178" s="6">
        <f>IF(Feb!$E180&gt;0,VLOOKUP($A178,Feb!$O$4:$T$207,5,FALSE)+Feb!L$4/1000,0)</f>
        <v>0</v>
      </c>
      <c r="AH178" s="16">
        <f t="shared" si="172"/>
        <v>0</v>
      </c>
      <c r="AI178" s="6">
        <f>IF(Mar!$E180&gt;0,VLOOKUP($A178,Mar!$O$4:$R$207,4,FALSE),0)</f>
        <v>0</v>
      </c>
      <c r="AJ178" s="6">
        <f>IF(Mar!$E180&gt;0,VLOOKUP($A178,Mar!$O$4:$T$207,5,FALSE)+Mar!L$4/1000,0)</f>
        <v>0</v>
      </c>
      <c r="AK178" s="16">
        <f t="shared" si="173"/>
        <v>0</v>
      </c>
      <c r="AN178" s="16">
        <f t="shared" si="174"/>
        <v>0</v>
      </c>
    </row>
    <row r="179" spans="2:40" x14ac:dyDescent="0.3">
      <c r="B179" s="6">
        <f>IF(Apr!$E181&gt;0,VLOOKUP($A179,Apr!$O$4:$T$209,4,FALSE),0)</f>
        <v>0</v>
      </c>
      <c r="C179" s="6">
        <f>IF(Apr!$E181&gt;0,VLOOKUP($A179,Apr!$O$4:$T$209,5,FALSE)+Apr!L$4/1000,0)</f>
        <v>0</v>
      </c>
      <c r="D179" s="16">
        <f t="shared" si="162"/>
        <v>0</v>
      </c>
      <c r="E179" s="6">
        <f>IF(May!$E181&gt;0,VLOOKUP($A179,May!$O$4:$T$208,4,FALSE),0)</f>
        <v>0</v>
      </c>
      <c r="F179" s="6">
        <f>IF(May!$E181&gt;0,VLOOKUP($A179,May!$O$4:$T$208,5,FALSE)+May!L$4/1000,0)</f>
        <v>0</v>
      </c>
      <c r="G179" s="16">
        <f t="shared" si="163"/>
        <v>0</v>
      </c>
      <c r="H179" s="6">
        <f>IF(Jun!$E181&gt;0,VLOOKUP($A179,Jun!$O$4:$R$208,4,FALSE),0)</f>
        <v>0</v>
      </c>
      <c r="I179" s="6">
        <f>IF(Jun!$E181&gt;0,VLOOKUP($A179,Jun!$O$4:$T$208,5,FALSE)+Jun!L$4/1000,0)</f>
        <v>0</v>
      </c>
      <c r="J179" s="16">
        <f t="shared" si="164"/>
        <v>0</v>
      </c>
      <c r="K179" s="6">
        <f>IF(Jul!$E181&gt;0,VLOOKUP($A179,Jul!$O$4:$R$207,4,FALSE),0)</f>
        <v>0</v>
      </c>
      <c r="L179" s="6">
        <f>IF(Jul!$E181&gt;0,VLOOKUP($A179,Jul!$O$4:$T$207,5,FALSE)+Jul!$L$4/1000,0)</f>
        <v>0</v>
      </c>
      <c r="M179" s="16">
        <f t="shared" si="165"/>
        <v>0</v>
      </c>
      <c r="N179" s="6">
        <f>IF(Aug!$E181&gt;0,VLOOKUP($A179,Aug!$O$4:$R$207,4,FALSE),0)</f>
        <v>0</v>
      </c>
      <c r="O179" s="6">
        <f>IF(Aug!$E181&gt;0,VLOOKUP($A179,Aug!$O$4:$T$207,5,FALSE)+Aug!L$4/1000,0)</f>
        <v>0</v>
      </c>
      <c r="P179" s="16">
        <f t="shared" si="166"/>
        <v>0</v>
      </c>
      <c r="Q179" s="6">
        <f>IF(Sep!$E181&gt;0,VLOOKUP($A179,Sep!$O$4:$R$207,4,FALSE),0)</f>
        <v>0</v>
      </c>
      <c r="R179" s="6">
        <f>IF(Sep!$E181&gt;0,VLOOKUP($A179,Sep!$O$4:$T$207,5,FALSE)+Sep!L$4/1000,0)</f>
        <v>0</v>
      </c>
      <c r="S179" s="16">
        <f t="shared" si="167"/>
        <v>0</v>
      </c>
      <c r="T179" s="6">
        <f>IF(Oct!$E181&gt;0,VLOOKUP($A179,Oct!$O$4:$R$207,4,FALSE),0)</f>
        <v>0</v>
      </c>
      <c r="U179" s="6">
        <f>IF(Oct!$E181&gt;0,VLOOKUP($A179,Oct!$O$4:$T$207,5,FALSE)+Oct!L$4/1000,0)</f>
        <v>0</v>
      </c>
      <c r="V179" s="16">
        <f t="shared" si="168"/>
        <v>0</v>
      </c>
      <c r="W179" s="6">
        <f>IF(Nov!$E181&gt;0,VLOOKUP($A179,Nov!$O$4:$R$207,4,FALSE),0)</f>
        <v>0</v>
      </c>
      <c r="X179" s="6">
        <f>IF(Nov!$E181&gt;0,VLOOKUP($A179,Nov!$O$4:$T$207,5,FALSE)+Nov!L$4/1000,0)</f>
        <v>0</v>
      </c>
      <c r="Y179" s="16">
        <f t="shared" si="169"/>
        <v>0</v>
      </c>
      <c r="Z179" s="6">
        <f>IF(Dec!$E181&gt;0,VLOOKUP($A179,Dec!$O$4:$R$208,4,FALSE),0)</f>
        <v>0</v>
      </c>
      <c r="AA179" s="6">
        <f>IF(Dec!$E181&gt;0,VLOOKUP($A179,Dec!$O$4:$T$208,5,FALSE)+Dec!L$4/1000,0)</f>
        <v>0</v>
      </c>
      <c r="AB179" s="16">
        <f t="shared" si="170"/>
        <v>0</v>
      </c>
      <c r="AC179" s="6">
        <f>IF(Jan!$E181&gt;0,VLOOKUP($A179,Jan!$O$4:$R$207,4,FALSE),0)</f>
        <v>0</v>
      </c>
      <c r="AD179" s="6">
        <f>IF(Jan!$E181&gt;0,VLOOKUP($A179,Jan!$O$4:$T$207,5,FALSE)+Jan!L$4/1000,0)</f>
        <v>0</v>
      </c>
      <c r="AE179" s="16">
        <f t="shared" si="171"/>
        <v>0</v>
      </c>
      <c r="AF179" s="6">
        <f>IF(Feb!$E181&gt;0,VLOOKUP($A179,Feb!$O$4:$R$207,4,FALSE),0)</f>
        <v>0</v>
      </c>
      <c r="AG179" s="6">
        <f>IF(Feb!$E181&gt;0,VLOOKUP($A179,Feb!$O$4:$T$207,5,FALSE)+Feb!L$4/1000,0)</f>
        <v>0</v>
      </c>
      <c r="AH179" s="16">
        <f t="shared" si="172"/>
        <v>0</v>
      </c>
      <c r="AI179" s="6">
        <f>IF(Mar!$E181&gt;0,VLOOKUP($A179,Mar!$O$4:$R$207,4,FALSE),0)</f>
        <v>0</v>
      </c>
      <c r="AJ179" s="6">
        <f>IF(Mar!$E181&gt;0,VLOOKUP($A179,Mar!$O$4:$T$207,5,FALSE)+Mar!L$4/1000,0)</f>
        <v>0</v>
      </c>
      <c r="AK179" s="16">
        <f t="shared" si="173"/>
        <v>0</v>
      </c>
      <c r="AN179" s="16">
        <f t="shared" si="174"/>
        <v>0</v>
      </c>
    </row>
    <row r="180" spans="2:40" x14ac:dyDescent="0.3">
      <c r="B180" s="6">
        <f>IF(Apr!$E182&gt;0,VLOOKUP($A180,Apr!$O$4:$T$209,4,FALSE),0)</f>
        <v>0</v>
      </c>
      <c r="C180" s="6">
        <f>IF(Apr!$E182&gt;0,VLOOKUP($A180,Apr!$O$4:$T$209,5,FALSE)+Apr!L$4/1000,0)</f>
        <v>0</v>
      </c>
      <c r="D180" s="16">
        <f t="shared" si="162"/>
        <v>0</v>
      </c>
      <c r="E180" s="6">
        <f>IF(May!$E182&gt;0,VLOOKUP($A180,May!$O$4:$T$208,4,FALSE),0)</f>
        <v>0</v>
      </c>
      <c r="F180" s="6">
        <f>IF(May!$E182&gt;0,VLOOKUP($A180,May!$O$4:$T$208,5,FALSE)+May!L$4/1000,0)</f>
        <v>0</v>
      </c>
      <c r="G180" s="16">
        <f t="shared" si="163"/>
        <v>0</v>
      </c>
      <c r="H180" s="6">
        <f>IF(Jun!$E182&gt;0,VLOOKUP($A180,Jun!$O$4:$R$208,4,FALSE),0)</f>
        <v>0</v>
      </c>
      <c r="I180" s="6">
        <f>IF(Jun!$E182&gt;0,VLOOKUP($A180,Jun!$O$4:$T$208,5,FALSE)+Jun!L$4/1000,0)</f>
        <v>0</v>
      </c>
      <c r="J180" s="16">
        <f t="shared" si="164"/>
        <v>0</v>
      </c>
      <c r="K180" s="6">
        <f>IF(Jul!$E182&gt;0,VLOOKUP($A180,Jul!$O$4:$R$207,4,FALSE),0)</f>
        <v>0</v>
      </c>
      <c r="L180" s="6">
        <f>IF(Jul!$E182&gt;0,VLOOKUP($A180,Jul!$O$4:$T$207,5,FALSE)+Jul!$L$4/1000,0)</f>
        <v>0</v>
      </c>
      <c r="M180" s="16">
        <f t="shared" si="165"/>
        <v>0</v>
      </c>
      <c r="N180" s="6">
        <f>IF(Aug!$E182&gt;0,VLOOKUP($A180,Aug!$O$4:$R$207,4,FALSE),0)</f>
        <v>0</v>
      </c>
      <c r="O180" s="6">
        <f>IF(Aug!$E182&gt;0,VLOOKUP($A180,Aug!$O$4:$T$207,5,FALSE)+Aug!L$4/1000,0)</f>
        <v>0</v>
      </c>
      <c r="P180" s="16">
        <f t="shared" si="166"/>
        <v>0</v>
      </c>
      <c r="Q180" s="6">
        <f>IF(Sep!$E182&gt;0,VLOOKUP($A180,Sep!$O$4:$R$207,4,FALSE),0)</f>
        <v>0</v>
      </c>
      <c r="R180" s="6">
        <f>IF(Sep!$E182&gt;0,VLOOKUP($A180,Sep!$O$4:$T$207,5,FALSE)+Sep!L$4/1000,0)</f>
        <v>0</v>
      </c>
      <c r="S180" s="16">
        <f t="shared" si="167"/>
        <v>0</v>
      </c>
      <c r="T180" s="6">
        <f>IF(Oct!$E182&gt;0,VLOOKUP($A180,Oct!$O$4:$R$207,4,FALSE),0)</f>
        <v>0</v>
      </c>
      <c r="U180" s="6">
        <f>IF(Oct!$E182&gt;0,VLOOKUP($A180,Oct!$O$4:$T$207,5,FALSE)+Oct!L$4/1000,0)</f>
        <v>0</v>
      </c>
      <c r="V180" s="16">
        <f t="shared" si="168"/>
        <v>0</v>
      </c>
      <c r="W180" s="6">
        <f>IF(Nov!$E182&gt;0,VLOOKUP($A180,Nov!$O$4:$R$207,4,FALSE),0)</f>
        <v>0</v>
      </c>
      <c r="X180" s="6">
        <f>IF(Nov!$E182&gt;0,VLOOKUP($A180,Nov!$O$4:$T$207,5,FALSE)+Nov!L$4/1000,0)</f>
        <v>0</v>
      </c>
      <c r="Y180" s="16">
        <f t="shared" si="169"/>
        <v>0</v>
      </c>
      <c r="Z180" s="6">
        <f>IF(Dec!$E182&gt;0,VLOOKUP($A180,Dec!$O$4:$R$208,4,FALSE),0)</f>
        <v>0</v>
      </c>
      <c r="AA180" s="6">
        <f>IF(Dec!$E182&gt;0,VLOOKUP($A180,Dec!$O$4:$T$208,5,FALSE)+Dec!L$4/1000,0)</f>
        <v>0</v>
      </c>
      <c r="AB180" s="16">
        <f t="shared" si="170"/>
        <v>0</v>
      </c>
      <c r="AC180" s="6">
        <f>IF(Jan!$E182&gt;0,VLOOKUP($A180,Jan!$O$4:$R$207,4,FALSE),0)</f>
        <v>0</v>
      </c>
      <c r="AD180" s="6">
        <f>IF(Jan!$E182&gt;0,VLOOKUP($A180,Jan!$O$4:$T$207,5,FALSE)+Jan!L$4/1000,0)</f>
        <v>0</v>
      </c>
      <c r="AE180" s="16">
        <f t="shared" si="171"/>
        <v>0</v>
      </c>
      <c r="AF180" s="6">
        <f>IF(Feb!$E182&gt;0,VLOOKUP($A180,Feb!$O$4:$R$207,4,FALSE),0)</f>
        <v>0</v>
      </c>
      <c r="AG180" s="6">
        <f>IF(Feb!$E182&gt;0,VLOOKUP($A180,Feb!$O$4:$T$207,5,FALSE)+Feb!L$4/1000,0)</f>
        <v>0</v>
      </c>
      <c r="AH180" s="16">
        <f t="shared" si="172"/>
        <v>0</v>
      </c>
      <c r="AI180" s="6">
        <f>IF(Mar!$E182&gt;0,VLOOKUP($A180,Mar!$O$4:$R$207,4,FALSE),0)</f>
        <v>0</v>
      </c>
      <c r="AJ180" s="6">
        <f>IF(Mar!$E182&gt;0,VLOOKUP($A180,Mar!$O$4:$T$207,5,FALSE)+Mar!L$4/1000,0)</f>
        <v>0</v>
      </c>
      <c r="AK180" s="16">
        <f t="shared" si="173"/>
        <v>0</v>
      </c>
      <c r="AN180" s="16">
        <f t="shared" si="174"/>
        <v>0</v>
      </c>
    </row>
    <row r="181" spans="2:40" x14ac:dyDescent="0.3">
      <c r="B181" s="6">
        <f>IF(Apr!$E183&gt;0,VLOOKUP($A181,Apr!$O$4:$T$209,4,FALSE),0)</f>
        <v>0</v>
      </c>
      <c r="C181" s="6">
        <f>IF(Apr!$E183&gt;0,VLOOKUP($A181,Apr!$O$4:$T$209,5,FALSE)+Apr!L$4/1000,0)</f>
        <v>0</v>
      </c>
      <c r="D181" s="16">
        <f t="shared" si="162"/>
        <v>0</v>
      </c>
      <c r="E181" s="6">
        <f>IF(May!$E183&gt;0,VLOOKUP($A181,May!$O$4:$T$208,4,FALSE),0)</f>
        <v>0</v>
      </c>
      <c r="F181" s="6">
        <f>IF(May!$E183&gt;0,VLOOKUP($A181,May!$O$4:$T$208,5,FALSE)+May!L$4/1000,0)</f>
        <v>0</v>
      </c>
      <c r="G181" s="16">
        <f t="shared" si="163"/>
        <v>0</v>
      </c>
      <c r="H181" s="6">
        <f>IF(Jun!$E183&gt;0,VLOOKUP($A181,Jun!$O$4:$R$208,4,FALSE),0)</f>
        <v>0</v>
      </c>
      <c r="I181" s="6">
        <f>IF(Jun!$E183&gt;0,VLOOKUP($A181,Jun!$O$4:$T$208,5,FALSE)+Jun!L$4/1000,0)</f>
        <v>0</v>
      </c>
      <c r="J181" s="16">
        <f t="shared" si="164"/>
        <v>0</v>
      </c>
      <c r="K181" s="6">
        <f>IF(Jul!$E183&gt;0,VLOOKUP($A181,Jul!$O$4:$R$207,4,FALSE),0)</f>
        <v>0</v>
      </c>
      <c r="L181" s="6">
        <f>IF(Jul!$E183&gt;0,VLOOKUP($A181,Jul!$O$4:$T$207,5,FALSE)+Jul!$L$4/1000,0)</f>
        <v>0</v>
      </c>
      <c r="M181" s="16">
        <f t="shared" si="165"/>
        <v>0</v>
      </c>
      <c r="N181" s="6">
        <f>IF(Aug!$E183&gt;0,VLOOKUP($A181,Aug!$O$4:$R$207,4,FALSE),0)</f>
        <v>0</v>
      </c>
      <c r="O181" s="6">
        <f>IF(Aug!$E183&gt;0,VLOOKUP($A181,Aug!$O$4:$T$207,5,FALSE)+Aug!L$4/1000,0)</f>
        <v>0</v>
      </c>
      <c r="P181" s="16">
        <f t="shared" si="166"/>
        <v>0</v>
      </c>
      <c r="Q181" s="6">
        <f>IF(Sep!$E183&gt;0,VLOOKUP($A181,Sep!$O$4:$R$207,4,FALSE),0)</f>
        <v>0</v>
      </c>
      <c r="R181" s="6">
        <f>IF(Sep!$E183&gt;0,VLOOKUP($A181,Sep!$O$4:$T$207,5,FALSE)+Sep!L$4/1000,0)</f>
        <v>0</v>
      </c>
      <c r="S181" s="16">
        <f t="shared" si="167"/>
        <v>0</v>
      </c>
      <c r="T181" s="6">
        <f>IF(Oct!$E183&gt;0,VLOOKUP($A181,Oct!$O$4:$R$207,4,FALSE),0)</f>
        <v>0</v>
      </c>
      <c r="U181" s="6">
        <f>IF(Oct!$E183&gt;0,VLOOKUP($A181,Oct!$O$4:$T$207,5,FALSE)+Oct!L$4/1000,0)</f>
        <v>0</v>
      </c>
      <c r="V181" s="16">
        <f t="shared" si="168"/>
        <v>0</v>
      </c>
      <c r="W181" s="6">
        <f>IF(Nov!$E183&gt;0,VLOOKUP($A181,Nov!$O$4:$R$207,4,FALSE),0)</f>
        <v>0</v>
      </c>
      <c r="X181" s="6">
        <f>IF(Nov!$E183&gt;0,VLOOKUP($A181,Nov!$O$4:$T$207,5,FALSE)+Nov!L$4/1000,0)</f>
        <v>0</v>
      </c>
      <c r="Y181" s="16">
        <f t="shared" si="169"/>
        <v>0</v>
      </c>
      <c r="Z181" s="6">
        <f>IF(Dec!$E183&gt;0,VLOOKUP($A181,Dec!$O$4:$R$208,4,FALSE),0)</f>
        <v>0</v>
      </c>
      <c r="AA181" s="6">
        <f>IF(Dec!$E183&gt;0,VLOOKUP($A181,Dec!$O$4:$T$208,5,FALSE)+Dec!L$4/1000,0)</f>
        <v>0</v>
      </c>
      <c r="AB181" s="16">
        <f t="shared" si="170"/>
        <v>0</v>
      </c>
      <c r="AC181" s="6">
        <f>IF(Jan!$E183&gt;0,VLOOKUP($A181,Jan!$O$4:$R$207,4,FALSE),0)</f>
        <v>0</v>
      </c>
      <c r="AD181" s="6">
        <f>IF(Jan!$E183&gt;0,VLOOKUP($A181,Jan!$O$4:$T$207,5,FALSE)+Jan!L$4/1000,0)</f>
        <v>0</v>
      </c>
      <c r="AE181" s="16">
        <f t="shared" si="171"/>
        <v>0</v>
      </c>
      <c r="AF181" s="6">
        <f>IF(Feb!$E183&gt;0,VLOOKUP($A181,Feb!$O$4:$R$207,4,FALSE),0)</f>
        <v>0</v>
      </c>
      <c r="AG181" s="6">
        <f>IF(Feb!$E183&gt;0,VLOOKUP($A181,Feb!$O$4:$T$207,5,FALSE)+Feb!L$4/1000,0)</f>
        <v>0</v>
      </c>
      <c r="AH181" s="16">
        <f t="shared" si="172"/>
        <v>0</v>
      </c>
      <c r="AI181" s="6">
        <f>IF(Mar!$E183&gt;0,VLOOKUP($A181,Mar!$O$4:$R$207,4,FALSE),0)</f>
        <v>0</v>
      </c>
      <c r="AJ181" s="6">
        <f>IF(Mar!$E183&gt;0,VLOOKUP($A181,Mar!$O$4:$T$207,5,FALSE)+Mar!L$4/1000,0)</f>
        <v>0</v>
      </c>
      <c r="AK181" s="16">
        <f t="shared" si="173"/>
        <v>0</v>
      </c>
      <c r="AN181" s="16">
        <f t="shared" si="174"/>
        <v>0</v>
      </c>
    </row>
    <row r="182" spans="2:40" x14ac:dyDescent="0.3">
      <c r="B182" s="6">
        <f>IF(Apr!$E184&gt;0,VLOOKUP($A182,Apr!$O$4:$T$209,4,FALSE),0)</f>
        <v>0</v>
      </c>
      <c r="C182" s="6">
        <f>IF(Apr!$E184&gt;0,VLOOKUP($A182,Apr!$O$4:$T$209,5,FALSE)+Apr!L$4/1000,0)</f>
        <v>0</v>
      </c>
      <c r="D182" s="16">
        <f t="shared" si="162"/>
        <v>0</v>
      </c>
      <c r="E182" s="6">
        <f>IF(May!$E184&gt;0,VLOOKUP($A182,May!$O$4:$T$208,4,FALSE),0)</f>
        <v>0</v>
      </c>
      <c r="F182" s="6">
        <f>IF(May!$E184&gt;0,VLOOKUP($A182,May!$O$4:$T$208,5,FALSE)+May!L$4/1000,0)</f>
        <v>0</v>
      </c>
      <c r="G182" s="16">
        <f t="shared" si="163"/>
        <v>0</v>
      </c>
      <c r="H182" s="6">
        <f>IF(Jun!$E184&gt;0,VLOOKUP($A182,Jun!$O$4:$R$208,4,FALSE),0)</f>
        <v>0</v>
      </c>
      <c r="I182" s="6">
        <f>IF(Jun!$E184&gt;0,VLOOKUP($A182,Jun!$O$4:$T$208,5,FALSE)+Jun!L$4/1000,0)</f>
        <v>0</v>
      </c>
      <c r="J182" s="16">
        <f t="shared" si="164"/>
        <v>0</v>
      </c>
      <c r="K182" s="6">
        <f>IF(Jul!$E184&gt;0,VLOOKUP($A182,Jul!$O$4:$R$207,4,FALSE),0)</f>
        <v>0</v>
      </c>
      <c r="L182" s="6">
        <f>IF(Jul!$E184&gt;0,VLOOKUP($A182,Jul!$O$4:$T$207,5,FALSE)+Jul!$L$4/1000,0)</f>
        <v>0</v>
      </c>
      <c r="M182" s="16">
        <f t="shared" si="165"/>
        <v>0</v>
      </c>
      <c r="N182" s="6">
        <f>IF(Aug!$E184&gt;0,VLOOKUP($A182,Aug!$O$4:$R$207,4,FALSE),0)</f>
        <v>0</v>
      </c>
      <c r="O182" s="6">
        <f>IF(Aug!$E184&gt;0,VLOOKUP($A182,Aug!$O$4:$T$207,5,FALSE)+Aug!L$4/1000,0)</f>
        <v>0</v>
      </c>
      <c r="P182" s="16">
        <f t="shared" si="166"/>
        <v>0</v>
      </c>
      <c r="Q182" s="6">
        <f>IF(Sep!$E184&gt;0,VLOOKUP($A182,Sep!$O$4:$R$207,4,FALSE),0)</f>
        <v>0</v>
      </c>
      <c r="R182" s="6">
        <f>IF(Sep!$E184&gt;0,VLOOKUP($A182,Sep!$O$4:$T$207,5,FALSE)+Sep!L$4/1000,0)</f>
        <v>0</v>
      </c>
      <c r="S182" s="16">
        <f t="shared" si="167"/>
        <v>0</v>
      </c>
      <c r="T182" s="6">
        <f>IF(Oct!$E184&gt;0,VLOOKUP($A182,Oct!$O$4:$R$207,4,FALSE),0)</f>
        <v>0</v>
      </c>
      <c r="U182" s="6">
        <f>IF(Oct!$E184&gt;0,VLOOKUP($A182,Oct!$O$4:$T$207,5,FALSE)+Oct!L$4/1000,0)</f>
        <v>0</v>
      </c>
      <c r="V182" s="16">
        <f t="shared" si="168"/>
        <v>0</v>
      </c>
      <c r="W182" s="6">
        <f>IF(Nov!$E184&gt;0,VLOOKUP($A182,Nov!$O$4:$R$207,4,FALSE),0)</f>
        <v>0</v>
      </c>
      <c r="X182" s="6">
        <f>IF(Nov!$E184&gt;0,VLOOKUP($A182,Nov!$O$4:$T$207,5,FALSE)+Nov!L$4/1000,0)</f>
        <v>0</v>
      </c>
      <c r="Y182" s="16">
        <f t="shared" si="169"/>
        <v>0</v>
      </c>
      <c r="Z182" s="6">
        <f>IF(Dec!$E184&gt;0,VLOOKUP($A182,Dec!$O$4:$R$208,4,FALSE),0)</f>
        <v>0</v>
      </c>
      <c r="AA182" s="6">
        <f>IF(Dec!$E184&gt;0,VLOOKUP($A182,Dec!$O$4:$T$208,5,FALSE)+Dec!L$4/1000,0)</f>
        <v>0</v>
      </c>
      <c r="AB182" s="16">
        <f t="shared" si="170"/>
        <v>0</v>
      </c>
      <c r="AC182" s="6">
        <f>IF(Jan!$E184&gt;0,VLOOKUP($A182,Jan!$O$4:$R$207,4,FALSE),0)</f>
        <v>0</v>
      </c>
      <c r="AD182" s="6">
        <f>IF(Jan!$E184&gt;0,VLOOKUP($A182,Jan!$O$4:$T$207,5,FALSE)+Jan!L$4/1000,0)</f>
        <v>0</v>
      </c>
      <c r="AE182" s="16">
        <f t="shared" si="171"/>
        <v>0</v>
      </c>
      <c r="AF182" s="6">
        <f>IF(Feb!$E184&gt;0,VLOOKUP($A182,Feb!$O$4:$R$207,4,FALSE),0)</f>
        <v>0</v>
      </c>
      <c r="AG182" s="6">
        <f>IF(Feb!$E184&gt;0,VLOOKUP($A182,Feb!$O$4:$T$207,5,FALSE)+Feb!L$4/1000,0)</f>
        <v>0</v>
      </c>
      <c r="AH182" s="16">
        <f t="shared" si="172"/>
        <v>0</v>
      </c>
      <c r="AI182" s="6">
        <f>IF(Mar!$E184&gt;0,VLOOKUP($A182,Mar!$O$4:$R$207,4,FALSE),0)</f>
        <v>0</v>
      </c>
      <c r="AJ182" s="6">
        <f>IF(Mar!$E184&gt;0,VLOOKUP($A182,Mar!$O$4:$T$207,5,FALSE)+Mar!L$4/1000,0)</f>
        <v>0</v>
      </c>
      <c r="AK182" s="16">
        <f t="shared" si="173"/>
        <v>0</v>
      </c>
      <c r="AN182" s="16">
        <f t="shared" si="174"/>
        <v>0</v>
      </c>
    </row>
    <row r="183" spans="2:40" x14ac:dyDescent="0.3">
      <c r="B183" s="6">
        <f>IF(Apr!$E185&gt;0,VLOOKUP($A183,Apr!$O$4:$T$209,4,FALSE),0)</f>
        <v>0</v>
      </c>
      <c r="C183" s="6">
        <f>IF(Apr!$E185&gt;0,VLOOKUP($A183,Apr!$O$4:$T$209,5,FALSE)+Apr!L$4/1000,0)</f>
        <v>0</v>
      </c>
      <c r="D183" s="16">
        <f t="shared" si="162"/>
        <v>0</v>
      </c>
      <c r="E183" s="6">
        <f>IF(May!$E185&gt;0,VLOOKUP($A183,May!$O$4:$T$208,4,FALSE),0)</f>
        <v>0</v>
      </c>
      <c r="F183" s="6">
        <f>IF(May!$E185&gt;0,VLOOKUP($A183,May!$O$4:$T$208,5,FALSE)+May!L$4/1000,0)</f>
        <v>0</v>
      </c>
      <c r="G183" s="16">
        <f t="shared" si="163"/>
        <v>0</v>
      </c>
      <c r="H183" s="6">
        <f>IF(Jun!$E185&gt;0,VLOOKUP($A183,Jun!$O$4:$R$208,4,FALSE),0)</f>
        <v>0</v>
      </c>
      <c r="I183" s="6">
        <f>IF(Jun!$E185&gt;0,VLOOKUP($A183,Jun!$O$4:$T$208,5,FALSE)+Jun!L$4/1000,0)</f>
        <v>0</v>
      </c>
      <c r="J183" s="16">
        <f t="shared" si="164"/>
        <v>0</v>
      </c>
      <c r="K183" s="6">
        <f>IF(Jul!$E185&gt;0,VLOOKUP($A183,Jul!$O$4:$R$207,4,FALSE),0)</f>
        <v>0</v>
      </c>
      <c r="L183" s="6">
        <f>IF(Jul!$E185&gt;0,VLOOKUP($A183,Jul!$O$4:$T$207,5,FALSE)+Jul!$L$4/1000,0)</f>
        <v>0</v>
      </c>
      <c r="M183" s="16">
        <f t="shared" si="165"/>
        <v>0</v>
      </c>
      <c r="N183" s="6">
        <f>IF(Aug!$E185&gt;0,VLOOKUP($A183,Aug!$O$4:$R$207,4,FALSE),0)</f>
        <v>0</v>
      </c>
      <c r="O183" s="6">
        <f>IF(Aug!$E185&gt;0,VLOOKUP($A183,Aug!$O$4:$T$207,5,FALSE)+Aug!L$4/1000,0)</f>
        <v>0</v>
      </c>
      <c r="P183" s="16">
        <f t="shared" si="166"/>
        <v>0</v>
      </c>
      <c r="Q183" s="6">
        <f>IF(Sep!$E185&gt;0,VLOOKUP($A183,Sep!$O$4:$R$207,4,FALSE),0)</f>
        <v>0</v>
      </c>
      <c r="R183" s="6">
        <f>IF(Sep!$E185&gt;0,VLOOKUP($A183,Sep!$O$4:$T$207,5,FALSE)+Sep!L$4/1000,0)</f>
        <v>0</v>
      </c>
      <c r="S183" s="16">
        <f t="shared" si="167"/>
        <v>0</v>
      </c>
      <c r="T183" s="6">
        <f>IF(Oct!$E185&gt;0,VLOOKUP($A183,Oct!$O$4:$R$207,4,FALSE),0)</f>
        <v>0</v>
      </c>
      <c r="U183" s="6">
        <f>IF(Oct!$E185&gt;0,VLOOKUP($A183,Oct!$O$4:$T$207,5,FALSE)+Oct!L$4/1000,0)</f>
        <v>0</v>
      </c>
      <c r="V183" s="16">
        <f t="shared" si="168"/>
        <v>0</v>
      </c>
      <c r="W183" s="6">
        <f>IF(Nov!$E185&gt;0,VLOOKUP($A183,Nov!$O$4:$R$207,4,FALSE),0)</f>
        <v>0</v>
      </c>
      <c r="X183" s="6">
        <f>IF(Nov!$E185&gt;0,VLOOKUP($A183,Nov!$O$4:$T$207,5,FALSE)+Nov!L$4/1000,0)</f>
        <v>0</v>
      </c>
      <c r="Y183" s="16">
        <f t="shared" si="169"/>
        <v>0</v>
      </c>
      <c r="Z183" s="6">
        <f>IF(Dec!$E185&gt;0,VLOOKUP($A183,Dec!$O$4:$R$208,4,FALSE),0)</f>
        <v>0</v>
      </c>
      <c r="AA183" s="6">
        <f>IF(Dec!$E185&gt;0,VLOOKUP($A183,Dec!$O$4:$T$208,5,FALSE)+Dec!L$4/1000,0)</f>
        <v>0</v>
      </c>
      <c r="AB183" s="16">
        <f t="shared" si="170"/>
        <v>0</v>
      </c>
      <c r="AC183" s="6">
        <f>IF(Jan!$E185&gt;0,VLOOKUP($A183,Jan!$O$4:$R$207,4,FALSE),0)</f>
        <v>0</v>
      </c>
      <c r="AD183" s="6">
        <f>IF(Jan!$E185&gt;0,VLOOKUP($A183,Jan!$O$4:$T$207,5,FALSE)+Jan!L$4/1000,0)</f>
        <v>0</v>
      </c>
      <c r="AE183" s="16">
        <f t="shared" si="171"/>
        <v>0</v>
      </c>
      <c r="AF183" s="6">
        <f>IF(Feb!$E185&gt;0,VLOOKUP($A183,Feb!$O$4:$R$207,4,FALSE),0)</f>
        <v>0</v>
      </c>
      <c r="AG183" s="6">
        <f>IF(Feb!$E185&gt;0,VLOOKUP($A183,Feb!$O$4:$T$207,5,FALSE)+Feb!L$4/1000,0)</f>
        <v>0</v>
      </c>
      <c r="AH183" s="16">
        <f t="shared" si="172"/>
        <v>0</v>
      </c>
      <c r="AI183" s="6">
        <f>IF(Mar!$E185&gt;0,VLOOKUP($A183,Mar!$O$4:$R$207,4,FALSE),0)</f>
        <v>0</v>
      </c>
      <c r="AJ183" s="6">
        <f>IF(Mar!$E185&gt;0,VLOOKUP($A183,Mar!$O$4:$T$207,5,FALSE)+Mar!L$4/1000,0)</f>
        <v>0</v>
      </c>
      <c r="AK183" s="16">
        <f t="shared" si="173"/>
        <v>0</v>
      </c>
      <c r="AN183" s="16">
        <f t="shared" si="174"/>
        <v>0</v>
      </c>
    </row>
    <row r="184" spans="2:40" x14ac:dyDescent="0.3">
      <c r="B184" s="6">
        <f>IF(Apr!$E186&gt;0,VLOOKUP($A184,Apr!$O$4:$T$209,4,FALSE),0)</f>
        <v>0</v>
      </c>
      <c r="C184" s="6">
        <f>IF(Apr!$E186&gt;0,VLOOKUP($A184,Apr!$O$4:$T$209,5,FALSE)+Apr!L$4/1000,0)</f>
        <v>0</v>
      </c>
      <c r="D184" s="16">
        <f t="shared" si="162"/>
        <v>0</v>
      </c>
      <c r="E184" s="6">
        <f>IF(May!$E186&gt;0,VLOOKUP($A184,May!$O$4:$T$208,4,FALSE),0)</f>
        <v>0</v>
      </c>
      <c r="F184" s="6">
        <f>IF(May!$E186&gt;0,VLOOKUP($A184,May!$O$4:$T$208,5,FALSE)+May!L$4/1000,0)</f>
        <v>0</v>
      </c>
      <c r="G184" s="16">
        <f t="shared" si="163"/>
        <v>0</v>
      </c>
      <c r="H184" s="6">
        <f>IF(Jun!$E186&gt;0,VLOOKUP($A184,Jun!$O$4:$R$208,4,FALSE),0)</f>
        <v>0</v>
      </c>
      <c r="I184" s="6">
        <f>IF(Jun!$E186&gt;0,VLOOKUP($A184,Jun!$O$4:$T$208,5,FALSE)+Jun!L$4/1000,0)</f>
        <v>0</v>
      </c>
      <c r="J184" s="16">
        <f t="shared" si="164"/>
        <v>0</v>
      </c>
      <c r="K184" s="6">
        <f>IF(Jul!$E186&gt;0,VLOOKUP($A184,Jul!$O$4:$R$207,4,FALSE),0)</f>
        <v>0</v>
      </c>
      <c r="L184" s="6">
        <f>IF(Jul!$E186&gt;0,VLOOKUP($A184,Jul!$O$4:$T$207,5,FALSE)+Jul!$L$4/1000,0)</f>
        <v>0</v>
      </c>
      <c r="M184" s="16">
        <f t="shared" si="165"/>
        <v>0</v>
      </c>
      <c r="N184" s="6">
        <f>IF(Aug!$E186&gt;0,VLOOKUP($A184,Aug!$O$4:$R$207,4,FALSE),0)</f>
        <v>0</v>
      </c>
      <c r="O184" s="6">
        <f>IF(Aug!$E186&gt;0,VLOOKUP($A184,Aug!$O$4:$T$207,5,FALSE)+Aug!L$4/1000,0)</f>
        <v>0</v>
      </c>
      <c r="P184" s="16">
        <f t="shared" si="166"/>
        <v>0</v>
      </c>
      <c r="Q184" s="6">
        <f>IF(Sep!$E186&gt;0,VLOOKUP($A184,Sep!$O$4:$R$207,4,FALSE),0)</f>
        <v>0</v>
      </c>
      <c r="R184" s="6">
        <f>IF(Sep!$E186&gt;0,VLOOKUP($A184,Sep!$O$4:$T$207,5,FALSE)+Sep!L$4/1000,0)</f>
        <v>0</v>
      </c>
      <c r="S184" s="16">
        <f t="shared" si="167"/>
        <v>0</v>
      </c>
      <c r="T184" s="6">
        <f>IF(Oct!$E186&gt;0,VLOOKUP($A184,Oct!$O$4:$R$207,4,FALSE),0)</f>
        <v>0</v>
      </c>
      <c r="U184" s="6">
        <f>IF(Oct!$E186&gt;0,VLOOKUP($A184,Oct!$O$4:$T$207,5,FALSE)+Oct!L$4/1000,0)</f>
        <v>0</v>
      </c>
      <c r="V184" s="16">
        <f t="shared" si="168"/>
        <v>0</v>
      </c>
      <c r="W184" s="6">
        <f>IF(Nov!$E186&gt;0,VLOOKUP($A184,Nov!$O$4:$R$207,4,FALSE),0)</f>
        <v>0</v>
      </c>
      <c r="X184" s="6">
        <f>IF(Nov!$E186&gt;0,VLOOKUP($A184,Nov!$O$4:$T$207,5,FALSE)+Nov!L$4/1000,0)</f>
        <v>0</v>
      </c>
      <c r="Y184" s="16">
        <f t="shared" si="169"/>
        <v>0</v>
      </c>
      <c r="Z184" s="6">
        <f>IF(Dec!$E186&gt;0,VLOOKUP($A184,Dec!$O$4:$R$208,4,FALSE),0)</f>
        <v>0</v>
      </c>
      <c r="AA184" s="6">
        <f>IF(Dec!$E186&gt;0,VLOOKUP($A184,Dec!$O$4:$T$208,5,FALSE)+Dec!L$4/1000,0)</f>
        <v>0</v>
      </c>
      <c r="AB184" s="16">
        <f t="shared" si="170"/>
        <v>0</v>
      </c>
      <c r="AC184" s="6">
        <f>IF(Jan!$E186&gt;0,VLOOKUP($A184,Jan!$O$4:$R$207,4,FALSE),0)</f>
        <v>0</v>
      </c>
      <c r="AD184" s="6">
        <f>IF(Jan!$E186&gt;0,VLOOKUP($A184,Jan!$O$4:$T$207,5,FALSE)+Jan!L$4/1000,0)</f>
        <v>0</v>
      </c>
      <c r="AE184" s="16">
        <f t="shared" si="171"/>
        <v>0</v>
      </c>
      <c r="AF184" s="6">
        <f>IF(Feb!$E186&gt;0,VLOOKUP($A184,Feb!$O$4:$R$207,4,FALSE),0)</f>
        <v>0</v>
      </c>
      <c r="AG184" s="6">
        <f>IF(Feb!$E186&gt;0,VLOOKUP($A184,Feb!$O$4:$T$207,5,FALSE)+Feb!L$4/1000,0)</f>
        <v>0</v>
      </c>
      <c r="AH184" s="16">
        <f t="shared" si="172"/>
        <v>0</v>
      </c>
      <c r="AI184" s="6">
        <f>IF(Mar!$E186&gt;0,VLOOKUP($A184,Mar!$O$4:$R$207,4,FALSE),0)</f>
        <v>0</v>
      </c>
      <c r="AJ184" s="6">
        <f>IF(Mar!$E186&gt;0,VLOOKUP($A184,Mar!$O$4:$T$207,5,FALSE)+Mar!L$4/1000,0)</f>
        <v>0</v>
      </c>
      <c r="AK184" s="16">
        <f t="shared" si="173"/>
        <v>0</v>
      </c>
      <c r="AN184" s="16">
        <f t="shared" si="174"/>
        <v>0</v>
      </c>
    </row>
    <row r="185" spans="2:40" x14ac:dyDescent="0.3">
      <c r="B185" s="6">
        <f>IF(Apr!$E187&gt;0,VLOOKUP($A185,Apr!$O$4:$T$209,4,FALSE),0)</f>
        <v>0</v>
      </c>
      <c r="C185" s="6">
        <f>IF(Apr!$E187&gt;0,VLOOKUP($A185,Apr!$O$4:$T$209,5,FALSE)+Apr!L$4/1000,0)</f>
        <v>0</v>
      </c>
      <c r="D185" s="16">
        <f t="shared" si="162"/>
        <v>0</v>
      </c>
      <c r="E185" s="6">
        <f>IF(May!$E187&gt;0,VLOOKUP($A185,May!$O$4:$T$208,4,FALSE),0)</f>
        <v>0</v>
      </c>
      <c r="F185" s="6">
        <f>IF(May!$E187&gt;0,VLOOKUP($A185,May!$O$4:$T$208,5,FALSE)+May!L$4/1000,0)</f>
        <v>0</v>
      </c>
      <c r="G185" s="16">
        <f t="shared" si="163"/>
        <v>0</v>
      </c>
      <c r="H185" s="6">
        <f>IF(Jun!$E187&gt;0,VLOOKUP($A185,Jun!$O$4:$R$208,4,FALSE),0)</f>
        <v>0</v>
      </c>
      <c r="I185" s="6">
        <f>IF(Jun!$E187&gt;0,VLOOKUP($A185,Jun!$O$4:$T$208,5,FALSE)+Jun!L$4/1000,0)</f>
        <v>0</v>
      </c>
      <c r="J185" s="16">
        <f t="shared" si="164"/>
        <v>0</v>
      </c>
      <c r="K185" s="6">
        <f>IF(Jul!$E187&gt;0,VLOOKUP($A185,Jul!$O$4:$R$207,4,FALSE),0)</f>
        <v>0</v>
      </c>
      <c r="L185" s="6">
        <f>IF(Jul!$E187&gt;0,VLOOKUP($A185,Jul!$O$4:$T$207,5,FALSE)+Jul!$L$4/1000,0)</f>
        <v>0</v>
      </c>
      <c r="M185" s="16">
        <f t="shared" si="165"/>
        <v>0</v>
      </c>
      <c r="N185" s="6">
        <f>IF(Aug!$E187&gt;0,VLOOKUP($A185,Aug!$O$4:$R$207,4,FALSE),0)</f>
        <v>0</v>
      </c>
      <c r="O185" s="6">
        <f>IF(Aug!$E187&gt;0,VLOOKUP($A185,Aug!$O$4:$T$207,5,FALSE)+Aug!L$4/1000,0)</f>
        <v>0</v>
      </c>
      <c r="P185" s="16">
        <f t="shared" si="166"/>
        <v>0</v>
      </c>
      <c r="Q185" s="6">
        <f>IF(Sep!$E187&gt;0,VLOOKUP($A185,Sep!$O$4:$R$207,4,FALSE),0)</f>
        <v>0</v>
      </c>
      <c r="R185" s="6">
        <f>IF(Sep!$E187&gt;0,VLOOKUP($A185,Sep!$O$4:$T$207,5,FALSE)+Sep!L$4/1000,0)</f>
        <v>0</v>
      </c>
      <c r="S185" s="16">
        <f t="shared" si="167"/>
        <v>0</v>
      </c>
      <c r="T185" s="6">
        <f>IF(Oct!$E187&gt;0,VLOOKUP($A185,Oct!$O$4:$R$207,4,FALSE),0)</f>
        <v>0</v>
      </c>
      <c r="U185" s="6">
        <f>IF(Oct!$E187&gt;0,VLOOKUP($A185,Oct!$O$4:$T$207,5,FALSE)+Oct!L$4/1000,0)</f>
        <v>0</v>
      </c>
      <c r="V185" s="16">
        <f t="shared" si="168"/>
        <v>0</v>
      </c>
      <c r="W185" s="6">
        <f>IF(Nov!$E187&gt;0,VLOOKUP($A185,Nov!$O$4:$R$207,4,FALSE),0)</f>
        <v>0</v>
      </c>
      <c r="X185" s="6">
        <f>IF(Nov!$E187&gt;0,VLOOKUP($A185,Nov!$O$4:$T$207,5,FALSE)+Nov!L$4/1000,0)</f>
        <v>0</v>
      </c>
      <c r="Y185" s="16">
        <f t="shared" si="169"/>
        <v>0</v>
      </c>
      <c r="Z185" s="6">
        <f>IF(Dec!$E187&gt;0,VLOOKUP($A185,Dec!$O$4:$R$208,4,FALSE),0)</f>
        <v>0</v>
      </c>
      <c r="AA185" s="6">
        <f>IF(Dec!$E187&gt;0,VLOOKUP($A185,Dec!$O$4:$T$208,5,FALSE)+Dec!L$4/1000,0)</f>
        <v>0</v>
      </c>
      <c r="AB185" s="16">
        <f t="shared" si="170"/>
        <v>0</v>
      </c>
      <c r="AC185" s="6">
        <f>IF(Jan!$E187&gt;0,VLOOKUP($A185,Jan!$O$4:$R$207,4,FALSE),0)</f>
        <v>0</v>
      </c>
      <c r="AD185" s="6">
        <f>IF(Jan!$E187&gt;0,VLOOKUP($A185,Jan!$O$4:$T$207,5,FALSE)+Jan!L$4/1000,0)</f>
        <v>0</v>
      </c>
      <c r="AE185" s="16">
        <f t="shared" si="171"/>
        <v>0</v>
      </c>
      <c r="AF185" s="6">
        <f>IF(Feb!$E187&gt;0,VLOOKUP($A185,Feb!$O$4:$R$207,4,FALSE),0)</f>
        <v>0</v>
      </c>
      <c r="AG185" s="6">
        <f>IF(Feb!$E187&gt;0,VLOOKUP($A185,Feb!$O$4:$T$207,5,FALSE)+Feb!L$4/1000,0)</f>
        <v>0</v>
      </c>
      <c r="AH185" s="16">
        <f t="shared" si="172"/>
        <v>0</v>
      </c>
      <c r="AI185" s="6">
        <f>IF(Mar!$E187&gt;0,VLOOKUP($A185,Mar!$O$4:$R$207,4,FALSE),0)</f>
        <v>0</v>
      </c>
      <c r="AJ185" s="6">
        <f>IF(Mar!$E187&gt;0,VLOOKUP($A185,Mar!$O$4:$T$207,5,FALSE)+Mar!L$4/1000,0)</f>
        <v>0</v>
      </c>
      <c r="AK185" s="16">
        <f t="shared" si="173"/>
        <v>0</v>
      </c>
      <c r="AN185" s="16">
        <f t="shared" si="174"/>
        <v>0</v>
      </c>
    </row>
    <row r="186" spans="2:40" x14ac:dyDescent="0.3">
      <c r="B186" s="6">
        <f>IF(Apr!$E188&gt;0,VLOOKUP($A186,Apr!$O$4:$T$209,4,FALSE),0)</f>
        <v>0</v>
      </c>
      <c r="C186" s="6">
        <f>IF(Apr!$E188&gt;0,VLOOKUP($A186,Apr!$O$4:$T$209,5,FALSE)+Apr!L$4/1000,0)</f>
        <v>0</v>
      </c>
      <c r="D186" s="16">
        <f t="shared" si="162"/>
        <v>0</v>
      </c>
      <c r="E186" s="6">
        <f>IF(May!$E188&gt;0,VLOOKUP($A186,May!$O$4:$T$208,4,FALSE),0)</f>
        <v>0</v>
      </c>
      <c r="F186" s="6">
        <f>IF(May!$E188&gt;0,VLOOKUP($A186,May!$O$4:$T$208,5,FALSE)+May!L$4/1000,0)</f>
        <v>0</v>
      </c>
      <c r="G186" s="16">
        <f t="shared" si="163"/>
        <v>0</v>
      </c>
      <c r="H186" s="6">
        <f>IF(Jun!$E188&gt;0,VLOOKUP($A186,Jun!$O$4:$R$208,4,FALSE),0)</f>
        <v>0</v>
      </c>
      <c r="I186" s="6">
        <f>IF(Jun!$E188&gt;0,VLOOKUP($A186,Jun!$O$4:$T$208,5,FALSE)+Jun!L$4/1000,0)</f>
        <v>0</v>
      </c>
      <c r="J186" s="16">
        <f t="shared" si="164"/>
        <v>0</v>
      </c>
      <c r="K186" s="6">
        <f>IF(Jul!$E188&gt;0,VLOOKUP($A186,Jul!$O$4:$R$207,4,FALSE),0)</f>
        <v>0</v>
      </c>
      <c r="L186" s="6">
        <f>IF(Jul!$E188&gt;0,VLOOKUP($A186,Jul!$O$4:$T$207,5,FALSE)+Jul!$L$4/1000,0)</f>
        <v>0</v>
      </c>
      <c r="M186" s="16">
        <f t="shared" si="165"/>
        <v>0</v>
      </c>
      <c r="N186" s="6">
        <f>IF(Aug!$E188&gt;0,VLOOKUP($A186,Aug!$O$4:$R$207,4,FALSE),0)</f>
        <v>0</v>
      </c>
      <c r="O186" s="6">
        <f>IF(Aug!$E188&gt;0,VLOOKUP($A186,Aug!$O$4:$T$207,5,FALSE)+Aug!L$4/1000,0)</f>
        <v>0</v>
      </c>
      <c r="P186" s="16">
        <f t="shared" si="166"/>
        <v>0</v>
      </c>
      <c r="Q186" s="6">
        <f>IF(Sep!$E188&gt;0,VLOOKUP($A186,Sep!$O$4:$R$207,4,FALSE),0)</f>
        <v>0</v>
      </c>
      <c r="R186" s="6">
        <f>IF(Sep!$E188&gt;0,VLOOKUP($A186,Sep!$O$4:$T$207,5,FALSE)+Sep!L$4/1000,0)</f>
        <v>0</v>
      </c>
      <c r="S186" s="16">
        <f t="shared" si="167"/>
        <v>0</v>
      </c>
      <c r="T186" s="6">
        <f>IF(Oct!$E188&gt;0,VLOOKUP($A186,Oct!$O$4:$R$207,4,FALSE),0)</f>
        <v>0</v>
      </c>
      <c r="U186" s="6">
        <f>IF(Oct!$E188&gt;0,VLOOKUP($A186,Oct!$O$4:$T$207,5,FALSE)+Oct!L$4/1000,0)</f>
        <v>0</v>
      </c>
      <c r="V186" s="16">
        <f t="shared" si="168"/>
        <v>0</v>
      </c>
      <c r="W186" s="6">
        <f>IF(Nov!$E188&gt;0,VLOOKUP($A186,Nov!$O$4:$R$207,4,FALSE),0)</f>
        <v>0</v>
      </c>
      <c r="X186" s="6">
        <f>IF(Nov!$E188&gt;0,VLOOKUP($A186,Nov!$O$4:$T$207,5,FALSE)+Nov!L$4/1000,0)</f>
        <v>0</v>
      </c>
      <c r="Y186" s="16">
        <f t="shared" si="169"/>
        <v>0</v>
      </c>
      <c r="Z186" s="6">
        <f>IF(Dec!$E188&gt;0,VLOOKUP($A186,Dec!$O$4:$R$208,4,FALSE),0)</f>
        <v>0</v>
      </c>
      <c r="AA186" s="6">
        <f>IF(Dec!$E188&gt;0,VLOOKUP($A186,Dec!$O$4:$T$208,5,FALSE)+Dec!L$4/1000,0)</f>
        <v>0</v>
      </c>
      <c r="AB186" s="16">
        <f t="shared" si="170"/>
        <v>0</v>
      </c>
      <c r="AC186" s="6">
        <f>IF(Jan!$E188&gt;0,VLOOKUP($A186,Jan!$O$4:$R$207,4,FALSE),0)</f>
        <v>0</v>
      </c>
      <c r="AD186" s="6">
        <f>IF(Jan!$E188&gt;0,VLOOKUP($A186,Jan!$O$4:$T$207,5,FALSE)+Jan!L$4/1000,0)</f>
        <v>0</v>
      </c>
      <c r="AE186" s="16">
        <f t="shared" si="171"/>
        <v>0</v>
      </c>
      <c r="AF186" s="6">
        <f>IF(Feb!$E188&gt;0,VLOOKUP($A186,Feb!$O$4:$R$207,4,FALSE),0)</f>
        <v>0</v>
      </c>
      <c r="AG186" s="6">
        <f>IF(Feb!$E188&gt;0,VLOOKUP($A186,Feb!$O$4:$T$207,5,FALSE)+Feb!L$4/1000,0)</f>
        <v>0</v>
      </c>
      <c r="AH186" s="16">
        <f t="shared" si="172"/>
        <v>0</v>
      </c>
      <c r="AI186" s="6">
        <f>IF(Mar!$E188&gt;0,VLOOKUP($A186,Mar!$O$4:$R$207,4,FALSE),0)</f>
        <v>0</v>
      </c>
      <c r="AJ186" s="6">
        <f>IF(Mar!$E188&gt;0,VLOOKUP($A186,Mar!$O$4:$T$207,5,FALSE)+Mar!L$4/1000,0)</f>
        <v>0</v>
      </c>
      <c r="AK186" s="16">
        <f t="shared" si="173"/>
        <v>0</v>
      </c>
      <c r="AN186" s="16">
        <f t="shared" si="174"/>
        <v>0</v>
      </c>
    </row>
    <row r="187" spans="2:40" x14ac:dyDescent="0.3">
      <c r="B187" s="6">
        <f>IF(Apr!$E189&gt;0,VLOOKUP($A187,Apr!$O$4:$T$209,4,FALSE),0)</f>
        <v>0</v>
      </c>
      <c r="C187" s="6">
        <f>IF(Apr!$E189&gt;0,VLOOKUP($A187,Apr!$O$4:$T$209,5,FALSE)+Apr!L$4/1000,0)</f>
        <v>0</v>
      </c>
      <c r="D187" s="16">
        <f t="shared" si="162"/>
        <v>0</v>
      </c>
      <c r="E187" s="6">
        <f>IF(May!$E189&gt;0,VLOOKUP($A187,May!$O$4:$T$208,4,FALSE),0)</f>
        <v>0</v>
      </c>
      <c r="F187" s="6">
        <f>IF(May!$E189&gt;0,VLOOKUP($A187,May!$O$4:$T$208,5,FALSE)+May!L$4/1000,0)</f>
        <v>0</v>
      </c>
      <c r="G187" s="16">
        <f t="shared" si="163"/>
        <v>0</v>
      </c>
      <c r="H187" s="6">
        <f>IF(Jun!$E189&gt;0,VLOOKUP($A187,Jun!$O$4:$R$208,4,FALSE),0)</f>
        <v>0</v>
      </c>
      <c r="I187" s="6">
        <f>IF(Jun!$E189&gt;0,VLOOKUP($A187,Jun!$O$4:$T$208,5,FALSE)+Jun!L$4/1000,0)</f>
        <v>0</v>
      </c>
      <c r="J187" s="16">
        <f t="shared" si="164"/>
        <v>0</v>
      </c>
      <c r="K187" s="6">
        <f>IF(Jul!$E189&gt;0,VLOOKUP($A187,Jul!$O$4:$R$207,4,FALSE),0)</f>
        <v>0</v>
      </c>
      <c r="L187" s="6">
        <f>IF(Jul!$E189&gt;0,VLOOKUP($A187,Jul!$O$4:$T$207,5,FALSE)+Jul!$L$4/1000,0)</f>
        <v>0</v>
      </c>
      <c r="M187" s="16">
        <f t="shared" si="165"/>
        <v>0</v>
      </c>
      <c r="N187" s="6">
        <f>IF(Aug!$E189&gt;0,VLOOKUP($A187,Aug!$O$4:$R$207,4,FALSE),0)</f>
        <v>0</v>
      </c>
      <c r="O187" s="6">
        <f>IF(Aug!$E189&gt;0,VLOOKUP($A187,Aug!$O$4:$T$207,5,FALSE)+Aug!L$4/1000,0)</f>
        <v>0</v>
      </c>
      <c r="P187" s="16">
        <f t="shared" si="166"/>
        <v>0</v>
      </c>
      <c r="Q187" s="6">
        <f>IF(Sep!$E189&gt;0,VLOOKUP($A187,Sep!$O$4:$R$207,4,FALSE),0)</f>
        <v>0</v>
      </c>
      <c r="R187" s="6">
        <f>IF(Sep!$E189&gt;0,VLOOKUP($A187,Sep!$O$4:$T$207,5,FALSE)+Sep!L$4/1000,0)</f>
        <v>0</v>
      </c>
      <c r="S187" s="16">
        <f t="shared" si="167"/>
        <v>0</v>
      </c>
      <c r="T187" s="6">
        <f>IF(Oct!$E189&gt;0,VLOOKUP($A187,Oct!$O$4:$R$207,4,FALSE),0)</f>
        <v>0</v>
      </c>
      <c r="U187" s="6">
        <f>IF(Oct!$E189&gt;0,VLOOKUP($A187,Oct!$O$4:$T$207,5,FALSE)+Oct!L$4/1000,0)</f>
        <v>0</v>
      </c>
      <c r="V187" s="16">
        <f t="shared" si="168"/>
        <v>0</v>
      </c>
      <c r="W187" s="6">
        <f>IF(Nov!$E189&gt;0,VLOOKUP($A187,Nov!$O$4:$R$207,4,FALSE),0)</f>
        <v>0</v>
      </c>
      <c r="X187" s="6">
        <f>IF(Nov!$E189&gt;0,VLOOKUP($A187,Nov!$O$4:$T$207,5,FALSE)+Nov!L$4/1000,0)</f>
        <v>0</v>
      </c>
      <c r="Y187" s="16">
        <f t="shared" si="169"/>
        <v>0</v>
      </c>
      <c r="Z187" s="6">
        <f>IF(Dec!$E189&gt;0,VLOOKUP($A187,Dec!$O$4:$R$208,4,FALSE),0)</f>
        <v>0</v>
      </c>
      <c r="AA187" s="6">
        <f>IF(Dec!$E189&gt;0,VLOOKUP($A187,Dec!$O$4:$T$208,5,FALSE)+Dec!L$4/1000,0)</f>
        <v>0</v>
      </c>
      <c r="AB187" s="16">
        <f t="shared" si="170"/>
        <v>0</v>
      </c>
      <c r="AC187" s="6">
        <f>IF(Jan!$E189&gt;0,VLOOKUP($A187,Jan!$O$4:$R$207,4,FALSE),0)</f>
        <v>0</v>
      </c>
      <c r="AD187" s="6">
        <f>IF(Jan!$E189&gt;0,VLOOKUP($A187,Jan!$O$4:$T$207,5,FALSE)+Jan!L$4/1000,0)</f>
        <v>0</v>
      </c>
      <c r="AE187" s="16">
        <f t="shared" si="171"/>
        <v>0</v>
      </c>
      <c r="AF187" s="6">
        <f>IF(Feb!$E189&gt;0,VLOOKUP($A187,Feb!$O$4:$R$207,4,FALSE),0)</f>
        <v>0</v>
      </c>
      <c r="AG187" s="6">
        <f>IF(Feb!$E189&gt;0,VLOOKUP($A187,Feb!$O$4:$T$207,5,FALSE)+Feb!L$4/1000,0)</f>
        <v>0</v>
      </c>
      <c r="AH187" s="16">
        <f t="shared" si="172"/>
        <v>0</v>
      </c>
      <c r="AI187" s="6">
        <f>IF(Mar!$E189&gt;0,VLOOKUP($A187,Mar!$O$4:$R$207,4,FALSE),0)</f>
        <v>0</v>
      </c>
      <c r="AJ187" s="6">
        <f>IF(Mar!$E189&gt;0,VLOOKUP($A187,Mar!$O$4:$T$207,5,FALSE)+Mar!L$4/1000,0)</f>
        <v>0</v>
      </c>
      <c r="AK187" s="16">
        <f t="shared" si="173"/>
        <v>0</v>
      </c>
      <c r="AN187" s="16">
        <f t="shared" si="174"/>
        <v>0</v>
      </c>
    </row>
    <row r="188" spans="2:40" x14ac:dyDescent="0.3">
      <c r="B188" s="6">
        <f>IF(Apr!$E190&gt;0,VLOOKUP($A188,Apr!$O$4:$T$209,4,FALSE),0)</f>
        <v>0</v>
      </c>
      <c r="C188" s="6">
        <f>IF(Apr!$E190&gt;0,VLOOKUP($A188,Apr!$O$4:$T$209,5,FALSE)+Apr!L$4/1000,0)</f>
        <v>0</v>
      </c>
      <c r="D188" s="16">
        <f t="shared" si="162"/>
        <v>0</v>
      </c>
      <c r="E188" s="6">
        <f>IF(May!$E190&gt;0,VLOOKUP($A188,May!$O$4:$T$208,4,FALSE),0)</f>
        <v>0</v>
      </c>
      <c r="F188" s="6">
        <f>IF(May!$E190&gt;0,VLOOKUP($A188,May!$O$4:$T$208,5,FALSE)+May!L$4/1000,0)</f>
        <v>0</v>
      </c>
      <c r="G188" s="16">
        <f t="shared" si="163"/>
        <v>0</v>
      </c>
      <c r="H188" s="6">
        <f>IF(Jun!$E190&gt;0,VLOOKUP($A188,Jun!$O$4:$R$208,4,FALSE),0)</f>
        <v>0</v>
      </c>
      <c r="I188" s="6">
        <f>IF(Jun!$E190&gt;0,VLOOKUP($A188,Jun!$O$4:$T$208,5,FALSE)+Jun!L$4/1000,0)</f>
        <v>0</v>
      </c>
      <c r="J188" s="16">
        <f t="shared" si="164"/>
        <v>0</v>
      </c>
      <c r="K188" s="6">
        <f>IF(Jul!$E190&gt;0,VLOOKUP($A188,Jul!$O$4:$R$207,4,FALSE),0)</f>
        <v>0</v>
      </c>
      <c r="L188" s="6">
        <f>IF(Jul!$E190&gt;0,VLOOKUP($A188,Jul!$O$4:$T$207,5,FALSE)+Jul!$L$4/1000,0)</f>
        <v>0</v>
      </c>
      <c r="M188" s="16">
        <f t="shared" si="165"/>
        <v>0</v>
      </c>
      <c r="N188" s="6">
        <f>IF(Aug!$E190&gt;0,VLOOKUP($A188,Aug!$O$4:$R$207,4,FALSE),0)</f>
        <v>0</v>
      </c>
      <c r="O188" s="6">
        <f>IF(Aug!$E190&gt;0,VLOOKUP($A188,Aug!$O$4:$T$207,5,FALSE)+Aug!L$4/1000,0)</f>
        <v>0</v>
      </c>
      <c r="P188" s="16">
        <f t="shared" si="166"/>
        <v>0</v>
      </c>
      <c r="Q188" s="6">
        <f>IF(Sep!$E190&gt;0,VLOOKUP($A188,Sep!$O$4:$R$207,4,FALSE),0)</f>
        <v>0</v>
      </c>
      <c r="R188" s="6">
        <f>IF(Sep!$E190&gt;0,VLOOKUP($A188,Sep!$O$4:$T$207,5,FALSE)+Sep!L$4/1000,0)</f>
        <v>0</v>
      </c>
      <c r="S188" s="16">
        <f t="shared" si="167"/>
        <v>0</v>
      </c>
      <c r="T188" s="6">
        <f>IF(Oct!$E190&gt;0,VLOOKUP($A188,Oct!$O$4:$R$207,4,FALSE),0)</f>
        <v>0</v>
      </c>
      <c r="U188" s="6">
        <f>IF(Oct!$E190&gt;0,VLOOKUP($A188,Oct!$O$4:$T$207,5,FALSE)+Oct!L$4/1000,0)</f>
        <v>0</v>
      </c>
      <c r="V188" s="16">
        <f t="shared" si="168"/>
        <v>0</v>
      </c>
      <c r="W188" s="6">
        <f>IF(Nov!$E190&gt;0,VLOOKUP($A188,Nov!$O$4:$R$207,4,FALSE),0)</f>
        <v>0</v>
      </c>
      <c r="X188" s="6">
        <f>IF(Nov!$E190&gt;0,VLOOKUP($A188,Nov!$O$4:$T$207,5,FALSE)+Nov!L$4/1000,0)</f>
        <v>0</v>
      </c>
      <c r="Y188" s="16">
        <f t="shared" si="169"/>
        <v>0</v>
      </c>
      <c r="Z188" s="6">
        <f>IF(Dec!$E190&gt;0,VLOOKUP($A188,Dec!$O$4:$R$208,4,FALSE),0)</f>
        <v>0</v>
      </c>
      <c r="AA188" s="6">
        <f>IF(Dec!$E190&gt;0,VLOOKUP($A188,Dec!$O$4:$T$208,5,FALSE)+Dec!L$4/1000,0)</f>
        <v>0</v>
      </c>
      <c r="AB188" s="16">
        <f t="shared" si="170"/>
        <v>0</v>
      </c>
      <c r="AC188" s="6">
        <f>IF(Jan!$E190&gt;0,VLOOKUP($A188,Jan!$O$4:$R$207,4,FALSE),0)</f>
        <v>0</v>
      </c>
      <c r="AD188" s="6">
        <f>IF(Jan!$E190&gt;0,VLOOKUP($A188,Jan!$O$4:$T$207,5,FALSE)+Jan!L$4/1000,0)</f>
        <v>0</v>
      </c>
      <c r="AE188" s="16">
        <f t="shared" si="171"/>
        <v>0</v>
      </c>
      <c r="AF188" s="6">
        <f>IF(Feb!$E190&gt;0,VLOOKUP($A188,Feb!$O$4:$R$207,4,FALSE),0)</f>
        <v>0</v>
      </c>
      <c r="AG188" s="6">
        <f>IF(Feb!$E190&gt;0,VLOOKUP($A188,Feb!$O$4:$T$207,5,FALSE)+Feb!L$4/1000,0)</f>
        <v>0</v>
      </c>
      <c r="AH188" s="16">
        <f t="shared" si="172"/>
        <v>0</v>
      </c>
      <c r="AI188" s="6">
        <f>IF(Mar!$E190&gt;0,VLOOKUP($A188,Mar!$O$4:$R$207,4,FALSE),0)</f>
        <v>0</v>
      </c>
      <c r="AJ188" s="6">
        <f>IF(Mar!$E190&gt;0,VLOOKUP($A188,Mar!$O$4:$T$207,5,FALSE)+Mar!L$4/1000,0)</f>
        <v>0</v>
      </c>
      <c r="AK188" s="16">
        <f t="shared" si="173"/>
        <v>0</v>
      </c>
      <c r="AN188" s="16">
        <f t="shared" si="174"/>
        <v>0</v>
      </c>
    </row>
    <row r="189" spans="2:40" x14ac:dyDescent="0.3">
      <c r="B189" s="6">
        <f>IF(Apr!$E191&gt;0,VLOOKUP($A189,Apr!$O$4:$T$209,4,FALSE),0)</f>
        <v>0</v>
      </c>
      <c r="C189" s="6">
        <f>IF(Apr!$E191&gt;0,VLOOKUP($A189,Apr!$O$4:$T$209,5,FALSE)+Apr!L$4/1000,0)</f>
        <v>0</v>
      </c>
      <c r="D189" s="16">
        <f t="shared" si="162"/>
        <v>0</v>
      </c>
      <c r="E189" s="6">
        <f>IF(May!$E191&gt;0,VLOOKUP($A189,May!$O$4:$T$208,4,FALSE),0)</f>
        <v>0</v>
      </c>
      <c r="F189" s="6">
        <f>IF(May!$E191&gt;0,VLOOKUP($A189,May!$O$4:$T$208,5,FALSE)+May!L$4/1000,0)</f>
        <v>0</v>
      </c>
      <c r="G189" s="16">
        <f t="shared" si="163"/>
        <v>0</v>
      </c>
      <c r="H189" s="6">
        <f>IF(Jun!$E191&gt;0,VLOOKUP($A189,Jun!$O$4:$R$208,4,FALSE),0)</f>
        <v>0</v>
      </c>
      <c r="I189" s="6">
        <f>IF(Jun!$E191&gt;0,VLOOKUP($A189,Jun!$O$4:$T$208,5,FALSE)+Jun!L$4/1000,0)</f>
        <v>0</v>
      </c>
      <c r="J189" s="16">
        <f t="shared" si="164"/>
        <v>0</v>
      </c>
      <c r="K189" s="6">
        <f>IF(Jul!$E191&gt;0,VLOOKUP($A189,Jul!$O$4:$R$207,4,FALSE),0)</f>
        <v>0</v>
      </c>
      <c r="L189" s="6">
        <f>IF(Jul!$E191&gt;0,VLOOKUP($A189,Jul!$O$4:$T$207,5,FALSE)+Jul!$L$4/1000,0)</f>
        <v>0</v>
      </c>
      <c r="M189" s="16">
        <f t="shared" si="165"/>
        <v>0</v>
      </c>
      <c r="N189" s="6">
        <f>IF(Aug!$E191&gt;0,VLOOKUP($A189,Aug!$O$4:$R$207,4,FALSE),0)</f>
        <v>0</v>
      </c>
      <c r="O189" s="6">
        <f>IF(Aug!$E191&gt;0,VLOOKUP($A189,Aug!$O$4:$T$207,5,FALSE)+Aug!L$4/1000,0)</f>
        <v>0</v>
      </c>
      <c r="P189" s="16">
        <f t="shared" si="166"/>
        <v>0</v>
      </c>
      <c r="Q189" s="6">
        <f>IF(Sep!$E191&gt;0,VLOOKUP($A189,Sep!$O$4:$R$207,4,FALSE),0)</f>
        <v>0</v>
      </c>
      <c r="R189" s="6">
        <f>IF(Sep!$E191&gt;0,VLOOKUP($A189,Sep!$O$4:$T$207,5,FALSE)+Sep!L$4/1000,0)</f>
        <v>0</v>
      </c>
      <c r="S189" s="16">
        <f t="shared" si="167"/>
        <v>0</v>
      </c>
      <c r="T189" s="6">
        <f>IF(Oct!$E191&gt;0,VLOOKUP($A189,Oct!$O$4:$R$207,4,FALSE),0)</f>
        <v>0</v>
      </c>
      <c r="U189" s="6">
        <f>IF(Oct!$E191&gt;0,VLOOKUP($A189,Oct!$O$4:$T$207,5,FALSE)+Oct!L$4/1000,0)</f>
        <v>0</v>
      </c>
      <c r="V189" s="16">
        <f t="shared" si="168"/>
        <v>0</v>
      </c>
      <c r="W189" s="6">
        <f>IF(Nov!$E191&gt;0,VLOOKUP($A189,Nov!$O$4:$R$207,4,FALSE),0)</f>
        <v>0</v>
      </c>
      <c r="X189" s="6">
        <f>IF(Nov!$E191&gt;0,VLOOKUP($A189,Nov!$O$4:$T$207,5,FALSE)+Nov!L$4/1000,0)</f>
        <v>0</v>
      </c>
      <c r="Y189" s="16">
        <f t="shared" si="169"/>
        <v>0</v>
      </c>
      <c r="Z189" s="6">
        <f>IF(Dec!$E191&gt;0,VLOOKUP($A189,Dec!$O$4:$R$208,4,FALSE),0)</f>
        <v>0</v>
      </c>
      <c r="AA189" s="6">
        <f>IF(Dec!$E191&gt;0,VLOOKUP($A189,Dec!$O$4:$T$208,5,FALSE)+Dec!L$4/1000,0)</f>
        <v>0</v>
      </c>
      <c r="AB189" s="16">
        <f t="shared" si="170"/>
        <v>0</v>
      </c>
      <c r="AC189" s="6">
        <f>IF(Jan!$E191&gt;0,VLOOKUP($A189,Jan!$O$4:$R$207,4,FALSE),0)</f>
        <v>0</v>
      </c>
      <c r="AD189" s="6">
        <f>IF(Jan!$E191&gt;0,VLOOKUP($A189,Jan!$O$4:$T$207,5,FALSE)+Jan!L$4/1000,0)</f>
        <v>0</v>
      </c>
      <c r="AE189" s="16">
        <f t="shared" si="171"/>
        <v>0</v>
      </c>
      <c r="AF189" s="6">
        <f>IF(Feb!$E191&gt;0,VLOOKUP($A189,Feb!$O$4:$R$207,4,FALSE),0)</f>
        <v>0</v>
      </c>
      <c r="AG189" s="6">
        <f>IF(Feb!$E191&gt;0,VLOOKUP($A189,Feb!$O$4:$T$207,5,FALSE)+Feb!L$4/1000,0)</f>
        <v>0</v>
      </c>
      <c r="AH189" s="16">
        <f t="shared" si="172"/>
        <v>0</v>
      </c>
      <c r="AI189" s="6">
        <f>IF(Mar!$E191&gt;0,VLOOKUP($A189,Mar!$O$4:$R$207,4,FALSE),0)</f>
        <v>0</v>
      </c>
      <c r="AJ189" s="6">
        <f>IF(Mar!$E191&gt;0,VLOOKUP($A189,Mar!$O$4:$T$207,5,FALSE)+Mar!L$4/1000,0)</f>
        <v>0</v>
      </c>
      <c r="AK189" s="16">
        <f t="shared" si="173"/>
        <v>0</v>
      </c>
      <c r="AN189" s="16">
        <f t="shared" si="174"/>
        <v>0</v>
      </c>
    </row>
    <row r="190" spans="2:40" x14ac:dyDescent="0.3">
      <c r="B190" s="6">
        <f>IF(Apr!$E192&gt;0,VLOOKUP($A190,Apr!$O$4:$T$209,4,FALSE),0)</f>
        <v>0</v>
      </c>
      <c r="C190" s="6">
        <f>IF(Apr!$E192&gt;0,VLOOKUP($A190,Apr!$O$4:$T$209,5,FALSE)+Apr!L$4/1000,0)</f>
        <v>0</v>
      </c>
      <c r="D190" s="16">
        <f t="shared" si="162"/>
        <v>0</v>
      </c>
      <c r="E190" s="6">
        <f>IF(May!$E192&gt;0,VLOOKUP($A190,May!$O$4:$T$208,4,FALSE),0)</f>
        <v>0</v>
      </c>
      <c r="F190" s="6">
        <f>IF(May!$E192&gt;0,VLOOKUP($A190,May!$O$4:$T$208,5,FALSE)+May!L$4/1000,0)</f>
        <v>0</v>
      </c>
      <c r="G190" s="16">
        <f t="shared" si="163"/>
        <v>0</v>
      </c>
      <c r="H190" s="6">
        <f>IF(Jun!$E192&gt;0,VLOOKUP($A190,Jun!$O$4:$R$208,4,FALSE),0)</f>
        <v>0</v>
      </c>
      <c r="I190" s="6">
        <f>IF(Jun!$E192&gt;0,VLOOKUP($A190,Jun!$O$4:$T$208,5,FALSE)+Jun!L$4/1000,0)</f>
        <v>0</v>
      </c>
      <c r="J190" s="16">
        <f t="shared" si="164"/>
        <v>0</v>
      </c>
      <c r="K190" s="6">
        <f>IF(Jul!$E192&gt;0,VLOOKUP($A190,Jul!$O$4:$R$207,4,FALSE),0)</f>
        <v>0</v>
      </c>
      <c r="L190" s="6">
        <f>IF(Jul!$E192&gt;0,VLOOKUP($A190,Jul!$O$4:$T$207,5,FALSE)+Jul!$L$4/1000,0)</f>
        <v>0</v>
      </c>
      <c r="M190" s="16">
        <f t="shared" si="165"/>
        <v>0</v>
      </c>
      <c r="N190" s="6">
        <f>IF(Aug!$E192&gt;0,VLOOKUP($A190,Aug!$O$4:$R$207,4,FALSE),0)</f>
        <v>0</v>
      </c>
      <c r="O190" s="6">
        <f>IF(Aug!$E192&gt;0,VLOOKUP($A190,Aug!$O$4:$T$207,5,FALSE)+Aug!L$4/1000,0)</f>
        <v>0</v>
      </c>
      <c r="P190" s="16">
        <f t="shared" si="166"/>
        <v>0</v>
      </c>
      <c r="Q190" s="6">
        <f>IF(Sep!$E192&gt;0,VLOOKUP($A190,Sep!$O$4:$R$207,4,FALSE),0)</f>
        <v>0</v>
      </c>
      <c r="R190" s="6">
        <f>IF(Sep!$E192&gt;0,VLOOKUP($A190,Sep!$O$4:$T$207,5,FALSE)+Sep!L$4/1000,0)</f>
        <v>0</v>
      </c>
      <c r="S190" s="16">
        <f t="shared" si="167"/>
        <v>0</v>
      </c>
      <c r="T190" s="6">
        <f>IF(Oct!$E192&gt;0,VLOOKUP($A190,Oct!$O$4:$R$207,4,FALSE),0)</f>
        <v>0</v>
      </c>
      <c r="U190" s="6">
        <f>IF(Oct!$E192&gt;0,VLOOKUP($A190,Oct!$O$4:$T$207,5,FALSE)+Oct!L$4/1000,0)</f>
        <v>0</v>
      </c>
      <c r="V190" s="16">
        <f t="shared" si="168"/>
        <v>0</v>
      </c>
      <c r="W190" s="6">
        <f>IF(Nov!$E192&gt;0,VLOOKUP($A190,Nov!$O$4:$R$207,4,FALSE),0)</f>
        <v>0</v>
      </c>
      <c r="X190" s="6">
        <f>IF(Nov!$E192&gt;0,VLOOKUP($A190,Nov!$O$4:$T$207,5,FALSE)+Nov!L$4/1000,0)</f>
        <v>0</v>
      </c>
      <c r="Y190" s="16">
        <f t="shared" si="169"/>
        <v>0</v>
      </c>
      <c r="Z190" s="6">
        <f>IF(Dec!$E192&gt;0,VLOOKUP($A190,Dec!$O$4:$R$208,4,FALSE),0)</f>
        <v>0</v>
      </c>
      <c r="AA190" s="6">
        <f>IF(Dec!$E192&gt;0,VLOOKUP($A190,Dec!$O$4:$T$208,5,FALSE)+Dec!L$4/1000,0)</f>
        <v>0</v>
      </c>
      <c r="AB190" s="16">
        <f t="shared" si="170"/>
        <v>0</v>
      </c>
      <c r="AC190" s="6">
        <f>IF(Jan!$E192&gt;0,VLOOKUP($A190,Jan!$O$4:$R$207,4,FALSE),0)</f>
        <v>0</v>
      </c>
      <c r="AD190" s="6">
        <f>IF(Jan!$E192&gt;0,VLOOKUP($A190,Jan!$O$4:$T$207,5,FALSE)+Jan!L$4/1000,0)</f>
        <v>0</v>
      </c>
      <c r="AE190" s="16">
        <f t="shared" si="171"/>
        <v>0</v>
      </c>
      <c r="AF190" s="6">
        <f>IF(Feb!$E192&gt;0,VLOOKUP($A190,Feb!$O$4:$R$207,4,FALSE),0)</f>
        <v>0</v>
      </c>
      <c r="AG190" s="6">
        <f>IF(Feb!$E192&gt;0,VLOOKUP($A190,Feb!$O$4:$T$207,5,FALSE)+Feb!L$4/1000,0)</f>
        <v>0</v>
      </c>
      <c r="AH190" s="16">
        <f t="shared" si="172"/>
        <v>0</v>
      </c>
      <c r="AI190" s="6">
        <f>IF(Mar!$E192&gt;0,VLOOKUP($A190,Mar!$O$4:$R$207,4,FALSE),0)</f>
        <v>0</v>
      </c>
      <c r="AJ190" s="6">
        <f>IF(Mar!$E192&gt;0,VLOOKUP($A190,Mar!$O$4:$T$207,5,FALSE)+Mar!L$4/1000,0)</f>
        <v>0</v>
      </c>
      <c r="AK190" s="16">
        <f t="shared" si="173"/>
        <v>0</v>
      </c>
      <c r="AN190" s="16">
        <f t="shared" si="174"/>
        <v>0</v>
      </c>
    </row>
    <row r="191" spans="2:40" x14ac:dyDescent="0.3">
      <c r="B191" s="6">
        <f>IF(Apr!$E193&gt;0,VLOOKUP($A191,Apr!$O$4:$T$209,4,FALSE),0)</f>
        <v>0</v>
      </c>
      <c r="C191" s="6">
        <f>IF(Apr!$E193&gt;0,VLOOKUP($A191,Apr!$O$4:$T$209,5,FALSE)+Apr!L$4/1000,0)</f>
        <v>0</v>
      </c>
      <c r="D191" s="16">
        <f t="shared" si="162"/>
        <v>0</v>
      </c>
      <c r="E191" s="6">
        <f>IF(May!$E193&gt;0,VLOOKUP($A191,May!$O$4:$T$208,4,FALSE),0)</f>
        <v>0</v>
      </c>
      <c r="F191" s="6">
        <f>IF(May!$E193&gt;0,VLOOKUP($A191,May!$O$4:$T$208,5,FALSE)+May!L$4/1000,0)</f>
        <v>0</v>
      </c>
      <c r="G191" s="16">
        <f t="shared" si="163"/>
        <v>0</v>
      </c>
      <c r="H191" s="6">
        <f>IF(Jun!$E193&gt;0,VLOOKUP($A191,Jun!$O$4:$R$208,4,FALSE),0)</f>
        <v>0</v>
      </c>
      <c r="I191" s="6">
        <f>IF(Jun!$E193&gt;0,VLOOKUP($A191,Jun!$O$4:$T$208,5,FALSE)+Jun!L$4/1000,0)</f>
        <v>0</v>
      </c>
      <c r="J191" s="16">
        <f t="shared" si="164"/>
        <v>0</v>
      </c>
      <c r="K191" s="6">
        <f>IF(Jul!$E193&gt;0,VLOOKUP($A191,Jul!$O$4:$R$207,4,FALSE),0)</f>
        <v>0</v>
      </c>
      <c r="L191" s="6">
        <f>IF(Jul!$E193&gt;0,VLOOKUP($A191,Jul!$O$4:$T$207,5,FALSE)+Jul!$L$4/1000,0)</f>
        <v>0</v>
      </c>
      <c r="M191" s="16">
        <f t="shared" si="165"/>
        <v>0</v>
      </c>
      <c r="N191" s="6">
        <f>IF(Aug!$E193&gt;0,VLOOKUP($A191,Aug!$O$4:$R$207,4,FALSE),0)</f>
        <v>0</v>
      </c>
      <c r="O191" s="6">
        <f>IF(Aug!$E193&gt;0,VLOOKUP($A191,Aug!$O$4:$T$207,5,FALSE)+Aug!L$4/1000,0)</f>
        <v>0</v>
      </c>
      <c r="P191" s="16">
        <f t="shared" si="166"/>
        <v>0</v>
      </c>
      <c r="Q191" s="6">
        <f>IF(Sep!$E193&gt;0,VLOOKUP($A191,Sep!$O$4:$R$207,4,FALSE),0)</f>
        <v>0</v>
      </c>
      <c r="R191" s="6">
        <f>IF(Sep!$E193&gt;0,VLOOKUP($A191,Sep!$O$4:$T$207,5,FALSE)+Sep!L$4/1000,0)</f>
        <v>0</v>
      </c>
      <c r="S191" s="16">
        <f t="shared" si="167"/>
        <v>0</v>
      </c>
      <c r="T191" s="6">
        <f>IF(Oct!$E193&gt;0,VLOOKUP($A191,Oct!$O$4:$R$207,4,FALSE),0)</f>
        <v>0</v>
      </c>
      <c r="U191" s="6">
        <f>IF(Oct!$E193&gt;0,VLOOKUP($A191,Oct!$O$4:$T$207,5,FALSE)+Oct!L$4/1000,0)</f>
        <v>0</v>
      </c>
      <c r="V191" s="16">
        <f t="shared" si="168"/>
        <v>0</v>
      </c>
      <c r="W191" s="6">
        <f>IF(Nov!$E193&gt;0,VLOOKUP($A191,Nov!$O$4:$R$207,4,FALSE),0)</f>
        <v>0</v>
      </c>
      <c r="X191" s="6">
        <f>IF(Nov!$E193&gt;0,VLOOKUP($A191,Nov!$O$4:$T$207,5,FALSE)+Nov!L$4/1000,0)</f>
        <v>0</v>
      </c>
      <c r="Y191" s="16">
        <f t="shared" si="169"/>
        <v>0</v>
      </c>
      <c r="Z191" s="6">
        <f>IF(Dec!$E193&gt;0,VLOOKUP($A191,Dec!$O$4:$R$208,4,FALSE),0)</f>
        <v>0</v>
      </c>
      <c r="AA191" s="6">
        <f>IF(Dec!$E193&gt;0,VLOOKUP($A191,Dec!$O$4:$T$208,5,FALSE)+Dec!L$4/1000,0)</f>
        <v>0</v>
      </c>
      <c r="AB191" s="16">
        <f t="shared" si="170"/>
        <v>0</v>
      </c>
      <c r="AC191" s="6">
        <f>IF(Jan!$E193&gt;0,VLOOKUP($A191,Jan!$O$4:$R$207,4,FALSE),0)</f>
        <v>0</v>
      </c>
      <c r="AD191" s="6">
        <f>IF(Jan!$E193&gt;0,VLOOKUP($A191,Jan!$O$4:$T$207,5,FALSE)+Jan!L$4/1000,0)</f>
        <v>0</v>
      </c>
      <c r="AE191" s="16">
        <f t="shared" si="171"/>
        <v>0</v>
      </c>
      <c r="AF191" s="6">
        <f>IF(Feb!$E193&gt;0,VLOOKUP($A191,Feb!$O$4:$R$207,4,FALSE),0)</f>
        <v>0</v>
      </c>
      <c r="AG191" s="6">
        <f>IF(Feb!$E193&gt;0,VLOOKUP($A191,Feb!$O$4:$T$207,5,FALSE)+Feb!L$4/1000,0)</f>
        <v>0</v>
      </c>
      <c r="AH191" s="16">
        <f t="shared" si="172"/>
        <v>0</v>
      </c>
      <c r="AI191" s="6">
        <f>IF(Mar!$E193&gt;0,VLOOKUP($A191,Mar!$O$4:$R$207,4,FALSE),0)</f>
        <v>0</v>
      </c>
      <c r="AJ191" s="6">
        <f>IF(Mar!$E193&gt;0,VLOOKUP($A191,Mar!$O$4:$T$207,5,FALSE)+Mar!L$4/1000,0)</f>
        <v>0</v>
      </c>
      <c r="AK191" s="16">
        <f t="shared" si="173"/>
        <v>0</v>
      </c>
      <c r="AN191" s="16">
        <f t="shared" si="174"/>
        <v>0</v>
      </c>
    </row>
    <row r="192" spans="2:40" x14ac:dyDescent="0.3">
      <c r="B192" s="6">
        <f>IF(Apr!$E194&gt;0,VLOOKUP($A192,Apr!$O$4:$T$209,4,FALSE),0)</f>
        <v>0</v>
      </c>
      <c r="C192" s="6">
        <f>IF(Apr!$E194&gt;0,VLOOKUP($A192,Apr!$O$4:$T$209,5,FALSE)+Apr!L$4/1000,0)</f>
        <v>0</v>
      </c>
      <c r="D192" s="16">
        <f t="shared" si="162"/>
        <v>0</v>
      </c>
      <c r="E192" s="6">
        <f>IF(May!$E194&gt;0,VLOOKUP($A192,May!$O$4:$T$208,4,FALSE),0)</f>
        <v>0</v>
      </c>
      <c r="F192" s="6">
        <f>IF(May!$E194&gt;0,VLOOKUP($A192,May!$O$4:$T$208,5,FALSE)+May!L$4/1000,0)</f>
        <v>0</v>
      </c>
      <c r="G192" s="16">
        <f t="shared" si="163"/>
        <v>0</v>
      </c>
      <c r="H192" s="6">
        <f>IF(Jun!$E194&gt;0,VLOOKUP($A192,Jun!$O$4:$R$208,4,FALSE),0)</f>
        <v>0</v>
      </c>
      <c r="I192" s="6">
        <f>IF(Jun!$E194&gt;0,VLOOKUP($A192,Jun!$O$4:$T$208,5,FALSE)+Jun!L$4/1000,0)</f>
        <v>0</v>
      </c>
      <c r="J192" s="16">
        <f t="shared" si="164"/>
        <v>0</v>
      </c>
      <c r="K192" s="6">
        <f>IF(Jul!$E194&gt;0,VLOOKUP($A192,Jul!$O$4:$R$207,4,FALSE),0)</f>
        <v>0</v>
      </c>
      <c r="L192" s="6">
        <f>IF(Jul!$E194&gt;0,VLOOKUP($A192,Jul!$O$4:$T$207,5,FALSE)+Jul!$L$4/1000,0)</f>
        <v>0</v>
      </c>
      <c r="M192" s="16">
        <f t="shared" si="165"/>
        <v>0</v>
      </c>
      <c r="N192" s="6">
        <f>IF(Aug!$E194&gt;0,VLOOKUP($A192,Aug!$O$4:$R$207,4,FALSE),0)</f>
        <v>0</v>
      </c>
      <c r="O192" s="6">
        <f>IF(Aug!$E194&gt;0,VLOOKUP($A192,Aug!$O$4:$T$207,5,FALSE)+Aug!L$4/1000,0)</f>
        <v>0</v>
      </c>
      <c r="P192" s="16">
        <f t="shared" si="166"/>
        <v>0</v>
      </c>
      <c r="Q192" s="6">
        <f>IF(Sep!$E194&gt;0,VLOOKUP($A192,Sep!$O$4:$R$207,4,FALSE),0)</f>
        <v>0</v>
      </c>
      <c r="R192" s="6">
        <f>IF(Sep!$E194&gt;0,VLOOKUP($A192,Sep!$O$4:$T$207,5,FALSE)+Sep!L$4/1000,0)</f>
        <v>0</v>
      </c>
      <c r="S192" s="16">
        <f t="shared" si="167"/>
        <v>0</v>
      </c>
      <c r="T192" s="6">
        <f>IF(Oct!$E194&gt;0,VLOOKUP($A192,Oct!$O$4:$R$207,4,FALSE),0)</f>
        <v>0</v>
      </c>
      <c r="U192" s="6">
        <f>IF(Oct!$E194&gt;0,VLOOKUP($A192,Oct!$O$4:$T$207,5,FALSE)+Oct!L$4/1000,0)</f>
        <v>0</v>
      </c>
      <c r="V192" s="16">
        <f t="shared" si="168"/>
        <v>0</v>
      </c>
      <c r="W192" s="6">
        <f>IF(Nov!$E194&gt;0,VLOOKUP($A192,Nov!$O$4:$R$207,4,FALSE),0)</f>
        <v>0</v>
      </c>
      <c r="X192" s="6">
        <f>IF(Nov!$E194&gt;0,VLOOKUP($A192,Nov!$O$4:$T$207,5,FALSE)+Nov!L$4/1000,0)</f>
        <v>0</v>
      </c>
      <c r="Y192" s="16">
        <f t="shared" si="169"/>
        <v>0</v>
      </c>
      <c r="Z192" s="6">
        <f>IF(Dec!$E194&gt;0,VLOOKUP($A192,Dec!$O$4:$R$208,4,FALSE),0)</f>
        <v>0</v>
      </c>
      <c r="AA192" s="6">
        <f>IF(Dec!$E194&gt;0,VLOOKUP($A192,Dec!$O$4:$T$208,5,FALSE)+Dec!L$4/1000,0)</f>
        <v>0</v>
      </c>
      <c r="AB192" s="16">
        <f t="shared" si="170"/>
        <v>0</v>
      </c>
      <c r="AC192" s="6">
        <f>IF(Jan!$E194&gt;0,VLOOKUP($A192,Jan!$O$4:$R$207,4,FALSE),0)</f>
        <v>0</v>
      </c>
      <c r="AD192" s="6">
        <f>IF(Jan!$E194&gt;0,VLOOKUP($A192,Jan!$O$4:$T$207,5,FALSE)+Jan!L$4/1000,0)</f>
        <v>0</v>
      </c>
      <c r="AE192" s="16">
        <f t="shared" si="171"/>
        <v>0</v>
      </c>
      <c r="AF192" s="6">
        <f>IF(Feb!$E194&gt;0,VLOOKUP($A192,Feb!$O$4:$R$207,4,FALSE),0)</f>
        <v>0</v>
      </c>
      <c r="AG192" s="6">
        <f>IF(Feb!$E194&gt;0,VLOOKUP($A192,Feb!$O$4:$T$207,5,FALSE)+Feb!L$4/1000,0)</f>
        <v>0</v>
      </c>
      <c r="AH192" s="16">
        <f t="shared" si="172"/>
        <v>0</v>
      </c>
      <c r="AI192" s="6">
        <f>IF(Mar!$E194&gt;0,VLOOKUP($A192,Mar!$O$4:$R$207,4,FALSE),0)</f>
        <v>0</v>
      </c>
      <c r="AJ192" s="6">
        <f>IF(Mar!$E194&gt;0,VLOOKUP($A192,Mar!$O$4:$T$207,5,FALSE)+Mar!L$4/1000,0)</f>
        <v>0</v>
      </c>
      <c r="AK192" s="16">
        <f t="shared" si="173"/>
        <v>0</v>
      </c>
      <c r="AN192" s="16">
        <f t="shared" si="174"/>
        <v>0</v>
      </c>
    </row>
    <row r="193" spans="2:40" x14ac:dyDescent="0.3">
      <c r="B193" s="6">
        <f>IF(Apr!$E195&gt;0,VLOOKUP($A193,Apr!$O$4:$T$209,4,FALSE),0)</f>
        <v>0</v>
      </c>
      <c r="C193" s="6">
        <f>IF(Apr!$E195&gt;0,VLOOKUP($A193,Apr!$O$4:$T$209,5,FALSE)+Apr!L$4/1000,0)</f>
        <v>0</v>
      </c>
      <c r="D193" s="16">
        <f t="shared" si="162"/>
        <v>0</v>
      </c>
      <c r="E193" s="6">
        <f>IF(May!$E195&gt;0,VLOOKUP($A193,May!$O$4:$T$208,4,FALSE),0)</f>
        <v>0</v>
      </c>
      <c r="F193" s="6">
        <f>IF(May!$E195&gt;0,VLOOKUP($A193,May!$O$4:$T$208,5,FALSE)+May!L$4/1000,0)</f>
        <v>0</v>
      </c>
      <c r="G193" s="16">
        <f t="shared" si="163"/>
        <v>0</v>
      </c>
      <c r="H193" s="6">
        <f>IF(Jun!$E195&gt;0,VLOOKUP($A193,Jun!$O$4:$R$208,4,FALSE),0)</f>
        <v>0</v>
      </c>
      <c r="I193" s="6">
        <f>IF(Jun!$E195&gt;0,VLOOKUP($A193,Jun!$O$4:$T$208,5,FALSE)+Jun!L$4/1000,0)</f>
        <v>0</v>
      </c>
      <c r="J193" s="16">
        <f t="shared" si="164"/>
        <v>0</v>
      </c>
      <c r="K193" s="6">
        <f>IF(Jul!$E195&gt;0,VLOOKUP($A193,Jul!$O$4:$R$207,4,FALSE),0)</f>
        <v>0</v>
      </c>
      <c r="L193" s="6">
        <f>IF(Jul!$E195&gt;0,VLOOKUP($A193,Jul!$O$4:$T$207,5,FALSE)+Jul!$L$4/1000,0)</f>
        <v>0</v>
      </c>
      <c r="M193" s="16">
        <f t="shared" si="165"/>
        <v>0</v>
      </c>
      <c r="N193" s="6">
        <f>IF(Aug!$E195&gt;0,VLOOKUP($A193,Aug!$O$4:$R$207,4,FALSE),0)</f>
        <v>0</v>
      </c>
      <c r="O193" s="6">
        <f>IF(Aug!$E195&gt;0,VLOOKUP($A193,Aug!$O$4:$T$207,5,FALSE)+Aug!L$4/1000,0)</f>
        <v>0</v>
      </c>
      <c r="P193" s="16">
        <f t="shared" si="166"/>
        <v>0</v>
      </c>
      <c r="Q193" s="6">
        <f>IF(Sep!$E195&gt;0,VLOOKUP($A193,Sep!$O$4:$R$207,4,FALSE),0)</f>
        <v>0</v>
      </c>
      <c r="R193" s="6">
        <f>IF(Sep!$E195&gt;0,VLOOKUP($A193,Sep!$O$4:$T$207,5,FALSE)+Sep!L$4/1000,0)</f>
        <v>0</v>
      </c>
      <c r="S193" s="16">
        <f t="shared" si="167"/>
        <v>0</v>
      </c>
      <c r="T193" s="6">
        <f>IF(Oct!$E195&gt;0,VLOOKUP($A193,Oct!$O$4:$R$207,4,FALSE),0)</f>
        <v>0</v>
      </c>
      <c r="U193" s="6">
        <f>IF(Oct!$E195&gt;0,VLOOKUP($A193,Oct!$O$4:$T$207,5,FALSE)+Oct!L$4/1000,0)</f>
        <v>0</v>
      </c>
      <c r="V193" s="16">
        <f t="shared" si="168"/>
        <v>0</v>
      </c>
      <c r="W193" s="6">
        <f>IF(Nov!$E195&gt;0,VLOOKUP($A193,Nov!$O$4:$R$207,4,FALSE),0)</f>
        <v>0</v>
      </c>
      <c r="X193" s="6">
        <f>IF(Nov!$E195&gt;0,VLOOKUP($A193,Nov!$O$4:$T$207,5,FALSE)+Nov!L$4/1000,0)</f>
        <v>0</v>
      </c>
      <c r="Y193" s="16">
        <f t="shared" si="169"/>
        <v>0</v>
      </c>
      <c r="Z193" s="6">
        <f>IF(Dec!$E195&gt;0,VLOOKUP($A193,Dec!$O$4:$R$208,4,FALSE),0)</f>
        <v>0</v>
      </c>
      <c r="AA193" s="6">
        <f>IF(Dec!$E195&gt;0,VLOOKUP($A193,Dec!$O$4:$T$208,5,FALSE)+Dec!L$4/1000,0)</f>
        <v>0</v>
      </c>
      <c r="AB193" s="16">
        <f t="shared" si="170"/>
        <v>0</v>
      </c>
      <c r="AC193" s="6">
        <f>IF(Jan!$E195&gt;0,VLOOKUP($A193,Jan!$O$4:$R$207,4,FALSE),0)</f>
        <v>0</v>
      </c>
      <c r="AD193" s="6">
        <f>IF(Jan!$E195&gt;0,VLOOKUP($A193,Jan!$O$4:$T$207,5,FALSE)+Jan!L$4/1000,0)</f>
        <v>0</v>
      </c>
      <c r="AE193" s="16">
        <f t="shared" si="171"/>
        <v>0</v>
      </c>
      <c r="AF193" s="6">
        <f>IF(Feb!$E195&gt;0,VLOOKUP($A193,Feb!$O$4:$R$207,4,FALSE),0)</f>
        <v>0</v>
      </c>
      <c r="AG193" s="6">
        <f>IF(Feb!$E195&gt;0,VLOOKUP($A193,Feb!$O$4:$T$207,5,FALSE)+Feb!L$4/1000,0)</f>
        <v>0</v>
      </c>
      <c r="AH193" s="16">
        <f t="shared" si="172"/>
        <v>0</v>
      </c>
      <c r="AI193" s="6">
        <f>IF(Mar!$E195&gt;0,VLOOKUP($A193,Mar!$O$4:$R$207,4,FALSE),0)</f>
        <v>0</v>
      </c>
      <c r="AJ193" s="6">
        <f>IF(Mar!$E195&gt;0,VLOOKUP($A193,Mar!$O$4:$T$207,5,FALSE)+Mar!L$4/1000,0)</f>
        <v>0</v>
      </c>
      <c r="AK193" s="16">
        <f t="shared" si="173"/>
        <v>0</v>
      </c>
      <c r="AN193" s="16">
        <f t="shared" si="174"/>
        <v>0</v>
      </c>
    </row>
    <row r="194" spans="2:40" x14ac:dyDescent="0.3">
      <c r="B194" s="6">
        <f>IF(Apr!$E196&gt;0,VLOOKUP($A194,Apr!$O$4:$T$209,4,FALSE),0)</f>
        <v>0</v>
      </c>
      <c r="C194" s="6">
        <f>IF(Apr!$E196&gt;0,VLOOKUP($A194,Apr!$O$4:$T$209,5,FALSE)+Apr!L$4/1000,0)</f>
        <v>0</v>
      </c>
      <c r="D194" s="16">
        <f t="shared" si="162"/>
        <v>0</v>
      </c>
      <c r="E194" s="6">
        <f>IF(May!$E196&gt;0,VLOOKUP($A194,May!$O$4:$T$208,4,FALSE),0)</f>
        <v>0</v>
      </c>
      <c r="F194" s="6">
        <f>IF(May!$E196&gt;0,VLOOKUP($A194,May!$O$4:$T$208,5,FALSE)+May!L$4/1000,0)</f>
        <v>0</v>
      </c>
      <c r="G194" s="16">
        <f t="shared" si="163"/>
        <v>0</v>
      </c>
      <c r="H194" s="6">
        <f>IF(Jun!$E196&gt;0,VLOOKUP($A194,Jun!$O$4:$R$208,4,FALSE),0)</f>
        <v>0</v>
      </c>
      <c r="I194" s="6">
        <f>IF(Jun!$E196&gt;0,VLOOKUP($A194,Jun!$O$4:$T$208,5,FALSE)+Jun!L$4/1000,0)</f>
        <v>0</v>
      </c>
      <c r="J194" s="16">
        <f t="shared" si="164"/>
        <v>0</v>
      </c>
      <c r="K194" s="6">
        <f>IF(Jul!$E196&gt;0,VLOOKUP($A194,Jul!$O$4:$R$207,4,FALSE),0)</f>
        <v>0</v>
      </c>
      <c r="L194" s="6">
        <f>IF(Jul!$E196&gt;0,VLOOKUP($A194,Jul!$O$4:$T$207,5,FALSE)+Jul!$L$4/1000,0)</f>
        <v>0</v>
      </c>
      <c r="M194" s="16">
        <f t="shared" si="165"/>
        <v>0</v>
      </c>
      <c r="N194" s="6">
        <f>IF(Aug!$E196&gt;0,VLOOKUP($A194,Aug!$O$4:$R$207,4,FALSE),0)</f>
        <v>0</v>
      </c>
      <c r="O194" s="6">
        <f>IF(Aug!$E196&gt;0,VLOOKUP($A194,Aug!$O$4:$T$207,5,FALSE)+Aug!L$4/1000,0)</f>
        <v>0</v>
      </c>
      <c r="P194" s="16">
        <f t="shared" si="166"/>
        <v>0</v>
      </c>
      <c r="Q194" s="6">
        <f>IF(Sep!$E196&gt;0,VLOOKUP($A194,Sep!$O$4:$R$207,4,FALSE),0)</f>
        <v>0</v>
      </c>
      <c r="R194" s="6">
        <f>IF(Sep!$E196&gt;0,VLOOKUP($A194,Sep!$O$4:$T$207,5,FALSE)+Sep!L$4/1000,0)</f>
        <v>0</v>
      </c>
      <c r="S194" s="16">
        <f t="shared" si="167"/>
        <v>0</v>
      </c>
      <c r="T194" s="6">
        <f>IF(Oct!$E196&gt;0,VLOOKUP($A194,Oct!$O$4:$R$207,4,FALSE),0)</f>
        <v>0</v>
      </c>
      <c r="U194" s="6">
        <f>IF(Oct!$E196&gt;0,VLOOKUP($A194,Oct!$O$4:$T$207,5,FALSE)+Oct!L$4/1000,0)</f>
        <v>0</v>
      </c>
      <c r="V194" s="16">
        <f t="shared" si="168"/>
        <v>0</v>
      </c>
      <c r="W194" s="6">
        <f>IF(Nov!$E196&gt;0,VLOOKUP($A194,Nov!$O$4:$R$207,4,FALSE),0)</f>
        <v>0</v>
      </c>
      <c r="X194" s="6">
        <f>IF(Nov!$E196&gt;0,VLOOKUP($A194,Nov!$O$4:$T$207,5,FALSE)+Nov!L$4/1000,0)</f>
        <v>0</v>
      </c>
      <c r="Y194" s="16">
        <f t="shared" si="169"/>
        <v>0</v>
      </c>
      <c r="Z194" s="6">
        <f>IF(Dec!$E196&gt;0,VLOOKUP($A194,Dec!$O$4:$R$208,4,FALSE),0)</f>
        <v>0</v>
      </c>
      <c r="AA194" s="6">
        <f>IF(Dec!$E196&gt;0,VLOOKUP($A194,Dec!$O$4:$T$208,5,FALSE)+Dec!L$4/1000,0)</f>
        <v>0</v>
      </c>
      <c r="AB194" s="16">
        <f t="shared" si="170"/>
        <v>0</v>
      </c>
      <c r="AC194" s="6">
        <f>IF(Jan!$E196&gt;0,VLOOKUP($A194,Jan!$O$4:$R$207,4,FALSE),0)</f>
        <v>0</v>
      </c>
      <c r="AD194" s="6">
        <f>IF(Jan!$E196&gt;0,VLOOKUP($A194,Jan!$O$4:$T$207,5,FALSE)+Jan!L$4/1000,0)</f>
        <v>0</v>
      </c>
      <c r="AE194" s="16">
        <f t="shared" si="171"/>
        <v>0</v>
      </c>
      <c r="AF194" s="6">
        <f>IF(Feb!$E196&gt;0,VLOOKUP($A194,Feb!$O$4:$R$207,4,FALSE),0)</f>
        <v>0</v>
      </c>
      <c r="AG194" s="6">
        <f>IF(Feb!$E196&gt;0,VLOOKUP($A194,Feb!$O$4:$T$207,5,FALSE)+Feb!L$4/1000,0)</f>
        <v>0</v>
      </c>
      <c r="AH194" s="16">
        <f t="shared" si="172"/>
        <v>0</v>
      </c>
      <c r="AI194" s="6">
        <f>IF(Mar!$E196&gt;0,VLOOKUP($A194,Mar!$O$4:$R$207,4,FALSE),0)</f>
        <v>0</v>
      </c>
      <c r="AJ194" s="6">
        <f>IF(Mar!$E196&gt;0,VLOOKUP($A194,Mar!$O$4:$T$207,5,FALSE)+Mar!L$4/1000,0)</f>
        <v>0</v>
      </c>
      <c r="AK194" s="16">
        <f t="shared" si="173"/>
        <v>0</v>
      </c>
      <c r="AN194" s="16">
        <f t="shared" si="174"/>
        <v>0</v>
      </c>
    </row>
    <row r="195" spans="2:40" x14ac:dyDescent="0.3">
      <c r="B195" s="6">
        <f>IF(Apr!$E197&gt;0,VLOOKUP($A195,Apr!$O$4:$T$209,4,FALSE),0)</f>
        <v>0</v>
      </c>
      <c r="C195" s="6">
        <f>IF(Apr!$E197&gt;0,VLOOKUP($A195,Apr!$O$4:$T$209,5,FALSE)+Apr!L$4/1000,0)</f>
        <v>0</v>
      </c>
      <c r="D195" s="16">
        <f t="shared" si="162"/>
        <v>0</v>
      </c>
      <c r="E195" s="6">
        <f>IF(May!$E197&gt;0,VLOOKUP($A195,May!$O$4:$T$208,4,FALSE),0)</f>
        <v>0</v>
      </c>
      <c r="F195" s="6">
        <f>IF(May!$E197&gt;0,VLOOKUP($A195,May!$O$4:$T$208,5,FALSE)+May!L$4/1000,0)</f>
        <v>0</v>
      </c>
      <c r="G195" s="16">
        <f t="shared" si="163"/>
        <v>0</v>
      </c>
      <c r="H195" s="6">
        <f>IF(Jun!$E197&gt;0,VLOOKUP($A195,Jun!$O$4:$R$208,4,FALSE),0)</f>
        <v>0</v>
      </c>
      <c r="I195" s="6">
        <f>IF(Jun!$E197&gt;0,VLOOKUP($A195,Jun!$O$4:$T$208,5,FALSE)+Jun!L$4/1000,0)</f>
        <v>0</v>
      </c>
      <c r="J195" s="16">
        <f t="shared" si="164"/>
        <v>0</v>
      </c>
      <c r="K195" s="6">
        <f>IF(Jul!$E197&gt;0,VLOOKUP($A195,Jul!$O$4:$R$207,4,FALSE),0)</f>
        <v>0</v>
      </c>
      <c r="L195" s="6">
        <f>IF(Jul!$E197&gt;0,VLOOKUP($A195,Jul!$O$4:$T$207,5,FALSE)+Jul!$L$4/1000,0)</f>
        <v>0</v>
      </c>
      <c r="M195" s="16">
        <f t="shared" si="165"/>
        <v>0</v>
      </c>
      <c r="N195" s="6">
        <f>IF(Aug!$E197&gt;0,VLOOKUP($A195,Aug!$O$4:$R$207,4,FALSE),0)</f>
        <v>0</v>
      </c>
      <c r="O195" s="6">
        <f>IF(Aug!$E197&gt;0,VLOOKUP($A195,Aug!$O$4:$T$207,5,FALSE)+Aug!L$4/1000,0)</f>
        <v>0</v>
      </c>
      <c r="P195" s="16">
        <f t="shared" si="166"/>
        <v>0</v>
      </c>
      <c r="Q195" s="6">
        <f>IF(Sep!$E197&gt;0,VLOOKUP($A195,Sep!$O$4:$R$207,4,FALSE),0)</f>
        <v>0</v>
      </c>
      <c r="R195" s="6">
        <f>IF(Sep!$E197&gt;0,VLOOKUP($A195,Sep!$O$4:$T$207,5,FALSE)+Sep!L$4/1000,0)</f>
        <v>0</v>
      </c>
      <c r="S195" s="16">
        <f t="shared" si="167"/>
        <v>0</v>
      </c>
      <c r="T195" s="6">
        <f>IF(Oct!$E197&gt;0,VLOOKUP($A195,Oct!$O$4:$R$207,4,FALSE),0)</f>
        <v>0</v>
      </c>
      <c r="U195" s="6">
        <f>IF(Oct!$E197&gt;0,VLOOKUP($A195,Oct!$O$4:$T$207,5,FALSE)+Oct!L$4/1000,0)</f>
        <v>0</v>
      </c>
      <c r="V195" s="16">
        <f t="shared" si="168"/>
        <v>0</v>
      </c>
      <c r="W195" s="6">
        <f>IF(Nov!$E197&gt;0,VLOOKUP($A195,Nov!$O$4:$R$207,4,FALSE),0)</f>
        <v>0</v>
      </c>
      <c r="X195" s="6">
        <f>IF(Nov!$E197&gt;0,VLOOKUP($A195,Nov!$O$4:$T$207,5,FALSE)+Nov!L$4/1000,0)</f>
        <v>0</v>
      </c>
      <c r="Y195" s="16">
        <f t="shared" si="169"/>
        <v>0</v>
      </c>
      <c r="Z195" s="6">
        <f>IF(Dec!$E197&gt;0,VLOOKUP($A195,Dec!$O$4:$R$208,4,FALSE),0)</f>
        <v>0</v>
      </c>
      <c r="AA195" s="6">
        <f>IF(Dec!$E197&gt;0,VLOOKUP($A195,Dec!$O$4:$T$208,5,FALSE)+Dec!L$4/1000,0)</f>
        <v>0</v>
      </c>
      <c r="AB195" s="16">
        <f t="shared" si="170"/>
        <v>0</v>
      </c>
      <c r="AC195" s="6">
        <f>IF(Jan!$E197&gt;0,VLOOKUP($A195,Jan!$O$4:$R$207,4,FALSE),0)</f>
        <v>0</v>
      </c>
      <c r="AD195" s="6">
        <f>IF(Jan!$E197&gt;0,VLOOKUP($A195,Jan!$O$4:$T$207,5,FALSE)+Jan!L$4/1000,0)</f>
        <v>0</v>
      </c>
      <c r="AE195" s="16">
        <f t="shared" si="171"/>
        <v>0</v>
      </c>
      <c r="AF195" s="6">
        <f>IF(Feb!$E197&gt;0,VLOOKUP($A195,Feb!$O$4:$R$207,4,FALSE),0)</f>
        <v>0</v>
      </c>
      <c r="AG195" s="6">
        <f>IF(Feb!$E197&gt;0,VLOOKUP($A195,Feb!$O$4:$T$207,5,FALSE)+Feb!L$4/1000,0)</f>
        <v>0</v>
      </c>
      <c r="AH195" s="16">
        <f t="shared" si="172"/>
        <v>0</v>
      </c>
      <c r="AI195" s="6">
        <f>IF(Mar!$E197&gt;0,VLOOKUP($A195,Mar!$O$4:$R$207,4,FALSE),0)</f>
        <v>0</v>
      </c>
      <c r="AJ195" s="6">
        <f>IF(Mar!$E197&gt;0,VLOOKUP($A195,Mar!$O$4:$T$207,5,FALSE)+Mar!L$4/1000,0)</f>
        <v>0</v>
      </c>
      <c r="AK195" s="16">
        <f t="shared" si="173"/>
        <v>0</v>
      </c>
      <c r="AN195" s="16">
        <f t="shared" si="174"/>
        <v>0</v>
      </c>
    </row>
    <row r="196" spans="2:40" x14ac:dyDescent="0.3">
      <c r="B196" s="6">
        <f>IF(Apr!$E198&gt;0,VLOOKUP($A196,Apr!$O$4:$T$209,4,FALSE),0)</f>
        <v>0</v>
      </c>
      <c r="C196" s="6">
        <f>IF(Apr!$E198&gt;0,VLOOKUP($A196,Apr!$O$4:$T$209,5,FALSE)+Apr!L$4/1000,0)</f>
        <v>0</v>
      </c>
      <c r="D196" s="16">
        <f t="shared" si="162"/>
        <v>0</v>
      </c>
      <c r="E196" s="6">
        <f>IF(May!$E198&gt;0,VLOOKUP($A196,May!$O$4:$T$208,4,FALSE),0)</f>
        <v>0</v>
      </c>
      <c r="F196" s="6">
        <f>IF(May!$E198&gt;0,VLOOKUP($A196,May!$O$4:$T$208,5,FALSE)+May!L$4/1000,0)</f>
        <v>0</v>
      </c>
      <c r="G196" s="16">
        <f t="shared" si="163"/>
        <v>0</v>
      </c>
      <c r="H196" s="6">
        <f>IF(Jun!$E198&gt;0,VLOOKUP($A196,Jun!$O$4:$R$208,4,FALSE),0)</f>
        <v>0</v>
      </c>
      <c r="I196" s="6">
        <f>IF(Jun!$E198&gt;0,VLOOKUP($A196,Jun!$O$4:$T$208,5,FALSE)+Jun!L$4/1000,0)</f>
        <v>0</v>
      </c>
      <c r="J196" s="16">
        <f t="shared" si="164"/>
        <v>0</v>
      </c>
      <c r="K196" s="6">
        <f>IF(Jul!$E198&gt;0,VLOOKUP($A196,Jul!$O$4:$R$207,4,FALSE),0)</f>
        <v>0</v>
      </c>
      <c r="L196" s="6">
        <f>IF(Jul!$E198&gt;0,VLOOKUP($A196,Jul!$O$4:$T$207,5,FALSE)+Jul!$L$4/1000,0)</f>
        <v>0</v>
      </c>
      <c r="M196" s="16">
        <f t="shared" si="165"/>
        <v>0</v>
      </c>
      <c r="N196" s="6">
        <f>IF(Aug!$E198&gt;0,VLOOKUP($A196,Aug!$O$4:$R$207,4,FALSE),0)</f>
        <v>0</v>
      </c>
      <c r="O196" s="6">
        <f>IF(Aug!$E198&gt;0,VLOOKUP($A196,Aug!$O$4:$T$207,5,FALSE)+Aug!L$4/1000,0)</f>
        <v>0</v>
      </c>
      <c r="P196" s="16">
        <f t="shared" si="166"/>
        <v>0</v>
      </c>
      <c r="Q196" s="6">
        <f>IF(Sep!$E198&gt;0,VLOOKUP($A196,Sep!$O$4:$R$207,4,FALSE),0)</f>
        <v>0</v>
      </c>
      <c r="R196" s="6">
        <f>IF(Sep!$E198&gt;0,VLOOKUP($A196,Sep!$O$4:$T$207,5,FALSE)+Sep!L$4/1000,0)</f>
        <v>0</v>
      </c>
      <c r="S196" s="16">
        <f t="shared" si="167"/>
        <v>0</v>
      </c>
      <c r="T196" s="6">
        <f>IF(Oct!$E198&gt;0,VLOOKUP($A196,Oct!$O$4:$R$207,4,FALSE),0)</f>
        <v>0</v>
      </c>
      <c r="U196" s="6">
        <f>IF(Oct!$E198&gt;0,VLOOKUP($A196,Oct!$O$4:$T$207,5,FALSE)+Oct!L$4/1000,0)</f>
        <v>0</v>
      </c>
      <c r="V196" s="16">
        <f t="shared" si="168"/>
        <v>0</v>
      </c>
      <c r="W196" s="6">
        <f>IF(Nov!$E198&gt;0,VLOOKUP($A196,Nov!$O$4:$R$207,4,FALSE),0)</f>
        <v>0</v>
      </c>
      <c r="X196" s="6">
        <f>IF(Nov!$E198&gt;0,VLOOKUP($A196,Nov!$O$4:$T$207,5,FALSE)+Nov!L$4/1000,0)</f>
        <v>0</v>
      </c>
      <c r="Y196" s="16">
        <f t="shared" si="169"/>
        <v>0</v>
      </c>
      <c r="Z196" s="6">
        <f>IF(Dec!$E198&gt;0,VLOOKUP($A196,Dec!$O$4:$R$208,4,FALSE),0)</f>
        <v>0</v>
      </c>
      <c r="AA196" s="6">
        <f>IF(Dec!$E198&gt;0,VLOOKUP($A196,Dec!$O$4:$T$208,5,FALSE)+Dec!L$4/1000,0)</f>
        <v>0</v>
      </c>
      <c r="AB196" s="16">
        <f t="shared" si="170"/>
        <v>0</v>
      </c>
      <c r="AC196" s="6">
        <f>IF(Jan!$E198&gt;0,VLOOKUP($A196,Jan!$O$4:$R$207,4,FALSE),0)</f>
        <v>0</v>
      </c>
      <c r="AD196" s="6">
        <f>IF(Jan!$E198&gt;0,VLOOKUP($A196,Jan!$O$4:$T$207,5,FALSE)+Jan!L$4/1000,0)</f>
        <v>0</v>
      </c>
      <c r="AE196" s="16">
        <f t="shared" si="171"/>
        <v>0</v>
      </c>
      <c r="AF196" s="6">
        <f>IF(Feb!$E198&gt;0,VLOOKUP($A196,Feb!$O$4:$R$207,4,FALSE),0)</f>
        <v>0</v>
      </c>
      <c r="AG196" s="6">
        <f>IF(Feb!$E198&gt;0,VLOOKUP($A196,Feb!$O$4:$T$207,5,FALSE)+Feb!L$4/1000,0)</f>
        <v>0</v>
      </c>
      <c r="AH196" s="16">
        <f t="shared" si="172"/>
        <v>0</v>
      </c>
      <c r="AI196" s="6">
        <f>IF(Mar!$E198&gt;0,VLOOKUP($A196,Mar!$O$4:$R$207,4,FALSE),0)</f>
        <v>0</v>
      </c>
      <c r="AJ196" s="6">
        <f>IF(Mar!$E198&gt;0,VLOOKUP($A196,Mar!$O$4:$T$207,5,FALSE)+Mar!L$4/1000,0)</f>
        <v>0</v>
      </c>
      <c r="AK196" s="16">
        <f t="shared" si="173"/>
        <v>0</v>
      </c>
      <c r="AN196" s="16">
        <f t="shared" si="174"/>
        <v>0</v>
      </c>
    </row>
    <row r="197" spans="2:40" x14ac:dyDescent="0.3">
      <c r="B197" s="6">
        <f>IF(Apr!$E199&gt;0,VLOOKUP($A197,Apr!$O$4:$T$209,4,FALSE),0)</f>
        <v>0</v>
      </c>
      <c r="C197" s="6">
        <f>IF(Apr!$E199&gt;0,VLOOKUP($A197,Apr!$O$4:$T$209,5,FALSE)+Apr!L$4/1000,0)</f>
        <v>0</v>
      </c>
      <c r="D197" s="16">
        <f t="shared" si="162"/>
        <v>0</v>
      </c>
      <c r="E197" s="6">
        <f>IF(May!$E199&gt;0,VLOOKUP($A197,May!$O$4:$T$208,4,FALSE),0)</f>
        <v>0</v>
      </c>
      <c r="F197" s="6">
        <f>IF(May!$E199&gt;0,VLOOKUP($A197,May!$O$4:$T$208,5,FALSE)+May!L$4/1000,0)</f>
        <v>0</v>
      </c>
      <c r="G197" s="16">
        <f t="shared" si="163"/>
        <v>0</v>
      </c>
      <c r="H197" s="6">
        <f>IF(Jun!$E199&gt;0,VLOOKUP($A197,Jun!$O$4:$R$208,4,FALSE),0)</f>
        <v>0</v>
      </c>
      <c r="I197" s="6">
        <f>IF(Jun!$E199&gt;0,VLOOKUP($A197,Jun!$O$4:$T$208,5,FALSE)+Jun!L$4/1000,0)</f>
        <v>0</v>
      </c>
      <c r="J197" s="16">
        <f t="shared" si="164"/>
        <v>0</v>
      </c>
      <c r="K197" s="6">
        <f>IF(Jul!$E199&gt;0,VLOOKUP($A197,Jul!$O$4:$R$207,4,FALSE),0)</f>
        <v>0</v>
      </c>
      <c r="L197" s="6">
        <f>IF(Jul!$E199&gt;0,VLOOKUP($A197,Jul!$O$4:$T$207,5,FALSE)+Jul!$L$4/1000,0)</f>
        <v>0</v>
      </c>
      <c r="M197" s="16">
        <f t="shared" si="165"/>
        <v>0</v>
      </c>
      <c r="N197" s="6">
        <f>IF(Aug!$E199&gt;0,VLOOKUP($A197,Aug!$O$4:$R$207,4,FALSE),0)</f>
        <v>0</v>
      </c>
      <c r="O197" s="6">
        <f>IF(Aug!$E199&gt;0,VLOOKUP($A197,Aug!$O$4:$T$207,5,FALSE)+Aug!L$4/1000,0)</f>
        <v>0</v>
      </c>
      <c r="P197" s="16">
        <f t="shared" si="166"/>
        <v>0</v>
      </c>
      <c r="Q197" s="6">
        <f>IF(Sep!$E199&gt;0,VLOOKUP($A197,Sep!$O$4:$R$207,4,FALSE),0)</f>
        <v>0</v>
      </c>
      <c r="R197" s="6">
        <f>IF(Sep!$E199&gt;0,VLOOKUP($A197,Sep!$O$4:$T$207,5,FALSE)+Sep!L$4/1000,0)</f>
        <v>0</v>
      </c>
      <c r="S197" s="16">
        <f t="shared" si="167"/>
        <v>0</v>
      </c>
      <c r="T197" s="6">
        <f>IF(Oct!$E199&gt;0,VLOOKUP($A197,Oct!$O$4:$R$207,4,FALSE),0)</f>
        <v>0</v>
      </c>
      <c r="U197" s="6">
        <f>IF(Oct!$E199&gt;0,VLOOKUP($A197,Oct!$O$4:$T$207,5,FALSE)+Oct!L$4/1000,0)</f>
        <v>0</v>
      </c>
      <c r="V197" s="16">
        <f t="shared" si="168"/>
        <v>0</v>
      </c>
      <c r="W197" s="6">
        <f>IF(Nov!$E199&gt;0,VLOOKUP($A197,Nov!$O$4:$R$207,4,FALSE),0)</f>
        <v>0</v>
      </c>
      <c r="X197" s="6">
        <f>IF(Nov!$E199&gt;0,VLOOKUP($A197,Nov!$O$4:$T$207,5,FALSE)+Nov!L$4/1000,0)</f>
        <v>0</v>
      </c>
      <c r="Y197" s="16">
        <f t="shared" si="169"/>
        <v>0</v>
      </c>
      <c r="Z197" s="6">
        <f>IF(Dec!$E199&gt;0,VLOOKUP($A197,Dec!$O$4:$R$208,4,FALSE),0)</f>
        <v>0</v>
      </c>
      <c r="AA197" s="6">
        <f>IF(Dec!$E199&gt;0,VLOOKUP($A197,Dec!$O$4:$T$208,5,FALSE)+Dec!L$4/1000,0)</f>
        <v>0</v>
      </c>
      <c r="AB197" s="16">
        <f t="shared" si="170"/>
        <v>0</v>
      </c>
      <c r="AC197" s="6">
        <f>IF(Jan!$E199&gt;0,VLOOKUP($A197,Jan!$O$4:$R$207,4,FALSE),0)</f>
        <v>0</v>
      </c>
      <c r="AD197" s="6">
        <f>IF(Jan!$E199&gt;0,VLOOKUP($A197,Jan!$O$4:$T$207,5,FALSE)+Jan!L$4/1000,0)</f>
        <v>0</v>
      </c>
      <c r="AE197" s="16">
        <f t="shared" si="171"/>
        <v>0</v>
      </c>
      <c r="AF197" s="6">
        <f>IF(Feb!$E199&gt;0,VLOOKUP($A197,Feb!$O$4:$R$207,4,FALSE),0)</f>
        <v>0</v>
      </c>
      <c r="AG197" s="6">
        <f>IF(Feb!$E199&gt;0,VLOOKUP($A197,Feb!$O$4:$T$207,5,FALSE)+Feb!L$4/1000,0)</f>
        <v>0</v>
      </c>
      <c r="AH197" s="16">
        <f t="shared" si="172"/>
        <v>0</v>
      </c>
      <c r="AI197" s="6">
        <f>IF(Mar!$E199&gt;0,VLOOKUP($A197,Mar!$O$4:$R$207,4,FALSE),0)</f>
        <v>0</v>
      </c>
      <c r="AJ197" s="6">
        <f>IF(Mar!$E199&gt;0,VLOOKUP($A197,Mar!$O$4:$T$207,5,FALSE)+Mar!L$4/1000,0)</f>
        <v>0</v>
      </c>
      <c r="AK197" s="16">
        <f t="shared" si="173"/>
        <v>0</v>
      </c>
      <c r="AN197" s="16">
        <f t="shared" si="174"/>
        <v>0</v>
      </c>
    </row>
    <row r="198" spans="2:40" x14ac:dyDescent="0.3">
      <c r="B198" s="6">
        <f>IF(Apr!$E200&gt;0,VLOOKUP($A198,Apr!$O$4:$T$209,4,FALSE),0)</f>
        <v>0</v>
      </c>
      <c r="C198" s="6">
        <f>IF(Apr!$E200&gt;0,VLOOKUP($A198,Apr!$O$4:$T$209,5,FALSE)+Apr!L$4/1000,0)</f>
        <v>0</v>
      </c>
      <c r="D198" s="16">
        <f t="shared" si="162"/>
        <v>0</v>
      </c>
      <c r="E198" s="6">
        <f>IF(May!$E200&gt;0,VLOOKUP($A198,May!$O$4:$T$208,4,FALSE),0)</f>
        <v>0</v>
      </c>
      <c r="F198" s="6">
        <f>IF(May!$E200&gt;0,VLOOKUP($A198,May!$O$4:$T$208,5,FALSE)+May!L$4/1000,0)</f>
        <v>0</v>
      </c>
      <c r="G198" s="16">
        <f t="shared" si="163"/>
        <v>0</v>
      </c>
      <c r="H198" s="6">
        <f>IF(Jun!$E200&gt;0,VLOOKUP($A198,Jun!$O$4:$R$208,4,FALSE),0)</f>
        <v>0</v>
      </c>
      <c r="I198" s="6">
        <f>IF(Jun!$E200&gt;0,VLOOKUP($A198,Jun!$O$4:$T$208,5,FALSE)+Jun!L$4/1000,0)</f>
        <v>0</v>
      </c>
      <c r="J198" s="16">
        <f t="shared" si="164"/>
        <v>0</v>
      </c>
      <c r="K198" s="6">
        <f>IF(Jul!$E200&gt;0,VLOOKUP($A198,Jul!$O$4:$R$207,4,FALSE),0)</f>
        <v>0</v>
      </c>
      <c r="L198" s="6">
        <f>IF(Jul!$E200&gt;0,VLOOKUP($A198,Jul!$O$4:$T$207,5,FALSE)+Jul!$L$4/1000,0)</f>
        <v>0</v>
      </c>
      <c r="M198" s="16">
        <f t="shared" si="165"/>
        <v>0</v>
      </c>
      <c r="N198" s="6">
        <f>IF(Aug!$E200&gt;0,VLOOKUP($A198,Aug!$O$4:$R$207,4,FALSE),0)</f>
        <v>0</v>
      </c>
      <c r="O198" s="6">
        <f>IF(Aug!$E200&gt;0,VLOOKUP($A198,Aug!$O$4:$T$207,5,FALSE)+Aug!L$4/1000,0)</f>
        <v>0</v>
      </c>
      <c r="P198" s="16">
        <f t="shared" si="166"/>
        <v>0</v>
      </c>
      <c r="Q198" s="6">
        <f>IF(Sep!$E200&gt;0,VLOOKUP($A198,Sep!$O$4:$R$207,4,FALSE),0)</f>
        <v>0</v>
      </c>
      <c r="R198" s="6">
        <f>IF(Sep!$E200&gt;0,VLOOKUP($A198,Sep!$O$4:$T$207,5,FALSE)+Sep!L$4/1000,0)</f>
        <v>0</v>
      </c>
      <c r="S198" s="16">
        <f t="shared" si="167"/>
        <v>0</v>
      </c>
      <c r="T198" s="6">
        <f>IF(Oct!$E200&gt;0,VLOOKUP($A198,Oct!$O$4:$R$207,4,FALSE),0)</f>
        <v>0</v>
      </c>
      <c r="U198" s="6">
        <f>IF(Oct!$E200&gt;0,VLOOKUP($A198,Oct!$O$4:$T$207,5,FALSE)+Oct!L$4/1000,0)</f>
        <v>0</v>
      </c>
      <c r="V198" s="16">
        <f t="shared" si="168"/>
        <v>0</v>
      </c>
      <c r="W198" s="6">
        <f>IF(Nov!$E200&gt;0,VLOOKUP($A198,Nov!$O$4:$R$207,4,FALSE),0)</f>
        <v>0</v>
      </c>
      <c r="X198" s="6">
        <f>IF(Nov!$E200&gt;0,VLOOKUP($A198,Nov!$O$4:$T$207,5,FALSE)+Nov!L$4/1000,0)</f>
        <v>0</v>
      </c>
      <c r="Y198" s="16">
        <f t="shared" si="169"/>
        <v>0</v>
      </c>
      <c r="Z198" s="6">
        <f>IF(Dec!$E200&gt;0,VLOOKUP($A198,Dec!$O$4:$R$208,4,FALSE),0)</f>
        <v>0</v>
      </c>
      <c r="AA198" s="6">
        <f>IF(Dec!$E200&gt;0,VLOOKUP($A198,Dec!$O$4:$T$208,5,FALSE)+Dec!L$4/1000,0)</f>
        <v>0</v>
      </c>
      <c r="AB198" s="16">
        <f t="shared" si="170"/>
        <v>0</v>
      </c>
      <c r="AC198" s="6">
        <f>IF(Jan!$E200&gt;0,VLOOKUP($A198,Jan!$O$4:$R$207,4,FALSE),0)</f>
        <v>0</v>
      </c>
      <c r="AD198" s="6">
        <f>IF(Jan!$E200&gt;0,VLOOKUP($A198,Jan!$O$4:$T$207,5,FALSE)+Jan!L$4/1000,0)</f>
        <v>0</v>
      </c>
      <c r="AE198" s="16">
        <f t="shared" si="171"/>
        <v>0</v>
      </c>
      <c r="AF198" s="6">
        <f>IF(Feb!$E200&gt;0,VLOOKUP($A198,Feb!$O$4:$R$207,4,FALSE),0)</f>
        <v>0</v>
      </c>
      <c r="AG198" s="6">
        <f>IF(Feb!$E200&gt;0,VLOOKUP($A198,Feb!$O$4:$T$207,5,FALSE)+Feb!L$4/1000,0)</f>
        <v>0</v>
      </c>
      <c r="AH198" s="16">
        <f t="shared" si="172"/>
        <v>0</v>
      </c>
      <c r="AI198" s="6">
        <f>IF(Mar!$E200&gt;0,VLOOKUP($A198,Mar!$O$4:$R$207,4,FALSE),0)</f>
        <v>0</v>
      </c>
      <c r="AJ198" s="6">
        <f>IF(Mar!$E200&gt;0,VLOOKUP($A198,Mar!$O$4:$T$207,5,FALSE)+Mar!L$4/1000,0)</f>
        <v>0</v>
      </c>
      <c r="AK198" s="16">
        <f t="shared" si="173"/>
        <v>0</v>
      </c>
      <c r="AN198" s="16">
        <f t="shared" si="174"/>
        <v>0</v>
      </c>
    </row>
    <row r="199" spans="2:40" x14ac:dyDescent="0.3">
      <c r="B199" s="6">
        <f>IF(Apr!$E201&gt;0,VLOOKUP($A199,Apr!$O$4:$T$209,4,FALSE),0)</f>
        <v>0</v>
      </c>
      <c r="C199" s="6">
        <f>IF(Apr!$E201&gt;0,VLOOKUP($A199,Apr!$O$4:$T$209,5,FALSE)+Apr!L$4/1000,0)</f>
        <v>0</v>
      </c>
      <c r="D199" s="16">
        <f t="shared" si="162"/>
        <v>0</v>
      </c>
      <c r="E199" s="6">
        <f>IF(May!$E201&gt;0,VLOOKUP($A199,May!$O$4:$T$208,4,FALSE),0)</f>
        <v>0</v>
      </c>
      <c r="F199" s="6">
        <f>IF(May!$E201&gt;0,VLOOKUP($A199,May!$O$4:$T$208,5,FALSE)+May!L$4/1000,0)</f>
        <v>0</v>
      </c>
      <c r="G199" s="16">
        <f t="shared" si="163"/>
        <v>0</v>
      </c>
      <c r="H199" s="6">
        <f>IF(Jun!$E201&gt;0,VLOOKUP($A199,Jun!$O$4:$R$208,4,FALSE),0)</f>
        <v>0</v>
      </c>
      <c r="I199" s="6">
        <f>IF(Jun!$E201&gt;0,VLOOKUP($A199,Jun!$O$4:$T$208,5,FALSE)+Jun!L$4/1000,0)</f>
        <v>0</v>
      </c>
      <c r="J199" s="16">
        <f t="shared" si="164"/>
        <v>0</v>
      </c>
      <c r="K199" s="6">
        <f>IF(Jul!$E201&gt;0,VLOOKUP($A199,Jul!$O$4:$R$207,4,FALSE),0)</f>
        <v>0</v>
      </c>
      <c r="L199" s="6">
        <f>IF(Jul!$E201&gt;0,VLOOKUP($A199,Jul!$O$4:$T$207,5,FALSE)+Jul!$L$4/1000,0)</f>
        <v>0</v>
      </c>
      <c r="M199" s="16">
        <f t="shared" si="165"/>
        <v>0</v>
      </c>
      <c r="N199" s="6">
        <f>IF(Aug!$E201&gt;0,VLOOKUP($A199,Aug!$O$4:$R$207,4,FALSE),0)</f>
        <v>0</v>
      </c>
      <c r="O199" s="6">
        <f>IF(Aug!$E201&gt;0,VLOOKUP($A199,Aug!$O$4:$T$207,5,FALSE)+Aug!L$4/1000,0)</f>
        <v>0</v>
      </c>
      <c r="P199" s="16">
        <f t="shared" si="166"/>
        <v>0</v>
      </c>
      <c r="Q199" s="6">
        <f>IF(Sep!$E201&gt;0,VLOOKUP($A199,Sep!$O$4:$R$207,4,FALSE),0)</f>
        <v>0</v>
      </c>
      <c r="R199" s="6">
        <f>IF(Sep!$E201&gt;0,VLOOKUP($A199,Sep!$O$4:$T$207,5,FALSE)+Sep!L$4/1000,0)</f>
        <v>0</v>
      </c>
      <c r="S199" s="16">
        <f t="shared" si="167"/>
        <v>0</v>
      </c>
      <c r="T199" s="6">
        <f>IF(Oct!$E201&gt;0,VLOOKUP($A199,Oct!$O$4:$R$207,4,FALSE),0)</f>
        <v>0</v>
      </c>
      <c r="U199" s="6">
        <f>IF(Oct!$E201&gt;0,VLOOKUP($A199,Oct!$O$4:$T$207,5,FALSE)+Oct!L$4/1000,0)</f>
        <v>0</v>
      </c>
      <c r="V199" s="16">
        <f t="shared" si="168"/>
        <v>0</v>
      </c>
      <c r="W199" s="6">
        <f>IF(Nov!$E201&gt;0,VLOOKUP($A199,Nov!$O$4:$R$207,4,FALSE),0)</f>
        <v>0</v>
      </c>
      <c r="X199" s="6">
        <f>IF(Nov!$E201&gt;0,VLOOKUP($A199,Nov!$O$4:$T$207,5,FALSE)+Nov!L$4/1000,0)</f>
        <v>0</v>
      </c>
      <c r="Y199" s="16">
        <f t="shared" si="169"/>
        <v>0</v>
      </c>
      <c r="Z199" s="6">
        <f>IF(Dec!$E201&gt;0,VLOOKUP($A199,Dec!$O$4:$R$208,4,FALSE),0)</f>
        <v>0</v>
      </c>
      <c r="AA199" s="6">
        <f>IF(Dec!$E201&gt;0,VLOOKUP($A199,Dec!$O$4:$T$208,5,FALSE)+Dec!L$4/1000,0)</f>
        <v>0</v>
      </c>
      <c r="AB199" s="16">
        <f t="shared" si="170"/>
        <v>0</v>
      </c>
      <c r="AC199" s="6">
        <f>IF(Jan!$E201&gt;0,VLOOKUP($A199,Jan!$O$4:$R$207,4,FALSE),0)</f>
        <v>0</v>
      </c>
      <c r="AD199" s="6">
        <f>IF(Jan!$E201&gt;0,VLOOKUP($A199,Jan!$O$4:$T$207,5,FALSE)+Jan!L$4/1000,0)</f>
        <v>0</v>
      </c>
      <c r="AE199" s="16">
        <f t="shared" si="171"/>
        <v>0</v>
      </c>
      <c r="AF199" s="6">
        <f>IF(Feb!$E201&gt;0,VLOOKUP($A199,Feb!$O$4:$R$207,4,FALSE),0)</f>
        <v>0</v>
      </c>
      <c r="AG199" s="6">
        <f>IF(Feb!$E201&gt;0,VLOOKUP($A199,Feb!$O$4:$T$207,5,FALSE)+Feb!L$4/1000,0)</f>
        <v>0</v>
      </c>
      <c r="AH199" s="16">
        <f t="shared" si="172"/>
        <v>0</v>
      </c>
      <c r="AI199" s="6">
        <f>IF(Mar!$E201&gt;0,VLOOKUP($A199,Mar!$O$4:$R$207,4,FALSE),0)</f>
        <v>0</v>
      </c>
      <c r="AJ199" s="6">
        <f>IF(Mar!$E201&gt;0,VLOOKUP($A199,Mar!$O$4:$T$207,5,FALSE)+Mar!L$4/1000,0)</f>
        <v>0</v>
      </c>
      <c r="AK199" s="16">
        <f t="shared" si="173"/>
        <v>0</v>
      </c>
      <c r="AN199" s="16">
        <f t="shared" si="174"/>
        <v>0</v>
      </c>
    </row>
    <row r="200" spans="2:40" x14ac:dyDescent="0.3">
      <c r="B200" s="6">
        <f>IF(Apr!$E202&gt;0,VLOOKUP($A200,Apr!$O$4:$T$209,4,FALSE),0)</f>
        <v>0</v>
      </c>
      <c r="C200" s="6">
        <f>IF(Apr!$E202&gt;0,VLOOKUP($A200,Apr!$O$4:$T$209,5,FALSE)+Apr!L$4/1000,0)</f>
        <v>0</v>
      </c>
      <c r="D200" s="16">
        <f t="shared" si="162"/>
        <v>0</v>
      </c>
      <c r="E200" s="6">
        <f>IF(May!$E202&gt;0,VLOOKUP($A200,May!$O$4:$T$208,4,FALSE),0)</f>
        <v>0</v>
      </c>
      <c r="F200" s="6">
        <f>IF(May!$E202&gt;0,VLOOKUP($A200,May!$O$4:$T$208,5,FALSE)+May!L$4/1000,0)</f>
        <v>0</v>
      </c>
      <c r="G200" s="16">
        <f t="shared" si="163"/>
        <v>0</v>
      </c>
      <c r="H200" s="6">
        <f>IF(Jun!$E202&gt;0,VLOOKUP($A200,Jun!$O$4:$R$208,4,FALSE),0)</f>
        <v>0</v>
      </c>
      <c r="I200" s="6">
        <f>IF(Jun!$E202&gt;0,VLOOKUP($A200,Jun!$O$4:$T$208,5,FALSE)+Jun!L$4/1000,0)</f>
        <v>0</v>
      </c>
      <c r="J200" s="16">
        <f t="shared" si="164"/>
        <v>0</v>
      </c>
      <c r="K200" s="6">
        <f>IF(Jul!$E202&gt;0,VLOOKUP($A200,Jul!$O$4:$R$207,4,FALSE),0)</f>
        <v>0</v>
      </c>
      <c r="L200" s="6">
        <f>IF(Jul!$E202&gt;0,VLOOKUP($A200,Jul!$O$4:$T$207,5,FALSE)+Jul!$L$4/1000,0)</f>
        <v>0</v>
      </c>
      <c r="M200" s="16">
        <f t="shared" si="165"/>
        <v>0</v>
      </c>
      <c r="N200" s="6">
        <f>IF(Aug!$E202&gt;0,VLOOKUP($A200,Aug!$O$4:$R$207,4,FALSE),0)</f>
        <v>0</v>
      </c>
      <c r="O200" s="6">
        <f>IF(Aug!$E202&gt;0,VLOOKUP($A200,Aug!$O$4:$T$207,5,FALSE)+Aug!L$4/1000,0)</f>
        <v>0</v>
      </c>
      <c r="P200" s="16">
        <f t="shared" si="166"/>
        <v>0</v>
      </c>
      <c r="Q200" s="6">
        <f>IF(Sep!$E202&gt;0,VLOOKUP($A200,Sep!$O$4:$R$207,4,FALSE),0)</f>
        <v>0</v>
      </c>
      <c r="R200" s="6">
        <f>IF(Sep!$E202&gt;0,VLOOKUP($A200,Sep!$O$4:$T$207,5,FALSE)+Sep!L$4/1000,0)</f>
        <v>0</v>
      </c>
      <c r="S200" s="16">
        <f t="shared" si="167"/>
        <v>0</v>
      </c>
      <c r="T200" s="6">
        <f>IF(Oct!$E202&gt;0,VLOOKUP($A200,Oct!$O$4:$R$207,4,FALSE),0)</f>
        <v>0</v>
      </c>
      <c r="U200" s="6">
        <f>IF(Oct!$E202&gt;0,VLOOKUP($A200,Oct!$O$4:$T$207,5,FALSE)+Oct!L$4/1000,0)</f>
        <v>0</v>
      </c>
      <c r="V200" s="16">
        <f t="shared" si="168"/>
        <v>0</v>
      </c>
      <c r="W200" s="6">
        <f>IF(Nov!$E202&gt;0,VLOOKUP($A200,Nov!$O$4:$R$207,4,FALSE),0)</f>
        <v>0</v>
      </c>
      <c r="X200" s="6">
        <f>IF(Nov!$E202&gt;0,VLOOKUP($A200,Nov!$O$4:$T$207,5,FALSE)+Nov!L$4/1000,0)</f>
        <v>0</v>
      </c>
      <c r="Y200" s="16">
        <f t="shared" si="169"/>
        <v>0</v>
      </c>
      <c r="Z200" s="6">
        <f>IF(Dec!$E202&gt;0,VLOOKUP($A200,Dec!$O$4:$R$208,4,FALSE),0)</f>
        <v>0</v>
      </c>
      <c r="AA200" s="6">
        <f>IF(Dec!$E202&gt;0,VLOOKUP($A200,Dec!$O$4:$T$208,5,FALSE)+Dec!L$4/1000,0)</f>
        <v>0</v>
      </c>
      <c r="AB200" s="16">
        <f t="shared" si="170"/>
        <v>0</v>
      </c>
      <c r="AC200" s="6">
        <f>IF(Jan!$E202&gt;0,VLOOKUP($A200,Jan!$O$4:$R$207,4,FALSE),0)</f>
        <v>0</v>
      </c>
      <c r="AD200" s="6">
        <f>IF(Jan!$E202&gt;0,VLOOKUP($A200,Jan!$O$4:$T$207,5,FALSE)+Jan!L$4/1000,0)</f>
        <v>0</v>
      </c>
      <c r="AE200" s="16">
        <f t="shared" si="171"/>
        <v>0</v>
      </c>
      <c r="AF200" s="6">
        <f>IF(Feb!$E202&gt;0,VLOOKUP($A200,Feb!$O$4:$R$207,4,FALSE),0)</f>
        <v>0</v>
      </c>
      <c r="AG200" s="6">
        <f>IF(Feb!$E202&gt;0,VLOOKUP($A200,Feb!$O$4:$T$207,5,FALSE)+Feb!L$4/1000,0)</f>
        <v>0</v>
      </c>
      <c r="AH200" s="16">
        <f t="shared" si="172"/>
        <v>0</v>
      </c>
      <c r="AI200" s="6">
        <f>IF(Mar!$E202&gt;0,VLOOKUP($A200,Mar!$O$4:$R$207,4,FALSE),0)</f>
        <v>0</v>
      </c>
      <c r="AJ200" s="6">
        <f>IF(Mar!$E202&gt;0,VLOOKUP($A200,Mar!$O$4:$T$207,5,FALSE)+Mar!L$4/1000,0)</f>
        <v>0</v>
      </c>
      <c r="AK200" s="16">
        <f t="shared" si="173"/>
        <v>0</v>
      </c>
      <c r="AN200" s="16">
        <f t="shared" si="174"/>
        <v>0</v>
      </c>
    </row>
    <row r="201" spans="2:40" x14ac:dyDescent="0.3">
      <c r="B201" s="6">
        <f>IF(Apr!$E203&gt;0,VLOOKUP($A201,Apr!$O$4:$T$209,4,FALSE),0)</f>
        <v>0</v>
      </c>
      <c r="C201" s="6">
        <f>IF(Apr!$E203&gt;0,VLOOKUP($A201,Apr!$O$4:$T$209,5,FALSE)+Apr!L$4/1000,0)</f>
        <v>0</v>
      </c>
      <c r="D201" s="16">
        <f t="shared" si="162"/>
        <v>0</v>
      </c>
      <c r="E201" s="6">
        <f>IF(May!$E203&gt;0,VLOOKUP($A201,May!$O$4:$T$208,4,FALSE),0)</f>
        <v>0</v>
      </c>
      <c r="F201" s="6">
        <f>IF(May!$E203&gt;0,VLOOKUP($A201,May!$O$4:$T$208,5,FALSE)+May!L$4/1000,0)</f>
        <v>0</v>
      </c>
      <c r="G201" s="16">
        <f t="shared" si="163"/>
        <v>0</v>
      </c>
      <c r="H201" s="6">
        <f>IF(Jun!$E203&gt;0,VLOOKUP($A201,Jun!$O$4:$R$208,4,FALSE),0)</f>
        <v>0</v>
      </c>
      <c r="I201" s="6">
        <f>IF(Jun!$E203&gt;0,VLOOKUP($A201,Jun!$O$4:$T$208,5,FALSE)+Jun!L$4/1000,0)</f>
        <v>0</v>
      </c>
      <c r="J201" s="16">
        <f t="shared" si="164"/>
        <v>0</v>
      </c>
      <c r="K201" s="6">
        <f>IF(Jul!$E203&gt;0,VLOOKUP($A201,Jul!$O$4:$R$207,4,FALSE),0)</f>
        <v>0</v>
      </c>
      <c r="L201" s="6">
        <f>IF(Jul!$E203&gt;0,VLOOKUP($A201,Jul!$O$4:$T$207,5,FALSE)+Jul!$L$4/1000,0)</f>
        <v>0</v>
      </c>
      <c r="M201" s="16">
        <f t="shared" si="165"/>
        <v>0</v>
      </c>
      <c r="N201" s="6">
        <f>IF(Aug!$E203&gt;0,VLOOKUP($A201,Aug!$O$4:$R$207,4,FALSE),0)</f>
        <v>0</v>
      </c>
      <c r="O201" s="6">
        <f>IF(Aug!$E203&gt;0,VLOOKUP($A201,Aug!$O$4:$T$207,5,FALSE)+Aug!L$4/1000,0)</f>
        <v>0</v>
      </c>
      <c r="P201" s="16">
        <f t="shared" si="166"/>
        <v>0</v>
      </c>
      <c r="Q201" s="6">
        <f>IF(Sep!$E203&gt;0,VLOOKUP($A201,Sep!$O$4:$R$207,4,FALSE),0)</f>
        <v>0</v>
      </c>
      <c r="R201" s="6">
        <f>IF(Sep!$E203&gt;0,VLOOKUP($A201,Sep!$O$4:$T$207,5,FALSE)+Sep!L$4/1000,0)</f>
        <v>0</v>
      </c>
      <c r="S201" s="16">
        <f t="shared" si="167"/>
        <v>0</v>
      </c>
      <c r="T201" s="6">
        <f>IF(Oct!$E203&gt;0,VLOOKUP($A201,Oct!$O$4:$R$207,4,FALSE),0)</f>
        <v>0</v>
      </c>
      <c r="U201" s="6">
        <f>IF(Oct!$E203&gt;0,VLOOKUP($A201,Oct!$O$4:$T$207,5,FALSE)+Oct!L$4/1000,0)</f>
        <v>0</v>
      </c>
      <c r="V201" s="16">
        <f t="shared" si="168"/>
        <v>0</v>
      </c>
      <c r="W201" s="6">
        <f>IF(Nov!$E203&gt;0,VLOOKUP($A201,Nov!$O$4:$R$207,4,FALSE),0)</f>
        <v>0</v>
      </c>
      <c r="X201" s="6">
        <f>IF(Nov!$E203&gt;0,VLOOKUP($A201,Nov!$O$4:$T$207,5,FALSE)+Nov!L$4/1000,0)</f>
        <v>0</v>
      </c>
      <c r="Y201" s="16">
        <f t="shared" si="169"/>
        <v>0</v>
      </c>
      <c r="Z201" s="6">
        <f>IF(Dec!$E203&gt;0,VLOOKUP($A201,Dec!$O$4:$R$208,4,FALSE),0)</f>
        <v>0</v>
      </c>
      <c r="AA201" s="6">
        <f>IF(Dec!$E203&gt;0,VLOOKUP($A201,Dec!$O$4:$T$208,5,FALSE)+Dec!L$4/1000,0)</f>
        <v>0</v>
      </c>
      <c r="AB201" s="16">
        <f t="shared" si="170"/>
        <v>0</v>
      </c>
      <c r="AC201" s="6">
        <f>IF(Jan!$E203&gt;0,VLOOKUP($A201,Jan!$O$4:$R$207,4,FALSE),0)</f>
        <v>0</v>
      </c>
      <c r="AD201" s="6">
        <f>IF(Jan!$E203&gt;0,VLOOKUP($A201,Jan!$O$4:$T$207,5,FALSE)+Jan!L$4/1000,0)</f>
        <v>0</v>
      </c>
      <c r="AE201" s="16">
        <f t="shared" si="171"/>
        <v>0</v>
      </c>
      <c r="AF201" s="6">
        <f>IF(Feb!$E203&gt;0,VLOOKUP($A201,Feb!$O$4:$R$207,4,FALSE),0)</f>
        <v>0</v>
      </c>
      <c r="AG201" s="6">
        <f>IF(Feb!$E203&gt;0,VLOOKUP($A201,Feb!$O$4:$T$207,5,FALSE)+Feb!L$4/1000,0)</f>
        <v>0</v>
      </c>
      <c r="AH201" s="16">
        <f t="shared" si="172"/>
        <v>0</v>
      </c>
      <c r="AI201" s="6">
        <f>IF(Mar!$E203&gt;0,VLOOKUP($A201,Mar!$O$4:$R$207,4,FALSE),0)</f>
        <v>0</v>
      </c>
      <c r="AJ201" s="6">
        <f>IF(Mar!$E203&gt;0,VLOOKUP($A201,Mar!$O$4:$T$207,5,FALSE)+Mar!L$4/1000,0)</f>
        <v>0</v>
      </c>
      <c r="AK201" s="16">
        <f t="shared" si="173"/>
        <v>0</v>
      </c>
      <c r="AN201" s="16">
        <f t="shared" si="174"/>
        <v>0</v>
      </c>
    </row>
    <row r="202" spans="2:40" x14ac:dyDescent="0.3">
      <c r="B202" s="6">
        <f>IF(Apr!$E204&gt;0,VLOOKUP($A202,Apr!$O$4:$T$209,4,FALSE),0)</f>
        <v>0</v>
      </c>
      <c r="C202" s="6">
        <f>IF(Apr!$E204&gt;0,VLOOKUP($A202,Apr!$O$4:$T$209,5,FALSE)+Apr!L$4/1000,0)</f>
        <v>0</v>
      </c>
      <c r="D202" s="16">
        <f t="shared" si="162"/>
        <v>0</v>
      </c>
      <c r="E202" s="6">
        <f>IF(May!$E204&gt;0,VLOOKUP($A202,May!$O$4:$T$208,4,FALSE),0)</f>
        <v>0</v>
      </c>
      <c r="F202" s="6">
        <f>IF(May!$E204&gt;0,VLOOKUP($A202,May!$O$4:$T$208,5,FALSE)+May!L$4/1000,0)</f>
        <v>0</v>
      </c>
      <c r="G202" s="16">
        <f t="shared" si="163"/>
        <v>0</v>
      </c>
      <c r="H202" s="6">
        <f>IF(Jun!$E204&gt;0,VLOOKUP($A202,Jun!$O$4:$R$208,4,FALSE),0)</f>
        <v>0</v>
      </c>
      <c r="I202" s="6">
        <f>IF(Jun!$E204&gt;0,VLOOKUP($A202,Jun!$O$4:$T$208,5,FALSE)+Jun!L$4/1000,0)</f>
        <v>0</v>
      </c>
      <c r="J202" s="16">
        <f t="shared" si="164"/>
        <v>0</v>
      </c>
      <c r="K202" s="6">
        <f>IF(Jul!$E204&gt;0,VLOOKUP($A202,Jul!$O$4:$R$207,4,FALSE),0)</f>
        <v>0</v>
      </c>
      <c r="L202" s="6">
        <f>IF(Jul!$E204&gt;0,VLOOKUP($A202,Jul!$O$4:$T$207,5,FALSE)+Jul!$L$4/1000,0)</f>
        <v>0</v>
      </c>
      <c r="M202" s="16">
        <f t="shared" si="165"/>
        <v>0</v>
      </c>
      <c r="N202" s="6">
        <f>IF(Aug!$E204&gt;0,VLOOKUP($A202,Aug!$O$4:$R$207,4,FALSE),0)</f>
        <v>0</v>
      </c>
      <c r="O202" s="6">
        <f>IF(Aug!$E204&gt;0,VLOOKUP($A202,Aug!$O$4:$T$207,5,FALSE)+Aug!L$4/1000,0)</f>
        <v>0</v>
      </c>
      <c r="P202" s="16">
        <f t="shared" si="166"/>
        <v>0</v>
      </c>
      <c r="Q202" s="6">
        <f>IF(Sep!$E204&gt;0,VLOOKUP($A202,Sep!$O$4:$R$207,4,FALSE),0)</f>
        <v>0</v>
      </c>
      <c r="R202" s="6">
        <f>IF(Sep!$E204&gt;0,VLOOKUP($A202,Sep!$O$4:$T$207,5,FALSE)+Sep!L$4/1000,0)</f>
        <v>0</v>
      </c>
      <c r="S202" s="16">
        <f t="shared" si="167"/>
        <v>0</v>
      </c>
      <c r="T202" s="6">
        <f>IF(Oct!$E204&gt;0,VLOOKUP($A202,Oct!$O$4:$R$207,4,FALSE),0)</f>
        <v>0</v>
      </c>
      <c r="U202" s="6">
        <f>IF(Oct!$E204&gt;0,VLOOKUP($A202,Oct!$O$4:$T$207,5,FALSE)+Oct!L$4/1000,0)</f>
        <v>0</v>
      </c>
      <c r="V202" s="16">
        <f t="shared" si="168"/>
        <v>0</v>
      </c>
      <c r="W202" s="6">
        <f>IF(Nov!$E204&gt;0,VLOOKUP($A202,Nov!$O$4:$R$207,4,FALSE),0)</f>
        <v>0</v>
      </c>
      <c r="X202" s="6">
        <f>IF(Nov!$E204&gt;0,VLOOKUP($A202,Nov!$O$4:$T$207,5,FALSE)+Nov!L$4/1000,0)</f>
        <v>0</v>
      </c>
      <c r="Y202" s="16">
        <f t="shared" si="169"/>
        <v>0</v>
      </c>
      <c r="Z202" s="6">
        <f>IF(Dec!$E204&gt;0,VLOOKUP($A202,Dec!$O$4:$R$208,4,FALSE),0)</f>
        <v>0</v>
      </c>
      <c r="AA202" s="6">
        <f>IF(Dec!$E204&gt;0,VLOOKUP($A202,Dec!$O$4:$T$208,5,FALSE)+Dec!L$4/1000,0)</f>
        <v>0</v>
      </c>
      <c r="AB202" s="16">
        <f t="shared" si="170"/>
        <v>0</v>
      </c>
      <c r="AC202" s="6">
        <f>IF(Jan!$E204&gt;0,VLOOKUP($A202,Jan!$O$4:$R$207,4,FALSE),0)</f>
        <v>0</v>
      </c>
      <c r="AD202" s="6">
        <f>IF(Jan!$E204&gt;0,VLOOKUP($A202,Jan!$O$4:$T$207,5,FALSE)+Jan!L$4/1000,0)</f>
        <v>0</v>
      </c>
      <c r="AE202" s="16">
        <f t="shared" si="171"/>
        <v>0</v>
      </c>
      <c r="AF202" s="6">
        <f>IF(Feb!$E204&gt;0,VLOOKUP($A202,Feb!$O$4:$R$207,4,FALSE),0)</f>
        <v>0</v>
      </c>
      <c r="AG202" s="6">
        <f>IF(Feb!$E204&gt;0,VLOOKUP($A202,Feb!$O$4:$T$207,5,FALSE)+Feb!L$4/1000,0)</f>
        <v>0</v>
      </c>
      <c r="AH202" s="16">
        <f t="shared" si="172"/>
        <v>0</v>
      </c>
      <c r="AI202" s="6">
        <f>IF(Mar!$E204&gt;0,VLOOKUP($A202,Mar!$O$4:$R$207,4,FALSE),0)</f>
        <v>0</v>
      </c>
      <c r="AJ202" s="6">
        <f>IF(Mar!$E204&gt;0,VLOOKUP($A202,Mar!$O$4:$T$207,5,FALSE)+Mar!L$4/1000,0)</f>
        <v>0</v>
      </c>
      <c r="AK202" s="16">
        <f t="shared" si="173"/>
        <v>0</v>
      </c>
      <c r="AN202" s="16">
        <f t="shared" si="174"/>
        <v>0</v>
      </c>
    </row>
    <row r="203" spans="2:40" x14ac:dyDescent="0.3">
      <c r="B203" s="6">
        <f>IF(Apr!$E205&gt;0,VLOOKUP($A203,Apr!$O$4:$T$209,4,FALSE),0)</f>
        <v>0</v>
      </c>
      <c r="C203" s="6">
        <f>IF(Apr!$E205&gt;0,VLOOKUP($A203,Apr!$O$4:$T$209,5,FALSE)+Apr!L$4/1000,0)</f>
        <v>0</v>
      </c>
      <c r="D203" s="16">
        <f t="shared" si="162"/>
        <v>0</v>
      </c>
      <c r="E203" s="6">
        <f>IF(May!$E205&gt;0,VLOOKUP($A203,May!$O$4:$T$208,4,FALSE),0)</f>
        <v>0</v>
      </c>
      <c r="F203" s="6">
        <f>IF(May!$E205&gt;0,VLOOKUP($A203,May!$O$4:$T$208,5,FALSE)+May!L$4/1000,0)</f>
        <v>0</v>
      </c>
      <c r="G203" s="16">
        <f t="shared" si="163"/>
        <v>0</v>
      </c>
      <c r="H203" s="6">
        <f>IF(Jun!$E205&gt;0,VLOOKUP($A203,Jun!$O$4:$R$208,4,FALSE),0)</f>
        <v>0</v>
      </c>
      <c r="I203" s="6">
        <f>IF(Jun!$E205&gt;0,VLOOKUP($A203,Jun!$O$4:$T$208,5,FALSE)+Jun!L$4/1000,0)</f>
        <v>0</v>
      </c>
      <c r="J203" s="16">
        <f t="shared" si="164"/>
        <v>0</v>
      </c>
      <c r="K203" s="6">
        <f>IF(Jul!$E205&gt;0,VLOOKUP($A203,Jul!$O$4:$R$207,4,FALSE),0)</f>
        <v>0</v>
      </c>
      <c r="L203" s="6">
        <f>IF(Jul!$E205&gt;0,VLOOKUP($A203,Jul!$O$4:$T$207,5,FALSE)+Jul!$L$4/1000,0)</f>
        <v>0</v>
      </c>
      <c r="M203" s="16">
        <f t="shared" si="165"/>
        <v>0</v>
      </c>
      <c r="N203" s="6">
        <f>IF(Aug!$E205&gt;0,VLOOKUP($A203,Aug!$O$4:$R$207,4,FALSE),0)</f>
        <v>0</v>
      </c>
      <c r="O203" s="6">
        <f>IF(Aug!$E205&gt;0,VLOOKUP($A203,Aug!$O$4:$T$207,5,FALSE)+Aug!L$4/1000,0)</f>
        <v>0</v>
      </c>
      <c r="P203" s="16">
        <f t="shared" si="166"/>
        <v>0</v>
      </c>
      <c r="Q203" s="6">
        <f>IF(Sep!$E205&gt;0,VLOOKUP($A203,Sep!$O$4:$R$207,4,FALSE),0)</f>
        <v>0</v>
      </c>
      <c r="R203" s="6">
        <f>IF(Sep!$E205&gt;0,VLOOKUP($A203,Sep!$O$4:$T$207,5,FALSE)+Sep!L$4/1000,0)</f>
        <v>0</v>
      </c>
      <c r="S203" s="16">
        <f t="shared" si="167"/>
        <v>0</v>
      </c>
      <c r="T203" s="6">
        <f>IF(Oct!$E205&gt;0,VLOOKUP($A203,Oct!$O$4:$R$207,4,FALSE),0)</f>
        <v>0</v>
      </c>
      <c r="U203" s="6">
        <f>IF(Oct!$E205&gt;0,VLOOKUP($A203,Oct!$O$4:$T$207,5,FALSE)+Oct!L$4/1000,0)</f>
        <v>0</v>
      </c>
      <c r="V203" s="16">
        <f t="shared" si="168"/>
        <v>0</v>
      </c>
      <c r="W203" s="6">
        <f>IF(Nov!$E205&gt;0,VLOOKUP($A203,Nov!$O$4:$R$207,4,FALSE),0)</f>
        <v>0</v>
      </c>
      <c r="X203" s="6">
        <f>IF(Nov!$E205&gt;0,VLOOKUP($A203,Nov!$O$4:$T$207,5,FALSE)+Nov!L$4/1000,0)</f>
        <v>0</v>
      </c>
      <c r="Y203" s="16">
        <f t="shared" si="169"/>
        <v>0</v>
      </c>
      <c r="Z203" s="6">
        <f>IF(Dec!$E205&gt;0,VLOOKUP($A203,Dec!$O$4:$R$208,4,FALSE),0)</f>
        <v>0</v>
      </c>
      <c r="AA203" s="6">
        <f>IF(Dec!$E205&gt;0,VLOOKUP($A203,Dec!$O$4:$T$208,5,FALSE)+Dec!L$4/1000,0)</f>
        <v>0</v>
      </c>
      <c r="AB203" s="16">
        <f t="shared" si="170"/>
        <v>0</v>
      </c>
      <c r="AC203" s="6">
        <f>IF(Jan!$E205&gt;0,VLOOKUP($A203,Jan!$O$4:$R$207,4,FALSE),0)</f>
        <v>0</v>
      </c>
      <c r="AD203" s="6">
        <f>IF(Jan!$E205&gt;0,VLOOKUP($A203,Jan!$O$4:$T$207,5,FALSE)+Jan!L$4/1000,0)</f>
        <v>0</v>
      </c>
      <c r="AE203" s="16">
        <f t="shared" si="171"/>
        <v>0</v>
      </c>
      <c r="AF203" s="6">
        <f>IF(Feb!$E205&gt;0,VLOOKUP($A203,Feb!$O$4:$R$207,4,FALSE),0)</f>
        <v>0</v>
      </c>
      <c r="AG203" s="6">
        <f>IF(Feb!$E205&gt;0,VLOOKUP($A203,Feb!$O$4:$T$207,5,FALSE)+Feb!L$4/1000,0)</f>
        <v>0</v>
      </c>
      <c r="AH203" s="16">
        <f t="shared" si="172"/>
        <v>0</v>
      </c>
      <c r="AI203" s="6">
        <f>IF(Mar!$E205&gt;0,VLOOKUP($A203,Mar!$O$4:$R$207,4,FALSE),0)</f>
        <v>0</v>
      </c>
      <c r="AJ203" s="6">
        <f>IF(Mar!$E205&gt;0,VLOOKUP($A203,Mar!$O$4:$T$207,5,FALSE)+Mar!L$4/1000,0)</f>
        <v>0</v>
      </c>
      <c r="AK203" s="16">
        <f t="shared" si="173"/>
        <v>0</v>
      </c>
      <c r="AN203" s="16">
        <f t="shared" si="174"/>
        <v>0</v>
      </c>
    </row>
    <row r="204" spans="2:40" x14ac:dyDescent="0.3">
      <c r="B204" s="6">
        <f>IF(Apr!$E206&gt;0,VLOOKUP($A204,Apr!$O$4:$T$209,4,FALSE),0)</f>
        <v>0</v>
      </c>
      <c r="C204" s="6">
        <f>IF(Apr!$E206&gt;0,VLOOKUP($A204,Apr!$O$4:$T$209,5,FALSE)+Apr!L$4/1000,0)</f>
        <v>0</v>
      </c>
      <c r="D204" s="16">
        <f t="shared" si="162"/>
        <v>0</v>
      </c>
      <c r="E204" s="6">
        <f>IF(May!$E206&gt;0,VLOOKUP($A204,May!$O$4:$T$208,4,FALSE),0)</f>
        <v>0</v>
      </c>
      <c r="F204" s="6">
        <f>IF(May!$E206&gt;0,VLOOKUP($A204,May!$O$4:$T$208,5,FALSE)+May!L$4/1000,0)</f>
        <v>0</v>
      </c>
      <c r="G204" s="16">
        <f t="shared" si="163"/>
        <v>0</v>
      </c>
      <c r="H204" s="6">
        <f>IF(Jun!$E206&gt;0,VLOOKUP($A204,Jun!$O$4:$R$208,4,FALSE),0)</f>
        <v>0</v>
      </c>
      <c r="I204" s="6">
        <f>IF(Jun!$E206&gt;0,VLOOKUP($A204,Jun!$O$4:$T$208,5,FALSE)+Jun!L$4/1000,0)</f>
        <v>0</v>
      </c>
      <c r="J204" s="16">
        <f t="shared" si="164"/>
        <v>0</v>
      </c>
      <c r="K204" s="6">
        <f>IF(Jul!$E206&gt;0,VLOOKUP($A204,Jul!$O$4:$R$207,4,FALSE),0)</f>
        <v>0</v>
      </c>
      <c r="L204" s="6">
        <f>IF(Jul!$E206&gt;0,VLOOKUP($A204,Jul!$O$4:$T$207,5,FALSE)+Jul!$L$4/1000,0)</f>
        <v>0</v>
      </c>
      <c r="M204" s="16">
        <f t="shared" si="165"/>
        <v>0</v>
      </c>
      <c r="N204" s="6">
        <f>IF(Aug!$E206&gt;0,VLOOKUP($A204,Aug!$O$4:$R$207,4,FALSE),0)</f>
        <v>0</v>
      </c>
      <c r="O204" s="6">
        <f>IF(Aug!$E206&gt;0,VLOOKUP($A204,Aug!$O$4:$T$207,5,FALSE)+Aug!L$4/1000,0)</f>
        <v>0</v>
      </c>
      <c r="P204" s="16">
        <f t="shared" si="166"/>
        <v>0</v>
      </c>
      <c r="Q204" s="6">
        <f>IF(Sep!$E206&gt;0,VLOOKUP($A204,Sep!$O$4:$R$207,4,FALSE),0)</f>
        <v>0</v>
      </c>
      <c r="R204" s="6">
        <f>IF(Sep!$E206&gt;0,VLOOKUP($A204,Sep!$O$4:$T$207,5,FALSE)+Sep!L$4/1000,0)</f>
        <v>0</v>
      </c>
      <c r="S204" s="16">
        <f t="shared" si="167"/>
        <v>0</v>
      </c>
      <c r="T204" s="6">
        <f>IF(Oct!$E206&gt;0,VLOOKUP($A204,Oct!$O$4:$R$207,4,FALSE),0)</f>
        <v>0</v>
      </c>
      <c r="U204" s="6">
        <f>IF(Oct!$E206&gt;0,VLOOKUP($A204,Oct!$O$4:$T$207,5,FALSE)+Oct!L$4/1000,0)</f>
        <v>0</v>
      </c>
      <c r="V204" s="16">
        <f t="shared" si="168"/>
        <v>0</v>
      </c>
      <c r="W204" s="6">
        <f>IF(Nov!$E206&gt;0,VLOOKUP($A204,Nov!$O$4:$R$207,4,FALSE),0)</f>
        <v>0</v>
      </c>
      <c r="X204" s="6">
        <f>IF(Nov!$E206&gt;0,VLOOKUP($A204,Nov!$O$4:$T$207,5,FALSE)+Nov!L$4/1000,0)</f>
        <v>0</v>
      </c>
      <c r="Y204" s="16">
        <f t="shared" si="169"/>
        <v>0</v>
      </c>
      <c r="Z204" s="6">
        <f>IF(Dec!$E206&gt;0,VLOOKUP($A204,Dec!$O$4:$R$208,4,FALSE),0)</f>
        <v>0</v>
      </c>
      <c r="AA204" s="6">
        <f>IF(Dec!$E206&gt;0,VLOOKUP($A204,Dec!$O$4:$T$208,5,FALSE)+Dec!L$4/1000,0)</f>
        <v>0</v>
      </c>
      <c r="AB204" s="16">
        <f t="shared" si="170"/>
        <v>0</v>
      </c>
      <c r="AC204" s="6">
        <f>IF(Jan!$E206&gt;0,VLOOKUP($A204,Jan!$O$4:$R$207,4,FALSE),0)</f>
        <v>0</v>
      </c>
      <c r="AD204" s="6">
        <f>IF(Jan!$E206&gt;0,VLOOKUP($A204,Jan!$O$4:$T$207,5,FALSE)+Jan!L$4/1000,0)</f>
        <v>0</v>
      </c>
      <c r="AE204" s="16">
        <f t="shared" si="171"/>
        <v>0</v>
      </c>
      <c r="AF204" s="6">
        <f>IF(Feb!$E206&gt;0,VLOOKUP($A204,Feb!$O$4:$R$207,4,FALSE),0)</f>
        <v>0</v>
      </c>
      <c r="AG204" s="6">
        <f>IF(Feb!$E206&gt;0,VLOOKUP($A204,Feb!$O$4:$T$207,5,FALSE)+Feb!L$4/1000,0)</f>
        <v>0</v>
      </c>
      <c r="AH204" s="16">
        <f t="shared" si="172"/>
        <v>0</v>
      </c>
      <c r="AI204" s="6">
        <f>IF(Mar!$E206&gt;0,VLOOKUP($A204,Mar!$O$4:$R$207,4,FALSE),0)</f>
        <v>0</v>
      </c>
      <c r="AJ204" s="6">
        <f>IF(Mar!$E206&gt;0,VLOOKUP($A204,Mar!$O$4:$T$207,5,FALSE)+Mar!L$4/1000,0)</f>
        <v>0</v>
      </c>
      <c r="AK204" s="16">
        <f t="shared" si="173"/>
        <v>0</v>
      </c>
      <c r="AN204" s="16">
        <f t="shared" si="174"/>
        <v>0</v>
      </c>
    </row>
    <row r="205" spans="2:40" x14ac:dyDescent="0.3">
      <c r="B205" s="6">
        <f>IF(Apr!$E207&gt;0,VLOOKUP($A205,Apr!$O$4:$T$209,4,FALSE),0)</f>
        <v>0</v>
      </c>
      <c r="C205" s="6">
        <f>IF(Apr!$E207&gt;0,VLOOKUP($A205,Apr!$O$4:$T$209,5,FALSE)+Apr!L$4/1000,0)</f>
        <v>0</v>
      </c>
      <c r="D205" s="16">
        <f t="shared" si="162"/>
        <v>0</v>
      </c>
      <c r="E205" s="6">
        <f>IF(May!$E207&gt;0,VLOOKUP($A205,May!$O$4:$T$208,4,FALSE),0)</f>
        <v>0</v>
      </c>
      <c r="F205" s="6">
        <f>IF(May!$E207&gt;0,VLOOKUP($A205,May!$O$4:$T$208,5,FALSE)+May!L$4/1000,0)</f>
        <v>0</v>
      </c>
      <c r="G205" s="16">
        <f t="shared" si="163"/>
        <v>0</v>
      </c>
      <c r="H205" s="6">
        <f>IF(Jun!$E207&gt;0,VLOOKUP($A205,Jun!$O$4:$R$208,4,FALSE),0)</f>
        <v>0</v>
      </c>
      <c r="I205" s="6">
        <f>IF(Jun!$E207&gt;0,VLOOKUP($A205,Jun!$O$4:$T$208,5,FALSE)+Jun!L$4/1000,0)</f>
        <v>0</v>
      </c>
      <c r="J205" s="16">
        <f t="shared" si="164"/>
        <v>0</v>
      </c>
      <c r="K205" s="6">
        <f>IF(Jul!$E207&gt;0,VLOOKUP($A205,Jul!$O$4:$R$207,4,FALSE),0)</f>
        <v>0</v>
      </c>
      <c r="L205" s="6">
        <f>IF(Jul!$E207&gt;0,VLOOKUP($A205,Jul!$O$4:$T$207,5,FALSE)+Jul!$L$4/1000,0)</f>
        <v>0</v>
      </c>
      <c r="M205" s="16">
        <f t="shared" si="165"/>
        <v>0</v>
      </c>
      <c r="N205" s="6">
        <f>IF(Aug!$E207&gt;0,VLOOKUP($A205,Aug!$O$4:$R$207,4,FALSE),0)</f>
        <v>0</v>
      </c>
      <c r="O205" s="6">
        <f>IF(Aug!$E207&gt;0,VLOOKUP($A205,Aug!$O$4:$T$207,5,FALSE)+Aug!L$4/1000,0)</f>
        <v>0</v>
      </c>
      <c r="P205" s="16">
        <f t="shared" si="166"/>
        <v>0</v>
      </c>
      <c r="Q205" s="6">
        <f>IF(Sep!$E207&gt;0,VLOOKUP($A205,Sep!$O$4:$R$207,4,FALSE),0)</f>
        <v>0</v>
      </c>
      <c r="R205" s="6">
        <f>IF(Sep!$E207&gt;0,VLOOKUP($A205,Sep!$O$4:$T$207,5,FALSE)+Sep!L$4/1000,0)</f>
        <v>0</v>
      </c>
      <c r="S205" s="16">
        <f t="shared" si="167"/>
        <v>0</v>
      </c>
      <c r="T205" s="6">
        <f>IF(Oct!$E207&gt;0,VLOOKUP($A205,Oct!$O$4:$R$207,4,FALSE),0)</f>
        <v>0</v>
      </c>
      <c r="U205" s="6">
        <f>IF(Oct!$E207&gt;0,VLOOKUP($A205,Oct!$O$4:$T$207,5,FALSE)+Oct!L$4/1000,0)</f>
        <v>0</v>
      </c>
      <c r="V205" s="16">
        <f t="shared" si="168"/>
        <v>0</v>
      </c>
      <c r="W205" s="6">
        <f>IF(Nov!$E207&gt;0,VLOOKUP($A205,Nov!$O$4:$R$207,4,FALSE),0)</f>
        <v>0</v>
      </c>
      <c r="X205" s="6">
        <f>IF(Nov!$E207&gt;0,VLOOKUP($A205,Nov!$O$4:$T$207,5,FALSE)+Nov!L$4/1000,0)</f>
        <v>0</v>
      </c>
      <c r="Y205" s="16">
        <f t="shared" si="169"/>
        <v>0</v>
      </c>
      <c r="Z205" s="6">
        <f>IF(Dec!$E207&gt;0,VLOOKUP($A205,Dec!$O$4:$R$208,4,FALSE),0)</f>
        <v>0</v>
      </c>
      <c r="AA205" s="6">
        <f>IF(Dec!$E207&gt;0,VLOOKUP($A205,Dec!$O$4:$T$208,5,FALSE)+Dec!L$4/1000,0)</f>
        <v>0</v>
      </c>
      <c r="AB205" s="16">
        <f t="shared" si="170"/>
        <v>0</v>
      </c>
      <c r="AC205" s="6">
        <f>IF(Jan!$E207&gt;0,VLOOKUP($A205,Jan!$O$4:$R$207,4,FALSE),0)</f>
        <v>0</v>
      </c>
      <c r="AD205" s="6">
        <f>IF(Jan!$E207&gt;0,VLOOKUP($A205,Jan!$O$4:$T$207,5,FALSE)+Jan!L$4/1000,0)</f>
        <v>0</v>
      </c>
      <c r="AE205" s="16">
        <f t="shared" si="171"/>
        <v>0</v>
      </c>
      <c r="AF205" s="6">
        <f>IF(Feb!$E207&gt;0,VLOOKUP($A205,Feb!$O$4:$R$207,4,FALSE),0)</f>
        <v>0</v>
      </c>
      <c r="AG205" s="6">
        <f>IF(Feb!$E207&gt;0,VLOOKUP($A205,Feb!$O$4:$T$207,5,FALSE)+Feb!L$4/1000,0)</f>
        <v>0</v>
      </c>
      <c r="AH205" s="16">
        <f t="shared" si="172"/>
        <v>0</v>
      </c>
      <c r="AI205" s="6">
        <f>IF(Mar!$E207&gt;0,VLOOKUP($A205,Mar!$O$4:$R$207,4,FALSE),0)</f>
        <v>0</v>
      </c>
      <c r="AJ205" s="6">
        <f>IF(Mar!$E207&gt;0,VLOOKUP($A205,Mar!$O$4:$T$207,5,FALSE)+Mar!L$4/1000,0)</f>
        <v>0</v>
      </c>
      <c r="AK205" s="16">
        <f t="shared" si="173"/>
        <v>0</v>
      </c>
      <c r="AN205" s="16">
        <f t="shared" si="174"/>
        <v>0</v>
      </c>
    </row>
    <row r="206" spans="2:40" x14ac:dyDescent="0.3">
      <c r="B206" s="6">
        <f>IF(Apr!$E208&gt;0,VLOOKUP($A206,Apr!$O$4:$T$209,4,FALSE),0)</f>
        <v>0</v>
      </c>
      <c r="C206" s="6">
        <f>IF(Apr!$E208&gt;0,VLOOKUP($A206,Apr!$O$4:$T$209,5,FALSE)+Apr!L$4/1000,0)</f>
        <v>0</v>
      </c>
      <c r="D206" s="16">
        <f t="shared" si="162"/>
        <v>0</v>
      </c>
      <c r="E206" s="6">
        <f>IF(May!$E208&gt;0,VLOOKUP($A206,May!$O$4:$T$208,4,FALSE),0)</f>
        <v>0</v>
      </c>
      <c r="F206" s="6">
        <f>IF(May!$E208&gt;0,VLOOKUP($A206,May!$O$4:$T$208,5,FALSE)+May!L$4/1000,0)</f>
        <v>0</v>
      </c>
      <c r="G206" s="16">
        <f t="shared" si="163"/>
        <v>0</v>
      </c>
      <c r="H206" s="6">
        <f>IF(Jun!$E208&gt;0,VLOOKUP($A206,Jun!$O$4:$R$208,4,FALSE),0)</f>
        <v>0</v>
      </c>
      <c r="I206" s="6">
        <f>IF(Jun!$E208&gt;0,VLOOKUP($A206,Jun!$O$4:$T$208,5,FALSE)+Jun!L$4/1000,0)</f>
        <v>0</v>
      </c>
      <c r="J206" s="16">
        <f t="shared" si="164"/>
        <v>0</v>
      </c>
      <c r="K206" s="6">
        <f>IF(Jul!$E208&gt;0,VLOOKUP($A206,Jul!$O$4:$R$207,4,FALSE),0)</f>
        <v>0</v>
      </c>
      <c r="L206" s="6">
        <f>IF(Jul!$E208&gt;0,VLOOKUP($A206,Jul!$O$4:$T$207,5,FALSE)+Jul!$L$4/1000,0)</f>
        <v>0</v>
      </c>
      <c r="M206" s="16">
        <f t="shared" si="165"/>
        <v>0</v>
      </c>
      <c r="N206" s="6">
        <f>IF(Aug!$E208&gt;0,VLOOKUP($A206,Aug!$O$4:$R$207,4,FALSE),0)</f>
        <v>0</v>
      </c>
      <c r="O206" s="6">
        <f>IF(Aug!$E208&gt;0,VLOOKUP($A206,Aug!$O$4:$T$207,5,FALSE)+Aug!L$4/1000,0)</f>
        <v>0</v>
      </c>
      <c r="P206" s="16">
        <f t="shared" si="166"/>
        <v>0</v>
      </c>
      <c r="Q206" s="6">
        <f>IF(Sep!$E208&gt;0,VLOOKUP($A206,Sep!$O$4:$R$207,4,FALSE),0)</f>
        <v>0</v>
      </c>
      <c r="R206" s="6">
        <f>IF(Sep!$E208&gt;0,VLOOKUP($A206,Sep!$O$4:$T$207,5,FALSE)+Sep!L$4/1000,0)</f>
        <v>0</v>
      </c>
      <c r="S206" s="16">
        <f t="shared" si="167"/>
        <v>0</v>
      </c>
      <c r="T206" s="6">
        <f>IF(Oct!$E208&gt;0,VLOOKUP($A206,Oct!$O$4:$R$207,4,FALSE),0)</f>
        <v>0</v>
      </c>
      <c r="U206" s="6">
        <f>IF(Oct!$E208&gt;0,VLOOKUP($A206,Oct!$O$4:$T$207,5,FALSE)+Oct!L$4/1000,0)</f>
        <v>0</v>
      </c>
      <c r="V206" s="16">
        <f t="shared" si="168"/>
        <v>0</v>
      </c>
      <c r="W206" s="6">
        <f>IF(Nov!$E208&gt;0,VLOOKUP($A206,Nov!$O$4:$R$207,4,FALSE),0)</f>
        <v>0</v>
      </c>
      <c r="X206" s="6">
        <f>IF(Nov!$E208&gt;0,VLOOKUP($A206,Nov!$O$4:$T$207,5,FALSE)+Nov!L$4/1000,0)</f>
        <v>0</v>
      </c>
      <c r="Y206" s="16">
        <f t="shared" si="169"/>
        <v>0</v>
      </c>
      <c r="Z206" s="6">
        <f>IF(Dec!$E208&gt;0,VLOOKUP($A206,Dec!$O$4:$R$208,4,FALSE),0)</f>
        <v>0</v>
      </c>
      <c r="AA206" s="6">
        <f>IF(Dec!$E208&gt;0,VLOOKUP($A206,Dec!$O$4:$T$208,5,FALSE)+Dec!L$4/1000,0)</f>
        <v>0</v>
      </c>
      <c r="AB206" s="16">
        <f t="shared" si="170"/>
        <v>0</v>
      </c>
      <c r="AC206" s="6">
        <f>IF(Jan!$E208&gt;0,VLOOKUP($A206,Jan!$O$4:$R$207,4,FALSE),0)</f>
        <v>0</v>
      </c>
      <c r="AD206" s="6">
        <f>IF(Jan!$E208&gt;0,VLOOKUP($A206,Jan!$O$4:$T$207,5,FALSE)+Jan!L$4/1000,0)</f>
        <v>0</v>
      </c>
      <c r="AE206" s="16">
        <f t="shared" si="171"/>
        <v>0</v>
      </c>
      <c r="AF206" s="6">
        <f>IF(Feb!$E208&gt;0,VLOOKUP($A206,Feb!$O$4:$R$207,4,FALSE),0)</f>
        <v>0</v>
      </c>
      <c r="AG206" s="6">
        <f>IF(Feb!$E208&gt;0,VLOOKUP($A206,Feb!$O$4:$T$207,5,FALSE)+Feb!L$4/1000,0)</f>
        <v>0</v>
      </c>
      <c r="AH206" s="16">
        <f t="shared" si="172"/>
        <v>0</v>
      </c>
      <c r="AI206" s="6">
        <f>IF(Mar!$E208&gt;0,VLOOKUP($A206,Mar!$O$4:$R$207,4,FALSE),0)</f>
        <v>0</v>
      </c>
      <c r="AJ206" s="6">
        <f>IF(Mar!$E208&gt;0,VLOOKUP($A206,Mar!$O$4:$T$207,5,FALSE)+Mar!L$4/1000,0)</f>
        <v>0</v>
      </c>
      <c r="AK206" s="16">
        <f t="shared" si="173"/>
        <v>0</v>
      </c>
      <c r="AN206" s="16">
        <f t="shared" si="174"/>
        <v>0</v>
      </c>
    </row>
    <row r="207" spans="2:40" x14ac:dyDescent="0.3">
      <c r="B207" s="6">
        <f>IF(Apr!$E209&gt;0,VLOOKUP($A207,Apr!$O$4:$T$209,4,FALSE),0)</f>
        <v>0</v>
      </c>
      <c r="C207" s="6">
        <f>IF(Apr!$E209&gt;0,VLOOKUP($A207,Apr!$O$4:$T$209,5,FALSE)+Apr!L$4/1000,0)</f>
        <v>0</v>
      </c>
      <c r="D207" s="16">
        <f t="shared" si="162"/>
        <v>0</v>
      </c>
      <c r="E207" s="6">
        <f>IF(May!$E209&gt;0,VLOOKUP($A207,May!$O$4:$T$208,4,FALSE),0)</f>
        <v>0</v>
      </c>
      <c r="F207" s="6">
        <f>IF(May!$E209&gt;0,VLOOKUP($A207,May!$O$4:$T$208,5,FALSE)+May!L$4/1000,0)</f>
        <v>0</v>
      </c>
      <c r="G207" s="16">
        <f t="shared" si="163"/>
        <v>0</v>
      </c>
      <c r="H207" s="6">
        <f>IF(Jun!$E209&gt;0,VLOOKUP($A207,Jun!$O$4:$R$208,4,FALSE),0)</f>
        <v>0</v>
      </c>
      <c r="I207" s="6">
        <f>IF(Jun!$E209&gt;0,VLOOKUP($A207,Jun!$O$4:$T$208,5,FALSE)+Jun!L$4/1000,0)</f>
        <v>0</v>
      </c>
      <c r="J207" s="16">
        <f t="shared" si="164"/>
        <v>0</v>
      </c>
      <c r="K207" s="6">
        <f>IF(Jul!$E209&gt;0,VLOOKUP($A207,Jul!$O$4:$R$207,4,FALSE),0)</f>
        <v>0</v>
      </c>
      <c r="L207" s="6">
        <f>IF(Jul!$E209&gt;0,VLOOKUP($A207,Jul!$O$4:$T$207,5,FALSE)+Jul!$L$4/1000,0)</f>
        <v>0</v>
      </c>
      <c r="M207" s="16">
        <f t="shared" si="165"/>
        <v>0</v>
      </c>
      <c r="N207" s="6">
        <f>IF(Aug!$E209&gt;0,VLOOKUP($A207,Aug!$O$4:$R$207,4,FALSE),0)</f>
        <v>0</v>
      </c>
      <c r="O207" s="6">
        <f>IF(Aug!$E209&gt;0,VLOOKUP($A207,Aug!$O$4:$T$207,5,FALSE)+Aug!L$4/1000,0)</f>
        <v>0</v>
      </c>
      <c r="P207" s="16">
        <f t="shared" si="166"/>
        <v>0</v>
      </c>
      <c r="Q207" s="6">
        <f>IF(Sep!$E209&gt;0,VLOOKUP($A207,Sep!$O$4:$R$207,4,FALSE),0)</f>
        <v>0</v>
      </c>
      <c r="R207" s="6">
        <f>IF(Sep!$E209&gt;0,VLOOKUP($A207,Sep!$O$4:$T$207,5,FALSE)+Sep!L$4/1000,0)</f>
        <v>0</v>
      </c>
      <c r="S207" s="16">
        <f t="shared" si="167"/>
        <v>0</v>
      </c>
      <c r="T207" s="6">
        <f>IF(Oct!$E209&gt;0,VLOOKUP($A207,Oct!$O$4:$R$207,4,FALSE),0)</f>
        <v>0</v>
      </c>
      <c r="U207" s="6">
        <f>IF(Oct!$E209&gt;0,VLOOKUP($A207,Oct!$O$4:$T$207,5,FALSE)+Oct!L$4/1000,0)</f>
        <v>0</v>
      </c>
      <c r="V207" s="16">
        <f t="shared" si="168"/>
        <v>0</v>
      </c>
      <c r="W207" s="6">
        <f>IF(Nov!$E209&gt;0,VLOOKUP($A207,Nov!$O$4:$R$207,4,FALSE),0)</f>
        <v>0</v>
      </c>
      <c r="X207" s="6">
        <f>IF(Nov!$E209&gt;0,VLOOKUP($A207,Nov!$O$4:$T$207,5,FALSE)+Nov!L$4/1000,0)</f>
        <v>0</v>
      </c>
      <c r="Y207" s="16">
        <f t="shared" si="169"/>
        <v>0</v>
      </c>
      <c r="Z207" s="6">
        <f>IF(Dec!$E209&gt;0,VLOOKUP($A207,Dec!$O$4:$R$208,4,FALSE),0)</f>
        <v>0</v>
      </c>
      <c r="AA207" s="6">
        <f>IF(Dec!$E209&gt;0,VLOOKUP($A207,Dec!$O$4:$T$208,5,FALSE)+Dec!L$4/1000,0)</f>
        <v>0</v>
      </c>
      <c r="AB207" s="16">
        <f t="shared" si="170"/>
        <v>0</v>
      </c>
      <c r="AC207" s="6">
        <f>IF(Jan!$E209&gt;0,VLOOKUP($A207,Jan!$O$4:$R$207,4,FALSE),0)</f>
        <v>0</v>
      </c>
      <c r="AD207" s="6">
        <f>IF(Jan!$E209&gt;0,VLOOKUP($A207,Jan!$O$4:$T$207,5,FALSE)+Jan!L$4/1000,0)</f>
        <v>0</v>
      </c>
      <c r="AE207" s="16">
        <f t="shared" si="171"/>
        <v>0</v>
      </c>
      <c r="AF207" s="6">
        <f>IF(Feb!$E209&gt;0,VLOOKUP($A207,Feb!$O$4:$R$207,4,FALSE),0)</f>
        <v>0</v>
      </c>
      <c r="AG207" s="6">
        <f>IF(Feb!$E209&gt;0,VLOOKUP($A207,Feb!$O$4:$T$207,5,FALSE)+Feb!L$4/1000,0)</f>
        <v>0</v>
      </c>
      <c r="AH207" s="16">
        <f t="shared" si="172"/>
        <v>0</v>
      </c>
      <c r="AI207" s="6">
        <f>IF(Mar!$E209&gt;0,VLOOKUP($A207,Mar!$O$4:$R$207,4,FALSE),0)</f>
        <v>0</v>
      </c>
      <c r="AJ207" s="6">
        <f>IF(Mar!$E209&gt;0,VLOOKUP($A207,Mar!$O$4:$T$207,5,FALSE)+Mar!L$4/1000,0)</f>
        <v>0</v>
      </c>
      <c r="AK207" s="16">
        <f t="shared" si="173"/>
        <v>0</v>
      </c>
      <c r="AN207" s="16">
        <f t="shared" si="174"/>
        <v>0</v>
      </c>
    </row>
    <row r="208" spans="2:40" x14ac:dyDescent="0.3">
      <c r="B208" s="6">
        <f>IF(Apr!$E210&gt;0,VLOOKUP($A208,Apr!$O$4:$T$209,4,FALSE),0)</f>
        <v>0</v>
      </c>
      <c r="C208" s="6">
        <f>IF(Apr!$E210&gt;0,VLOOKUP($A208,Apr!$O$4:$T$209,5,FALSE)+Apr!L$4/1000,0)</f>
        <v>0</v>
      </c>
      <c r="D208" s="16">
        <f t="shared" si="162"/>
        <v>0</v>
      </c>
      <c r="E208" s="6">
        <f>IF(May!$E210&gt;0,VLOOKUP($A208,May!$O$4:$T$208,4,FALSE),0)</f>
        <v>0</v>
      </c>
      <c r="F208" s="6">
        <f>IF(May!$E210&gt;0,VLOOKUP($A208,May!$O$4:$T$208,5,FALSE)+May!L$4/1000,0)</f>
        <v>0</v>
      </c>
      <c r="G208" s="16">
        <f t="shared" si="163"/>
        <v>0</v>
      </c>
      <c r="H208" s="6">
        <f>IF(Jun!$E210&gt;0,VLOOKUP($A208,Jun!$O$4:$R$208,4,FALSE),0)</f>
        <v>0</v>
      </c>
      <c r="I208" s="6">
        <f>IF(Jun!$E210&gt;0,VLOOKUP($A208,Jun!$O$4:$T$208,5,FALSE)+Jun!L$4/1000,0)</f>
        <v>0</v>
      </c>
      <c r="J208" s="16">
        <f t="shared" si="164"/>
        <v>0</v>
      </c>
      <c r="K208" s="6">
        <f>IF(Jul!$E210&gt;0,VLOOKUP($A208,Jul!$O$4:$R$207,4,FALSE),0)</f>
        <v>0</v>
      </c>
      <c r="L208" s="6">
        <f>IF(Jul!$E210&gt;0,VLOOKUP($A208,Jul!$O$4:$T$207,5,FALSE)+Jul!$L$4/1000,0)</f>
        <v>0</v>
      </c>
      <c r="M208" s="16">
        <f t="shared" si="165"/>
        <v>0</v>
      </c>
      <c r="N208" s="6">
        <f>IF(Aug!$E210&gt;0,VLOOKUP($A208,Aug!$O$4:$R$207,4,FALSE),0)</f>
        <v>0</v>
      </c>
      <c r="O208" s="6">
        <f>IF(Aug!$E210&gt;0,VLOOKUP($A208,Aug!$O$4:$T$207,5,FALSE)+Aug!L$4/1000,0)</f>
        <v>0</v>
      </c>
      <c r="P208" s="16">
        <f t="shared" si="166"/>
        <v>0</v>
      </c>
      <c r="Q208" s="6">
        <f>IF(Sep!$E210&gt;0,VLOOKUP($A208,Sep!$O$4:$R$207,4,FALSE),0)</f>
        <v>0</v>
      </c>
      <c r="R208" s="6">
        <f>IF(Sep!$E210&gt;0,VLOOKUP($A208,Sep!$O$4:$T$207,5,FALSE)+Sep!L$4/1000,0)</f>
        <v>0</v>
      </c>
      <c r="S208" s="16">
        <f t="shared" si="167"/>
        <v>0</v>
      </c>
      <c r="T208" s="6">
        <f>IF(Oct!$E210&gt;0,VLOOKUP($A208,Oct!$O$4:$R$207,4,FALSE),0)</f>
        <v>0</v>
      </c>
      <c r="U208" s="6">
        <f>IF(Oct!$E210&gt;0,VLOOKUP($A208,Oct!$O$4:$T$207,5,FALSE)+Oct!L$4/1000,0)</f>
        <v>0</v>
      </c>
      <c r="V208" s="16">
        <f t="shared" si="168"/>
        <v>0</v>
      </c>
      <c r="W208" s="6">
        <f>IF(Nov!$E210&gt;0,VLOOKUP($A208,Nov!$O$4:$R$207,4,FALSE),0)</f>
        <v>0</v>
      </c>
      <c r="X208" s="6">
        <f>IF(Nov!$E210&gt;0,VLOOKUP($A208,Nov!$O$4:$T$207,5,FALSE)+Nov!L$4/1000,0)</f>
        <v>0</v>
      </c>
      <c r="Y208" s="16">
        <f t="shared" si="169"/>
        <v>0</v>
      </c>
      <c r="Z208" s="6">
        <f>IF(Dec!$E210&gt;0,VLOOKUP($A208,Dec!$O$4:$R$208,4,FALSE),0)</f>
        <v>0</v>
      </c>
      <c r="AA208" s="6">
        <f>IF(Dec!$E210&gt;0,VLOOKUP($A208,Dec!$O$4:$T$208,5,FALSE)+Dec!L$4/1000,0)</f>
        <v>0</v>
      </c>
      <c r="AB208" s="16">
        <f t="shared" si="170"/>
        <v>0</v>
      </c>
      <c r="AC208" s="6">
        <f>IF(Jan!$E210&gt;0,VLOOKUP($A208,Jan!$O$4:$R$207,4,FALSE),0)</f>
        <v>0</v>
      </c>
      <c r="AD208" s="6">
        <f>IF(Jan!$E210&gt;0,VLOOKUP($A208,Jan!$O$4:$T$207,5,FALSE)+Jan!L$4/1000,0)</f>
        <v>0</v>
      </c>
      <c r="AE208" s="16">
        <f t="shared" si="171"/>
        <v>0</v>
      </c>
      <c r="AF208" s="6">
        <f>IF(Feb!$E210&gt;0,VLOOKUP($A208,Feb!$O$4:$R$207,4,FALSE),0)</f>
        <v>0</v>
      </c>
      <c r="AG208" s="6">
        <f>IF(Feb!$E210&gt;0,VLOOKUP($A208,Feb!$O$4:$T$207,5,FALSE)+Feb!L$4/1000,0)</f>
        <v>0</v>
      </c>
      <c r="AH208" s="16">
        <f t="shared" si="172"/>
        <v>0</v>
      </c>
      <c r="AI208" s="6">
        <f>IF(Mar!$E210&gt;0,VLOOKUP($A208,Mar!$O$4:$R$207,4,FALSE),0)</f>
        <v>0</v>
      </c>
      <c r="AJ208" s="6">
        <f>IF(Mar!$E210&gt;0,VLOOKUP($A208,Mar!$O$4:$T$207,5,FALSE)+Mar!L$4/1000,0)</f>
        <v>0</v>
      </c>
      <c r="AK208" s="16">
        <f t="shared" si="173"/>
        <v>0</v>
      </c>
      <c r="AN208" s="16">
        <f t="shared" si="174"/>
        <v>0</v>
      </c>
    </row>
  </sheetData>
  <sortState ref="A2:A105">
    <sortCondition ref="A105"/>
  </sortState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S201"/>
  <sheetViews>
    <sheetView showZeros="0" tabSelected="1" zoomScale="110" zoomScaleNormal="110" workbookViewId="0">
      <pane ySplit="3" topLeftCell="A4" activePane="bottomLeft" state="frozen"/>
      <selection activeCell="T48" sqref="T48"/>
      <selection pane="bottomLeft" activeCell="B4" sqref="B4"/>
    </sheetView>
  </sheetViews>
  <sheetFormatPr defaultColWidth="8.88671875" defaultRowHeight="10.95" customHeight="1" x14ac:dyDescent="0.25"/>
  <cols>
    <col min="1" max="1" width="0.33203125" style="1" customWidth="1"/>
    <col min="2" max="2" width="5.44140625" style="35" customWidth="1"/>
    <col min="3" max="3" width="8.109375" style="80" bestFit="1" customWidth="1"/>
    <col min="4" max="4" width="3.88671875" style="6" customWidth="1"/>
    <col min="5" max="5" width="17.5546875" style="21" customWidth="1"/>
    <col min="6" max="14" width="7.6640625" style="80" customWidth="1"/>
    <col min="15" max="17" width="7.6640625" style="35" customWidth="1"/>
    <col min="18" max="16384" width="8.88671875" style="1"/>
  </cols>
  <sheetData>
    <row r="1" spans="1:19" ht="10.95" customHeight="1" x14ac:dyDescent="0.25">
      <c r="B1" s="78" t="s">
        <v>227</v>
      </c>
      <c r="C1" s="78" t="s">
        <v>127</v>
      </c>
      <c r="D1" s="20"/>
      <c r="F1" s="78" t="s">
        <v>35</v>
      </c>
      <c r="G1" s="78" t="s">
        <v>31</v>
      </c>
      <c r="H1" s="78" t="s">
        <v>34</v>
      </c>
      <c r="I1" s="78" t="s">
        <v>33</v>
      </c>
      <c r="J1" s="78" t="s">
        <v>32</v>
      </c>
      <c r="K1" s="78" t="s">
        <v>36</v>
      </c>
      <c r="L1" s="78" t="s">
        <v>37</v>
      </c>
      <c r="M1" s="78" t="s">
        <v>38</v>
      </c>
      <c r="N1" s="78" t="s">
        <v>39</v>
      </c>
      <c r="O1" s="79" t="s">
        <v>40</v>
      </c>
      <c r="P1" s="79" t="s">
        <v>41</v>
      </c>
      <c r="Q1" s="79" t="s">
        <v>42</v>
      </c>
    </row>
    <row r="2" spans="1:19" ht="10.95" hidden="1" customHeight="1" x14ac:dyDescent="0.25">
      <c r="E2" s="1"/>
      <c r="F2" s="80">
        <v>5</v>
      </c>
      <c r="G2" s="80">
        <v>6</v>
      </c>
      <c r="H2" s="80">
        <v>7</v>
      </c>
      <c r="I2" s="80">
        <v>8</v>
      </c>
      <c r="J2" s="80">
        <v>9</v>
      </c>
      <c r="K2" s="80">
        <v>10</v>
      </c>
      <c r="L2" s="80">
        <v>11</v>
      </c>
      <c r="M2" s="80">
        <v>12</v>
      </c>
      <c r="N2" s="80">
        <v>13</v>
      </c>
      <c r="O2" s="35">
        <v>14</v>
      </c>
      <c r="P2" s="35">
        <v>15</v>
      </c>
      <c r="Q2" s="35">
        <v>16</v>
      </c>
    </row>
    <row r="3" spans="1:19" ht="10.95" customHeight="1" x14ac:dyDescent="0.25">
      <c r="C3" s="78" t="s">
        <v>128</v>
      </c>
      <c r="E3" s="1"/>
    </row>
    <row r="4" spans="1:19" s="23" customFormat="1" ht="10.95" customHeight="1" x14ac:dyDescent="0.25">
      <c r="A4" s="23">
        <v>1</v>
      </c>
      <c r="B4" s="82">
        <f>IF(C4&gt;0.99,A4,"")</f>
        <v>1</v>
      </c>
      <c r="C4" s="83">
        <f>IF(LARGE('YTD Scores'!AN$2:AN$121,A4)&gt;0.99,LARGE('YTD Scores'!AN$2:AN$121,A4),0)</f>
        <v>300.4602775333334</v>
      </c>
      <c r="D4" s="24"/>
      <c r="E4" s="77" t="str">
        <f>IF(C4&gt;0.99,VLOOKUP(C4,'YTD Scores'!AN$2:AQ$121,4,FALSE),"")</f>
        <v>Greg Oulton</v>
      </c>
      <c r="F4" s="81">
        <f>IF($C4&gt;0,IF(VLOOKUP($C4,'YTD Scores'!$AN$2:$BC$121,F$2,FALSE)&gt;0,VLOOKUP($C4,'YTD Scores'!$AN$2:$BC$121,F$2,FALSE),""),"")</f>
        <v>27.042000000000002</v>
      </c>
      <c r="G4" s="81">
        <f>IF($C4&gt;0,IF(VLOOKUP($C4,'YTD Scores'!$AN$2:$BC$121,G$2,FALSE)&gt;0,VLOOKUP($C4,'YTD Scores'!$AN$2:$BC$121,G$2,FALSE),""),"")</f>
        <v>34.040999999999997</v>
      </c>
      <c r="H4" s="81">
        <f>IF($C4&gt;0,IF(VLOOKUP($C4,'YTD Scores'!$AN$2:$BC$121,H$2,FALSE)&gt;0,VLOOKUP($C4,'YTD Scores'!$AN$2:$BC$121,H$2,FALSE),""),"")</f>
        <v>29.041</v>
      </c>
      <c r="I4" s="81" t="str">
        <f>IF($C4&gt;0,IF(VLOOKUP($C4,'YTD Scores'!$AN$2:$BC$121,I$2,FALSE)&gt;0,VLOOKUP($C4,'YTD Scores'!$AN$2:$BC$121,I$2,FALSE),""),"")</f>
        <v/>
      </c>
      <c r="J4" s="81" t="str">
        <f>IF($C4&gt;0,IF(VLOOKUP($C4,'YTD Scores'!$AN$2:$BC$121,J$2,FALSE)&gt;0,VLOOKUP($C4,'YTD Scores'!$AN$2:$BC$121,J$2,FALSE),""),"")</f>
        <v/>
      </c>
      <c r="K4" s="81">
        <f>IF($C4&gt;0,IF(VLOOKUP($C4,'YTD Scores'!$AN$2:$BC$121,K$2,FALSE)&gt;0,VLOOKUP($C4,'YTD Scores'!$AN$2:$BC$121,K$2,FALSE),""),"")</f>
        <v>39.048999999999999</v>
      </c>
      <c r="L4" s="81" t="str">
        <f>IF($C4&gt;0,IF(VLOOKUP($C4,'YTD Scores'!$AN$2:$BC$121,L$2,FALSE)&gt;0,VLOOKUP($C4,'YTD Scores'!$AN$2:$BC$121,L$2,FALSE),""),"")</f>
        <v/>
      </c>
      <c r="M4" s="81">
        <f>IF($C4&gt;0,IF(VLOOKUP($C4,'YTD Scores'!$AN$2:$BC$121,M$2,FALSE)&gt;0,VLOOKUP($C4,'YTD Scores'!$AN$2:$BC$121,M$2,FALSE),""),"")</f>
        <v>36.041000000000004</v>
      </c>
      <c r="N4" s="81">
        <f>IF($C4&gt;0,IF(VLOOKUP($C4,'YTD Scores'!$AN$2:$BC$121,N$2,FALSE)&gt;0,VLOOKUP($C4,'YTD Scores'!$AN$2:$BC$121,N$2,FALSE),""),"")</f>
        <v>34.043999999999997</v>
      </c>
      <c r="O4" s="81">
        <f>IF($C4&gt;0,IF(VLOOKUP($C4,'YTD Scores'!$AN$2:$BC$121,O$2,FALSE)&gt;0,VLOOKUP($C4,'YTD Scores'!$AN$2:$BC$121,O$2,FALSE),""),"")</f>
        <v>33.045999999999999</v>
      </c>
      <c r="P4" s="81">
        <f>IF($C4&gt;0,IF(VLOOKUP($C4,'YTD Scores'!$AN$2:$BC$121,P$2,FALSE)&gt;0,VLOOKUP($C4,'YTD Scores'!$AN$2:$BC$121,P$2,FALSE),""),"")</f>
        <v>29.044</v>
      </c>
      <c r="Q4" s="81">
        <f>IF($C4&gt;0,IF(VLOOKUP($C4,'YTD Scores'!$AN$2:$BC$121,Q$2,FALSE)&gt;0,VLOOKUP($C4,'YTD Scores'!$AN$2:$BC$121,Q$2,FALSE),""),"")</f>
        <v>39.052999999999997</v>
      </c>
      <c r="S4" s="23">
        <v>215</v>
      </c>
    </row>
    <row r="5" spans="1:19" s="23" customFormat="1" ht="10.95" customHeight="1" x14ac:dyDescent="0.25">
      <c r="A5" s="23">
        <f>A4+1</f>
        <v>2</v>
      </c>
      <c r="B5" s="82">
        <f t="shared" ref="B5:B28" si="0">IF(C5&gt;0.99,A5,"")</f>
        <v>2</v>
      </c>
      <c r="C5" s="83">
        <f>IF(LARGE('YTD Scores'!AN$2:AN$121,A5)&gt;0.99,LARGE('YTD Scores'!AN$2:AN$121,A5),0)</f>
        <v>278.4302778</v>
      </c>
      <c r="D5" s="24"/>
      <c r="E5" s="77" t="str">
        <f>IF(C5&gt;0.99,VLOOKUP(C5,'YTD Scores'!AN$2:AQ$121,4,FALSE),"")</f>
        <v>James Whittle</v>
      </c>
      <c r="F5" s="81">
        <f>IF($C5&gt;0,IF(VLOOKUP($C5,'YTD Scores'!$AN$2:$BC$121,F$2,FALSE)&gt;0,VLOOKUP($C5,'YTD Scores'!$AN$2:$BC$121,F$2,FALSE),""),"")</f>
        <v>39.054000000000002</v>
      </c>
      <c r="G5" s="81" t="str">
        <f>IF($C5&gt;0,IF(VLOOKUP($C5,'YTD Scores'!$AN$2:$BC$121,G$2,FALSE)&gt;0,VLOOKUP($C5,'YTD Scores'!$AN$2:$BC$121,G$2,FALSE),""),"")</f>
        <v/>
      </c>
      <c r="H5" s="81" t="str">
        <f>IF($C5&gt;0,IF(VLOOKUP($C5,'YTD Scores'!$AN$2:$BC$121,H$2,FALSE)&gt;0,VLOOKUP($C5,'YTD Scores'!$AN$2:$BC$121,H$2,FALSE),""),"")</f>
        <v/>
      </c>
      <c r="I5" s="81">
        <f>IF($C5&gt;0,IF(VLOOKUP($C5,'YTD Scores'!$AN$2:$BC$121,I$2,FALSE)&gt;0,VLOOKUP($C5,'YTD Scores'!$AN$2:$BC$121,I$2,FALSE),""),"")</f>
        <v>35.042999999999999</v>
      </c>
      <c r="J5" s="81" t="str">
        <f>IF($C5&gt;0,IF(VLOOKUP($C5,'YTD Scores'!$AN$2:$BC$121,J$2,FALSE)&gt;0,VLOOKUP($C5,'YTD Scores'!$AN$2:$BC$121,J$2,FALSE),""),"")</f>
        <v/>
      </c>
      <c r="K5" s="81">
        <f>IF($C5&gt;0,IF(VLOOKUP($C5,'YTD Scores'!$AN$2:$BC$121,K$2,FALSE)&gt;0,VLOOKUP($C5,'YTD Scores'!$AN$2:$BC$121,K$2,FALSE),""),"")</f>
        <v>40.049999999999997</v>
      </c>
      <c r="L5" s="81">
        <f>IF($C5&gt;0,IF(VLOOKUP($C5,'YTD Scores'!$AN$2:$BC$121,L$2,FALSE)&gt;0,VLOOKUP($C5,'YTD Scores'!$AN$2:$BC$121,L$2,FALSE),""),"")</f>
        <v>35.041999999999994</v>
      </c>
      <c r="M5" s="81" t="str">
        <f>IF($C5&gt;0,IF(VLOOKUP($C5,'YTD Scores'!$AN$2:$BC$121,M$2,FALSE)&gt;0,VLOOKUP($C5,'YTD Scores'!$AN$2:$BC$121,M$2,FALSE),""),"")</f>
        <v/>
      </c>
      <c r="N5" s="81">
        <f>IF($C5&gt;0,IF(VLOOKUP($C5,'YTD Scores'!$AN$2:$BC$121,N$2,FALSE)&gt;0,VLOOKUP($C5,'YTD Scores'!$AN$2:$BC$121,N$2,FALSE),""),"")</f>
        <v>32.042000000000002</v>
      </c>
      <c r="O5" s="81">
        <f>IF($C5&gt;0,IF(VLOOKUP($C5,'YTD Scores'!$AN$2:$BC$121,O$2,FALSE)&gt;0,VLOOKUP($C5,'YTD Scores'!$AN$2:$BC$121,O$2,FALSE),""),"")</f>
        <v>34.046999999999997</v>
      </c>
      <c r="P5" s="81">
        <f>IF($C5&gt;0,IF(VLOOKUP($C5,'YTD Scores'!$AN$2:$BC$121,P$2,FALSE)&gt;0,VLOOKUP($C5,'YTD Scores'!$AN$2:$BC$121,P$2,FALSE),""),"")</f>
        <v>36.048999999999999</v>
      </c>
      <c r="Q5" s="81">
        <f>IF($C5&gt;0,IF(VLOOKUP($C5,'YTD Scores'!$AN$2:$BC$121,Q$2,FALSE)&gt;0,VLOOKUP($C5,'YTD Scores'!$AN$2:$BC$121,Q$2,FALSE),""),"")</f>
        <v>27.042999999999999</v>
      </c>
      <c r="S5" s="23">
        <v>216</v>
      </c>
    </row>
    <row r="6" spans="1:19" s="23" customFormat="1" ht="10.95" customHeight="1" x14ac:dyDescent="0.25">
      <c r="A6" s="23">
        <f t="shared" ref="A6:A30" si="1">A5+1</f>
        <v>3</v>
      </c>
      <c r="B6" s="82">
        <f t="shared" si="0"/>
        <v>3</v>
      </c>
      <c r="C6" s="83">
        <f>IF(LARGE('YTD Scores'!AN$2:AN$121,A6)&gt;0.99,LARGE('YTD Scores'!AN$2:AN$121,A6),0)</f>
        <v>210.32973639999994</v>
      </c>
      <c r="D6" s="24"/>
      <c r="E6" s="77" t="str">
        <f>IF(C6&gt;0.99,VLOOKUP(C6,'YTD Scores'!AN$2:AQ$121,4,FALSE),"")</f>
        <v>Graham Webster</v>
      </c>
      <c r="F6" s="81">
        <f>IF($C6&gt;0,IF(VLOOKUP($C6,'YTD Scores'!$AN$2:$BC$121,F$2,FALSE)&gt;0,VLOOKUP($C6,'YTD Scores'!$AN$2:$BC$121,F$2,FALSE),""),"")</f>
        <v>29.044</v>
      </c>
      <c r="G6" s="81">
        <f>IF($C6&gt;0,IF(VLOOKUP($C6,'YTD Scores'!$AN$2:$BC$121,G$2,FALSE)&gt;0,VLOOKUP($C6,'YTD Scores'!$AN$2:$BC$121,G$2,FALSE),""),"")</f>
        <v>41.045999999999999</v>
      </c>
      <c r="H6" s="81">
        <f>IF($C6&gt;0,IF(VLOOKUP($C6,'YTD Scores'!$AN$2:$BC$121,H$2,FALSE)&gt;0,VLOOKUP($C6,'YTD Scores'!$AN$2:$BC$121,H$2,FALSE),""),"")</f>
        <v>32.043999999999997</v>
      </c>
      <c r="I6" s="81">
        <f>IF($C6&gt;0,IF(VLOOKUP($C6,'YTD Scores'!$AN$2:$BC$121,I$2,FALSE)&gt;0,VLOOKUP($C6,'YTD Scores'!$AN$2:$BC$121,I$2,FALSE),""),"")</f>
        <v>35.044999999999995</v>
      </c>
      <c r="J6" s="81">
        <f>IF($C6&gt;0,IF(VLOOKUP($C6,'YTD Scores'!$AN$2:$BC$121,J$2,FALSE)&gt;0,VLOOKUP($C6,'YTD Scores'!$AN$2:$BC$121,J$2,FALSE),""),"")</f>
        <v>38.042999999999999</v>
      </c>
      <c r="K6" s="81">
        <f>IF($C6&gt;0,IF(VLOOKUP($C6,'YTD Scores'!$AN$2:$BC$121,K$2,FALSE)&gt;0,VLOOKUP($C6,'YTD Scores'!$AN$2:$BC$121,K$2,FALSE),""),"")</f>
        <v>35.046999999999997</v>
      </c>
      <c r="L6" s="81" t="str">
        <f>IF($C6&gt;0,IF(VLOOKUP($C6,'YTD Scores'!$AN$2:$BC$121,L$2,FALSE)&gt;0,VLOOKUP($C6,'YTD Scores'!$AN$2:$BC$121,L$2,FALSE),""),"")</f>
        <v/>
      </c>
      <c r="M6" s="81" t="str">
        <f>IF($C6&gt;0,IF(VLOOKUP($C6,'YTD Scores'!$AN$2:$BC$121,M$2,FALSE)&gt;0,VLOOKUP($C6,'YTD Scores'!$AN$2:$BC$121,M$2,FALSE),""),"")</f>
        <v/>
      </c>
      <c r="N6" s="81" t="str">
        <f>IF($C6&gt;0,IF(VLOOKUP($C6,'YTD Scores'!$AN$2:$BC$121,N$2,FALSE)&gt;0,VLOOKUP($C6,'YTD Scores'!$AN$2:$BC$121,N$2,FALSE),""),"")</f>
        <v/>
      </c>
      <c r="O6" s="81" t="str">
        <f>IF($C6&gt;0,IF(VLOOKUP($C6,'YTD Scores'!$AN$2:$BC$121,O$2,FALSE)&gt;0,VLOOKUP($C6,'YTD Scores'!$AN$2:$BC$121,O$2,FALSE),""),"")</f>
        <v/>
      </c>
      <c r="P6" s="81" t="str">
        <f>IF($C6&gt;0,IF(VLOOKUP($C6,'YTD Scores'!$AN$2:$BC$121,P$2,FALSE)&gt;0,VLOOKUP($C6,'YTD Scores'!$AN$2:$BC$121,P$2,FALSE),""),"")</f>
        <v/>
      </c>
      <c r="Q6" s="81" t="str">
        <f>IF($C6&gt;0,IF(VLOOKUP($C6,'YTD Scores'!$AN$2:$BC$121,Q$2,FALSE)&gt;0,VLOOKUP($C6,'YTD Scores'!$AN$2:$BC$121,Q$2,FALSE),""),"")</f>
        <v/>
      </c>
      <c r="S6" s="23">
        <v>210</v>
      </c>
    </row>
    <row r="7" spans="1:19" s="23" customFormat="1" ht="10.95" customHeight="1" x14ac:dyDescent="0.25">
      <c r="A7" s="23">
        <f t="shared" si="1"/>
        <v>4</v>
      </c>
      <c r="B7" s="82">
        <f t="shared" si="0"/>
        <v>4</v>
      </c>
      <c r="C7" s="83">
        <f>IF(LARGE('YTD Scores'!AN$2:AN$121,A7)&gt;0.99,LARGE('YTD Scores'!AN$2:AN$121,A7),0)</f>
        <v>194.22647339999997</v>
      </c>
      <c r="D7" s="24"/>
      <c r="E7" s="77" t="str">
        <f>IF(C7&gt;0.99,VLOOKUP(C7,'YTD Scores'!AN$2:AQ$121,4,FALSE),"")</f>
        <v>Dom Kirby</v>
      </c>
      <c r="F7" s="81">
        <f>IF($C7&gt;0,IF(VLOOKUP($C7,'YTD Scores'!$AN$2:$BC$121,F$2,FALSE)&gt;0,VLOOKUP($C7,'YTD Scores'!$AN$2:$BC$121,F$2,FALSE),""),"")</f>
        <v>27.940999999999999</v>
      </c>
      <c r="G7" s="81" t="str">
        <f>IF($C7&gt;0,IF(VLOOKUP($C7,'YTD Scores'!$AN$2:$BC$121,G$2,FALSE)&gt;0,VLOOKUP($C7,'YTD Scores'!$AN$2:$BC$121,G$2,FALSE),""),"")</f>
        <v/>
      </c>
      <c r="H7" s="81" t="str">
        <f>IF($C7&gt;0,IF(VLOOKUP($C7,'YTD Scores'!$AN$2:$BC$121,H$2,FALSE)&gt;0,VLOOKUP($C7,'YTD Scores'!$AN$2:$BC$121,H$2,FALSE),""),"")</f>
        <v/>
      </c>
      <c r="I7" s="81">
        <f>IF($C7&gt;0,IF(VLOOKUP($C7,'YTD Scores'!$AN$2:$BC$121,I$2,FALSE)&gt;0,VLOOKUP($C7,'YTD Scores'!$AN$2:$BC$121,I$2,FALSE),""),"")</f>
        <v>31.041</v>
      </c>
      <c r="J7" s="81" t="str">
        <f>IF($C7&gt;0,IF(VLOOKUP($C7,'YTD Scores'!$AN$2:$BC$121,J$2,FALSE)&gt;0,VLOOKUP($C7,'YTD Scores'!$AN$2:$BC$121,J$2,FALSE),""),"")</f>
        <v/>
      </c>
      <c r="K7" s="81">
        <f>IF($C7&gt;0,IF(VLOOKUP($C7,'YTD Scores'!$AN$2:$BC$121,K$2,FALSE)&gt;0,VLOOKUP($C7,'YTD Scores'!$AN$2:$BC$121,K$2,FALSE),""),"")</f>
        <v>38.048000000000002</v>
      </c>
      <c r="L7" s="81" t="str">
        <f>IF($C7&gt;0,IF(VLOOKUP($C7,'YTD Scores'!$AN$2:$BC$121,L$2,FALSE)&gt;0,VLOOKUP($C7,'YTD Scores'!$AN$2:$BC$121,L$2,FALSE),""),"")</f>
        <v/>
      </c>
      <c r="M7" s="81" t="str">
        <f>IF($C7&gt;0,IF(VLOOKUP($C7,'YTD Scores'!$AN$2:$BC$121,M$2,FALSE)&gt;0,VLOOKUP($C7,'YTD Scores'!$AN$2:$BC$121,M$2,FALSE),""),"")</f>
        <v/>
      </c>
      <c r="N7" s="81">
        <f>IF($C7&gt;0,IF(VLOOKUP($C7,'YTD Scores'!$AN$2:$BC$121,N$2,FALSE)&gt;0,VLOOKUP($C7,'YTD Scores'!$AN$2:$BC$121,N$2,FALSE),""),"")</f>
        <v>36.048000000000002</v>
      </c>
      <c r="O7" s="81" t="str">
        <f>IF($C7&gt;0,IF(VLOOKUP($C7,'YTD Scores'!$AN$2:$BC$121,O$2,FALSE)&gt;0,VLOOKUP($C7,'YTD Scores'!$AN$2:$BC$121,O$2,FALSE),""),"")</f>
        <v/>
      </c>
      <c r="P7" s="81">
        <f>IF($C7&gt;0,IF(VLOOKUP($C7,'YTD Scores'!$AN$2:$BC$121,P$2,FALSE)&gt;0,VLOOKUP($C7,'YTD Scores'!$AN$2:$BC$121,P$2,FALSE),""),"")</f>
        <v>32.046999999999997</v>
      </c>
      <c r="Q7" s="81">
        <f>IF($C7&gt;0,IF(VLOOKUP($C7,'YTD Scores'!$AN$2:$BC$121,Q$2,FALSE)&gt;0,VLOOKUP($C7,'YTD Scores'!$AN$2:$BC$121,Q$2,FALSE),""),"")</f>
        <v>29.044999999999998</v>
      </c>
      <c r="S7" s="23">
        <v>194</v>
      </c>
    </row>
    <row r="8" spans="1:19" s="23" customFormat="1" ht="10.95" customHeight="1" x14ac:dyDescent="0.25">
      <c r="A8" s="23">
        <f t="shared" si="1"/>
        <v>5</v>
      </c>
      <c r="B8" s="82">
        <f t="shared" si="0"/>
        <v>5</v>
      </c>
      <c r="C8" s="83">
        <f>IF(LARGE('YTD Scores'!AN$2:AN$121,A8)&gt;0.99,LARGE('YTD Scores'!AN$2:AN$121,A8),0)</f>
        <v>193.31460019999997</v>
      </c>
      <c r="D8" s="24"/>
      <c r="E8" s="77" t="str">
        <f>IF(C8&gt;0.99,VLOOKUP(C8,'YTD Scores'!AN$2:AQ$121,4,FALSE),"")</f>
        <v>Sarah Cook</v>
      </c>
      <c r="F8" s="81" t="str">
        <f>IF($C8&gt;0,IF(VLOOKUP($C8,'YTD Scores'!$AN$2:$BC$121,F$2,FALSE)&gt;0,VLOOKUP($C8,'YTD Scores'!$AN$2:$BC$121,F$2,FALSE),""),"")</f>
        <v/>
      </c>
      <c r="G8" s="81" t="str">
        <f>IF($C8&gt;0,IF(VLOOKUP($C8,'YTD Scores'!$AN$2:$BC$121,G$2,FALSE)&gt;0,VLOOKUP($C8,'YTD Scores'!$AN$2:$BC$121,G$2,FALSE),""),"")</f>
        <v/>
      </c>
      <c r="H8" s="81" t="str">
        <f>IF($C8&gt;0,IF(VLOOKUP($C8,'YTD Scores'!$AN$2:$BC$121,H$2,FALSE)&gt;0,VLOOKUP($C8,'YTD Scores'!$AN$2:$BC$121,H$2,FALSE),""),"")</f>
        <v/>
      </c>
      <c r="I8" s="81" t="str">
        <f>IF($C8&gt;0,IF(VLOOKUP($C8,'YTD Scores'!$AN$2:$BC$121,I$2,FALSE)&gt;0,VLOOKUP($C8,'YTD Scores'!$AN$2:$BC$121,I$2,FALSE),""),"")</f>
        <v/>
      </c>
      <c r="J8" s="81" t="str">
        <f>IF($C8&gt;0,IF(VLOOKUP($C8,'YTD Scores'!$AN$2:$BC$121,J$2,FALSE)&gt;0,VLOOKUP($C8,'YTD Scores'!$AN$2:$BC$121,J$2,FALSE),""),"")</f>
        <v/>
      </c>
      <c r="K8" s="81">
        <f>IF($C8&gt;0,IF(VLOOKUP($C8,'YTD Scores'!$AN$2:$BC$121,K$2,FALSE)&gt;0,VLOOKUP($C8,'YTD Scores'!$AN$2:$BC$121,K$2,FALSE),""),"")</f>
        <v>30.042000000000002</v>
      </c>
      <c r="L8" s="81">
        <f>IF($C8&gt;0,IF(VLOOKUP($C8,'YTD Scores'!$AN$2:$BC$121,L$2,FALSE)&gt;0,VLOOKUP($C8,'YTD Scores'!$AN$2:$BC$121,L$2,FALSE),""),"")</f>
        <v>37.043999999999997</v>
      </c>
      <c r="M8" s="81">
        <f>IF($C8&gt;0,IF(VLOOKUP($C8,'YTD Scores'!$AN$2:$BC$121,M$2,FALSE)&gt;0,VLOOKUP($C8,'YTD Scores'!$AN$2:$BC$121,M$2,FALSE),""),"")</f>
        <v>38.042999999999999</v>
      </c>
      <c r="N8" s="81">
        <f>IF($C8&gt;0,IF(VLOOKUP($C8,'YTD Scores'!$AN$2:$BC$121,N$2,FALSE)&gt;0,VLOOKUP($C8,'YTD Scores'!$AN$2:$BC$121,N$2,FALSE),""),"")</f>
        <v>36.045999999999999</v>
      </c>
      <c r="O8" s="81">
        <f>IF($C8&gt;0,IF(VLOOKUP($C8,'YTD Scores'!$AN$2:$BC$121,O$2,FALSE)&gt;0,VLOOKUP($C8,'YTD Scores'!$AN$2:$BC$121,O$2,FALSE),""),"")</f>
        <v>26.041</v>
      </c>
      <c r="P8" s="81">
        <f>IF($C8&gt;0,IF(VLOOKUP($C8,'YTD Scores'!$AN$2:$BC$121,P$2,FALSE)&gt;0,VLOOKUP($C8,'YTD Scores'!$AN$2:$BC$121,P$2,FALSE),""),"")</f>
        <v>26.041</v>
      </c>
      <c r="Q8" s="81" t="str">
        <f>IF($C8&gt;0,IF(VLOOKUP($C8,'YTD Scores'!$AN$2:$BC$121,Q$2,FALSE)&gt;0,VLOOKUP($C8,'YTD Scores'!$AN$2:$BC$121,Q$2,FALSE),""),"")</f>
        <v/>
      </c>
      <c r="S8" s="23">
        <v>193</v>
      </c>
    </row>
    <row r="9" spans="1:19" s="23" customFormat="1" ht="10.95" customHeight="1" x14ac:dyDescent="0.25">
      <c r="A9" s="23">
        <f t="shared" si="1"/>
        <v>6</v>
      </c>
      <c r="B9" s="82">
        <f t="shared" si="0"/>
        <v>6</v>
      </c>
      <c r="C9" s="83">
        <f>IF(LARGE('YTD Scores'!AN$2:AN$121,A9)&gt;0.99,LARGE('YTD Scores'!AN$2:AN$121,A9),0)</f>
        <v>192.2965384</v>
      </c>
      <c r="D9" s="24"/>
      <c r="E9" s="77" t="str">
        <f>IF(C9&gt;0.99,VLOOKUP(C9,'YTD Scores'!AN$2:AQ$121,4,FALSE),"")</f>
        <v>Lewis McAfee</v>
      </c>
      <c r="F9" s="81" t="str">
        <f>IF($C9&gt;0,IF(VLOOKUP($C9,'YTD Scores'!$AN$2:$BC$121,F$2,FALSE)&gt;0,VLOOKUP($C9,'YTD Scores'!$AN$2:$BC$121,F$2,FALSE),""),"")</f>
        <v/>
      </c>
      <c r="G9" s="81" t="str">
        <f>IF($C9&gt;0,IF(VLOOKUP($C9,'YTD Scores'!$AN$2:$BC$121,G$2,FALSE)&gt;0,VLOOKUP($C9,'YTD Scores'!$AN$2:$BC$121,G$2,FALSE),""),"")</f>
        <v/>
      </c>
      <c r="H9" s="81">
        <f>IF($C9&gt;0,IF(VLOOKUP($C9,'YTD Scores'!$AN$2:$BC$121,H$2,FALSE)&gt;0,VLOOKUP($C9,'YTD Scores'!$AN$2:$BC$121,H$2,FALSE),""),"")</f>
        <v>31.042999999999999</v>
      </c>
      <c r="I9" s="81">
        <f>IF($C9&gt;0,IF(VLOOKUP($C9,'YTD Scores'!$AN$2:$BC$121,I$2,FALSE)&gt;0,VLOOKUP($C9,'YTD Scores'!$AN$2:$BC$121,I$2,FALSE),""),"")</f>
        <v>41.048999999999999</v>
      </c>
      <c r="J9" s="81">
        <f>IF($C9&gt;0,IF(VLOOKUP($C9,'YTD Scores'!$AN$2:$BC$121,J$2,FALSE)&gt;0,VLOOKUP($C9,'YTD Scores'!$AN$2:$BC$121,J$2,FALSE),""),"")</f>
        <v>42.045000000000002</v>
      </c>
      <c r="K9" s="81" t="str">
        <f>IF($C9&gt;0,IF(VLOOKUP($C9,'YTD Scores'!$AN$2:$BC$121,K$2,FALSE)&gt;0,VLOOKUP($C9,'YTD Scores'!$AN$2:$BC$121,K$2,FALSE),""),"")</f>
        <v/>
      </c>
      <c r="L9" s="81" t="str">
        <f>IF($C9&gt;0,IF(VLOOKUP($C9,'YTD Scores'!$AN$2:$BC$121,L$2,FALSE)&gt;0,VLOOKUP($C9,'YTD Scores'!$AN$2:$BC$121,L$2,FALSE),""),"")</f>
        <v/>
      </c>
      <c r="M9" s="81">
        <f>IF($C9&gt;0,IF(VLOOKUP($C9,'YTD Scores'!$AN$2:$BC$121,M$2,FALSE)&gt;0,VLOOKUP($C9,'YTD Scores'!$AN$2:$BC$121,M$2,FALSE),""),"")</f>
        <v>39.044000000000004</v>
      </c>
      <c r="N9" s="81" t="str">
        <f>IF($C9&gt;0,IF(VLOOKUP($C9,'YTD Scores'!$AN$2:$BC$121,N$2,FALSE)&gt;0,VLOOKUP($C9,'YTD Scores'!$AN$2:$BC$121,N$2,FALSE),""),"")</f>
        <v/>
      </c>
      <c r="O9" s="81" t="str">
        <f>IF($C9&gt;0,IF(VLOOKUP($C9,'YTD Scores'!$AN$2:$BC$121,O$2,FALSE)&gt;0,VLOOKUP($C9,'YTD Scores'!$AN$2:$BC$121,O$2,FALSE),""),"")</f>
        <v/>
      </c>
      <c r="P9" s="81">
        <f>IF($C9&gt;0,IF(VLOOKUP($C9,'YTD Scores'!$AN$2:$BC$121,P$2,FALSE)&gt;0,VLOOKUP($C9,'YTD Scores'!$AN$2:$BC$121,P$2,FALSE),""),"")</f>
        <v>39.052</v>
      </c>
      <c r="Q9" s="81" t="str">
        <f>IF($C9&gt;0,IF(VLOOKUP($C9,'YTD Scores'!$AN$2:$BC$121,Q$2,FALSE)&gt;0,VLOOKUP($C9,'YTD Scores'!$AN$2:$BC$121,Q$2,FALSE),""),"")</f>
        <v/>
      </c>
      <c r="S9" s="23">
        <v>192</v>
      </c>
    </row>
    <row r="10" spans="1:19" s="23" customFormat="1" ht="10.95" customHeight="1" x14ac:dyDescent="0.25">
      <c r="A10" s="23">
        <f t="shared" si="1"/>
        <v>7</v>
      </c>
      <c r="B10" s="82">
        <f t="shared" si="0"/>
        <v>7</v>
      </c>
      <c r="C10" s="83">
        <f>IF(LARGE('YTD Scores'!AN$2:AN$121,A10)&gt;0.99,LARGE('YTD Scores'!AN$2:AN$121,A10),0)</f>
        <v>174.18720553333333</v>
      </c>
      <c r="D10" s="24"/>
      <c r="E10" s="77" t="str">
        <f>IF(C10&gt;0.99,VLOOKUP(C10,'YTD Scores'!AN$2:AQ$121,4,FALSE),"")</f>
        <v>Dan Gregson</v>
      </c>
      <c r="F10" s="81">
        <f>IF($C10&gt;0,IF(VLOOKUP($C10,'YTD Scores'!$AN$2:$BC$121,F$2,FALSE)&gt;0,VLOOKUP($C10,'YTD Scores'!$AN$2:$BC$121,F$2,FALSE),""),"")</f>
        <v>32.945999999999998</v>
      </c>
      <c r="G10" s="81" t="str">
        <f>IF($C10&gt;0,IF(VLOOKUP($C10,'YTD Scores'!$AN$2:$BC$121,G$2,FALSE)&gt;0,VLOOKUP($C10,'YTD Scores'!$AN$2:$BC$121,G$2,FALSE),""),"")</f>
        <v/>
      </c>
      <c r="H10" s="81" t="str">
        <f>IF($C10&gt;0,IF(VLOOKUP($C10,'YTD Scores'!$AN$2:$BC$121,H$2,FALSE)&gt;0,VLOOKUP($C10,'YTD Scores'!$AN$2:$BC$121,H$2,FALSE),""),"")</f>
        <v/>
      </c>
      <c r="I10" s="81" t="str">
        <f>IF($C10&gt;0,IF(VLOOKUP($C10,'YTD Scores'!$AN$2:$BC$121,I$2,FALSE)&gt;0,VLOOKUP($C10,'YTD Scores'!$AN$2:$BC$121,I$2,FALSE),""),"")</f>
        <v/>
      </c>
      <c r="J10" s="81">
        <f>IF($C10&gt;0,IF(VLOOKUP($C10,'YTD Scores'!$AN$2:$BC$121,J$2,FALSE)&gt;0,VLOOKUP($C10,'YTD Scores'!$AN$2:$BC$121,J$2,FALSE),""),"")</f>
        <v>37.042000000000002</v>
      </c>
      <c r="K10" s="81">
        <f>IF($C10&gt;0,IF(VLOOKUP($C10,'YTD Scores'!$AN$2:$BC$121,K$2,FALSE)&gt;0,VLOOKUP($C10,'YTD Scores'!$AN$2:$BC$121,K$2,FALSE),""),"")</f>
        <v>34.045999999999999</v>
      </c>
      <c r="L10" s="81" t="str">
        <f>IF($C10&gt;0,IF(VLOOKUP($C10,'YTD Scores'!$AN$2:$BC$121,L$2,FALSE)&gt;0,VLOOKUP($C10,'YTD Scores'!$AN$2:$BC$121,L$2,FALSE),""),"")</f>
        <v/>
      </c>
      <c r="M10" s="81" t="str">
        <f>IF($C10&gt;0,IF(VLOOKUP($C10,'YTD Scores'!$AN$2:$BC$121,M$2,FALSE)&gt;0,VLOOKUP($C10,'YTD Scores'!$AN$2:$BC$121,M$2,FALSE),""),"")</f>
        <v/>
      </c>
      <c r="N10" s="81">
        <f>IF($C10&gt;0,IF(VLOOKUP($C10,'YTD Scores'!$AN$2:$BC$121,N$2,FALSE)&gt;0,VLOOKUP($C10,'YTD Scores'!$AN$2:$BC$121,N$2,FALSE),""),"")</f>
        <v>39.048999999999999</v>
      </c>
      <c r="O10" s="81" t="str">
        <f>IF($C10&gt;0,IF(VLOOKUP($C10,'YTD Scores'!$AN$2:$BC$121,O$2,FALSE)&gt;0,VLOOKUP($C10,'YTD Scores'!$AN$2:$BC$121,O$2,FALSE),""),"")</f>
        <v/>
      </c>
      <c r="P10" s="81">
        <f>IF($C10&gt;0,IF(VLOOKUP($C10,'YTD Scores'!$AN$2:$BC$121,P$2,FALSE)&gt;0,VLOOKUP($C10,'YTD Scores'!$AN$2:$BC$121,P$2,FALSE),""),"")</f>
        <v>31.045999999999999</v>
      </c>
      <c r="Q10" s="81" t="str">
        <f>IF($C10&gt;0,IF(VLOOKUP($C10,'YTD Scores'!$AN$2:$BC$121,Q$2,FALSE)&gt;0,VLOOKUP($C10,'YTD Scores'!$AN$2:$BC$121,Q$2,FALSE),""),"")</f>
        <v/>
      </c>
      <c r="S10" s="23">
        <v>174</v>
      </c>
    </row>
    <row r="11" spans="1:19" s="23" customFormat="1" ht="10.95" customHeight="1" x14ac:dyDescent="0.25">
      <c r="A11" s="23">
        <f t="shared" si="1"/>
        <v>8</v>
      </c>
      <c r="B11" s="82">
        <f t="shared" si="0"/>
        <v>8</v>
      </c>
      <c r="C11" s="83">
        <f>IF(LARGE('YTD Scores'!AN$2:AN$121,A11)&gt;0.99,LARGE('YTD Scores'!AN$2:AN$121,A11),0)</f>
        <v>170.3890432666667</v>
      </c>
      <c r="D11" s="24"/>
      <c r="E11" s="77" t="str">
        <f>IF(C11&gt;0.99,VLOOKUP(C11,'YTD Scores'!AN$2:AQ$121,4,FALSE),"")</f>
        <v>Barry Broughton</v>
      </c>
      <c r="F11" s="81">
        <f>IF($C11&gt;0,IF(VLOOKUP($C11,'YTD Scores'!$AN$2:$BC$121,F$2,FALSE)&gt;0,VLOOKUP($C11,'YTD Scores'!$AN$2:$BC$121,F$2,FALSE),""),"")</f>
        <v>38.151000000000003</v>
      </c>
      <c r="G11" s="81" t="str">
        <f>IF($C11&gt;0,IF(VLOOKUP($C11,'YTD Scores'!$AN$2:$BC$121,G$2,FALSE)&gt;0,VLOOKUP($C11,'YTD Scores'!$AN$2:$BC$121,G$2,FALSE),""),"")</f>
        <v/>
      </c>
      <c r="H11" s="81">
        <f>IF($C11&gt;0,IF(VLOOKUP($C11,'YTD Scores'!$AN$2:$BC$121,H$2,FALSE)&gt;0,VLOOKUP($C11,'YTD Scores'!$AN$2:$BC$121,H$2,FALSE),""),"")</f>
        <v>30.042000000000002</v>
      </c>
      <c r="I11" s="81" t="str">
        <f>IF($C11&gt;0,IF(VLOOKUP($C11,'YTD Scores'!$AN$2:$BC$121,I$2,FALSE)&gt;0,VLOOKUP($C11,'YTD Scores'!$AN$2:$BC$121,I$2,FALSE),""),"")</f>
        <v/>
      </c>
      <c r="J11" s="81" t="str">
        <f>IF($C11&gt;0,IF(VLOOKUP($C11,'YTD Scores'!$AN$2:$BC$121,J$2,FALSE)&gt;0,VLOOKUP($C11,'YTD Scores'!$AN$2:$BC$121,J$2,FALSE),""),"")</f>
        <v/>
      </c>
      <c r="K11" s="81" t="str">
        <f>IF($C11&gt;0,IF(VLOOKUP($C11,'YTD Scores'!$AN$2:$BC$121,K$2,FALSE)&gt;0,VLOOKUP($C11,'YTD Scores'!$AN$2:$BC$121,K$2,FALSE),""),"")</f>
        <v/>
      </c>
      <c r="L11" s="81">
        <f>IF($C11&gt;0,IF(VLOOKUP($C11,'YTD Scores'!$AN$2:$BC$121,L$2,FALSE)&gt;0,VLOOKUP($C11,'YTD Scores'!$AN$2:$BC$121,L$2,FALSE),""),"")</f>
        <v>36.042999999999999</v>
      </c>
      <c r="M11" s="81" t="str">
        <f>IF($C11&gt;0,IF(VLOOKUP($C11,'YTD Scores'!$AN$2:$BC$121,M$2,FALSE)&gt;0,VLOOKUP($C11,'YTD Scores'!$AN$2:$BC$121,M$2,FALSE),""),"")</f>
        <v/>
      </c>
      <c r="N11" s="81" t="str">
        <f>IF($C11&gt;0,IF(VLOOKUP($C11,'YTD Scores'!$AN$2:$BC$121,N$2,FALSE)&gt;0,VLOOKUP($C11,'YTD Scores'!$AN$2:$BC$121,N$2,FALSE),""),"")</f>
        <v/>
      </c>
      <c r="O11" s="81" t="str">
        <f>IF($C11&gt;0,IF(VLOOKUP($C11,'YTD Scores'!$AN$2:$BC$121,O$2,FALSE)&gt;0,VLOOKUP($C11,'YTD Scores'!$AN$2:$BC$121,O$2,FALSE),""),"")</f>
        <v/>
      </c>
      <c r="P11" s="81">
        <f>IF($C11&gt;0,IF(VLOOKUP($C11,'YTD Scores'!$AN$2:$BC$121,P$2,FALSE)&gt;0,VLOOKUP($C11,'YTD Scores'!$AN$2:$BC$121,P$2,FALSE),""),"")</f>
        <v>38.051000000000002</v>
      </c>
      <c r="Q11" s="81">
        <f>IF($C11&gt;0,IF(VLOOKUP($C11,'YTD Scores'!$AN$2:$BC$121,Q$2,FALSE)&gt;0,VLOOKUP($C11,'YTD Scores'!$AN$2:$BC$121,Q$2,FALSE),""),"")</f>
        <v>28.043999999999997</v>
      </c>
      <c r="S11" s="23">
        <v>170</v>
      </c>
    </row>
    <row r="12" spans="1:19" s="23" customFormat="1" ht="10.95" customHeight="1" x14ac:dyDescent="0.25">
      <c r="A12" s="23">
        <f t="shared" si="1"/>
        <v>9</v>
      </c>
      <c r="B12" s="82">
        <f t="shared" si="0"/>
        <v>9</v>
      </c>
      <c r="C12" s="83">
        <f>IF(LARGE('YTD Scores'!AN$2:AN$121,A12)&gt;0.99,LARGE('YTD Scores'!AN$2:AN$121,A12),0)</f>
        <v>164.28560826666669</v>
      </c>
      <c r="D12" s="24"/>
      <c r="E12" s="77" t="str">
        <f>IF(C12&gt;0.99,VLOOKUP(C12,'YTD Scores'!AN$2:AQ$121,4,FALSE),"")</f>
        <v>Sue Henry</v>
      </c>
      <c r="F12" s="81" t="str">
        <f>IF($C12&gt;0,IF(VLOOKUP($C12,'YTD Scores'!$AN$2:$BC$121,F$2,FALSE)&gt;0,VLOOKUP($C12,'YTD Scores'!$AN$2:$BC$121,F$2,FALSE),""),"")</f>
        <v/>
      </c>
      <c r="G12" s="81">
        <f>IF($C12&gt;0,IF(VLOOKUP($C12,'YTD Scores'!$AN$2:$BC$121,G$2,FALSE)&gt;0,VLOOKUP($C12,'YTD Scores'!$AN$2:$BC$121,G$2,FALSE),""),"")</f>
        <v>36.042999999999999</v>
      </c>
      <c r="H12" s="81">
        <f>IF($C12&gt;0,IF(VLOOKUP($C12,'YTD Scores'!$AN$2:$BC$121,H$2,FALSE)&gt;0,VLOOKUP($C12,'YTD Scores'!$AN$2:$BC$121,H$2,FALSE),""),"")</f>
        <v>39.048999999999999</v>
      </c>
      <c r="I12" s="81" t="str">
        <f>IF($C12&gt;0,IF(VLOOKUP($C12,'YTD Scores'!$AN$2:$BC$121,I$2,FALSE)&gt;0,VLOOKUP($C12,'YTD Scores'!$AN$2:$BC$121,I$2,FALSE),""),"")</f>
        <v/>
      </c>
      <c r="J12" s="81" t="str">
        <f>IF($C12&gt;0,IF(VLOOKUP($C12,'YTD Scores'!$AN$2:$BC$121,J$2,FALSE)&gt;0,VLOOKUP($C12,'YTD Scores'!$AN$2:$BC$121,J$2,FALSE),""),"")</f>
        <v/>
      </c>
      <c r="K12" s="81" t="str">
        <f>IF($C12&gt;0,IF(VLOOKUP($C12,'YTD Scores'!$AN$2:$BC$121,K$2,FALSE)&gt;0,VLOOKUP($C12,'YTD Scores'!$AN$2:$BC$121,K$2,FALSE),""),"")</f>
        <v/>
      </c>
      <c r="L12" s="81" t="str">
        <f>IF($C12&gt;0,IF(VLOOKUP($C12,'YTD Scores'!$AN$2:$BC$121,L$2,FALSE)&gt;0,VLOOKUP($C12,'YTD Scores'!$AN$2:$BC$121,L$2,FALSE),""),"")</f>
        <v/>
      </c>
      <c r="M12" s="81" t="str">
        <f>IF($C12&gt;0,IF(VLOOKUP($C12,'YTD Scores'!$AN$2:$BC$121,M$2,FALSE)&gt;0,VLOOKUP($C12,'YTD Scores'!$AN$2:$BC$121,M$2,FALSE),""),"")</f>
        <v/>
      </c>
      <c r="N12" s="81" t="str">
        <f>IF($C12&gt;0,IF(VLOOKUP($C12,'YTD Scores'!$AN$2:$BC$121,N$2,FALSE)&gt;0,VLOOKUP($C12,'YTD Scores'!$AN$2:$BC$121,N$2,FALSE),""),"")</f>
        <v/>
      </c>
      <c r="O12" s="81">
        <f>IF($C12&gt;0,IF(VLOOKUP($C12,'YTD Scores'!$AN$2:$BC$121,O$2,FALSE)&gt;0,VLOOKUP($C12,'YTD Scores'!$AN$2:$BC$121,O$2,FALSE),""),"")</f>
        <v>37.052</v>
      </c>
      <c r="P12" s="81">
        <f>IF($C12&gt;0,IF(VLOOKUP($C12,'YTD Scores'!$AN$2:$BC$121,P$2,FALSE)&gt;0,VLOOKUP($C12,'YTD Scores'!$AN$2:$BC$121,P$2,FALSE),""),"")</f>
        <v>27.042000000000002</v>
      </c>
      <c r="Q12" s="81">
        <f>IF($C12&gt;0,IF(VLOOKUP($C12,'YTD Scores'!$AN$2:$BC$121,Q$2,FALSE)&gt;0,VLOOKUP($C12,'YTD Scores'!$AN$2:$BC$121,Q$2,FALSE),""),"")</f>
        <v>25.040999999999997</v>
      </c>
    </row>
    <row r="13" spans="1:19" s="23" customFormat="1" ht="10.95" customHeight="1" x14ac:dyDescent="0.25">
      <c r="A13" s="23">
        <f t="shared" si="1"/>
        <v>10</v>
      </c>
      <c r="B13" s="82">
        <f t="shared" si="0"/>
        <v>10</v>
      </c>
      <c r="C13" s="83">
        <f>IF(LARGE('YTD Scores'!AN$2:AN$121,A13)&gt;0.99,LARGE('YTD Scores'!AN$2:AN$121,A13),0)</f>
        <v>142.24320813333335</v>
      </c>
      <c r="D13" s="24"/>
      <c r="E13" s="77" t="str">
        <f>IF(C13&gt;0.99,VLOOKUP(C13,'YTD Scores'!AN$2:AQ$121,4,FALSE),"")</f>
        <v>Sue Hawitt</v>
      </c>
      <c r="F13" s="81" t="str">
        <f>IF($C13&gt;0,IF(VLOOKUP($C13,'YTD Scores'!$AN$2:$BC$121,F$2,FALSE)&gt;0,VLOOKUP($C13,'YTD Scores'!$AN$2:$BC$121,F$2,FALSE),""),"")</f>
        <v/>
      </c>
      <c r="G13" s="81" t="str">
        <f>IF($C13&gt;0,IF(VLOOKUP($C13,'YTD Scores'!$AN$2:$BC$121,G$2,FALSE)&gt;0,VLOOKUP($C13,'YTD Scores'!$AN$2:$BC$121,G$2,FALSE),""),"")</f>
        <v/>
      </c>
      <c r="H13" s="81" t="str">
        <f>IF($C13&gt;0,IF(VLOOKUP($C13,'YTD Scores'!$AN$2:$BC$121,H$2,FALSE)&gt;0,VLOOKUP($C13,'YTD Scores'!$AN$2:$BC$121,H$2,FALSE),""),"")</f>
        <v/>
      </c>
      <c r="I13" s="81">
        <f>IF($C13&gt;0,IF(VLOOKUP($C13,'YTD Scores'!$AN$2:$BC$121,I$2,FALSE)&gt;0,VLOOKUP($C13,'YTD Scores'!$AN$2:$BC$121,I$2,FALSE),""),"")</f>
        <v>34.043999999999997</v>
      </c>
      <c r="J13" s="81" t="str">
        <f>IF($C13&gt;0,IF(VLOOKUP($C13,'YTD Scores'!$AN$2:$BC$121,J$2,FALSE)&gt;0,VLOOKUP($C13,'YTD Scores'!$AN$2:$BC$121,J$2,FALSE),""),"")</f>
        <v/>
      </c>
      <c r="K13" s="81">
        <f>IF($C13&gt;0,IF(VLOOKUP($C13,'YTD Scores'!$AN$2:$BC$121,K$2,FALSE)&gt;0,VLOOKUP($C13,'YTD Scores'!$AN$2:$BC$121,K$2,FALSE),""),"")</f>
        <v>41.051000000000002</v>
      </c>
      <c r="L13" s="81" t="str">
        <f>IF($C13&gt;0,IF(VLOOKUP($C13,'YTD Scores'!$AN$2:$BC$121,L$2,FALSE)&gt;0,VLOOKUP($C13,'YTD Scores'!$AN$2:$BC$121,L$2,FALSE),""),"")</f>
        <v/>
      </c>
      <c r="M13" s="81">
        <f>IF($C13&gt;0,IF(VLOOKUP($C13,'YTD Scores'!$AN$2:$BC$121,M$2,FALSE)&gt;0,VLOOKUP($C13,'YTD Scores'!$AN$2:$BC$121,M$2,FALSE),""),"")</f>
        <v>40.045000000000002</v>
      </c>
      <c r="N13" s="81" t="str">
        <f>IF($C13&gt;0,IF(VLOOKUP($C13,'YTD Scores'!$AN$2:$BC$121,N$2,FALSE)&gt;0,VLOOKUP($C13,'YTD Scores'!$AN$2:$BC$121,N$2,FALSE),""),"")</f>
        <v/>
      </c>
      <c r="O13" s="81">
        <f>IF($C13&gt;0,IF(VLOOKUP($C13,'YTD Scores'!$AN$2:$BC$121,O$2,FALSE)&gt;0,VLOOKUP($C13,'YTD Scores'!$AN$2:$BC$121,O$2,FALSE),""),"")</f>
        <v>27.042000000000002</v>
      </c>
      <c r="P13" s="81" t="str">
        <f>IF($C13&gt;0,IF(VLOOKUP($C13,'YTD Scores'!$AN$2:$BC$121,P$2,FALSE)&gt;0,VLOOKUP($C13,'YTD Scores'!$AN$2:$BC$121,P$2,FALSE),""),"")</f>
        <v/>
      </c>
      <c r="Q13" s="81" t="str">
        <f>IF($C13&gt;0,IF(VLOOKUP($C13,'YTD Scores'!$AN$2:$BC$121,Q$2,FALSE)&gt;0,VLOOKUP($C13,'YTD Scores'!$AN$2:$BC$121,Q$2,FALSE),""),"")</f>
        <v/>
      </c>
    </row>
    <row r="14" spans="1:19" s="23" customFormat="1" ht="10.95" customHeight="1" x14ac:dyDescent="0.25">
      <c r="A14" s="23">
        <f t="shared" si="1"/>
        <v>11</v>
      </c>
      <c r="B14" s="82">
        <f t="shared" si="0"/>
        <v>11</v>
      </c>
      <c r="C14" s="83">
        <f>IF(LARGE('YTD Scores'!AN$2:AN$121,A14)&gt;0.99,LARGE('YTD Scores'!AN$2:AN$121,A14),0)</f>
        <v>131.23947419999999</v>
      </c>
      <c r="D14" s="24"/>
      <c r="E14" s="77" t="str">
        <f>IF(C14&gt;0.99,VLOOKUP(C14,'YTD Scores'!AN$2:AQ$121,4,FALSE),"")</f>
        <v>Mark Selby</v>
      </c>
      <c r="F14" s="81" t="str">
        <f>IF($C14&gt;0,IF(VLOOKUP($C14,'YTD Scores'!$AN$2:$BC$121,F$2,FALSE)&gt;0,VLOOKUP($C14,'YTD Scores'!$AN$2:$BC$121,F$2,FALSE),""),"")</f>
        <v/>
      </c>
      <c r="G14" s="81" t="str">
        <f>IF($C14&gt;0,IF(VLOOKUP($C14,'YTD Scores'!$AN$2:$BC$121,G$2,FALSE)&gt;0,VLOOKUP($C14,'YTD Scores'!$AN$2:$BC$121,G$2,FALSE),""),"")</f>
        <v/>
      </c>
      <c r="H14" s="81" t="str">
        <f>IF($C14&gt;0,IF(VLOOKUP($C14,'YTD Scores'!$AN$2:$BC$121,H$2,FALSE)&gt;0,VLOOKUP($C14,'YTD Scores'!$AN$2:$BC$121,H$2,FALSE),""),"")</f>
        <v/>
      </c>
      <c r="I14" s="81" t="str">
        <f>IF($C14&gt;0,IF(VLOOKUP($C14,'YTD Scores'!$AN$2:$BC$121,I$2,FALSE)&gt;0,VLOOKUP($C14,'YTD Scores'!$AN$2:$BC$121,I$2,FALSE),""),"")</f>
        <v/>
      </c>
      <c r="J14" s="81" t="str">
        <f>IF($C14&gt;0,IF(VLOOKUP($C14,'YTD Scores'!$AN$2:$BC$121,J$2,FALSE)&gt;0,VLOOKUP($C14,'YTD Scores'!$AN$2:$BC$121,J$2,FALSE),""),"")</f>
        <v/>
      </c>
      <c r="K14" s="81" t="str">
        <f>IF($C14&gt;0,IF(VLOOKUP($C14,'YTD Scores'!$AN$2:$BC$121,K$2,FALSE)&gt;0,VLOOKUP($C14,'YTD Scores'!$AN$2:$BC$121,K$2,FALSE),""),"")</f>
        <v/>
      </c>
      <c r="L14" s="81" t="str">
        <f>IF($C14&gt;0,IF(VLOOKUP($C14,'YTD Scores'!$AN$2:$BC$121,L$2,FALSE)&gt;0,VLOOKUP($C14,'YTD Scores'!$AN$2:$BC$121,L$2,FALSE),""),"")</f>
        <v/>
      </c>
      <c r="M14" s="81" t="str">
        <f>IF($C14&gt;0,IF(VLOOKUP($C14,'YTD Scores'!$AN$2:$BC$121,M$2,FALSE)&gt;0,VLOOKUP($C14,'YTD Scores'!$AN$2:$BC$121,M$2,FALSE),""),"")</f>
        <v/>
      </c>
      <c r="N14" s="81">
        <f>IF($C14&gt;0,IF(VLOOKUP($C14,'YTD Scores'!$AN$2:$BC$121,N$2,FALSE)&gt;0,VLOOKUP($C14,'YTD Scores'!$AN$2:$BC$121,N$2,FALSE),""),"")</f>
        <v>33.045000000000002</v>
      </c>
      <c r="O14" s="81">
        <f>IF($C14&gt;0,IF(VLOOKUP($C14,'YTD Scores'!$AN$2:$BC$121,O$2,FALSE)&gt;0,VLOOKUP($C14,'YTD Scores'!$AN$2:$BC$121,O$2,FALSE),""),"")</f>
        <v>29.044</v>
      </c>
      <c r="P14" s="81">
        <f>IF($C14&gt;0,IF(VLOOKUP($C14,'YTD Scores'!$AN$2:$BC$121,P$2,FALSE)&gt;0,VLOOKUP($C14,'YTD Scores'!$AN$2:$BC$121,P$2,FALSE),""),"")</f>
        <v>37.049999999999997</v>
      </c>
      <c r="Q14" s="81">
        <f>IF($C14&gt;0,IF(VLOOKUP($C14,'YTD Scores'!$AN$2:$BC$121,Q$2,FALSE)&gt;0,VLOOKUP($C14,'YTD Scores'!$AN$2:$BC$121,Q$2,FALSE),""),"")</f>
        <v>32.045999999999999</v>
      </c>
    </row>
    <row r="15" spans="1:19" s="23" customFormat="1" ht="10.95" customHeight="1" x14ac:dyDescent="0.25">
      <c r="A15" s="23">
        <f t="shared" si="1"/>
        <v>12</v>
      </c>
      <c r="B15" s="82">
        <f t="shared" si="0"/>
        <v>12</v>
      </c>
      <c r="C15" s="83">
        <f>IF(LARGE('YTD Scores'!AN$2:AN$121,A15)&gt;0.99,LARGE('YTD Scores'!AN$2:AN$121,A15),0)</f>
        <v>117.19633499999999</v>
      </c>
      <c r="D15" s="24"/>
      <c r="E15" s="77" t="str">
        <f>IF(C15&gt;0.99,VLOOKUP(C15,'YTD Scores'!AN$2:AQ$121,4,FALSE),"")</f>
        <v>Ruth Williams</v>
      </c>
      <c r="F15" s="81" t="str">
        <f>IF($C15&gt;0,IF(VLOOKUP($C15,'YTD Scores'!$AN$2:$BC$121,F$2,FALSE)&gt;0,VLOOKUP($C15,'YTD Scores'!$AN$2:$BC$121,F$2,FALSE),""),"")</f>
        <v/>
      </c>
      <c r="G15" s="81" t="str">
        <f>IF($C15&gt;0,IF(VLOOKUP($C15,'YTD Scores'!$AN$2:$BC$121,G$2,FALSE)&gt;0,VLOOKUP($C15,'YTD Scores'!$AN$2:$BC$121,G$2,FALSE),""),"")</f>
        <v/>
      </c>
      <c r="H15" s="81" t="str">
        <f>IF($C15&gt;0,IF(VLOOKUP($C15,'YTD Scores'!$AN$2:$BC$121,H$2,FALSE)&gt;0,VLOOKUP($C15,'YTD Scores'!$AN$2:$BC$121,H$2,FALSE),""),"")</f>
        <v/>
      </c>
      <c r="I15" s="81">
        <f>IF($C15&gt;0,IF(VLOOKUP($C15,'YTD Scores'!$AN$2:$BC$121,I$2,FALSE)&gt;0,VLOOKUP($C15,'YTD Scores'!$AN$2:$BC$121,I$2,FALSE),""),"")</f>
        <v>38.045999999999999</v>
      </c>
      <c r="J15" s="81">
        <f>IF($C15&gt;0,IF(VLOOKUP($C15,'YTD Scores'!$AN$2:$BC$121,J$2,FALSE)&gt;0,VLOOKUP($C15,'YTD Scores'!$AN$2:$BC$121,J$2,FALSE),""),"")</f>
        <v>41.044000000000004</v>
      </c>
      <c r="K15" s="81" t="str">
        <f>IF($C15&gt;0,IF(VLOOKUP($C15,'YTD Scores'!$AN$2:$BC$121,K$2,FALSE)&gt;0,VLOOKUP($C15,'YTD Scores'!$AN$2:$BC$121,K$2,FALSE),""),"")</f>
        <v/>
      </c>
      <c r="L15" s="81">
        <f>IF($C15&gt;0,IF(VLOOKUP($C15,'YTD Scores'!$AN$2:$BC$121,L$2,FALSE)&gt;0,VLOOKUP($C15,'YTD Scores'!$AN$2:$BC$121,L$2,FALSE),""),"")</f>
        <v>38.044999999999995</v>
      </c>
      <c r="M15" s="81" t="str">
        <f>IF($C15&gt;0,IF(VLOOKUP($C15,'YTD Scores'!$AN$2:$BC$121,M$2,FALSE)&gt;0,VLOOKUP($C15,'YTD Scores'!$AN$2:$BC$121,M$2,FALSE),""),"")</f>
        <v/>
      </c>
      <c r="N15" s="81" t="str">
        <f>IF($C15&gt;0,IF(VLOOKUP($C15,'YTD Scores'!$AN$2:$BC$121,N$2,FALSE)&gt;0,VLOOKUP($C15,'YTD Scores'!$AN$2:$BC$121,N$2,FALSE),""),"")</f>
        <v/>
      </c>
      <c r="O15" s="81" t="str">
        <f>IF($C15&gt;0,IF(VLOOKUP($C15,'YTD Scores'!$AN$2:$BC$121,O$2,FALSE)&gt;0,VLOOKUP($C15,'YTD Scores'!$AN$2:$BC$121,O$2,FALSE),""),"")</f>
        <v/>
      </c>
      <c r="P15" s="81" t="str">
        <f>IF($C15&gt;0,IF(VLOOKUP($C15,'YTD Scores'!$AN$2:$BC$121,P$2,FALSE)&gt;0,VLOOKUP($C15,'YTD Scores'!$AN$2:$BC$121,P$2,FALSE),""),"")</f>
        <v/>
      </c>
      <c r="Q15" s="81" t="str">
        <f>IF($C15&gt;0,IF(VLOOKUP($C15,'YTD Scores'!$AN$2:$BC$121,Q$2,FALSE)&gt;0,VLOOKUP($C15,'YTD Scores'!$AN$2:$BC$121,Q$2,FALSE),""),"")</f>
        <v/>
      </c>
    </row>
    <row r="16" spans="1:19" s="23" customFormat="1" ht="10.95" customHeight="1" x14ac:dyDescent="0.25">
      <c r="A16" s="23">
        <f t="shared" si="1"/>
        <v>13</v>
      </c>
      <c r="B16" s="82">
        <f t="shared" si="0"/>
        <v>13</v>
      </c>
      <c r="C16" s="83">
        <f>IF(LARGE('YTD Scores'!AN$2:AN$121,A16)&gt;0.99,LARGE('YTD Scores'!AN$2:AN$121,A16),0)</f>
        <v>114.21394826666668</v>
      </c>
      <c r="D16" s="24"/>
      <c r="E16" s="77" t="str">
        <f>IF(C16&gt;0.99,VLOOKUP(C16,'YTD Scores'!AN$2:AQ$121,4,FALSE),"")</f>
        <v>Liz Canavan</v>
      </c>
      <c r="F16" s="81" t="str">
        <f>IF($C16&gt;0,IF(VLOOKUP($C16,'YTD Scores'!$AN$2:$BC$121,F$2,FALSE)&gt;0,VLOOKUP($C16,'YTD Scores'!$AN$2:$BC$121,F$2,FALSE),""),"")</f>
        <v/>
      </c>
      <c r="G16" s="81" t="str">
        <f>IF($C16&gt;0,IF(VLOOKUP($C16,'YTD Scores'!$AN$2:$BC$121,G$2,FALSE)&gt;0,VLOOKUP($C16,'YTD Scores'!$AN$2:$BC$121,G$2,FALSE),""),"")</f>
        <v/>
      </c>
      <c r="H16" s="81" t="str">
        <f>IF($C16&gt;0,IF(VLOOKUP($C16,'YTD Scores'!$AN$2:$BC$121,H$2,FALSE)&gt;0,VLOOKUP($C16,'YTD Scores'!$AN$2:$BC$121,H$2,FALSE),""),"")</f>
        <v/>
      </c>
      <c r="I16" s="81" t="str">
        <f>IF($C16&gt;0,IF(VLOOKUP($C16,'YTD Scores'!$AN$2:$BC$121,I$2,FALSE)&gt;0,VLOOKUP($C16,'YTD Scores'!$AN$2:$BC$121,I$2,FALSE),""),"")</f>
        <v/>
      </c>
      <c r="J16" s="81" t="str">
        <f>IF($C16&gt;0,IF(VLOOKUP($C16,'YTD Scores'!$AN$2:$BC$121,J$2,FALSE)&gt;0,VLOOKUP($C16,'YTD Scores'!$AN$2:$BC$121,J$2,FALSE),""),"")</f>
        <v/>
      </c>
      <c r="K16" s="81">
        <f>IF($C16&gt;0,IF(VLOOKUP($C16,'YTD Scores'!$AN$2:$BC$121,K$2,FALSE)&gt;0,VLOOKUP($C16,'YTD Scores'!$AN$2:$BC$121,K$2,FALSE),""),"")</f>
        <v>31.042999999999999</v>
      </c>
      <c r="L16" s="81" t="str">
        <f>IF($C16&gt;0,IF(VLOOKUP($C16,'YTD Scores'!$AN$2:$BC$121,L$2,FALSE)&gt;0,VLOOKUP($C16,'YTD Scores'!$AN$2:$BC$121,L$2,FALSE),""),"")</f>
        <v/>
      </c>
      <c r="M16" s="81" t="str">
        <f>IF($C16&gt;0,IF(VLOOKUP($C16,'YTD Scores'!$AN$2:$BC$121,M$2,FALSE)&gt;0,VLOOKUP($C16,'YTD Scores'!$AN$2:$BC$121,M$2,FALSE),""),"")</f>
        <v/>
      </c>
      <c r="N16" s="81" t="str">
        <f>IF($C16&gt;0,IF(VLOOKUP($C16,'YTD Scores'!$AN$2:$BC$121,N$2,FALSE)&gt;0,VLOOKUP($C16,'YTD Scores'!$AN$2:$BC$121,N$2,FALSE),""),"")</f>
        <v/>
      </c>
      <c r="O16" s="81">
        <f>IF($C16&gt;0,IF(VLOOKUP($C16,'YTD Scores'!$AN$2:$BC$121,O$2,FALSE)&gt;0,VLOOKUP($C16,'YTD Scores'!$AN$2:$BC$121,O$2,FALSE),""),"")</f>
        <v>42.055</v>
      </c>
      <c r="P16" s="81">
        <f>IF($C16&gt;0,IF(VLOOKUP($C16,'YTD Scores'!$AN$2:$BC$121,P$2,FALSE)&gt;0,VLOOKUP($C16,'YTD Scores'!$AN$2:$BC$121,P$2,FALSE),""),"")</f>
        <v>41.054000000000002</v>
      </c>
      <c r="Q16" s="81" t="str">
        <f>IF($C16&gt;0,IF(VLOOKUP($C16,'YTD Scores'!$AN$2:$BC$121,Q$2,FALSE)&gt;0,VLOOKUP($C16,'YTD Scores'!$AN$2:$BC$121,Q$2,FALSE),""),"")</f>
        <v/>
      </c>
    </row>
    <row r="17" spans="1:17" s="23" customFormat="1" ht="10.95" customHeight="1" x14ac:dyDescent="0.25">
      <c r="A17" s="23">
        <f t="shared" si="1"/>
        <v>14</v>
      </c>
      <c r="B17" s="82">
        <f t="shared" si="0"/>
        <v>14</v>
      </c>
      <c r="C17" s="83">
        <f>IF(LARGE('YTD Scores'!AN$2:AN$121,A17)&gt;0.99,LARGE('YTD Scores'!AN$2:AN$121,A17),0)</f>
        <v>110.10597606666666</v>
      </c>
      <c r="D17" s="24"/>
      <c r="E17" s="77" t="str">
        <f>IF(C17&gt;0.99,VLOOKUP(C17,'YTD Scores'!AN$2:AQ$121,4,FALSE),"")</f>
        <v>Chris Cottam</v>
      </c>
      <c r="F17" s="81">
        <f>IF($C17&gt;0,IF(VLOOKUP($C17,'YTD Scores'!$AN$2:$BC$121,F$2,FALSE)&gt;0,VLOOKUP($C17,'YTD Scores'!$AN$2:$BC$121,F$2,FALSE),""),"")</f>
        <v>36.949999999999996</v>
      </c>
      <c r="G17" s="81" t="str">
        <f>IF($C17&gt;0,IF(VLOOKUP($C17,'YTD Scores'!$AN$2:$BC$121,G$2,FALSE)&gt;0,VLOOKUP($C17,'YTD Scores'!$AN$2:$BC$121,G$2,FALSE),""),"")</f>
        <v/>
      </c>
      <c r="H17" s="81" t="str">
        <f>IF($C17&gt;0,IF(VLOOKUP($C17,'YTD Scores'!$AN$2:$BC$121,H$2,FALSE)&gt;0,VLOOKUP($C17,'YTD Scores'!$AN$2:$BC$121,H$2,FALSE),""),"")</f>
        <v/>
      </c>
      <c r="I17" s="81" t="str">
        <f>IF($C17&gt;0,IF(VLOOKUP($C17,'YTD Scores'!$AN$2:$BC$121,I$2,FALSE)&gt;0,VLOOKUP($C17,'YTD Scores'!$AN$2:$BC$121,I$2,FALSE),""),"")</f>
        <v/>
      </c>
      <c r="J17" s="81" t="str">
        <f>IF($C17&gt;0,IF(VLOOKUP($C17,'YTD Scores'!$AN$2:$BC$121,J$2,FALSE)&gt;0,VLOOKUP($C17,'YTD Scores'!$AN$2:$BC$121,J$2,FALSE),""),"")</f>
        <v/>
      </c>
      <c r="K17" s="81" t="str">
        <f>IF($C17&gt;0,IF(VLOOKUP($C17,'YTD Scores'!$AN$2:$BC$121,K$2,FALSE)&gt;0,VLOOKUP($C17,'YTD Scores'!$AN$2:$BC$121,K$2,FALSE),""),"")</f>
        <v/>
      </c>
      <c r="L17" s="81" t="str">
        <f>IF($C17&gt;0,IF(VLOOKUP($C17,'YTD Scores'!$AN$2:$BC$121,L$2,FALSE)&gt;0,VLOOKUP($C17,'YTD Scores'!$AN$2:$BC$121,L$2,FALSE),""),"")</f>
        <v/>
      </c>
      <c r="M17" s="81" t="str">
        <f>IF($C17&gt;0,IF(VLOOKUP($C17,'YTD Scores'!$AN$2:$BC$121,M$2,FALSE)&gt;0,VLOOKUP($C17,'YTD Scores'!$AN$2:$BC$121,M$2,FALSE),""),"")</f>
        <v/>
      </c>
      <c r="N17" s="81">
        <f>IF($C17&gt;0,IF(VLOOKUP($C17,'YTD Scores'!$AN$2:$BC$121,N$2,FALSE)&gt;0,VLOOKUP($C17,'YTD Scores'!$AN$2:$BC$121,N$2,FALSE),""),"")</f>
        <v>40.049999999999997</v>
      </c>
      <c r="O17" s="81" t="str">
        <f>IF($C17&gt;0,IF(VLOOKUP($C17,'YTD Scores'!$AN$2:$BC$121,O$2,FALSE)&gt;0,VLOOKUP($C17,'YTD Scores'!$AN$2:$BC$121,O$2,FALSE),""),"")</f>
        <v/>
      </c>
      <c r="P17" s="81" t="str">
        <f>IF($C17&gt;0,IF(VLOOKUP($C17,'YTD Scores'!$AN$2:$BC$121,P$2,FALSE)&gt;0,VLOOKUP($C17,'YTD Scores'!$AN$2:$BC$121,P$2,FALSE),""),"")</f>
        <v/>
      </c>
      <c r="Q17" s="81">
        <f>IF($C17&gt;0,IF(VLOOKUP($C17,'YTD Scores'!$AN$2:$BC$121,Q$2,FALSE)&gt;0,VLOOKUP($C17,'YTD Scores'!$AN$2:$BC$121,Q$2,FALSE),""),"")</f>
        <v>33.046999999999997</v>
      </c>
    </row>
    <row r="18" spans="1:17" s="23" customFormat="1" ht="10.95" customHeight="1" x14ac:dyDescent="0.25">
      <c r="A18" s="23">
        <f t="shared" si="1"/>
        <v>15</v>
      </c>
      <c r="B18" s="82">
        <f t="shared" si="0"/>
        <v>15</v>
      </c>
      <c r="C18" s="83">
        <f>IF(LARGE('YTD Scores'!AN$2:AN$121,A18)&gt;0.99,LARGE('YTD Scores'!AN$2:AN$121,A18),0)</f>
        <v>108.20087746666667</v>
      </c>
      <c r="D18" s="24"/>
      <c r="E18" s="77" t="str">
        <f>IF(C18&gt;0.99,VLOOKUP(C18,'YTD Scores'!AN$2:AQ$121,4,FALSE),"")</f>
        <v>Claire Markham</v>
      </c>
      <c r="F18" s="81">
        <f>IF($C18&gt;0,IF(VLOOKUP($C18,'YTD Scores'!$AN$2:$BC$121,F$2,FALSE)&gt;0,VLOOKUP($C18,'YTD Scores'!$AN$2:$BC$121,F$2,FALSE),""),"")</f>
        <v>34.048999999999999</v>
      </c>
      <c r="G18" s="81" t="str">
        <f>IF($C18&gt;0,IF(VLOOKUP($C18,'YTD Scores'!$AN$2:$BC$121,G$2,FALSE)&gt;0,VLOOKUP($C18,'YTD Scores'!$AN$2:$BC$121,G$2,FALSE),""),"")</f>
        <v/>
      </c>
      <c r="H18" s="81" t="str">
        <f>IF($C18&gt;0,IF(VLOOKUP($C18,'YTD Scores'!$AN$2:$BC$121,H$2,FALSE)&gt;0,VLOOKUP($C18,'YTD Scores'!$AN$2:$BC$121,H$2,FALSE),""),"")</f>
        <v/>
      </c>
      <c r="I18" s="81" t="str">
        <f>IF($C18&gt;0,IF(VLOOKUP($C18,'YTD Scores'!$AN$2:$BC$121,I$2,FALSE)&gt;0,VLOOKUP($C18,'YTD Scores'!$AN$2:$BC$121,I$2,FALSE),""),"")</f>
        <v/>
      </c>
      <c r="J18" s="81">
        <f>IF($C18&gt;0,IF(VLOOKUP($C18,'YTD Scores'!$AN$2:$BC$121,J$2,FALSE)&gt;0,VLOOKUP($C18,'YTD Scores'!$AN$2:$BC$121,J$2,FALSE),""),"")</f>
        <v>36.041000000000004</v>
      </c>
      <c r="K18" s="81" t="str">
        <f>IF($C18&gt;0,IF(VLOOKUP($C18,'YTD Scores'!$AN$2:$BC$121,K$2,FALSE)&gt;0,VLOOKUP($C18,'YTD Scores'!$AN$2:$BC$121,K$2,FALSE),""),"")</f>
        <v/>
      </c>
      <c r="L18" s="81" t="str">
        <f>IF($C18&gt;0,IF(VLOOKUP($C18,'YTD Scores'!$AN$2:$BC$121,L$2,FALSE)&gt;0,VLOOKUP($C18,'YTD Scores'!$AN$2:$BC$121,L$2,FALSE),""),"")</f>
        <v/>
      </c>
      <c r="M18" s="81" t="str">
        <f>IF($C18&gt;0,IF(VLOOKUP($C18,'YTD Scores'!$AN$2:$BC$121,M$2,FALSE)&gt;0,VLOOKUP($C18,'YTD Scores'!$AN$2:$BC$121,M$2,FALSE),""),"")</f>
        <v/>
      </c>
      <c r="N18" s="81" t="str">
        <f>IF($C18&gt;0,IF(VLOOKUP($C18,'YTD Scores'!$AN$2:$BC$121,N$2,FALSE)&gt;0,VLOOKUP($C18,'YTD Scores'!$AN$2:$BC$121,N$2,FALSE),""),"")</f>
        <v/>
      </c>
      <c r="O18" s="81" t="str">
        <f>IF($C18&gt;0,IF(VLOOKUP($C18,'YTD Scores'!$AN$2:$BC$121,O$2,FALSE)&gt;0,VLOOKUP($C18,'YTD Scores'!$AN$2:$BC$121,O$2,FALSE),""),"")</f>
        <v/>
      </c>
      <c r="P18" s="81" t="str">
        <f>IF($C18&gt;0,IF(VLOOKUP($C18,'YTD Scores'!$AN$2:$BC$121,P$2,FALSE)&gt;0,VLOOKUP($C18,'YTD Scores'!$AN$2:$BC$121,P$2,FALSE),""),"")</f>
        <v/>
      </c>
      <c r="Q18" s="81">
        <f>IF($C18&gt;0,IF(VLOOKUP($C18,'YTD Scores'!$AN$2:$BC$121,Q$2,FALSE)&gt;0,VLOOKUP($C18,'YTD Scores'!$AN$2:$BC$121,Q$2,FALSE),""),"")</f>
        <v>38.053999999999995</v>
      </c>
    </row>
    <row r="19" spans="1:17" s="23" customFormat="1" ht="10.95" customHeight="1" x14ac:dyDescent="0.25">
      <c r="A19" s="23">
        <f t="shared" si="1"/>
        <v>16</v>
      </c>
      <c r="B19" s="82">
        <f t="shared" si="0"/>
        <v>16</v>
      </c>
      <c r="C19" s="83">
        <f>IF(LARGE('YTD Scores'!AN$2:AN$121,A19)&gt;0.99,LARGE('YTD Scores'!AN$2:AN$121,A19),0)</f>
        <v>106.2014758</v>
      </c>
      <c r="D19" s="24"/>
      <c r="E19" s="77" t="str">
        <f>IF(C19&gt;0.99,VLOOKUP(C19,'YTD Scores'!AN$2:AQ$121,4,FALSE),"")</f>
        <v>Pam Binns</v>
      </c>
      <c r="F19" s="81">
        <f>IF($C19&gt;0,IF(VLOOKUP($C19,'YTD Scores'!$AN$2:$BC$121,F$2,FALSE)&gt;0,VLOOKUP($C19,'YTD Scores'!$AN$2:$BC$121,F$2,FALSE),""),"")</f>
        <v>33.048000000000002</v>
      </c>
      <c r="G19" s="81" t="str">
        <f>IF($C19&gt;0,IF(VLOOKUP($C19,'YTD Scores'!$AN$2:$BC$121,G$2,FALSE)&gt;0,VLOOKUP($C19,'YTD Scores'!$AN$2:$BC$121,G$2,FALSE),""),"")</f>
        <v/>
      </c>
      <c r="H19" s="81">
        <f>IF($C19&gt;0,IF(VLOOKUP($C19,'YTD Scores'!$AN$2:$BC$121,H$2,FALSE)&gt;0,VLOOKUP($C19,'YTD Scores'!$AN$2:$BC$121,H$2,FALSE),""),"")</f>
        <v>41.051000000000002</v>
      </c>
      <c r="I19" s="81" t="str">
        <f>IF($C19&gt;0,IF(VLOOKUP($C19,'YTD Scores'!$AN$2:$BC$121,I$2,FALSE)&gt;0,VLOOKUP($C19,'YTD Scores'!$AN$2:$BC$121,I$2,FALSE),""),"")</f>
        <v/>
      </c>
      <c r="J19" s="81" t="str">
        <f>IF($C19&gt;0,IF(VLOOKUP($C19,'YTD Scores'!$AN$2:$BC$121,J$2,FALSE)&gt;0,VLOOKUP($C19,'YTD Scores'!$AN$2:$BC$121,J$2,FALSE),""),"")</f>
        <v/>
      </c>
      <c r="K19" s="81">
        <f>IF($C19&gt;0,IF(VLOOKUP($C19,'YTD Scores'!$AN$2:$BC$121,K$2,FALSE)&gt;0,VLOOKUP($C19,'YTD Scores'!$AN$2:$BC$121,K$2,FALSE),""),"")</f>
        <v>32.043999999999997</v>
      </c>
      <c r="L19" s="81" t="str">
        <f>IF($C19&gt;0,IF(VLOOKUP($C19,'YTD Scores'!$AN$2:$BC$121,L$2,FALSE)&gt;0,VLOOKUP($C19,'YTD Scores'!$AN$2:$BC$121,L$2,FALSE),""),"")</f>
        <v/>
      </c>
      <c r="M19" s="81" t="str">
        <f>IF($C19&gt;0,IF(VLOOKUP($C19,'YTD Scores'!$AN$2:$BC$121,M$2,FALSE)&gt;0,VLOOKUP($C19,'YTD Scores'!$AN$2:$BC$121,M$2,FALSE),""),"")</f>
        <v/>
      </c>
      <c r="N19" s="81" t="str">
        <f>IF($C19&gt;0,IF(VLOOKUP($C19,'YTD Scores'!$AN$2:$BC$121,N$2,FALSE)&gt;0,VLOOKUP($C19,'YTD Scores'!$AN$2:$BC$121,N$2,FALSE),""),"")</f>
        <v/>
      </c>
      <c r="O19" s="81" t="str">
        <f>IF($C19&gt;0,IF(VLOOKUP($C19,'YTD Scores'!$AN$2:$BC$121,O$2,FALSE)&gt;0,VLOOKUP($C19,'YTD Scores'!$AN$2:$BC$121,O$2,FALSE),""),"")</f>
        <v/>
      </c>
      <c r="P19" s="81" t="str">
        <f>IF($C19&gt;0,IF(VLOOKUP($C19,'YTD Scores'!$AN$2:$BC$121,P$2,FALSE)&gt;0,VLOOKUP($C19,'YTD Scores'!$AN$2:$BC$121,P$2,FALSE),""),"")</f>
        <v/>
      </c>
      <c r="Q19" s="81" t="str">
        <f>IF($C19&gt;0,IF(VLOOKUP($C19,'YTD Scores'!$AN$2:$BC$121,Q$2,FALSE)&gt;0,VLOOKUP($C19,'YTD Scores'!$AN$2:$BC$121,Q$2,FALSE),""),"")</f>
        <v/>
      </c>
    </row>
    <row r="20" spans="1:17" s="23" customFormat="1" ht="10.95" customHeight="1" x14ac:dyDescent="0.25">
      <c r="A20" s="23">
        <f t="shared" si="1"/>
        <v>17</v>
      </c>
      <c r="B20" s="82">
        <f t="shared" si="0"/>
        <v>17</v>
      </c>
      <c r="C20" s="83">
        <f>IF(LARGE('YTD Scores'!AN$2:AN$121,A20)&gt;0.99,LARGE('YTD Scores'!AN$2:AN$121,A20),0)</f>
        <v>101.18980339999999</v>
      </c>
      <c r="D20" s="24"/>
      <c r="E20" s="77" t="str">
        <f>IF(C20&gt;0.99,VLOOKUP(C20,'YTD Scores'!AN$2:AQ$121,4,FALSE),"")</f>
        <v>Joe Greenwood</v>
      </c>
      <c r="F20" s="81" t="str">
        <f>IF($C20&gt;0,IF(VLOOKUP($C20,'YTD Scores'!$AN$2:$BC$121,F$2,FALSE)&gt;0,VLOOKUP($C20,'YTD Scores'!$AN$2:$BC$121,F$2,FALSE),""),"")</f>
        <v/>
      </c>
      <c r="G20" s="81" t="str">
        <f>IF($C20&gt;0,IF(VLOOKUP($C20,'YTD Scores'!$AN$2:$BC$121,G$2,FALSE)&gt;0,VLOOKUP($C20,'YTD Scores'!$AN$2:$BC$121,G$2,FALSE),""),"")</f>
        <v/>
      </c>
      <c r="H20" s="81" t="str">
        <f>IF($C20&gt;0,IF(VLOOKUP($C20,'YTD Scores'!$AN$2:$BC$121,H$2,FALSE)&gt;0,VLOOKUP($C20,'YTD Scores'!$AN$2:$BC$121,H$2,FALSE),""),"")</f>
        <v/>
      </c>
      <c r="I20" s="81">
        <f>IF($C20&gt;0,IF(VLOOKUP($C20,'YTD Scores'!$AN$2:$BC$121,I$2,FALSE)&gt;0,VLOOKUP($C20,'YTD Scores'!$AN$2:$BC$121,I$2,FALSE),""),"")</f>
        <v>32.041999999999994</v>
      </c>
      <c r="J20" s="81" t="str">
        <f>IF($C20&gt;0,IF(VLOOKUP($C20,'YTD Scores'!$AN$2:$BC$121,J$2,FALSE)&gt;0,VLOOKUP($C20,'YTD Scores'!$AN$2:$BC$121,J$2,FALSE),""),"")</f>
        <v/>
      </c>
      <c r="K20" s="81">
        <f>IF($C20&gt;0,IF(VLOOKUP($C20,'YTD Scores'!$AN$2:$BC$121,K$2,FALSE)&gt;0,VLOOKUP($C20,'YTD Scores'!$AN$2:$BC$121,K$2,FALSE),""),"")</f>
        <v>35.045000000000002</v>
      </c>
      <c r="L20" s="81" t="str">
        <f>IF($C20&gt;0,IF(VLOOKUP($C20,'YTD Scores'!$AN$2:$BC$121,L$2,FALSE)&gt;0,VLOOKUP($C20,'YTD Scores'!$AN$2:$BC$121,L$2,FALSE),""),"")</f>
        <v/>
      </c>
      <c r="M20" s="81" t="str">
        <f>IF($C20&gt;0,IF(VLOOKUP($C20,'YTD Scores'!$AN$2:$BC$121,M$2,FALSE)&gt;0,VLOOKUP($C20,'YTD Scores'!$AN$2:$BC$121,M$2,FALSE),""),"")</f>
        <v/>
      </c>
      <c r="N20" s="81" t="str">
        <f>IF($C20&gt;0,IF(VLOOKUP($C20,'YTD Scores'!$AN$2:$BC$121,N$2,FALSE)&gt;0,VLOOKUP($C20,'YTD Scores'!$AN$2:$BC$121,N$2,FALSE),""),"")</f>
        <v/>
      </c>
      <c r="O20" s="81" t="str">
        <f>IF($C20&gt;0,IF(VLOOKUP($C20,'YTD Scores'!$AN$2:$BC$121,O$2,FALSE)&gt;0,VLOOKUP($C20,'YTD Scores'!$AN$2:$BC$121,O$2,FALSE),""),"")</f>
        <v/>
      </c>
      <c r="P20" s="81" t="str">
        <f>IF($C20&gt;0,IF(VLOOKUP($C20,'YTD Scores'!$AN$2:$BC$121,P$2,FALSE)&gt;0,VLOOKUP($C20,'YTD Scores'!$AN$2:$BC$121,P$2,FALSE),""),"")</f>
        <v/>
      </c>
      <c r="Q20" s="81">
        <f>IF($C20&gt;0,IF(VLOOKUP($C20,'YTD Scores'!$AN$2:$BC$121,Q$2,FALSE)&gt;0,VLOOKUP($C20,'YTD Scores'!$AN$2:$BC$121,Q$2,FALSE),""),"")</f>
        <v>34.049999999999997</v>
      </c>
    </row>
    <row r="21" spans="1:17" s="23" customFormat="1" ht="10.95" customHeight="1" x14ac:dyDescent="0.25">
      <c r="A21" s="23">
        <f t="shared" si="1"/>
        <v>18</v>
      </c>
      <c r="B21" s="82">
        <f t="shared" si="0"/>
        <v>18</v>
      </c>
      <c r="C21" s="83">
        <f>IF(LARGE('YTD Scores'!AN$2:AN$121,A21)&gt;0.99,LARGE('YTD Scores'!AN$2:AN$121,A21),0)</f>
        <v>96.191675733333341</v>
      </c>
      <c r="D21" s="24"/>
      <c r="E21" s="77" t="str">
        <f>IF(C21&gt;0.99,VLOOKUP(C21,'YTD Scores'!AN$2:AQ$121,4,FALSE),"")</f>
        <v>Bec Willetts</v>
      </c>
      <c r="F21" s="81" t="str">
        <f>IF($C21&gt;0,IF(VLOOKUP($C21,'YTD Scores'!$AN$2:$BC$121,F$2,FALSE)&gt;0,VLOOKUP($C21,'YTD Scores'!$AN$2:$BC$121,F$2,FALSE),""),"")</f>
        <v/>
      </c>
      <c r="G21" s="81" t="str">
        <f>IF($C21&gt;0,IF(VLOOKUP($C21,'YTD Scores'!$AN$2:$BC$121,G$2,FALSE)&gt;0,VLOOKUP($C21,'YTD Scores'!$AN$2:$BC$121,G$2,FALSE),""),"")</f>
        <v/>
      </c>
      <c r="H21" s="81" t="str">
        <f>IF($C21&gt;0,IF(VLOOKUP($C21,'YTD Scores'!$AN$2:$BC$121,H$2,FALSE)&gt;0,VLOOKUP($C21,'YTD Scores'!$AN$2:$BC$121,H$2,FALSE),""),"")</f>
        <v/>
      </c>
      <c r="I21" s="81" t="str">
        <f>IF($C21&gt;0,IF(VLOOKUP($C21,'YTD Scores'!$AN$2:$BC$121,I$2,FALSE)&gt;0,VLOOKUP($C21,'YTD Scores'!$AN$2:$BC$121,I$2,FALSE),""),"")</f>
        <v/>
      </c>
      <c r="J21" s="81" t="str">
        <f>IF($C21&gt;0,IF(VLOOKUP($C21,'YTD Scores'!$AN$2:$BC$121,J$2,FALSE)&gt;0,VLOOKUP($C21,'YTD Scores'!$AN$2:$BC$121,J$2,FALSE),""),"")</f>
        <v/>
      </c>
      <c r="K21" s="81" t="str">
        <f>IF($C21&gt;0,IF(VLOOKUP($C21,'YTD Scores'!$AN$2:$BC$121,K$2,FALSE)&gt;0,VLOOKUP($C21,'YTD Scores'!$AN$2:$BC$121,K$2,FALSE),""),"")</f>
        <v/>
      </c>
      <c r="L21" s="81" t="str">
        <f>IF($C21&gt;0,IF(VLOOKUP($C21,'YTD Scores'!$AN$2:$BC$121,L$2,FALSE)&gt;0,VLOOKUP($C21,'YTD Scores'!$AN$2:$BC$121,L$2,FALSE),""),"")</f>
        <v/>
      </c>
      <c r="M21" s="81" t="str">
        <f>IF($C21&gt;0,IF(VLOOKUP($C21,'YTD Scores'!$AN$2:$BC$121,M$2,FALSE)&gt;0,VLOOKUP($C21,'YTD Scores'!$AN$2:$BC$121,M$2,FALSE),""),"")</f>
        <v/>
      </c>
      <c r="N21" s="81" t="str">
        <f>IF($C21&gt;0,IF(VLOOKUP($C21,'YTD Scores'!$AN$2:$BC$121,N$2,FALSE)&gt;0,VLOOKUP($C21,'YTD Scores'!$AN$2:$BC$121,N$2,FALSE),""),"")</f>
        <v/>
      </c>
      <c r="O21" s="81">
        <f>IF($C21&gt;0,IF(VLOOKUP($C21,'YTD Scores'!$AN$2:$BC$121,O$2,FALSE)&gt;0,VLOOKUP($C21,'YTD Scores'!$AN$2:$BC$121,O$2,FALSE),""),"")</f>
        <v>38.052999999999997</v>
      </c>
      <c r="P21" s="81">
        <f>IF($C21&gt;0,IF(VLOOKUP($C21,'YTD Scores'!$AN$2:$BC$121,P$2,FALSE)&gt;0,VLOOKUP($C21,'YTD Scores'!$AN$2:$BC$121,P$2,FALSE),""),"")</f>
        <v>30.042999999999999</v>
      </c>
      <c r="Q21" s="81">
        <f>IF($C21&gt;0,IF(VLOOKUP($C21,'YTD Scores'!$AN$2:$BC$121,Q$2,FALSE)&gt;0,VLOOKUP($C21,'YTD Scores'!$AN$2:$BC$121,Q$2,FALSE),""),"")</f>
        <v>28.042000000000002</v>
      </c>
    </row>
    <row r="22" spans="1:17" s="23" customFormat="1" ht="10.95" customHeight="1" x14ac:dyDescent="0.25">
      <c r="A22" s="23">
        <f t="shared" si="1"/>
        <v>19</v>
      </c>
      <c r="B22" s="82">
        <f t="shared" si="0"/>
        <v>19</v>
      </c>
      <c r="C22" s="83">
        <f>IF(LARGE('YTD Scores'!AN$2:AN$121,A22)&gt;0.99,LARGE('YTD Scores'!AN$2:AN$121,A22),0)</f>
        <v>93.185670599999995</v>
      </c>
      <c r="D22" s="24"/>
      <c r="E22" s="77" t="str">
        <f>IF(C22&gt;0.99,VLOOKUP(C22,'YTD Scores'!AN$2:AQ$121,4,FALSE),"")</f>
        <v>Chris Bowker</v>
      </c>
      <c r="F22" s="81" t="str">
        <f>IF($C22&gt;0,IF(VLOOKUP($C22,'YTD Scores'!$AN$2:$BC$121,F$2,FALSE)&gt;0,VLOOKUP($C22,'YTD Scores'!$AN$2:$BC$121,F$2,FALSE),""),"")</f>
        <v/>
      </c>
      <c r="G22" s="81" t="str">
        <f>IF($C22&gt;0,IF(VLOOKUP($C22,'YTD Scores'!$AN$2:$BC$121,G$2,FALSE)&gt;0,VLOOKUP($C22,'YTD Scores'!$AN$2:$BC$121,G$2,FALSE),""),"")</f>
        <v/>
      </c>
      <c r="H22" s="81" t="str">
        <f>IF($C22&gt;0,IF(VLOOKUP($C22,'YTD Scores'!$AN$2:$BC$121,H$2,FALSE)&gt;0,VLOOKUP($C22,'YTD Scores'!$AN$2:$BC$121,H$2,FALSE),""),"")</f>
        <v/>
      </c>
      <c r="I22" s="81" t="str">
        <f>IF($C22&gt;0,IF(VLOOKUP($C22,'YTD Scores'!$AN$2:$BC$121,I$2,FALSE)&gt;0,VLOOKUP($C22,'YTD Scores'!$AN$2:$BC$121,I$2,FALSE),""),"")</f>
        <v/>
      </c>
      <c r="J22" s="81" t="str">
        <f>IF($C22&gt;0,IF(VLOOKUP($C22,'YTD Scores'!$AN$2:$BC$121,J$2,FALSE)&gt;0,VLOOKUP($C22,'YTD Scores'!$AN$2:$BC$121,J$2,FALSE),""),"")</f>
        <v/>
      </c>
      <c r="K22" s="81" t="str">
        <f>IF($C22&gt;0,IF(VLOOKUP($C22,'YTD Scores'!$AN$2:$BC$121,K$2,FALSE)&gt;0,VLOOKUP($C22,'YTD Scores'!$AN$2:$BC$121,K$2,FALSE),""),"")</f>
        <v/>
      </c>
      <c r="L22" s="81" t="str">
        <f>IF($C22&gt;0,IF(VLOOKUP($C22,'YTD Scores'!$AN$2:$BC$121,L$2,FALSE)&gt;0,VLOOKUP($C22,'YTD Scores'!$AN$2:$BC$121,L$2,FALSE),""),"")</f>
        <v/>
      </c>
      <c r="M22" s="81" t="str">
        <f>IF($C22&gt;0,IF(VLOOKUP($C22,'YTD Scores'!$AN$2:$BC$121,M$2,FALSE)&gt;0,VLOOKUP($C22,'YTD Scores'!$AN$2:$BC$121,M$2,FALSE),""),"")</f>
        <v/>
      </c>
      <c r="N22" s="81">
        <f>IF($C22&gt;0,IF(VLOOKUP($C22,'YTD Scores'!$AN$2:$BC$121,N$2,FALSE)&gt;0,VLOOKUP($C22,'YTD Scores'!$AN$2:$BC$121,N$2,FALSE),""),"")</f>
        <v>35.046999999999997</v>
      </c>
      <c r="O22" s="81">
        <f>IF($C22&gt;0,IF(VLOOKUP($C22,'YTD Scores'!$AN$2:$BC$121,O$2,FALSE)&gt;0,VLOOKUP($C22,'YTD Scores'!$AN$2:$BC$121,O$2,FALSE),""),"")</f>
        <v>28.042999999999999</v>
      </c>
      <c r="P22" s="81">
        <f>IF($C22&gt;0,IF(VLOOKUP($C22,'YTD Scores'!$AN$2:$BC$121,P$2,FALSE)&gt;0,VLOOKUP($C22,'YTD Scores'!$AN$2:$BC$121,P$2,FALSE),""),"")</f>
        <v>30.045000000000002</v>
      </c>
      <c r="Q22" s="81" t="str">
        <f>IF($C22&gt;0,IF(VLOOKUP($C22,'YTD Scores'!$AN$2:$BC$121,Q$2,FALSE)&gt;0,VLOOKUP($C22,'YTD Scores'!$AN$2:$BC$121,Q$2,FALSE),""),"")</f>
        <v/>
      </c>
    </row>
    <row r="23" spans="1:17" s="23" customFormat="1" ht="10.95" customHeight="1" x14ac:dyDescent="0.25">
      <c r="A23" s="23">
        <f t="shared" si="1"/>
        <v>20</v>
      </c>
      <c r="B23" s="82">
        <f t="shared" si="0"/>
        <v>20</v>
      </c>
      <c r="C23" s="83">
        <f>IF(LARGE('YTD Scores'!AN$2:AN$121,A23)&gt;0.99,LARGE('YTD Scores'!AN$2:AN$121,A23),0)</f>
        <v>83.15173200000001</v>
      </c>
      <c r="D23" s="24"/>
      <c r="E23" s="77" t="str">
        <f>IF(C23&gt;0.99,VLOOKUP(C23,'YTD Scores'!AN$2:AQ$121,4,FALSE),"")</f>
        <v>Catherine MacLachlan</v>
      </c>
      <c r="F23" s="81" t="str">
        <f>IF($C23&gt;0,IF(VLOOKUP($C23,'YTD Scores'!$AN$2:$BC$121,F$2,FALSE)&gt;0,VLOOKUP($C23,'YTD Scores'!$AN$2:$BC$121,F$2,FALSE),""),"")</f>
        <v/>
      </c>
      <c r="G23" s="81" t="str">
        <f>IF($C23&gt;0,IF(VLOOKUP($C23,'YTD Scores'!$AN$2:$BC$121,G$2,FALSE)&gt;0,VLOOKUP($C23,'YTD Scores'!$AN$2:$BC$121,G$2,FALSE),""),"")</f>
        <v/>
      </c>
      <c r="H23" s="81" t="str">
        <f>IF($C23&gt;0,IF(VLOOKUP($C23,'YTD Scores'!$AN$2:$BC$121,H$2,FALSE)&gt;0,VLOOKUP($C23,'YTD Scores'!$AN$2:$BC$121,H$2,FALSE),""),"")</f>
        <v/>
      </c>
      <c r="I23" s="81">
        <f>IF($C23&gt;0,IF(VLOOKUP($C23,'YTD Scores'!$AN$2:$BC$121,I$2,FALSE)&gt;0,VLOOKUP($C23,'YTD Scores'!$AN$2:$BC$121,I$2,FALSE),""),"")</f>
        <v>42.05</v>
      </c>
      <c r="J23" s="81" t="str">
        <f>IF($C23&gt;0,IF(VLOOKUP($C23,'YTD Scores'!$AN$2:$BC$121,J$2,FALSE)&gt;0,VLOOKUP($C23,'YTD Scores'!$AN$2:$BC$121,J$2,FALSE),""),"")</f>
        <v/>
      </c>
      <c r="K23" s="81" t="str">
        <f>IF($C23&gt;0,IF(VLOOKUP($C23,'YTD Scores'!$AN$2:$BC$121,K$2,FALSE)&gt;0,VLOOKUP($C23,'YTD Scores'!$AN$2:$BC$121,K$2,FALSE),""),"")</f>
        <v/>
      </c>
      <c r="L23" s="81">
        <f>IF($C23&gt;0,IF(VLOOKUP($C23,'YTD Scores'!$AN$2:$BC$121,L$2,FALSE)&gt;0,VLOOKUP($C23,'YTD Scores'!$AN$2:$BC$121,L$2,FALSE),""),"")</f>
        <v>41.045999999999999</v>
      </c>
      <c r="M23" s="81" t="str">
        <f>IF($C23&gt;0,IF(VLOOKUP($C23,'YTD Scores'!$AN$2:$BC$121,M$2,FALSE)&gt;0,VLOOKUP($C23,'YTD Scores'!$AN$2:$BC$121,M$2,FALSE),""),"")</f>
        <v/>
      </c>
      <c r="N23" s="81" t="str">
        <f>IF($C23&gt;0,IF(VLOOKUP($C23,'YTD Scores'!$AN$2:$BC$121,N$2,FALSE)&gt;0,VLOOKUP($C23,'YTD Scores'!$AN$2:$BC$121,N$2,FALSE),""),"")</f>
        <v/>
      </c>
      <c r="O23" s="81" t="str">
        <f>IF($C23&gt;0,IF(VLOOKUP($C23,'YTD Scores'!$AN$2:$BC$121,O$2,FALSE)&gt;0,VLOOKUP($C23,'YTD Scores'!$AN$2:$BC$121,O$2,FALSE),""),"")</f>
        <v/>
      </c>
      <c r="P23" s="81" t="str">
        <f>IF($C23&gt;0,IF(VLOOKUP($C23,'YTD Scores'!$AN$2:$BC$121,P$2,FALSE)&gt;0,VLOOKUP($C23,'YTD Scores'!$AN$2:$BC$121,P$2,FALSE),""),"")</f>
        <v/>
      </c>
      <c r="Q23" s="81" t="str">
        <f>IF($C23&gt;0,IF(VLOOKUP($C23,'YTD Scores'!$AN$2:$BC$121,Q$2,FALSE)&gt;0,VLOOKUP($C23,'YTD Scores'!$AN$2:$BC$121,Q$2,FALSE),""),"")</f>
        <v/>
      </c>
    </row>
    <row r="24" spans="1:17" s="23" customFormat="1" ht="10.95" customHeight="1" x14ac:dyDescent="0.25">
      <c r="A24" s="23">
        <f t="shared" si="1"/>
        <v>21</v>
      </c>
      <c r="B24" s="82">
        <f t="shared" si="0"/>
        <v>21</v>
      </c>
      <c r="C24" s="83">
        <f>IF(LARGE('YTD Scores'!AN$2:AN$121,A24)&gt;0.99,LARGE('YTD Scores'!AN$2:AN$121,A24),0)</f>
        <v>82.15540133333333</v>
      </c>
      <c r="D24" s="24"/>
      <c r="E24" s="77" t="str">
        <f>IF(C24&gt;0.99,VLOOKUP(C24,'YTD Scores'!AN$2:AQ$121,4,FALSE),"")</f>
        <v>Alex Wiggins</v>
      </c>
      <c r="F24" s="81" t="str">
        <f>IF($C24&gt;0,IF(VLOOKUP($C24,'YTD Scores'!$AN$2:$BC$121,F$2,FALSE)&gt;0,VLOOKUP($C24,'YTD Scores'!$AN$2:$BC$121,F$2,FALSE),""),"")</f>
        <v/>
      </c>
      <c r="G24" s="81" t="str">
        <f>IF($C24&gt;0,IF(VLOOKUP($C24,'YTD Scores'!$AN$2:$BC$121,G$2,FALSE)&gt;0,VLOOKUP($C24,'YTD Scores'!$AN$2:$BC$121,G$2,FALSE),""),"")</f>
        <v/>
      </c>
      <c r="H24" s="81">
        <f>IF($C24&gt;0,IF(VLOOKUP($C24,'YTD Scores'!$AN$2:$BC$121,H$2,FALSE)&gt;0,VLOOKUP($C24,'YTD Scores'!$AN$2:$BC$121,H$2,FALSE),""),"")</f>
        <v>42.052</v>
      </c>
      <c r="I24" s="81">
        <f>IF($C24&gt;0,IF(VLOOKUP($C24,'YTD Scores'!$AN$2:$BC$121,I$2,FALSE)&gt;0,VLOOKUP($C24,'YTD Scores'!$AN$2:$BC$121,I$2,FALSE),""),"")</f>
        <v>40.047999999999995</v>
      </c>
      <c r="J24" s="81" t="str">
        <f>IF($C24&gt;0,IF(VLOOKUP($C24,'YTD Scores'!$AN$2:$BC$121,J$2,FALSE)&gt;0,VLOOKUP($C24,'YTD Scores'!$AN$2:$BC$121,J$2,FALSE),""),"")</f>
        <v/>
      </c>
      <c r="K24" s="81" t="str">
        <f>IF($C24&gt;0,IF(VLOOKUP($C24,'YTD Scores'!$AN$2:$BC$121,K$2,FALSE)&gt;0,VLOOKUP($C24,'YTD Scores'!$AN$2:$BC$121,K$2,FALSE),""),"")</f>
        <v/>
      </c>
      <c r="L24" s="81" t="str">
        <f>IF($C24&gt;0,IF(VLOOKUP($C24,'YTD Scores'!$AN$2:$BC$121,L$2,FALSE)&gt;0,VLOOKUP($C24,'YTD Scores'!$AN$2:$BC$121,L$2,FALSE),""),"")</f>
        <v/>
      </c>
      <c r="M24" s="81" t="str">
        <f>IF($C24&gt;0,IF(VLOOKUP($C24,'YTD Scores'!$AN$2:$BC$121,M$2,FALSE)&gt;0,VLOOKUP($C24,'YTD Scores'!$AN$2:$BC$121,M$2,FALSE),""),"")</f>
        <v/>
      </c>
      <c r="N24" s="81" t="str">
        <f>IF($C24&gt;0,IF(VLOOKUP($C24,'YTD Scores'!$AN$2:$BC$121,N$2,FALSE)&gt;0,VLOOKUP($C24,'YTD Scores'!$AN$2:$BC$121,N$2,FALSE),""),"")</f>
        <v/>
      </c>
      <c r="O24" s="81" t="str">
        <f>IF($C24&gt;0,IF(VLOOKUP($C24,'YTD Scores'!$AN$2:$BC$121,O$2,FALSE)&gt;0,VLOOKUP($C24,'YTD Scores'!$AN$2:$BC$121,O$2,FALSE),""),"")</f>
        <v/>
      </c>
      <c r="P24" s="81" t="str">
        <f>IF($C24&gt;0,IF(VLOOKUP($C24,'YTD Scores'!$AN$2:$BC$121,P$2,FALSE)&gt;0,VLOOKUP($C24,'YTD Scores'!$AN$2:$BC$121,P$2,FALSE),""),"")</f>
        <v/>
      </c>
      <c r="Q24" s="81" t="str">
        <f>IF($C24&gt;0,IF(VLOOKUP($C24,'YTD Scores'!$AN$2:$BC$121,Q$2,FALSE)&gt;0,VLOOKUP($C24,'YTD Scores'!$AN$2:$BC$121,Q$2,FALSE),""),"")</f>
        <v/>
      </c>
    </row>
    <row r="25" spans="1:17" s="23" customFormat="1" ht="10.95" customHeight="1" x14ac:dyDescent="0.25">
      <c r="A25" s="23">
        <f t="shared" si="1"/>
        <v>22</v>
      </c>
      <c r="B25" s="82">
        <f t="shared" si="0"/>
        <v>22</v>
      </c>
      <c r="C25" s="83">
        <f>IF(LARGE('YTD Scores'!AN$2:AN$121,A25)&gt;0.99,LARGE('YTD Scores'!AN$2:AN$121,A25),0)</f>
        <v>80.157737666666677</v>
      </c>
      <c r="D25" s="24"/>
      <c r="E25" s="77" t="str">
        <f>IF(C25&gt;0.99,VLOOKUP(C25,'YTD Scores'!AN$2:AQ$121,4,FALSE),"")</f>
        <v>Stephen Wise</v>
      </c>
      <c r="F25" s="81">
        <f>IF($C25&gt;0,IF(VLOOKUP($C25,'YTD Scores'!$AN$2:$BC$121,F$2,FALSE)&gt;0,VLOOKUP($C25,'YTD Scores'!$AN$2:$BC$121,F$2,FALSE),""),"")</f>
        <v>42.055</v>
      </c>
      <c r="G25" s="81" t="str">
        <f>IF($C25&gt;0,IF(VLOOKUP($C25,'YTD Scores'!$AN$2:$BC$121,G$2,FALSE)&gt;0,VLOOKUP($C25,'YTD Scores'!$AN$2:$BC$121,G$2,FALSE),""),"")</f>
        <v/>
      </c>
      <c r="H25" s="81">
        <f>IF($C25&gt;0,IF(VLOOKUP($C25,'YTD Scores'!$AN$2:$BC$121,H$2,FALSE)&gt;0,VLOOKUP($C25,'YTD Scores'!$AN$2:$BC$121,H$2,FALSE),""),"")</f>
        <v>38.048000000000002</v>
      </c>
      <c r="I25" s="81" t="str">
        <f>IF($C25&gt;0,IF(VLOOKUP($C25,'YTD Scores'!$AN$2:$BC$121,I$2,FALSE)&gt;0,VLOOKUP($C25,'YTD Scores'!$AN$2:$BC$121,I$2,FALSE),""),"")</f>
        <v/>
      </c>
      <c r="J25" s="81" t="str">
        <f>IF($C25&gt;0,IF(VLOOKUP($C25,'YTD Scores'!$AN$2:$BC$121,J$2,FALSE)&gt;0,VLOOKUP($C25,'YTD Scores'!$AN$2:$BC$121,J$2,FALSE),""),"")</f>
        <v/>
      </c>
      <c r="K25" s="81" t="str">
        <f>IF($C25&gt;0,IF(VLOOKUP($C25,'YTD Scores'!$AN$2:$BC$121,K$2,FALSE)&gt;0,VLOOKUP($C25,'YTD Scores'!$AN$2:$BC$121,K$2,FALSE),""),"")</f>
        <v/>
      </c>
      <c r="L25" s="81" t="str">
        <f>IF($C25&gt;0,IF(VLOOKUP($C25,'YTD Scores'!$AN$2:$BC$121,L$2,FALSE)&gt;0,VLOOKUP($C25,'YTD Scores'!$AN$2:$BC$121,L$2,FALSE),""),"")</f>
        <v/>
      </c>
      <c r="M25" s="81" t="str">
        <f>IF($C25&gt;0,IF(VLOOKUP($C25,'YTD Scores'!$AN$2:$BC$121,M$2,FALSE)&gt;0,VLOOKUP($C25,'YTD Scores'!$AN$2:$BC$121,M$2,FALSE),""),"")</f>
        <v/>
      </c>
      <c r="N25" s="81" t="str">
        <f>IF($C25&gt;0,IF(VLOOKUP($C25,'YTD Scores'!$AN$2:$BC$121,N$2,FALSE)&gt;0,VLOOKUP($C25,'YTD Scores'!$AN$2:$BC$121,N$2,FALSE),""),"")</f>
        <v/>
      </c>
      <c r="O25" s="81" t="str">
        <f>IF($C25&gt;0,IF(VLOOKUP($C25,'YTD Scores'!$AN$2:$BC$121,O$2,FALSE)&gt;0,VLOOKUP($C25,'YTD Scores'!$AN$2:$BC$121,O$2,FALSE),""),"")</f>
        <v/>
      </c>
      <c r="P25" s="81" t="str">
        <f>IF($C25&gt;0,IF(VLOOKUP($C25,'YTD Scores'!$AN$2:$BC$121,P$2,FALSE)&gt;0,VLOOKUP($C25,'YTD Scores'!$AN$2:$BC$121,P$2,FALSE),""),"")</f>
        <v/>
      </c>
      <c r="Q25" s="81" t="str">
        <f>IF($C25&gt;0,IF(VLOOKUP($C25,'YTD Scores'!$AN$2:$BC$121,Q$2,FALSE)&gt;0,VLOOKUP($C25,'YTD Scores'!$AN$2:$BC$121,Q$2,FALSE),""),"")</f>
        <v/>
      </c>
    </row>
    <row r="26" spans="1:17" s="23" customFormat="1" ht="10.95" customHeight="1" x14ac:dyDescent="0.25">
      <c r="A26" s="23">
        <f t="shared" si="1"/>
        <v>23</v>
      </c>
      <c r="B26" s="82">
        <f t="shared" si="0"/>
        <v>23</v>
      </c>
      <c r="C26" s="83">
        <f>IF(LARGE('YTD Scores'!AN$2:AN$121,A26)&gt;0.99,LARGE('YTD Scores'!AN$2:AN$121,A26),0)</f>
        <v>80.152400999999998</v>
      </c>
      <c r="D26" s="24"/>
      <c r="E26" s="77" t="str">
        <f>IF(C26&gt;0.99,VLOOKUP(C26,'YTD Scores'!AN$2:AQ$121,4,FALSE),"")</f>
        <v>Laura Byrne</v>
      </c>
      <c r="F26" s="81" t="str">
        <f>IF($C26&gt;0,IF(VLOOKUP($C26,'YTD Scores'!$AN$2:$BC$121,F$2,FALSE)&gt;0,VLOOKUP($C26,'YTD Scores'!$AN$2:$BC$121,F$2,FALSE),""),"")</f>
        <v/>
      </c>
      <c r="G26" s="81" t="str">
        <f>IF($C26&gt;0,IF(VLOOKUP($C26,'YTD Scores'!$AN$2:$BC$121,G$2,FALSE)&gt;0,VLOOKUP($C26,'YTD Scores'!$AN$2:$BC$121,G$2,FALSE),""),"")</f>
        <v/>
      </c>
      <c r="H26" s="81" t="str">
        <f>IF($C26&gt;0,IF(VLOOKUP($C26,'YTD Scores'!$AN$2:$BC$121,H$2,FALSE)&gt;0,VLOOKUP($C26,'YTD Scores'!$AN$2:$BC$121,H$2,FALSE),""),"")</f>
        <v/>
      </c>
      <c r="I26" s="81" t="str">
        <f>IF($C26&gt;0,IF(VLOOKUP($C26,'YTD Scores'!$AN$2:$BC$121,I$2,FALSE)&gt;0,VLOOKUP($C26,'YTD Scores'!$AN$2:$BC$121,I$2,FALSE),""),"")</f>
        <v/>
      </c>
      <c r="J26" s="81" t="str">
        <f>IF($C26&gt;0,IF(VLOOKUP($C26,'YTD Scores'!$AN$2:$BC$121,J$2,FALSE)&gt;0,VLOOKUP($C26,'YTD Scores'!$AN$2:$BC$121,J$2,FALSE),""),"")</f>
        <v/>
      </c>
      <c r="K26" s="81">
        <f>IF($C26&gt;0,IF(VLOOKUP($C26,'YTD Scores'!$AN$2:$BC$121,K$2,FALSE)&gt;0,VLOOKUP($C26,'YTD Scores'!$AN$2:$BC$121,K$2,FALSE),""),"")</f>
        <v>40.052</v>
      </c>
      <c r="L26" s="81">
        <f>IF($C26&gt;0,IF(VLOOKUP($C26,'YTD Scores'!$AN$2:$BC$121,L$2,FALSE)&gt;0,VLOOKUP($C26,'YTD Scores'!$AN$2:$BC$121,L$2,FALSE),""),"")</f>
        <v>40.046999999999997</v>
      </c>
      <c r="M26" s="81" t="str">
        <f>IF($C26&gt;0,IF(VLOOKUP($C26,'YTD Scores'!$AN$2:$BC$121,M$2,FALSE)&gt;0,VLOOKUP($C26,'YTD Scores'!$AN$2:$BC$121,M$2,FALSE),""),"")</f>
        <v/>
      </c>
      <c r="N26" s="81" t="str">
        <f>IF($C26&gt;0,IF(VLOOKUP($C26,'YTD Scores'!$AN$2:$BC$121,N$2,FALSE)&gt;0,VLOOKUP($C26,'YTD Scores'!$AN$2:$BC$121,N$2,FALSE),""),"")</f>
        <v/>
      </c>
      <c r="O26" s="81" t="str">
        <f>IF($C26&gt;0,IF(VLOOKUP($C26,'YTD Scores'!$AN$2:$BC$121,O$2,FALSE)&gt;0,VLOOKUP($C26,'YTD Scores'!$AN$2:$BC$121,O$2,FALSE),""),"")</f>
        <v/>
      </c>
      <c r="P26" s="81" t="str">
        <f>IF($C26&gt;0,IF(VLOOKUP($C26,'YTD Scores'!$AN$2:$BC$121,P$2,FALSE)&gt;0,VLOOKUP($C26,'YTD Scores'!$AN$2:$BC$121,P$2,FALSE),""),"")</f>
        <v/>
      </c>
      <c r="Q26" s="81" t="str">
        <f>IF($C26&gt;0,IF(VLOOKUP($C26,'YTD Scores'!$AN$2:$BC$121,Q$2,FALSE)&gt;0,VLOOKUP($C26,'YTD Scores'!$AN$2:$BC$121,Q$2,FALSE),""),"")</f>
        <v/>
      </c>
    </row>
    <row r="27" spans="1:17" s="23" customFormat="1" ht="10.95" customHeight="1" x14ac:dyDescent="0.25">
      <c r="A27" s="23">
        <f t="shared" si="1"/>
        <v>24</v>
      </c>
      <c r="B27" s="82">
        <f t="shared" si="0"/>
        <v>24</v>
      </c>
      <c r="C27" s="83">
        <f>IF(LARGE('YTD Scores'!AN$2:AN$121,A27)&gt;0.99,LARGE('YTD Scores'!AN$2:AN$121,A27),0)</f>
        <v>77.148730333333319</v>
      </c>
      <c r="D27" s="24"/>
      <c r="E27" s="77" t="str">
        <f>IF(C27&gt;0.99,VLOOKUP(C27,'YTD Scores'!AN$2:AQ$121,4,FALSE),"")</f>
        <v>Jonathan Tuck</v>
      </c>
      <c r="F27" s="81" t="str">
        <f>IF($C27&gt;0,IF(VLOOKUP($C27,'YTD Scores'!$AN$2:$BC$121,F$2,FALSE)&gt;0,VLOOKUP($C27,'YTD Scores'!$AN$2:$BC$121,F$2,FALSE),""),"")</f>
        <v/>
      </c>
      <c r="G27" s="81" t="str">
        <f>IF($C27&gt;0,IF(VLOOKUP($C27,'YTD Scores'!$AN$2:$BC$121,G$2,FALSE)&gt;0,VLOOKUP($C27,'YTD Scores'!$AN$2:$BC$121,G$2,FALSE),""),"")</f>
        <v/>
      </c>
      <c r="H27" s="81">
        <f>IF($C27&gt;0,IF(VLOOKUP($C27,'YTD Scores'!$AN$2:$BC$121,H$2,FALSE)&gt;0,VLOOKUP($C27,'YTD Scores'!$AN$2:$BC$121,H$2,FALSE),""),"")</f>
        <v>38.049999999999997</v>
      </c>
      <c r="I27" s="81">
        <f>IF($C27&gt;0,IF(VLOOKUP($C27,'YTD Scores'!$AN$2:$BC$121,I$2,FALSE)&gt;0,VLOOKUP($C27,'YTD Scores'!$AN$2:$BC$121,I$2,FALSE),""),"")</f>
        <v>39.046999999999997</v>
      </c>
      <c r="J27" s="81" t="str">
        <f>IF($C27&gt;0,IF(VLOOKUP($C27,'YTD Scores'!$AN$2:$BC$121,J$2,FALSE)&gt;0,VLOOKUP($C27,'YTD Scores'!$AN$2:$BC$121,J$2,FALSE),""),"")</f>
        <v/>
      </c>
      <c r="K27" s="81" t="str">
        <f>IF($C27&gt;0,IF(VLOOKUP($C27,'YTD Scores'!$AN$2:$BC$121,K$2,FALSE)&gt;0,VLOOKUP($C27,'YTD Scores'!$AN$2:$BC$121,K$2,FALSE),""),"")</f>
        <v/>
      </c>
      <c r="L27" s="81" t="str">
        <f>IF($C27&gt;0,IF(VLOOKUP($C27,'YTD Scores'!$AN$2:$BC$121,L$2,FALSE)&gt;0,VLOOKUP($C27,'YTD Scores'!$AN$2:$BC$121,L$2,FALSE),""),"")</f>
        <v/>
      </c>
      <c r="M27" s="81" t="str">
        <f>IF($C27&gt;0,IF(VLOOKUP($C27,'YTD Scores'!$AN$2:$BC$121,M$2,FALSE)&gt;0,VLOOKUP($C27,'YTD Scores'!$AN$2:$BC$121,M$2,FALSE),""),"")</f>
        <v/>
      </c>
      <c r="N27" s="81" t="str">
        <f>IF($C27&gt;0,IF(VLOOKUP($C27,'YTD Scores'!$AN$2:$BC$121,N$2,FALSE)&gt;0,VLOOKUP($C27,'YTD Scores'!$AN$2:$BC$121,N$2,FALSE),""),"")</f>
        <v/>
      </c>
      <c r="O27" s="81" t="str">
        <f>IF($C27&gt;0,IF(VLOOKUP($C27,'YTD Scores'!$AN$2:$BC$121,O$2,FALSE)&gt;0,VLOOKUP($C27,'YTD Scores'!$AN$2:$BC$121,O$2,FALSE),""),"")</f>
        <v/>
      </c>
      <c r="P27" s="81" t="str">
        <f>IF($C27&gt;0,IF(VLOOKUP($C27,'YTD Scores'!$AN$2:$BC$121,P$2,FALSE)&gt;0,VLOOKUP($C27,'YTD Scores'!$AN$2:$BC$121,P$2,FALSE),""),"")</f>
        <v/>
      </c>
      <c r="Q27" s="81" t="str">
        <f>IF($C27&gt;0,IF(VLOOKUP($C27,'YTD Scores'!$AN$2:$BC$121,Q$2,FALSE)&gt;0,VLOOKUP($C27,'YTD Scores'!$AN$2:$BC$121,Q$2,FALSE),""),"")</f>
        <v/>
      </c>
    </row>
    <row r="28" spans="1:17" s="23" customFormat="1" ht="10.95" customHeight="1" x14ac:dyDescent="0.25">
      <c r="A28" s="23">
        <f t="shared" si="1"/>
        <v>25</v>
      </c>
      <c r="B28" s="82">
        <f t="shared" si="0"/>
        <v>25</v>
      </c>
      <c r="C28" s="83">
        <f>IF(LARGE('YTD Scores'!AN$2:AN$121,A28)&gt;0.99,LARGE('YTD Scores'!AN$2:AN$121,A28),0)</f>
        <v>76.149396666666661</v>
      </c>
      <c r="D28" s="24"/>
      <c r="E28" s="77" t="str">
        <f>IF(C28&gt;0.99,VLOOKUP(C28,'YTD Scores'!AN$2:AQ$121,4,FALSE),"")</f>
        <v>Juli Wiseman</v>
      </c>
      <c r="F28" s="81" t="str">
        <f>IF($C28&gt;0,IF(VLOOKUP($C28,'YTD Scores'!$AN$2:$BC$121,F$2,FALSE)&gt;0,VLOOKUP($C28,'YTD Scores'!$AN$2:$BC$121,F$2,FALSE),""),"")</f>
        <v/>
      </c>
      <c r="G28" s="81">
        <f>IF($C28&gt;0,IF(VLOOKUP($C28,'YTD Scores'!$AN$2:$BC$121,G$2,FALSE)&gt;0,VLOOKUP($C28,'YTD Scores'!$AN$2:$BC$121,G$2,FALSE),""),"")</f>
        <v>42.046999999999997</v>
      </c>
      <c r="H28" s="81" t="str">
        <f>IF($C28&gt;0,IF(VLOOKUP($C28,'YTD Scores'!$AN$2:$BC$121,H$2,FALSE)&gt;0,VLOOKUP($C28,'YTD Scores'!$AN$2:$BC$121,H$2,FALSE),""),"")</f>
        <v/>
      </c>
      <c r="I28" s="81" t="str">
        <f>IF($C28&gt;0,IF(VLOOKUP($C28,'YTD Scores'!$AN$2:$BC$121,I$2,FALSE)&gt;0,VLOOKUP($C28,'YTD Scores'!$AN$2:$BC$121,I$2,FALSE),""),"")</f>
        <v/>
      </c>
      <c r="J28" s="81" t="str">
        <f>IF($C28&gt;0,IF(VLOOKUP($C28,'YTD Scores'!$AN$2:$BC$121,J$2,FALSE)&gt;0,VLOOKUP($C28,'YTD Scores'!$AN$2:$BC$121,J$2,FALSE),""),"")</f>
        <v/>
      </c>
      <c r="K28" s="81" t="str">
        <f>IF($C28&gt;0,IF(VLOOKUP($C28,'YTD Scores'!$AN$2:$BC$121,K$2,FALSE)&gt;0,VLOOKUP($C28,'YTD Scores'!$AN$2:$BC$121,K$2,FALSE),""),"")</f>
        <v/>
      </c>
      <c r="L28" s="81" t="str">
        <f>IF($C28&gt;0,IF(VLOOKUP($C28,'YTD Scores'!$AN$2:$BC$121,L$2,FALSE)&gt;0,VLOOKUP($C28,'YTD Scores'!$AN$2:$BC$121,L$2,FALSE),""),"")</f>
        <v/>
      </c>
      <c r="M28" s="81" t="str">
        <f>IF($C28&gt;0,IF(VLOOKUP($C28,'YTD Scores'!$AN$2:$BC$121,M$2,FALSE)&gt;0,VLOOKUP($C28,'YTD Scores'!$AN$2:$BC$121,M$2,FALSE),""),"")</f>
        <v/>
      </c>
      <c r="N28" s="81" t="str">
        <f>IF($C28&gt;0,IF(VLOOKUP($C28,'YTD Scores'!$AN$2:$BC$121,N$2,FALSE)&gt;0,VLOOKUP($C28,'YTD Scores'!$AN$2:$BC$121,N$2,FALSE),""),"")</f>
        <v/>
      </c>
      <c r="O28" s="81">
        <f>IF($C28&gt;0,IF(VLOOKUP($C28,'YTD Scores'!$AN$2:$BC$121,O$2,FALSE)&gt;0,VLOOKUP($C28,'YTD Scores'!$AN$2:$BC$121,O$2,FALSE),""),"")</f>
        <v>34.048999999999999</v>
      </c>
      <c r="P28" s="81" t="str">
        <f>IF($C28&gt;0,IF(VLOOKUP($C28,'YTD Scores'!$AN$2:$BC$121,P$2,FALSE)&gt;0,VLOOKUP($C28,'YTD Scores'!$AN$2:$BC$121,P$2,FALSE),""),"")</f>
        <v/>
      </c>
      <c r="Q28" s="81" t="str">
        <f>IF($C28&gt;0,IF(VLOOKUP($C28,'YTD Scores'!$AN$2:$BC$121,Q$2,FALSE)&gt;0,VLOOKUP($C28,'YTD Scores'!$AN$2:$BC$121,Q$2,FALSE),""),"")</f>
        <v/>
      </c>
    </row>
    <row r="29" spans="1:17" s="23" customFormat="1" ht="10.95" customHeight="1" x14ac:dyDescent="0.25">
      <c r="A29" s="23">
        <f t="shared" si="1"/>
        <v>26</v>
      </c>
      <c r="B29" s="82">
        <f t="shared" ref="B29:B68" si="2">IF(C29&gt;0,A29,"")</f>
        <v>26</v>
      </c>
      <c r="C29" s="83">
        <f>IF(LARGE('YTD Scores'!AN$2:AN$121,A29)&gt;0.99,LARGE('YTD Scores'!AN$2:AN$121,A29),0)</f>
        <v>76.145731666666649</v>
      </c>
      <c r="D29" s="24"/>
      <c r="E29" s="77" t="str">
        <f>IF(C29&gt;0,VLOOKUP(C29,'YTD Scores'!AN$2:AQ$121,4,FALSE),"")</f>
        <v>Ross McKelvie</v>
      </c>
      <c r="F29" s="81" t="str">
        <f>IF($C29&gt;0,IF(VLOOKUP($C29,'YTD Scores'!$AN$2:$BC$121,F$2,FALSE)&gt;0,VLOOKUP($C29,'YTD Scores'!$AN$2:$BC$121,F$2,FALSE),""),"")</f>
        <v/>
      </c>
      <c r="G29" s="81">
        <f>IF($C29&gt;0,IF(VLOOKUP($C29,'YTD Scores'!$AN$2:$BC$121,G$2,FALSE)&gt;0,VLOOKUP($C29,'YTD Scores'!$AN$2:$BC$121,G$2,FALSE),""),"")</f>
        <v>35.041999999999994</v>
      </c>
      <c r="H29" s="81" t="str">
        <f>IF($C29&gt;0,IF(VLOOKUP($C29,'YTD Scores'!$AN$2:$BC$121,H$2,FALSE)&gt;0,VLOOKUP($C29,'YTD Scores'!$AN$2:$BC$121,H$2,FALSE),""),"")</f>
        <v/>
      </c>
      <c r="I29" s="81" t="str">
        <f>IF($C29&gt;0,IF(VLOOKUP($C29,'YTD Scores'!$AN$2:$BC$121,I$2,FALSE)&gt;0,VLOOKUP($C29,'YTD Scores'!$AN$2:$BC$121,I$2,FALSE),""),"")</f>
        <v/>
      </c>
      <c r="J29" s="81" t="str">
        <f>IF($C29&gt;0,IF(VLOOKUP($C29,'YTD Scores'!$AN$2:$BC$121,J$2,FALSE)&gt;0,VLOOKUP($C29,'YTD Scores'!$AN$2:$BC$121,J$2,FALSE),""),"")</f>
        <v/>
      </c>
      <c r="K29" s="81" t="str">
        <f>IF($C29&gt;0,IF(VLOOKUP($C29,'YTD Scores'!$AN$2:$BC$121,K$2,FALSE)&gt;0,VLOOKUP($C29,'YTD Scores'!$AN$2:$BC$121,K$2,FALSE),""),"")</f>
        <v/>
      </c>
      <c r="L29" s="81" t="str">
        <f>IF($C29&gt;0,IF(VLOOKUP($C29,'YTD Scores'!$AN$2:$BC$121,L$2,FALSE)&gt;0,VLOOKUP($C29,'YTD Scores'!$AN$2:$BC$121,L$2,FALSE),""),"")</f>
        <v/>
      </c>
      <c r="M29" s="81" t="str">
        <f>IF($C29&gt;0,IF(VLOOKUP($C29,'YTD Scores'!$AN$2:$BC$121,M$2,FALSE)&gt;0,VLOOKUP($C29,'YTD Scores'!$AN$2:$BC$121,M$2,FALSE),""),"")</f>
        <v/>
      </c>
      <c r="N29" s="81">
        <f>IF($C29&gt;0,IF(VLOOKUP($C29,'YTD Scores'!$AN$2:$BC$121,N$2,FALSE)&gt;0,VLOOKUP($C29,'YTD Scores'!$AN$2:$BC$121,N$2,FALSE),""),"")</f>
        <v>41.051000000000002</v>
      </c>
      <c r="O29" s="81" t="str">
        <f>IF($C29&gt;0,IF(VLOOKUP($C29,'YTD Scores'!$AN$2:$BC$121,O$2,FALSE)&gt;0,VLOOKUP($C29,'YTD Scores'!$AN$2:$BC$121,O$2,FALSE),""),"")</f>
        <v/>
      </c>
      <c r="P29" s="81" t="str">
        <f>IF($C29&gt;0,IF(VLOOKUP($C29,'YTD Scores'!$AN$2:$BC$121,P$2,FALSE)&gt;0,VLOOKUP($C29,'YTD Scores'!$AN$2:$BC$121,P$2,FALSE),""),"")</f>
        <v/>
      </c>
      <c r="Q29" s="81" t="str">
        <f>IF($C29&gt;0,IF(VLOOKUP($C29,'YTD Scores'!$AN$2:$BC$121,Q$2,FALSE)&gt;0,VLOOKUP($C29,'YTD Scores'!$AN$2:$BC$121,Q$2,FALSE),""),"")</f>
        <v/>
      </c>
    </row>
    <row r="30" spans="1:17" s="23" customFormat="1" ht="10.95" customHeight="1" x14ac:dyDescent="0.25">
      <c r="A30" s="23">
        <f t="shared" si="1"/>
        <v>27</v>
      </c>
      <c r="B30" s="82">
        <f t="shared" si="2"/>
        <v>27</v>
      </c>
      <c r="C30" s="83">
        <f>IF(LARGE('YTD Scores'!AN$2:AN$121,A30)&gt;0.99,LARGE('YTD Scores'!AN$2:AN$121,A30),0)</f>
        <v>75.156071000000011</v>
      </c>
      <c r="D30" s="24"/>
      <c r="E30" s="77" t="str">
        <f>IF(C30&gt;0,VLOOKUP(C30,'YTD Scores'!AN$2:AQ$121,4,FALSE),"")</f>
        <v>Ant Joy</v>
      </c>
      <c r="F30" s="81" t="str">
        <f>IF($C30&gt;0,IF(VLOOKUP($C30,'YTD Scores'!$AN$2:$BC$121,F$2,FALSE)&gt;0,VLOOKUP($C30,'YTD Scores'!$AN$2:$BC$121,F$2,FALSE),""),"")</f>
        <v/>
      </c>
      <c r="G30" s="81" t="str">
        <f>IF($C30&gt;0,IF(VLOOKUP($C30,'YTD Scores'!$AN$2:$BC$121,G$2,FALSE)&gt;0,VLOOKUP($C30,'YTD Scores'!$AN$2:$BC$121,G$2,FALSE),""),"")</f>
        <v/>
      </c>
      <c r="H30" s="81" t="str">
        <f>IF($C30&gt;0,IF(VLOOKUP($C30,'YTD Scores'!$AN$2:$BC$121,H$2,FALSE)&gt;0,VLOOKUP($C30,'YTD Scores'!$AN$2:$BC$121,H$2,FALSE),""),"")</f>
        <v/>
      </c>
      <c r="I30" s="81" t="str">
        <f>IF($C30&gt;0,IF(VLOOKUP($C30,'YTD Scores'!$AN$2:$BC$121,I$2,FALSE)&gt;0,VLOOKUP($C30,'YTD Scores'!$AN$2:$BC$121,I$2,FALSE),""),"")</f>
        <v/>
      </c>
      <c r="J30" s="81" t="str">
        <f>IF($C30&gt;0,IF(VLOOKUP($C30,'YTD Scores'!$AN$2:$BC$121,J$2,FALSE)&gt;0,VLOOKUP($C30,'YTD Scores'!$AN$2:$BC$121,J$2,FALSE),""),"")</f>
        <v/>
      </c>
      <c r="K30" s="81" t="str">
        <f>IF($C30&gt;0,IF(VLOOKUP($C30,'YTD Scores'!$AN$2:$BC$121,K$2,FALSE)&gt;0,VLOOKUP($C30,'YTD Scores'!$AN$2:$BC$121,K$2,FALSE),""),"")</f>
        <v/>
      </c>
      <c r="L30" s="81" t="str">
        <f>IF($C30&gt;0,IF(VLOOKUP($C30,'YTD Scores'!$AN$2:$BC$121,L$2,FALSE)&gt;0,VLOOKUP($C30,'YTD Scores'!$AN$2:$BC$121,L$2,FALSE),""),"")</f>
        <v/>
      </c>
      <c r="M30" s="81" t="str">
        <f>IF($C30&gt;0,IF(VLOOKUP($C30,'YTD Scores'!$AN$2:$BC$121,M$2,FALSE)&gt;0,VLOOKUP($C30,'YTD Scores'!$AN$2:$BC$121,M$2,FALSE),""),"")</f>
        <v/>
      </c>
      <c r="N30" s="81" t="str">
        <f>IF($C30&gt;0,IF(VLOOKUP($C30,'YTD Scores'!$AN$2:$BC$121,N$2,FALSE)&gt;0,VLOOKUP($C30,'YTD Scores'!$AN$2:$BC$121,N$2,FALSE),""),"")</f>
        <v/>
      </c>
      <c r="O30" s="81">
        <f>IF($C30&gt;0,IF(VLOOKUP($C30,'YTD Scores'!$AN$2:$BC$121,O$2,FALSE)&gt;0,VLOOKUP($C30,'YTD Scores'!$AN$2:$BC$121,O$2,FALSE),""),"")</f>
        <v>33.048000000000002</v>
      </c>
      <c r="P30" s="81">
        <f>IF($C30&gt;0,IF(VLOOKUP($C30,'YTD Scores'!$AN$2:$BC$121,P$2,FALSE)&gt;0,VLOOKUP($C30,'YTD Scores'!$AN$2:$BC$121,P$2,FALSE),""),"")</f>
        <v>42.055</v>
      </c>
      <c r="Q30" s="81" t="str">
        <f>IF($C30&gt;0,IF(VLOOKUP($C30,'YTD Scores'!$AN$2:$BC$121,Q$2,FALSE)&gt;0,VLOOKUP($C30,'YTD Scores'!$AN$2:$BC$121,Q$2,FALSE),""),"")</f>
        <v/>
      </c>
    </row>
    <row r="31" spans="1:17" s="23" customFormat="1" ht="10.95" customHeight="1" x14ac:dyDescent="0.25">
      <c r="A31" s="23">
        <f t="shared" ref="A31:A40" si="3">A30+1</f>
        <v>28</v>
      </c>
      <c r="B31" s="82">
        <f t="shared" si="2"/>
        <v>28</v>
      </c>
      <c r="C31" s="83">
        <f>IF(LARGE('YTD Scores'!AN$2:AN$121,A31)&gt;0.99,LARGE('YTD Scores'!AN$2:AN$121,A31),0)</f>
        <v>74.153737000000007</v>
      </c>
      <c r="D31" s="24"/>
      <c r="E31" s="77" t="str">
        <f>IF(C31&gt;0,VLOOKUP(C31,'YTD Scores'!AN$2:AQ$121,4,FALSE),"")</f>
        <v>Gillian Anderson</v>
      </c>
      <c r="F31" s="81" t="str">
        <f>IF($C31&gt;0,IF(VLOOKUP($C31,'YTD Scores'!$AN$2:$BC$121,F$2,FALSE)&gt;0,VLOOKUP($C31,'YTD Scores'!$AN$2:$BC$121,F$2,FALSE),""),"")</f>
        <v/>
      </c>
      <c r="G31" s="81" t="str">
        <f>IF($C31&gt;0,IF(VLOOKUP($C31,'YTD Scores'!$AN$2:$BC$121,G$2,FALSE)&gt;0,VLOOKUP($C31,'YTD Scores'!$AN$2:$BC$121,G$2,FALSE),""),"")</f>
        <v/>
      </c>
      <c r="H31" s="81" t="str">
        <f>IF($C31&gt;0,IF(VLOOKUP($C31,'YTD Scores'!$AN$2:$BC$121,H$2,FALSE)&gt;0,VLOOKUP($C31,'YTD Scores'!$AN$2:$BC$121,H$2,FALSE),""),"")</f>
        <v/>
      </c>
      <c r="I31" s="81" t="str">
        <f>IF($C31&gt;0,IF(VLOOKUP($C31,'YTD Scores'!$AN$2:$BC$121,I$2,FALSE)&gt;0,VLOOKUP($C31,'YTD Scores'!$AN$2:$BC$121,I$2,FALSE),""),"")</f>
        <v/>
      </c>
      <c r="J31" s="81" t="str">
        <f>IF($C31&gt;0,IF(VLOOKUP($C31,'YTD Scores'!$AN$2:$BC$121,J$2,FALSE)&gt;0,VLOOKUP($C31,'YTD Scores'!$AN$2:$BC$121,J$2,FALSE),""),"")</f>
        <v/>
      </c>
      <c r="K31" s="81" t="str">
        <f>IF($C31&gt;0,IF(VLOOKUP($C31,'YTD Scores'!$AN$2:$BC$121,K$2,FALSE)&gt;0,VLOOKUP($C31,'YTD Scores'!$AN$2:$BC$121,K$2,FALSE),""),"")</f>
        <v/>
      </c>
      <c r="L31" s="81" t="str">
        <f>IF($C31&gt;0,IF(VLOOKUP($C31,'YTD Scores'!$AN$2:$BC$121,L$2,FALSE)&gt;0,VLOOKUP($C31,'YTD Scores'!$AN$2:$BC$121,L$2,FALSE),""),"")</f>
        <v/>
      </c>
      <c r="M31" s="81" t="str">
        <f>IF($C31&gt;0,IF(VLOOKUP($C31,'YTD Scores'!$AN$2:$BC$121,M$2,FALSE)&gt;0,VLOOKUP($C31,'YTD Scores'!$AN$2:$BC$121,M$2,FALSE),""),"")</f>
        <v/>
      </c>
      <c r="N31" s="81" t="str">
        <f>IF($C31&gt;0,IF(VLOOKUP($C31,'YTD Scores'!$AN$2:$BC$121,N$2,FALSE)&gt;0,VLOOKUP($C31,'YTD Scores'!$AN$2:$BC$121,N$2,FALSE),""),"")</f>
        <v/>
      </c>
      <c r="O31" s="81">
        <f>IF($C31&gt;0,IF(VLOOKUP($C31,'YTD Scores'!$AN$2:$BC$121,O$2,FALSE)&gt;0,VLOOKUP($C31,'YTD Scores'!$AN$2:$BC$121,O$2,FALSE),""),"")</f>
        <v>39.054000000000002</v>
      </c>
      <c r="P31" s="81" t="str">
        <f>IF($C31&gt;0,IF(VLOOKUP($C31,'YTD Scores'!$AN$2:$BC$121,P$2,FALSE)&gt;0,VLOOKUP($C31,'YTD Scores'!$AN$2:$BC$121,P$2,FALSE),""),"")</f>
        <v/>
      </c>
      <c r="Q31" s="81">
        <f>IF($C31&gt;0,IF(VLOOKUP($C31,'YTD Scores'!$AN$2:$BC$121,Q$2,FALSE)&gt;0,VLOOKUP($C31,'YTD Scores'!$AN$2:$BC$121,Q$2,FALSE),""),"")</f>
        <v>35.048999999999999</v>
      </c>
    </row>
    <row r="32" spans="1:17" s="23" customFormat="1" ht="10.95" customHeight="1" x14ac:dyDescent="0.25">
      <c r="A32" s="23">
        <f t="shared" si="3"/>
        <v>29</v>
      </c>
      <c r="B32" s="82">
        <f t="shared" si="2"/>
        <v>29</v>
      </c>
      <c r="C32" s="83">
        <f>IF(LARGE('YTD Scores'!AN$2:AN$121,A32)&gt;0.99,LARGE('YTD Scores'!AN$2:AN$121,A32),0)</f>
        <v>74.145399999999995</v>
      </c>
      <c r="D32" s="24"/>
      <c r="E32" s="77" t="str">
        <f>IF(C32&gt;0,VLOOKUP(C32,'YTD Scores'!AN$2:AQ$121,4,FALSE),"")</f>
        <v>Morgan Pritchard</v>
      </c>
      <c r="F32" s="81" t="str">
        <f>IF($C32&gt;0,IF(VLOOKUP($C32,'YTD Scores'!$AN$2:$BC$121,F$2,FALSE)&gt;0,VLOOKUP($C32,'YTD Scores'!$AN$2:$BC$121,F$2,FALSE),""),"")</f>
        <v/>
      </c>
      <c r="G32" s="81" t="str">
        <f>IF($C32&gt;0,IF(VLOOKUP($C32,'YTD Scores'!$AN$2:$BC$121,G$2,FALSE)&gt;0,VLOOKUP($C32,'YTD Scores'!$AN$2:$BC$121,G$2,FALSE),""),"")</f>
        <v/>
      </c>
      <c r="H32" s="81" t="str">
        <f>IF($C32&gt;0,IF(VLOOKUP($C32,'YTD Scores'!$AN$2:$BC$121,H$2,FALSE)&gt;0,VLOOKUP($C32,'YTD Scores'!$AN$2:$BC$121,H$2,FALSE),""),"")</f>
        <v/>
      </c>
      <c r="I32" s="81" t="str">
        <f>IF($C32&gt;0,IF(VLOOKUP($C32,'YTD Scores'!$AN$2:$BC$121,I$2,FALSE)&gt;0,VLOOKUP($C32,'YTD Scores'!$AN$2:$BC$121,I$2,FALSE),""),"")</f>
        <v/>
      </c>
      <c r="J32" s="81" t="str">
        <f>IF($C32&gt;0,IF(VLOOKUP($C32,'YTD Scores'!$AN$2:$BC$121,J$2,FALSE)&gt;0,VLOOKUP($C32,'YTD Scores'!$AN$2:$BC$121,J$2,FALSE),""),"")</f>
        <v/>
      </c>
      <c r="K32" s="81" t="str">
        <f>IF($C32&gt;0,IF(VLOOKUP($C32,'YTD Scores'!$AN$2:$BC$121,K$2,FALSE)&gt;0,VLOOKUP($C32,'YTD Scores'!$AN$2:$BC$121,K$2,FALSE),""),"")</f>
        <v/>
      </c>
      <c r="L32" s="81">
        <f>IF($C32&gt;0,IF(VLOOKUP($C32,'YTD Scores'!$AN$2:$BC$121,L$2,FALSE)&gt;0,VLOOKUP($C32,'YTD Scores'!$AN$2:$BC$121,L$2,FALSE),""),"")</f>
        <v>34.040999999999997</v>
      </c>
      <c r="M32" s="81" t="str">
        <f>IF($C32&gt;0,IF(VLOOKUP($C32,'YTD Scores'!$AN$2:$BC$121,M$2,FALSE)&gt;0,VLOOKUP($C32,'YTD Scores'!$AN$2:$BC$121,M$2,FALSE),""),"")</f>
        <v/>
      </c>
      <c r="N32" s="81" t="str">
        <f>IF($C32&gt;0,IF(VLOOKUP($C32,'YTD Scores'!$AN$2:$BC$121,N$2,FALSE)&gt;0,VLOOKUP($C32,'YTD Scores'!$AN$2:$BC$121,N$2,FALSE),""),"")</f>
        <v/>
      </c>
      <c r="O32" s="81" t="str">
        <f>IF($C32&gt;0,IF(VLOOKUP($C32,'YTD Scores'!$AN$2:$BC$121,O$2,FALSE)&gt;0,VLOOKUP($C32,'YTD Scores'!$AN$2:$BC$121,O$2,FALSE),""),"")</f>
        <v/>
      </c>
      <c r="P32" s="81">
        <f>IF($C32&gt;0,IF(VLOOKUP($C32,'YTD Scores'!$AN$2:$BC$121,P$2,FALSE)&gt;0,VLOOKUP($C32,'YTD Scores'!$AN$2:$BC$121,P$2,FALSE),""),"")</f>
        <v>40.052999999999997</v>
      </c>
      <c r="Q32" s="81" t="str">
        <f>IF($C32&gt;0,IF(VLOOKUP($C32,'YTD Scores'!$AN$2:$BC$121,Q$2,FALSE)&gt;0,VLOOKUP($C32,'YTD Scores'!$AN$2:$BC$121,Q$2,FALSE),""),"")</f>
        <v/>
      </c>
    </row>
    <row r="33" spans="1:17" s="23" customFormat="1" ht="10.95" customHeight="1" x14ac:dyDescent="0.25">
      <c r="A33" s="23">
        <f t="shared" si="3"/>
        <v>30</v>
      </c>
      <c r="B33" s="82">
        <f t="shared" si="2"/>
        <v>30</v>
      </c>
      <c r="C33" s="83">
        <f>IF(LARGE('YTD Scores'!AN$2:AN$121,A33)&gt;0.99,LARGE('YTD Scores'!AN$2:AN$121,A33),0)</f>
        <v>73.139726666666661</v>
      </c>
      <c r="D33" s="24"/>
      <c r="E33" s="77" t="str">
        <f>IF(C33&gt;0,VLOOKUP(C33,'YTD Scores'!AN$2:AQ$121,4,FALSE),"")</f>
        <v>Sylvia Gittins</v>
      </c>
      <c r="F33" s="81" t="str">
        <f>IF($C33&gt;0,IF(VLOOKUP($C33,'YTD Scores'!$AN$2:$BC$121,F$2,FALSE)&gt;0,VLOOKUP($C33,'YTD Scores'!$AN$2:$BC$121,F$2,FALSE),""),"")</f>
        <v/>
      </c>
      <c r="G33" s="81">
        <f>IF($C33&gt;0,IF(VLOOKUP($C33,'YTD Scores'!$AN$2:$BC$121,G$2,FALSE)&gt;0,VLOOKUP($C33,'YTD Scores'!$AN$2:$BC$121,G$2,FALSE),""),"")</f>
        <v>38.044999999999995</v>
      </c>
      <c r="H33" s="81">
        <f>IF($C33&gt;0,IF(VLOOKUP($C33,'YTD Scores'!$AN$2:$BC$121,H$2,FALSE)&gt;0,VLOOKUP($C33,'YTD Scores'!$AN$2:$BC$121,H$2,FALSE),""),"")</f>
        <v>35.045000000000002</v>
      </c>
      <c r="I33" s="81" t="str">
        <f>IF($C33&gt;0,IF(VLOOKUP($C33,'YTD Scores'!$AN$2:$BC$121,I$2,FALSE)&gt;0,VLOOKUP($C33,'YTD Scores'!$AN$2:$BC$121,I$2,FALSE),""),"")</f>
        <v/>
      </c>
      <c r="J33" s="81" t="str">
        <f>IF($C33&gt;0,IF(VLOOKUP($C33,'YTD Scores'!$AN$2:$BC$121,J$2,FALSE)&gt;0,VLOOKUP($C33,'YTD Scores'!$AN$2:$BC$121,J$2,FALSE),""),"")</f>
        <v/>
      </c>
      <c r="K33" s="81" t="str">
        <f>IF($C33&gt;0,IF(VLOOKUP($C33,'YTD Scores'!$AN$2:$BC$121,K$2,FALSE)&gt;0,VLOOKUP($C33,'YTD Scores'!$AN$2:$BC$121,K$2,FALSE),""),"")</f>
        <v/>
      </c>
      <c r="L33" s="81" t="str">
        <f>IF($C33&gt;0,IF(VLOOKUP($C33,'YTD Scores'!$AN$2:$BC$121,L$2,FALSE)&gt;0,VLOOKUP($C33,'YTD Scores'!$AN$2:$BC$121,L$2,FALSE),""),"")</f>
        <v/>
      </c>
      <c r="M33" s="81" t="str">
        <f>IF($C33&gt;0,IF(VLOOKUP($C33,'YTD Scores'!$AN$2:$BC$121,M$2,FALSE)&gt;0,VLOOKUP($C33,'YTD Scores'!$AN$2:$BC$121,M$2,FALSE),""),"")</f>
        <v/>
      </c>
      <c r="N33" s="81" t="str">
        <f>IF($C33&gt;0,IF(VLOOKUP($C33,'YTD Scores'!$AN$2:$BC$121,N$2,FALSE)&gt;0,VLOOKUP($C33,'YTD Scores'!$AN$2:$BC$121,N$2,FALSE),""),"")</f>
        <v/>
      </c>
      <c r="O33" s="81" t="str">
        <f>IF($C33&gt;0,IF(VLOOKUP($C33,'YTD Scores'!$AN$2:$BC$121,O$2,FALSE)&gt;0,VLOOKUP($C33,'YTD Scores'!$AN$2:$BC$121,O$2,FALSE),""),"")</f>
        <v/>
      </c>
      <c r="P33" s="81" t="str">
        <f>IF($C33&gt;0,IF(VLOOKUP($C33,'YTD Scores'!$AN$2:$BC$121,P$2,FALSE)&gt;0,VLOOKUP($C33,'YTD Scores'!$AN$2:$BC$121,P$2,FALSE),""),"")</f>
        <v/>
      </c>
      <c r="Q33" s="81" t="str">
        <f>IF($C33&gt;0,IF(VLOOKUP($C33,'YTD Scores'!$AN$2:$BC$121,Q$2,FALSE)&gt;0,VLOOKUP($C33,'YTD Scores'!$AN$2:$BC$121,Q$2,FALSE),""),"")</f>
        <v/>
      </c>
    </row>
    <row r="34" spans="1:17" s="23" customFormat="1" ht="10.95" customHeight="1" x14ac:dyDescent="0.25">
      <c r="A34" s="23">
        <f t="shared" si="3"/>
        <v>31</v>
      </c>
      <c r="B34" s="82">
        <f t="shared" si="2"/>
        <v>31</v>
      </c>
      <c r="C34" s="83">
        <f>IF(LARGE('YTD Scores'!AN$2:AN$121,A34)&gt;0.99,LARGE('YTD Scores'!AN$2:AN$121,A34),0)</f>
        <v>71.140726333333333</v>
      </c>
      <c r="D34" s="24"/>
      <c r="E34" s="77" t="str">
        <f>IF(C34&gt;0,VLOOKUP(C34,'YTD Scores'!AN$2:AQ$121,4,FALSE),"")</f>
        <v>Peter Thomson</v>
      </c>
      <c r="F34" s="81">
        <f>IF($C34&gt;0,IF(VLOOKUP($C34,'YTD Scores'!$AN$2:$BC$121,F$2,FALSE)&gt;0,VLOOKUP($C34,'YTD Scores'!$AN$2:$BC$121,F$2,FALSE),""),"")</f>
        <v>32.046999999999997</v>
      </c>
      <c r="G34" s="81">
        <f>IF($C34&gt;0,IF(VLOOKUP($C34,'YTD Scores'!$AN$2:$BC$121,G$2,FALSE)&gt;0,VLOOKUP($C34,'YTD Scores'!$AN$2:$BC$121,G$2,FALSE),""),"")</f>
        <v>39.043999999999997</v>
      </c>
      <c r="H34" s="81" t="str">
        <f>IF($C34&gt;0,IF(VLOOKUP($C34,'YTD Scores'!$AN$2:$BC$121,H$2,FALSE)&gt;0,VLOOKUP($C34,'YTD Scores'!$AN$2:$BC$121,H$2,FALSE),""),"")</f>
        <v/>
      </c>
      <c r="I34" s="81" t="str">
        <f>IF($C34&gt;0,IF(VLOOKUP($C34,'YTD Scores'!$AN$2:$BC$121,I$2,FALSE)&gt;0,VLOOKUP($C34,'YTD Scores'!$AN$2:$BC$121,I$2,FALSE),""),"")</f>
        <v/>
      </c>
      <c r="J34" s="81" t="str">
        <f>IF($C34&gt;0,IF(VLOOKUP($C34,'YTD Scores'!$AN$2:$BC$121,J$2,FALSE)&gt;0,VLOOKUP($C34,'YTD Scores'!$AN$2:$BC$121,J$2,FALSE),""),"")</f>
        <v/>
      </c>
      <c r="K34" s="81" t="str">
        <f>IF($C34&gt;0,IF(VLOOKUP($C34,'YTD Scores'!$AN$2:$BC$121,K$2,FALSE)&gt;0,VLOOKUP($C34,'YTD Scores'!$AN$2:$BC$121,K$2,FALSE),""),"")</f>
        <v/>
      </c>
      <c r="L34" s="81" t="str">
        <f>IF($C34&gt;0,IF(VLOOKUP($C34,'YTD Scores'!$AN$2:$BC$121,L$2,FALSE)&gt;0,VLOOKUP($C34,'YTD Scores'!$AN$2:$BC$121,L$2,FALSE),""),"")</f>
        <v/>
      </c>
      <c r="M34" s="81" t="str">
        <f>IF($C34&gt;0,IF(VLOOKUP($C34,'YTD Scores'!$AN$2:$BC$121,M$2,FALSE)&gt;0,VLOOKUP($C34,'YTD Scores'!$AN$2:$BC$121,M$2,FALSE),""),"")</f>
        <v/>
      </c>
      <c r="N34" s="81" t="str">
        <f>IF($C34&gt;0,IF(VLOOKUP($C34,'YTD Scores'!$AN$2:$BC$121,N$2,FALSE)&gt;0,VLOOKUP($C34,'YTD Scores'!$AN$2:$BC$121,N$2,FALSE),""),"")</f>
        <v/>
      </c>
      <c r="O34" s="81" t="str">
        <f>IF($C34&gt;0,IF(VLOOKUP($C34,'YTD Scores'!$AN$2:$BC$121,O$2,FALSE)&gt;0,VLOOKUP($C34,'YTD Scores'!$AN$2:$BC$121,O$2,FALSE),""),"")</f>
        <v/>
      </c>
      <c r="P34" s="81" t="str">
        <f>IF($C34&gt;0,IF(VLOOKUP($C34,'YTD Scores'!$AN$2:$BC$121,P$2,FALSE)&gt;0,VLOOKUP($C34,'YTD Scores'!$AN$2:$BC$121,P$2,FALSE),""),"")</f>
        <v/>
      </c>
      <c r="Q34" s="81" t="str">
        <f>IF($C34&gt;0,IF(VLOOKUP($C34,'YTD Scores'!$AN$2:$BC$121,Q$2,FALSE)&gt;0,VLOOKUP($C34,'YTD Scores'!$AN$2:$BC$121,Q$2,FALSE),""),"")</f>
        <v/>
      </c>
    </row>
    <row r="35" spans="1:17" s="23" customFormat="1" ht="10.95" customHeight="1" x14ac:dyDescent="0.25">
      <c r="A35" s="23">
        <f t="shared" si="3"/>
        <v>32</v>
      </c>
      <c r="B35" s="82">
        <f t="shared" si="2"/>
        <v>32</v>
      </c>
      <c r="C35" s="83">
        <f>IF(LARGE('YTD Scores'!AN$2:AN$121,A35)&gt;0.99,LARGE('YTD Scores'!AN$2:AN$121,A35),0)</f>
        <v>69.146067000000002</v>
      </c>
      <c r="D35" s="24"/>
      <c r="E35" s="77" t="str">
        <f>IF(C35&gt;0,VLOOKUP(C35,'YTD Scores'!AN$2:AQ$121,4,FALSE),"")</f>
        <v>Xavia Cooper</v>
      </c>
      <c r="F35" s="81" t="str">
        <f>IF($C35&gt;0,IF(VLOOKUP($C35,'YTD Scores'!$AN$2:$BC$121,F$2,FALSE)&gt;0,VLOOKUP($C35,'YTD Scores'!$AN$2:$BC$121,F$2,FALSE),""),"")</f>
        <v/>
      </c>
      <c r="G35" s="81" t="str">
        <f>IF($C35&gt;0,IF(VLOOKUP($C35,'YTD Scores'!$AN$2:$BC$121,G$2,FALSE)&gt;0,VLOOKUP($C35,'YTD Scores'!$AN$2:$BC$121,G$2,FALSE),""),"")</f>
        <v/>
      </c>
      <c r="H35" s="81" t="str">
        <f>IF($C35&gt;0,IF(VLOOKUP($C35,'YTD Scores'!$AN$2:$BC$121,H$2,FALSE)&gt;0,VLOOKUP($C35,'YTD Scores'!$AN$2:$BC$121,H$2,FALSE),""),"")</f>
        <v/>
      </c>
      <c r="I35" s="81" t="str">
        <f>IF($C35&gt;0,IF(VLOOKUP($C35,'YTD Scores'!$AN$2:$BC$121,I$2,FALSE)&gt;0,VLOOKUP($C35,'YTD Scores'!$AN$2:$BC$121,I$2,FALSE),""),"")</f>
        <v/>
      </c>
      <c r="J35" s="81" t="str">
        <f>IF($C35&gt;0,IF(VLOOKUP($C35,'YTD Scores'!$AN$2:$BC$121,J$2,FALSE)&gt;0,VLOOKUP($C35,'YTD Scores'!$AN$2:$BC$121,J$2,FALSE),""),"")</f>
        <v/>
      </c>
      <c r="K35" s="81" t="str">
        <f>IF($C35&gt;0,IF(VLOOKUP($C35,'YTD Scores'!$AN$2:$BC$121,K$2,FALSE)&gt;0,VLOOKUP($C35,'YTD Scores'!$AN$2:$BC$121,K$2,FALSE),""),"")</f>
        <v/>
      </c>
      <c r="L35" s="81" t="str">
        <f>IF($C35&gt;0,IF(VLOOKUP($C35,'YTD Scores'!$AN$2:$BC$121,L$2,FALSE)&gt;0,VLOOKUP($C35,'YTD Scores'!$AN$2:$BC$121,L$2,FALSE),""),"")</f>
        <v/>
      </c>
      <c r="M35" s="81" t="str">
        <f>IF($C35&gt;0,IF(VLOOKUP($C35,'YTD Scores'!$AN$2:$BC$121,M$2,FALSE)&gt;0,VLOOKUP($C35,'YTD Scores'!$AN$2:$BC$121,M$2,FALSE),""),"")</f>
        <v/>
      </c>
      <c r="N35" s="81" t="str">
        <f>IF($C35&gt;0,IF(VLOOKUP($C35,'YTD Scores'!$AN$2:$BC$121,N$2,FALSE)&gt;0,VLOOKUP($C35,'YTD Scores'!$AN$2:$BC$121,N$2,FALSE),""),"")</f>
        <v/>
      </c>
      <c r="O35" s="81">
        <f>IF($C35&gt;0,IF(VLOOKUP($C35,'YTD Scores'!$AN$2:$BC$121,O$2,FALSE)&gt;0,VLOOKUP($C35,'YTD Scores'!$AN$2:$BC$121,O$2,FALSE),""),"")</f>
        <v>36.051000000000002</v>
      </c>
      <c r="P35" s="81">
        <f>IF($C35&gt;0,IF(VLOOKUP($C35,'YTD Scores'!$AN$2:$BC$121,P$2,FALSE)&gt;0,VLOOKUP($C35,'YTD Scores'!$AN$2:$BC$121,P$2,FALSE),""),"")</f>
        <v>33.048000000000002</v>
      </c>
      <c r="Q35" s="81" t="str">
        <f>IF($C35&gt;0,IF(VLOOKUP($C35,'YTD Scores'!$AN$2:$BC$121,Q$2,FALSE)&gt;0,VLOOKUP($C35,'YTD Scores'!$AN$2:$BC$121,Q$2,FALSE),""),"")</f>
        <v/>
      </c>
    </row>
    <row r="36" spans="1:17" s="23" customFormat="1" ht="10.95" customHeight="1" x14ac:dyDescent="0.25">
      <c r="A36" s="23">
        <f t="shared" si="3"/>
        <v>33</v>
      </c>
      <c r="B36" s="82">
        <f t="shared" si="2"/>
        <v>33</v>
      </c>
      <c r="C36" s="83">
        <f>IF(LARGE('YTD Scores'!AN$2:AN$121,A36)&gt;0.99,LARGE('YTD Scores'!AN$2:AN$121,A36),0)</f>
        <v>69.144399333333311</v>
      </c>
      <c r="D36" s="24"/>
      <c r="E36" s="77" t="str">
        <f>IF(C36&gt;0,VLOOKUP(C36,'YTD Scores'!AN$2:AQ$121,4,FALSE),"")</f>
        <v>Julia Rolfe</v>
      </c>
      <c r="F36" s="81" t="str">
        <f>IF($C36&gt;0,IF(VLOOKUP($C36,'YTD Scores'!$AN$2:$BC$121,F$2,FALSE)&gt;0,VLOOKUP($C36,'YTD Scores'!$AN$2:$BC$121,F$2,FALSE),""),"")</f>
        <v/>
      </c>
      <c r="G36" s="81" t="str">
        <f>IF($C36&gt;0,IF(VLOOKUP($C36,'YTD Scores'!$AN$2:$BC$121,G$2,FALSE)&gt;0,VLOOKUP($C36,'YTD Scores'!$AN$2:$BC$121,G$2,FALSE),""),"")</f>
        <v/>
      </c>
      <c r="H36" s="81" t="str">
        <f>IF($C36&gt;0,IF(VLOOKUP($C36,'YTD Scores'!$AN$2:$BC$121,H$2,FALSE)&gt;0,VLOOKUP($C36,'YTD Scores'!$AN$2:$BC$121,H$2,FALSE),""),"")</f>
        <v/>
      </c>
      <c r="I36" s="81" t="str">
        <f>IF($C36&gt;0,IF(VLOOKUP($C36,'YTD Scores'!$AN$2:$BC$121,I$2,FALSE)&gt;0,VLOOKUP($C36,'YTD Scores'!$AN$2:$BC$121,I$2,FALSE),""),"")</f>
        <v/>
      </c>
      <c r="J36" s="81" t="str">
        <f>IF($C36&gt;0,IF(VLOOKUP($C36,'YTD Scores'!$AN$2:$BC$121,J$2,FALSE)&gt;0,VLOOKUP($C36,'YTD Scores'!$AN$2:$BC$121,J$2,FALSE),""),"")</f>
        <v/>
      </c>
      <c r="K36" s="81" t="str">
        <f>IF($C36&gt;0,IF(VLOOKUP($C36,'YTD Scores'!$AN$2:$BC$121,K$2,FALSE)&gt;0,VLOOKUP($C36,'YTD Scores'!$AN$2:$BC$121,K$2,FALSE),""),"")</f>
        <v/>
      </c>
      <c r="L36" s="81" t="str">
        <f>IF($C36&gt;0,IF(VLOOKUP($C36,'YTD Scores'!$AN$2:$BC$121,L$2,FALSE)&gt;0,VLOOKUP($C36,'YTD Scores'!$AN$2:$BC$121,L$2,FALSE),""),"")</f>
        <v/>
      </c>
      <c r="M36" s="81" t="str">
        <f>IF($C36&gt;0,IF(VLOOKUP($C36,'YTD Scores'!$AN$2:$BC$121,M$2,FALSE)&gt;0,VLOOKUP($C36,'YTD Scores'!$AN$2:$BC$121,M$2,FALSE),""),"")</f>
        <v/>
      </c>
      <c r="N36" s="81" t="str">
        <f>IF($C36&gt;0,IF(VLOOKUP($C36,'YTD Scores'!$AN$2:$BC$121,N$2,FALSE)&gt;0,VLOOKUP($C36,'YTD Scores'!$AN$2:$BC$121,N$2,FALSE),""),"")</f>
        <v/>
      </c>
      <c r="O36" s="81">
        <f>IF($C36&gt;0,IF(VLOOKUP($C36,'YTD Scores'!$AN$2:$BC$121,O$2,FALSE)&gt;0,VLOOKUP($C36,'YTD Scores'!$AN$2:$BC$121,O$2,FALSE),""),"")</f>
        <v>35.049999999999997</v>
      </c>
      <c r="P36" s="81" t="str">
        <f>IF($C36&gt;0,IF(VLOOKUP($C36,'YTD Scores'!$AN$2:$BC$121,P$2,FALSE)&gt;0,VLOOKUP($C36,'YTD Scores'!$AN$2:$BC$121,P$2,FALSE),""),"")</f>
        <v/>
      </c>
      <c r="Q36" s="81">
        <f>IF($C36&gt;0,IF(VLOOKUP($C36,'YTD Scores'!$AN$2:$BC$121,Q$2,FALSE)&gt;0,VLOOKUP($C36,'YTD Scores'!$AN$2:$BC$121,Q$2,FALSE),""),"")</f>
        <v>34.047999999999995</v>
      </c>
    </row>
    <row r="37" spans="1:17" s="23" customFormat="1" ht="10.95" customHeight="1" x14ac:dyDescent="0.25">
      <c r="A37" s="23">
        <f t="shared" si="3"/>
        <v>34</v>
      </c>
      <c r="B37" s="82">
        <f t="shared" si="2"/>
        <v>34</v>
      </c>
      <c r="C37" s="83">
        <f>IF(LARGE('YTD Scores'!AN$2:AN$121,A37)&gt;0.99,LARGE('YTD Scores'!AN$2:AN$121,A37),0)</f>
        <v>68.14606733333332</v>
      </c>
      <c r="D37" s="24"/>
      <c r="E37" s="77" t="str">
        <f>IF(C37&gt;0,VLOOKUP(C37,'YTD Scores'!AN$2:AQ$121,4,FALSE),"")</f>
        <v>Richard Storey</v>
      </c>
      <c r="F37" s="81" t="str">
        <f>IF($C37&gt;0,IF(VLOOKUP($C37,'YTD Scores'!$AN$2:$BC$121,F$2,FALSE)&gt;0,VLOOKUP($C37,'YTD Scores'!$AN$2:$BC$121,F$2,FALSE),""),"")</f>
        <v/>
      </c>
      <c r="G37" s="81" t="str">
        <f>IF($C37&gt;0,IF(VLOOKUP($C37,'YTD Scores'!$AN$2:$BC$121,G$2,FALSE)&gt;0,VLOOKUP($C37,'YTD Scores'!$AN$2:$BC$121,G$2,FALSE),""),"")</f>
        <v/>
      </c>
      <c r="H37" s="81" t="str">
        <f>IF($C37&gt;0,IF(VLOOKUP($C37,'YTD Scores'!$AN$2:$BC$121,H$2,FALSE)&gt;0,VLOOKUP($C37,'YTD Scores'!$AN$2:$BC$121,H$2,FALSE),""),"")</f>
        <v/>
      </c>
      <c r="I37" s="81" t="str">
        <f>IF($C37&gt;0,IF(VLOOKUP($C37,'YTD Scores'!$AN$2:$BC$121,I$2,FALSE)&gt;0,VLOOKUP($C37,'YTD Scores'!$AN$2:$BC$121,I$2,FALSE),""),"")</f>
        <v/>
      </c>
      <c r="J37" s="81" t="str">
        <f>IF($C37&gt;0,IF(VLOOKUP($C37,'YTD Scores'!$AN$2:$BC$121,J$2,FALSE)&gt;0,VLOOKUP($C37,'YTD Scores'!$AN$2:$BC$121,J$2,FALSE),""),"")</f>
        <v/>
      </c>
      <c r="K37" s="81" t="str">
        <f>IF($C37&gt;0,IF(VLOOKUP($C37,'YTD Scores'!$AN$2:$BC$121,K$2,FALSE)&gt;0,VLOOKUP($C37,'YTD Scores'!$AN$2:$BC$121,K$2,FALSE),""),"")</f>
        <v/>
      </c>
      <c r="L37" s="81" t="str">
        <f>IF($C37&gt;0,IF(VLOOKUP($C37,'YTD Scores'!$AN$2:$BC$121,L$2,FALSE)&gt;0,VLOOKUP($C37,'YTD Scores'!$AN$2:$BC$121,L$2,FALSE),""),"")</f>
        <v/>
      </c>
      <c r="M37" s="81" t="str">
        <f>IF($C37&gt;0,IF(VLOOKUP($C37,'YTD Scores'!$AN$2:$BC$121,M$2,FALSE)&gt;0,VLOOKUP($C37,'YTD Scores'!$AN$2:$BC$121,M$2,FALSE),""),"")</f>
        <v/>
      </c>
      <c r="N37" s="81" t="str">
        <f>IF($C37&gt;0,IF(VLOOKUP($C37,'YTD Scores'!$AN$2:$BC$121,N$2,FALSE)&gt;0,VLOOKUP($C37,'YTD Scores'!$AN$2:$BC$121,N$2,FALSE),""),"")</f>
        <v/>
      </c>
      <c r="O37" s="81">
        <f>IF($C37&gt;0,IF(VLOOKUP($C37,'YTD Scores'!$AN$2:$BC$121,O$2,FALSE)&gt;0,VLOOKUP($C37,'YTD Scores'!$AN$2:$BC$121,O$2,FALSE),""),"")</f>
        <v>30.046000000000003</v>
      </c>
      <c r="P37" s="81" t="str">
        <f>IF($C37&gt;0,IF(VLOOKUP($C37,'YTD Scores'!$AN$2:$BC$121,P$2,FALSE)&gt;0,VLOOKUP($C37,'YTD Scores'!$AN$2:$BC$121,P$2,FALSE),""),"")</f>
        <v/>
      </c>
      <c r="Q37" s="81">
        <f>IF($C37&gt;0,IF(VLOOKUP($C37,'YTD Scores'!$AN$2:$BC$121,Q$2,FALSE)&gt;0,VLOOKUP($C37,'YTD Scores'!$AN$2:$BC$121,Q$2,FALSE),""),"")</f>
        <v>38.052</v>
      </c>
    </row>
    <row r="38" spans="1:17" s="23" customFormat="1" ht="10.95" customHeight="1" x14ac:dyDescent="0.25">
      <c r="A38" s="23">
        <f t="shared" si="3"/>
        <v>35</v>
      </c>
      <c r="B38" s="82">
        <f t="shared" si="2"/>
        <v>35</v>
      </c>
      <c r="C38" s="83">
        <f>IF(LARGE('YTD Scores'!AN$2:AN$121,A38)&gt;0.99,LARGE('YTD Scores'!AN$2:AN$121,A38),0)</f>
        <v>68.144399666666672</v>
      </c>
      <c r="D38" s="24"/>
      <c r="E38" s="77" t="str">
        <f>IF(C38&gt;0,VLOOKUP(C38,'YTD Scores'!AN$2:AQ$121,4,FALSE),"")</f>
        <v>Maddy Markham</v>
      </c>
      <c r="F38" s="81">
        <f>IF($C38&gt;0,IF(VLOOKUP($C38,'YTD Scores'!$AN$2:$BC$121,F$2,FALSE)&gt;0,VLOOKUP($C38,'YTD Scores'!$AN$2:$BC$121,F$2,FALSE),""),"")</f>
        <v>28.042999999999999</v>
      </c>
      <c r="G38" s="81" t="str">
        <f>IF($C38&gt;0,IF(VLOOKUP($C38,'YTD Scores'!$AN$2:$BC$121,G$2,FALSE)&gt;0,VLOOKUP($C38,'YTD Scores'!$AN$2:$BC$121,G$2,FALSE),""),"")</f>
        <v/>
      </c>
      <c r="H38" s="81" t="str">
        <f>IF($C38&gt;0,IF(VLOOKUP($C38,'YTD Scores'!$AN$2:$BC$121,H$2,FALSE)&gt;0,VLOOKUP($C38,'YTD Scores'!$AN$2:$BC$121,H$2,FALSE),""),"")</f>
        <v/>
      </c>
      <c r="I38" s="81" t="str">
        <f>IF($C38&gt;0,IF(VLOOKUP($C38,'YTD Scores'!$AN$2:$BC$121,I$2,FALSE)&gt;0,VLOOKUP($C38,'YTD Scores'!$AN$2:$BC$121,I$2,FALSE),""),"")</f>
        <v/>
      </c>
      <c r="J38" s="81" t="str">
        <f>IF($C38&gt;0,IF(VLOOKUP($C38,'YTD Scores'!$AN$2:$BC$121,J$2,FALSE)&gt;0,VLOOKUP($C38,'YTD Scores'!$AN$2:$BC$121,J$2,FALSE),""),"")</f>
        <v/>
      </c>
      <c r="K38" s="81" t="str">
        <f>IF($C38&gt;0,IF(VLOOKUP($C38,'YTD Scores'!$AN$2:$BC$121,K$2,FALSE)&gt;0,VLOOKUP($C38,'YTD Scores'!$AN$2:$BC$121,K$2,FALSE),""),"")</f>
        <v/>
      </c>
      <c r="L38" s="81" t="str">
        <f>IF($C38&gt;0,IF(VLOOKUP($C38,'YTD Scores'!$AN$2:$BC$121,L$2,FALSE)&gt;0,VLOOKUP($C38,'YTD Scores'!$AN$2:$BC$121,L$2,FALSE),""),"")</f>
        <v/>
      </c>
      <c r="M38" s="81" t="str">
        <f>IF($C38&gt;0,IF(VLOOKUP($C38,'YTD Scores'!$AN$2:$BC$121,M$2,FALSE)&gt;0,VLOOKUP($C38,'YTD Scores'!$AN$2:$BC$121,M$2,FALSE),""),"")</f>
        <v/>
      </c>
      <c r="N38" s="81">
        <f>IF($C38&gt;0,IF(VLOOKUP($C38,'YTD Scores'!$AN$2:$BC$121,N$2,FALSE)&gt;0,VLOOKUP($C38,'YTD Scores'!$AN$2:$BC$121,N$2,FALSE),""),"")</f>
        <v>40.052</v>
      </c>
      <c r="O38" s="81" t="str">
        <f>IF($C38&gt;0,IF(VLOOKUP($C38,'YTD Scores'!$AN$2:$BC$121,O$2,FALSE)&gt;0,VLOOKUP($C38,'YTD Scores'!$AN$2:$BC$121,O$2,FALSE),""),"")</f>
        <v/>
      </c>
      <c r="P38" s="81" t="str">
        <f>IF($C38&gt;0,IF(VLOOKUP($C38,'YTD Scores'!$AN$2:$BC$121,P$2,FALSE)&gt;0,VLOOKUP($C38,'YTD Scores'!$AN$2:$BC$121,P$2,FALSE),""),"")</f>
        <v/>
      </c>
      <c r="Q38" s="81" t="str">
        <f>IF($C38&gt;0,IF(VLOOKUP($C38,'YTD Scores'!$AN$2:$BC$121,Q$2,FALSE)&gt;0,VLOOKUP($C38,'YTD Scores'!$AN$2:$BC$121,Q$2,FALSE),""),"")</f>
        <v/>
      </c>
    </row>
    <row r="39" spans="1:17" s="23" customFormat="1" ht="10.95" customHeight="1" x14ac:dyDescent="0.25">
      <c r="A39" s="23">
        <f t="shared" si="3"/>
        <v>36</v>
      </c>
      <c r="B39" s="82">
        <f t="shared" si="2"/>
        <v>36</v>
      </c>
      <c r="C39" s="83">
        <f>IF(LARGE('YTD Scores'!AN$2:AN$121,A39)&gt;0.99,LARGE('YTD Scores'!AN$2:AN$121,A39),0)</f>
        <v>40.096055999999997</v>
      </c>
      <c r="D39" s="24"/>
      <c r="E39" s="77" t="str">
        <f>IF(C39&gt;0,VLOOKUP(C39,'YTD Scores'!AN$2:AQ$121,4,FALSE),"")</f>
        <v>Matt Kay</v>
      </c>
      <c r="F39" s="81" t="str">
        <f>IF($C39&gt;0,IF(VLOOKUP($C39,'YTD Scores'!$AN$2:$BC$121,F$2,FALSE)&gt;0,VLOOKUP($C39,'YTD Scores'!$AN$2:$BC$121,F$2,FALSE),""),"")</f>
        <v/>
      </c>
      <c r="G39" s="81" t="str">
        <f>IF($C39&gt;0,IF(VLOOKUP($C39,'YTD Scores'!$AN$2:$BC$121,G$2,FALSE)&gt;0,VLOOKUP($C39,'YTD Scores'!$AN$2:$BC$121,G$2,FALSE),""),"")</f>
        <v/>
      </c>
      <c r="H39" s="81" t="str">
        <f>IF($C39&gt;0,IF(VLOOKUP($C39,'YTD Scores'!$AN$2:$BC$121,H$2,FALSE)&gt;0,VLOOKUP($C39,'YTD Scores'!$AN$2:$BC$121,H$2,FALSE),""),"")</f>
        <v/>
      </c>
      <c r="I39" s="81" t="str">
        <f>IF($C39&gt;0,IF(VLOOKUP($C39,'YTD Scores'!$AN$2:$BC$121,I$2,FALSE)&gt;0,VLOOKUP($C39,'YTD Scores'!$AN$2:$BC$121,I$2,FALSE),""),"")</f>
        <v/>
      </c>
      <c r="J39" s="81" t="str">
        <f>IF($C39&gt;0,IF(VLOOKUP($C39,'YTD Scores'!$AN$2:$BC$121,J$2,FALSE)&gt;0,VLOOKUP($C39,'YTD Scores'!$AN$2:$BC$121,J$2,FALSE),""),"")</f>
        <v/>
      </c>
      <c r="K39" s="81" t="str">
        <f>IF($C39&gt;0,IF(VLOOKUP($C39,'YTD Scores'!$AN$2:$BC$121,K$2,FALSE)&gt;0,VLOOKUP($C39,'YTD Scores'!$AN$2:$BC$121,K$2,FALSE),""),"")</f>
        <v/>
      </c>
      <c r="L39" s="81" t="str">
        <f>IF($C39&gt;0,IF(VLOOKUP($C39,'YTD Scores'!$AN$2:$BC$121,L$2,FALSE)&gt;0,VLOOKUP($C39,'YTD Scores'!$AN$2:$BC$121,L$2,FALSE),""),"")</f>
        <v/>
      </c>
      <c r="M39" s="81" t="str">
        <f>IF($C39&gt;0,IF(VLOOKUP($C39,'YTD Scores'!$AN$2:$BC$121,M$2,FALSE)&gt;0,VLOOKUP($C39,'YTD Scores'!$AN$2:$BC$121,M$2,FALSE),""),"")</f>
        <v/>
      </c>
      <c r="N39" s="81" t="str">
        <f>IF($C39&gt;0,IF(VLOOKUP($C39,'YTD Scores'!$AN$2:$BC$121,N$2,FALSE)&gt;0,VLOOKUP($C39,'YTD Scores'!$AN$2:$BC$121,N$2,FALSE),""),"")</f>
        <v/>
      </c>
      <c r="O39" s="81" t="str">
        <f>IF($C39&gt;0,IF(VLOOKUP($C39,'YTD Scores'!$AN$2:$BC$121,O$2,FALSE)&gt;0,VLOOKUP($C39,'YTD Scores'!$AN$2:$BC$121,O$2,FALSE),""),"")</f>
        <v/>
      </c>
      <c r="P39" s="81" t="str">
        <f>IF($C39&gt;0,IF(VLOOKUP($C39,'YTD Scores'!$AN$2:$BC$121,P$2,FALSE)&gt;0,VLOOKUP($C39,'YTD Scores'!$AN$2:$BC$121,P$2,FALSE),""),"")</f>
        <v/>
      </c>
      <c r="Q39" s="81">
        <f>IF($C39&gt;0,IF(VLOOKUP($C39,'YTD Scores'!$AN$2:$BC$121,Q$2,FALSE)&gt;0,VLOOKUP($C39,'YTD Scores'!$AN$2:$BC$121,Q$2,FALSE),""),"")</f>
        <v>40.055999999999997</v>
      </c>
    </row>
    <row r="40" spans="1:17" s="23" customFormat="1" ht="10.95" customHeight="1" x14ac:dyDescent="0.25">
      <c r="A40" s="23">
        <f t="shared" si="3"/>
        <v>37</v>
      </c>
      <c r="B40" s="84">
        <f t="shared" si="2"/>
        <v>37</v>
      </c>
      <c r="C40" s="81">
        <f>IF(LARGE('YTD Scores'!AN$2:AN$121,A40)&gt;0.99,LARGE('YTD Scores'!AN$2:AN$121,A40),0)</f>
        <v>39.094054999999997</v>
      </c>
      <c r="D40" s="24"/>
      <c r="E40" s="77" t="str">
        <f>IF(C40&gt;0,VLOOKUP(C40,'YTD Scores'!AN$2:AQ$121,4,FALSE),"")</f>
        <v>Paul McAllister</v>
      </c>
      <c r="F40" s="81" t="str">
        <f>IF($C40&gt;0,IF(VLOOKUP($C40,'YTD Scores'!$AN$2:$BC$121,F$2,FALSE)&gt;0,VLOOKUP($C40,'YTD Scores'!$AN$2:$BC$121,F$2,FALSE),""),"")</f>
        <v/>
      </c>
      <c r="G40" s="81" t="str">
        <f>IF($C40&gt;0,IF(VLOOKUP($C40,'YTD Scores'!$AN$2:$BC$121,G$2,FALSE)&gt;0,VLOOKUP($C40,'YTD Scores'!$AN$2:$BC$121,G$2,FALSE),""),"")</f>
        <v/>
      </c>
      <c r="H40" s="81" t="str">
        <f>IF($C40&gt;0,IF(VLOOKUP($C40,'YTD Scores'!$AN$2:$BC$121,H$2,FALSE)&gt;0,VLOOKUP($C40,'YTD Scores'!$AN$2:$BC$121,H$2,FALSE),""),"")</f>
        <v/>
      </c>
      <c r="I40" s="81" t="str">
        <f>IF($C40&gt;0,IF(VLOOKUP($C40,'YTD Scores'!$AN$2:$BC$121,I$2,FALSE)&gt;0,VLOOKUP($C40,'YTD Scores'!$AN$2:$BC$121,I$2,FALSE),""),"")</f>
        <v/>
      </c>
      <c r="J40" s="81" t="str">
        <f>IF($C40&gt;0,IF(VLOOKUP($C40,'YTD Scores'!$AN$2:$BC$121,J$2,FALSE)&gt;0,VLOOKUP($C40,'YTD Scores'!$AN$2:$BC$121,J$2,FALSE),""),"")</f>
        <v/>
      </c>
      <c r="K40" s="81" t="str">
        <f>IF($C40&gt;0,IF(VLOOKUP($C40,'YTD Scores'!$AN$2:$BC$121,K$2,FALSE)&gt;0,VLOOKUP($C40,'YTD Scores'!$AN$2:$BC$121,K$2,FALSE),""),"")</f>
        <v/>
      </c>
      <c r="L40" s="81" t="str">
        <f>IF($C40&gt;0,IF(VLOOKUP($C40,'YTD Scores'!$AN$2:$BC$121,L$2,FALSE)&gt;0,VLOOKUP($C40,'YTD Scores'!$AN$2:$BC$121,L$2,FALSE),""),"")</f>
        <v/>
      </c>
      <c r="M40" s="81" t="str">
        <f>IF($C40&gt;0,IF(VLOOKUP($C40,'YTD Scores'!$AN$2:$BC$121,M$2,FALSE)&gt;0,VLOOKUP($C40,'YTD Scores'!$AN$2:$BC$121,M$2,FALSE),""),"")</f>
        <v/>
      </c>
      <c r="N40" s="81" t="str">
        <f>IF($C40&gt;0,IF(VLOOKUP($C40,'YTD Scores'!$AN$2:$BC$121,N$2,FALSE)&gt;0,VLOOKUP($C40,'YTD Scores'!$AN$2:$BC$121,N$2,FALSE),""),"")</f>
        <v/>
      </c>
      <c r="O40" s="81" t="str">
        <f>IF($C40&gt;0,IF(VLOOKUP($C40,'YTD Scores'!$AN$2:$BC$121,O$2,FALSE)&gt;0,VLOOKUP($C40,'YTD Scores'!$AN$2:$BC$121,O$2,FALSE),""),"")</f>
        <v/>
      </c>
      <c r="P40" s="81" t="str">
        <f>IF($C40&gt;0,IF(VLOOKUP($C40,'YTD Scores'!$AN$2:$BC$121,P$2,FALSE)&gt;0,VLOOKUP($C40,'YTD Scores'!$AN$2:$BC$121,P$2,FALSE),""),"")</f>
        <v/>
      </c>
      <c r="Q40" s="81">
        <f>IF($C40&gt;0,IF(VLOOKUP($C40,'YTD Scores'!$AN$2:$BC$121,Q$2,FALSE)&gt;0,VLOOKUP($C40,'YTD Scores'!$AN$2:$BC$121,Q$2,FALSE),""),"")</f>
        <v>39.055</v>
      </c>
    </row>
    <row r="41" spans="1:17" s="23" customFormat="1" ht="10.95" customHeight="1" x14ac:dyDescent="0.25">
      <c r="A41" s="23">
        <f t="shared" ref="A41:A52" si="4">A40+1</f>
        <v>38</v>
      </c>
      <c r="B41" s="84">
        <f t="shared" si="2"/>
        <v>38</v>
      </c>
      <c r="C41" s="81">
        <f>IF(LARGE('YTD Scores'!AN$2:AN$121,A41)&gt;0.99,LARGE('YTD Scores'!AN$2:AN$121,A41),0)</f>
        <v>38.091052999999995</v>
      </c>
      <c r="D41" s="24"/>
      <c r="E41" s="77" t="str">
        <f>IF(C41&gt;0,VLOOKUP(C41,'YTD Scores'!AN$2:AQ$121,4,FALSE),"")</f>
        <v>Liah Murphy</v>
      </c>
      <c r="F41" s="81">
        <f>IF($C41&gt;0,IF(VLOOKUP($C41,'YTD Scores'!$AN$2:$BC$121,F$2,FALSE)&gt;0,VLOOKUP($C41,'YTD Scores'!$AN$2:$BC$121,F$2,FALSE),""),"")</f>
        <v>38.052999999999997</v>
      </c>
      <c r="G41" s="81" t="str">
        <f>IF($C41&gt;0,IF(VLOOKUP($C41,'YTD Scores'!$AN$2:$BC$121,G$2,FALSE)&gt;0,VLOOKUP($C41,'YTD Scores'!$AN$2:$BC$121,G$2,FALSE),""),"")</f>
        <v/>
      </c>
      <c r="H41" s="81" t="str">
        <f>IF($C41&gt;0,IF(VLOOKUP($C41,'YTD Scores'!$AN$2:$BC$121,H$2,FALSE)&gt;0,VLOOKUP($C41,'YTD Scores'!$AN$2:$BC$121,H$2,FALSE),""),"")</f>
        <v/>
      </c>
      <c r="I41" s="81" t="str">
        <f>IF($C41&gt;0,IF(VLOOKUP($C41,'YTD Scores'!$AN$2:$BC$121,I$2,FALSE)&gt;0,VLOOKUP($C41,'YTD Scores'!$AN$2:$BC$121,I$2,FALSE),""),"")</f>
        <v/>
      </c>
      <c r="J41" s="81" t="str">
        <f>IF($C41&gt;0,IF(VLOOKUP($C41,'YTD Scores'!$AN$2:$BC$121,J$2,FALSE)&gt;0,VLOOKUP($C41,'YTD Scores'!$AN$2:$BC$121,J$2,FALSE),""),"")</f>
        <v/>
      </c>
      <c r="K41" s="81" t="str">
        <f>IF($C41&gt;0,IF(VLOOKUP($C41,'YTD Scores'!$AN$2:$BC$121,K$2,FALSE)&gt;0,VLOOKUP($C41,'YTD Scores'!$AN$2:$BC$121,K$2,FALSE),""),"")</f>
        <v/>
      </c>
      <c r="L41" s="81" t="str">
        <f>IF($C41&gt;0,IF(VLOOKUP($C41,'YTD Scores'!$AN$2:$BC$121,L$2,FALSE)&gt;0,VLOOKUP($C41,'YTD Scores'!$AN$2:$BC$121,L$2,FALSE),""),"")</f>
        <v/>
      </c>
      <c r="M41" s="81" t="str">
        <f>IF($C41&gt;0,IF(VLOOKUP($C41,'YTD Scores'!$AN$2:$BC$121,M$2,FALSE)&gt;0,VLOOKUP($C41,'YTD Scores'!$AN$2:$BC$121,M$2,FALSE),""),"")</f>
        <v/>
      </c>
      <c r="N41" s="81" t="str">
        <f>IF($C41&gt;0,IF(VLOOKUP($C41,'YTD Scores'!$AN$2:$BC$121,N$2,FALSE)&gt;0,VLOOKUP($C41,'YTD Scores'!$AN$2:$BC$121,N$2,FALSE),""),"")</f>
        <v/>
      </c>
      <c r="O41" s="81" t="str">
        <f>IF($C41&gt;0,IF(VLOOKUP($C41,'YTD Scores'!$AN$2:$BC$121,O$2,FALSE)&gt;0,VLOOKUP($C41,'YTD Scores'!$AN$2:$BC$121,O$2,FALSE),""),"")</f>
        <v/>
      </c>
      <c r="P41" s="81" t="str">
        <f>IF($C41&gt;0,IF(VLOOKUP($C41,'YTD Scores'!$AN$2:$BC$121,P$2,FALSE)&gt;0,VLOOKUP($C41,'YTD Scores'!$AN$2:$BC$121,P$2,FALSE),""),"")</f>
        <v/>
      </c>
      <c r="Q41" s="81" t="str">
        <f>IF($C41&gt;0,IF(VLOOKUP($C41,'YTD Scores'!$AN$2:$BC$121,Q$2,FALSE)&gt;0,VLOOKUP($C41,'YTD Scores'!$AN$2:$BC$121,Q$2,FALSE),""),"")</f>
        <v/>
      </c>
    </row>
    <row r="42" spans="1:17" s="23" customFormat="1" ht="10.95" customHeight="1" x14ac:dyDescent="0.25">
      <c r="A42" s="23">
        <f t="shared" si="4"/>
        <v>39</v>
      </c>
      <c r="B42" s="84">
        <f t="shared" si="2"/>
        <v>39</v>
      </c>
      <c r="C42" s="81">
        <f>IF(LARGE('YTD Scores'!AN$2:AN$121,A42)&gt;0.99,LARGE('YTD Scores'!AN$2:AN$121,A42),0)</f>
        <v>37.089052000000002</v>
      </c>
      <c r="D42" s="24"/>
      <c r="E42" s="77" t="str">
        <f>IF(C42&gt;0,VLOOKUP(C42,'YTD Scores'!AN$2:AQ$121,4,FALSE),"")</f>
        <v>Jennifer Hill</v>
      </c>
      <c r="F42" s="81">
        <f>IF($C42&gt;0,IF(VLOOKUP($C42,'YTD Scores'!$AN$2:$BC$121,F$2,FALSE)&gt;0,VLOOKUP($C42,'YTD Scores'!$AN$2:$BC$121,F$2,FALSE),""),"")</f>
        <v>37.052</v>
      </c>
      <c r="G42" s="81" t="str">
        <f>IF($C42&gt;0,IF(VLOOKUP($C42,'YTD Scores'!$AN$2:$BC$121,G$2,FALSE)&gt;0,VLOOKUP($C42,'YTD Scores'!$AN$2:$BC$121,G$2,FALSE),""),"")</f>
        <v/>
      </c>
      <c r="H42" s="81" t="str">
        <f>IF($C42&gt;0,IF(VLOOKUP($C42,'YTD Scores'!$AN$2:$BC$121,H$2,FALSE)&gt;0,VLOOKUP($C42,'YTD Scores'!$AN$2:$BC$121,H$2,FALSE),""),"")</f>
        <v/>
      </c>
      <c r="I42" s="81" t="str">
        <f>IF($C42&gt;0,IF(VLOOKUP($C42,'YTD Scores'!$AN$2:$BC$121,I$2,FALSE)&gt;0,VLOOKUP($C42,'YTD Scores'!$AN$2:$BC$121,I$2,FALSE),""),"")</f>
        <v/>
      </c>
      <c r="J42" s="81" t="str">
        <f>IF($C42&gt;0,IF(VLOOKUP($C42,'YTD Scores'!$AN$2:$BC$121,J$2,FALSE)&gt;0,VLOOKUP($C42,'YTD Scores'!$AN$2:$BC$121,J$2,FALSE),""),"")</f>
        <v/>
      </c>
      <c r="K42" s="81" t="str">
        <f>IF($C42&gt;0,IF(VLOOKUP($C42,'YTD Scores'!$AN$2:$BC$121,K$2,FALSE)&gt;0,VLOOKUP($C42,'YTD Scores'!$AN$2:$BC$121,K$2,FALSE),""),"")</f>
        <v/>
      </c>
      <c r="L42" s="81" t="str">
        <f>IF($C42&gt;0,IF(VLOOKUP($C42,'YTD Scores'!$AN$2:$BC$121,L$2,FALSE)&gt;0,VLOOKUP($C42,'YTD Scores'!$AN$2:$BC$121,L$2,FALSE),""),"")</f>
        <v/>
      </c>
      <c r="M42" s="81" t="str">
        <f>IF($C42&gt;0,IF(VLOOKUP($C42,'YTD Scores'!$AN$2:$BC$121,M$2,FALSE)&gt;0,VLOOKUP($C42,'YTD Scores'!$AN$2:$BC$121,M$2,FALSE),""),"")</f>
        <v/>
      </c>
      <c r="N42" s="81" t="str">
        <f>IF($C42&gt;0,IF(VLOOKUP($C42,'YTD Scores'!$AN$2:$BC$121,N$2,FALSE)&gt;0,VLOOKUP($C42,'YTD Scores'!$AN$2:$BC$121,N$2,FALSE),""),"")</f>
        <v/>
      </c>
      <c r="O42" s="81" t="str">
        <f>IF($C42&gt;0,IF(VLOOKUP($C42,'YTD Scores'!$AN$2:$BC$121,O$2,FALSE)&gt;0,VLOOKUP($C42,'YTD Scores'!$AN$2:$BC$121,O$2,FALSE),""),"")</f>
        <v/>
      </c>
      <c r="P42" s="81" t="str">
        <f>IF($C42&gt;0,IF(VLOOKUP($C42,'YTD Scores'!$AN$2:$BC$121,P$2,FALSE)&gt;0,VLOOKUP($C42,'YTD Scores'!$AN$2:$BC$121,P$2,FALSE),""),"")</f>
        <v/>
      </c>
      <c r="Q42" s="81" t="str">
        <f>IF($C42&gt;0,IF(VLOOKUP($C42,'YTD Scores'!$AN$2:$BC$121,Q$2,FALSE)&gt;0,VLOOKUP($C42,'YTD Scores'!$AN$2:$BC$121,Q$2,FALSE),""),"")</f>
        <v/>
      </c>
    </row>
    <row r="43" spans="1:17" s="23" customFormat="1" ht="10.95" customHeight="1" x14ac:dyDescent="0.25">
      <c r="A43" s="23">
        <f t="shared" si="4"/>
        <v>40</v>
      </c>
      <c r="B43" s="84">
        <f t="shared" si="2"/>
        <v>40</v>
      </c>
      <c r="C43" s="81">
        <f>IF(LARGE('YTD Scores'!AN$2:AN$121,A43)&gt;0.99,LARGE('YTD Scores'!AN$2:AN$121,A43),0)</f>
        <v>37.079042000000001</v>
      </c>
      <c r="D43" s="24"/>
      <c r="E43" s="77" t="str">
        <f>IF(C43&gt;0,VLOOKUP(C43,'YTD Scores'!AN$2:AQ$121,4,FALSE),"")</f>
        <v>Catherine Carrdus</v>
      </c>
      <c r="F43" s="81" t="str">
        <f>IF($C43&gt;0,IF(VLOOKUP($C43,'YTD Scores'!$AN$2:$BC$121,F$2,FALSE)&gt;0,VLOOKUP($C43,'YTD Scores'!$AN$2:$BC$121,F$2,FALSE),""),"")</f>
        <v/>
      </c>
      <c r="G43" s="81" t="str">
        <f>IF($C43&gt;0,IF(VLOOKUP($C43,'YTD Scores'!$AN$2:$BC$121,G$2,FALSE)&gt;0,VLOOKUP($C43,'YTD Scores'!$AN$2:$BC$121,G$2,FALSE),""),"")</f>
        <v/>
      </c>
      <c r="H43" s="81" t="str">
        <f>IF($C43&gt;0,IF(VLOOKUP($C43,'YTD Scores'!$AN$2:$BC$121,H$2,FALSE)&gt;0,VLOOKUP($C43,'YTD Scores'!$AN$2:$BC$121,H$2,FALSE),""),"")</f>
        <v/>
      </c>
      <c r="I43" s="81" t="str">
        <f>IF($C43&gt;0,IF(VLOOKUP($C43,'YTD Scores'!$AN$2:$BC$121,I$2,FALSE)&gt;0,VLOOKUP($C43,'YTD Scores'!$AN$2:$BC$121,I$2,FALSE),""),"")</f>
        <v/>
      </c>
      <c r="J43" s="81" t="str">
        <f>IF($C43&gt;0,IF(VLOOKUP($C43,'YTD Scores'!$AN$2:$BC$121,J$2,FALSE)&gt;0,VLOOKUP($C43,'YTD Scores'!$AN$2:$BC$121,J$2,FALSE),""),"")</f>
        <v/>
      </c>
      <c r="K43" s="81" t="str">
        <f>IF($C43&gt;0,IF(VLOOKUP($C43,'YTD Scores'!$AN$2:$BC$121,K$2,FALSE)&gt;0,VLOOKUP($C43,'YTD Scores'!$AN$2:$BC$121,K$2,FALSE),""),"")</f>
        <v/>
      </c>
      <c r="L43" s="81" t="str">
        <f>IF($C43&gt;0,IF(VLOOKUP($C43,'YTD Scores'!$AN$2:$BC$121,L$2,FALSE)&gt;0,VLOOKUP($C43,'YTD Scores'!$AN$2:$BC$121,L$2,FALSE),""),"")</f>
        <v/>
      </c>
      <c r="M43" s="81">
        <f>IF($C43&gt;0,IF(VLOOKUP($C43,'YTD Scores'!$AN$2:$BC$121,M$2,FALSE)&gt;0,VLOOKUP($C43,'YTD Scores'!$AN$2:$BC$121,M$2,FALSE),""),"")</f>
        <v>37.042000000000002</v>
      </c>
      <c r="N43" s="81" t="str">
        <f>IF($C43&gt;0,IF(VLOOKUP($C43,'YTD Scores'!$AN$2:$BC$121,N$2,FALSE)&gt;0,VLOOKUP($C43,'YTD Scores'!$AN$2:$BC$121,N$2,FALSE),""),"")</f>
        <v/>
      </c>
      <c r="O43" s="81" t="str">
        <f>IF($C43&gt;0,IF(VLOOKUP($C43,'YTD Scores'!$AN$2:$BC$121,O$2,FALSE)&gt;0,VLOOKUP($C43,'YTD Scores'!$AN$2:$BC$121,O$2,FALSE),""),"")</f>
        <v/>
      </c>
      <c r="P43" s="81" t="str">
        <f>IF($C43&gt;0,IF(VLOOKUP($C43,'YTD Scores'!$AN$2:$BC$121,P$2,FALSE)&gt;0,VLOOKUP($C43,'YTD Scores'!$AN$2:$BC$121,P$2,FALSE),""),"")</f>
        <v/>
      </c>
      <c r="Q43" s="81" t="str">
        <f>IF($C43&gt;0,IF(VLOOKUP($C43,'YTD Scores'!$AN$2:$BC$121,Q$2,FALSE)&gt;0,VLOOKUP($C43,'YTD Scores'!$AN$2:$BC$121,Q$2,FALSE),""),"")</f>
        <v/>
      </c>
    </row>
    <row r="44" spans="1:17" s="23" customFormat="1" ht="10.95" customHeight="1" x14ac:dyDescent="0.25">
      <c r="A44" s="23">
        <f t="shared" si="4"/>
        <v>41</v>
      </c>
      <c r="B44" s="84">
        <f t="shared" si="2"/>
        <v>41</v>
      </c>
      <c r="C44" s="81">
        <f>IF(LARGE('YTD Scores'!AN$2:AN$121,A44)&gt;0.99,LARGE('YTD Scores'!AN$2:AN$121,A44),0)</f>
        <v>35.086050999999998</v>
      </c>
      <c r="D44" s="24"/>
      <c r="E44" s="77" t="str">
        <f>IF(C44&gt;0,VLOOKUP(C44,'YTD Scores'!AN$2:AQ$121,4,FALSE),"")</f>
        <v>Mike Toft</v>
      </c>
      <c r="F44" s="81" t="str">
        <f>IF($C44&gt;0,IF(VLOOKUP($C44,'YTD Scores'!$AN$2:$BC$121,F$2,FALSE)&gt;0,VLOOKUP($C44,'YTD Scores'!$AN$2:$BC$121,F$2,FALSE),""),"")</f>
        <v/>
      </c>
      <c r="G44" s="81" t="str">
        <f>IF($C44&gt;0,IF(VLOOKUP($C44,'YTD Scores'!$AN$2:$BC$121,G$2,FALSE)&gt;0,VLOOKUP($C44,'YTD Scores'!$AN$2:$BC$121,G$2,FALSE),""),"")</f>
        <v/>
      </c>
      <c r="H44" s="81" t="str">
        <f>IF($C44&gt;0,IF(VLOOKUP($C44,'YTD Scores'!$AN$2:$BC$121,H$2,FALSE)&gt;0,VLOOKUP($C44,'YTD Scores'!$AN$2:$BC$121,H$2,FALSE),""),"")</f>
        <v/>
      </c>
      <c r="I44" s="81" t="str">
        <f>IF($C44&gt;0,IF(VLOOKUP($C44,'YTD Scores'!$AN$2:$BC$121,I$2,FALSE)&gt;0,VLOOKUP($C44,'YTD Scores'!$AN$2:$BC$121,I$2,FALSE),""),"")</f>
        <v/>
      </c>
      <c r="J44" s="81" t="str">
        <f>IF($C44&gt;0,IF(VLOOKUP($C44,'YTD Scores'!$AN$2:$BC$121,J$2,FALSE)&gt;0,VLOOKUP($C44,'YTD Scores'!$AN$2:$BC$121,J$2,FALSE),""),"")</f>
        <v/>
      </c>
      <c r="K44" s="81" t="str">
        <f>IF($C44&gt;0,IF(VLOOKUP($C44,'YTD Scores'!$AN$2:$BC$121,K$2,FALSE)&gt;0,VLOOKUP($C44,'YTD Scores'!$AN$2:$BC$121,K$2,FALSE),""),"")</f>
        <v/>
      </c>
      <c r="L44" s="81" t="str">
        <f>IF($C44&gt;0,IF(VLOOKUP($C44,'YTD Scores'!$AN$2:$BC$121,L$2,FALSE)&gt;0,VLOOKUP($C44,'YTD Scores'!$AN$2:$BC$121,L$2,FALSE),""),"")</f>
        <v/>
      </c>
      <c r="M44" s="81" t="str">
        <f>IF($C44&gt;0,IF(VLOOKUP($C44,'YTD Scores'!$AN$2:$BC$121,M$2,FALSE)&gt;0,VLOOKUP($C44,'YTD Scores'!$AN$2:$BC$121,M$2,FALSE),""),"")</f>
        <v/>
      </c>
      <c r="N44" s="81" t="str">
        <f>IF($C44&gt;0,IF(VLOOKUP($C44,'YTD Scores'!$AN$2:$BC$121,N$2,FALSE)&gt;0,VLOOKUP($C44,'YTD Scores'!$AN$2:$BC$121,N$2,FALSE),""),"")</f>
        <v/>
      </c>
      <c r="O44" s="81" t="str">
        <f>IF($C44&gt;0,IF(VLOOKUP($C44,'YTD Scores'!$AN$2:$BC$121,O$2,FALSE)&gt;0,VLOOKUP($C44,'YTD Scores'!$AN$2:$BC$121,O$2,FALSE),""),"")</f>
        <v/>
      </c>
      <c r="P44" s="81" t="str">
        <f>IF($C44&gt;0,IF(VLOOKUP($C44,'YTD Scores'!$AN$2:$BC$121,P$2,FALSE)&gt;0,VLOOKUP($C44,'YTD Scores'!$AN$2:$BC$121,P$2,FALSE),""),"")</f>
        <v/>
      </c>
      <c r="Q44" s="81">
        <f>IF($C44&gt;0,IF(VLOOKUP($C44,'YTD Scores'!$AN$2:$BC$121,Q$2,FALSE)&gt;0,VLOOKUP($C44,'YTD Scores'!$AN$2:$BC$121,Q$2,FALSE),""),"")</f>
        <v>35.050999999999995</v>
      </c>
    </row>
    <row r="45" spans="1:17" s="23" customFormat="1" ht="10.95" customHeight="1" x14ac:dyDescent="0.25">
      <c r="A45" s="23">
        <f t="shared" si="4"/>
        <v>42</v>
      </c>
      <c r="B45" s="84">
        <f t="shared" si="2"/>
        <v>42</v>
      </c>
      <c r="C45" s="81">
        <f>IF(LARGE('YTD Scores'!AN$2:AN$121,A45)&gt;0.99,LARGE('YTD Scores'!AN$2:AN$121,A45),0)</f>
        <v>35.082046999999996</v>
      </c>
      <c r="D45" s="24"/>
      <c r="E45" s="77" t="str">
        <f>IF(C45&gt;0,VLOOKUP(C45,'YTD Scores'!AN$2:AQ$121,4,FALSE),"")</f>
        <v>Gillian Oliver</v>
      </c>
      <c r="F45" s="81" t="str">
        <f>IF($C45&gt;0,IF(VLOOKUP($C45,'YTD Scores'!$AN$2:$BC$121,F$2,FALSE)&gt;0,VLOOKUP($C45,'YTD Scores'!$AN$2:$BC$121,F$2,FALSE),""),"")</f>
        <v/>
      </c>
      <c r="G45" s="81" t="str">
        <f>IF($C45&gt;0,IF(VLOOKUP($C45,'YTD Scores'!$AN$2:$BC$121,G$2,FALSE)&gt;0,VLOOKUP($C45,'YTD Scores'!$AN$2:$BC$121,G$2,FALSE),""),"")</f>
        <v/>
      </c>
      <c r="H45" s="81">
        <f>IF($C45&gt;0,IF(VLOOKUP($C45,'YTD Scores'!$AN$2:$BC$121,H$2,FALSE)&gt;0,VLOOKUP($C45,'YTD Scores'!$AN$2:$BC$121,H$2,FALSE),""),"")</f>
        <v>35.046999999999997</v>
      </c>
      <c r="I45" s="81" t="str">
        <f>IF($C45&gt;0,IF(VLOOKUP($C45,'YTD Scores'!$AN$2:$BC$121,I$2,FALSE)&gt;0,VLOOKUP($C45,'YTD Scores'!$AN$2:$BC$121,I$2,FALSE),""),"")</f>
        <v/>
      </c>
      <c r="J45" s="81" t="str">
        <f>IF($C45&gt;0,IF(VLOOKUP($C45,'YTD Scores'!$AN$2:$BC$121,J$2,FALSE)&gt;0,VLOOKUP($C45,'YTD Scores'!$AN$2:$BC$121,J$2,FALSE),""),"")</f>
        <v/>
      </c>
      <c r="K45" s="81" t="str">
        <f>IF($C45&gt;0,IF(VLOOKUP($C45,'YTD Scores'!$AN$2:$BC$121,K$2,FALSE)&gt;0,VLOOKUP($C45,'YTD Scores'!$AN$2:$BC$121,K$2,FALSE),""),"")</f>
        <v/>
      </c>
      <c r="L45" s="81" t="str">
        <f>IF($C45&gt;0,IF(VLOOKUP($C45,'YTD Scores'!$AN$2:$BC$121,L$2,FALSE)&gt;0,VLOOKUP($C45,'YTD Scores'!$AN$2:$BC$121,L$2,FALSE),""),"")</f>
        <v/>
      </c>
      <c r="M45" s="81" t="str">
        <f>IF($C45&gt;0,IF(VLOOKUP($C45,'YTD Scores'!$AN$2:$BC$121,M$2,FALSE)&gt;0,VLOOKUP($C45,'YTD Scores'!$AN$2:$BC$121,M$2,FALSE),""),"")</f>
        <v/>
      </c>
      <c r="N45" s="81" t="str">
        <f>IF($C45&gt;0,IF(VLOOKUP($C45,'YTD Scores'!$AN$2:$BC$121,N$2,FALSE)&gt;0,VLOOKUP($C45,'YTD Scores'!$AN$2:$BC$121,N$2,FALSE),""),"")</f>
        <v/>
      </c>
      <c r="O45" s="81" t="str">
        <f>IF($C45&gt;0,IF(VLOOKUP($C45,'YTD Scores'!$AN$2:$BC$121,O$2,FALSE)&gt;0,VLOOKUP($C45,'YTD Scores'!$AN$2:$BC$121,O$2,FALSE),""),"")</f>
        <v/>
      </c>
      <c r="P45" s="81" t="str">
        <f>IF($C45&gt;0,IF(VLOOKUP($C45,'YTD Scores'!$AN$2:$BC$121,P$2,FALSE)&gt;0,VLOOKUP($C45,'YTD Scores'!$AN$2:$BC$121,P$2,FALSE),""),"")</f>
        <v/>
      </c>
      <c r="Q45" s="81" t="str">
        <f>IF($C45&gt;0,IF(VLOOKUP($C45,'YTD Scores'!$AN$2:$BC$121,Q$2,FALSE)&gt;0,VLOOKUP($C45,'YTD Scores'!$AN$2:$BC$121,Q$2,FALSE),""),"")</f>
        <v/>
      </c>
    </row>
    <row r="46" spans="1:17" s="23" customFormat="1" ht="10.95" customHeight="1" x14ac:dyDescent="0.25">
      <c r="A46" s="23">
        <f t="shared" si="4"/>
        <v>43</v>
      </c>
      <c r="B46" s="84">
        <f t="shared" si="2"/>
        <v>43</v>
      </c>
      <c r="C46" s="81">
        <f>IF(LARGE('YTD Scores'!AN$2:AN$121,A46)&gt;0.99,LARGE('YTD Scores'!AN$2:AN$121,A46),0)</f>
        <v>34.080045999999996</v>
      </c>
      <c r="D46" s="24"/>
      <c r="E46" s="77" t="str">
        <f>IF(C46&gt;0,VLOOKUP(C46,'YTD Scores'!AN$2:AQ$121,4,FALSE),"")</f>
        <v>Kim Dykes</v>
      </c>
      <c r="F46" s="81" t="str">
        <f>IF($C46&gt;0,IF(VLOOKUP($C46,'YTD Scores'!$AN$2:$BC$121,F$2,FALSE)&gt;0,VLOOKUP($C46,'YTD Scores'!$AN$2:$BC$121,F$2,FALSE),""),"")</f>
        <v/>
      </c>
      <c r="G46" s="81" t="str">
        <f>IF($C46&gt;0,IF(VLOOKUP($C46,'YTD Scores'!$AN$2:$BC$121,G$2,FALSE)&gt;0,VLOOKUP($C46,'YTD Scores'!$AN$2:$BC$121,G$2,FALSE),""),"")</f>
        <v/>
      </c>
      <c r="H46" s="81">
        <f>IF($C46&gt;0,IF(VLOOKUP($C46,'YTD Scores'!$AN$2:$BC$121,H$2,FALSE)&gt;0,VLOOKUP($C46,'YTD Scores'!$AN$2:$BC$121,H$2,FALSE),""),"")</f>
        <v>34.045999999999999</v>
      </c>
      <c r="I46" s="81" t="str">
        <f>IF($C46&gt;0,IF(VLOOKUP($C46,'YTD Scores'!$AN$2:$BC$121,I$2,FALSE)&gt;0,VLOOKUP($C46,'YTD Scores'!$AN$2:$BC$121,I$2,FALSE),""),"")</f>
        <v/>
      </c>
      <c r="J46" s="81" t="str">
        <f>IF($C46&gt;0,IF(VLOOKUP($C46,'YTD Scores'!$AN$2:$BC$121,J$2,FALSE)&gt;0,VLOOKUP($C46,'YTD Scores'!$AN$2:$BC$121,J$2,FALSE),""),"")</f>
        <v/>
      </c>
      <c r="K46" s="81" t="str">
        <f>IF($C46&gt;0,IF(VLOOKUP($C46,'YTD Scores'!$AN$2:$BC$121,K$2,FALSE)&gt;0,VLOOKUP($C46,'YTD Scores'!$AN$2:$BC$121,K$2,FALSE),""),"")</f>
        <v/>
      </c>
      <c r="L46" s="81" t="str">
        <f>IF($C46&gt;0,IF(VLOOKUP($C46,'YTD Scores'!$AN$2:$BC$121,L$2,FALSE)&gt;0,VLOOKUP($C46,'YTD Scores'!$AN$2:$BC$121,L$2,FALSE),""),"")</f>
        <v/>
      </c>
      <c r="M46" s="81" t="str">
        <f>IF($C46&gt;0,IF(VLOOKUP($C46,'YTD Scores'!$AN$2:$BC$121,M$2,FALSE)&gt;0,VLOOKUP($C46,'YTD Scores'!$AN$2:$BC$121,M$2,FALSE),""),"")</f>
        <v/>
      </c>
      <c r="N46" s="81" t="str">
        <f>IF($C46&gt;0,IF(VLOOKUP($C46,'YTD Scores'!$AN$2:$BC$121,N$2,FALSE)&gt;0,VLOOKUP($C46,'YTD Scores'!$AN$2:$BC$121,N$2,FALSE),""),"")</f>
        <v/>
      </c>
      <c r="O46" s="81" t="str">
        <f>IF($C46&gt;0,IF(VLOOKUP($C46,'YTD Scores'!$AN$2:$BC$121,O$2,FALSE)&gt;0,VLOOKUP($C46,'YTD Scores'!$AN$2:$BC$121,O$2,FALSE),""),"")</f>
        <v/>
      </c>
      <c r="P46" s="81" t="str">
        <f>IF($C46&gt;0,IF(VLOOKUP($C46,'YTD Scores'!$AN$2:$BC$121,P$2,FALSE)&gt;0,VLOOKUP($C46,'YTD Scores'!$AN$2:$BC$121,P$2,FALSE),""),"")</f>
        <v/>
      </c>
      <c r="Q46" s="81" t="str">
        <f>IF($C46&gt;0,IF(VLOOKUP($C46,'YTD Scores'!$AN$2:$BC$121,Q$2,FALSE)&gt;0,VLOOKUP($C46,'YTD Scores'!$AN$2:$BC$121,Q$2,FALSE),""),"")</f>
        <v/>
      </c>
    </row>
    <row r="47" spans="1:17" s="23" customFormat="1" ht="10.95" customHeight="1" x14ac:dyDescent="0.25">
      <c r="A47" s="23">
        <f t="shared" si="4"/>
        <v>44</v>
      </c>
      <c r="B47" s="84">
        <f t="shared" si="2"/>
        <v>44</v>
      </c>
      <c r="C47" s="81">
        <f>IF(LARGE('YTD Scores'!AN$2:AN$121,A47)&gt;0.99,LARGE('YTD Scores'!AN$2:AN$121,A47),0)</f>
        <v>33.076042999999999</v>
      </c>
      <c r="D47" s="24"/>
      <c r="E47" s="77" t="str">
        <f>IF(C47&gt;0,VLOOKUP(C47,'YTD Scores'!AN$2:AQ$121,4,FALSE),"")</f>
        <v>Alistair Leivers</v>
      </c>
      <c r="F47" s="81" t="str">
        <f>IF($C47&gt;0,IF(VLOOKUP($C47,'YTD Scores'!$AN$2:$BC$121,F$2,FALSE)&gt;0,VLOOKUP($C47,'YTD Scores'!$AN$2:$BC$121,F$2,FALSE),""),"")</f>
        <v/>
      </c>
      <c r="G47" s="81" t="str">
        <f>IF($C47&gt;0,IF(VLOOKUP($C47,'YTD Scores'!$AN$2:$BC$121,G$2,FALSE)&gt;0,VLOOKUP($C47,'YTD Scores'!$AN$2:$BC$121,G$2,FALSE),""),"")</f>
        <v/>
      </c>
      <c r="H47" s="81" t="str">
        <f>IF($C47&gt;0,IF(VLOOKUP($C47,'YTD Scores'!$AN$2:$BC$121,H$2,FALSE)&gt;0,VLOOKUP($C47,'YTD Scores'!$AN$2:$BC$121,H$2,FALSE),""),"")</f>
        <v/>
      </c>
      <c r="I47" s="81" t="str">
        <f>IF($C47&gt;0,IF(VLOOKUP($C47,'YTD Scores'!$AN$2:$BC$121,I$2,FALSE)&gt;0,VLOOKUP($C47,'YTD Scores'!$AN$2:$BC$121,I$2,FALSE),""),"")</f>
        <v/>
      </c>
      <c r="J47" s="81" t="str">
        <f>IF($C47&gt;0,IF(VLOOKUP($C47,'YTD Scores'!$AN$2:$BC$121,J$2,FALSE)&gt;0,VLOOKUP($C47,'YTD Scores'!$AN$2:$BC$121,J$2,FALSE),""),"")</f>
        <v/>
      </c>
      <c r="K47" s="81" t="str">
        <f>IF($C47&gt;0,IF(VLOOKUP($C47,'YTD Scores'!$AN$2:$BC$121,K$2,FALSE)&gt;0,VLOOKUP($C47,'YTD Scores'!$AN$2:$BC$121,K$2,FALSE),""),"")</f>
        <v/>
      </c>
      <c r="L47" s="81" t="str">
        <f>IF($C47&gt;0,IF(VLOOKUP($C47,'YTD Scores'!$AN$2:$BC$121,L$2,FALSE)&gt;0,VLOOKUP($C47,'YTD Scores'!$AN$2:$BC$121,L$2,FALSE),""),"")</f>
        <v/>
      </c>
      <c r="M47" s="81" t="str">
        <f>IF($C47&gt;0,IF(VLOOKUP($C47,'YTD Scores'!$AN$2:$BC$121,M$2,FALSE)&gt;0,VLOOKUP($C47,'YTD Scores'!$AN$2:$BC$121,M$2,FALSE),""),"")</f>
        <v/>
      </c>
      <c r="N47" s="81">
        <f>IF($C47&gt;0,IF(VLOOKUP($C47,'YTD Scores'!$AN$2:$BC$121,N$2,FALSE)&gt;0,VLOOKUP($C47,'YTD Scores'!$AN$2:$BC$121,N$2,FALSE),""),"")</f>
        <v>33.042999999999999</v>
      </c>
      <c r="O47" s="81" t="str">
        <f>IF($C47&gt;0,IF(VLOOKUP($C47,'YTD Scores'!$AN$2:$BC$121,O$2,FALSE)&gt;0,VLOOKUP($C47,'YTD Scores'!$AN$2:$BC$121,O$2,FALSE),""),"")</f>
        <v/>
      </c>
      <c r="P47" s="81" t="str">
        <f>IF($C47&gt;0,IF(VLOOKUP($C47,'YTD Scores'!$AN$2:$BC$121,P$2,FALSE)&gt;0,VLOOKUP($C47,'YTD Scores'!$AN$2:$BC$121,P$2,FALSE),""),"")</f>
        <v/>
      </c>
      <c r="Q47" s="81" t="str">
        <f>IF($C47&gt;0,IF(VLOOKUP($C47,'YTD Scores'!$AN$2:$BC$121,Q$2,FALSE)&gt;0,VLOOKUP($C47,'YTD Scores'!$AN$2:$BC$121,Q$2,FALSE),""),"")</f>
        <v/>
      </c>
    </row>
    <row r="48" spans="1:17" s="23" customFormat="1" ht="10.95" customHeight="1" x14ac:dyDescent="0.25">
      <c r="A48" s="23">
        <f t="shared" si="4"/>
        <v>45</v>
      </c>
      <c r="B48" s="84">
        <f t="shared" si="2"/>
        <v>45</v>
      </c>
      <c r="C48" s="81">
        <f>IF(LARGE('YTD Scores'!AN$2:AN$121,A48)&gt;0.99,LARGE('YTD Scores'!AN$2:AN$121,A48),0)</f>
        <v>30.075045000000003</v>
      </c>
      <c r="D48" s="24"/>
      <c r="E48" s="77" t="str">
        <f>IF(C48&gt;0,VLOOKUP(C48,'YTD Scores'!AN$2:AQ$121,4,FALSE),"")</f>
        <v>Kirsten Burnett</v>
      </c>
      <c r="F48" s="81">
        <f>IF($C48&gt;0,IF(VLOOKUP($C48,'YTD Scores'!$AN$2:$BC$121,F$2,FALSE)&gt;0,VLOOKUP($C48,'YTD Scores'!$AN$2:$BC$121,F$2,FALSE),""),"")</f>
        <v>30.045000000000002</v>
      </c>
      <c r="G48" s="81" t="str">
        <f>IF($C48&gt;0,IF(VLOOKUP($C48,'YTD Scores'!$AN$2:$BC$121,G$2,FALSE)&gt;0,VLOOKUP($C48,'YTD Scores'!$AN$2:$BC$121,G$2,FALSE),""),"")</f>
        <v/>
      </c>
      <c r="H48" s="81" t="str">
        <f>IF($C48&gt;0,IF(VLOOKUP($C48,'YTD Scores'!$AN$2:$BC$121,H$2,FALSE)&gt;0,VLOOKUP($C48,'YTD Scores'!$AN$2:$BC$121,H$2,FALSE),""),"")</f>
        <v/>
      </c>
      <c r="I48" s="81" t="str">
        <f>IF($C48&gt;0,IF(VLOOKUP($C48,'YTD Scores'!$AN$2:$BC$121,I$2,FALSE)&gt;0,VLOOKUP($C48,'YTD Scores'!$AN$2:$BC$121,I$2,FALSE),""),"")</f>
        <v/>
      </c>
      <c r="J48" s="81" t="str">
        <f>IF($C48&gt;0,IF(VLOOKUP($C48,'YTD Scores'!$AN$2:$BC$121,J$2,FALSE)&gt;0,VLOOKUP($C48,'YTD Scores'!$AN$2:$BC$121,J$2,FALSE),""),"")</f>
        <v/>
      </c>
      <c r="K48" s="81" t="str">
        <f>IF($C48&gt;0,IF(VLOOKUP($C48,'YTD Scores'!$AN$2:$BC$121,K$2,FALSE)&gt;0,VLOOKUP($C48,'YTD Scores'!$AN$2:$BC$121,K$2,FALSE),""),"")</f>
        <v/>
      </c>
      <c r="L48" s="81" t="str">
        <f>IF($C48&gt;0,IF(VLOOKUP($C48,'YTD Scores'!$AN$2:$BC$121,L$2,FALSE)&gt;0,VLOOKUP($C48,'YTD Scores'!$AN$2:$BC$121,L$2,FALSE),""),"")</f>
        <v/>
      </c>
      <c r="M48" s="81" t="str">
        <f>IF($C48&gt;0,IF(VLOOKUP($C48,'YTD Scores'!$AN$2:$BC$121,M$2,FALSE)&gt;0,VLOOKUP($C48,'YTD Scores'!$AN$2:$BC$121,M$2,FALSE),""),"")</f>
        <v/>
      </c>
      <c r="N48" s="81" t="str">
        <f>IF($C48&gt;0,IF(VLOOKUP($C48,'YTD Scores'!$AN$2:$BC$121,N$2,FALSE)&gt;0,VLOOKUP($C48,'YTD Scores'!$AN$2:$BC$121,N$2,FALSE),""),"")</f>
        <v/>
      </c>
      <c r="O48" s="81" t="str">
        <f>IF($C48&gt;0,IF(VLOOKUP($C48,'YTD Scores'!$AN$2:$BC$121,O$2,FALSE)&gt;0,VLOOKUP($C48,'YTD Scores'!$AN$2:$BC$121,O$2,FALSE),""),"")</f>
        <v/>
      </c>
      <c r="P48" s="81" t="str">
        <f>IF($C48&gt;0,IF(VLOOKUP($C48,'YTD Scores'!$AN$2:$BC$121,P$2,FALSE)&gt;0,VLOOKUP($C48,'YTD Scores'!$AN$2:$BC$121,P$2,FALSE),""),"")</f>
        <v/>
      </c>
      <c r="Q48" s="81" t="str">
        <f>IF($C48&gt;0,IF(VLOOKUP($C48,'YTD Scores'!$AN$2:$BC$121,Q$2,FALSE)&gt;0,VLOOKUP($C48,'YTD Scores'!$AN$2:$BC$121,Q$2,FALSE),""),"")</f>
        <v/>
      </c>
    </row>
    <row r="49" spans="1:17" s="23" customFormat="1" ht="10.95" customHeight="1" x14ac:dyDescent="0.25">
      <c r="A49" s="23">
        <f t="shared" si="4"/>
        <v>46</v>
      </c>
      <c r="B49" s="84" t="str">
        <f t="shared" si="2"/>
        <v/>
      </c>
      <c r="C49" s="81">
        <f>IF(LARGE('YTD Scores'!AN$2:AN$121,A49)&gt;0.99,LARGE('YTD Scores'!AN$2:AN$121,A49),0)</f>
        <v>0</v>
      </c>
      <c r="D49" s="24"/>
      <c r="E49" s="77" t="str">
        <f>IF(C49&gt;0,VLOOKUP(C49,'YTD Scores'!AN$2:AQ$121,4,FALSE),"")</f>
        <v/>
      </c>
      <c r="F49" s="81" t="str">
        <f>IF($C49&gt;0,IF(VLOOKUP($C49,'YTD Scores'!$AN$2:$BC$121,F$2,FALSE)&gt;0,VLOOKUP($C49,'YTD Scores'!$AN$2:$BC$121,F$2,FALSE),""),"")</f>
        <v/>
      </c>
      <c r="G49" s="81" t="str">
        <f>IF($C49&gt;0,IF(VLOOKUP($C49,'YTD Scores'!$AN$2:$BC$121,G$2,FALSE)&gt;0,VLOOKUP($C49,'YTD Scores'!$AN$2:$BC$121,G$2,FALSE),""),"")</f>
        <v/>
      </c>
      <c r="H49" s="81" t="str">
        <f>IF($C49&gt;0,IF(VLOOKUP($C49,'YTD Scores'!$AN$2:$BC$121,H$2,FALSE)&gt;0,VLOOKUP($C49,'YTD Scores'!$AN$2:$BC$121,H$2,FALSE),""),"")</f>
        <v/>
      </c>
      <c r="I49" s="81" t="str">
        <f>IF($C49&gt;0,IF(VLOOKUP($C49,'YTD Scores'!$AN$2:$BC$121,I$2,FALSE)&gt;0,VLOOKUP($C49,'YTD Scores'!$AN$2:$BC$121,I$2,FALSE),""),"")</f>
        <v/>
      </c>
      <c r="J49" s="81" t="str">
        <f>IF($C49&gt;0,IF(VLOOKUP($C49,'YTD Scores'!$AN$2:$BC$121,J$2,FALSE)&gt;0,VLOOKUP($C49,'YTD Scores'!$AN$2:$BC$121,J$2,FALSE),""),"")</f>
        <v/>
      </c>
      <c r="K49" s="81" t="str">
        <f>IF($C49&gt;0,IF(VLOOKUP($C49,'YTD Scores'!$AN$2:$BC$121,K$2,FALSE)&gt;0,VLOOKUP($C49,'YTD Scores'!$AN$2:$BC$121,K$2,FALSE),""),"")</f>
        <v/>
      </c>
      <c r="L49" s="81" t="str">
        <f>IF($C49&gt;0,IF(VLOOKUP($C49,'YTD Scores'!$AN$2:$BC$121,L$2,FALSE)&gt;0,VLOOKUP($C49,'YTD Scores'!$AN$2:$BC$121,L$2,FALSE),""),"")</f>
        <v/>
      </c>
      <c r="M49" s="81" t="str">
        <f>IF($C49&gt;0,IF(VLOOKUP($C49,'YTD Scores'!$AN$2:$BC$121,M$2,FALSE)&gt;0,VLOOKUP($C49,'YTD Scores'!$AN$2:$BC$121,M$2,FALSE),""),"")</f>
        <v/>
      </c>
      <c r="N49" s="81" t="str">
        <f>IF($C49&gt;0,IF(VLOOKUP($C49,'YTD Scores'!$AN$2:$BC$121,N$2,FALSE)&gt;0,VLOOKUP($C49,'YTD Scores'!$AN$2:$BC$121,N$2,FALSE),""),"")</f>
        <v/>
      </c>
      <c r="O49" s="81" t="str">
        <f>IF($C49&gt;0,IF(VLOOKUP($C49,'YTD Scores'!$AN$2:$BC$121,O$2,FALSE)&gt;0,VLOOKUP($C49,'YTD Scores'!$AN$2:$BC$121,O$2,FALSE),""),"")</f>
        <v/>
      </c>
      <c r="P49" s="81" t="str">
        <f>IF($C49&gt;0,IF(VLOOKUP($C49,'YTD Scores'!$AN$2:$BC$121,P$2,FALSE)&gt;0,VLOOKUP($C49,'YTD Scores'!$AN$2:$BC$121,P$2,FALSE),""),"")</f>
        <v/>
      </c>
      <c r="Q49" s="81" t="str">
        <f>IF($C49&gt;0,IF(VLOOKUP($C49,'YTD Scores'!$AN$2:$BC$121,Q$2,FALSE)&gt;0,VLOOKUP($C49,'YTD Scores'!$AN$2:$BC$121,Q$2,FALSE),""),"")</f>
        <v/>
      </c>
    </row>
    <row r="50" spans="1:17" s="23" customFormat="1" ht="10.95" customHeight="1" x14ac:dyDescent="0.25">
      <c r="A50" s="23">
        <f t="shared" si="4"/>
        <v>47</v>
      </c>
      <c r="B50" s="84" t="str">
        <f t="shared" si="2"/>
        <v/>
      </c>
      <c r="C50" s="81">
        <f>IF(LARGE('YTD Scores'!AN$2:AN$121,A50)&gt;0.99,LARGE('YTD Scores'!AN$2:AN$121,A50),0)</f>
        <v>0</v>
      </c>
      <c r="D50" s="24"/>
      <c r="E50" s="77" t="str">
        <f>IF(C50&gt;0,VLOOKUP(C50,'YTD Scores'!AN$2:AQ$121,4,FALSE),"")</f>
        <v/>
      </c>
      <c r="F50" s="81" t="str">
        <f>IF($C50&gt;0,IF(VLOOKUP($C50,'YTD Scores'!$AN$2:$BC$121,F$2,FALSE)&gt;0,VLOOKUP($C50,'YTD Scores'!$AN$2:$BC$121,F$2,FALSE),""),"")</f>
        <v/>
      </c>
      <c r="G50" s="81" t="str">
        <f>IF($C50&gt;0,IF(VLOOKUP($C50,'YTD Scores'!$AN$2:$BC$121,G$2,FALSE)&gt;0,VLOOKUP($C50,'YTD Scores'!$AN$2:$BC$121,G$2,FALSE),""),"")</f>
        <v/>
      </c>
      <c r="H50" s="81" t="str">
        <f>IF($C50&gt;0,IF(VLOOKUP($C50,'YTD Scores'!$AN$2:$BC$121,H$2,FALSE)&gt;0,VLOOKUP($C50,'YTD Scores'!$AN$2:$BC$121,H$2,FALSE),""),"")</f>
        <v/>
      </c>
      <c r="I50" s="81" t="str">
        <f>IF($C50&gt;0,IF(VLOOKUP($C50,'YTD Scores'!$AN$2:$BC$121,I$2,FALSE)&gt;0,VLOOKUP($C50,'YTD Scores'!$AN$2:$BC$121,I$2,FALSE),""),"")</f>
        <v/>
      </c>
      <c r="J50" s="81" t="str">
        <f>IF($C50&gt;0,IF(VLOOKUP($C50,'YTD Scores'!$AN$2:$BC$121,J$2,FALSE)&gt;0,VLOOKUP($C50,'YTD Scores'!$AN$2:$BC$121,J$2,FALSE),""),"")</f>
        <v/>
      </c>
      <c r="K50" s="81" t="str">
        <f>IF($C50&gt;0,IF(VLOOKUP($C50,'YTD Scores'!$AN$2:$BC$121,K$2,FALSE)&gt;0,VLOOKUP($C50,'YTD Scores'!$AN$2:$BC$121,K$2,FALSE),""),"")</f>
        <v/>
      </c>
      <c r="L50" s="81" t="str">
        <f>IF($C50&gt;0,IF(VLOOKUP($C50,'YTD Scores'!$AN$2:$BC$121,L$2,FALSE)&gt;0,VLOOKUP($C50,'YTD Scores'!$AN$2:$BC$121,L$2,FALSE),""),"")</f>
        <v/>
      </c>
      <c r="M50" s="81" t="str">
        <f>IF($C50&gt;0,IF(VLOOKUP($C50,'YTD Scores'!$AN$2:$BC$121,M$2,FALSE)&gt;0,VLOOKUP($C50,'YTD Scores'!$AN$2:$BC$121,M$2,FALSE),""),"")</f>
        <v/>
      </c>
      <c r="N50" s="81" t="str">
        <f>IF($C50&gt;0,IF(VLOOKUP($C50,'YTD Scores'!$AN$2:$BC$121,N$2,FALSE)&gt;0,VLOOKUP($C50,'YTD Scores'!$AN$2:$BC$121,N$2,FALSE),""),"")</f>
        <v/>
      </c>
      <c r="O50" s="81" t="str">
        <f>IF($C50&gt;0,IF(VLOOKUP($C50,'YTD Scores'!$AN$2:$BC$121,O$2,FALSE)&gt;0,VLOOKUP($C50,'YTD Scores'!$AN$2:$BC$121,O$2,FALSE),""),"")</f>
        <v/>
      </c>
      <c r="P50" s="81" t="str">
        <f>IF($C50&gt;0,IF(VLOOKUP($C50,'YTD Scores'!$AN$2:$BC$121,P$2,FALSE)&gt;0,VLOOKUP($C50,'YTD Scores'!$AN$2:$BC$121,P$2,FALSE),""),"")</f>
        <v/>
      </c>
      <c r="Q50" s="81" t="str">
        <f>IF($C50&gt;0,IF(VLOOKUP($C50,'YTD Scores'!$AN$2:$BC$121,Q$2,FALSE)&gt;0,VLOOKUP($C50,'YTD Scores'!$AN$2:$BC$121,Q$2,FALSE),""),"")</f>
        <v/>
      </c>
    </row>
    <row r="51" spans="1:17" s="23" customFormat="1" ht="10.95" customHeight="1" x14ac:dyDescent="0.25">
      <c r="A51" s="23">
        <f t="shared" si="4"/>
        <v>48</v>
      </c>
      <c r="B51" s="84" t="str">
        <f t="shared" si="2"/>
        <v/>
      </c>
      <c r="C51" s="81">
        <f>IF(LARGE('YTD Scores'!AN$2:AN$121,A51)&gt;0.99,LARGE('YTD Scores'!AN$2:AN$121,A51),0)</f>
        <v>0</v>
      </c>
      <c r="D51" s="24"/>
      <c r="E51" s="77" t="str">
        <f>IF(C51&gt;0,VLOOKUP(C51,'YTD Scores'!AN$2:AQ$121,4,FALSE),"")</f>
        <v/>
      </c>
      <c r="F51" s="81" t="str">
        <f>IF($C51&gt;0,IF(VLOOKUP($C51,'YTD Scores'!$AN$2:$BC$121,F$2,FALSE)&gt;0,VLOOKUP($C51,'YTD Scores'!$AN$2:$BC$121,F$2,FALSE),""),"")</f>
        <v/>
      </c>
      <c r="G51" s="81" t="str">
        <f>IF($C51&gt;0,IF(VLOOKUP($C51,'YTD Scores'!$AN$2:$BC$121,G$2,FALSE)&gt;0,VLOOKUP($C51,'YTD Scores'!$AN$2:$BC$121,G$2,FALSE),""),"")</f>
        <v/>
      </c>
      <c r="H51" s="81" t="str">
        <f>IF($C51&gt;0,IF(VLOOKUP($C51,'YTD Scores'!$AN$2:$BC$121,H$2,FALSE)&gt;0,VLOOKUP($C51,'YTD Scores'!$AN$2:$BC$121,H$2,FALSE),""),"")</f>
        <v/>
      </c>
      <c r="I51" s="81" t="str">
        <f>IF($C51&gt;0,IF(VLOOKUP($C51,'YTD Scores'!$AN$2:$BC$121,I$2,FALSE)&gt;0,VLOOKUP($C51,'YTD Scores'!$AN$2:$BC$121,I$2,FALSE),""),"")</f>
        <v/>
      </c>
      <c r="J51" s="81" t="str">
        <f>IF($C51&gt;0,IF(VLOOKUP($C51,'YTD Scores'!$AN$2:$BC$121,J$2,FALSE)&gt;0,VLOOKUP($C51,'YTD Scores'!$AN$2:$BC$121,J$2,FALSE),""),"")</f>
        <v/>
      </c>
      <c r="K51" s="81" t="str">
        <f>IF($C51&gt;0,IF(VLOOKUP($C51,'YTD Scores'!$AN$2:$BC$121,K$2,FALSE)&gt;0,VLOOKUP($C51,'YTD Scores'!$AN$2:$BC$121,K$2,FALSE),""),"")</f>
        <v/>
      </c>
      <c r="L51" s="81" t="str">
        <f>IF($C51&gt;0,IF(VLOOKUP($C51,'YTD Scores'!$AN$2:$BC$121,L$2,FALSE)&gt;0,VLOOKUP($C51,'YTD Scores'!$AN$2:$BC$121,L$2,FALSE),""),"")</f>
        <v/>
      </c>
      <c r="M51" s="81" t="str">
        <f>IF($C51&gt;0,IF(VLOOKUP($C51,'YTD Scores'!$AN$2:$BC$121,M$2,FALSE)&gt;0,VLOOKUP($C51,'YTD Scores'!$AN$2:$BC$121,M$2,FALSE),""),"")</f>
        <v/>
      </c>
      <c r="N51" s="81" t="str">
        <f>IF($C51&gt;0,IF(VLOOKUP($C51,'YTD Scores'!$AN$2:$BC$121,N$2,FALSE)&gt;0,VLOOKUP($C51,'YTD Scores'!$AN$2:$BC$121,N$2,FALSE),""),"")</f>
        <v/>
      </c>
      <c r="O51" s="81" t="str">
        <f>IF($C51&gt;0,IF(VLOOKUP($C51,'YTD Scores'!$AN$2:$BC$121,O$2,FALSE)&gt;0,VLOOKUP($C51,'YTD Scores'!$AN$2:$BC$121,O$2,FALSE),""),"")</f>
        <v/>
      </c>
      <c r="P51" s="81" t="str">
        <f>IF($C51&gt;0,IF(VLOOKUP($C51,'YTD Scores'!$AN$2:$BC$121,P$2,FALSE)&gt;0,VLOOKUP($C51,'YTD Scores'!$AN$2:$BC$121,P$2,FALSE),""),"")</f>
        <v/>
      </c>
      <c r="Q51" s="81" t="str">
        <f>IF($C51&gt;0,IF(VLOOKUP($C51,'YTD Scores'!$AN$2:$BC$121,Q$2,FALSE)&gt;0,VLOOKUP($C51,'YTD Scores'!$AN$2:$BC$121,Q$2,FALSE),""),"")</f>
        <v/>
      </c>
    </row>
    <row r="52" spans="1:17" s="23" customFormat="1" ht="10.95" customHeight="1" x14ac:dyDescent="0.25">
      <c r="A52" s="23">
        <f t="shared" si="4"/>
        <v>49</v>
      </c>
      <c r="B52" s="84" t="str">
        <f t="shared" si="2"/>
        <v/>
      </c>
      <c r="C52" s="81">
        <f>IF(LARGE('YTD Scores'!AN$2:AN$121,A52)&gt;0.99,LARGE('YTD Scores'!AN$2:AN$121,A52),0)</f>
        <v>0</v>
      </c>
      <c r="D52" s="24"/>
      <c r="E52" s="77" t="str">
        <f>IF(C52&gt;0,VLOOKUP(C52,'YTD Scores'!AN$2:AQ$121,4,FALSE),"")</f>
        <v/>
      </c>
      <c r="F52" s="81" t="str">
        <f>IF($C52&gt;0,IF(VLOOKUP($C52,'YTD Scores'!$AN$2:$BC$121,F$2,FALSE)&gt;0,VLOOKUP($C52,'YTD Scores'!$AN$2:$BC$121,F$2,FALSE),""),"")</f>
        <v/>
      </c>
      <c r="G52" s="81" t="str">
        <f>IF($C52&gt;0,IF(VLOOKUP($C52,'YTD Scores'!$AN$2:$BC$121,G$2,FALSE)&gt;0,VLOOKUP($C52,'YTD Scores'!$AN$2:$BC$121,G$2,FALSE),""),"")</f>
        <v/>
      </c>
      <c r="H52" s="81" t="str">
        <f>IF($C52&gt;0,IF(VLOOKUP($C52,'YTD Scores'!$AN$2:$BC$121,H$2,FALSE)&gt;0,VLOOKUP($C52,'YTD Scores'!$AN$2:$BC$121,H$2,FALSE),""),"")</f>
        <v/>
      </c>
      <c r="I52" s="81" t="str">
        <f>IF($C52&gt;0,IF(VLOOKUP($C52,'YTD Scores'!$AN$2:$BC$121,I$2,FALSE)&gt;0,VLOOKUP($C52,'YTD Scores'!$AN$2:$BC$121,I$2,FALSE),""),"")</f>
        <v/>
      </c>
      <c r="J52" s="81" t="str">
        <f>IF($C52&gt;0,IF(VLOOKUP($C52,'YTD Scores'!$AN$2:$BC$121,J$2,FALSE)&gt;0,VLOOKUP($C52,'YTD Scores'!$AN$2:$BC$121,J$2,FALSE),""),"")</f>
        <v/>
      </c>
      <c r="K52" s="81" t="str">
        <f>IF($C52&gt;0,IF(VLOOKUP($C52,'YTD Scores'!$AN$2:$BC$121,K$2,FALSE)&gt;0,VLOOKUP($C52,'YTD Scores'!$AN$2:$BC$121,K$2,FALSE),""),"")</f>
        <v/>
      </c>
      <c r="L52" s="81" t="str">
        <f>IF($C52&gt;0,IF(VLOOKUP($C52,'YTD Scores'!$AN$2:$BC$121,L$2,FALSE)&gt;0,VLOOKUP($C52,'YTD Scores'!$AN$2:$BC$121,L$2,FALSE),""),"")</f>
        <v/>
      </c>
      <c r="M52" s="81" t="str">
        <f>IF($C52&gt;0,IF(VLOOKUP($C52,'YTD Scores'!$AN$2:$BC$121,M$2,FALSE)&gt;0,VLOOKUP($C52,'YTD Scores'!$AN$2:$BC$121,M$2,FALSE),""),"")</f>
        <v/>
      </c>
      <c r="N52" s="81" t="str">
        <f>IF($C52&gt;0,IF(VLOOKUP($C52,'YTD Scores'!$AN$2:$BC$121,N$2,FALSE)&gt;0,VLOOKUP($C52,'YTD Scores'!$AN$2:$BC$121,N$2,FALSE),""),"")</f>
        <v/>
      </c>
      <c r="O52" s="81" t="str">
        <f>IF($C52&gt;0,IF(VLOOKUP($C52,'YTD Scores'!$AN$2:$BC$121,O$2,FALSE)&gt;0,VLOOKUP($C52,'YTD Scores'!$AN$2:$BC$121,O$2,FALSE),""),"")</f>
        <v/>
      </c>
      <c r="P52" s="81" t="str">
        <f>IF($C52&gt;0,IF(VLOOKUP($C52,'YTD Scores'!$AN$2:$BC$121,P$2,FALSE)&gt;0,VLOOKUP($C52,'YTD Scores'!$AN$2:$BC$121,P$2,FALSE),""),"")</f>
        <v/>
      </c>
      <c r="Q52" s="81" t="str">
        <f>IF($C52&gt;0,IF(VLOOKUP($C52,'YTD Scores'!$AN$2:$BC$121,Q$2,FALSE)&gt;0,VLOOKUP($C52,'YTD Scores'!$AN$2:$BC$121,Q$2,FALSE),""),"")</f>
        <v/>
      </c>
    </row>
    <row r="53" spans="1:17" s="23" customFormat="1" ht="10.95" customHeight="1" x14ac:dyDescent="0.25">
      <c r="A53" s="23">
        <f t="shared" ref="A53:A116" si="5">A52+1</f>
        <v>50</v>
      </c>
      <c r="B53" s="84" t="str">
        <f t="shared" si="2"/>
        <v/>
      </c>
      <c r="C53" s="81">
        <f>IF(LARGE('YTD Scores'!AN$2:AN$121,A53)&gt;0.99,LARGE('YTD Scores'!AN$2:AN$121,A53),0)</f>
        <v>0</v>
      </c>
      <c r="D53" s="24"/>
      <c r="E53" s="77" t="str">
        <f>IF(C53&gt;0,VLOOKUP(C53,'YTD Scores'!AN$2:AQ$121,4,FALSE),"")</f>
        <v/>
      </c>
      <c r="F53" s="81" t="str">
        <f>IF($C53&gt;0,IF(VLOOKUP($C53,'YTD Scores'!$AN$2:$BC$121,F$2,FALSE)&gt;0,VLOOKUP($C53,'YTD Scores'!$AN$2:$BC$121,F$2,FALSE),""),"")</f>
        <v/>
      </c>
      <c r="G53" s="81" t="str">
        <f>IF($C53&gt;0,IF(VLOOKUP($C53,'YTD Scores'!$AN$2:$BC$121,G$2,FALSE)&gt;0,VLOOKUP($C53,'YTD Scores'!$AN$2:$BC$121,G$2,FALSE),""),"")</f>
        <v/>
      </c>
      <c r="H53" s="81" t="str">
        <f>IF($C53&gt;0,IF(VLOOKUP($C53,'YTD Scores'!$AN$2:$BC$121,H$2,FALSE)&gt;0,VLOOKUP($C53,'YTD Scores'!$AN$2:$BC$121,H$2,FALSE),""),"")</f>
        <v/>
      </c>
      <c r="I53" s="81" t="str">
        <f>IF($C53&gt;0,IF(VLOOKUP($C53,'YTD Scores'!$AN$2:$BC$121,I$2,FALSE)&gt;0,VLOOKUP($C53,'YTD Scores'!$AN$2:$BC$121,I$2,FALSE),""),"")</f>
        <v/>
      </c>
      <c r="J53" s="81" t="str">
        <f>IF($C53&gt;0,IF(VLOOKUP($C53,'YTD Scores'!$AN$2:$BC$121,J$2,FALSE)&gt;0,VLOOKUP($C53,'YTD Scores'!$AN$2:$BC$121,J$2,FALSE),""),"")</f>
        <v/>
      </c>
      <c r="K53" s="81" t="str">
        <f>IF($C53&gt;0,IF(VLOOKUP($C53,'YTD Scores'!$AN$2:$BC$121,K$2,FALSE)&gt;0,VLOOKUP($C53,'YTD Scores'!$AN$2:$BC$121,K$2,FALSE),""),"")</f>
        <v/>
      </c>
      <c r="L53" s="81" t="str">
        <f>IF($C53&gt;0,IF(VLOOKUP($C53,'YTD Scores'!$AN$2:$BC$121,L$2,FALSE)&gt;0,VLOOKUP($C53,'YTD Scores'!$AN$2:$BC$121,L$2,FALSE),""),"")</f>
        <v/>
      </c>
      <c r="M53" s="81" t="str">
        <f>IF($C53&gt;0,IF(VLOOKUP($C53,'YTD Scores'!$AN$2:$BC$121,M$2,FALSE)&gt;0,VLOOKUP($C53,'YTD Scores'!$AN$2:$BC$121,M$2,FALSE),""),"")</f>
        <v/>
      </c>
      <c r="N53" s="81" t="str">
        <f>IF($C53&gt;0,IF(VLOOKUP($C53,'YTD Scores'!$AN$2:$BC$121,N$2,FALSE)&gt;0,VLOOKUP($C53,'YTD Scores'!$AN$2:$BC$121,N$2,FALSE),""),"")</f>
        <v/>
      </c>
      <c r="O53" s="81" t="str">
        <f>IF($C53&gt;0,IF(VLOOKUP($C53,'YTD Scores'!$AN$2:$BC$121,O$2,FALSE)&gt;0,VLOOKUP($C53,'YTD Scores'!$AN$2:$BC$121,O$2,FALSE),""),"")</f>
        <v/>
      </c>
      <c r="P53" s="81" t="str">
        <f>IF($C53&gt;0,IF(VLOOKUP($C53,'YTD Scores'!$AN$2:$BC$121,P$2,FALSE)&gt;0,VLOOKUP($C53,'YTD Scores'!$AN$2:$BC$121,P$2,FALSE),""),"")</f>
        <v/>
      </c>
      <c r="Q53" s="81" t="str">
        <f>IF($C53&gt;0,IF(VLOOKUP($C53,'YTD Scores'!$AN$2:$BC$121,Q$2,FALSE)&gt;0,VLOOKUP($C53,'YTD Scores'!$AN$2:$BC$121,Q$2,FALSE),""),"")</f>
        <v/>
      </c>
    </row>
    <row r="54" spans="1:17" s="23" customFormat="1" ht="10.95" customHeight="1" x14ac:dyDescent="0.25">
      <c r="A54" s="23">
        <f t="shared" si="5"/>
        <v>51</v>
      </c>
      <c r="B54" s="84" t="str">
        <f t="shared" si="2"/>
        <v/>
      </c>
      <c r="C54" s="81">
        <f>IF(LARGE('YTD Scores'!AN$2:AN$121,A54)&gt;0.99,LARGE('YTD Scores'!AN$2:AN$121,A54),0)</f>
        <v>0</v>
      </c>
      <c r="D54" s="24"/>
      <c r="E54" s="77" t="str">
        <f>IF(C54&gt;0,VLOOKUP(C54,'YTD Scores'!AN$2:AQ$121,4,FALSE),"")</f>
        <v/>
      </c>
      <c r="F54" s="81" t="str">
        <f>IF($C54&gt;0,IF(VLOOKUP($C54,'YTD Scores'!$AN$2:$BC$121,F$2,FALSE)&gt;0,VLOOKUP($C54,'YTD Scores'!$AN$2:$BC$121,F$2,FALSE),""),"")</f>
        <v/>
      </c>
      <c r="G54" s="81" t="str">
        <f>IF($C54&gt;0,IF(VLOOKUP($C54,'YTD Scores'!$AN$2:$BC$121,G$2,FALSE)&gt;0,VLOOKUP($C54,'YTD Scores'!$AN$2:$BC$121,G$2,FALSE),""),"")</f>
        <v/>
      </c>
      <c r="H54" s="81" t="str">
        <f>IF($C54&gt;0,IF(VLOOKUP($C54,'YTD Scores'!$AN$2:$BC$121,H$2,FALSE)&gt;0,VLOOKUP($C54,'YTD Scores'!$AN$2:$BC$121,H$2,FALSE),""),"")</f>
        <v/>
      </c>
      <c r="I54" s="81" t="str">
        <f>IF($C54&gt;0,IF(VLOOKUP($C54,'YTD Scores'!$AN$2:$BC$121,I$2,FALSE)&gt;0,VLOOKUP($C54,'YTD Scores'!$AN$2:$BC$121,I$2,FALSE),""),"")</f>
        <v/>
      </c>
      <c r="J54" s="81" t="str">
        <f>IF($C54&gt;0,IF(VLOOKUP($C54,'YTD Scores'!$AN$2:$BC$121,J$2,FALSE)&gt;0,VLOOKUP($C54,'YTD Scores'!$AN$2:$BC$121,J$2,FALSE),""),"")</f>
        <v/>
      </c>
      <c r="K54" s="81" t="str">
        <f>IF($C54&gt;0,IF(VLOOKUP($C54,'YTD Scores'!$AN$2:$BC$121,K$2,FALSE)&gt;0,VLOOKUP($C54,'YTD Scores'!$AN$2:$BC$121,K$2,FALSE),""),"")</f>
        <v/>
      </c>
      <c r="L54" s="81" t="str">
        <f>IF($C54&gt;0,IF(VLOOKUP($C54,'YTD Scores'!$AN$2:$BC$121,L$2,FALSE)&gt;0,VLOOKUP($C54,'YTD Scores'!$AN$2:$BC$121,L$2,FALSE),""),"")</f>
        <v/>
      </c>
      <c r="M54" s="81" t="str">
        <f>IF($C54&gt;0,IF(VLOOKUP($C54,'YTD Scores'!$AN$2:$BC$121,M$2,FALSE)&gt;0,VLOOKUP($C54,'YTD Scores'!$AN$2:$BC$121,M$2,FALSE),""),"")</f>
        <v/>
      </c>
      <c r="N54" s="81" t="str">
        <f>IF($C54&gt;0,IF(VLOOKUP($C54,'YTD Scores'!$AN$2:$BC$121,N$2,FALSE)&gt;0,VLOOKUP($C54,'YTD Scores'!$AN$2:$BC$121,N$2,FALSE),""),"")</f>
        <v/>
      </c>
      <c r="O54" s="81" t="str">
        <f>IF($C54&gt;0,IF(VLOOKUP($C54,'YTD Scores'!$AN$2:$BC$121,O$2,FALSE)&gt;0,VLOOKUP($C54,'YTD Scores'!$AN$2:$BC$121,O$2,FALSE),""),"")</f>
        <v/>
      </c>
      <c r="P54" s="81" t="str">
        <f>IF($C54&gt;0,IF(VLOOKUP($C54,'YTD Scores'!$AN$2:$BC$121,P$2,FALSE)&gt;0,VLOOKUP($C54,'YTD Scores'!$AN$2:$BC$121,P$2,FALSE),""),"")</f>
        <v/>
      </c>
      <c r="Q54" s="81" t="str">
        <f>IF($C54&gt;0,IF(VLOOKUP($C54,'YTD Scores'!$AN$2:$BC$121,Q$2,FALSE)&gt;0,VLOOKUP($C54,'YTD Scores'!$AN$2:$BC$121,Q$2,FALSE),""),"")</f>
        <v/>
      </c>
    </row>
    <row r="55" spans="1:17" s="23" customFormat="1" ht="10.95" customHeight="1" x14ac:dyDescent="0.25">
      <c r="A55" s="23">
        <f t="shared" si="5"/>
        <v>52</v>
      </c>
      <c r="B55" s="84" t="str">
        <f t="shared" si="2"/>
        <v/>
      </c>
      <c r="C55" s="81">
        <f>IF(LARGE('YTD Scores'!AN$2:AN$121,A55)&gt;0.99,LARGE('YTD Scores'!AN$2:AN$121,A55),0)</f>
        <v>0</v>
      </c>
      <c r="D55" s="24"/>
      <c r="E55" s="77" t="str">
        <f>IF(C55&gt;0,VLOOKUP(C55,'YTD Scores'!AN$2:AQ$121,4,FALSE),"")</f>
        <v/>
      </c>
      <c r="F55" s="81" t="str">
        <f>IF($C55&gt;0,IF(VLOOKUP($C55,'YTD Scores'!$AN$2:$BC$121,F$2,FALSE)&gt;0,VLOOKUP($C55,'YTD Scores'!$AN$2:$BC$121,F$2,FALSE),""),"")</f>
        <v/>
      </c>
      <c r="G55" s="81" t="str">
        <f>IF($C55&gt;0,IF(VLOOKUP($C55,'YTD Scores'!$AN$2:$BC$121,G$2,FALSE)&gt;0,VLOOKUP($C55,'YTD Scores'!$AN$2:$BC$121,G$2,FALSE),""),"")</f>
        <v/>
      </c>
      <c r="H55" s="81" t="str">
        <f>IF($C55&gt;0,IF(VLOOKUP($C55,'YTD Scores'!$AN$2:$BC$121,H$2,FALSE)&gt;0,VLOOKUP($C55,'YTD Scores'!$AN$2:$BC$121,H$2,FALSE),""),"")</f>
        <v/>
      </c>
      <c r="I55" s="81" t="str">
        <f>IF($C55&gt;0,IF(VLOOKUP($C55,'YTD Scores'!$AN$2:$BC$121,I$2,FALSE)&gt;0,VLOOKUP($C55,'YTD Scores'!$AN$2:$BC$121,I$2,FALSE),""),"")</f>
        <v/>
      </c>
      <c r="J55" s="81" t="str">
        <f>IF($C55&gt;0,IF(VLOOKUP($C55,'YTD Scores'!$AN$2:$BC$121,J$2,FALSE)&gt;0,VLOOKUP($C55,'YTD Scores'!$AN$2:$BC$121,J$2,FALSE),""),"")</f>
        <v/>
      </c>
      <c r="K55" s="81" t="str">
        <f>IF($C55&gt;0,IF(VLOOKUP($C55,'YTD Scores'!$AN$2:$BC$121,K$2,FALSE)&gt;0,VLOOKUP($C55,'YTD Scores'!$AN$2:$BC$121,K$2,FALSE),""),"")</f>
        <v/>
      </c>
      <c r="L55" s="81" t="str">
        <f>IF($C55&gt;0,IF(VLOOKUP($C55,'YTD Scores'!$AN$2:$BC$121,L$2,FALSE)&gt;0,VLOOKUP($C55,'YTD Scores'!$AN$2:$BC$121,L$2,FALSE),""),"")</f>
        <v/>
      </c>
      <c r="M55" s="81" t="str">
        <f>IF($C55&gt;0,IF(VLOOKUP($C55,'YTD Scores'!$AN$2:$BC$121,M$2,FALSE)&gt;0,VLOOKUP($C55,'YTD Scores'!$AN$2:$BC$121,M$2,FALSE),""),"")</f>
        <v/>
      </c>
      <c r="N55" s="81" t="str">
        <f>IF($C55&gt;0,IF(VLOOKUP($C55,'YTD Scores'!$AN$2:$BC$121,N$2,FALSE)&gt;0,VLOOKUP($C55,'YTD Scores'!$AN$2:$BC$121,N$2,FALSE),""),"")</f>
        <v/>
      </c>
      <c r="O55" s="81" t="str">
        <f>IF($C55&gt;0,IF(VLOOKUP($C55,'YTD Scores'!$AN$2:$BC$121,O$2,FALSE)&gt;0,VLOOKUP($C55,'YTD Scores'!$AN$2:$BC$121,O$2,FALSE),""),"")</f>
        <v/>
      </c>
      <c r="P55" s="81" t="str">
        <f>IF($C55&gt;0,IF(VLOOKUP($C55,'YTD Scores'!$AN$2:$BC$121,P$2,FALSE)&gt;0,VLOOKUP($C55,'YTD Scores'!$AN$2:$BC$121,P$2,FALSE),""),"")</f>
        <v/>
      </c>
      <c r="Q55" s="81" t="str">
        <f>IF($C55&gt;0,IF(VLOOKUP($C55,'YTD Scores'!$AN$2:$BC$121,Q$2,FALSE)&gt;0,VLOOKUP($C55,'YTD Scores'!$AN$2:$BC$121,Q$2,FALSE),""),"")</f>
        <v/>
      </c>
    </row>
    <row r="56" spans="1:17" s="23" customFormat="1" ht="10.95" customHeight="1" x14ac:dyDescent="0.25">
      <c r="A56" s="23">
        <f t="shared" si="5"/>
        <v>53</v>
      </c>
      <c r="B56" s="84" t="str">
        <f t="shared" si="2"/>
        <v/>
      </c>
      <c r="C56" s="81">
        <f>IF(LARGE('YTD Scores'!AN$2:AN$121,A56)&gt;0.99,LARGE('YTD Scores'!AN$2:AN$121,A56),0)</f>
        <v>0</v>
      </c>
      <c r="D56" s="24"/>
      <c r="E56" s="77" t="str">
        <f>IF(C56&gt;0,VLOOKUP(C56,'YTD Scores'!AN$2:AQ$121,4,FALSE),"")</f>
        <v/>
      </c>
      <c r="F56" s="81" t="str">
        <f>IF($C56&gt;0,IF(VLOOKUP($C56,'YTD Scores'!$AN$2:$BC$121,F$2,FALSE)&gt;0,VLOOKUP($C56,'YTD Scores'!$AN$2:$BC$121,F$2,FALSE),""),"")</f>
        <v/>
      </c>
      <c r="G56" s="81" t="str">
        <f>IF($C56&gt;0,IF(VLOOKUP($C56,'YTD Scores'!$AN$2:$BC$121,G$2,FALSE)&gt;0,VLOOKUP($C56,'YTD Scores'!$AN$2:$BC$121,G$2,FALSE),""),"")</f>
        <v/>
      </c>
      <c r="H56" s="81" t="str">
        <f>IF($C56&gt;0,IF(VLOOKUP($C56,'YTD Scores'!$AN$2:$BC$121,H$2,FALSE)&gt;0,VLOOKUP($C56,'YTD Scores'!$AN$2:$BC$121,H$2,FALSE),""),"")</f>
        <v/>
      </c>
      <c r="I56" s="81" t="str">
        <f>IF($C56&gt;0,IF(VLOOKUP($C56,'YTD Scores'!$AN$2:$BC$121,I$2,FALSE)&gt;0,VLOOKUP($C56,'YTD Scores'!$AN$2:$BC$121,I$2,FALSE),""),"")</f>
        <v/>
      </c>
      <c r="J56" s="81" t="str">
        <f>IF($C56&gt;0,IF(VLOOKUP($C56,'YTD Scores'!$AN$2:$BC$121,J$2,FALSE)&gt;0,VLOOKUP($C56,'YTD Scores'!$AN$2:$BC$121,J$2,FALSE),""),"")</f>
        <v/>
      </c>
      <c r="K56" s="81" t="str">
        <f>IF($C56&gt;0,IF(VLOOKUP($C56,'YTD Scores'!$AN$2:$BC$121,K$2,FALSE)&gt;0,VLOOKUP($C56,'YTD Scores'!$AN$2:$BC$121,K$2,FALSE),""),"")</f>
        <v/>
      </c>
      <c r="L56" s="81" t="str">
        <f>IF($C56&gt;0,IF(VLOOKUP($C56,'YTD Scores'!$AN$2:$BC$121,L$2,FALSE)&gt;0,VLOOKUP($C56,'YTD Scores'!$AN$2:$BC$121,L$2,FALSE),""),"")</f>
        <v/>
      </c>
      <c r="M56" s="81" t="str">
        <f>IF($C56&gt;0,IF(VLOOKUP($C56,'YTD Scores'!$AN$2:$BC$121,M$2,FALSE)&gt;0,VLOOKUP($C56,'YTD Scores'!$AN$2:$BC$121,M$2,FALSE),""),"")</f>
        <v/>
      </c>
      <c r="N56" s="81" t="str">
        <f>IF($C56&gt;0,IF(VLOOKUP($C56,'YTD Scores'!$AN$2:$BC$121,N$2,FALSE)&gt;0,VLOOKUP($C56,'YTD Scores'!$AN$2:$BC$121,N$2,FALSE),""),"")</f>
        <v/>
      </c>
      <c r="O56" s="81" t="str">
        <f>IF($C56&gt;0,IF(VLOOKUP($C56,'YTD Scores'!$AN$2:$BC$121,O$2,FALSE)&gt;0,VLOOKUP($C56,'YTD Scores'!$AN$2:$BC$121,O$2,FALSE),""),"")</f>
        <v/>
      </c>
      <c r="P56" s="81" t="str">
        <f>IF($C56&gt;0,IF(VLOOKUP($C56,'YTD Scores'!$AN$2:$BC$121,P$2,FALSE)&gt;0,VLOOKUP($C56,'YTD Scores'!$AN$2:$BC$121,P$2,FALSE),""),"")</f>
        <v/>
      </c>
      <c r="Q56" s="81" t="str">
        <f>IF($C56&gt;0,IF(VLOOKUP($C56,'YTD Scores'!$AN$2:$BC$121,Q$2,FALSE)&gt;0,VLOOKUP($C56,'YTD Scores'!$AN$2:$BC$121,Q$2,FALSE),""),"")</f>
        <v/>
      </c>
    </row>
    <row r="57" spans="1:17" s="23" customFormat="1" ht="10.95" customHeight="1" x14ac:dyDescent="0.25">
      <c r="A57" s="23">
        <f t="shared" si="5"/>
        <v>54</v>
      </c>
      <c r="B57" s="84" t="str">
        <f t="shared" si="2"/>
        <v/>
      </c>
      <c r="C57" s="81">
        <f>IF(LARGE('YTD Scores'!AN$2:AN$121,A57)&gt;0.99,LARGE('YTD Scores'!AN$2:AN$121,A57),0)</f>
        <v>0</v>
      </c>
      <c r="D57" s="24"/>
      <c r="E57" s="77" t="str">
        <f>IF(C57&gt;0,VLOOKUP(C57,'YTD Scores'!AN$2:AQ$121,4,FALSE),"")</f>
        <v/>
      </c>
      <c r="F57" s="81" t="str">
        <f>IF($C57&gt;0,IF(VLOOKUP($C57,'YTD Scores'!$AN$2:$BC$121,F$2,FALSE)&gt;0,VLOOKUP($C57,'YTD Scores'!$AN$2:$BC$121,F$2,FALSE),""),"")</f>
        <v/>
      </c>
      <c r="G57" s="81" t="str">
        <f>IF($C57&gt;0,IF(VLOOKUP($C57,'YTD Scores'!$AN$2:$BC$121,G$2,FALSE)&gt;0,VLOOKUP($C57,'YTD Scores'!$AN$2:$BC$121,G$2,FALSE),""),"")</f>
        <v/>
      </c>
      <c r="H57" s="81" t="str">
        <f>IF($C57&gt;0,IF(VLOOKUP($C57,'YTD Scores'!$AN$2:$BC$121,H$2,FALSE)&gt;0,VLOOKUP($C57,'YTD Scores'!$AN$2:$BC$121,H$2,FALSE),""),"")</f>
        <v/>
      </c>
      <c r="I57" s="81" t="str">
        <f>IF($C57&gt;0,IF(VLOOKUP($C57,'YTD Scores'!$AN$2:$BC$121,I$2,FALSE)&gt;0,VLOOKUP($C57,'YTD Scores'!$AN$2:$BC$121,I$2,FALSE),""),"")</f>
        <v/>
      </c>
      <c r="J57" s="81" t="str">
        <f>IF($C57&gt;0,IF(VLOOKUP($C57,'YTD Scores'!$AN$2:$BC$121,J$2,FALSE)&gt;0,VLOOKUP($C57,'YTD Scores'!$AN$2:$BC$121,J$2,FALSE),""),"")</f>
        <v/>
      </c>
      <c r="K57" s="81" t="str">
        <f>IF($C57&gt;0,IF(VLOOKUP($C57,'YTD Scores'!$AN$2:$BC$121,K$2,FALSE)&gt;0,VLOOKUP($C57,'YTD Scores'!$AN$2:$BC$121,K$2,FALSE),""),"")</f>
        <v/>
      </c>
      <c r="L57" s="81" t="str">
        <f>IF($C57&gt;0,IF(VLOOKUP($C57,'YTD Scores'!$AN$2:$BC$121,L$2,FALSE)&gt;0,VLOOKUP($C57,'YTD Scores'!$AN$2:$BC$121,L$2,FALSE),""),"")</f>
        <v/>
      </c>
      <c r="M57" s="81" t="str">
        <f>IF($C57&gt;0,IF(VLOOKUP($C57,'YTD Scores'!$AN$2:$BC$121,M$2,FALSE)&gt;0,VLOOKUP($C57,'YTD Scores'!$AN$2:$BC$121,M$2,FALSE),""),"")</f>
        <v/>
      </c>
      <c r="N57" s="81" t="str">
        <f>IF($C57&gt;0,IF(VLOOKUP($C57,'YTD Scores'!$AN$2:$BC$121,N$2,FALSE)&gt;0,VLOOKUP($C57,'YTD Scores'!$AN$2:$BC$121,N$2,FALSE),""),"")</f>
        <v/>
      </c>
      <c r="O57" s="81" t="str">
        <f>IF($C57&gt;0,IF(VLOOKUP($C57,'YTD Scores'!$AN$2:$BC$121,O$2,FALSE)&gt;0,VLOOKUP($C57,'YTD Scores'!$AN$2:$BC$121,O$2,FALSE),""),"")</f>
        <v/>
      </c>
      <c r="P57" s="81" t="str">
        <f>IF($C57&gt;0,IF(VLOOKUP($C57,'YTD Scores'!$AN$2:$BC$121,P$2,FALSE)&gt;0,VLOOKUP($C57,'YTD Scores'!$AN$2:$BC$121,P$2,FALSE),""),"")</f>
        <v/>
      </c>
      <c r="Q57" s="81" t="str">
        <f>IF($C57&gt;0,IF(VLOOKUP($C57,'YTD Scores'!$AN$2:$BC$121,Q$2,FALSE)&gt;0,VLOOKUP($C57,'YTD Scores'!$AN$2:$BC$121,Q$2,FALSE),""),"")</f>
        <v/>
      </c>
    </row>
    <row r="58" spans="1:17" s="23" customFormat="1" ht="10.95" customHeight="1" x14ac:dyDescent="0.25">
      <c r="A58" s="23">
        <f t="shared" si="5"/>
        <v>55</v>
      </c>
      <c r="B58" s="84" t="str">
        <f t="shared" si="2"/>
        <v/>
      </c>
      <c r="C58" s="81">
        <f>IF(LARGE('YTD Scores'!AN$2:AN$121,A58)&gt;0.99,LARGE('YTD Scores'!AN$2:AN$121,A58),0)</f>
        <v>0</v>
      </c>
      <c r="D58" s="24"/>
      <c r="E58" s="77" t="str">
        <f>IF(C58&gt;0,VLOOKUP(C58,'YTD Scores'!AN$2:AQ$121,4,FALSE),"")</f>
        <v/>
      </c>
      <c r="F58" s="81" t="str">
        <f>IF($C58&gt;0,IF(VLOOKUP($C58,'YTD Scores'!$AN$2:$BC$121,F$2,FALSE)&gt;0,VLOOKUP($C58,'YTD Scores'!$AN$2:$BC$121,F$2,FALSE),""),"")</f>
        <v/>
      </c>
      <c r="G58" s="81" t="str">
        <f>IF($C58&gt;0,IF(VLOOKUP($C58,'YTD Scores'!$AN$2:$BC$121,G$2,FALSE)&gt;0,VLOOKUP($C58,'YTD Scores'!$AN$2:$BC$121,G$2,FALSE),""),"")</f>
        <v/>
      </c>
      <c r="H58" s="81" t="str">
        <f>IF($C58&gt;0,IF(VLOOKUP($C58,'YTD Scores'!$AN$2:$BC$121,H$2,FALSE)&gt;0,VLOOKUP($C58,'YTD Scores'!$AN$2:$BC$121,H$2,FALSE),""),"")</f>
        <v/>
      </c>
      <c r="I58" s="81" t="str">
        <f>IF($C58&gt;0,IF(VLOOKUP($C58,'YTD Scores'!$AN$2:$BC$121,I$2,FALSE)&gt;0,VLOOKUP($C58,'YTD Scores'!$AN$2:$BC$121,I$2,FALSE),""),"")</f>
        <v/>
      </c>
      <c r="J58" s="81" t="str">
        <f>IF($C58&gt;0,IF(VLOOKUP($C58,'YTD Scores'!$AN$2:$BC$121,J$2,FALSE)&gt;0,VLOOKUP($C58,'YTD Scores'!$AN$2:$BC$121,J$2,FALSE),""),"")</f>
        <v/>
      </c>
      <c r="K58" s="81" t="str">
        <f>IF($C58&gt;0,IF(VLOOKUP($C58,'YTD Scores'!$AN$2:$BC$121,K$2,FALSE)&gt;0,VLOOKUP($C58,'YTD Scores'!$AN$2:$BC$121,K$2,FALSE),""),"")</f>
        <v/>
      </c>
      <c r="L58" s="81" t="str">
        <f>IF($C58&gt;0,IF(VLOOKUP($C58,'YTD Scores'!$AN$2:$BC$121,L$2,FALSE)&gt;0,VLOOKUP($C58,'YTD Scores'!$AN$2:$BC$121,L$2,FALSE),""),"")</f>
        <v/>
      </c>
      <c r="M58" s="81" t="str">
        <f>IF($C58&gt;0,IF(VLOOKUP($C58,'YTD Scores'!$AN$2:$BC$121,M$2,FALSE)&gt;0,VLOOKUP($C58,'YTD Scores'!$AN$2:$BC$121,M$2,FALSE),""),"")</f>
        <v/>
      </c>
      <c r="N58" s="81" t="str">
        <f>IF($C58&gt;0,IF(VLOOKUP($C58,'YTD Scores'!$AN$2:$BC$121,N$2,FALSE)&gt;0,VLOOKUP($C58,'YTD Scores'!$AN$2:$BC$121,N$2,FALSE),""),"")</f>
        <v/>
      </c>
      <c r="O58" s="81" t="str">
        <f>IF($C58&gt;0,IF(VLOOKUP($C58,'YTD Scores'!$AN$2:$BC$121,O$2,FALSE)&gt;0,VLOOKUP($C58,'YTD Scores'!$AN$2:$BC$121,O$2,FALSE),""),"")</f>
        <v/>
      </c>
      <c r="P58" s="81" t="str">
        <f>IF($C58&gt;0,IF(VLOOKUP($C58,'YTD Scores'!$AN$2:$BC$121,P$2,FALSE)&gt;0,VLOOKUP($C58,'YTD Scores'!$AN$2:$BC$121,P$2,FALSE),""),"")</f>
        <v/>
      </c>
      <c r="Q58" s="81" t="str">
        <f>IF($C58&gt;0,IF(VLOOKUP($C58,'YTD Scores'!$AN$2:$BC$121,Q$2,FALSE)&gt;0,VLOOKUP($C58,'YTD Scores'!$AN$2:$BC$121,Q$2,FALSE),""),"")</f>
        <v/>
      </c>
    </row>
    <row r="59" spans="1:17" s="23" customFormat="1" ht="10.95" customHeight="1" x14ac:dyDescent="0.25">
      <c r="A59" s="23">
        <f t="shared" si="5"/>
        <v>56</v>
      </c>
      <c r="B59" s="84" t="str">
        <f t="shared" si="2"/>
        <v/>
      </c>
      <c r="C59" s="81">
        <f>IF(LARGE('YTD Scores'!AN$2:AN$121,A59)&gt;0.99,LARGE('YTD Scores'!AN$2:AN$121,A59),0)</f>
        <v>0</v>
      </c>
      <c r="D59" s="24"/>
      <c r="E59" s="77" t="str">
        <f>IF(C59&gt;0,VLOOKUP(C59,'YTD Scores'!AN$2:AQ$121,4,FALSE),"")</f>
        <v/>
      </c>
      <c r="F59" s="81" t="str">
        <f>IF($C59&gt;0,IF(VLOOKUP($C59,'YTD Scores'!$AN$2:$BC$121,F$2,FALSE)&gt;0,VLOOKUP($C59,'YTD Scores'!$AN$2:$BC$121,F$2,FALSE),""),"")</f>
        <v/>
      </c>
      <c r="G59" s="81" t="str">
        <f>IF($C59&gt;0,IF(VLOOKUP($C59,'YTD Scores'!$AN$2:$BC$121,G$2,FALSE)&gt;0,VLOOKUP($C59,'YTD Scores'!$AN$2:$BC$121,G$2,FALSE),""),"")</f>
        <v/>
      </c>
      <c r="H59" s="81" t="str">
        <f>IF($C59&gt;0,IF(VLOOKUP($C59,'YTD Scores'!$AN$2:$BC$121,H$2,FALSE)&gt;0,VLOOKUP($C59,'YTD Scores'!$AN$2:$BC$121,H$2,FALSE),""),"")</f>
        <v/>
      </c>
      <c r="I59" s="81" t="str">
        <f>IF($C59&gt;0,IF(VLOOKUP($C59,'YTD Scores'!$AN$2:$BC$121,I$2,FALSE)&gt;0,VLOOKUP($C59,'YTD Scores'!$AN$2:$BC$121,I$2,FALSE),""),"")</f>
        <v/>
      </c>
      <c r="J59" s="81" t="str">
        <f>IF($C59&gt;0,IF(VLOOKUP($C59,'YTD Scores'!$AN$2:$BC$121,J$2,FALSE)&gt;0,VLOOKUP($C59,'YTD Scores'!$AN$2:$BC$121,J$2,FALSE),""),"")</f>
        <v/>
      </c>
      <c r="K59" s="81" t="str">
        <f>IF($C59&gt;0,IF(VLOOKUP($C59,'YTD Scores'!$AN$2:$BC$121,K$2,FALSE)&gt;0,VLOOKUP($C59,'YTD Scores'!$AN$2:$BC$121,K$2,FALSE),""),"")</f>
        <v/>
      </c>
      <c r="L59" s="81" t="str">
        <f>IF($C59&gt;0,IF(VLOOKUP($C59,'YTD Scores'!$AN$2:$BC$121,L$2,FALSE)&gt;0,VLOOKUP($C59,'YTD Scores'!$AN$2:$BC$121,L$2,FALSE),""),"")</f>
        <v/>
      </c>
      <c r="M59" s="81" t="str">
        <f>IF($C59&gt;0,IF(VLOOKUP($C59,'YTD Scores'!$AN$2:$BC$121,M$2,FALSE)&gt;0,VLOOKUP($C59,'YTD Scores'!$AN$2:$BC$121,M$2,FALSE),""),"")</f>
        <v/>
      </c>
      <c r="N59" s="81" t="str">
        <f>IF($C59&gt;0,IF(VLOOKUP($C59,'YTD Scores'!$AN$2:$BC$121,N$2,FALSE)&gt;0,VLOOKUP($C59,'YTD Scores'!$AN$2:$BC$121,N$2,FALSE),""),"")</f>
        <v/>
      </c>
      <c r="O59" s="81" t="str">
        <f>IF($C59&gt;0,IF(VLOOKUP($C59,'YTD Scores'!$AN$2:$BC$121,O$2,FALSE)&gt;0,VLOOKUP($C59,'YTD Scores'!$AN$2:$BC$121,O$2,FALSE),""),"")</f>
        <v/>
      </c>
      <c r="P59" s="81" t="str">
        <f>IF($C59&gt;0,IF(VLOOKUP($C59,'YTD Scores'!$AN$2:$BC$121,P$2,FALSE)&gt;0,VLOOKUP($C59,'YTD Scores'!$AN$2:$BC$121,P$2,FALSE),""),"")</f>
        <v/>
      </c>
      <c r="Q59" s="81" t="str">
        <f>IF($C59&gt;0,IF(VLOOKUP($C59,'YTD Scores'!$AN$2:$BC$121,Q$2,FALSE)&gt;0,VLOOKUP($C59,'YTD Scores'!$AN$2:$BC$121,Q$2,FALSE),""),"")</f>
        <v/>
      </c>
    </row>
    <row r="60" spans="1:17" s="23" customFormat="1" ht="10.95" customHeight="1" x14ac:dyDescent="0.25">
      <c r="A60" s="23">
        <f t="shared" si="5"/>
        <v>57</v>
      </c>
      <c r="B60" s="84" t="str">
        <f t="shared" si="2"/>
        <v/>
      </c>
      <c r="C60" s="81">
        <f>IF(LARGE('YTD Scores'!AN$2:AN$121,A60)&gt;0.99,LARGE('YTD Scores'!AN$2:AN$121,A60),0)</f>
        <v>0</v>
      </c>
      <c r="D60" s="24"/>
      <c r="E60" s="77" t="str">
        <f>IF(C60&gt;0,VLOOKUP(C60,'YTD Scores'!AN$2:AQ$121,4,FALSE),"")</f>
        <v/>
      </c>
      <c r="F60" s="81" t="str">
        <f>IF($C60&gt;0,IF(VLOOKUP($C60,'YTD Scores'!$AN$2:$BC$121,F$2,FALSE)&gt;0,VLOOKUP($C60,'YTD Scores'!$AN$2:$BC$121,F$2,FALSE),""),"")</f>
        <v/>
      </c>
      <c r="G60" s="81" t="str">
        <f>IF($C60&gt;0,IF(VLOOKUP($C60,'YTD Scores'!$AN$2:$BC$121,G$2,FALSE)&gt;0,VLOOKUP($C60,'YTD Scores'!$AN$2:$BC$121,G$2,FALSE),""),"")</f>
        <v/>
      </c>
      <c r="H60" s="81" t="str">
        <f>IF($C60&gt;0,IF(VLOOKUP($C60,'YTD Scores'!$AN$2:$BC$121,H$2,FALSE)&gt;0,VLOOKUP($C60,'YTD Scores'!$AN$2:$BC$121,H$2,FALSE),""),"")</f>
        <v/>
      </c>
      <c r="I60" s="81" t="str">
        <f>IF($C60&gt;0,IF(VLOOKUP($C60,'YTD Scores'!$AN$2:$BC$121,I$2,FALSE)&gt;0,VLOOKUP($C60,'YTD Scores'!$AN$2:$BC$121,I$2,FALSE),""),"")</f>
        <v/>
      </c>
      <c r="J60" s="81" t="str">
        <f>IF($C60&gt;0,IF(VLOOKUP($C60,'YTD Scores'!$AN$2:$BC$121,J$2,FALSE)&gt;0,VLOOKUP($C60,'YTD Scores'!$AN$2:$BC$121,J$2,FALSE),""),"")</f>
        <v/>
      </c>
      <c r="K60" s="81" t="str">
        <f>IF($C60&gt;0,IF(VLOOKUP($C60,'YTD Scores'!$AN$2:$BC$121,K$2,FALSE)&gt;0,VLOOKUP($C60,'YTD Scores'!$AN$2:$BC$121,K$2,FALSE),""),"")</f>
        <v/>
      </c>
      <c r="L60" s="81" t="str">
        <f>IF($C60&gt;0,IF(VLOOKUP($C60,'YTD Scores'!$AN$2:$BC$121,L$2,FALSE)&gt;0,VLOOKUP($C60,'YTD Scores'!$AN$2:$BC$121,L$2,FALSE),""),"")</f>
        <v/>
      </c>
      <c r="M60" s="81" t="str">
        <f>IF($C60&gt;0,IF(VLOOKUP($C60,'YTD Scores'!$AN$2:$BC$121,M$2,FALSE)&gt;0,VLOOKUP($C60,'YTD Scores'!$AN$2:$BC$121,M$2,FALSE),""),"")</f>
        <v/>
      </c>
      <c r="N60" s="81" t="str">
        <f>IF($C60&gt;0,IF(VLOOKUP($C60,'YTD Scores'!$AN$2:$BC$121,N$2,FALSE)&gt;0,VLOOKUP($C60,'YTD Scores'!$AN$2:$BC$121,N$2,FALSE),""),"")</f>
        <v/>
      </c>
      <c r="O60" s="81" t="str">
        <f>IF($C60&gt;0,IF(VLOOKUP($C60,'YTD Scores'!$AN$2:$BC$121,O$2,FALSE)&gt;0,VLOOKUP($C60,'YTD Scores'!$AN$2:$BC$121,O$2,FALSE),""),"")</f>
        <v/>
      </c>
      <c r="P60" s="81" t="str">
        <f>IF($C60&gt;0,IF(VLOOKUP($C60,'YTD Scores'!$AN$2:$BC$121,P$2,FALSE)&gt;0,VLOOKUP($C60,'YTD Scores'!$AN$2:$BC$121,P$2,FALSE),""),"")</f>
        <v/>
      </c>
      <c r="Q60" s="81" t="str">
        <f>IF($C60&gt;0,IF(VLOOKUP($C60,'YTD Scores'!$AN$2:$BC$121,Q$2,FALSE)&gt;0,VLOOKUP($C60,'YTD Scores'!$AN$2:$BC$121,Q$2,FALSE),""),"")</f>
        <v/>
      </c>
    </row>
    <row r="61" spans="1:17" s="23" customFormat="1" ht="10.95" customHeight="1" x14ac:dyDescent="0.25">
      <c r="A61" s="23">
        <f t="shared" si="5"/>
        <v>58</v>
      </c>
      <c r="B61" s="84" t="str">
        <f t="shared" si="2"/>
        <v/>
      </c>
      <c r="C61" s="81">
        <f>IF(LARGE('YTD Scores'!AN$2:AN$121,A61)&gt;0.99,LARGE('YTD Scores'!AN$2:AN$121,A61),0)</f>
        <v>0</v>
      </c>
      <c r="D61" s="24"/>
      <c r="E61" s="77" t="str">
        <f>IF(C61&gt;0,VLOOKUP(C61,'YTD Scores'!AN$2:AQ$121,4,FALSE),"")</f>
        <v/>
      </c>
      <c r="F61" s="81" t="str">
        <f>IF($C61&gt;0,IF(VLOOKUP($C61,'YTD Scores'!$AN$2:$BC$121,F$2,FALSE)&gt;0,VLOOKUP($C61,'YTD Scores'!$AN$2:$BC$121,F$2,FALSE),""),"")</f>
        <v/>
      </c>
      <c r="G61" s="81" t="str">
        <f>IF($C61&gt;0,IF(VLOOKUP($C61,'YTD Scores'!$AN$2:$BC$121,G$2,FALSE)&gt;0,VLOOKUP($C61,'YTD Scores'!$AN$2:$BC$121,G$2,FALSE),""),"")</f>
        <v/>
      </c>
      <c r="H61" s="81" t="str">
        <f>IF($C61&gt;0,IF(VLOOKUP($C61,'YTD Scores'!$AN$2:$BC$121,H$2,FALSE)&gt;0,VLOOKUP($C61,'YTD Scores'!$AN$2:$BC$121,H$2,FALSE),""),"")</f>
        <v/>
      </c>
      <c r="I61" s="81" t="str">
        <f>IF($C61&gt;0,IF(VLOOKUP($C61,'YTD Scores'!$AN$2:$BC$121,I$2,FALSE)&gt;0,VLOOKUP($C61,'YTD Scores'!$AN$2:$BC$121,I$2,FALSE),""),"")</f>
        <v/>
      </c>
      <c r="J61" s="81" t="str">
        <f>IF($C61&gt;0,IF(VLOOKUP($C61,'YTD Scores'!$AN$2:$BC$121,J$2,FALSE)&gt;0,VLOOKUP($C61,'YTD Scores'!$AN$2:$BC$121,J$2,FALSE),""),"")</f>
        <v/>
      </c>
      <c r="K61" s="81" t="str">
        <f>IF($C61&gt;0,IF(VLOOKUP($C61,'YTD Scores'!$AN$2:$BC$121,K$2,FALSE)&gt;0,VLOOKUP($C61,'YTD Scores'!$AN$2:$BC$121,K$2,FALSE),""),"")</f>
        <v/>
      </c>
      <c r="L61" s="81" t="str">
        <f>IF($C61&gt;0,IF(VLOOKUP($C61,'YTD Scores'!$AN$2:$BC$121,L$2,FALSE)&gt;0,VLOOKUP($C61,'YTD Scores'!$AN$2:$BC$121,L$2,FALSE),""),"")</f>
        <v/>
      </c>
      <c r="M61" s="81" t="str">
        <f>IF($C61&gt;0,IF(VLOOKUP($C61,'YTD Scores'!$AN$2:$BC$121,M$2,FALSE)&gt;0,VLOOKUP($C61,'YTD Scores'!$AN$2:$BC$121,M$2,FALSE),""),"")</f>
        <v/>
      </c>
      <c r="N61" s="81" t="str">
        <f>IF($C61&gt;0,IF(VLOOKUP($C61,'YTD Scores'!$AN$2:$BC$121,N$2,FALSE)&gt;0,VLOOKUP($C61,'YTD Scores'!$AN$2:$BC$121,N$2,FALSE),""),"")</f>
        <v/>
      </c>
      <c r="O61" s="81" t="str">
        <f>IF($C61&gt;0,IF(VLOOKUP($C61,'YTD Scores'!$AN$2:$BC$121,O$2,FALSE)&gt;0,VLOOKUP($C61,'YTD Scores'!$AN$2:$BC$121,O$2,FALSE),""),"")</f>
        <v/>
      </c>
      <c r="P61" s="81" t="str">
        <f>IF($C61&gt;0,IF(VLOOKUP($C61,'YTD Scores'!$AN$2:$BC$121,P$2,FALSE)&gt;0,VLOOKUP($C61,'YTD Scores'!$AN$2:$BC$121,P$2,FALSE),""),"")</f>
        <v/>
      </c>
      <c r="Q61" s="81" t="str">
        <f>IF($C61&gt;0,IF(VLOOKUP($C61,'YTD Scores'!$AN$2:$BC$121,Q$2,FALSE)&gt;0,VLOOKUP($C61,'YTD Scores'!$AN$2:$BC$121,Q$2,FALSE),""),"")</f>
        <v/>
      </c>
    </row>
    <row r="62" spans="1:17" s="23" customFormat="1" ht="10.95" customHeight="1" x14ac:dyDescent="0.25">
      <c r="A62" s="23">
        <f t="shared" si="5"/>
        <v>59</v>
      </c>
      <c r="B62" s="84" t="str">
        <f t="shared" si="2"/>
        <v/>
      </c>
      <c r="C62" s="81">
        <f>IF(LARGE('YTD Scores'!AN$2:AN$121,A62)&gt;0.99,LARGE('YTD Scores'!AN$2:AN$121,A62),0)</f>
        <v>0</v>
      </c>
      <c r="D62" s="24"/>
      <c r="E62" s="77" t="str">
        <f>IF(C62&gt;0,VLOOKUP(C62,'YTD Scores'!AN$2:AQ$121,4,FALSE),"")</f>
        <v/>
      </c>
      <c r="F62" s="81" t="str">
        <f>IF($C62&gt;0,IF(VLOOKUP($C62,'YTD Scores'!$AN$2:$BC$121,F$2,FALSE)&gt;0,VLOOKUP($C62,'YTD Scores'!$AN$2:$BC$121,F$2,FALSE),""),"")</f>
        <v/>
      </c>
      <c r="G62" s="81" t="str">
        <f>IF($C62&gt;0,IF(VLOOKUP($C62,'YTD Scores'!$AN$2:$BC$121,G$2,FALSE)&gt;0,VLOOKUP($C62,'YTD Scores'!$AN$2:$BC$121,G$2,FALSE),""),"")</f>
        <v/>
      </c>
      <c r="H62" s="81" t="str">
        <f>IF($C62&gt;0,IF(VLOOKUP($C62,'YTD Scores'!$AN$2:$BC$121,H$2,FALSE)&gt;0,VLOOKUP($C62,'YTD Scores'!$AN$2:$BC$121,H$2,FALSE),""),"")</f>
        <v/>
      </c>
      <c r="I62" s="81" t="str">
        <f>IF($C62&gt;0,IF(VLOOKUP($C62,'YTD Scores'!$AN$2:$BC$121,I$2,FALSE)&gt;0,VLOOKUP($C62,'YTD Scores'!$AN$2:$BC$121,I$2,FALSE),""),"")</f>
        <v/>
      </c>
      <c r="J62" s="81" t="str">
        <f>IF($C62&gt;0,IF(VLOOKUP($C62,'YTD Scores'!$AN$2:$BC$121,J$2,FALSE)&gt;0,VLOOKUP($C62,'YTD Scores'!$AN$2:$BC$121,J$2,FALSE),""),"")</f>
        <v/>
      </c>
      <c r="K62" s="81" t="str">
        <f>IF($C62&gt;0,IF(VLOOKUP($C62,'YTD Scores'!$AN$2:$BC$121,K$2,FALSE)&gt;0,VLOOKUP($C62,'YTD Scores'!$AN$2:$BC$121,K$2,FALSE),""),"")</f>
        <v/>
      </c>
      <c r="L62" s="81" t="str">
        <f>IF($C62&gt;0,IF(VLOOKUP($C62,'YTD Scores'!$AN$2:$BC$121,L$2,FALSE)&gt;0,VLOOKUP($C62,'YTD Scores'!$AN$2:$BC$121,L$2,FALSE),""),"")</f>
        <v/>
      </c>
      <c r="M62" s="81" t="str">
        <f>IF($C62&gt;0,IF(VLOOKUP($C62,'YTD Scores'!$AN$2:$BC$121,M$2,FALSE)&gt;0,VLOOKUP($C62,'YTD Scores'!$AN$2:$BC$121,M$2,FALSE),""),"")</f>
        <v/>
      </c>
      <c r="N62" s="81" t="str">
        <f>IF($C62&gt;0,IF(VLOOKUP($C62,'YTD Scores'!$AN$2:$BC$121,N$2,FALSE)&gt;0,VLOOKUP($C62,'YTD Scores'!$AN$2:$BC$121,N$2,FALSE),""),"")</f>
        <v/>
      </c>
      <c r="O62" s="81" t="str">
        <f>IF($C62&gt;0,IF(VLOOKUP($C62,'YTD Scores'!$AN$2:$BC$121,O$2,FALSE)&gt;0,VLOOKUP($C62,'YTD Scores'!$AN$2:$BC$121,O$2,FALSE),""),"")</f>
        <v/>
      </c>
      <c r="P62" s="81" t="str">
        <f>IF($C62&gt;0,IF(VLOOKUP($C62,'YTD Scores'!$AN$2:$BC$121,P$2,FALSE)&gt;0,VLOOKUP($C62,'YTD Scores'!$AN$2:$BC$121,P$2,FALSE),""),"")</f>
        <v/>
      </c>
      <c r="Q62" s="81" t="str">
        <f>IF($C62&gt;0,IF(VLOOKUP($C62,'YTD Scores'!$AN$2:$BC$121,Q$2,FALSE)&gt;0,VLOOKUP($C62,'YTD Scores'!$AN$2:$BC$121,Q$2,FALSE),""),"")</f>
        <v/>
      </c>
    </row>
    <row r="63" spans="1:17" s="23" customFormat="1" ht="10.95" customHeight="1" x14ac:dyDescent="0.25">
      <c r="A63" s="23">
        <f t="shared" si="5"/>
        <v>60</v>
      </c>
      <c r="B63" s="84" t="str">
        <f t="shared" si="2"/>
        <v/>
      </c>
      <c r="C63" s="81">
        <f>IF(LARGE('YTD Scores'!AN$2:AN$121,A63)&gt;0.99,LARGE('YTD Scores'!AN$2:AN$121,A63),0)</f>
        <v>0</v>
      </c>
      <c r="D63" s="24"/>
      <c r="E63" s="77" t="str">
        <f>IF(C63&gt;0,VLOOKUP(C63,'YTD Scores'!AN$2:AQ$121,4,FALSE),"")</f>
        <v/>
      </c>
      <c r="F63" s="81" t="str">
        <f>IF($C63&gt;0,IF(VLOOKUP($C63,'YTD Scores'!$AN$2:$BC$121,F$2,FALSE)&gt;0,VLOOKUP($C63,'YTD Scores'!$AN$2:$BC$121,F$2,FALSE),""),"")</f>
        <v/>
      </c>
      <c r="G63" s="81" t="str">
        <f>IF($C63&gt;0,IF(VLOOKUP($C63,'YTD Scores'!$AN$2:$BC$121,G$2,FALSE)&gt;0,VLOOKUP($C63,'YTD Scores'!$AN$2:$BC$121,G$2,FALSE),""),"")</f>
        <v/>
      </c>
      <c r="H63" s="81" t="str">
        <f>IF($C63&gt;0,IF(VLOOKUP($C63,'YTD Scores'!$AN$2:$BC$121,H$2,FALSE)&gt;0,VLOOKUP($C63,'YTD Scores'!$AN$2:$BC$121,H$2,FALSE),""),"")</f>
        <v/>
      </c>
      <c r="I63" s="81" t="str">
        <f>IF($C63&gt;0,IF(VLOOKUP($C63,'YTD Scores'!$AN$2:$BC$121,I$2,FALSE)&gt;0,VLOOKUP($C63,'YTD Scores'!$AN$2:$BC$121,I$2,FALSE),""),"")</f>
        <v/>
      </c>
      <c r="J63" s="81" t="str">
        <f>IF($C63&gt;0,IF(VLOOKUP($C63,'YTD Scores'!$AN$2:$BC$121,J$2,FALSE)&gt;0,VLOOKUP($C63,'YTD Scores'!$AN$2:$BC$121,J$2,FALSE),""),"")</f>
        <v/>
      </c>
      <c r="K63" s="81" t="str">
        <f>IF($C63&gt;0,IF(VLOOKUP($C63,'YTD Scores'!$AN$2:$BC$121,K$2,FALSE)&gt;0,VLOOKUP($C63,'YTD Scores'!$AN$2:$BC$121,K$2,FALSE),""),"")</f>
        <v/>
      </c>
      <c r="L63" s="81" t="str">
        <f>IF($C63&gt;0,IF(VLOOKUP($C63,'YTD Scores'!$AN$2:$BC$121,L$2,FALSE)&gt;0,VLOOKUP($C63,'YTD Scores'!$AN$2:$BC$121,L$2,FALSE),""),"")</f>
        <v/>
      </c>
      <c r="M63" s="81" t="str">
        <f>IF($C63&gt;0,IF(VLOOKUP($C63,'YTD Scores'!$AN$2:$BC$121,M$2,FALSE)&gt;0,VLOOKUP($C63,'YTD Scores'!$AN$2:$BC$121,M$2,FALSE),""),"")</f>
        <v/>
      </c>
      <c r="N63" s="81" t="str">
        <f>IF($C63&gt;0,IF(VLOOKUP($C63,'YTD Scores'!$AN$2:$BC$121,N$2,FALSE)&gt;0,VLOOKUP($C63,'YTD Scores'!$AN$2:$BC$121,N$2,FALSE),""),"")</f>
        <v/>
      </c>
      <c r="O63" s="81" t="str">
        <f>IF($C63&gt;0,IF(VLOOKUP($C63,'YTD Scores'!$AN$2:$BC$121,O$2,FALSE)&gt;0,VLOOKUP($C63,'YTD Scores'!$AN$2:$BC$121,O$2,FALSE),""),"")</f>
        <v/>
      </c>
      <c r="P63" s="81" t="str">
        <f>IF($C63&gt;0,IF(VLOOKUP($C63,'YTD Scores'!$AN$2:$BC$121,P$2,FALSE)&gt;0,VLOOKUP($C63,'YTD Scores'!$AN$2:$BC$121,P$2,FALSE),""),"")</f>
        <v/>
      </c>
      <c r="Q63" s="81" t="str">
        <f>IF($C63&gt;0,IF(VLOOKUP($C63,'YTD Scores'!$AN$2:$BC$121,Q$2,FALSE)&gt;0,VLOOKUP($C63,'YTD Scores'!$AN$2:$BC$121,Q$2,FALSE),""),"")</f>
        <v/>
      </c>
    </row>
    <row r="64" spans="1:17" s="23" customFormat="1" ht="10.95" customHeight="1" x14ac:dyDescent="0.25">
      <c r="A64" s="23">
        <f t="shared" si="5"/>
        <v>61</v>
      </c>
      <c r="B64" s="84" t="str">
        <f t="shared" si="2"/>
        <v/>
      </c>
      <c r="C64" s="81">
        <f>IF(LARGE('YTD Scores'!AN$2:AN$121,A64)&gt;0.99,LARGE('YTD Scores'!AN$2:AN$121,A64),0)</f>
        <v>0</v>
      </c>
      <c r="D64" s="24"/>
      <c r="E64" s="77" t="str">
        <f>IF(C64&gt;0,VLOOKUP(C64,'YTD Scores'!AN$2:AQ$121,4,FALSE),"")</f>
        <v/>
      </c>
      <c r="F64" s="81" t="str">
        <f>IF($C64&gt;0,IF(VLOOKUP($C64,'YTD Scores'!$AN$2:$BC$121,F$2,FALSE)&gt;0,VLOOKUP($C64,'YTD Scores'!$AN$2:$BC$121,F$2,FALSE),""),"")</f>
        <v/>
      </c>
      <c r="G64" s="81" t="str">
        <f>IF($C64&gt;0,IF(VLOOKUP($C64,'YTD Scores'!$AN$2:$BC$121,G$2,FALSE)&gt;0,VLOOKUP($C64,'YTD Scores'!$AN$2:$BC$121,G$2,FALSE),""),"")</f>
        <v/>
      </c>
      <c r="H64" s="81" t="str">
        <f>IF($C64&gt;0,IF(VLOOKUP($C64,'YTD Scores'!$AN$2:$BC$121,H$2,FALSE)&gt;0,VLOOKUP($C64,'YTD Scores'!$AN$2:$BC$121,H$2,FALSE),""),"")</f>
        <v/>
      </c>
      <c r="I64" s="81" t="str">
        <f>IF($C64&gt;0,IF(VLOOKUP($C64,'YTD Scores'!$AN$2:$BC$121,I$2,FALSE)&gt;0,VLOOKUP($C64,'YTD Scores'!$AN$2:$BC$121,I$2,FALSE),""),"")</f>
        <v/>
      </c>
      <c r="J64" s="81" t="str">
        <f>IF($C64&gt;0,IF(VLOOKUP($C64,'YTD Scores'!$AN$2:$BC$121,J$2,FALSE)&gt;0,VLOOKUP($C64,'YTD Scores'!$AN$2:$BC$121,J$2,FALSE),""),"")</f>
        <v/>
      </c>
      <c r="K64" s="81" t="str">
        <f>IF($C64&gt;0,IF(VLOOKUP($C64,'YTD Scores'!$AN$2:$BC$121,K$2,FALSE)&gt;0,VLOOKUP($C64,'YTD Scores'!$AN$2:$BC$121,K$2,FALSE),""),"")</f>
        <v/>
      </c>
      <c r="L64" s="81" t="str">
        <f>IF($C64&gt;0,IF(VLOOKUP($C64,'YTD Scores'!$AN$2:$BC$121,L$2,FALSE)&gt;0,VLOOKUP($C64,'YTD Scores'!$AN$2:$BC$121,L$2,FALSE),""),"")</f>
        <v/>
      </c>
      <c r="M64" s="81" t="str">
        <f>IF($C64&gt;0,IF(VLOOKUP($C64,'YTD Scores'!$AN$2:$BC$121,M$2,FALSE)&gt;0,VLOOKUP($C64,'YTD Scores'!$AN$2:$BC$121,M$2,FALSE),""),"")</f>
        <v/>
      </c>
      <c r="N64" s="81" t="str">
        <f>IF($C64&gt;0,IF(VLOOKUP($C64,'YTD Scores'!$AN$2:$BC$121,N$2,FALSE)&gt;0,VLOOKUP($C64,'YTD Scores'!$AN$2:$BC$121,N$2,FALSE),""),"")</f>
        <v/>
      </c>
      <c r="O64" s="81" t="str">
        <f>IF($C64&gt;0,IF(VLOOKUP($C64,'YTD Scores'!$AN$2:$BC$121,O$2,FALSE)&gt;0,VLOOKUP($C64,'YTD Scores'!$AN$2:$BC$121,O$2,FALSE),""),"")</f>
        <v/>
      </c>
      <c r="P64" s="81" t="str">
        <f>IF($C64&gt;0,IF(VLOOKUP($C64,'YTD Scores'!$AN$2:$BC$121,P$2,FALSE)&gt;0,VLOOKUP($C64,'YTD Scores'!$AN$2:$BC$121,P$2,FALSE),""),"")</f>
        <v/>
      </c>
      <c r="Q64" s="81" t="str">
        <f>IF($C64&gt;0,IF(VLOOKUP($C64,'YTD Scores'!$AN$2:$BC$121,Q$2,FALSE)&gt;0,VLOOKUP($C64,'YTD Scores'!$AN$2:$BC$121,Q$2,FALSE),""),"")</f>
        <v/>
      </c>
    </row>
    <row r="65" spans="1:17" s="23" customFormat="1" ht="10.95" customHeight="1" x14ac:dyDescent="0.25">
      <c r="A65" s="23">
        <f t="shared" si="5"/>
        <v>62</v>
      </c>
      <c r="B65" s="84" t="str">
        <f t="shared" si="2"/>
        <v/>
      </c>
      <c r="C65" s="81">
        <f>IF(LARGE('YTD Scores'!AN$2:AN$121,A65)&gt;0.99,LARGE('YTD Scores'!AN$2:AN$121,A65),0)</f>
        <v>0</v>
      </c>
      <c r="D65" s="24"/>
      <c r="E65" s="77" t="str">
        <f>IF(C65&gt;0,VLOOKUP(C65,'YTD Scores'!AN$2:AQ$121,4,FALSE),"")</f>
        <v/>
      </c>
      <c r="F65" s="81" t="str">
        <f>IF($C65&gt;0,IF(VLOOKUP($C65,'YTD Scores'!$AN$2:$BC$121,F$2,FALSE)&gt;0,VLOOKUP($C65,'YTD Scores'!$AN$2:$BC$121,F$2,FALSE),""),"")</f>
        <v/>
      </c>
      <c r="G65" s="81" t="str">
        <f>IF($C65&gt;0,IF(VLOOKUP($C65,'YTD Scores'!$AN$2:$BC$121,G$2,FALSE)&gt;0,VLOOKUP($C65,'YTD Scores'!$AN$2:$BC$121,G$2,FALSE),""),"")</f>
        <v/>
      </c>
      <c r="H65" s="81" t="str">
        <f>IF($C65&gt;0,IF(VLOOKUP($C65,'YTD Scores'!$AN$2:$BC$121,H$2,FALSE)&gt;0,VLOOKUP($C65,'YTD Scores'!$AN$2:$BC$121,H$2,FALSE),""),"")</f>
        <v/>
      </c>
      <c r="I65" s="81" t="str">
        <f>IF($C65&gt;0,IF(VLOOKUP($C65,'YTD Scores'!$AN$2:$BC$121,I$2,FALSE)&gt;0,VLOOKUP($C65,'YTD Scores'!$AN$2:$BC$121,I$2,FALSE),""),"")</f>
        <v/>
      </c>
      <c r="J65" s="81" t="str">
        <f>IF($C65&gt;0,IF(VLOOKUP($C65,'YTD Scores'!$AN$2:$BC$121,J$2,FALSE)&gt;0,VLOOKUP($C65,'YTD Scores'!$AN$2:$BC$121,J$2,FALSE),""),"")</f>
        <v/>
      </c>
      <c r="K65" s="81" t="str">
        <f>IF($C65&gt;0,IF(VLOOKUP($C65,'YTD Scores'!$AN$2:$BC$121,K$2,FALSE)&gt;0,VLOOKUP($C65,'YTD Scores'!$AN$2:$BC$121,K$2,FALSE),""),"")</f>
        <v/>
      </c>
      <c r="L65" s="81" t="str">
        <f>IF($C65&gt;0,IF(VLOOKUP($C65,'YTD Scores'!$AN$2:$BC$121,L$2,FALSE)&gt;0,VLOOKUP($C65,'YTD Scores'!$AN$2:$BC$121,L$2,FALSE),""),"")</f>
        <v/>
      </c>
      <c r="M65" s="81" t="str">
        <f>IF($C65&gt;0,IF(VLOOKUP($C65,'YTD Scores'!$AN$2:$BC$121,M$2,FALSE)&gt;0,VLOOKUP($C65,'YTD Scores'!$AN$2:$BC$121,M$2,FALSE),""),"")</f>
        <v/>
      </c>
      <c r="N65" s="81" t="str">
        <f>IF($C65&gt;0,IF(VLOOKUP($C65,'YTD Scores'!$AN$2:$BC$121,N$2,FALSE)&gt;0,VLOOKUP($C65,'YTD Scores'!$AN$2:$BC$121,N$2,FALSE),""),"")</f>
        <v/>
      </c>
      <c r="O65" s="81" t="str">
        <f>IF($C65&gt;0,IF(VLOOKUP($C65,'YTD Scores'!$AN$2:$BC$121,O$2,FALSE)&gt;0,VLOOKUP($C65,'YTD Scores'!$AN$2:$BC$121,O$2,FALSE),""),"")</f>
        <v/>
      </c>
      <c r="P65" s="81" t="str">
        <f>IF($C65&gt;0,IF(VLOOKUP($C65,'YTD Scores'!$AN$2:$BC$121,P$2,FALSE)&gt;0,VLOOKUP($C65,'YTD Scores'!$AN$2:$BC$121,P$2,FALSE),""),"")</f>
        <v/>
      </c>
      <c r="Q65" s="81" t="str">
        <f>IF($C65&gt;0,IF(VLOOKUP($C65,'YTD Scores'!$AN$2:$BC$121,Q$2,FALSE)&gt;0,VLOOKUP($C65,'YTD Scores'!$AN$2:$BC$121,Q$2,FALSE),""),"")</f>
        <v/>
      </c>
    </row>
    <row r="66" spans="1:17" s="23" customFormat="1" ht="10.95" customHeight="1" x14ac:dyDescent="0.25">
      <c r="A66" s="23">
        <f t="shared" si="5"/>
        <v>63</v>
      </c>
      <c r="B66" s="84" t="str">
        <f t="shared" si="2"/>
        <v/>
      </c>
      <c r="C66" s="81">
        <f>IF(LARGE('YTD Scores'!AN$2:AN$121,A66)&gt;0.99,LARGE('YTD Scores'!AN$2:AN$121,A66),0)</f>
        <v>0</v>
      </c>
      <c r="D66" s="24"/>
      <c r="E66" s="77" t="str">
        <f>IF(C66&gt;0,VLOOKUP(C66,'YTD Scores'!AN$2:AQ$121,4,FALSE),"")</f>
        <v/>
      </c>
      <c r="F66" s="81" t="str">
        <f>IF($C66&gt;0,IF(VLOOKUP($C66,'YTD Scores'!$AN$2:$BC$121,F$2,FALSE)&gt;0,VLOOKUP($C66,'YTD Scores'!$AN$2:$BC$121,F$2,FALSE),""),"")</f>
        <v/>
      </c>
      <c r="G66" s="81" t="str">
        <f>IF($C66&gt;0,IF(VLOOKUP($C66,'YTD Scores'!$AN$2:$BC$121,G$2,FALSE)&gt;0,VLOOKUP($C66,'YTD Scores'!$AN$2:$BC$121,G$2,FALSE),""),"")</f>
        <v/>
      </c>
      <c r="H66" s="81" t="str">
        <f>IF($C66&gt;0,IF(VLOOKUP($C66,'YTD Scores'!$AN$2:$BC$121,H$2,FALSE)&gt;0,VLOOKUP($C66,'YTD Scores'!$AN$2:$BC$121,H$2,FALSE),""),"")</f>
        <v/>
      </c>
      <c r="I66" s="81" t="str">
        <f>IF($C66&gt;0,IF(VLOOKUP($C66,'YTD Scores'!$AN$2:$BC$121,I$2,FALSE)&gt;0,VLOOKUP($C66,'YTD Scores'!$AN$2:$BC$121,I$2,FALSE),""),"")</f>
        <v/>
      </c>
      <c r="J66" s="81" t="str">
        <f>IF($C66&gt;0,IF(VLOOKUP($C66,'YTD Scores'!$AN$2:$BC$121,J$2,FALSE)&gt;0,VLOOKUP($C66,'YTD Scores'!$AN$2:$BC$121,J$2,FALSE),""),"")</f>
        <v/>
      </c>
      <c r="K66" s="81" t="str">
        <f>IF($C66&gt;0,IF(VLOOKUP($C66,'YTD Scores'!$AN$2:$BC$121,K$2,FALSE)&gt;0,VLOOKUP($C66,'YTD Scores'!$AN$2:$BC$121,K$2,FALSE),""),"")</f>
        <v/>
      </c>
      <c r="L66" s="81" t="str">
        <f>IF($C66&gt;0,IF(VLOOKUP($C66,'YTD Scores'!$AN$2:$BC$121,L$2,FALSE)&gt;0,VLOOKUP($C66,'YTD Scores'!$AN$2:$BC$121,L$2,FALSE),""),"")</f>
        <v/>
      </c>
      <c r="M66" s="81" t="str">
        <f>IF($C66&gt;0,IF(VLOOKUP($C66,'YTD Scores'!$AN$2:$BC$121,M$2,FALSE)&gt;0,VLOOKUP($C66,'YTD Scores'!$AN$2:$BC$121,M$2,FALSE),""),"")</f>
        <v/>
      </c>
      <c r="N66" s="81" t="str">
        <f>IF($C66&gt;0,IF(VLOOKUP($C66,'YTD Scores'!$AN$2:$BC$121,N$2,FALSE)&gt;0,VLOOKUP($C66,'YTD Scores'!$AN$2:$BC$121,N$2,FALSE),""),"")</f>
        <v/>
      </c>
      <c r="O66" s="81" t="str">
        <f>IF($C66&gt;0,IF(VLOOKUP($C66,'YTD Scores'!$AN$2:$BC$121,O$2,FALSE)&gt;0,VLOOKUP($C66,'YTD Scores'!$AN$2:$BC$121,O$2,FALSE),""),"")</f>
        <v/>
      </c>
      <c r="P66" s="81" t="str">
        <f>IF($C66&gt;0,IF(VLOOKUP($C66,'YTD Scores'!$AN$2:$BC$121,P$2,FALSE)&gt;0,VLOOKUP($C66,'YTD Scores'!$AN$2:$BC$121,P$2,FALSE),""),"")</f>
        <v/>
      </c>
      <c r="Q66" s="81" t="str">
        <f>IF($C66&gt;0,IF(VLOOKUP($C66,'YTD Scores'!$AN$2:$BC$121,Q$2,FALSE)&gt;0,VLOOKUP($C66,'YTD Scores'!$AN$2:$BC$121,Q$2,FALSE),""),"")</f>
        <v/>
      </c>
    </row>
    <row r="67" spans="1:17" ht="10.95" customHeight="1" x14ac:dyDescent="0.25">
      <c r="A67" s="1">
        <f t="shared" si="5"/>
        <v>64</v>
      </c>
      <c r="B67" s="35" t="str">
        <f t="shared" si="2"/>
        <v/>
      </c>
      <c r="C67" s="81">
        <f>IF(LARGE('YTD Scores'!AN$2:AN$121,A67)&gt;0.99,LARGE('YTD Scores'!AN$2:AN$121,A67),0)</f>
        <v>0</v>
      </c>
      <c r="E67" s="21" t="str">
        <f>IF(C67&gt;0,VLOOKUP(C67,'YTD Scores'!AN$2:AQ$121,4,FALSE),"")</f>
        <v/>
      </c>
      <c r="F67" s="80" t="str">
        <f>IF($C67&gt;0,IF(VLOOKUP($C67,'YTD Scores'!$AN$2:$BC$121,F$2,FALSE)&gt;0,VLOOKUP($C67,'YTD Scores'!$AN$2:$BC$121,F$2,FALSE),""),"")</f>
        <v/>
      </c>
      <c r="G67" s="80" t="str">
        <f>IF($C67&gt;0,IF(VLOOKUP($C67,'YTD Scores'!$AN$2:$BC$121,G$2,FALSE)&gt;0,VLOOKUP($C67,'YTD Scores'!$AN$2:$BC$121,G$2,FALSE),""),"")</f>
        <v/>
      </c>
      <c r="H67" s="80" t="str">
        <f>IF($C67&gt;0,IF(VLOOKUP($C67,'YTD Scores'!$AN$2:$BC$121,H$2,FALSE)&gt;0,VLOOKUP($C67,'YTD Scores'!$AN$2:$BC$121,H$2,FALSE),""),"")</f>
        <v/>
      </c>
      <c r="I67" s="80" t="str">
        <f>IF($C67&gt;0,IF(VLOOKUP($C67,'YTD Scores'!$AN$2:$BC$121,I$2,FALSE)&gt;0,VLOOKUP($C67,'YTD Scores'!$AN$2:$BC$121,I$2,FALSE),""),"")</f>
        <v/>
      </c>
      <c r="J67" s="80" t="str">
        <f>IF($C67&gt;0,IF(VLOOKUP($C67,'YTD Scores'!$AN$2:$BC$121,J$2,FALSE)&gt;0,VLOOKUP($C67,'YTD Scores'!$AN$2:$BC$121,J$2,FALSE),""),"")</f>
        <v/>
      </c>
      <c r="K67" s="80" t="str">
        <f>IF($C67&gt;0,IF(VLOOKUP($C67,'YTD Scores'!$AN$2:$BC$121,K$2,FALSE)&gt;0,VLOOKUP($C67,'YTD Scores'!$AN$2:$BC$121,K$2,FALSE),""),"")</f>
        <v/>
      </c>
      <c r="L67" s="80" t="str">
        <f>IF($C67&gt;0,IF(VLOOKUP($C67,'YTD Scores'!$AN$2:$BC$121,L$2,FALSE)&gt;0,VLOOKUP($C67,'YTD Scores'!$AN$2:$BC$121,L$2,FALSE),""),"")</f>
        <v/>
      </c>
      <c r="M67" s="80" t="str">
        <f>IF($C67&gt;0,IF(VLOOKUP($C67,'YTD Scores'!$AN$2:$BC$121,M$2,FALSE)&gt;0,VLOOKUP($C67,'YTD Scores'!$AN$2:$BC$121,M$2,FALSE),""),"")</f>
        <v/>
      </c>
      <c r="N67" s="80" t="str">
        <f>IF($C67&gt;0,IF(VLOOKUP($C67,'YTD Scores'!$AN$2:$BC$121,N$2,FALSE)&gt;0,VLOOKUP($C67,'YTD Scores'!$AN$2:$BC$121,N$2,FALSE),""),"")</f>
        <v/>
      </c>
      <c r="O67" s="80" t="str">
        <f>IF($C67&gt;0,IF(VLOOKUP($C67,'YTD Scores'!$AN$2:$BC$121,O$2,FALSE)&gt;0,VLOOKUP($C67,'YTD Scores'!$AN$2:$BC$121,O$2,FALSE),""),"")</f>
        <v/>
      </c>
      <c r="P67" s="80" t="str">
        <f>IF($C67&gt;0,IF(VLOOKUP($C67,'YTD Scores'!$AN$2:$BC$121,P$2,FALSE)&gt;0,VLOOKUP($C67,'YTD Scores'!$AN$2:$BC$121,P$2,FALSE),""),"")</f>
        <v/>
      </c>
      <c r="Q67" s="80" t="str">
        <f>IF($C67&gt;0,IF(VLOOKUP($C67,'YTD Scores'!$AN$2:$BC$121,Q$2,FALSE)&gt;0,VLOOKUP($C67,'YTD Scores'!$AN$2:$BC$121,Q$2,FALSE),""),"")</f>
        <v/>
      </c>
    </row>
    <row r="68" spans="1:17" ht="10.95" customHeight="1" x14ac:dyDescent="0.25">
      <c r="A68" s="1">
        <f t="shared" si="5"/>
        <v>65</v>
      </c>
      <c r="B68" s="35" t="str">
        <f t="shared" si="2"/>
        <v/>
      </c>
      <c r="C68" s="81">
        <f>IF(LARGE('YTD Scores'!AN$2:AN$121,A68)&gt;0.99,LARGE('YTD Scores'!AN$2:AN$121,A68),0)</f>
        <v>0</v>
      </c>
      <c r="E68" s="21" t="str">
        <f>IF(C68&gt;0,VLOOKUP(C68,'YTD Scores'!AN$2:AQ$121,4,FALSE),"")</f>
        <v/>
      </c>
      <c r="F68" s="80" t="str">
        <f>IF($C68&gt;0,IF(VLOOKUP($C68,'YTD Scores'!$AN$2:$BC$121,F$2,FALSE)&gt;0,VLOOKUP($C68,'YTD Scores'!$AN$2:$BC$121,F$2,FALSE),""),"")</f>
        <v/>
      </c>
      <c r="G68" s="80" t="str">
        <f>IF($C68&gt;0,IF(VLOOKUP($C68,'YTD Scores'!$AN$2:$BC$121,G$2,FALSE)&gt;0,VLOOKUP($C68,'YTD Scores'!$AN$2:$BC$121,G$2,FALSE),""),"")</f>
        <v/>
      </c>
      <c r="H68" s="80" t="str">
        <f>IF($C68&gt;0,IF(VLOOKUP($C68,'YTD Scores'!$AN$2:$BC$121,H$2,FALSE)&gt;0,VLOOKUP($C68,'YTD Scores'!$AN$2:$BC$121,H$2,FALSE),""),"")</f>
        <v/>
      </c>
      <c r="I68" s="80" t="str">
        <f>IF($C68&gt;0,IF(VLOOKUP($C68,'YTD Scores'!$AN$2:$BC$121,I$2,FALSE)&gt;0,VLOOKUP($C68,'YTD Scores'!$AN$2:$BC$121,I$2,FALSE),""),"")</f>
        <v/>
      </c>
      <c r="J68" s="80" t="str">
        <f>IF($C68&gt;0,IF(VLOOKUP($C68,'YTD Scores'!$AN$2:$BC$121,J$2,FALSE)&gt;0,VLOOKUP($C68,'YTD Scores'!$AN$2:$BC$121,J$2,FALSE),""),"")</f>
        <v/>
      </c>
      <c r="K68" s="80" t="str">
        <f>IF($C68&gt;0,IF(VLOOKUP($C68,'YTD Scores'!$AN$2:$BC$121,K$2,FALSE)&gt;0,VLOOKUP($C68,'YTD Scores'!$AN$2:$BC$121,K$2,FALSE),""),"")</f>
        <v/>
      </c>
      <c r="L68" s="80" t="str">
        <f>IF($C68&gt;0,IF(VLOOKUP($C68,'YTD Scores'!$AN$2:$BC$121,L$2,FALSE)&gt;0,VLOOKUP($C68,'YTD Scores'!$AN$2:$BC$121,L$2,FALSE),""),"")</f>
        <v/>
      </c>
      <c r="M68" s="80" t="str">
        <f>IF($C68&gt;0,IF(VLOOKUP($C68,'YTD Scores'!$AN$2:$BC$121,M$2,FALSE)&gt;0,VLOOKUP($C68,'YTD Scores'!$AN$2:$BC$121,M$2,FALSE),""),"")</f>
        <v/>
      </c>
      <c r="N68" s="80" t="str">
        <f>IF($C68&gt;0,IF(VLOOKUP($C68,'YTD Scores'!$AN$2:$BC$121,N$2,FALSE)&gt;0,VLOOKUP($C68,'YTD Scores'!$AN$2:$BC$121,N$2,FALSE),""),"")</f>
        <v/>
      </c>
      <c r="O68" s="80" t="str">
        <f>IF($C68&gt;0,IF(VLOOKUP($C68,'YTD Scores'!$AN$2:$BC$121,O$2,FALSE)&gt;0,VLOOKUP($C68,'YTD Scores'!$AN$2:$BC$121,O$2,FALSE),""),"")</f>
        <v/>
      </c>
      <c r="P68" s="80" t="str">
        <f>IF($C68&gt;0,IF(VLOOKUP($C68,'YTD Scores'!$AN$2:$BC$121,P$2,FALSE)&gt;0,VLOOKUP($C68,'YTD Scores'!$AN$2:$BC$121,P$2,FALSE),""),"")</f>
        <v/>
      </c>
      <c r="Q68" s="80" t="str">
        <f>IF($C68&gt;0,IF(VLOOKUP($C68,'YTD Scores'!$AN$2:$BC$121,Q$2,FALSE)&gt;0,VLOOKUP($C68,'YTD Scores'!$AN$2:$BC$121,Q$2,FALSE),""),"")</f>
        <v/>
      </c>
    </row>
    <row r="69" spans="1:17" ht="10.95" customHeight="1" x14ac:dyDescent="0.25">
      <c r="A69" s="1">
        <f t="shared" si="5"/>
        <v>66</v>
      </c>
      <c r="B69" s="35" t="str">
        <f t="shared" ref="B69:B132" si="6">IF(C69&gt;0,A69,"")</f>
        <v/>
      </c>
      <c r="C69" s="81">
        <f>IF(LARGE('YTD Scores'!AN$2:AN$121,A69)&gt;0.99,LARGE('YTD Scores'!AN$2:AN$121,A69),0)</f>
        <v>0</v>
      </c>
      <c r="E69" s="21" t="str">
        <f>IF(C69&gt;0,VLOOKUP(C69,'YTD Scores'!AN$2:AQ$121,4,FALSE),"")</f>
        <v/>
      </c>
      <c r="F69" s="80" t="str">
        <f>IF($C69&gt;0,IF(VLOOKUP($C69,'YTD Scores'!$AN$2:$BC$121,F$2,FALSE)&gt;0,VLOOKUP($C69,'YTD Scores'!$AN$2:$BC$121,F$2,FALSE),""),"")</f>
        <v/>
      </c>
      <c r="G69" s="80" t="str">
        <f>IF($C69&gt;0,IF(VLOOKUP($C69,'YTD Scores'!$AN$2:$BC$121,G$2,FALSE)&gt;0,VLOOKUP($C69,'YTD Scores'!$AN$2:$BC$121,G$2,FALSE),""),"")</f>
        <v/>
      </c>
      <c r="H69" s="80" t="str">
        <f>IF($C69&gt;0,IF(VLOOKUP($C69,'YTD Scores'!$AN$2:$BC$121,H$2,FALSE)&gt;0,VLOOKUP($C69,'YTD Scores'!$AN$2:$BC$121,H$2,FALSE),""),"")</f>
        <v/>
      </c>
      <c r="I69" s="80" t="str">
        <f>IF($C69&gt;0,IF(VLOOKUP($C69,'YTD Scores'!$AN$2:$BC$121,I$2,FALSE)&gt;0,VLOOKUP($C69,'YTD Scores'!$AN$2:$BC$121,I$2,FALSE),""),"")</f>
        <v/>
      </c>
      <c r="J69" s="80" t="str">
        <f>IF($C69&gt;0,IF(VLOOKUP($C69,'YTD Scores'!$AN$2:$BC$121,J$2,FALSE)&gt;0,VLOOKUP($C69,'YTD Scores'!$AN$2:$BC$121,J$2,FALSE),""),"")</f>
        <v/>
      </c>
      <c r="K69" s="80" t="str">
        <f>IF($C69&gt;0,IF(VLOOKUP($C69,'YTD Scores'!$AN$2:$BC$121,K$2,FALSE)&gt;0,VLOOKUP($C69,'YTD Scores'!$AN$2:$BC$121,K$2,FALSE),""),"")</f>
        <v/>
      </c>
      <c r="L69" s="80" t="str">
        <f>IF($C69&gt;0,IF(VLOOKUP($C69,'YTD Scores'!$AN$2:$BC$121,L$2,FALSE)&gt;0,VLOOKUP($C69,'YTD Scores'!$AN$2:$BC$121,L$2,FALSE),""),"")</f>
        <v/>
      </c>
      <c r="M69" s="80" t="str">
        <f>IF($C69&gt;0,IF(VLOOKUP($C69,'YTD Scores'!$AN$2:$BC$121,M$2,FALSE)&gt;0,VLOOKUP($C69,'YTD Scores'!$AN$2:$BC$121,M$2,FALSE),""),"")</f>
        <v/>
      </c>
      <c r="N69" s="80" t="str">
        <f>IF($C69&gt;0,IF(VLOOKUP($C69,'YTD Scores'!$AN$2:$BC$121,N$2,FALSE)&gt;0,VLOOKUP($C69,'YTD Scores'!$AN$2:$BC$121,N$2,FALSE),""),"")</f>
        <v/>
      </c>
      <c r="O69" s="80" t="str">
        <f>IF($C69&gt;0,IF(VLOOKUP($C69,'YTD Scores'!$AN$2:$BC$121,O$2,FALSE)&gt;0,VLOOKUP($C69,'YTD Scores'!$AN$2:$BC$121,O$2,FALSE),""),"")</f>
        <v/>
      </c>
      <c r="P69" s="80" t="str">
        <f>IF($C69&gt;0,IF(VLOOKUP($C69,'YTD Scores'!$AN$2:$BC$121,P$2,FALSE)&gt;0,VLOOKUP($C69,'YTD Scores'!$AN$2:$BC$121,P$2,FALSE),""),"")</f>
        <v/>
      </c>
      <c r="Q69" s="80" t="str">
        <f>IF($C69&gt;0,IF(VLOOKUP($C69,'YTD Scores'!$AN$2:$BC$121,Q$2,FALSE)&gt;0,VLOOKUP($C69,'YTD Scores'!$AN$2:$BC$121,Q$2,FALSE),""),"")</f>
        <v/>
      </c>
    </row>
    <row r="70" spans="1:17" ht="10.95" customHeight="1" x14ac:dyDescent="0.25">
      <c r="A70" s="1">
        <f t="shared" si="5"/>
        <v>67</v>
      </c>
      <c r="B70" s="35" t="str">
        <f t="shared" si="6"/>
        <v/>
      </c>
      <c r="C70" s="81">
        <f>IF(LARGE('YTD Scores'!AN$2:AN$121,A70)&gt;0.99,LARGE('YTD Scores'!AN$2:AN$121,A70),0)</f>
        <v>0</v>
      </c>
      <c r="E70" s="21" t="str">
        <f>IF(C70&gt;0,VLOOKUP(C70,'YTD Scores'!AN$2:AQ$121,4,FALSE),"")</f>
        <v/>
      </c>
      <c r="F70" s="80" t="str">
        <f>IF($C70&gt;0,IF(VLOOKUP($C70,'YTD Scores'!$AN$2:$BC$121,F$2,FALSE)&gt;0,VLOOKUP($C70,'YTD Scores'!$AN$2:$BC$121,F$2,FALSE),""),"")</f>
        <v/>
      </c>
      <c r="G70" s="80" t="str">
        <f>IF($C70&gt;0,IF(VLOOKUP($C70,'YTD Scores'!$AN$2:$BC$121,G$2,FALSE)&gt;0,VLOOKUP($C70,'YTD Scores'!$AN$2:$BC$121,G$2,FALSE),""),"")</f>
        <v/>
      </c>
      <c r="H70" s="80" t="str">
        <f>IF($C70&gt;0,IF(VLOOKUP($C70,'YTD Scores'!$AN$2:$BC$121,H$2,FALSE)&gt;0,VLOOKUP($C70,'YTD Scores'!$AN$2:$BC$121,H$2,FALSE),""),"")</f>
        <v/>
      </c>
      <c r="I70" s="80" t="str">
        <f>IF($C70&gt;0,IF(VLOOKUP($C70,'YTD Scores'!$AN$2:$BC$121,I$2,FALSE)&gt;0,VLOOKUP($C70,'YTD Scores'!$AN$2:$BC$121,I$2,FALSE),""),"")</f>
        <v/>
      </c>
      <c r="J70" s="80" t="str">
        <f>IF($C70&gt;0,IF(VLOOKUP($C70,'YTD Scores'!$AN$2:$BC$121,J$2,FALSE)&gt;0,VLOOKUP($C70,'YTD Scores'!$AN$2:$BC$121,J$2,FALSE),""),"")</f>
        <v/>
      </c>
      <c r="K70" s="80" t="str">
        <f>IF($C70&gt;0,IF(VLOOKUP($C70,'YTD Scores'!$AN$2:$BC$121,K$2,FALSE)&gt;0,VLOOKUP($C70,'YTD Scores'!$AN$2:$BC$121,K$2,FALSE),""),"")</f>
        <v/>
      </c>
      <c r="L70" s="80" t="str">
        <f>IF($C70&gt;0,IF(VLOOKUP($C70,'YTD Scores'!$AN$2:$BC$121,L$2,FALSE)&gt;0,VLOOKUP($C70,'YTD Scores'!$AN$2:$BC$121,L$2,FALSE),""),"")</f>
        <v/>
      </c>
      <c r="M70" s="80" t="str">
        <f>IF($C70&gt;0,IF(VLOOKUP($C70,'YTD Scores'!$AN$2:$BC$121,M$2,FALSE)&gt;0,VLOOKUP($C70,'YTD Scores'!$AN$2:$BC$121,M$2,FALSE),""),"")</f>
        <v/>
      </c>
      <c r="N70" s="80" t="str">
        <f>IF($C70&gt;0,IF(VLOOKUP($C70,'YTD Scores'!$AN$2:$BC$121,N$2,FALSE)&gt;0,VLOOKUP($C70,'YTD Scores'!$AN$2:$BC$121,N$2,FALSE),""),"")</f>
        <v/>
      </c>
      <c r="O70" s="80" t="str">
        <f>IF($C70&gt;0,IF(VLOOKUP($C70,'YTD Scores'!$AN$2:$BC$121,O$2,FALSE)&gt;0,VLOOKUP($C70,'YTD Scores'!$AN$2:$BC$121,O$2,FALSE),""),"")</f>
        <v/>
      </c>
      <c r="P70" s="80" t="str">
        <f>IF($C70&gt;0,IF(VLOOKUP($C70,'YTD Scores'!$AN$2:$BC$121,P$2,FALSE)&gt;0,VLOOKUP($C70,'YTD Scores'!$AN$2:$BC$121,P$2,FALSE),""),"")</f>
        <v/>
      </c>
      <c r="Q70" s="80" t="str">
        <f>IF($C70&gt;0,IF(VLOOKUP($C70,'YTD Scores'!$AN$2:$BC$121,Q$2,FALSE)&gt;0,VLOOKUP($C70,'YTD Scores'!$AN$2:$BC$121,Q$2,FALSE),""),"")</f>
        <v/>
      </c>
    </row>
    <row r="71" spans="1:17" ht="10.95" customHeight="1" x14ac:dyDescent="0.25">
      <c r="A71" s="1">
        <f t="shared" si="5"/>
        <v>68</v>
      </c>
      <c r="B71" s="35" t="str">
        <f t="shared" si="6"/>
        <v/>
      </c>
      <c r="C71" s="81">
        <f>IF(LARGE('YTD Scores'!AN$2:AN$121,A71)&gt;0.99,LARGE('YTD Scores'!AN$2:AN$121,A71),0)</f>
        <v>0</v>
      </c>
      <c r="E71" s="21" t="str">
        <f>IF(C71&gt;0,VLOOKUP(C71,'YTD Scores'!AN$2:AQ$121,4,FALSE),"")</f>
        <v/>
      </c>
      <c r="F71" s="80" t="str">
        <f>IF($C71&gt;0,IF(VLOOKUP($C71,'YTD Scores'!$AN$2:$BC$121,F$2,FALSE)&gt;0,VLOOKUP($C71,'YTD Scores'!$AN$2:$BC$121,F$2,FALSE),""),"")</f>
        <v/>
      </c>
      <c r="G71" s="80" t="str">
        <f>IF($C71&gt;0,IF(VLOOKUP($C71,'YTD Scores'!$AN$2:$BC$121,G$2,FALSE)&gt;0,VLOOKUP($C71,'YTD Scores'!$AN$2:$BC$121,G$2,FALSE),""),"")</f>
        <v/>
      </c>
      <c r="H71" s="80" t="str">
        <f>IF($C71&gt;0,IF(VLOOKUP($C71,'YTD Scores'!$AN$2:$BC$121,H$2,FALSE)&gt;0,VLOOKUP($C71,'YTD Scores'!$AN$2:$BC$121,H$2,FALSE),""),"")</f>
        <v/>
      </c>
      <c r="I71" s="80" t="str">
        <f>IF($C71&gt;0,IF(VLOOKUP($C71,'YTD Scores'!$AN$2:$BC$121,I$2,FALSE)&gt;0,VLOOKUP($C71,'YTD Scores'!$AN$2:$BC$121,I$2,FALSE),""),"")</f>
        <v/>
      </c>
      <c r="J71" s="80" t="str">
        <f>IF($C71&gt;0,IF(VLOOKUP($C71,'YTD Scores'!$AN$2:$BC$121,J$2,FALSE)&gt;0,VLOOKUP($C71,'YTD Scores'!$AN$2:$BC$121,J$2,FALSE),""),"")</f>
        <v/>
      </c>
      <c r="K71" s="80" t="str">
        <f>IF($C71&gt;0,IF(VLOOKUP($C71,'YTD Scores'!$AN$2:$BC$121,K$2,FALSE)&gt;0,VLOOKUP($C71,'YTD Scores'!$AN$2:$BC$121,K$2,FALSE),""),"")</f>
        <v/>
      </c>
      <c r="L71" s="80" t="str">
        <f>IF($C71&gt;0,IF(VLOOKUP($C71,'YTD Scores'!$AN$2:$BC$121,L$2,FALSE)&gt;0,VLOOKUP($C71,'YTD Scores'!$AN$2:$BC$121,L$2,FALSE),""),"")</f>
        <v/>
      </c>
      <c r="M71" s="80" t="str">
        <f>IF($C71&gt;0,IF(VLOOKUP($C71,'YTD Scores'!$AN$2:$BC$121,M$2,FALSE)&gt;0,VLOOKUP($C71,'YTD Scores'!$AN$2:$BC$121,M$2,FALSE),""),"")</f>
        <v/>
      </c>
      <c r="N71" s="80" t="str">
        <f>IF($C71&gt;0,IF(VLOOKUP($C71,'YTD Scores'!$AN$2:$BC$121,N$2,FALSE)&gt;0,VLOOKUP($C71,'YTD Scores'!$AN$2:$BC$121,N$2,FALSE),""),"")</f>
        <v/>
      </c>
      <c r="O71" s="80" t="str">
        <f>IF($C71&gt;0,IF(VLOOKUP($C71,'YTD Scores'!$AN$2:$BC$121,O$2,FALSE)&gt;0,VLOOKUP($C71,'YTD Scores'!$AN$2:$BC$121,O$2,FALSE),""),"")</f>
        <v/>
      </c>
      <c r="P71" s="80" t="str">
        <f>IF($C71&gt;0,IF(VLOOKUP($C71,'YTD Scores'!$AN$2:$BC$121,P$2,FALSE)&gt;0,VLOOKUP($C71,'YTD Scores'!$AN$2:$BC$121,P$2,FALSE),""),"")</f>
        <v/>
      </c>
      <c r="Q71" s="80" t="str">
        <f>IF($C71&gt;0,IF(VLOOKUP($C71,'YTD Scores'!$AN$2:$BC$121,Q$2,FALSE)&gt;0,VLOOKUP($C71,'YTD Scores'!$AN$2:$BC$121,Q$2,FALSE),""),"")</f>
        <v/>
      </c>
    </row>
    <row r="72" spans="1:17" ht="10.95" customHeight="1" x14ac:dyDescent="0.25">
      <c r="A72" s="1">
        <f t="shared" si="5"/>
        <v>69</v>
      </c>
      <c r="B72" s="35" t="str">
        <f t="shared" si="6"/>
        <v/>
      </c>
      <c r="C72" s="81">
        <f>IF(LARGE('YTD Scores'!AN$2:AN$121,A72)&gt;0.99,LARGE('YTD Scores'!AN$2:AN$121,A72),0)</f>
        <v>0</v>
      </c>
      <c r="E72" s="21" t="str">
        <f>IF(C72&gt;0,VLOOKUP(C72,'YTD Scores'!AN$2:AQ$121,4,FALSE),"")</f>
        <v/>
      </c>
      <c r="F72" s="80" t="str">
        <f>IF($C72&gt;0,IF(VLOOKUP($C72,'YTD Scores'!$AN$2:$BC$121,F$2,FALSE)&gt;0,VLOOKUP($C72,'YTD Scores'!$AN$2:$BC$121,F$2,FALSE),""),"")</f>
        <v/>
      </c>
      <c r="G72" s="80" t="str">
        <f>IF($C72&gt;0,IF(VLOOKUP($C72,'YTD Scores'!$AN$2:$BC$121,G$2,FALSE)&gt;0,VLOOKUP($C72,'YTD Scores'!$AN$2:$BC$121,G$2,FALSE),""),"")</f>
        <v/>
      </c>
      <c r="H72" s="80" t="str">
        <f>IF($C72&gt;0,IF(VLOOKUP($C72,'YTD Scores'!$AN$2:$BC$121,H$2,FALSE)&gt;0,VLOOKUP($C72,'YTD Scores'!$AN$2:$BC$121,H$2,FALSE),""),"")</f>
        <v/>
      </c>
      <c r="I72" s="80" t="str">
        <f>IF($C72&gt;0,IF(VLOOKUP($C72,'YTD Scores'!$AN$2:$BC$121,I$2,FALSE)&gt;0,VLOOKUP($C72,'YTD Scores'!$AN$2:$BC$121,I$2,FALSE),""),"")</f>
        <v/>
      </c>
      <c r="J72" s="80" t="str">
        <f>IF($C72&gt;0,IF(VLOOKUP($C72,'YTD Scores'!$AN$2:$BC$121,J$2,FALSE)&gt;0,VLOOKUP($C72,'YTD Scores'!$AN$2:$BC$121,J$2,FALSE),""),"")</f>
        <v/>
      </c>
      <c r="K72" s="80" t="str">
        <f>IF($C72&gt;0,IF(VLOOKUP($C72,'YTD Scores'!$AN$2:$BC$121,K$2,FALSE)&gt;0,VLOOKUP($C72,'YTD Scores'!$AN$2:$BC$121,K$2,FALSE),""),"")</f>
        <v/>
      </c>
      <c r="L72" s="80" t="str">
        <f>IF($C72&gt;0,IF(VLOOKUP($C72,'YTD Scores'!$AN$2:$BC$121,L$2,FALSE)&gt;0,VLOOKUP($C72,'YTD Scores'!$AN$2:$BC$121,L$2,FALSE),""),"")</f>
        <v/>
      </c>
      <c r="M72" s="80" t="str">
        <f>IF($C72&gt;0,IF(VLOOKUP($C72,'YTD Scores'!$AN$2:$BC$121,M$2,FALSE)&gt;0,VLOOKUP($C72,'YTD Scores'!$AN$2:$BC$121,M$2,FALSE),""),"")</f>
        <v/>
      </c>
      <c r="N72" s="80" t="str">
        <f>IF($C72&gt;0,IF(VLOOKUP($C72,'YTD Scores'!$AN$2:$BC$121,N$2,FALSE)&gt;0,VLOOKUP($C72,'YTD Scores'!$AN$2:$BC$121,N$2,FALSE),""),"")</f>
        <v/>
      </c>
      <c r="O72" s="80" t="str">
        <f>IF($C72&gt;0,IF(VLOOKUP($C72,'YTD Scores'!$AN$2:$BC$121,O$2,FALSE)&gt;0,VLOOKUP($C72,'YTD Scores'!$AN$2:$BC$121,O$2,FALSE),""),"")</f>
        <v/>
      </c>
      <c r="P72" s="80" t="str">
        <f>IF($C72&gt;0,IF(VLOOKUP($C72,'YTD Scores'!$AN$2:$BC$121,P$2,FALSE)&gt;0,VLOOKUP($C72,'YTD Scores'!$AN$2:$BC$121,P$2,FALSE),""),"")</f>
        <v/>
      </c>
      <c r="Q72" s="80" t="str">
        <f>IF($C72&gt;0,IF(VLOOKUP($C72,'YTD Scores'!$AN$2:$BC$121,Q$2,FALSE)&gt;0,VLOOKUP($C72,'YTD Scores'!$AN$2:$BC$121,Q$2,FALSE),""),"")</f>
        <v/>
      </c>
    </row>
    <row r="73" spans="1:17" ht="10.95" customHeight="1" x14ac:dyDescent="0.25">
      <c r="A73" s="1">
        <f t="shared" si="5"/>
        <v>70</v>
      </c>
      <c r="B73" s="35" t="str">
        <f t="shared" si="6"/>
        <v/>
      </c>
      <c r="C73" s="81">
        <f>IF(LARGE('YTD Scores'!AN$2:AN$121,A73)&gt;0.99,LARGE('YTD Scores'!AN$2:AN$121,A73),0)</f>
        <v>0</v>
      </c>
      <c r="E73" s="21" t="str">
        <f>IF(C73&gt;0,VLOOKUP(C73,'YTD Scores'!AN$2:AQ$121,4,FALSE),"")</f>
        <v/>
      </c>
      <c r="F73" s="80" t="str">
        <f>IF($C73&gt;0,IF(VLOOKUP($C73,'YTD Scores'!$AN$2:$BC$121,F$2,FALSE)&gt;0,VLOOKUP($C73,'YTD Scores'!$AN$2:$BC$121,F$2,FALSE),""),"")</f>
        <v/>
      </c>
      <c r="G73" s="80" t="str">
        <f>IF($C73&gt;0,IF(VLOOKUP($C73,'YTD Scores'!$AN$2:$BC$121,G$2,FALSE)&gt;0,VLOOKUP($C73,'YTD Scores'!$AN$2:$BC$121,G$2,FALSE),""),"")</f>
        <v/>
      </c>
      <c r="H73" s="80" t="str">
        <f>IF($C73&gt;0,IF(VLOOKUP($C73,'YTD Scores'!$AN$2:$BC$121,H$2,FALSE)&gt;0,VLOOKUP($C73,'YTD Scores'!$AN$2:$BC$121,H$2,FALSE),""),"")</f>
        <v/>
      </c>
      <c r="I73" s="80" t="str">
        <f>IF($C73&gt;0,IF(VLOOKUP($C73,'YTD Scores'!$AN$2:$BC$121,I$2,FALSE)&gt;0,VLOOKUP($C73,'YTD Scores'!$AN$2:$BC$121,I$2,FALSE),""),"")</f>
        <v/>
      </c>
      <c r="J73" s="80" t="str">
        <f>IF($C73&gt;0,IF(VLOOKUP($C73,'YTD Scores'!$AN$2:$BC$121,J$2,FALSE)&gt;0,VLOOKUP($C73,'YTD Scores'!$AN$2:$BC$121,J$2,FALSE),""),"")</f>
        <v/>
      </c>
      <c r="K73" s="80" t="str">
        <f>IF($C73&gt;0,IF(VLOOKUP($C73,'YTD Scores'!$AN$2:$BC$121,K$2,FALSE)&gt;0,VLOOKUP($C73,'YTD Scores'!$AN$2:$BC$121,K$2,FALSE),""),"")</f>
        <v/>
      </c>
      <c r="L73" s="80" t="str">
        <f>IF($C73&gt;0,IF(VLOOKUP($C73,'YTD Scores'!$AN$2:$BC$121,L$2,FALSE)&gt;0,VLOOKUP($C73,'YTD Scores'!$AN$2:$BC$121,L$2,FALSE),""),"")</f>
        <v/>
      </c>
      <c r="M73" s="80" t="str">
        <f>IF($C73&gt;0,IF(VLOOKUP($C73,'YTD Scores'!$AN$2:$BC$121,M$2,FALSE)&gt;0,VLOOKUP($C73,'YTD Scores'!$AN$2:$BC$121,M$2,FALSE),""),"")</f>
        <v/>
      </c>
      <c r="N73" s="80" t="str">
        <f>IF($C73&gt;0,IF(VLOOKUP($C73,'YTD Scores'!$AN$2:$BC$121,N$2,FALSE)&gt;0,VLOOKUP($C73,'YTD Scores'!$AN$2:$BC$121,N$2,FALSE),""),"")</f>
        <v/>
      </c>
      <c r="O73" s="80" t="str">
        <f>IF($C73&gt;0,IF(VLOOKUP($C73,'YTD Scores'!$AN$2:$BC$121,O$2,FALSE)&gt;0,VLOOKUP($C73,'YTD Scores'!$AN$2:$BC$121,O$2,FALSE),""),"")</f>
        <v/>
      </c>
      <c r="P73" s="80" t="str">
        <f>IF($C73&gt;0,IF(VLOOKUP($C73,'YTD Scores'!$AN$2:$BC$121,P$2,FALSE)&gt;0,VLOOKUP($C73,'YTD Scores'!$AN$2:$BC$121,P$2,FALSE),""),"")</f>
        <v/>
      </c>
      <c r="Q73" s="80" t="str">
        <f>IF($C73&gt;0,IF(VLOOKUP($C73,'YTD Scores'!$AN$2:$BC$121,Q$2,FALSE)&gt;0,VLOOKUP($C73,'YTD Scores'!$AN$2:$BC$121,Q$2,FALSE),""),"")</f>
        <v/>
      </c>
    </row>
    <row r="74" spans="1:17" ht="10.95" customHeight="1" x14ac:dyDescent="0.25">
      <c r="A74" s="1">
        <f t="shared" si="5"/>
        <v>71</v>
      </c>
      <c r="B74" s="35" t="str">
        <f t="shared" si="6"/>
        <v/>
      </c>
      <c r="C74" s="81">
        <f>IF(LARGE('YTD Scores'!AN$2:AN$121,A74)&gt;0.99,LARGE('YTD Scores'!AN$2:AN$121,A74),0)</f>
        <v>0</v>
      </c>
      <c r="E74" s="21" t="str">
        <f>IF(C74&gt;0,VLOOKUP(C74,'YTD Scores'!AN$2:AQ$121,4,FALSE),"")</f>
        <v/>
      </c>
      <c r="F74" s="80" t="str">
        <f>IF($C74&gt;0,IF(VLOOKUP($C74,'YTD Scores'!$AN$2:$BC$121,F$2,FALSE)&gt;0,VLOOKUP($C74,'YTD Scores'!$AN$2:$BC$121,F$2,FALSE),""),"")</f>
        <v/>
      </c>
      <c r="G74" s="80" t="str">
        <f>IF($C74&gt;0,IF(VLOOKUP($C74,'YTD Scores'!$AN$2:$BC$121,G$2,FALSE)&gt;0,VLOOKUP($C74,'YTD Scores'!$AN$2:$BC$121,G$2,FALSE),""),"")</f>
        <v/>
      </c>
      <c r="H74" s="80" t="str">
        <f>IF($C74&gt;0,IF(VLOOKUP($C74,'YTD Scores'!$AN$2:$BC$121,H$2,FALSE)&gt;0,VLOOKUP($C74,'YTD Scores'!$AN$2:$BC$121,H$2,FALSE),""),"")</f>
        <v/>
      </c>
      <c r="I74" s="80" t="str">
        <f>IF($C74&gt;0,IF(VLOOKUP($C74,'YTD Scores'!$AN$2:$BC$121,I$2,FALSE)&gt;0,VLOOKUP($C74,'YTD Scores'!$AN$2:$BC$121,I$2,FALSE),""),"")</f>
        <v/>
      </c>
      <c r="J74" s="80" t="str">
        <f>IF($C74&gt;0,IF(VLOOKUP($C74,'YTD Scores'!$AN$2:$BC$121,J$2,FALSE)&gt;0,VLOOKUP($C74,'YTD Scores'!$AN$2:$BC$121,J$2,FALSE),""),"")</f>
        <v/>
      </c>
      <c r="K74" s="80" t="str">
        <f>IF($C74&gt;0,IF(VLOOKUP($C74,'YTD Scores'!$AN$2:$BC$121,K$2,FALSE)&gt;0,VLOOKUP($C74,'YTD Scores'!$AN$2:$BC$121,K$2,FALSE),""),"")</f>
        <v/>
      </c>
      <c r="L74" s="80" t="str">
        <f>IF($C74&gt;0,IF(VLOOKUP($C74,'YTD Scores'!$AN$2:$BC$121,L$2,FALSE)&gt;0,VLOOKUP($C74,'YTD Scores'!$AN$2:$BC$121,L$2,FALSE),""),"")</f>
        <v/>
      </c>
      <c r="M74" s="80" t="str">
        <f>IF($C74&gt;0,IF(VLOOKUP($C74,'YTD Scores'!$AN$2:$BC$121,M$2,FALSE)&gt;0,VLOOKUP($C74,'YTD Scores'!$AN$2:$BC$121,M$2,FALSE),""),"")</f>
        <v/>
      </c>
      <c r="N74" s="80" t="str">
        <f>IF($C74&gt;0,IF(VLOOKUP($C74,'YTD Scores'!$AN$2:$BC$121,N$2,FALSE)&gt;0,VLOOKUP($C74,'YTD Scores'!$AN$2:$BC$121,N$2,FALSE),""),"")</f>
        <v/>
      </c>
      <c r="O74" s="80" t="str">
        <f>IF($C74&gt;0,IF(VLOOKUP($C74,'YTD Scores'!$AN$2:$BC$121,O$2,FALSE)&gt;0,VLOOKUP($C74,'YTD Scores'!$AN$2:$BC$121,O$2,FALSE),""),"")</f>
        <v/>
      </c>
      <c r="P74" s="80" t="str">
        <f>IF($C74&gt;0,IF(VLOOKUP($C74,'YTD Scores'!$AN$2:$BC$121,P$2,FALSE)&gt;0,VLOOKUP($C74,'YTD Scores'!$AN$2:$BC$121,P$2,FALSE),""),"")</f>
        <v/>
      </c>
      <c r="Q74" s="80" t="str">
        <f>IF($C74&gt;0,IF(VLOOKUP($C74,'YTD Scores'!$AN$2:$BC$121,Q$2,FALSE)&gt;0,VLOOKUP($C74,'YTD Scores'!$AN$2:$BC$121,Q$2,FALSE),""),"")</f>
        <v/>
      </c>
    </row>
    <row r="75" spans="1:17" ht="10.95" customHeight="1" x14ac:dyDescent="0.25">
      <c r="A75" s="1">
        <f t="shared" si="5"/>
        <v>72</v>
      </c>
      <c r="B75" s="35" t="str">
        <f t="shared" si="6"/>
        <v/>
      </c>
      <c r="C75" s="81">
        <f>IF(LARGE('YTD Scores'!AN$2:AN$121,A75)&gt;0.99,LARGE('YTD Scores'!AN$2:AN$121,A75),0)</f>
        <v>0</v>
      </c>
      <c r="E75" s="21" t="str">
        <f>IF(C75&gt;0,VLOOKUP(C75,'YTD Scores'!AN$2:AQ$121,4,FALSE),"")</f>
        <v/>
      </c>
      <c r="F75" s="80" t="str">
        <f>IF($C75&gt;0,IF(VLOOKUP($C75,'YTD Scores'!$AN$2:$BC$121,F$2,FALSE)&gt;0,VLOOKUP($C75,'YTD Scores'!$AN$2:$BC$121,F$2,FALSE),""),"")</f>
        <v/>
      </c>
      <c r="G75" s="80" t="str">
        <f>IF($C75&gt;0,IF(VLOOKUP($C75,'YTD Scores'!$AN$2:$BC$121,G$2,FALSE)&gt;0,VLOOKUP($C75,'YTD Scores'!$AN$2:$BC$121,G$2,FALSE),""),"")</f>
        <v/>
      </c>
      <c r="H75" s="80" t="str">
        <f>IF($C75&gt;0,IF(VLOOKUP($C75,'YTD Scores'!$AN$2:$BC$121,H$2,FALSE)&gt;0,VLOOKUP($C75,'YTD Scores'!$AN$2:$BC$121,H$2,FALSE),""),"")</f>
        <v/>
      </c>
      <c r="I75" s="80" t="str">
        <f>IF($C75&gt;0,IF(VLOOKUP($C75,'YTD Scores'!$AN$2:$BC$121,I$2,FALSE)&gt;0,VLOOKUP($C75,'YTD Scores'!$AN$2:$BC$121,I$2,FALSE),""),"")</f>
        <v/>
      </c>
      <c r="J75" s="80" t="str">
        <f>IF($C75&gt;0,IF(VLOOKUP($C75,'YTD Scores'!$AN$2:$BC$121,J$2,FALSE)&gt;0,VLOOKUP($C75,'YTD Scores'!$AN$2:$BC$121,J$2,FALSE),""),"")</f>
        <v/>
      </c>
      <c r="K75" s="80" t="str">
        <f>IF($C75&gt;0,IF(VLOOKUP($C75,'YTD Scores'!$AN$2:$BC$121,K$2,FALSE)&gt;0,VLOOKUP($C75,'YTD Scores'!$AN$2:$BC$121,K$2,FALSE),""),"")</f>
        <v/>
      </c>
      <c r="L75" s="80" t="str">
        <f>IF($C75&gt;0,IF(VLOOKUP($C75,'YTD Scores'!$AN$2:$BC$121,L$2,FALSE)&gt;0,VLOOKUP($C75,'YTD Scores'!$AN$2:$BC$121,L$2,FALSE),""),"")</f>
        <v/>
      </c>
      <c r="M75" s="80" t="str">
        <f>IF($C75&gt;0,IF(VLOOKUP($C75,'YTD Scores'!$AN$2:$BC$121,M$2,FALSE)&gt;0,VLOOKUP($C75,'YTD Scores'!$AN$2:$BC$121,M$2,FALSE),""),"")</f>
        <v/>
      </c>
      <c r="N75" s="80" t="str">
        <f>IF($C75&gt;0,IF(VLOOKUP($C75,'YTD Scores'!$AN$2:$BC$121,N$2,FALSE)&gt;0,VLOOKUP($C75,'YTD Scores'!$AN$2:$BC$121,N$2,FALSE),""),"")</f>
        <v/>
      </c>
      <c r="O75" s="80" t="str">
        <f>IF($C75&gt;0,IF(VLOOKUP($C75,'YTD Scores'!$AN$2:$BC$121,O$2,FALSE)&gt;0,VLOOKUP($C75,'YTD Scores'!$AN$2:$BC$121,O$2,FALSE),""),"")</f>
        <v/>
      </c>
      <c r="P75" s="80" t="str">
        <f>IF($C75&gt;0,IF(VLOOKUP($C75,'YTD Scores'!$AN$2:$BC$121,P$2,FALSE)&gt;0,VLOOKUP($C75,'YTD Scores'!$AN$2:$BC$121,P$2,FALSE),""),"")</f>
        <v/>
      </c>
      <c r="Q75" s="80" t="str">
        <f>IF($C75&gt;0,IF(VLOOKUP($C75,'YTD Scores'!$AN$2:$BC$121,Q$2,FALSE)&gt;0,VLOOKUP($C75,'YTD Scores'!$AN$2:$BC$121,Q$2,FALSE),""),"")</f>
        <v/>
      </c>
    </row>
    <row r="76" spans="1:17" ht="10.95" customHeight="1" x14ac:dyDescent="0.25">
      <c r="A76" s="1">
        <f t="shared" si="5"/>
        <v>73</v>
      </c>
      <c r="B76" s="35" t="str">
        <f t="shared" si="6"/>
        <v/>
      </c>
      <c r="C76" s="81">
        <f>IF(LARGE('YTD Scores'!AN$2:AN$121,A76)&gt;0.99,LARGE('YTD Scores'!AN$2:AN$121,A76),0)</f>
        <v>0</v>
      </c>
      <c r="E76" s="21" t="str">
        <f>IF(C76&gt;0,VLOOKUP(C76,'YTD Scores'!AN$2:AQ$121,4,FALSE),"")</f>
        <v/>
      </c>
      <c r="F76" s="80" t="str">
        <f>IF($C76&gt;0,IF(VLOOKUP($C76,'YTD Scores'!$AN$2:$BC$121,F$2,FALSE)&gt;0,VLOOKUP($C76,'YTD Scores'!$AN$2:$BC$121,F$2,FALSE),""),"")</f>
        <v/>
      </c>
      <c r="G76" s="80" t="str">
        <f>IF($C76&gt;0,IF(VLOOKUP($C76,'YTD Scores'!$AN$2:$BC$121,G$2,FALSE)&gt;0,VLOOKUP($C76,'YTD Scores'!$AN$2:$BC$121,G$2,FALSE),""),"")</f>
        <v/>
      </c>
      <c r="H76" s="80" t="str">
        <f>IF($C76&gt;0,IF(VLOOKUP($C76,'YTD Scores'!$AN$2:$BC$121,H$2,FALSE)&gt;0,VLOOKUP($C76,'YTD Scores'!$AN$2:$BC$121,H$2,FALSE),""),"")</f>
        <v/>
      </c>
      <c r="I76" s="80" t="str">
        <f>IF($C76&gt;0,IF(VLOOKUP($C76,'YTD Scores'!$AN$2:$BC$121,I$2,FALSE)&gt;0,VLOOKUP($C76,'YTD Scores'!$AN$2:$BC$121,I$2,FALSE),""),"")</f>
        <v/>
      </c>
      <c r="J76" s="80" t="str">
        <f>IF($C76&gt;0,IF(VLOOKUP($C76,'YTD Scores'!$AN$2:$BC$121,J$2,FALSE)&gt;0,VLOOKUP($C76,'YTD Scores'!$AN$2:$BC$121,J$2,FALSE),""),"")</f>
        <v/>
      </c>
      <c r="K76" s="80" t="str">
        <f>IF($C76&gt;0,IF(VLOOKUP($C76,'YTD Scores'!$AN$2:$BC$121,K$2,FALSE)&gt;0,VLOOKUP($C76,'YTD Scores'!$AN$2:$BC$121,K$2,FALSE),""),"")</f>
        <v/>
      </c>
      <c r="L76" s="80" t="str">
        <f>IF($C76&gt;0,IF(VLOOKUP($C76,'YTD Scores'!$AN$2:$BC$121,L$2,FALSE)&gt;0,VLOOKUP($C76,'YTD Scores'!$AN$2:$BC$121,L$2,FALSE),""),"")</f>
        <v/>
      </c>
      <c r="M76" s="80" t="str">
        <f>IF($C76&gt;0,IF(VLOOKUP($C76,'YTD Scores'!$AN$2:$BC$121,M$2,FALSE)&gt;0,VLOOKUP($C76,'YTD Scores'!$AN$2:$BC$121,M$2,FALSE),""),"")</f>
        <v/>
      </c>
      <c r="N76" s="80" t="str">
        <f>IF($C76&gt;0,IF(VLOOKUP($C76,'YTD Scores'!$AN$2:$BC$121,N$2,FALSE)&gt;0,VLOOKUP($C76,'YTD Scores'!$AN$2:$BC$121,N$2,FALSE),""),"")</f>
        <v/>
      </c>
      <c r="O76" s="80" t="str">
        <f>IF($C76&gt;0,IF(VLOOKUP($C76,'YTD Scores'!$AN$2:$BC$121,O$2,FALSE)&gt;0,VLOOKUP($C76,'YTD Scores'!$AN$2:$BC$121,O$2,FALSE),""),"")</f>
        <v/>
      </c>
      <c r="P76" s="80" t="str">
        <f>IF($C76&gt;0,IF(VLOOKUP($C76,'YTD Scores'!$AN$2:$BC$121,P$2,FALSE)&gt;0,VLOOKUP($C76,'YTD Scores'!$AN$2:$BC$121,P$2,FALSE),""),"")</f>
        <v/>
      </c>
      <c r="Q76" s="80" t="str">
        <f>IF($C76&gt;0,IF(VLOOKUP($C76,'YTD Scores'!$AN$2:$BC$121,Q$2,FALSE)&gt;0,VLOOKUP($C76,'YTD Scores'!$AN$2:$BC$121,Q$2,FALSE),""),"")</f>
        <v/>
      </c>
    </row>
    <row r="77" spans="1:17" ht="10.95" customHeight="1" x14ac:dyDescent="0.25">
      <c r="A77" s="1">
        <f t="shared" si="5"/>
        <v>74</v>
      </c>
      <c r="B77" s="35" t="str">
        <f t="shared" si="6"/>
        <v/>
      </c>
      <c r="C77" s="81">
        <f>IF(LARGE('YTD Scores'!AN$2:AN$121,A77)&gt;0.99,LARGE('YTD Scores'!AN$2:AN$121,A77),0)</f>
        <v>0</v>
      </c>
      <c r="E77" s="21" t="str">
        <f>IF(C77&gt;0,VLOOKUP(C77,'YTD Scores'!AN$2:AQ$121,4,FALSE),"")</f>
        <v/>
      </c>
      <c r="F77" s="80" t="str">
        <f>IF($C77&gt;0,IF(VLOOKUP($C77,'YTD Scores'!$AN$2:$BC$121,F$2,FALSE)&gt;0,VLOOKUP($C77,'YTD Scores'!$AN$2:$BC$121,F$2,FALSE),""),"")</f>
        <v/>
      </c>
      <c r="G77" s="80" t="str">
        <f>IF($C77&gt;0,IF(VLOOKUP($C77,'YTD Scores'!$AN$2:$BC$121,G$2,FALSE)&gt;0,VLOOKUP($C77,'YTD Scores'!$AN$2:$BC$121,G$2,FALSE),""),"")</f>
        <v/>
      </c>
      <c r="H77" s="80" t="str">
        <f>IF($C77&gt;0,IF(VLOOKUP($C77,'YTD Scores'!$AN$2:$BC$121,H$2,FALSE)&gt;0,VLOOKUP($C77,'YTD Scores'!$AN$2:$BC$121,H$2,FALSE),""),"")</f>
        <v/>
      </c>
      <c r="I77" s="80" t="str">
        <f>IF($C77&gt;0,IF(VLOOKUP($C77,'YTD Scores'!$AN$2:$BC$121,I$2,FALSE)&gt;0,VLOOKUP($C77,'YTD Scores'!$AN$2:$BC$121,I$2,FALSE),""),"")</f>
        <v/>
      </c>
      <c r="J77" s="80" t="str">
        <f>IF($C77&gt;0,IF(VLOOKUP($C77,'YTD Scores'!$AN$2:$BC$121,J$2,FALSE)&gt;0,VLOOKUP($C77,'YTD Scores'!$AN$2:$BC$121,J$2,FALSE),""),"")</f>
        <v/>
      </c>
      <c r="K77" s="80" t="str">
        <f>IF($C77&gt;0,IF(VLOOKUP($C77,'YTD Scores'!$AN$2:$BC$121,K$2,FALSE)&gt;0,VLOOKUP($C77,'YTD Scores'!$AN$2:$BC$121,K$2,FALSE),""),"")</f>
        <v/>
      </c>
      <c r="L77" s="80" t="str">
        <f>IF($C77&gt;0,IF(VLOOKUP($C77,'YTD Scores'!$AN$2:$BC$121,L$2,FALSE)&gt;0,VLOOKUP($C77,'YTD Scores'!$AN$2:$BC$121,L$2,FALSE),""),"")</f>
        <v/>
      </c>
      <c r="M77" s="80" t="str">
        <f>IF($C77&gt;0,IF(VLOOKUP($C77,'YTD Scores'!$AN$2:$BC$121,M$2,FALSE)&gt;0,VLOOKUP($C77,'YTD Scores'!$AN$2:$BC$121,M$2,FALSE),""),"")</f>
        <v/>
      </c>
      <c r="N77" s="80" t="str">
        <f>IF($C77&gt;0,IF(VLOOKUP($C77,'YTD Scores'!$AN$2:$BC$121,N$2,FALSE)&gt;0,VLOOKUP($C77,'YTD Scores'!$AN$2:$BC$121,N$2,FALSE),""),"")</f>
        <v/>
      </c>
      <c r="O77" s="80" t="str">
        <f>IF($C77&gt;0,IF(VLOOKUP($C77,'YTD Scores'!$AN$2:$BC$121,O$2,FALSE)&gt;0,VLOOKUP($C77,'YTD Scores'!$AN$2:$BC$121,O$2,FALSE),""),"")</f>
        <v/>
      </c>
      <c r="P77" s="80" t="str">
        <f>IF($C77&gt;0,IF(VLOOKUP($C77,'YTD Scores'!$AN$2:$BC$121,P$2,FALSE)&gt;0,VLOOKUP($C77,'YTD Scores'!$AN$2:$BC$121,P$2,FALSE),""),"")</f>
        <v/>
      </c>
      <c r="Q77" s="80" t="str">
        <f>IF($C77&gt;0,IF(VLOOKUP($C77,'YTD Scores'!$AN$2:$BC$121,Q$2,FALSE)&gt;0,VLOOKUP($C77,'YTD Scores'!$AN$2:$BC$121,Q$2,FALSE),""),"")</f>
        <v/>
      </c>
    </row>
    <row r="78" spans="1:17" ht="10.95" customHeight="1" x14ac:dyDescent="0.25">
      <c r="A78" s="1">
        <f t="shared" si="5"/>
        <v>75</v>
      </c>
      <c r="B78" s="35" t="str">
        <f t="shared" si="6"/>
        <v/>
      </c>
      <c r="C78" s="81">
        <f>IF(LARGE('YTD Scores'!AN$2:AN$121,A78)&gt;0.99,LARGE('YTD Scores'!AN$2:AN$121,A78),0)</f>
        <v>0</v>
      </c>
      <c r="E78" s="21" t="str">
        <f>IF(C78&gt;0,VLOOKUP(C78,'YTD Scores'!AN$2:AQ$121,4,FALSE),"")</f>
        <v/>
      </c>
      <c r="F78" s="80" t="str">
        <f>IF($C78&gt;0,IF(VLOOKUP($C78,'YTD Scores'!$AN$2:$BC$121,F$2,FALSE)&gt;0,VLOOKUP($C78,'YTD Scores'!$AN$2:$BC$121,F$2,FALSE),""),"")</f>
        <v/>
      </c>
      <c r="G78" s="80" t="str">
        <f>IF($C78&gt;0,IF(VLOOKUP($C78,'YTD Scores'!$AN$2:$BC$121,G$2,FALSE)&gt;0,VLOOKUP($C78,'YTD Scores'!$AN$2:$BC$121,G$2,FALSE),""),"")</f>
        <v/>
      </c>
      <c r="H78" s="80" t="str">
        <f>IF($C78&gt;0,IF(VLOOKUP($C78,'YTD Scores'!$AN$2:$BC$121,H$2,FALSE)&gt;0,VLOOKUP($C78,'YTD Scores'!$AN$2:$BC$121,H$2,FALSE),""),"")</f>
        <v/>
      </c>
      <c r="I78" s="80" t="str">
        <f>IF($C78&gt;0,IF(VLOOKUP($C78,'YTD Scores'!$AN$2:$BC$121,I$2,FALSE)&gt;0,VLOOKUP($C78,'YTD Scores'!$AN$2:$BC$121,I$2,FALSE),""),"")</f>
        <v/>
      </c>
      <c r="J78" s="80" t="str">
        <f>IF($C78&gt;0,IF(VLOOKUP($C78,'YTD Scores'!$AN$2:$BC$121,J$2,FALSE)&gt;0,VLOOKUP($C78,'YTD Scores'!$AN$2:$BC$121,J$2,FALSE),""),"")</f>
        <v/>
      </c>
      <c r="K78" s="80" t="str">
        <f>IF($C78&gt;0,IF(VLOOKUP($C78,'YTD Scores'!$AN$2:$BC$121,K$2,FALSE)&gt;0,VLOOKUP($C78,'YTD Scores'!$AN$2:$BC$121,K$2,FALSE),""),"")</f>
        <v/>
      </c>
      <c r="L78" s="80" t="str">
        <f>IF($C78&gt;0,IF(VLOOKUP($C78,'YTD Scores'!$AN$2:$BC$121,L$2,FALSE)&gt;0,VLOOKUP($C78,'YTD Scores'!$AN$2:$BC$121,L$2,FALSE),""),"")</f>
        <v/>
      </c>
      <c r="M78" s="80" t="str">
        <f>IF($C78&gt;0,IF(VLOOKUP($C78,'YTD Scores'!$AN$2:$BC$121,M$2,FALSE)&gt;0,VLOOKUP($C78,'YTD Scores'!$AN$2:$BC$121,M$2,FALSE),""),"")</f>
        <v/>
      </c>
      <c r="N78" s="80" t="str">
        <f>IF($C78&gt;0,IF(VLOOKUP($C78,'YTD Scores'!$AN$2:$BC$121,N$2,FALSE)&gt;0,VLOOKUP($C78,'YTD Scores'!$AN$2:$BC$121,N$2,FALSE),""),"")</f>
        <v/>
      </c>
      <c r="O78" s="80" t="str">
        <f>IF($C78&gt;0,IF(VLOOKUP($C78,'YTD Scores'!$AN$2:$BC$121,O$2,FALSE)&gt;0,VLOOKUP($C78,'YTD Scores'!$AN$2:$BC$121,O$2,FALSE),""),"")</f>
        <v/>
      </c>
      <c r="P78" s="80" t="str">
        <f>IF($C78&gt;0,IF(VLOOKUP($C78,'YTD Scores'!$AN$2:$BC$121,P$2,FALSE)&gt;0,VLOOKUP($C78,'YTD Scores'!$AN$2:$BC$121,P$2,FALSE),""),"")</f>
        <v/>
      </c>
      <c r="Q78" s="80" t="str">
        <f>IF($C78&gt;0,IF(VLOOKUP($C78,'YTD Scores'!$AN$2:$BC$121,Q$2,FALSE)&gt;0,VLOOKUP($C78,'YTD Scores'!$AN$2:$BC$121,Q$2,FALSE),""),"")</f>
        <v/>
      </c>
    </row>
    <row r="79" spans="1:17" ht="10.95" customHeight="1" x14ac:dyDescent="0.25">
      <c r="A79" s="1">
        <f t="shared" si="5"/>
        <v>76</v>
      </c>
      <c r="B79" s="35" t="str">
        <f t="shared" si="6"/>
        <v/>
      </c>
      <c r="C79" s="81">
        <f>IF(LARGE('YTD Scores'!AN$2:AN$121,A79)&gt;0.99,LARGE('YTD Scores'!AN$2:AN$121,A79),0)</f>
        <v>0</v>
      </c>
      <c r="E79" s="21" t="str">
        <f>IF(C79&gt;0,VLOOKUP(C79,'YTD Scores'!AN$2:AQ$121,4,FALSE),"")</f>
        <v/>
      </c>
      <c r="F79" s="80" t="str">
        <f>IF($C79&gt;0,IF(VLOOKUP($C79,'YTD Scores'!$AN$2:$BC$121,F$2,FALSE)&gt;0,VLOOKUP($C79,'YTD Scores'!$AN$2:$BC$121,F$2,FALSE),""),"")</f>
        <v/>
      </c>
      <c r="G79" s="80" t="str">
        <f>IF($C79&gt;0,IF(VLOOKUP($C79,'YTD Scores'!$AN$2:$BC$121,G$2,FALSE)&gt;0,VLOOKUP($C79,'YTD Scores'!$AN$2:$BC$121,G$2,FALSE),""),"")</f>
        <v/>
      </c>
      <c r="H79" s="80" t="str">
        <f>IF($C79&gt;0,IF(VLOOKUP($C79,'YTD Scores'!$AN$2:$BC$121,H$2,FALSE)&gt;0,VLOOKUP($C79,'YTD Scores'!$AN$2:$BC$121,H$2,FALSE),""),"")</f>
        <v/>
      </c>
      <c r="I79" s="80" t="str">
        <f>IF($C79&gt;0,IF(VLOOKUP($C79,'YTD Scores'!$AN$2:$BC$121,I$2,FALSE)&gt;0,VLOOKUP($C79,'YTD Scores'!$AN$2:$BC$121,I$2,FALSE),""),"")</f>
        <v/>
      </c>
      <c r="J79" s="80" t="str">
        <f>IF($C79&gt;0,IF(VLOOKUP($C79,'YTD Scores'!$AN$2:$BC$121,J$2,FALSE)&gt;0,VLOOKUP($C79,'YTD Scores'!$AN$2:$BC$121,J$2,FALSE),""),"")</f>
        <v/>
      </c>
      <c r="K79" s="80" t="str">
        <f>IF($C79&gt;0,IF(VLOOKUP($C79,'YTD Scores'!$AN$2:$BC$121,K$2,FALSE)&gt;0,VLOOKUP($C79,'YTD Scores'!$AN$2:$BC$121,K$2,FALSE),""),"")</f>
        <v/>
      </c>
      <c r="L79" s="80" t="str">
        <f>IF($C79&gt;0,IF(VLOOKUP($C79,'YTD Scores'!$AN$2:$BC$121,L$2,FALSE)&gt;0,VLOOKUP($C79,'YTD Scores'!$AN$2:$BC$121,L$2,FALSE),""),"")</f>
        <v/>
      </c>
      <c r="M79" s="80" t="str">
        <f>IF($C79&gt;0,IF(VLOOKUP($C79,'YTD Scores'!$AN$2:$BC$121,M$2,FALSE)&gt;0,VLOOKUP($C79,'YTD Scores'!$AN$2:$BC$121,M$2,FALSE),""),"")</f>
        <v/>
      </c>
      <c r="N79" s="80" t="str">
        <f>IF($C79&gt;0,IF(VLOOKUP($C79,'YTD Scores'!$AN$2:$BC$121,N$2,FALSE)&gt;0,VLOOKUP($C79,'YTD Scores'!$AN$2:$BC$121,N$2,FALSE),""),"")</f>
        <v/>
      </c>
      <c r="O79" s="80" t="str">
        <f>IF($C79&gt;0,IF(VLOOKUP($C79,'YTD Scores'!$AN$2:$BC$121,O$2,FALSE)&gt;0,VLOOKUP($C79,'YTD Scores'!$AN$2:$BC$121,O$2,FALSE),""),"")</f>
        <v/>
      </c>
      <c r="P79" s="80" t="str">
        <f>IF($C79&gt;0,IF(VLOOKUP($C79,'YTD Scores'!$AN$2:$BC$121,P$2,FALSE)&gt;0,VLOOKUP($C79,'YTD Scores'!$AN$2:$BC$121,P$2,FALSE),""),"")</f>
        <v/>
      </c>
      <c r="Q79" s="80" t="str">
        <f>IF($C79&gt;0,IF(VLOOKUP($C79,'YTD Scores'!$AN$2:$BC$121,Q$2,FALSE)&gt;0,VLOOKUP($C79,'YTD Scores'!$AN$2:$BC$121,Q$2,FALSE),""),"")</f>
        <v/>
      </c>
    </row>
    <row r="80" spans="1:17" ht="10.95" customHeight="1" x14ac:dyDescent="0.25">
      <c r="A80" s="1">
        <f t="shared" si="5"/>
        <v>77</v>
      </c>
      <c r="B80" s="35" t="str">
        <f t="shared" si="6"/>
        <v/>
      </c>
      <c r="C80" s="81">
        <f>IF(LARGE('YTD Scores'!AN$2:AN$121,A80)&gt;0.99,LARGE('YTD Scores'!AN$2:AN$121,A80),0)</f>
        <v>0</v>
      </c>
      <c r="E80" s="21" t="str">
        <f>IF(C80&gt;0,VLOOKUP(C80,'YTD Scores'!AN$2:AQ$121,4,FALSE),"")</f>
        <v/>
      </c>
      <c r="F80" s="80" t="str">
        <f>IF($C80&gt;0,IF(VLOOKUP($C80,'YTD Scores'!$AN$2:$BC$121,F$2,FALSE)&gt;0,VLOOKUP($C80,'YTD Scores'!$AN$2:$BC$121,F$2,FALSE),""),"")</f>
        <v/>
      </c>
      <c r="G80" s="80" t="str">
        <f>IF($C80&gt;0,IF(VLOOKUP($C80,'YTD Scores'!$AN$2:$BC$121,G$2,FALSE)&gt;0,VLOOKUP($C80,'YTD Scores'!$AN$2:$BC$121,G$2,FALSE),""),"")</f>
        <v/>
      </c>
      <c r="H80" s="80" t="str">
        <f>IF($C80&gt;0,IF(VLOOKUP($C80,'YTD Scores'!$AN$2:$BC$121,H$2,FALSE)&gt;0,VLOOKUP($C80,'YTD Scores'!$AN$2:$BC$121,H$2,FALSE),""),"")</f>
        <v/>
      </c>
      <c r="I80" s="80" t="str">
        <f>IF($C80&gt;0,IF(VLOOKUP($C80,'YTD Scores'!$AN$2:$BC$121,I$2,FALSE)&gt;0,VLOOKUP($C80,'YTD Scores'!$AN$2:$BC$121,I$2,FALSE),""),"")</f>
        <v/>
      </c>
      <c r="J80" s="80" t="str">
        <f>IF($C80&gt;0,IF(VLOOKUP($C80,'YTD Scores'!$AN$2:$BC$121,J$2,FALSE)&gt;0,VLOOKUP($C80,'YTD Scores'!$AN$2:$BC$121,J$2,FALSE),""),"")</f>
        <v/>
      </c>
      <c r="K80" s="80" t="str">
        <f>IF($C80&gt;0,IF(VLOOKUP($C80,'YTD Scores'!$AN$2:$BC$121,K$2,FALSE)&gt;0,VLOOKUP($C80,'YTD Scores'!$AN$2:$BC$121,K$2,FALSE),""),"")</f>
        <v/>
      </c>
      <c r="L80" s="80" t="str">
        <f>IF($C80&gt;0,IF(VLOOKUP($C80,'YTD Scores'!$AN$2:$BC$121,L$2,FALSE)&gt;0,VLOOKUP($C80,'YTD Scores'!$AN$2:$BC$121,L$2,FALSE),""),"")</f>
        <v/>
      </c>
      <c r="M80" s="80" t="str">
        <f>IF($C80&gt;0,IF(VLOOKUP($C80,'YTD Scores'!$AN$2:$BC$121,M$2,FALSE)&gt;0,VLOOKUP($C80,'YTD Scores'!$AN$2:$BC$121,M$2,FALSE),""),"")</f>
        <v/>
      </c>
      <c r="N80" s="80" t="str">
        <f>IF($C80&gt;0,IF(VLOOKUP($C80,'YTD Scores'!$AN$2:$BC$121,N$2,FALSE)&gt;0,VLOOKUP($C80,'YTD Scores'!$AN$2:$BC$121,N$2,FALSE),""),"")</f>
        <v/>
      </c>
      <c r="O80" s="80" t="str">
        <f>IF($C80&gt;0,IF(VLOOKUP($C80,'YTD Scores'!$AN$2:$BC$121,O$2,FALSE)&gt;0,VLOOKUP($C80,'YTD Scores'!$AN$2:$BC$121,O$2,FALSE),""),"")</f>
        <v/>
      </c>
      <c r="P80" s="80" t="str">
        <f>IF($C80&gt;0,IF(VLOOKUP($C80,'YTD Scores'!$AN$2:$BC$121,P$2,FALSE)&gt;0,VLOOKUP($C80,'YTD Scores'!$AN$2:$BC$121,P$2,FALSE),""),"")</f>
        <v/>
      </c>
      <c r="Q80" s="80" t="str">
        <f>IF($C80&gt;0,IF(VLOOKUP($C80,'YTD Scores'!$AN$2:$BC$121,Q$2,FALSE)&gt;0,VLOOKUP($C80,'YTD Scores'!$AN$2:$BC$121,Q$2,FALSE),""),"")</f>
        <v/>
      </c>
    </row>
    <row r="81" spans="1:17" ht="10.95" customHeight="1" x14ac:dyDescent="0.25">
      <c r="A81" s="1">
        <f t="shared" si="5"/>
        <v>78</v>
      </c>
      <c r="B81" s="35" t="str">
        <f t="shared" si="6"/>
        <v/>
      </c>
      <c r="C81" s="81">
        <f>IF(LARGE('YTD Scores'!AN$2:AN$121,A81)&gt;0.99,LARGE('YTD Scores'!AN$2:AN$121,A81),0)</f>
        <v>0</v>
      </c>
      <c r="E81" s="21" t="str">
        <f>IF(C81&gt;0,VLOOKUP(C81,'YTD Scores'!AN$2:AQ$121,4,FALSE),"")</f>
        <v/>
      </c>
      <c r="F81" s="80" t="str">
        <f>IF($C81&gt;0,IF(VLOOKUP($C81,'YTD Scores'!$AN$2:$BC$121,F$2,FALSE)&gt;0,VLOOKUP($C81,'YTD Scores'!$AN$2:$BC$121,F$2,FALSE),""),"")</f>
        <v/>
      </c>
      <c r="G81" s="80" t="str">
        <f>IF($C81&gt;0,IF(VLOOKUP($C81,'YTD Scores'!$AN$2:$BC$121,G$2,FALSE)&gt;0,VLOOKUP($C81,'YTD Scores'!$AN$2:$BC$121,G$2,FALSE),""),"")</f>
        <v/>
      </c>
      <c r="H81" s="80" t="str">
        <f>IF($C81&gt;0,IF(VLOOKUP($C81,'YTD Scores'!$AN$2:$BC$121,H$2,FALSE)&gt;0,VLOOKUP($C81,'YTD Scores'!$AN$2:$BC$121,H$2,FALSE),""),"")</f>
        <v/>
      </c>
      <c r="I81" s="80" t="str">
        <f>IF($C81&gt;0,IF(VLOOKUP($C81,'YTD Scores'!$AN$2:$BC$121,I$2,FALSE)&gt;0,VLOOKUP($C81,'YTD Scores'!$AN$2:$BC$121,I$2,FALSE),""),"")</f>
        <v/>
      </c>
      <c r="J81" s="80" t="str">
        <f>IF($C81&gt;0,IF(VLOOKUP($C81,'YTD Scores'!$AN$2:$BC$121,J$2,FALSE)&gt;0,VLOOKUP($C81,'YTD Scores'!$AN$2:$BC$121,J$2,FALSE),""),"")</f>
        <v/>
      </c>
      <c r="K81" s="80" t="str">
        <f>IF($C81&gt;0,IF(VLOOKUP($C81,'YTD Scores'!$AN$2:$BC$121,K$2,FALSE)&gt;0,VLOOKUP($C81,'YTD Scores'!$AN$2:$BC$121,K$2,FALSE),""),"")</f>
        <v/>
      </c>
      <c r="L81" s="80" t="str">
        <f>IF($C81&gt;0,IF(VLOOKUP($C81,'YTD Scores'!$AN$2:$BC$121,L$2,FALSE)&gt;0,VLOOKUP($C81,'YTD Scores'!$AN$2:$BC$121,L$2,FALSE),""),"")</f>
        <v/>
      </c>
      <c r="M81" s="80" t="str">
        <f>IF($C81&gt;0,IF(VLOOKUP($C81,'YTD Scores'!$AN$2:$BC$121,M$2,FALSE)&gt;0,VLOOKUP($C81,'YTD Scores'!$AN$2:$BC$121,M$2,FALSE),""),"")</f>
        <v/>
      </c>
      <c r="N81" s="80" t="str">
        <f>IF($C81&gt;0,IF(VLOOKUP($C81,'YTD Scores'!$AN$2:$BC$121,N$2,FALSE)&gt;0,VLOOKUP($C81,'YTD Scores'!$AN$2:$BC$121,N$2,FALSE),""),"")</f>
        <v/>
      </c>
      <c r="O81" s="80" t="str">
        <f>IF($C81&gt;0,IF(VLOOKUP($C81,'YTD Scores'!$AN$2:$BC$121,O$2,FALSE)&gt;0,VLOOKUP($C81,'YTD Scores'!$AN$2:$BC$121,O$2,FALSE),""),"")</f>
        <v/>
      </c>
      <c r="P81" s="80" t="str">
        <f>IF($C81&gt;0,IF(VLOOKUP($C81,'YTD Scores'!$AN$2:$BC$121,P$2,FALSE)&gt;0,VLOOKUP($C81,'YTD Scores'!$AN$2:$BC$121,P$2,FALSE),""),"")</f>
        <v/>
      </c>
      <c r="Q81" s="80" t="str">
        <f>IF($C81&gt;0,IF(VLOOKUP($C81,'YTD Scores'!$AN$2:$BC$121,Q$2,FALSE)&gt;0,VLOOKUP($C81,'YTD Scores'!$AN$2:$BC$121,Q$2,FALSE),""),"")</f>
        <v/>
      </c>
    </row>
    <row r="82" spans="1:17" ht="10.95" customHeight="1" x14ac:dyDescent="0.25">
      <c r="A82" s="1">
        <f t="shared" si="5"/>
        <v>79</v>
      </c>
      <c r="B82" s="35" t="str">
        <f t="shared" si="6"/>
        <v/>
      </c>
      <c r="C82" s="81">
        <f>IF(LARGE('YTD Scores'!AN$2:AN$121,A82)&gt;0.99,LARGE('YTD Scores'!AN$2:AN$121,A82),0)</f>
        <v>0</v>
      </c>
      <c r="E82" s="21" t="str">
        <f>IF(C82&gt;0,VLOOKUP(C82,'YTD Scores'!AN$2:AQ$121,4,FALSE),"")</f>
        <v/>
      </c>
      <c r="F82" s="80" t="str">
        <f>IF($C82&gt;0,IF(VLOOKUP($C82,'YTD Scores'!$AN$2:$BC$121,F$2,FALSE)&gt;0,VLOOKUP($C82,'YTD Scores'!$AN$2:$BC$121,F$2,FALSE),""),"")</f>
        <v/>
      </c>
      <c r="G82" s="80" t="str">
        <f>IF($C82&gt;0,IF(VLOOKUP($C82,'YTD Scores'!$AN$2:$BC$121,G$2,FALSE)&gt;0,VLOOKUP($C82,'YTD Scores'!$AN$2:$BC$121,G$2,FALSE),""),"")</f>
        <v/>
      </c>
      <c r="H82" s="80" t="str">
        <f>IF($C82&gt;0,IF(VLOOKUP($C82,'YTD Scores'!$AN$2:$BC$121,H$2,FALSE)&gt;0,VLOOKUP($C82,'YTD Scores'!$AN$2:$BC$121,H$2,FALSE),""),"")</f>
        <v/>
      </c>
      <c r="I82" s="80" t="str">
        <f>IF($C82&gt;0,IF(VLOOKUP($C82,'YTD Scores'!$AN$2:$BC$121,I$2,FALSE)&gt;0,VLOOKUP($C82,'YTD Scores'!$AN$2:$BC$121,I$2,FALSE),""),"")</f>
        <v/>
      </c>
      <c r="J82" s="80" t="str">
        <f>IF($C82&gt;0,IF(VLOOKUP($C82,'YTD Scores'!$AN$2:$BC$121,J$2,FALSE)&gt;0,VLOOKUP($C82,'YTD Scores'!$AN$2:$BC$121,J$2,FALSE),""),"")</f>
        <v/>
      </c>
      <c r="K82" s="80" t="str">
        <f>IF($C82&gt;0,IF(VLOOKUP($C82,'YTD Scores'!$AN$2:$BC$121,K$2,FALSE)&gt;0,VLOOKUP($C82,'YTD Scores'!$AN$2:$BC$121,K$2,FALSE),""),"")</f>
        <v/>
      </c>
      <c r="L82" s="80" t="str">
        <f>IF($C82&gt;0,IF(VLOOKUP($C82,'YTD Scores'!$AN$2:$BC$121,L$2,FALSE)&gt;0,VLOOKUP($C82,'YTD Scores'!$AN$2:$BC$121,L$2,FALSE),""),"")</f>
        <v/>
      </c>
      <c r="M82" s="80" t="str">
        <f>IF($C82&gt;0,IF(VLOOKUP($C82,'YTD Scores'!$AN$2:$BC$121,M$2,FALSE)&gt;0,VLOOKUP($C82,'YTD Scores'!$AN$2:$BC$121,M$2,FALSE),""),"")</f>
        <v/>
      </c>
      <c r="N82" s="80" t="str">
        <f>IF($C82&gt;0,IF(VLOOKUP($C82,'YTD Scores'!$AN$2:$BC$121,N$2,FALSE)&gt;0,VLOOKUP($C82,'YTD Scores'!$AN$2:$BC$121,N$2,FALSE),""),"")</f>
        <v/>
      </c>
      <c r="O82" s="80" t="str">
        <f>IF($C82&gt;0,IF(VLOOKUP($C82,'YTD Scores'!$AN$2:$BC$121,O$2,FALSE)&gt;0,VLOOKUP($C82,'YTD Scores'!$AN$2:$BC$121,O$2,FALSE),""),"")</f>
        <v/>
      </c>
      <c r="P82" s="80" t="str">
        <f>IF($C82&gt;0,IF(VLOOKUP($C82,'YTD Scores'!$AN$2:$BC$121,P$2,FALSE)&gt;0,VLOOKUP($C82,'YTD Scores'!$AN$2:$BC$121,P$2,FALSE),""),"")</f>
        <v/>
      </c>
      <c r="Q82" s="80" t="str">
        <f>IF($C82&gt;0,IF(VLOOKUP($C82,'YTD Scores'!$AN$2:$BC$121,Q$2,FALSE)&gt;0,VLOOKUP($C82,'YTD Scores'!$AN$2:$BC$121,Q$2,FALSE),""),"")</f>
        <v/>
      </c>
    </row>
    <row r="83" spans="1:17" ht="10.95" customHeight="1" x14ac:dyDescent="0.25">
      <c r="A83" s="1">
        <f t="shared" si="5"/>
        <v>80</v>
      </c>
      <c r="B83" s="35" t="str">
        <f t="shared" si="6"/>
        <v/>
      </c>
      <c r="C83" s="81">
        <f>IF(LARGE('YTD Scores'!AN$2:AN$121,A83)&gt;0.99,LARGE('YTD Scores'!AN$2:AN$121,A83),0)</f>
        <v>0</v>
      </c>
      <c r="E83" s="21" t="str">
        <f>IF(C83&gt;0,VLOOKUP(C83,'YTD Scores'!AN$2:AQ$121,4,FALSE),"")</f>
        <v/>
      </c>
      <c r="F83" s="80" t="str">
        <f>IF($C83&gt;0,IF(VLOOKUP($C83,'YTD Scores'!$AN$2:$BC$121,F$2,FALSE)&gt;0,VLOOKUP($C83,'YTD Scores'!$AN$2:$BC$121,F$2,FALSE),""),"")</f>
        <v/>
      </c>
      <c r="G83" s="80" t="str">
        <f>IF($C83&gt;0,IF(VLOOKUP($C83,'YTD Scores'!$AN$2:$BC$121,G$2,FALSE)&gt;0,VLOOKUP($C83,'YTD Scores'!$AN$2:$BC$121,G$2,FALSE),""),"")</f>
        <v/>
      </c>
      <c r="H83" s="80" t="str">
        <f>IF($C83&gt;0,IF(VLOOKUP($C83,'YTD Scores'!$AN$2:$BC$121,H$2,FALSE)&gt;0,VLOOKUP($C83,'YTD Scores'!$AN$2:$BC$121,H$2,FALSE),""),"")</f>
        <v/>
      </c>
      <c r="I83" s="80" t="str">
        <f>IF($C83&gt;0,IF(VLOOKUP($C83,'YTD Scores'!$AN$2:$BC$121,I$2,FALSE)&gt;0,VLOOKUP($C83,'YTD Scores'!$AN$2:$BC$121,I$2,FALSE),""),"")</f>
        <v/>
      </c>
      <c r="J83" s="80" t="str">
        <f>IF($C83&gt;0,IF(VLOOKUP($C83,'YTD Scores'!$AN$2:$BC$121,J$2,FALSE)&gt;0,VLOOKUP($C83,'YTD Scores'!$AN$2:$BC$121,J$2,FALSE),""),"")</f>
        <v/>
      </c>
      <c r="K83" s="80" t="str">
        <f>IF($C83&gt;0,IF(VLOOKUP($C83,'YTD Scores'!$AN$2:$BC$121,K$2,FALSE)&gt;0,VLOOKUP($C83,'YTD Scores'!$AN$2:$BC$121,K$2,FALSE),""),"")</f>
        <v/>
      </c>
      <c r="L83" s="80" t="str">
        <f>IF($C83&gt;0,IF(VLOOKUP($C83,'YTD Scores'!$AN$2:$BC$121,L$2,FALSE)&gt;0,VLOOKUP($C83,'YTD Scores'!$AN$2:$BC$121,L$2,FALSE),""),"")</f>
        <v/>
      </c>
      <c r="M83" s="80" t="str">
        <f>IF($C83&gt;0,IF(VLOOKUP($C83,'YTD Scores'!$AN$2:$BC$121,M$2,FALSE)&gt;0,VLOOKUP($C83,'YTD Scores'!$AN$2:$BC$121,M$2,FALSE),""),"")</f>
        <v/>
      </c>
      <c r="N83" s="80" t="str">
        <f>IF($C83&gt;0,IF(VLOOKUP($C83,'YTD Scores'!$AN$2:$BC$121,N$2,FALSE)&gt;0,VLOOKUP($C83,'YTD Scores'!$AN$2:$BC$121,N$2,FALSE),""),"")</f>
        <v/>
      </c>
      <c r="O83" s="80" t="str">
        <f>IF($C83&gt;0,IF(VLOOKUP($C83,'YTD Scores'!$AN$2:$BC$121,O$2,FALSE)&gt;0,VLOOKUP($C83,'YTD Scores'!$AN$2:$BC$121,O$2,FALSE),""),"")</f>
        <v/>
      </c>
      <c r="P83" s="80" t="str">
        <f>IF($C83&gt;0,IF(VLOOKUP($C83,'YTD Scores'!$AN$2:$BC$121,P$2,FALSE)&gt;0,VLOOKUP($C83,'YTD Scores'!$AN$2:$BC$121,P$2,FALSE),""),"")</f>
        <v/>
      </c>
      <c r="Q83" s="80" t="str">
        <f>IF($C83&gt;0,IF(VLOOKUP($C83,'YTD Scores'!$AN$2:$BC$121,Q$2,FALSE)&gt;0,VLOOKUP($C83,'YTD Scores'!$AN$2:$BC$121,Q$2,FALSE),""),"")</f>
        <v/>
      </c>
    </row>
    <row r="84" spans="1:17" ht="10.95" customHeight="1" x14ac:dyDescent="0.25">
      <c r="A84" s="1">
        <f t="shared" si="5"/>
        <v>81</v>
      </c>
      <c r="B84" s="35" t="str">
        <f t="shared" si="6"/>
        <v/>
      </c>
      <c r="C84" s="81">
        <f>IF(LARGE('YTD Scores'!AN$2:AN$121,A84)&gt;0.99,LARGE('YTD Scores'!AN$2:AN$121,A84),0)</f>
        <v>0</v>
      </c>
      <c r="E84" s="21" t="str">
        <f>IF(C84&gt;0,VLOOKUP(C84,'YTD Scores'!AN$2:AQ$121,4,FALSE),"")</f>
        <v/>
      </c>
      <c r="F84" s="80" t="str">
        <f>IF($C84&gt;0,IF(VLOOKUP($C84,'YTD Scores'!$AN$2:$BC$121,F$2,FALSE)&gt;0,VLOOKUP($C84,'YTD Scores'!$AN$2:$BC$121,F$2,FALSE),""),"")</f>
        <v/>
      </c>
      <c r="G84" s="80" t="str">
        <f>IF($C84&gt;0,IF(VLOOKUP($C84,'YTD Scores'!$AN$2:$BC$121,G$2,FALSE)&gt;0,VLOOKUP($C84,'YTD Scores'!$AN$2:$BC$121,G$2,FALSE),""),"")</f>
        <v/>
      </c>
      <c r="H84" s="80" t="str">
        <f>IF($C84&gt;0,IF(VLOOKUP($C84,'YTD Scores'!$AN$2:$BC$121,H$2,FALSE)&gt;0,VLOOKUP($C84,'YTD Scores'!$AN$2:$BC$121,H$2,FALSE),""),"")</f>
        <v/>
      </c>
      <c r="I84" s="80" t="str">
        <f>IF($C84&gt;0,IF(VLOOKUP($C84,'YTD Scores'!$AN$2:$BC$121,I$2,FALSE)&gt;0,VLOOKUP($C84,'YTD Scores'!$AN$2:$BC$121,I$2,FALSE),""),"")</f>
        <v/>
      </c>
      <c r="J84" s="80" t="str">
        <f>IF($C84&gt;0,IF(VLOOKUP($C84,'YTD Scores'!$AN$2:$BC$121,J$2,FALSE)&gt;0,VLOOKUP($C84,'YTD Scores'!$AN$2:$BC$121,J$2,FALSE),""),"")</f>
        <v/>
      </c>
      <c r="K84" s="80" t="str">
        <f>IF($C84&gt;0,IF(VLOOKUP($C84,'YTD Scores'!$AN$2:$BC$121,K$2,FALSE)&gt;0,VLOOKUP($C84,'YTD Scores'!$AN$2:$BC$121,K$2,FALSE),""),"")</f>
        <v/>
      </c>
      <c r="L84" s="80" t="str">
        <f>IF($C84&gt;0,IF(VLOOKUP($C84,'YTD Scores'!$AN$2:$BC$121,L$2,FALSE)&gt;0,VLOOKUP($C84,'YTD Scores'!$AN$2:$BC$121,L$2,FALSE),""),"")</f>
        <v/>
      </c>
      <c r="M84" s="80" t="str">
        <f>IF($C84&gt;0,IF(VLOOKUP($C84,'YTD Scores'!$AN$2:$BC$121,M$2,FALSE)&gt;0,VLOOKUP($C84,'YTD Scores'!$AN$2:$BC$121,M$2,FALSE),""),"")</f>
        <v/>
      </c>
      <c r="N84" s="80" t="str">
        <f>IF($C84&gt;0,IF(VLOOKUP($C84,'YTD Scores'!$AN$2:$BC$121,N$2,FALSE)&gt;0,VLOOKUP($C84,'YTD Scores'!$AN$2:$BC$121,N$2,FALSE),""),"")</f>
        <v/>
      </c>
      <c r="O84" s="80" t="str">
        <f>IF($C84&gt;0,IF(VLOOKUP($C84,'YTD Scores'!$AN$2:$BC$121,O$2,FALSE)&gt;0,VLOOKUP($C84,'YTD Scores'!$AN$2:$BC$121,O$2,FALSE),""),"")</f>
        <v/>
      </c>
      <c r="P84" s="80" t="str">
        <f>IF($C84&gt;0,IF(VLOOKUP($C84,'YTD Scores'!$AN$2:$BC$121,P$2,FALSE)&gt;0,VLOOKUP($C84,'YTD Scores'!$AN$2:$BC$121,P$2,FALSE),""),"")</f>
        <v/>
      </c>
      <c r="Q84" s="80" t="str">
        <f>IF($C84&gt;0,IF(VLOOKUP($C84,'YTD Scores'!$AN$2:$BC$121,Q$2,FALSE)&gt;0,VLOOKUP($C84,'YTD Scores'!$AN$2:$BC$121,Q$2,FALSE),""),"")</f>
        <v/>
      </c>
    </row>
    <row r="85" spans="1:17" ht="10.95" customHeight="1" x14ac:dyDescent="0.25">
      <c r="A85" s="1">
        <f t="shared" si="5"/>
        <v>82</v>
      </c>
      <c r="B85" s="35" t="str">
        <f t="shared" si="6"/>
        <v/>
      </c>
      <c r="C85" s="81">
        <f>IF(LARGE('YTD Scores'!AN$2:AN$121,A85)&gt;0.99,LARGE('YTD Scores'!AN$2:AN$121,A85),0)</f>
        <v>0</v>
      </c>
      <c r="E85" s="21" t="str">
        <f>IF(C85&gt;0,VLOOKUP(C85,'YTD Scores'!AN$2:AQ$121,4,FALSE),"")</f>
        <v/>
      </c>
      <c r="F85" s="80" t="str">
        <f>IF($C85&gt;0,IF(VLOOKUP($C85,'YTD Scores'!$AN$2:$BC$121,F$2,FALSE)&gt;0,VLOOKUP($C85,'YTD Scores'!$AN$2:$BC$121,F$2,FALSE),""),"")</f>
        <v/>
      </c>
      <c r="G85" s="80" t="str">
        <f>IF($C85&gt;0,IF(VLOOKUP($C85,'YTD Scores'!$AN$2:$BC$121,G$2,FALSE)&gt;0,VLOOKUP($C85,'YTD Scores'!$AN$2:$BC$121,G$2,FALSE),""),"")</f>
        <v/>
      </c>
      <c r="H85" s="80" t="str">
        <f>IF($C85&gt;0,IF(VLOOKUP($C85,'YTD Scores'!$AN$2:$BC$121,H$2,FALSE)&gt;0,VLOOKUP($C85,'YTD Scores'!$AN$2:$BC$121,H$2,FALSE),""),"")</f>
        <v/>
      </c>
      <c r="I85" s="80" t="str">
        <f>IF($C85&gt;0,IF(VLOOKUP($C85,'YTD Scores'!$AN$2:$BC$121,I$2,FALSE)&gt;0,VLOOKUP($C85,'YTD Scores'!$AN$2:$BC$121,I$2,FALSE),""),"")</f>
        <v/>
      </c>
      <c r="J85" s="80" t="str">
        <f>IF($C85&gt;0,IF(VLOOKUP($C85,'YTD Scores'!$AN$2:$BC$121,J$2,FALSE)&gt;0,VLOOKUP($C85,'YTD Scores'!$AN$2:$BC$121,J$2,FALSE),""),"")</f>
        <v/>
      </c>
      <c r="K85" s="80" t="str">
        <f>IF($C85&gt;0,IF(VLOOKUP($C85,'YTD Scores'!$AN$2:$BC$121,K$2,FALSE)&gt;0,VLOOKUP($C85,'YTD Scores'!$AN$2:$BC$121,K$2,FALSE),""),"")</f>
        <v/>
      </c>
      <c r="L85" s="80" t="str">
        <f>IF($C85&gt;0,IF(VLOOKUP($C85,'YTD Scores'!$AN$2:$BC$121,L$2,FALSE)&gt;0,VLOOKUP($C85,'YTD Scores'!$AN$2:$BC$121,L$2,FALSE),""),"")</f>
        <v/>
      </c>
      <c r="M85" s="80" t="str">
        <f>IF($C85&gt;0,IF(VLOOKUP($C85,'YTD Scores'!$AN$2:$BC$121,M$2,FALSE)&gt;0,VLOOKUP($C85,'YTD Scores'!$AN$2:$BC$121,M$2,FALSE),""),"")</f>
        <v/>
      </c>
      <c r="N85" s="80" t="str">
        <f>IF($C85&gt;0,IF(VLOOKUP($C85,'YTD Scores'!$AN$2:$BC$121,N$2,FALSE)&gt;0,VLOOKUP($C85,'YTD Scores'!$AN$2:$BC$121,N$2,FALSE),""),"")</f>
        <v/>
      </c>
      <c r="O85" s="80" t="str">
        <f>IF($C85&gt;0,IF(VLOOKUP($C85,'YTD Scores'!$AN$2:$BC$121,O$2,FALSE)&gt;0,VLOOKUP($C85,'YTD Scores'!$AN$2:$BC$121,O$2,FALSE),""),"")</f>
        <v/>
      </c>
      <c r="P85" s="80" t="str">
        <f>IF($C85&gt;0,IF(VLOOKUP($C85,'YTD Scores'!$AN$2:$BC$121,P$2,FALSE)&gt;0,VLOOKUP($C85,'YTD Scores'!$AN$2:$BC$121,P$2,FALSE),""),"")</f>
        <v/>
      </c>
      <c r="Q85" s="80" t="str">
        <f>IF($C85&gt;0,IF(VLOOKUP($C85,'YTD Scores'!$AN$2:$BC$121,Q$2,FALSE)&gt;0,VLOOKUP($C85,'YTD Scores'!$AN$2:$BC$121,Q$2,FALSE),""),"")</f>
        <v/>
      </c>
    </row>
    <row r="86" spans="1:17" ht="10.95" customHeight="1" x14ac:dyDescent="0.25">
      <c r="A86" s="1">
        <f t="shared" si="5"/>
        <v>83</v>
      </c>
      <c r="B86" s="35" t="str">
        <f t="shared" si="6"/>
        <v/>
      </c>
      <c r="C86" s="81">
        <f>IF(LARGE('YTD Scores'!AN$2:AN$121,A86)&gt;0.99,LARGE('YTD Scores'!AN$2:AN$121,A86),0)</f>
        <v>0</v>
      </c>
      <c r="E86" s="21" t="str">
        <f>IF(C86&gt;0,VLOOKUP(C86,'YTD Scores'!AN$2:AQ$121,4,FALSE),"")</f>
        <v/>
      </c>
      <c r="F86" s="80" t="str">
        <f>IF($C86&gt;0,IF(VLOOKUP($C86,'YTD Scores'!$AN$2:$BC$121,F$2,FALSE)&gt;0,VLOOKUP($C86,'YTD Scores'!$AN$2:$BC$121,F$2,FALSE),""),"")</f>
        <v/>
      </c>
      <c r="G86" s="80" t="str">
        <f>IF($C86&gt;0,IF(VLOOKUP($C86,'YTD Scores'!$AN$2:$BC$121,G$2,FALSE)&gt;0,VLOOKUP($C86,'YTD Scores'!$AN$2:$BC$121,G$2,FALSE),""),"")</f>
        <v/>
      </c>
      <c r="H86" s="80" t="str">
        <f>IF($C86&gt;0,IF(VLOOKUP($C86,'YTD Scores'!$AN$2:$BC$121,H$2,FALSE)&gt;0,VLOOKUP($C86,'YTD Scores'!$AN$2:$BC$121,H$2,FALSE),""),"")</f>
        <v/>
      </c>
      <c r="I86" s="80" t="str">
        <f>IF($C86&gt;0,IF(VLOOKUP($C86,'YTD Scores'!$AN$2:$BC$121,I$2,FALSE)&gt;0,VLOOKUP($C86,'YTD Scores'!$AN$2:$BC$121,I$2,FALSE),""),"")</f>
        <v/>
      </c>
      <c r="J86" s="80" t="str">
        <f>IF($C86&gt;0,IF(VLOOKUP($C86,'YTD Scores'!$AN$2:$BC$121,J$2,FALSE)&gt;0,VLOOKUP($C86,'YTD Scores'!$AN$2:$BC$121,J$2,FALSE),""),"")</f>
        <v/>
      </c>
      <c r="K86" s="80" t="str">
        <f>IF($C86&gt;0,IF(VLOOKUP($C86,'YTD Scores'!$AN$2:$BC$121,K$2,FALSE)&gt;0,VLOOKUP($C86,'YTD Scores'!$AN$2:$BC$121,K$2,FALSE),""),"")</f>
        <v/>
      </c>
      <c r="L86" s="80" t="str">
        <f>IF($C86&gt;0,IF(VLOOKUP($C86,'YTD Scores'!$AN$2:$BC$121,L$2,FALSE)&gt;0,VLOOKUP($C86,'YTD Scores'!$AN$2:$BC$121,L$2,FALSE),""),"")</f>
        <v/>
      </c>
      <c r="M86" s="80" t="str">
        <f>IF($C86&gt;0,IF(VLOOKUP($C86,'YTD Scores'!$AN$2:$BC$121,M$2,FALSE)&gt;0,VLOOKUP($C86,'YTD Scores'!$AN$2:$BC$121,M$2,FALSE),""),"")</f>
        <v/>
      </c>
      <c r="N86" s="80" t="str">
        <f>IF($C86&gt;0,IF(VLOOKUP($C86,'YTD Scores'!$AN$2:$BC$121,N$2,FALSE)&gt;0,VLOOKUP($C86,'YTD Scores'!$AN$2:$BC$121,N$2,FALSE),""),"")</f>
        <v/>
      </c>
      <c r="O86" s="80" t="str">
        <f>IF($C86&gt;0,IF(VLOOKUP($C86,'YTD Scores'!$AN$2:$BC$121,O$2,FALSE)&gt;0,VLOOKUP($C86,'YTD Scores'!$AN$2:$BC$121,O$2,FALSE),""),"")</f>
        <v/>
      </c>
      <c r="P86" s="80" t="str">
        <f>IF($C86&gt;0,IF(VLOOKUP($C86,'YTD Scores'!$AN$2:$BC$121,P$2,FALSE)&gt;0,VLOOKUP($C86,'YTD Scores'!$AN$2:$BC$121,P$2,FALSE),""),"")</f>
        <v/>
      </c>
      <c r="Q86" s="80" t="str">
        <f>IF($C86&gt;0,IF(VLOOKUP($C86,'YTD Scores'!$AN$2:$BC$121,Q$2,FALSE)&gt;0,VLOOKUP($C86,'YTD Scores'!$AN$2:$BC$121,Q$2,FALSE),""),"")</f>
        <v/>
      </c>
    </row>
    <row r="87" spans="1:17" ht="10.95" customHeight="1" x14ac:dyDescent="0.25">
      <c r="A87" s="1">
        <f t="shared" si="5"/>
        <v>84</v>
      </c>
      <c r="B87" s="35" t="str">
        <f t="shared" si="6"/>
        <v/>
      </c>
      <c r="C87" s="81">
        <f>IF(LARGE('YTD Scores'!AN$2:AN$121,A87)&gt;0.99,LARGE('YTD Scores'!AN$2:AN$121,A87),0)</f>
        <v>0</v>
      </c>
      <c r="E87" s="21" t="str">
        <f>IF(C87&gt;0,VLOOKUP(C87,'YTD Scores'!AN$2:AQ$121,4,FALSE),"")</f>
        <v/>
      </c>
      <c r="F87" s="80" t="str">
        <f>IF($C87&gt;0,IF(VLOOKUP($C87,'YTD Scores'!$AN$2:$BC$121,F$2,FALSE)&gt;0,VLOOKUP($C87,'YTD Scores'!$AN$2:$BC$121,F$2,FALSE),""),"")</f>
        <v/>
      </c>
      <c r="G87" s="80" t="str">
        <f>IF($C87&gt;0,IF(VLOOKUP($C87,'YTD Scores'!$AN$2:$BC$121,G$2,FALSE)&gt;0,VLOOKUP($C87,'YTD Scores'!$AN$2:$BC$121,G$2,FALSE),""),"")</f>
        <v/>
      </c>
      <c r="H87" s="80" t="str">
        <f>IF($C87&gt;0,IF(VLOOKUP($C87,'YTD Scores'!$AN$2:$BC$121,H$2,FALSE)&gt;0,VLOOKUP($C87,'YTD Scores'!$AN$2:$BC$121,H$2,FALSE),""),"")</f>
        <v/>
      </c>
      <c r="I87" s="80" t="str">
        <f>IF($C87&gt;0,IF(VLOOKUP($C87,'YTD Scores'!$AN$2:$BC$121,I$2,FALSE)&gt;0,VLOOKUP($C87,'YTD Scores'!$AN$2:$BC$121,I$2,FALSE),""),"")</f>
        <v/>
      </c>
      <c r="J87" s="80" t="str">
        <f>IF($C87&gt;0,IF(VLOOKUP($C87,'YTD Scores'!$AN$2:$BC$121,J$2,FALSE)&gt;0,VLOOKUP($C87,'YTD Scores'!$AN$2:$BC$121,J$2,FALSE),""),"")</f>
        <v/>
      </c>
      <c r="K87" s="80" t="str">
        <f>IF($C87&gt;0,IF(VLOOKUP($C87,'YTD Scores'!$AN$2:$BC$121,K$2,FALSE)&gt;0,VLOOKUP($C87,'YTD Scores'!$AN$2:$BC$121,K$2,FALSE),""),"")</f>
        <v/>
      </c>
      <c r="L87" s="80" t="str">
        <f>IF($C87&gt;0,IF(VLOOKUP($C87,'YTD Scores'!$AN$2:$BC$121,L$2,FALSE)&gt;0,VLOOKUP($C87,'YTD Scores'!$AN$2:$BC$121,L$2,FALSE),""),"")</f>
        <v/>
      </c>
      <c r="M87" s="80" t="str">
        <f>IF($C87&gt;0,IF(VLOOKUP($C87,'YTD Scores'!$AN$2:$BC$121,M$2,FALSE)&gt;0,VLOOKUP($C87,'YTD Scores'!$AN$2:$BC$121,M$2,FALSE),""),"")</f>
        <v/>
      </c>
      <c r="N87" s="80" t="str">
        <f>IF($C87&gt;0,IF(VLOOKUP($C87,'YTD Scores'!$AN$2:$BC$121,N$2,FALSE)&gt;0,VLOOKUP($C87,'YTD Scores'!$AN$2:$BC$121,N$2,FALSE),""),"")</f>
        <v/>
      </c>
      <c r="O87" s="80" t="str">
        <f>IF($C87&gt;0,IF(VLOOKUP($C87,'YTD Scores'!$AN$2:$BC$121,O$2,FALSE)&gt;0,VLOOKUP($C87,'YTD Scores'!$AN$2:$BC$121,O$2,FALSE),""),"")</f>
        <v/>
      </c>
      <c r="P87" s="80" t="str">
        <f>IF($C87&gt;0,IF(VLOOKUP($C87,'YTD Scores'!$AN$2:$BC$121,P$2,FALSE)&gt;0,VLOOKUP($C87,'YTD Scores'!$AN$2:$BC$121,P$2,FALSE),""),"")</f>
        <v/>
      </c>
      <c r="Q87" s="80" t="str">
        <f>IF($C87&gt;0,IF(VLOOKUP($C87,'YTD Scores'!$AN$2:$BC$121,Q$2,FALSE)&gt;0,VLOOKUP($C87,'YTD Scores'!$AN$2:$BC$121,Q$2,FALSE),""),"")</f>
        <v/>
      </c>
    </row>
    <row r="88" spans="1:17" ht="10.95" customHeight="1" x14ac:dyDescent="0.25">
      <c r="A88" s="1">
        <f t="shared" si="5"/>
        <v>85</v>
      </c>
      <c r="B88" s="35" t="str">
        <f t="shared" si="6"/>
        <v/>
      </c>
      <c r="C88" s="81">
        <f>IF(LARGE('YTD Scores'!AN$2:AN$121,A88)&gt;0.99,LARGE('YTD Scores'!AN$2:AN$121,A88),0)</f>
        <v>0</v>
      </c>
      <c r="E88" s="21" t="str">
        <f>IF(C88&gt;0,VLOOKUP(C88,'YTD Scores'!AN$2:AQ$121,4,FALSE),"")</f>
        <v/>
      </c>
      <c r="F88" s="80" t="str">
        <f>IF($C88&gt;0,IF(VLOOKUP($C88,'YTD Scores'!$AN$2:$BC$121,F$2,FALSE)&gt;0,VLOOKUP($C88,'YTD Scores'!$AN$2:$BC$121,F$2,FALSE),""),"")</f>
        <v/>
      </c>
      <c r="G88" s="80" t="str">
        <f>IF($C88&gt;0,IF(VLOOKUP($C88,'YTD Scores'!$AN$2:$BC$121,G$2,FALSE)&gt;0,VLOOKUP($C88,'YTD Scores'!$AN$2:$BC$121,G$2,FALSE),""),"")</f>
        <v/>
      </c>
      <c r="H88" s="80" t="str">
        <f>IF($C88&gt;0,IF(VLOOKUP($C88,'YTD Scores'!$AN$2:$BC$121,H$2,FALSE)&gt;0,VLOOKUP($C88,'YTD Scores'!$AN$2:$BC$121,H$2,FALSE),""),"")</f>
        <v/>
      </c>
      <c r="I88" s="80" t="str">
        <f>IF($C88&gt;0,IF(VLOOKUP($C88,'YTD Scores'!$AN$2:$BC$121,I$2,FALSE)&gt;0,VLOOKUP($C88,'YTD Scores'!$AN$2:$BC$121,I$2,FALSE),""),"")</f>
        <v/>
      </c>
      <c r="J88" s="80" t="str">
        <f>IF($C88&gt;0,IF(VLOOKUP($C88,'YTD Scores'!$AN$2:$BC$121,J$2,FALSE)&gt;0,VLOOKUP($C88,'YTD Scores'!$AN$2:$BC$121,J$2,FALSE),""),"")</f>
        <v/>
      </c>
      <c r="K88" s="80" t="str">
        <f>IF($C88&gt;0,IF(VLOOKUP($C88,'YTD Scores'!$AN$2:$BC$121,K$2,FALSE)&gt;0,VLOOKUP($C88,'YTD Scores'!$AN$2:$BC$121,K$2,FALSE),""),"")</f>
        <v/>
      </c>
      <c r="L88" s="80" t="str">
        <f>IF($C88&gt;0,IF(VLOOKUP($C88,'YTD Scores'!$AN$2:$BC$121,L$2,FALSE)&gt;0,VLOOKUP($C88,'YTD Scores'!$AN$2:$BC$121,L$2,FALSE),""),"")</f>
        <v/>
      </c>
      <c r="M88" s="80" t="str">
        <f>IF($C88&gt;0,IF(VLOOKUP($C88,'YTD Scores'!$AN$2:$BC$121,M$2,FALSE)&gt;0,VLOOKUP($C88,'YTD Scores'!$AN$2:$BC$121,M$2,FALSE),""),"")</f>
        <v/>
      </c>
      <c r="N88" s="80" t="str">
        <f>IF($C88&gt;0,IF(VLOOKUP($C88,'YTD Scores'!$AN$2:$BC$121,N$2,FALSE)&gt;0,VLOOKUP($C88,'YTD Scores'!$AN$2:$BC$121,N$2,FALSE),""),"")</f>
        <v/>
      </c>
      <c r="O88" s="80" t="str">
        <f>IF($C88&gt;0,IF(VLOOKUP($C88,'YTD Scores'!$AN$2:$BC$121,O$2,FALSE)&gt;0,VLOOKUP($C88,'YTD Scores'!$AN$2:$BC$121,O$2,FALSE),""),"")</f>
        <v/>
      </c>
      <c r="P88" s="80" t="str">
        <f>IF($C88&gt;0,IF(VLOOKUP($C88,'YTD Scores'!$AN$2:$BC$121,P$2,FALSE)&gt;0,VLOOKUP($C88,'YTD Scores'!$AN$2:$BC$121,P$2,FALSE),""),"")</f>
        <v/>
      </c>
      <c r="Q88" s="80" t="str">
        <f>IF($C88&gt;0,IF(VLOOKUP($C88,'YTD Scores'!$AN$2:$BC$121,Q$2,FALSE)&gt;0,VLOOKUP($C88,'YTD Scores'!$AN$2:$BC$121,Q$2,FALSE),""),"")</f>
        <v/>
      </c>
    </row>
    <row r="89" spans="1:17" ht="10.95" customHeight="1" x14ac:dyDescent="0.25">
      <c r="A89" s="1">
        <f t="shared" si="5"/>
        <v>86</v>
      </c>
      <c r="B89" s="35" t="str">
        <f t="shared" si="6"/>
        <v/>
      </c>
      <c r="C89" s="81">
        <f>IF(LARGE('YTD Scores'!AN$2:AN$121,A89)&gt;0.99,LARGE('YTD Scores'!AN$2:AN$121,A89),0)</f>
        <v>0</v>
      </c>
      <c r="E89" s="21" t="str">
        <f>IF(C89&gt;0,VLOOKUP(C89,'YTD Scores'!AN$2:AQ$121,4,FALSE),"")</f>
        <v/>
      </c>
      <c r="F89" s="80" t="str">
        <f>IF($C89&gt;0,IF(VLOOKUP($C89,'YTD Scores'!$AN$2:$BC$121,F$2,FALSE)&gt;0,VLOOKUP($C89,'YTD Scores'!$AN$2:$BC$121,F$2,FALSE),""),"")</f>
        <v/>
      </c>
      <c r="G89" s="80" t="str">
        <f>IF($C89&gt;0,IF(VLOOKUP($C89,'YTD Scores'!$AN$2:$BC$121,G$2,FALSE)&gt;0,VLOOKUP($C89,'YTD Scores'!$AN$2:$BC$121,G$2,FALSE),""),"")</f>
        <v/>
      </c>
      <c r="H89" s="80" t="str">
        <f>IF($C89&gt;0,IF(VLOOKUP($C89,'YTD Scores'!$AN$2:$BC$121,H$2,FALSE)&gt;0,VLOOKUP($C89,'YTD Scores'!$AN$2:$BC$121,H$2,FALSE),""),"")</f>
        <v/>
      </c>
      <c r="I89" s="80" t="str">
        <f>IF($C89&gt;0,IF(VLOOKUP($C89,'YTD Scores'!$AN$2:$BC$121,I$2,FALSE)&gt;0,VLOOKUP($C89,'YTD Scores'!$AN$2:$BC$121,I$2,FALSE),""),"")</f>
        <v/>
      </c>
      <c r="J89" s="80" t="str">
        <f>IF($C89&gt;0,IF(VLOOKUP($C89,'YTD Scores'!$AN$2:$BC$121,J$2,FALSE)&gt;0,VLOOKUP($C89,'YTD Scores'!$AN$2:$BC$121,J$2,FALSE),""),"")</f>
        <v/>
      </c>
      <c r="K89" s="80" t="str">
        <f>IF($C89&gt;0,IF(VLOOKUP($C89,'YTD Scores'!$AN$2:$BC$121,K$2,FALSE)&gt;0,VLOOKUP($C89,'YTD Scores'!$AN$2:$BC$121,K$2,FALSE),""),"")</f>
        <v/>
      </c>
      <c r="L89" s="80" t="str">
        <f>IF($C89&gt;0,IF(VLOOKUP($C89,'YTD Scores'!$AN$2:$BC$121,L$2,FALSE)&gt;0,VLOOKUP($C89,'YTD Scores'!$AN$2:$BC$121,L$2,FALSE),""),"")</f>
        <v/>
      </c>
      <c r="M89" s="80" t="str">
        <f>IF($C89&gt;0,IF(VLOOKUP($C89,'YTD Scores'!$AN$2:$BC$121,M$2,FALSE)&gt;0,VLOOKUP($C89,'YTD Scores'!$AN$2:$BC$121,M$2,FALSE),""),"")</f>
        <v/>
      </c>
      <c r="N89" s="80" t="str">
        <f>IF($C89&gt;0,IF(VLOOKUP($C89,'YTD Scores'!$AN$2:$BC$121,N$2,FALSE)&gt;0,VLOOKUP($C89,'YTD Scores'!$AN$2:$BC$121,N$2,FALSE),""),"")</f>
        <v/>
      </c>
      <c r="O89" s="80" t="str">
        <f>IF($C89&gt;0,IF(VLOOKUP($C89,'YTD Scores'!$AN$2:$BC$121,O$2,FALSE)&gt;0,VLOOKUP($C89,'YTD Scores'!$AN$2:$BC$121,O$2,FALSE),""),"")</f>
        <v/>
      </c>
      <c r="P89" s="80" t="str">
        <f>IF($C89&gt;0,IF(VLOOKUP($C89,'YTD Scores'!$AN$2:$BC$121,P$2,FALSE)&gt;0,VLOOKUP($C89,'YTD Scores'!$AN$2:$BC$121,P$2,FALSE),""),"")</f>
        <v/>
      </c>
      <c r="Q89" s="80" t="str">
        <f>IF($C89&gt;0,IF(VLOOKUP($C89,'YTD Scores'!$AN$2:$BC$121,Q$2,FALSE)&gt;0,VLOOKUP($C89,'YTD Scores'!$AN$2:$BC$121,Q$2,FALSE),""),"")</f>
        <v/>
      </c>
    </row>
    <row r="90" spans="1:17" ht="10.95" customHeight="1" x14ac:dyDescent="0.25">
      <c r="A90" s="1">
        <f t="shared" si="5"/>
        <v>87</v>
      </c>
      <c r="B90" s="35" t="str">
        <f t="shared" si="6"/>
        <v/>
      </c>
      <c r="C90" s="81">
        <f>IF(LARGE('YTD Scores'!AN$2:AN$121,A90)&gt;0.99,LARGE('YTD Scores'!AN$2:AN$121,A90),0)</f>
        <v>0</v>
      </c>
      <c r="E90" s="21" t="str">
        <f>IF(C90&gt;0,VLOOKUP(C90,'YTD Scores'!AN$2:AQ$121,4,FALSE),"")</f>
        <v/>
      </c>
      <c r="F90" s="80" t="str">
        <f>IF($C90&gt;0,IF(VLOOKUP($C90,'YTD Scores'!$AN$2:$BC$121,F$2,FALSE)&gt;0,VLOOKUP($C90,'YTD Scores'!$AN$2:$BC$121,F$2,FALSE),""),"")</f>
        <v/>
      </c>
      <c r="G90" s="80" t="str">
        <f>IF($C90&gt;0,IF(VLOOKUP($C90,'YTD Scores'!$AN$2:$BC$121,G$2,FALSE)&gt;0,VLOOKUP($C90,'YTD Scores'!$AN$2:$BC$121,G$2,FALSE),""),"")</f>
        <v/>
      </c>
      <c r="H90" s="80" t="str">
        <f>IF($C90&gt;0,IF(VLOOKUP($C90,'YTD Scores'!$AN$2:$BC$121,H$2,FALSE)&gt;0,VLOOKUP($C90,'YTD Scores'!$AN$2:$BC$121,H$2,FALSE),""),"")</f>
        <v/>
      </c>
      <c r="I90" s="80" t="str">
        <f>IF($C90&gt;0,IF(VLOOKUP($C90,'YTD Scores'!$AN$2:$BC$121,I$2,FALSE)&gt;0,VLOOKUP($C90,'YTD Scores'!$AN$2:$BC$121,I$2,FALSE),""),"")</f>
        <v/>
      </c>
      <c r="J90" s="80" t="str">
        <f>IF($C90&gt;0,IF(VLOOKUP($C90,'YTD Scores'!$AN$2:$BC$121,J$2,FALSE)&gt;0,VLOOKUP($C90,'YTD Scores'!$AN$2:$BC$121,J$2,FALSE),""),"")</f>
        <v/>
      </c>
      <c r="K90" s="80" t="str">
        <f>IF($C90&gt;0,IF(VLOOKUP($C90,'YTD Scores'!$AN$2:$BC$121,K$2,FALSE)&gt;0,VLOOKUP($C90,'YTD Scores'!$AN$2:$BC$121,K$2,FALSE),""),"")</f>
        <v/>
      </c>
      <c r="L90" s="80" t="str">
        <f>IF($C90&gt;0,IF(VLOOKUP($C90,'YTD Scores'!$AN$2:$BC$121,L$2,FALSE)&gt;0,VLOOKUP($C90,'YTD Scores'!$AN$2:$BC$121,L$2,FALSE),""),"")</f>
        <v/>
      </c>
      <c r="M90" s="80" t="str">
        <f>IF($C90&gt;0,IF(VLOOKUP($C90,'YTD Scores'!$AN$2:$BC$121,M$2,FALSE)&gt;0,VLOOKUP($C90,'YTD Scores'!$AN$2:$BC$121,M$2,FALSE),""),"")</f>
        <v/>
      </c>
      <c r="N90" s="80" t="str">
        <f>IF($C90&gt;0,IF(VLOOKUP($C90,'YTD Scores'!$AN$2:$BC$121,N$2,FALSE)&gt;0,VLOOKUP($C90,'YTD Scores'!$AN$2:$BC$121,N$2,FALSE),""),"")</f>
        <v/>
      </c>
      <c r="O90" s="80" t="str">
        <f>IF($C90&gt;0,IF(VLOOKUP($C90,'YTD Scores'!$AN$2:$BC$121,O$2,FALSE)&gt;0,VLOOKUP($C90,'YTD Scores'!$AN$2:$BC$121,O$2,FALSE),""),"")</f>
        <v/>
      </c>
      <c r="P90" s="80" t="str">
        <f>IF($C90&gt;0,IF(VLOOKUP($C90,'YTD Scores'!$AN$2:$BC$121,P$2,FALSE)&gt;0,VLOOKUP($C90,'YTD Scores'!$AN$2:$BC$121,P$2,FALSE),""),"")</f>
        <v/>
      </c>
      <c r="Q90" s="80" t="str">
        <f>IF($C90&gt;0,IF(VLOOKUP($C90,'YTD Scores'!$AN$2:$BC$121,Q$2,FALSE)&gt;0,VLOOKUP($C90,'YTD Scores'!$AN$2:$BC$121,Q$2,FALSE),""),"")</f>
        <v/>
      </c>
    </row>
    <row r="91" spans="1:17" ht="10.95" customHeight="1" x14ac:dyDescent="0.25">
      <c r="A91" s="1">
        <f t="shared" si="5"/>
        <v>88</v>
      </c>
      <c r="B91" s="35" t="str">
        <f t="shared" si="6"/>
        <v/>
      </c>
      <c r="C91" s="81">
        <f>IF(LARGE('YTD Scores'!AN$2:AN$121,A91)&gt;0.99,LARGE('YTD Scores'!AN$2:AN$121,A91),0)</f>
        <v>0</v>
      </c>
      <c r="E91" s="21" t="str">
        <f>IF(C91&gt;0,VLOOKUP(C91,'YTD Scores'!AN$2:AQ$121,4,FALSE),"")</f>
        <v/>
      </c>
      <c r="F91" s="80" t="str">
        <f>IF($C91&gt;0,IF(VLOOKUP($C91,'YTD Scores'!$AN$2:$BC$121,F$2,FALSE)&gt;0,VLOOKUP($C91,'YTD Scores'!$AN$2:$BC$121,F$2,FALSE),""),"")</f>
        <v/>
      </c>
      <c r="G91" s="80" t="str">
        <f>IF($C91&gt;0,IF(VLOOKUP($C91,'YTD Scores'!$AN$2:$BC$121,G$2,FALSE)&gt;0,VLOOKUP($C91,'YTD Scores'!$AN$2:$BC$121,G$2,FALSE),""),"")</f>
        <v/>
      </c>
      <c r="H91" s="80" t="str">
        <f>IF($C91&gt;0,IF(VLOOKUP($C91,'YTD Scores'!$AN$2:$BC$121,H$2,FALSE)&gt;0,VLOOKUP($C91,'YTD Scores'!$AN$2:$BC$121,H$2,FALSE),""),"")</f>
        <v/>
      </c>
      <c r="I91" s="80" t="str">
        <f>IF($C91&gt;0,IF(VLOOKUP($C91,'YTD Scores'!$AN$2:$BC$121,I$2,FALSE)&gt;0,VLOOKUP($C91,'YTD Scores'!$AN$2:$BC$121,I$2,FALSE),""),"")</f>
        <v/>
      </c>
      <c r="J91" s="80" t="str">
        <f>IF($C91&gt;0,IF(VLOOKUP($C91,'YTD Scores'!$AN$2:$BC$121,J$2,FALSE)&gt;0,VLOOKUP($C91,'YTD Scores'!$AN$2:$BC$121,J$2,FALSE),""),"")</f>
        <v/>
      </c>
      <c r="K91" s="80" t="str">
        <f>IF($C91&gt;0,IF(VLOOKUP($C91,'YTD Scores'!$AN$2:$BC$121,K$2,FALSE)&gt;0,VLOOKUP($C91,'YTD Scores'!$AN$2:$BC$121,K$2,FALSE),""),"")</f>
        <v/>
      </c>
      <c r="L91" s="80" t="str">
        <f>IF($C91&gt;0,IF(VLOOKUP($C91,'YTD Scores'!$AN$2:$BC$121,L$2,FALSE)&gt;0,VLOOKUP($C91,'YTD Scores'!$AN$2:$BC$121,L$2,FALSE),""),"")</f>
        <v/>
      </c>
      <c r="M91" s="80" t="str">
        <f>IF($C91&gt;0,IF(VLOOKUP($C91,'YTD Scores'!$AN$2:$BC$121,M$2,FALSE)&gt;0,VLOOKUP($C91,'YTD Scores'!$AN$2:$BC$121,M$2,FALSE),""),"")</f>
        <v/>
      </c>
      <c r="N91" s="80" t="str">
        <f>IF($C91&gt;0,IF(VLOOKUP($C91,'YTD Scores'!$AN$2:$BC$121,N$2,FALSE)&gt;0,VLOOKUP($C91,'YTD Scores'!$AN$2:$BC$121,N$2,FALSE),""),"")</f>
        <v/>
      </c>
      <c r="O91" s="80" t="str">
        <f>IF($C91&gt;0,IF(VLOOKUP($C91,'YTD Scores'!$AN$2:$BC$121,O$2,FALSE)&gt;0,VLOOKUP($C91,'YTD Scores'!$AN$2:$BC$121,O$2,FALSE),""),"")</f>
        <v/>
      </c>
      <c r="P91" s="80" t="str">
        <f>IF($C91&gt;0,IF(VLOOKUP($C91,'YTD Scores'!$AN$2:$BC$121,P$2,FALSE)&gt;0,VLOOKUP($C91,'YTD Scores'!$AN$2:$BC$121,P$2,FALSE),""),"")</f>
        <v/>
      </c>
      <c r="Q91" s="80" t="str">
        <f>IF($C91&gt;0,IF(VLOOKUP($C91,'YTD Scores'!$AN$2:$BC$121,Q$2,FALSE)&gt;0,VLOOKUP($C91,'YTD Scores'!$AN$2:$BC$121,Q$2,FALSE),""),"")</f>
        <v/>
      </c>
    </row>
    <row r="92" spans="1:17" ht="10.95" customHeight="1" x14ac:dyDescent="0.25">
      <c r="A92" s="1">
        <f t="shared" si="5"/>
        <v>89</v>
      </c>
      <c r="B92" s="35" t="str">
        <f t="shared" si="6"/>
        <v/>
      </c>
      <c r="C92" s="81">
        <f>IF(LARGE('YTD Scores'!AN$2:AN$121,A92)&gt;0.99,LARGE('YTD Scores'!AN$2:AN$121,A92),0)</f>
        <v>0</v>
      </c>
      <c r="E92" s="21" t="str">
        <f>IF(C92&gt;0,VLOOKUP(C92,'YTD Scores'!AN$2:AQ$121,4,FALSE),"")</f>
        <v/>
      </c>
      <c r="F92" s="80" t="str">
        <f>IF($C92&gt;0,IF(VLOOKUP($C92,'YTD Scores'!$AN$2:$BC$121,F$2,FALSE)&gt;0,VLOOKUP($C92,'YTD Scores'!$AN$2:$BC$121,F$2,FALSE),""),"")</f>
        <v/>
      </c>
      <c r="G92" s="80" t="str">
        <f>IF($C92&gt;0,IF(VLOOKUP($C92,'YTD Scores'!$AN$2:$BC$121,G$2,FALSE)&gt;0,VLOOKUP($C92,'YTD Scores'!$AN$2:$BC$121,G$2,FALSE),""),"")</f>
        <v/>
      </c>
      <c r="H92" s="80" t="str">
        <f>IF($C92&gt;0,IF(VLOOKUP($C92,'YTD Scores'!$AN$2:$BC$121,H$2,FALSE)&gt;0,VLOOKUP($C92,'YTD Scores'!$AN$2:$BC$121,H$2,FALSE),""),"")</f>
        <v/>
      </c>
      <c r="I92" s="80" t="str">
        <f>IF($C92&gt;0,IF(VLOOKUP($C92,'YTD Scores'!$AN$2:$BC$121,I$2,FALSE)&gt;0,VLOOKUP($C92,'YTD Scores'!$AN$2:$BC$121,I$2,FALSE),""),"")</f>
        <v/>
      </c>
      <c r="J92" s="80" t="str">
        <f>IF($C92&gt;0,IF(VLOOKUP($C92,'YTD Scores'!$AN$2:$BC$121,J$2,FALSE)&gt;0,VLOOKUP($C92,'YTD Scores'!$AN$2:$BC$121,J$2,FALSE),""),"")</f>
        <v/>
      </c>
      <c r="K92" s="80" t="str">
        <f>IF($C92&gt;0,IF(VLOOKUP($C92,'YTD Scores'!$AN$2:$BC$121,K$2,FALSE)&gt;0,VLOOKUP($C92,'YTD Scores'!$AN$2:$BC$121,K$2,FALSE),""),"")</f>
        <v/>
      </c>
      <c r="L92" s="80" t="str">
        <f>IF($C92&gt;0,IF(VLOOKUP($C92,'YTD Scores'!$AN$2:$BC$121,L$2,FALSE)&gt;0,VLOOKUP($C92,'YTD Scores'!$AN$2:$BC$121,L$2,FALSE),""),"")</f>
        <v/>
      </c>
      <c r="M92" s="80" t="str">
        <f>IF($C92&gt;0,IF(VLOOKUP($C92,'YTD Scores'!$AN$2:$BC$121,M$2,FALSE)&gt;0,VLOOKUP($C92,'YTD Scores'!$AN$2:$BC$121,M$2,FALSE),""),"")</f>
        <v/>
      </c>
      <c r="N92" s="80" t="str">
        <f>IF($C92&gt;0,IF(VLOOKUP($C92,'YTD Scores'!$AN$2:$BC$121,N$2,FALSE)&gt;0,VLOOKUP($C92,'YTD Scores'!$AN$2:$BC$121,N$2,FALSE),""),"")</f>
        <v/>
      </c>
      <c r="O92" s="80" t="str">
        <f>IF($C92&gt;0,IF(VLOOKUP($C92,'YTD Scores'!$AN$2:$BC$121,O$2,FALSE)&gt;0,VLOOKUP($C92,'YTD Scores'!$AN$2:$BC$121,O$2,FALSE),""),"")</f>
        <v/>
      </c>
      <c r="P92" s="80" t="str">
        <f>IF($C92&gt;0,IF(VLOOKUP($C92,'YTD Scores'!$AN$2:$BC$121,P$2,FALSE)&gt;0,VLOOKUP($C92,'YTD Scores'!$AN$2:$BC$121,P$2,FALSE),""),"")</f>
        <v/>
      </c>
      <c r="Q92" s="80" t="str">
        <f>IF($C92&gt;0,IF(VLOOKUP($C92,'YTD Scores'!$AN$2:$BC$121,Q$2,FALSE)&gt;0,VLOOKUP($C92,'YTD Scores'!$AN$2:$BC$121,Q$2,FALSE),""),"")</f>
        <v/>
      </c>
    </row>
    <row r="93" spans="1:17" ht="10.95" customHeight="1" x14ac:dyDescent="0.25">
      <c r="A93" s="1">
        <f t="shared" si="5"/>
        <v>90</v>
      </c>
      <c r="B93" s="35" t="str">
        <f t="shared" si="6"/>
        <v/>
      </c>
      <c r="C93" s="81">
        <f>IF(LARGE('YTD Scores'!AN$2:AN$121,A93)&gt;0.99,LARGE('YTD Scores'!AN$2:AN$121,A93),0)</f>
        <v>0</v>
      </c>
      <c r="E93" s="21" t="str">
        <f>IF(C93&gt;0,VLOOKUP(C93,'YTD Scores'!AN$2:AQ$121,4,FALSE),"")</f>
        <v/>
      </c>
      <c r="F93" s="80" t="str">
        <f>IF($C93&gt;0,IF(VLOOKUP($C93,'YTD Scores'!$AN$2:$BC$121,F$2,FALSE)&gt;0,VLOOKUP($C93,'YTD Scores'!$AN$2:$BC$121,F$2,FALSE),""),"")</f>
        <v/>
      </c>
      <c r="G93" s="80" t="str">
        <f>IF($C93&gt;0,IF(VLOOKUP($C93,'YTD Scores'!$AN$2:$BC$121,G$2,FALSE)&gt;0,VLOOKUP($C93,'YTD Scores'!$AN$2:$BC$121,G$2,FALSE),""),"")</f>
        <v/>
      </c>
      <c r="H93" s="80" t="str">
        <f>IF($C93&gt;0,IF(VLOOKUP($C93,'YTD Scores'!$AN$2:$BC$121,H$2,FALSE)&gt;0,VLOOKUP($C93,'YTD Scores'!$AN$2:$BC$121,H$2,FALSE),""),"")</f>
        <v/>
      </c>
      <c r="I93" s="80" t="str">
        <f>IF($C93&gt;0,IF(VLOOKUP($C93,'YTD Scores'!$AN$2:$BC$121,I$2,FALSE)&gt;0,VLOOKUP($C93,'YTD Scores'!$AN$2:$BC$121,I$2,FALSE),""),"")</f>
        <v/>
      </c>
      <c r="J93" s="80" t="str">
        <f>IF($C93&gt;0,IF(VLOOKUP($C93,'YTD Scores'!$AN$2:$BC$121,J$2,FALSE)&gt;0,VLOOKUP($C93,'YTD Scores'!$AN$2:$BC$121,J$2,FALSE),""),"")</f>
        <v/>
      </c>
      <c r="K93" s="80" t="str">
        <f>IF($C93&gt;0,IF(VLOOKUP($C93,'YTD Scores'!$AN$2:$BC$121,K$2,FALSE)&gt;0,VLOOKUP($C93,'YTD Scores'!$AN$2:$BC$121,K$2,FALSE),""),"")</f>
        <v/>
      </c>
      <c r="L93" s="80" t="str">
        <f>IF($C93&gt;0,IF(VLOOKUP($C93,'YTD Scores'!$AN$2:$BC$121,L$2,FALSE)&gt;0,VLOOKUP($C93,'YTD Scores'!$AN$2:$BC$121,L$2,FALSE),""),"")</f>
        <v/>
      </c>
      <c r="M93" s="80" t="str">
        <f>IF($C93&gt;0,IF(VLOOKUP($C93,'YTD Scores'!$AN$2:$BC$121,M$2,FALSE)&gt;0,VLOOKUP($C93,'YTD Scores'!$AN$2:$BC$121,M$2,FALSE),""),"")</f>
        <v/>
      </c>
      <c r="N93" s="80" t="str">
        <f>IF($C93&gt;0,IF(VLOOKUP($C93,'YTD Scores'!$AN$2:$BC$121,N$2,FALSE)&gt;0,VLOOKUP($C93,'YTD Scores'!$AN$2:$BC$121,N$2,FALSE),""),"")</f>
        <v/>
      </c>
      <c r="O93" s="80" t="str">
        <f>IF($C93&gt;0,IF(VLOOKUP($C93,'YTD Scores'!$AN$2:$BC$121,O$2,FALSE)&gt;0,VLOOKUP($C93,'YTD Scores'!$AN$2:$BC$121,O$2,FALSE),""),"")</f>
        <v/>
      </c>
      <c r="P93" s="80" t="str">
        <f>IF($C93&gt;0,IF(VLOOKUP($C93,'YTD Scores'!$AN$2:$BC$121,P$2,FALSE)&gt;0,VLOOKUP($C93,'YTD Scores'!$AN$2:$BC$121,P$2,FALSE),""),"")</f>
        <v/>
      </c>
      <c r="Q93" s="80" t="str">
        <f>IF($C93&gt;0,IF(VLOOKUP($C93,'YTD Scores'!$AN$2:$BC$121,Q$2,FALSE)&gt;0,VLOOKUP($C93,'YTD Scores'!$AN$2:$BC$121,Q$2,FALSE),""),"")</f>
        <v/>
      </c>
    </row>
    <row r="94" spans="1:17" ht="10.95" customHeight="1" x14ac:dyDescent="0.25">
      <c r="A94" s="1">
        <f t="shared" si="5"/>
        <v>91</v>
      </c>
      <c r="B94" s="35" t="str">
        <f t="shared" si="6"/>
        <v/>
      </c>
      <c r="C94" s="81">
        <f>IF(LARGE('YTD Scores'!AN$2:AN$121,A94)&gt;0.99,LARGE('YTD Scores'!AN$2:AN$121,A94),0)</f>
        <v>0</v>
      </c>
      <c r="E94" s="21" t="str">
        <f>IF(C94&gt;0,VLOOKUP(C94,'YTD Scores'!AN$2:AQ$121,4,FALSE),"")</f>
        <v/>
      </c>
      <c r="F94" s="80" t="str">
        <f>IF($C94&gt;0,IF(VLOOKUP($C94,'YTD Scores'!$AN$2:$BC$121,F$2,FALSE)&gt;0,VLOOKUP($C94,'YTD Scores'!$AN$2:$BC$121,F$2,FALSE),""),"")</f>
        <v/>
      </c>
      <c r="G94" s="80" t="str">
        <f>IF($C94&gt;0,IF(VLOOKUP($C94,'YTD Scores'!$AN$2:$BC$121,G$2,FALSE)&gt;0,VLOOKUP($C94,'YTD Scores'!$AN$2:$BC$121,G$2,FALSE),""),"")</f>
        <v/>
      </c>
      <c r="H94" s="80" t="str">
        <f>IF($C94&gt;0,IF(VLOOKUP($C94,'YTD Scores'!$AN$2:$BC$121,H$2,FALSE)&gt;0,VLOOKUP($C94,'YTD Scores'!$AN$2:$BC$121,H$2,FALSE),""),"")</f>
        <v/>
      </c>
      <c r="I94" s="80" t="str">
        <f>IF($C94&gt;0,IF(VLOOKUP($C94,'YTD Scores'!$AN$2:$BC$121,I$2,FALSE)&gt;0,VLOOKUP($C94,'YTD Scores'!$AN$2:$BC$121,I$2,FALSE),""),"")</f>
        <v/>
      </c>
      <c r="J94" s="80" t="str">
        <f>IF($C94&gt;0,IF(VLOOKUP($C94,'YTD Scores'!$AN$2:$BC$121,J$2,FALSE)&gt;0,VLOOKUP($C94,'YTD Scores'!$AN$2:$BC$121,J$2,FALSE),""),"")</f>
        <v/>
      </c>
      <c r="K94" s="80" t="str">
        <f>IF($C94&gt;0,IF(VLOOKUP($C94,'YTD Scores'!$AN$2:$BC$121,K$2,FALSE)&gt;0,VLOOKUP($C94,'YTD Scores'!$AN$2:$BC$121,K$2,FALSE),""),"")</f>
        <v/>
      </c>
      <c r="L94" s="80" t="str">
        <f>IF($C94&gt;0,IF(VLOOKUP($C94,'YTD Scores'!$AN$2:$BC$121,L$2,FALSE)&gt;0,VLOOKUP($C94,'YTD Scores'!$AN$2:$BC$121,L$2,FALSE),""),"")</f>
        <v/>
      </c>
      <c r="M94" s="80" t="str">
        <f>IF($C94&gt;0,IF(VLOOKUP($C94,'YTD Scores'!$AN$2:$BC$121,M$2,FALSE)&gt;0,VLOOKUP($C94,'YTD Scores'!$AN$2:$BC$121,M$2,FALSE),""),"")</f>
        <v/>
      </c>
      <c r="N94" s="80" t="str">
        <f>IF($C94&gt;0,IF(VLOOKUP($C94,'YTD Scores'!$AN$2:$BC$121,N$2,FALSE)&gt;0,VLOOKUP($C94,'YTD Scores'!$AN$2:$BC$121,N$2,FALSE),""),"")</f>
        <v/>
      </c>
      <c r="O94" s="80" t="str">
        <f>IF($C94&gt;0,IF(VLOOKUP($C94,'YTD Scores'!$AN$2:$BC$121,O$2,FALSE)&gt;0,VLOOKUP($C94,'YTD Scores'!$AN$2:$BC$121,O$2,FALSE),""),"")</f>
        <v/>
      </c>
      <c r="P94" s="80" t="str">
        <f>IF($C94&gt;0,IF(VLOOKUP($C94,'YTD Scores'!$AN$2:$BC$121,P$2,FALSE)&gt;0,VLOOKUP($C94,'YTD Scores'!$AN$2:$BC$121,P$2,FALSE),""),"")</f>
        <v/>
      </c>
      <c r="Q94" s="80" t="str">
        <f>IF($C94&gt;0,IF(VLOOKUP($C94,'YTD Scores'!$AN$2:$BC$121,Q$2,FALSE)&gt;0,VLOOKUP($C94,'YTD Scores'!$AN$2:$BC$121,Q$2,FALSE),""),"")</f>
        <v/>
      </c>
    </row>
    <row r="95" spans="1:17" ht="10.95" customHeight="1" x14ac:dyDescent="0.25">
      <c r="A95" s="1">
        <f t="shared" si="5"/>
        <v>92</v>
      </c>
      <c r="B95" s="35" t="str">
        <f t="shared" si="6"/>
        <v/>
      </c>
      <c r="C95" s="81">
        <f>IF(LARGE('YTD Scores'!AN$2:AN$121,A95)&gt;0.99,LARGE('YTD Scores'!AN$2:AN$121,A95),0)</f>
        <v>0</v>
      </c>
      <c r="E95" s="21" t="str">
        <f>IF(C95&gt;0,VLOOKUP(C95,'YTD Scores'!AN$2:AQ$121,4,FALSE),"")</f>
        <v/>
      </c>
      <c r="F95" s="80" t="str">
        <f>IF($C95&gt;0,IF(VLOOKUP($C95,'YTD Scores'!$AN$2:$BC$121,F$2,FALSE)&gt;0,VLOOKUP($C95,'YTD Scores'!$AN$2:$BC$121,F$2,FALSE),""),"")</f>
        <v/>
      </c>
      <c r="G95" s="80" t="str">
        <f>IF($C95&gt;0,IF(VLOOKUP($C95,'YTD Scores'!$AN$2:$BC$121,G$2,FALSE)&gt;0,VLOOKUP($C95,'YTD Scores'!$AN$2:$BC$121,G$2,FALSE),""),"")</f>
        <v/>
      </c>
      <c r="H95" s="80" t="str">
        <f>IF($C95&gt;0,IF(VLOOKUP($C95,'YTD Scores'!$AN$2:$BC$121,H$2,FALSE)&gt;0,VLOOKUP($C95,'YTD Scores'!$AN$2:$BC$121,H$2,FALSE),""),"")</f>
        <v/>
      </c>
      <c r="I95" s="80" t="str">
        <f>IF($C95&gt;0,IF(VLOOKUP($C95,'YTD Scores'!$AN$2:$BC$121,I$2,FALSE)&gt;0,VLOOKUP($C95,'YTD Scores'!$AN$2:$BC$121,I$2,FALSE),""),"")</f>
        <v/>
      </c>
      <c r="J95" s="80" t="str">
        <f>IF($C95&gt;0,IF(VLOOKUP($C95,'YTD Scores'!$AN$2:$BC$121,J$2,FALSE)&gt;0,VLOOKUP($C95,'YTD Scores'!$AN$2:$BC$121,J$2,FALSE),""),"")</f>
        <v/>
      </c>
      <c r="K95" s="80" t="str">
        <f>IF($C95&gt;0,IF(VLOOKUP($C95,'YTD Scores'!$AN$2:$BC$121,K$2,FALSE)&gt;0,VLOOKUP($C95,'YTD Scores'!$AN$2:$BC$121,K$2,FALSE),""),"")</f>
        <v/>
      </c>
      <c r="L95" s="80" t="str">
        <f>IF($C95&gt;0,IF(VLOOKUP($C95,'YTD Scores'!$AN$2:$BC$121,L$2,FALSE)&gt;0,VLOOKUP($C95,'YTD Scores'!$AN$2:$BC$121,L$2,FALSE),""),"")</f>
        <v/>
      </c>
      <c r="M95" s="80" t="str">
        <f>IF($C95&gt;0,IF(VLOOKUP($C95,'YTD Scores'!$AN$2:$BC$121,M$2,FALSE)&gt;0,VLOOKUP($C95,'YTD Scores'!$AN$2:$BC$121,M$2,FALSE),""),"")</f>
        <v/>
      </c>
      <c r="N95" s="80" t="str">
        <f>IF($C95&gt;0,IF(VLOOKUP($C95,'YTD Scores'!$AN$2:$BC$121,N$2,FALSE)&gt;0,VLOOKUP($C95,'YTD Scores'!$AN$2:$BC$121,N$2,FALSE),""),"")</f>
        <v/>
      </c>
      <c r="O95" s="80" t="str">
        <f>IF($C95&gt;0,IF(VLOOKUP($C95,'YTD Scores'!$AN$2:$BC$121,O$2,FALSE)&gt;0,VLOOKUP($C95,'YTD Scores'!$AN$2:$BC$121,O$2,FALSE),""),"")</f>
        <v/>
      </c>
      <c r="P95" s="80" t="str">
        <f>IF($C95&gt;0,IF(VLOOKUP($C95,'YTD Scores'!$AN$2:$BC$121,P$2,FALSE)&gt;0,VLOOKUP($C95,'YTD Scores'!$AN$2:$BC$121,P$2,FALSE),""),"")</f>
        <v/>
      </c>
      <c r="Q95" s="80" t="str">
        <f>IF($C95&gt;0,IF(VLOOKUP($C95,'YTD Scores'!$AN$2:$BC$121,Q$2,FALSE)&gt;0,VLOOKUP($C95,'YTD Scores'!$AN$2:$BC$121,Q$2,FALSE),""),"")</f>
        <v/>
      </c>
    </row>
    <row r="96" spans="1:17" ht="10.95" customHeight="1" x14ac:dyDescent="0.25">
      <c r="A96" s="1">
        <f t="shared" si="5"/>
        <v>93</v>
      </c>
      <c r="B96" s="35" t="str">
        <f t="shared" si="6"/>
        <v/>
      </c>
      <c r="C96" s="81">
        <f>IF(LARGE('YTD Scores'!AN$2:AN$121,A96)&gt;0.99,LARGE('YTD Scores'!AN$2:AN$121,A96),0)</f>
        <v>0</v>
      </c>
      <c r="E96" s="21" t="str">
        <f>IF(C96&gt;0,VLOOKUP(C96,'YTD Scores'!AN$2:AQ$121,4,FALSE),"")</f>
        <v/>
      </c>
      <c r="F96" s="80" t="str">
        <f>IF($C96&gt;0,IF(VLOOKUP($C96,'YTD Scores'!$AN$2:$BC$121,F$2,FALSE)&gt;0,VLOOKUP($C96,'YTD Scores'!$AN$2:$BC$121,F$2,FALSE),""),"")</f>
        <v/>
      </c>
      <c r="G96" s="80" t="str">
        <f>IF($C96&gt;0,IF(VLOOKUP($C96,'YTD Scores'!$AN$2:$BC$121,G$2,FALSE)&gt;0,VLOOKUP($C96,'YTD Scores'!$AN$2:$BC$121,G$2,FALSE),""),"")</f>
        <v/>
      </c>
      <c r="H96" s="80" t="str">
        <f>IF($C96&gt;0,IF(VLOOKUP($C96,'YTD Scores'!$AN$2:$BC$121,H$2,FALSE)&gt;0,VLOOKUP($C96,'YTD Scores'!$AN$2:$BC$121,H$2,FALSE),""),"")</f>
        <v/>
      </c>
      <c r="I96" s="80" t="str">
        <f>IF($C96&gt;0,IF(VLOOKUP($C96,'YTD Scores'!$AN$2:$BC$121,I$2,FALSE)&gt;0,VLOOKUP($C96,'YTD Scores'!$AN$2:$BC$121,I$2,FALSE),""),"")</f>
        <v/>
      </c>
      <c r="J96" s="80" t="str">
        <f>IF($C96&gt;0,IF(VLOOKUP($C96,'YTD Scores'!$AN$2:$BC$121,J$2,FALSE)&gt;0,VLOOKUP($C96,'YTD Scores'!$AN$2:$BC$121,J$2,FALSE),""),"")</f>
        <v/>
      </c>
      <c r="K96" s="80" t="str">
        <f>IF($C96&gt;0,IF(VLOOKUP($C96,'YTD Scores'!$AN$2:$BC$121,K$2,FALSE)&gt;0,VLOOKUP($C96,'YTD Scores'!$AN$2:$BC$121,K$2,FALSE),""),"")</f>
        <v/>
      </c>
      <c r="L96" s="80" t="str">
        <f>IF($C96&gt;0,IF(VLOOKUP($C96,'YTD Scores'!$AN$2:$BC$121,L$2,FALSE)&gt;0,VLOOKUP($C96,'YTD Scores'!$AN$2:$BC$121,L$2,FALSE),""),"")</f>
        <v/>
      </c>
      <c r="M96" s="80" t="str">
        <f>IF($C96&gt;0,IF(VLOOKUP($C96,'YTD Scores'!$AN$2:$BC$121,M$2,FALSE)&gt;0,VLOOKUP($C96,'YTD Scores'!$AN$2:$BC$121,M$2,FALSE),""),"")</f>
        <v/>
      </c>
      <c r="N96" s="80" t="str">
        <f>IF($C96&gt;0,IF(VLOOKUP($C96,'YTD Scores'!$AN$2:$BC$121,N$2,FALSE)&gt;0,VLOOKUP($C96,'YTD Scores'!$AN$2:$BC$121,N$2,FALSE),""),"")</f>
        <v/>
      </c>
      <c r="O96" s="80" t="str">
        <f>IF($C96&gt;0,IF(VLOOKUP($C96,'YTD Scores'!$AN$2:$BC$121,O$2,FALSE)&gt;0,VLOOKUP($C96,'YTD Scores'!$AN$2:$BC$121,O$2,FALSE),""),"")</f>
        <v/>
      </c>
      <c r="P96" s="80" t="str">
        <f>IF($C96&gt;0,IF(VLOOKUP($C96,'YTD Scores'!$AN$2:$BC$121,P$2,FALSE)&gt;0,VLOOKUP($C96,'YTD Scores'!$AN$2:$BC$121,P$2,FALSE),""),"")</f>
        <v/>
      </c>
      <c r="Q96" s="80" t="str">
        <f>IF($C96&gt;0,IF(VLOOKUP($C96,'YTD Scores'!$AN$2:$BC$121,Q$2,FALSE)&gt;0,VLOOKUP($C96,'YTD Scores'!$AN$2:$BC$121,Q$2,FALSE),""),"")</f>
        <v/>
      </c>
    </row>
    <row r="97" spans="1:17" ht="10.95" customHeight="1" x14ac:dyDescent="0.25">
      <c r="A97" s="1">
        <f t="shared" si="5"/>
        <v>94</v>
      </c>
      <c r="B97" s="35" t="str">
        <f t="shared" si="6"/>
        <v/>
      </c>
      <c r="C97" s="81">
        <f>IF(LARGE('YTD Scores'!AN$2:AN$121,A97)&gt;0.99,LARGE('YTD Scores'!AN$2:AN$121,A97),0)</f>
        <v>0</v>
      </c>
      <c r="E97" s="21" t="str">
        <f>IF(C97&gt;0,VLOOKUP(C97,'YTD Scores'!AN$2:AQ$121,4,FALSE),"")</f>
        <v/>
      </c>
      <c r="F97" s="80" t="str">
        <f>IF($C97&gt;0,IF(VLOOKUP($C97,'YTD Scores'!$AN$2:$BC$121,F$2,FALSE)&gt;0,VLOOKUP($C97,'YTD Scores'!$AN$2:$BC$121,F$2,FALSE),""),"")</f>
        <v/>
      </c>
      <c r="G97" s="80" t="str">
        <f>IF($C97&gt;0,IF(VLOOKUP($C97,'YTD Scores'!$AN$2:$BC$121,G$2,FALSE)&gt;0,VLOOKUP($C97,'YTD Scores'!$AN$2:$BC$121,G$2,FALSE),""),"")</f>
        <v/>
      </c>
      <c r="H97" s="80" t="str">
        <f>IF($C97&gt;0,IF(VLOOKUP($C97,'YTD Scores'!$AN$2:$BC$121,H$2,FALSE)&gt;0,VLOOKUP($C97,'YTD Scores'!$AN$2:$BC$121,H$2,FALSE),""),"")</f>
        <v/>
      </c>
      <c r="I97" s="80" t="str">
        <f>IF($C97&gt;0,IF(VLOOKUP($C97,'YTD Scores'!$AN$2:$BC$121,I$2,FALSE)&gt;0,VLOOKUP($C97,'YTD Scores'!$AN$2:$BC$121,I$2,FALSE),""),"")</f>
        <v/>
      </c>
      <c r="J97" s="80" t="str">
        <f>IF($C97&gt;0,IF(VLOOKUP($C97,'YTD Scores'!$AN$2:$BC$121,J$2,FALSE)&gt;0,VLOOKUP($C97,'YTD Scores'!$AN$2:$BC$121,J$2,FALSE),""),"")</f>
        <v/>
      </c>
      <c r="K97" s="80" t="str">
        <f>IF($C97&gt;0,IF(VLOOKUP($C97,'YTD Scores'!$AN$2:$BC$121,K$2,FALSE)&gt;0,VLOOKUP($C97,'YTD Scores'!$AN$2:$BC$121,K$2,FALSE),""),"")</f>
        <v/>
      </c>
      <c r="L97" s="80" t="str">
        <f>IF($C97&gt;0,IF(VLOOKUP($C97,'YTD Scores'!$AN$2:$BC$121,L$2,FALSE)&gt;0,VLOOKUP($C97,'YTD Scores'!$AN$2:$BC$121,L$2,FALSE),""),"")</f>
        <v/>
      </c>
      <c r="M97" s="80" t="str">
        <f>IF($C97&gt;0,IF(VLOOKUP($C97,'YTD Scores'!$AN$2:$BC$121,M$2,FALSE)&gt;0,VLOOKUP($C97,'YTD Scores'!$AN$2:$BC$121,M$2,FALSE),""),"")</f>
        <v/>
      </c>
      <c r="N97" s="80" t="str">
        <f>IF($C97&gt;0,IF(VLOOKUP($C97,'YTD Scores'!$AN$2:$BC$121,N$2,FALSE)&gt;0,VLOOKUP($C97,'YTD Scores'!$AN$2:$BC$121,N$2,FALSE),""),"")</f>
        <v/>
      </c>
      <c r="O97" s="80" t="str">
        <f>IF($C97&gt;0,IF(VLOOKUP($C97,'YTD Scores'!$AN$2:$BC$121,O$2,FALSE)&gt;0,VLOOKUP($C97,'YTD Scores'!$AN$2:$BC$121,O$2,FALSE),""),"")</f>
        <v/>
      </c>
      <c r="P97" s="80" t="str">
        <f>IF($C97&gt;0,IF(VLOOKUP($C97,'YTD Scores'!$AN$2:$BC$121,P$2,FALSE)&gt;0,VLOOKUP($C97,'YTD Scores'!$AN$2:$BC$121,P$2,FALSE),""),"")</f>
        <v/>
      </c>
      <c r="Q97" s="80" t="str">
        <f>IF($C97&gt;0,IF(VLOOKUP($C97,'YTD Scores'!$AN$2:$BC$121,Q$2,FALSE)&gt;0,VLOOKUP($C97,'YTD Scores'!$AN$2:$BC$121,Q$2,FALSE),""),"")</f>
        <v/>
      </c>
    </row>
    <row r="98" spans="1:17" ht="10.95" customHeight="1" x14ac:dyDescent="0.25">
      <c r="A98" s="1">
        <f t="shared" si="5"/>
        <v>95</v>
      </c>
      <c r="B98" s="35" t="str">
        <f t="shared" si="6"/>
        <v/>
      </c>
      <c r="C98" s="81">
        <f>IF(LARGE('YTD Scores'!AN$2:AN$121,A98)&gt;0.99,LARGE('YTD Scores'!AN$2:AN$121,A98),0)</f>
        <v>0</v>
      </c>
      <c r="E98" s="21" t="str">
        <f>IF(C98&gt;0,VLOOKUP(C98,'YTD Scores'!AN$2:AQ$121,4,FALSE),"")</f>
        <v/>
      </c>
      <c r="F98" s="80" t="str">
        <f>IF($C98&gt;0,IF(VLOOKUP($C98,'YTD Scores'!$AN$2:$BC$121,F$2,FALSE)&gt;0,VLOOKUP($C98,'YTD Scores'!$AN$2:$BC$121,F$2,FALSE),""),"")</f>
        <v/>
      </c>
      <c r="G98" s="80" t="str">
        <f>IF($C98&gt;0,IF(VLOOKUP($C98,'YTD Scores'!$AN$2:$BC$121,G$2,FALSE)&gt;0,VLOOKUP($C98,'YTD Scores'!$AN$2:$BC$121,G$2,FALSE),""),"")</f>
        <v/>
      </c>
      <c r="H98" s="80" t="str">
        <f>IF($C98&gt;0,IF(VLOOKUP($C98,'YTD Scores'!$AN$2:$BC$121,H$2,FALSE)&gt;0,VLOOKUP($C98,'YTD Scores'!$AN$2:$BC$121,H$2,FALSE),""),"")</f>
        <v/>
      </c>
      <c r="I98" s="80" t="str">
        <f>IF($C98&gt;0,IF(VLOOKUP($C98,'YTD Scores'!$AN$2:$BC$121,I$2,FALSE)&gt;0,VLOOKUP($C98,'YTD Scores'!$AN$2:$BC$121,I$2,FALSE),""),"")</f>
        <v/>
      </c>
      <c r="J98" s="80" t="str">
        <f>IF($C98&gt;0,IF(VLOOKUP($C98,'YTD Scores'!$AN$2:$BC$121,J$2,FALSE)&gt;0,VLOOKUP($C98,'YTD Scores'!$AN$2:$BC$121,J$2,FALSE),""),"")</f>
        <v/>
      </c>
      <c r="K98" s="80" t="str">
        <f>IF($C98&gt;0,IF(VLOOKUP($C98,'YTD Scores'!$AN$2:$BC$121,K$2,FALSE)&gt;0,VLOOKUP($C98,'YTD Scores'!$AN$2:$BC$121,K$2,FALSE),""),"")</f>
        <v/>
      </c>
      <c r="L98" s="80" t="str">
        <f>IF($C98&gt;0,IF(VLOOKUP($C98,'YTD Scores'!$AN$2:$BC$121,L$2,FALSE)&gt;0,VLOOKUP($C98,'YTD Scores'!$AN$2:$BC$121,L$2,FALSE),""),"")</f>
        <v/>
      </c>
      <c r="M98" s="80" t="str">
        <f>IF($C98&gt;0,IF(VLOOKUP($C98,'YTD Scores'!$AN$2:$BC$121,M$2,FALSE)&gt;0,VLOOKUP($C98,'YTD Scores'!$AN$2:$BC$121,M$2,FALSE),""),"")</f>
        <v/>
      </c>
      <c r="N98" s="80" t="str">
        <f>IF($C98&gt;0,IF(VLOOKUP($C98,'YTD Scores'!$AN$2:$BC$121,N$2,FALSE)&gt;0,VLOOKUP($C98,'YTD Scores'!$AN$2:$BC$121,N$2,FALSE),""),"")</f>
        <v/>
      </c>
      <c r="O98" s="80" t="str">
        <f>IF($C98&gt;0,IF(VLOOKUP($C98,'YTD Scores'!$AN$2:$BC$121,O$2,FALSE)&gt;0,VLOOKUP($C98,'YTD Scores'!$AN$2:$BC$121,O$2,FALSE),""),"")</f>
        <v/>
      </c>
      <c r="P98" s="80" t="str">
        <f>IF($C98&gt;0,IF(VLOOKUP($C98,'YTD Scores'!$AN$2:$BC$121,P$2,FALSE)&gt;0,VLOOKUP($C98,'YTD Scores'!$AN$2:$BC$121,P$2,FALSE),""),"")</f>
        <v/>
      </c>
      <c r="Q98" s="80" t="str">
        <f>IF($C98&gt;0,IF(VLOOKUP($C98,'YTD Scores'!$AN$2:$BC$121,Q$2,FALSE)&gt;0,VLOOKUP($C98,'YTD Scores'!$AN$2:$BC$121,Q$2,FALSE),""),"")</f>
        <v/>
      </c>
    </row>
    <row r="99" spans="1:17" ht="10.95" customHeight="1" x14ac:dyDescent="0.25">
      <c r="A99" s="1">
        <f t="shared" si="5"/>
        <v>96</v>
      </c>
      <c r="B99" s="35" t="str">
        <f t="shared" si="6"/>
        <v/>
      </c>
      <c r="C99" s="81">
        <f>IF(LARGE('YTD Scores'!AN$2:AN$121,A99)&gt;0.99,LARGE('YTD Scores'!AN$2:AN$121,A99),0)</f>
        <v>0</v>
      </c>
      <c r="E99" s="21" t="str">
        <f>IF(C99&gt;0,VLOOKUP(C99,'YTD Scores'!AN$2:AQ$121,4,FALSE),"")</f>
        <v/>
      </c>
      <c r="F99" s="80" t="str">
        <f>IF($C99&gt;0,IF(VLOOKUP($C99,'YTD Scores'!$AN$2:$BC$121,F$2,FALSE)&gt;0,VLOOKUP($C99,'YTD Scores'!$AN$2:$BC$121,F$2,FALSE),""),"")</f>
        <v/>
      </c>
      <c r="G99" s="80" t="str">
        <f>IF($C99&gt;0,IF(VLOOKUP($C99,'YTD Scores'!$AN$2:$BC$121,G$2,FALSE)&gt;0,VLOOKUP($C99,'YTD Scores'!$AN$2:$BC$121,G$2,FALSE),""),"")</f>
        <v/>
      </c>
      <c r="H99" s="80" t="str">
        <f>IF($C99&gt;0,IF(VLOOKUP($C99,'YTD Scores'!$AN$2:$BC$121,H$2,FALSE)&gt;0,VLOOKUP($C99,'YTD Scores'!$AN$2:$BC$121,H$2,FALSE),""),"")</f>
        <v/>
      </c>
      <c r="I99" s="80" t="str">
        <f>IF($C99&gt;0,IF(VLOOKUP($C99,'YTD Scores'!$AN$2:$BC$121,I$2,FALSE)&gt;0,VLOOKUP($C99,'YTD Scores'!$AN$2:$BC$121,I$2,FALSE),""),"")</f>
        <v/>
      </c>
      <c r="J99" s="80" t="str">
        <f>IF($C99&gt;0,IF(VLOOKUP($C99,'YTD Scores'!$AN$2:$BC$121,J$2,FALSE)&gt;0,VLOOKUP($C99,'YTD Scores'!$AN$2:$BC$121,J$2,FALSE),""),"")</f>
        <v/>
      </c>
      <c r="K99" s="80" t="str">
        <f>IF($C99&gt;0,IF(VLOOKUP($C99,'YTD Scores'!$AN$2:$BC$121,K$2,FALSE)&gt;0,VLOOKUP($C99,'YTD Scores'!$AN$2:$BC$121,K$2,FALSE),""),"")</f>
        <v/>
      </c>
      <c r="L99" s="80" t="str">
        <f>IF($C99&gt;0,IF(VLOOKUP($C99,'YTD Scores'!$AN$2:$BC$121,L$2,FALSE)&gt;0,VLOOKUP($C99,'YTD Scores'!$AN$2:$BC$121,L$2,FALSE),""),"")</f>
        <v/>
      </c>
      <c r="M99" s="80" t="str">
        <f>IF($C99&gt;0,IF(VLOOKUP($C99,'YTD Scores'!$AN$2:$BC$121,M$2,FALSE)&gt;0,VLOOKUP($C99,'YTD Scores'!$AN$2:$BC$121,M$2,FALSE),""),"")</f>
        <v/>
      </c>
      <c r="N99" s="80" t="str">
        <f>IF($C99&gt;0,IF(VLOOKUP($C99,'YTD Scores'!$AN$2:$BC$121,N$2,FALSE)&gt;0,VLOOKUP($C99,'YTD Scores'!$AN$2:$BC$121,N$2,FALSE),""),"")</f>
        <v/>
      </c>
      <c r="O99" s="80" t="str">
        <f>IF($C99&gt;0,IF(VLOOKUP($C99,'YTD Scores'!$AN$2:$BC$121,O$2,FALSE)&gt;0,VLOOKUP($C99,'YTD Scores'!$AN$2:$BC$121,O$2,FALSE),""),"")</f>
        <v/>
      </c>
      <c r="P99" s="80" t="str">
        <f>IF($C99&gt;0,IF(VLOOKUP($C99,'YTD Scores'!$AN$2:$BC$121,P$2,FALSE)&gt;0,VLOOKUP($C99,'YTD Scores'!$AN$2:$BC$121,P$2,FALSE),""),"")</f>
        <v/>
      </c>
      <c r="Q99" s="80" t="str">
        <f>IF($C99&gt;0,IF(VLOOKUP($C99,'YTD Scores'!$AN$2:$BC$121,Q$2,FALSE)&gt;0,VLOOKUP($C99,'YTD Scores'!$AN$2:$BC$121,Q$2,FALSE),""),"")</f>
        <v/>
      </c>
    </row>
    <row r="100" spans="1:17" ht="10.95" customHeight="1" x14ac:dyDescent="0.25">
      <c r="A100" s="1">
        <f t="shared" si="5"/>
        <v>97</v>
      </c>
      <c r="B100" s="35" t="str">
        <f t="shared" si="6"/>
        <v/>
      </c>
      <c r="C100" s="81">
        <f>IF(LARGE('YTD Scores'!AN$2:AN$121,A100)&gt;0.99,LARGE('YTD Scores'!AN$2:AN$121,A100),0)</f>
        <v>0</v>
      </c>
      <c r="E100" s="21" t="str">
        <f>IF(C100&gt;0,VLOOKUP(C100,'YTD Scores'!AN$2:AQ$121,4,FALSE),"")</f>
        <v/>
      </c>
      <c r="F100" s="80" t="str">
        <f>IF($C100&gt;0,IF(VLOOKUP($C100,'YTD Scores'!$AN$2:$BC$121,F$2,FALSE)&gt;0,VLOOKUP($C100,'YTD Scores'!$AN$2:$BC$121,F$2,FALSE),""),"")</f>
        <v/>
      </c>
      <c r="G100" s="80" t="str">
        <f>IF($C100&gt;0,IF(VLOOKUP($C100,'YTD Scores'!$AN$2:$BC$121,G$2,FALSE)&gt;0,VLOOKUP($C100,'YTD Scores'!$AN$2:$BC$121,G$2,FALSE),""),"")</f>
        <v/>
      </c>
      <c r="H100" s="80" t="str">
        <f>IF($C100&gt;0,IF(VLOOKUP($C100,'YTD Scores'!$AN$2:$BC$121,H$2,FALSE)&gt;0,VLOOKUP($C100,'YTD Scores'!$AN$2:$BC$121,H$2,FALSE),""),"")</f>
        <v/>
      </c>
      <c r="I100" s="80" t="str">
        <f>IF($C100&gt;0,IF(VLOOKUP($C100,'YTD Scores'!$AN$2:$BC$121,I$2,FALSE)&gt;0,VLOOKUP($C100,'YTD Scores'!$AN$2:$BC$121,I$2,FALSE),""),"")</f>
        <v/>
      </c>
      <c r="J100" s="80" t="str">
        <f>IF($C100&gt;0,IF(VLOOKUP($C100,'YTD Scores'!$AN$2:$BC$121,J$2,FALSE)&gt;0,VLOOKUP($C100,'YTD Scores'!$AN$2:$BC$121,J$2,FALSE),""),"")</f>
        <v/>
      </c>
      <c r="K100" s="80" t="str">
        <f>IF($C100&gt;0,IF(VLOOKUP($C100,'YTD Scores'!$AN$2:$BC$121,K$2,FALSE)&gt;0,VLOOKUP($C100,'YTD Scores'!$AN$2:$BC$121,K$2,FALSE),""),"")</f>
        <v/>
      </c>
      <c r="L100" s="80" t="str">
        <f>IF($C100&gt;0,IF(VLOOKUP($C100,'YTD Scores'!$AN$2:$BC$121,L$2,FALSE)&gt;0,VLOOKUP($C100,'YTD Scores'!$AN$2:$BC$121,L$2,FALSE),""),"")</f>
        <v/>
      </c>
      <c r="M100" s="80" t="str">
        <f>IF($C100&gt;0,IF(VLOOKUP($C100,'YTD Scores'!$AN$2:$BC$121,M$2,FALSE)&gt;0,VLOOKUP($C100,'YTD Scores'!$AN$2:$BC$121,M$2,FALSE),""),"")</f>
        <v/>
      </c>
      <c r="N100" s="80" t="str">
        <f>IF($C100&gt;0,IF(VLOOKUP($C100,'YTD Scores'!$AN$2:$BC$121,N$2,FALSE)&gt;0,VLOOKUP($C100,'YTD Scores'!$AN$2:$BC$121,N$2,FALSE),""),"")</f>
        <v/>
      </c>
      <c r="O100" s="80" t="str">
        <f>IF($C100&gt;0,IF(VLOOKUP($C100,'YTD Scores'!$AN$2:$BC$121,O$2,FALSE)&gt;0,VLOOKUP($C100,'YTD Scores'!$AN$2:$BC$121,O$2,FALSE),""),"")</f>
        <v/>
      </c>
      <c r="P100" s="80" t="str">
        <f>IF($C100&gt;0,IF(VLOOKUP($C100,'YTD Scores'!$AN$2:$BC$121,P$2,FALSE)&gt;0,VLOOKUP($C100,'YTD Scores'!$AN$2:$BC$121,P$2,FALSE),""),"")</f>
        <v/>
      </c>
      <c r="Q100" s="80" t="str">
        <f>IF($C100&gt;0,IF(VLOOKUP($C100,'YTD Scores'!$AN$2:$BC$121,Q$2,FALSE)&gt;0,VLOOKUP($C100,'YTD Scores'!$AN$2:$BC$121,Q$2,FALSE),""),"")</f>
        <v/>
      </c>
    </row>
    <row r="101" spans="1:17" ht="10.95" customHeight="1" x14ac:dyDescent="0.25">
      <c r="A101" s="1">
        <f t="shared" si="5"/>
        <v>98</v>
      </c>
      <c r="B101" s="35" t="str">
        <f t="shared" si="6"/>
        <v/>
      </c>
      <c r="C101" s="81">
        <f>IF(LARGE('YTD Scores'!AN$2:AN$121,A101)&gt;0.99,LARGE('YTD Scores'!AN$2:AN$121,A101),0)</f>
        <v>0</v>
      </c>
      <c r="E101" s="21" t="str">
        <f>IF(C101&gt;0,VLOOKUP(C101,'YTD Scores'!AN$2:AQ$121,4,FALSE),"")</f>
        <v/>
      </c>
      <c r="F101" s="80" t="str">
        <f>IF($C101&gt;0,IF(VLOOKUP($C101,'YTD Scores'!$AN$2:$BC$121,F$2,FALSE)&gt;0,VLOOKUP($C101,'YTD Scores'!$AN$2:$BC$121,F$2,FALSE),""),"")</f>
        <v/>
      </c>
      <c r="G101" s="80" t="str">
        <f>IF($C101&gt;0,IF(VLOOKUP($C101,'YTD Scores'!$AN$2:$BC$121,G$2,FALSE)&gt;0,VLOOKUP($C101,'YTD Scores'!$AN$2:$BC$121,G$2,FALSE),""),"")</f>
        <v/>
      </c>
      <c r="H101" s="80" t="str">
        <f>IF($C101&gt;0,IF(VLOOKUP($C101,'YTD Scores'!$AN$2:$BC$121,H$2,FALSE)&gt;0,VLOOKUP($C101,'YTD Scores'!$AN$2:$BC$121,H$2,FALSE),""),"")</f>
        <v/>
      </c>
      <c r="I101" s="80" t="str">
        <f>IF($C101&gt;0,IF(VLOOKUP($C101,'YTD Scores'!$AN$2:$BC$121,I$2,FALSE)&gt;0,VLOOKUP($C101,'YTD Scores'!$AN$2:$BC$121,I$2,FALSE),""),"")</f>
        <v/>
      </c>
      <c r="J101" s="80" t="str">
        <f>IF($C101&gt;0,IF(VLOOKUP($C101,'YTD Scores'!$AN$2:$BC$121,J$2,FALSE)&gt;0,VLOOKUP($C101,'YTD Scores'!$AN$2:$BC$121,J$2,FALSE),""),"")</f>
        <v/>
      </c>
      <c r="K101" s="80" t="str">
        <f>IF($C101&gt;0,IF(VLOOKUP($C101,'YTD Scores'!$AN$2:$BC$121,K$2,FALSE)&gt;0,VLOOKUP($C101,'YTD Scores'!$AN$2:$BC$121,K$2,FALSE),""),"")</f>
        <v/>
      </c>
      <c r="L101" s="80" t="str">
        <f>IF($C101&gt;0,IF(VLOOKUP($C101,'YTD Scores'!$AN$2:$BC$121,L$2,FALSE)&gt;0,VLOOKUP($C101,'YTD Scores'!$AN$2:$BC$121,L$2,FALSE),""),"")</f>
        <v/>
      </c>
      <c r="M101" s="80" t="str">
        <f>IF($C101&gt;0,IF(VLOOKUP($C101,'YTD Scores'!$AN$2:$BC$121,M$2,FALSE)&gt;0,VLOOKUP($C101,'YTD Scores'!$AN$2:$BC$121,M$2,FALSE),""),"")</f>
        <v/>
      </c>
      <c r="N101" s="80" t="str">
        <f>IF($C101&gt;0,IF(VLOOKUP($C101,'YTD Scores'!$AN$2:$BC$121,N$2,FALSE)&gt;0,VLOOKUP($C101,'YTD Scores'!$AN$2:$BC$121,N$2,FALSE),""),"")</f>
        <v/>
      </c>
      <c r="O101" s="80" t="str">
        <f>IF($C101&gt;0,IF(VLOOKUP($C101,'YTD Scores'!$AN$2:$BC$121,O$2,FALSE)&gt;0,VLOOKUP($C101,'YTD Scores'!$AN$2:$BC$121,O$2,FALSE),""),"")</f>
        <v/>
      </c>
      <c r="P101" s="80" t="str">
        <f>IF($C101&gt;0,IF(VLOOKUP($C101,'YTD Scores'!$AN$2:$BC$121,P$2,FALSE)&gt;0,VLOOKUP($C101,'YTD Scores'!$AN$2:$BC$121,P$2,FALSE),""),"")</f>
        <v/>
      </c>
      <c r="Q101" s="80" t="str">
        <f>IF($C101&gt;0,IF(VLOOKUP($C101,'YTD Scores'!$AN$2:$BC$121,Q$2,FALSE)&gt;0,VLOOKUP($C101,'YTD Scores'!$AN$2:$BC$121,Q$2,FALSE),""),"")</f>
        <v/>
      </c>
    </row>
    <row r="102" spans="1:17" ht="10.95" customHeight="1" x14ac:dyDescent="0.25">
      <c r="A102" s="1">
        <f t="shared" si="5"/>
        <v>99</v>
      </c>
      <c r="B102" s="35" t="str">
        <f t="shared" si="6"/>
        <v/>
      </c>
      <c r="C102" s="81">
        <f>IF(LARGE('YTD Scores'!AN$2:AN$121,A102)&gt;0.99,LARGE('YTD Scores'!AN$2:AN$121,A102),0)</f>
        <v>0</v>
      </c>
      <c r="E102" s="21" t="str">
        <f>IF(C102&gt;0,VLOOKUP(C102,'YTD Scores'!AN$2:AQ$121,4,FALSE),"")</f>
        <v/>
      </c>
      <c r="F102" s="80" t="str">
        <f>IF($C102&gt;0,IF(VLOOKUP($C102,'YTD Scores'!$AN$2:$BC$121,F$2,FALSE)&gt;0,VLOOKUP($C102,'YTD Scores'!$AN$2:$BC$121,F$2,FALSE),""),"")</f>
        <v/>
      </c>
      <c r="G102" s="80" t="str">
        <f>IF($C102&gt;0,IF(VLOOKUP($C102,'YTD Scores'!$AN$2:$BC$121,G$2,FALSE)&gt;0,VLOOKUP($C102,'YTD Scores'!$AN$2:$BC$121,G$2,FALSE),""),"")</f>
        <v/>
      </c>
      <c r="H102" s="80" t="str">
        <f>IF($C102&gt;0,IF(VLOOKUP($C102,'YTD Scores'!$AN$2:$BC$121,H$2,FALSE)&gt;0,VLOOKUP($C102,'YTD Scores'!$AN$2:$BC$121,H$2,FALSE),""),"")</f>
        <v/>
      </c>
      <c r="I102" s="80" t="str">
        <f>IF($C102&gt;0,IF(VLOOKUP($C102,'YTD Scores'!$AN$2:$BC$121,I$2,FALSE)&gt;0,VLOOKUP($C102,'YTD Scores'!$AN$2:$BC$121,I$2,FALSE),""),"")</f>
        <v/>
      </c>
      <c r="J102" s="80" t="str">
        <f>IF($C102&gt;0,IF(VLOOKUP($C102,'YTD Scores'!$AN$2:$BC$121,J$2,FALSE)&gt;0,VLOOKUP($C102,'YTD Scores'!$AN$2:$BC$121,J$2,FALSE),""),"")</f>
        <v/>
      </c>
      <c r="K102" s="80" t="str">
        <f>IF($C102&gt;0,IF(VLOOKUP($C102,'YTD Scores'!$AN$2:$BC$121,K$2,FALSE)&gt;0,VLOOKUP($C102,'YTD Scores'!$AN$2:$BC$121,K$2,FALSE),""),"")</f>
        <v/>
      </c>
      <c r="L102" s="80" t="str">
        <f>IF($C102&gt;0,IF(VLOOKUP($C102,'YTD Scores'!$AN$2:$BC$121,L$2,FALSE)&gt;0,VLOOKUP($C102,'YTD Scores'!$AN$2:$BC$121,L$2,FALSE),""),"")</f>
        <v/>
      </c>
      <c r="M102" s="80" t="str">
        <f>IF($C102&gt;0,IF(VLOOKUP($C102,'YTD Scores'!$AN$2:$BC$121,M$2,FALSE)&gt;0,VLOOKUP($C102,'YTD Scores'!$AN$2:$BC$121,M$2,FALSE),""),"")</f>
        <v/>
      </c>
      <c r="N102" s="80" t="str">
        <f>IF($C102&gt;0,IF(VLOOKUP($C102,'YTD Scores'!$AN$2:$BC$121,N$2,FALSE)&gt;0,VLOOKUP($C102,'YTD Scores'!$AN$2:$BC$121,N$2,FALSE),""),"")</f>
        <v/>
      </c>
      <c r="O102" s="80" t="str">
        <f>IF($C102&gt;0,IF(VLOOKUP($C102,'YTD Scores'!$AN$2:$BC$121,O$2,FALSE)&gt;0,VLOOKUP($C102,'YTD Scores'!$AN$2:$BC$121,O$2,FALSE),""),"")</f>
        <v/>
      </c>
      <c r="P102" s="80" t="str">
        <f>IF($C102&gt;0,IF(VLOOKUP($C102,'YTD Scores'!$AN$2:$BC$121,P$2,FALSE)&gt;0,VLOOKUP($C102,'YTD Scores'!$AN$2:$BC$121,P$2,FALSE),""),"")</f>
        <v/>
      </c>
      <c r="Q102" s="80" t="str">
        <f>IF($C102&gt;0,IF(VLOOKUP($C102,'YTD Scores'!$AN$2:$BC$121,Q$2,FALSE)&gt;0,VLOOKUP($C102,'YTD Scores'!$AN$2:$BC$121,Q$2,FALSE),""),"")</f>
        <v/>
      </c>
    </row>
    <row r="103" spans="1:17" ht="10.95" customHeight="1" x14ac:dyDescent="0.25">
      <c r="A103" s="1">
        <f t="shared" si="5"/>
        <v>100</v>
      </c>
      <c r="B103" s="35" t="str">
        <f t="shared" si="6"/>
        <v/>
      </c>
      <c r="C103" s="81">
        <f>IF(LARGE('YTD Scores'!AN$2:AN$121,A103)&gt;0.99,LARGE('YTD Scores'!AN$2:AN$121,A103),0)</f>
        <v>0</v>
      </c>
      <c r="E103" s="21" t="str">
        <f>IF(C103&gt;0,VLOOKUP(C103,'YTD Scores'!AN$2:AQ$121,4,FALSE),"")</f>
        <v/>
      </c>
      <c r="F103" s="80" t="str">
        <f>IF($C103&gt;0,IF(VLOOKUP($C103,'YTD Scores'!$AN$2:$BC$121,F$2,FALSE)&gt;0,VLOOKUP($C103,'YTD Scores'!$AN$2:$BC$121,F$2,FALSE),""),"")</f>
        <v/>
      </c>
      <c r="G103" s="80" t="str">
        <f>IF($C103&gt;0,IF(VLOOKUP($C103,'YTD Scores'!$AN$2:$BC$121,G$2,FALSE)&gt;0,VLOOKUP($C103,'YTD Scores'!$AN$2:$BC$121,G$2,FALSE),""),"")</f>
        <v/>
      </c>
      <c r="H103" s="80" t="str">
        <f>IF($C103&gt;0,IF(VLOOKUP($C103,'YTD Scores'!$AN$2:$BC$121,H$2,FALSE)&gt;0,VLOOKUP($C103,'YTD Scores'!$AN$2:$BC$121,H$2,FALSE),""),"")</f>
        <v/>
      </c>
      <c r="I103" s="80" t="str">
        <f>IF($C103&gt;0,IF(VLOOKUP($C103,'YTD Scores'!$AN$2:$BC$121,I$2,FALSE)&gt;0,VLOOKUP($C103,'YTD Scores'!$AN$2:$BC$121,I$2,FALSE),""),"")</f>
        <v/>
      </c>
      <c r="J103" s="80" t="str">
        <f>IF($C103&gt;0,IF(VLOOKUP($C103,'YTD Scores'!$AN$2:$BC$121,J$2,FALSE)&gt;0,VLOOKUP($C103,'YTD Scores'!$AN$2:$BC$121,J$2,FALSE),""),"")</f>
        <v/>
      </c>
      <c r="K103" s="80" t="str">
        <f>IF($C103&gt;0,IF(VLOOKUP($C103,'YTD Scores'!$AN$2:$BC$121,K$2,FALSE)&gt;0,VLOOKUP($C103,'YTD Scores'!$AN$2:$BC$121,K$2,FALSE),""),"")</f>
        <v/>
      </c>
      <c r="L103" s="80" t="str">
        <f>IF($C103&gt;0,IF(VLOOKUP($C103,'YTD Scores'!$AN$2:$BC$121,L$2,FALSE)&gt;0,VLOOKUP($C103,'YTD Scores'!$AN$2:$BC$121,L$2,FALSE),""),"")</f>
        <v/>
      </c>
      <c r="M103" s="80" t="str">
        <f>IF($C103&gt;0,IF(VLOOKUP($C103,'YTD Scores'!$AN$2:$BC$121,M$2,FALSE)&gt;0,VLOOKUP($C103,'YTD Scores'!$AN$2:$BC$121,M$2,FALSE),""),"")</f>
        <v/>
      </c>
      <c r="N103" s="80" t="str">
        <f>IF($C103&gt;0,IF(VLOOKUP($C103,'YTD Scores'!$AN$2:$BC$121,N$2,FALSE)&gt;0,VLOOKUP($C103,'YTD Scores'!$AN$2:$BC$121,N$2,FALSE),""),"")</f>
        <v/>
      </c>
      <c r="O103" s="80" t="str">
        <f>IF($C103&gt;0,IF(VLOOKUP($C103,'YTD Scores'!$AN$2:$BC$121,O$2,FALSE)&gt;0,VLOOKUP($C103,'YTD Scores'!$AN$2:$BC$121,O$2,FALSE),""),"")</f>
        <v/>
      </c>
      <c r="P103" s="80" t="str">
        <f>IF($C103&gt;0,IF(VLOOKUP($C103,'YTD Scores'!$AN$2:$BC$121,P$2,FALSE)&gt;0,VLOOKUP($C103,'YTD Scores'!$AN$2:$BC$121,P$2,FALSE),""),"")</f>
        <v/>
      </c>
      <c r="Q103" s="80" t="str">
        <f>IF($C103&gt;0,IF(VLOOKUP($C103,'YTD Scores'!$AN$2:$BC$121,Q$2,FALSE)&gt;0,VLOOKUP($C103,'YTD Scores'!$AN$2:$BC$121,Q$2,FALSE),""),"")</f>
        <v/>
      </c>
    </row>
    <row r="104" spans="1:17" ht="10.95" customHeight="1" x14ac:dyDescent="0.25">
      <c r="A104" s="1">
        <f t="shared" si="5"/>
        <v>101</v>
      </c>
      <c r="B104" s="35" t="str">
        <f t="shared" si="6"/>
        <v/>
      </c>
      <c r="C104" s="81">
        <f>IF(LARGE('YTD Scores'!AN$2:AN$121,A104)&gt;0.99,LARGE('YTD Scores'!AN$2:AN$121,A104),0)</f>
        <v>0</v>
      </c>
      <c r="E104" s="21" t="str">
        <f>IF(C104&gt;0,VLOOKUP(C104,'YTD Scores'!AN$2:AQ$121,4,FALSE),"")</f>
        <v/>
      </c>
      <c r="F104" s="80" t="str">
        <f>IF($C104&gt;0,IF(VLOOKUP($C104,'YTD Scores'!$AN$2:$BC$121,F$2,FALSE)&gt;0,VLOOKUP($C104,'YTD Scores'!$AN$2:$BC$121,F$2,FALSE),""),"")</f>
        <v/>
      </c>
      <c r="G104" s="80" t="str">
        <f>IF($C104&gt;0,IF(VLOOKUP($C104,'YTD Scores'!$AN$2:$BC$121,G$2,FALSE)&gt;0,VLOOKUP($C104,'YTD Scores'!$AN$2:$BC$121,G$2,FALSE),""),"")</f>
        <v/>
      </c>
      <c r="H104" s="80" t="str">
        <f>IF($C104&gt;0,IF(VLOOKUP($C104,'YTD Scores'!$AN$2:$BC$121,H$2,FALSE)&gt;0,VLOOKUP($C104,'YTD Scores'!$AN$2:$BC$121,H$2,FALSE),""),"")</f>
        <v/>
      </c>
      <c r="I104" s="80" t="str">
        <f>IF($C104&gt;0,IF(VLOOKUP($C104,'YTD Scores'!$AN$2:$BC$121,I$2,FALSE)&gt;0,VLOOKUP($C104,'YTD Scores'!$AN$2:$BC$121,I$2,FALSE),""),"")</f>
        <v/>
      </c>
      <c r="J104" s="80" t="str">
        <f>IF($C104&gt;0,IF(VLOOKUP($C104,'YTD Scores'!$AN$2:$BC$121,J$2,FALSE)&gt;0,VLOOKUP($C104,'YTD Scores'!$AN$2:$BC$121,J$2,FALSE),""),"")</f>
        <v/>
      </c>
      <c r="K104" s="80" t="str">
        <f>IF($C104&gt;0,IF(VLOOKUP($C104,'YTD Scores'!$AN$2:$BC$121,K$2,FALSE)&gt;0,VLOOKUP($C104,'YTD Scores'!$AN$2:$BC$121,K$2,FALSE),""),"")</f>
        <v/>
      </c>
      <c r="L104" s="80" t="str">
        <f>IF($C104&gt;0,IF(VLOOKUP($C104,'YTD Scores'!$AN$2:$BC$121,L$2,FALSE)&gt;0,VLOOKUP($C104,'YTD Scores'!$AN$2:$BC$121,L$2,FALSE),""),"")</f>
        <v/>
      </c>
      <c r="M104" s="80" t="str">
        <f>IF($C104&gt;0,IF(VLOOKUP($C104,'YTD Scores'!$AN$2:$BC$121,M$2,FALSE)&gt;0,VLOOKUP($C104,'YTD Scores'!$AN$2:$BC$121,M$2,FALSE),""),"")</f>
        <v/>
      </c>
      <c r="N104" s="80" t="str">
        <f>IF($C104&gt;0,IF(VLOOKUP($C104,'YTD Scores'!$AN$2:$BC$121,N$2,FALSE)&gt;0,VLOOKUP($C104,'YTD Scores'!$AN$2:$BC$121,N$2,FALSE),""),"")</f>
        <v/>
      </c>
      <c r="O104" s="80" t="str">
        <f>IF($C104&gt;0,IF(VLOOKUP($C104,'YTD Scores'!$AN$2:$BC$121,O$2,FALSE)&gt;0,VLOOKUP($C104,'YTD Scores'!$AN$2:$BC$121,O$2,FALSE),""),"")</f>
        <v/>
      </c>
      <c r="P104" s="80" t="str">
        <f>IF($C104&gt;0,IF(VLOOKUP($C104,'YTD Scores'!$AN$2:$BC$121,P$2,FALSE)&gt;0,VLOOKUP($C104,'YTD Scores'!$AN$2:$BC$121,P$2,FALSE),""),"")</f>
        <v/>
      </c>
      <c r="Q104" s="80" t="str">
        <f>IF($C104&gt;0,IF(VLOOKUP($C104,'YTD Scores'!$AN$2:$BC$121,Q$2,FALSE)&gt;0,VLOOKUP($C104,'YTD Scores'!$AN$2:$BC$121,Q$2,FALSE),""),"")</f>
        <v/>
      </c>
    </row>
    <row r="105" spans="1:17" ht="10.95" customHeight="1" x14ac:dyDescent="0.25">
      <c r="A105" s="1">
        <f t="shared" si="5"/>
        <v>102</v>
      </c>
      <c r="B105" s="35" t="str">
        <f t="shared" si="6"/>
        <v/>
      </c>
      <c r="C105" s="81">
        <f>IF(LARGE('YTD Scores'!AN$2:AN$121,A105)&gt;0.99,LARGE('YTD Scores'!AN$2:AN$121,A105),0)</f>
        <v>0</v>
      </c>
      <c r="E105" s="21" t="str">
        <f>IF(C105&gt;0,VLOOKUP(C105,'YTD Scores'!AN$2:AQ$121,4,FALSE),"")</f>
        <v/>
      </c>
      <c r="F105" s="80" t="str">
        <f>IF($C105&gt;0,IF(VLOOKUP($C105,'YTD Scores'!$AN$2:$BC$121,F$2,FALSE)&gt;0,VLOOKUP($C105,'YTD Scores'!$AN$2:$BC$121,F$2,FALSE),""),"")</f>
        <v/>
      </c>
      <c r="G105" s="80" t="str">
        <f>IF($C105&gt;0,IF(VLOOKUP($C105,'YTD Scores'!$AN$2:$BC$121,G$2,FALSE)&gt;0,VLOOKUP($C105,'YTD Scores'!$AN$2:$BC$121,G$2,FALSE),""),"")</f>
        <v/>
      </c>
      <c r="H105" s="80" t="str">
        <f>IF($C105&gt;0,IF(VLOOKUP($C105,'YTD Scores'!$AN$2:$BC$121,H$2,FALSE)&gt;0,VLOOKUP($C105,'YTD Scores'!$AN$2:$BC$121,H$2,FALSE),""),"")</f>
        <v/>
      </c>
      <c r="I105" s="80" t="str">
        <f>IF($C105&gt;0,IF(VLOOKUP($C105,'YTD Scores'!$AN$2:$BC$121,I$2,FALSE)&gt;0,VLOOKUP($C105,'YTD Scores'!$AN$2:$BC$121,I$2,FALSE),""),"")</f>
        <v/>
      </c>
      <c r="J105" s="80" t="str">
        <f>IF($C105&gt;0,IF(VLOOKUP($C105,'YTD Scores'!$AN$2:$BC$121,J$2,FALSE)&gt;0,VLOOKUP($C105,'YTD Scores'!$AN$2:$BC$121,J$2,FALSE),""),"")</f>
        <v/>
      </c>
      <c r="K105" s="80" t="str">
        <f>IF($C105&gt;0,IF(VLOOKUP($C105,'YTD Scores'!$AN$2:$BC$121,K$2,FALSE)&gt;0,VLOOKUP($C105,'YTD Scores'!$AN$2:$BC$121,K$2,FALSE),""),"")</f>
        <v/>
      </c>
      <c r="L105" s="80" t="str">
        <f>IF($C105&gt;0,IF(VLOOKUP($C105,'YTD Scores'!$AN$2:$BC$121,L$2,FALSE)&gt;0,VLOOKUP($C105,'YTD Scores'!$AN$2:$BC$121,L$2,FALSE),""),"")</f>
        <v/>
      </c>
      <c r="M105" s="80" t="str">
        <f>IF($C105&gt;0,IF(VLOOKUP($C105,'YTD Scores'!$AN$2:$BC$121,M$2,FALSE)&gt;0,VLOOKUP($C105,'YTD Scores'!$AN$2:$BC$121,M$2,FALSE),""),"")</f>
        <v/>
      </c>
      <c r="N105" s="80" t="str">
        <f>IF($C105&gt;0,IF(VLOOKUP($C105,'YTD Scores'!$AN$2:$BC$121,N$2,FALSE)&gt;0,VLOOKUP($C105,'YTD Scores'!$AN$2:$BC$121,N$2,FALSE),""),"")</f>
        <v/>
      </c>
      <c r="O105" s="80" t="str">
        <f>IF($C105&gt;0,IF(VLOOKUP($C105,'YTD Scores'!$AN$2:$BC$121,O$2,FALSE)&gt;0,VLOOKUP($C105,'YTD Scores'!$AN$2:$BC$121,O$2,FALSE),""),"")</f>
        <v/>
      </c>
      <c r="P105" s="80" t="str">
        <f>IF($C105&gt;0,IF(VLOOKUP($C105,'YTD Scores'!$AN$2:$BC$121,P$2,FALSE)&gt;0,VLOOKUP($C105,'YTD Scores'!$AN$2:$BC$121,P$2,FALSE),""),"")</f>
        <v/>
      </c>
      <c r="Q105" s="80" t="str">
        <f>IF($C105&gt;0,IF(VLOOKUP($C105,'YTD Scores'!$AN$2:$BC$121,Q$2,FALSE)&gt;0,VLOOKUP($C105,'YTD Scores'!$AN$2:$BC$121,Q$2,FALSE),""),"")</f>
        <v/>
      </c>
    </row>
    <row r="106" spans="1:17" ht="10.95" customHeight="1" x14ac:dyDescent="0.25">
      <c r="A106" s="1">
        <f t="shared" si="5"/>
        <v>103</v>
      </c>
      <c r="B106" s="35" t="str">
        <f t="shared" si="6"/>
        <v/>
      </c>
      <c r="C106" s="81">
        <f>IF(LARGE('YTD Scores'!AN$2:AN$121,A106)&gt;0.99,LARGE('YTD Scores'!AN$2:AN$121,A106),0)</f>
        <v>0</v>
      </c>
      <c r="E106" s="21" t="str">
        <f>IF(C106&gt;0,VLOOKUP(C106,'YTD Scores'!AN$2:AQ$121,4,FALSE),"")</f>
        <v/>
      </c>
      <c r="F106" s="80" t="str">
        <f>IF($C106&gt;0,IF(VLOOKUP($C106,'YTD Scores'!$AN$2:$BC$121,F$2,FALSE)&gt;0,VLOOKUP($C106,'YTD Scores'!$AN$2:$BC$121,F$2,FALSE),""),"")</f>
        <v/>
      </c>
      <c r="G106" s="80" t="str">
        <f>IF($C106&gt;0,IF(VLOOKUP($C106,'YTD Scores'!$AN$2:$BC$121,G$2,FALSE)&gt;0,VLOOKUP($C106,'YTD Scores'!$AN$2:$BC$121,G$2,FALSE),""),"")</f>
        <v/>
      </c>
      <c r="H106" s="80" t="str">
        <f>IF($C106&gt;0,IF(VLOOKUP($C106,'YTD Scores'!$AN$2:$BC$121,H$2,FALSE)&gt;0,VLOOKUP($C106,'YTD Scores'!$AN$2:$BC$121,H$2,FALSE),""),"")</f>
        <v/>
      </c>
      <c r="I106" s="80" t="str">
        <f>IF($C106&gt;0,IF(VLOOKUP($C106,'YTD Scores'!$AN$2:$BC$121,I$2,FALSE)&gt;0,VLOOKUP($C106,'YTD Scores'!$AN$2:$BC$121,I$2,FALSE),""),"")</f>
        <v/>
      </c>
      <c r="J106" s="80" t="str">
        <f>IF($C106&gt;0,IF(VLOOKUP($C106,'YTD Scores'!$AN$2:$BC$121,J$2,FALSE)&gt;0,VLOOKUP($C106,'YTD Scores'!$AN$2:$BC$121,J$2,FALSE),""),"")</f>
        <v/>
      </c>
      <c r="K106" s="80" t="str">
        <f>IF($C106&gt;0,IF(VLOOKUP($C106,'YTD Scores'!$AN$2:$BC$121,K$2,FALSE)&gt;0,VLOOKUP($C106,'YTD Scores'!$AN$2:$BC$121,K$2,FALSE),""),"")</f>
        <v/>
      </c>
      <c r="L106" s="80" t="str">
        <f>IF($C106&gt;0,IF(VLOOKUP($C106,'YTD Scores'!$AN$2:$BC$121,L$2,FALSE)&gt;0,VLOOKUP($C106,'YTD Scores'!$AN$2:$BC$121,L$2,FALSE),""),"")</f>
        <v/>
      </c>
      <c r="M106" s="80" t="str">
        <f>IF($C106&gt;0,IF(VLOOKUP($C106,'YTD Scores'!$AN$2:$BC$121,M$2,FALSE)&gt;0,VLOOKUP($C106,'YTD Scores'!$AN$2:$BC$121,M$2,FALSE),""),"")</f>
        <v/>
      </c>
      <c r="N106" s="80" t="str">
        <f>IF($C106&gt;0,IF(VLOOKUP($C106,'YTD Scores'!$AN$2:$BC$121,N$2,FALSE)&gt;0,VLOOKUP($C106,'YTD Scores'!$AN$2:$BC$121,N$2,FALSE),""),"")</f>
        <v/>
      </c>
      <c r="O106" s="80" t="str">
        <f>IF($C106&gt;0,IF(VLOOKUP($C106,'YTD Scores'!$AN$2:$BC$121,O$2,FALSE)&gt;0,VLOOKUP($C106,'YTD Scores'!$AN$2:$BC$121,O$2,FALSE),""),"")</f>
        <v/>
      </c>
      <c r="P106" s="80" t="str">
        <f>IF($C106&gt;0,IF(VLOOKUP($C106,'YTD Scores'!$AN$2:$BC$121,P$2,FALSE)&gt;0,VLOOKUP($C106,'YTD Scores'!$AN$2:$BC$121,P$2,FALSE),""),"")</f>
        <v/>
      </c>
      <c r="Q106" s="80" t="str">
        <f>IF($C106&gt;0,IF(VLOOKUP($C106,'YTD Scores'!$AN$2:$BC$121,Q$2,FALSE)&gt;0,VLOOKUP($C106,'YTD Scores'!$AN$2:$BC$121,Q$2,FALSE),""),"")</f>
        <v/>
      </c>
    </row>
    <row r="107" spans="1:17" ht="10.95" customHeight="1" x14ac:dyDescent="0.25">
      <c r="A107" s="1">
        <f t="shared" si="5"/>
        <v>104</v>
      </c>
      <c r="B107" s="35" t="str">
        <f t="shared" si="6"/>
        <v/>
      </c>
      <c r="C107" s="81">
        <f>IF(LARGE('YTD Scores'!AN$2:AN$121,A107)&gt;0.99,LARGE('YTD Scores'!AN$2:AN$121,A107),0)</f>
        <v>0</v>
      </c>
      <c r="E107" s="21" t="str">
        <f>IF(C107&gt;0,VLOOKUP(C107,'YTD Scores'!AN$2:AQ$121,4,FALSE),"")</f>
        <v/>
      </c>
      <c r="F107" s="80" t="str">
        <f>IF($C107&gt;0,IF(VLOOKUP($C107,'YTD Scores'!$AN$2:$BC$121,F$2,FALSE)&gt;0,VLOOKUP($C107,'YTD Scores'!$AN$2:$BC$121,F$2,FALSE),""),"")</f>
        <v/>
      </c>
      <c r="G107" s="80" t="str">
        <f>IF($C107&gt;0,IF(VLOOKUP($C107,'YTD Scores'!$AN$2:$BC$121,G$2,FALSE)&gt;0,VLOOKUP($C107,'YTD Scores'!$AN$2:$BC$121,G$2,FALSE),""),"")</f>
        <v/>
      </c>
      <c r="H107" s="80" t="str">
        <f>IF($C107&gt;0,IF(VLOOKUP($C107,'YTD Scores'!$AN$2:$BC$121,H$2,FALSE)&gt;0,VLOOKUP($C107,'YTD Scores'!$AN$2:$BC$121,H$2,FALSE),""),"")</f>
        <v/>
      </c>
      <c r="I107" s="80" t="str">
        <f>IF($C107&gt;0,IF(VLOOKUP($C107,'YTD Scores'!$AN$2:$BC$121,I$2,FALSE)&gt;0,VLOOKUP($C107,'YTD Scores'!$AN$2:$BC$121,I$2,FALSE),""),"")</f>
        <v/>
      </c>
      <c r="J107" s="80" t="str">
        <f>IF($C107&gt;0,IF(VLOOKUP($C107,'YTD Scores'!$AN$2:$BC$121,J$2,FALSE)&gt;0,VLOOKUP($C107,'YTD Scores'!$AN$2:$BC$121,J$2,FALSE),""),"")</f>
        <v/>
      </c>
      <c r="K107" s="80" t="str">
        <f>IF($C107&gt;0,IF(VLOOKUP($C107,'YTD Scores'!$AN$2:$BC$121,K$2,FALSE)&gt;0,VLOOKUP($C107,'YTD Scores'!$AN$2:$BC$121,K$2,FALSE),""),"")</f>
        <v/>
      </c>
      <c r="L107" s="80" t="str">
        <f>IF($C107&gt;0,IF(VLOOKUP($C107,'YTD Scores'!$AN$2:$BC$121,L$2,FALSE)&gt;0,VLOOKUP($C107,'YTD Scores'!$AN$2:$BC$121,L$2,FALSE),""),"")</f>
        <v/>
      </c>
      <c r="M107" s="80" t="str">
        <f>IF($C107&gt;0,IF(VLOOKUP($C107,'YTD Scores'!$AN$2:$BC$121,M$2,FALSE)&gt;0,VLOOKUP($C107,'YTD Scores'!$AN$2:$BC$121,M$2,FALSE),""),"")</f>
        <v/>
      </c>
      <c r="N107" s="80" t="str">
        <f>IF($C107&gt;0,IF(VLOOKUP($C107,'YTD Scores'!$AN$2:$BC$121,N$2,FALSE)&gt;0,VLOOKUP($C107,'YTD Scores'!$AN$2:$BC$121,N$2,FALSE),""),"")</f>
        <v/>
      </c>
      <c r="O107" s="80" t="str">
        <f>IF($C107&gt;0,IF(VLOOKUP($C107,'YTD Scores'!$AN$2:$BC$121,O$2,FALSE)&gt;0,VLOOKUP($C107,'YTD Scores'!$AN$2:$BC$121,O$2,FALSE),""),"")</f>
        <v/>
      </c>
      <c r="P107" s="80" t="str">
        <f>IF($C107&gt;0,IF(VLOOKUP($C107,'YTD Scores'!$AN$2:$BC$121,P$2,FALSE)&gt;0,VLOOKUP($C107,'YTD Scores'!$AN$2:$BC$121,P$2,FALSE),""),"")</f>
        <v/>
      </c>
      <c r="Q107" s="80" t="str">
        <f>IF($C107&gt;0,IF(VLOOKUP($C107,'YTD Scores'!$AN$2:$BC$121,Q$2,FALSE)&gt;0,VLOOKUP($C107,'YTD Scores'!$AN$2:$BC$121,Q$2,FALSE),""),"")</f>
        <v/>
      </c>
    </row>
    <row r="108" spans="1:17" ht="10.95" customHeight="1" x14ac:dyDescent="0.25">
      <c r="A108" s="1">
        <f t="shared" si="5"/>
        <v>105</v>
      </c>
      <c r="B108" s="35" t="str">
        <f t="shared" si="6"/>
        <v/>
      </c>
      <c r="C108" s="81">
        <f>IF(LARGE('YTD Scores'!AN$2:AN$121,A108)&gt;0.99,LARGE('YTD Scores'!AN$2:AN$121,A108),0)</f>
        <v>0</v>
      </c>
      <c r="E108" s="21" t="str">
        <f>IF(C108&gt;0,VLOOKUP(C108,'YTD Scores'!AN$2:AQ$121,4,FALSE),"")</f>
        <v/>
      </c>
      <c r="F108" s="80" t="str">
        <f>IF($C108&gt;0,IF(VLOOKUP($C108,'YTD Scores'!$AN$2:$BC$121,F$2,FALSE)&gt;0,VLOOKUP($C108,'YTD Scores'!$AN$2:$BC$121,F$2,FALSE),""),"")</f>
        <v/>
      </c>
      <c r="G108" s="80" t="str">
        <f>IF($C108&gt;0,IF(VLOOKUP($C108,'YTD Scores'!$AN$2:$BC$121,G$2,FALSE)&gt;0,VLOOKUP($C108,'YTD Scores'!$AN$2:$BC$121,G$2,FALSE),""),"")</f>
        <v/>
      </c>
      <c r="H108" s="80" t="str">
        <f>IF($C108&gt;0,IF(VLOOKUP($C108,'YTD Scores'!$AN$2:$BC$121,H$2,FALSE)&gt;0,VLOOKUP($C108,'YTD Scores'!$AN$2:$BC$121,H$2,FALSE),""),"")</f>
        <v/>
      </c>
      <c r="I108" s="80" t="str">
        <f>IF($C108&gt;0,IF(VLOOKUP($C108,'YTD Scores'!$AN$2:$BC$121,I$2,FALSE)&gt;0,VLOOKUP($C108,'YTD Scores'!$AN$2:$BC$121,I$2,FALSE),""),"")</f>
        <v/>
      </c>
      <c r="J108" s="80" t="str">
        <f>IF($C108&gt;0,IF(VLOOKUP($C108,'YTD Scores'!$AN$2:$BC$121,J$2,FALSE)&gt;0,VLOOKUP($C108,'YTD Scores'!$AN$2:$BC$121,J$2,FALSE),""),"")</f>
        <v/>
      </c>
      <c r="K108" s="80" t="str">
        <f>IF($C108&gt;0,IF(VLOOKUP($C108,'YTD Scores'!$AN$2:$BC$121,K$2,FALSE)&gt;0,VLOOKUP($C108,'YTD Scores'!$AN$2:$BC$121,K$2,FALSE),""),"")</f>
        <v/>
      </c>
      <c r="L108" s="80" t="str">
        <f>IF($C108&gt;0,IF(VLOOKUP($C108,'YTD Scores'!$AN$2:$BC$121,L$2,FALSE)&gt;0,VLOOKUP($C108,'YTD Scores'!$AN$2:$BC$121,L$2,FALSE),""),"")</f>
        <v/>
      </c>
      <c r="M108" s="80" t="str">
        <f>IF($C108&gt;0,IF(VLOOKUP($C108,'YTD Scores'!$AN$2:$BC$121,M$2,FALSE)&gt;0,VLOOKUP($C108,'YTD Scores'!$AN$2:$BC$121,M$2,FALSE),""),"")</f>
        <v/>
      </c>
      <c r="N108" s="80" t="str">
        <f>IF($C108&gt;0,IF(VLOOKUP($C108,'YTD Scores'!$AN$2:$BC$121,N$2,FALSE)&gt;0,VLOOKUP($C108,'YTD Scores'!$AN$2:$BC$121,N$2,FALSE),""),"")</f>
        <v/>
      </c>
      <c r="O108" s="80" t="str">
        <f>IF($C108&gt;0,IF(VLOOKUP($C108,'YTD Scores'!$AN$2:$BC$121,O$2,FALSE)&gt;0,VLOOKUP($C108,'YTD Scores'!$AN$2:$BC$121,O$2,FALSE),""),"")</f>
        <v/>
      </c>
      <c r="P108" s="80" t="str">
        <f>IF($C108&gt;0,IF(VLOOKUP($C108,'YTD Scores'!$AN$2:$BC$121,P$2,FALSE)&gt;0,VLOOKUP($C108,'YTD Scores'!$AN$2:$BC$121,P$2,FALSE),""),"")</f>
        <v/>
      </c>
      <c r="Q108" s="80" t="str">
        <f>IF($C108&gt;0,IF(VLOOKUP($C108,'YTD Scores'!$AN$2:$BC$121,Q$2,FALSE)&gt;0,VLOOKUP($C108,'YTD Scores'!$AN$2:$BC$121,Q$2,FALSE),""),"")</f>
        <v/>
      </c>
    </row>
    <row r="109" spans="1:17" ht="10.95" customHeight="1" x14ac:dyDescent="0.25">
      <c r="A109" s="1">
        <f t="shared" si="5"/>
        <v>106</v>
      </c>
      <c r="B109" s="35" t="str">
        <f t="shared" si="6"/>
        <v/>
      </c>
      <c r="C109" s="81">
        <f>IF(LARGE('YTD Scores'!AN$2:AN$121,A109)&gt;0.99,LARGE('YTD Scores'!AN$2:AN$121,A109),0)</f>
        <v>0</v>
      </c>
      <c r="E109" s="21" t="str">
        <f>IF(C109&gt;0,VLOOKUP(C109,'YTD Scores'!AN$2:AQ$121,4,FALSE),"")</f>
        <v/>
      </c>
      <c r="F109" s="80" t="str">
        <f>IF($C109&gt;0,IF(VLOOKUP($C109,'YTD Scores'!$AN$2:$BC$121,F$2,FALSE)&gt;0,VLOOKUP($C109,'YTD Scores'!$AN$2:$BC$121,F$2,FALSE),""),"")</f>
        <v/>
      </c>
      <c r="G109" s="80" t="str">
        <f>IF($C109&gt;0,IF(VLOOKUP($C109,'YTD Scores'!$AN$2:$BC$121,G$2,FALSE)&gt;0,VLOOKUP($C109,'YTD Scores'!$AN$2:$BC$121,G$2,FALSE),""),"")</f>
        <v/>
      </c>
      <c r="H109" s="80" t="str">
        <f>IF($C109&gt;0,IF(VLOOKUP($C109,'YTD Scores'!$AN$2:$BC$121,H$2,FALSE)&gt;0,VLOOKUP($C109,'YTD Scores'!$AN$2:$BC$121,H$2,FALSE),""),"")</f>
        <v/>
      </c>
      <c r="I109" s="80" t="str">
        <f>IF($C109&gt;0,IF(VLOOKUP($C109,'YTD Scores'!$AN$2:$BC$121,I$2,FALSE)&gt;0,VLOOKUP($C109,'YTD Scores'!$AN$2:$BC$121,I$2,FALSE),""),"")</f>
        <v/>
      </c>
      <c r="J109" s="80" t="str">
        <f>IF($C109&gt;0,IF(VLOOKUP($C109,'YTD Scores'!$AN$2:$BC$121,J$2,FALSE)&gt;0,VLOOKUP($C109,'YTD Scores'!$AN$2:$BC$121,J$2,FALSE),""),"")</f>
        <v/>
      </c>
      <c r="K109" s="80" t="str">
        <f>IF($C109&gt;0,IF(VLOOKUP($C109,'YTD Scores'!$AN$2:$BC$121,K$2,FALSE)&gt;0,VLOOKUP($C109,'YTD Scores'!$AN$2:$BC$121,K$2,FALSE),""),"")</f>
        <v/>
      </c>
      <c r="L109" s="80" t="str">
        <f>IF($C109&gt;0,IF(VLOOKUP($C109,'YTD Scores'!$AN$2:$BC$121,L$2,FALSE)&gt;0,VLOOKUP($C109,'YTD Scores'!$AN$2:$BC$121,L$2,FALSE),""),"")</f>
        <v/>
      </c>
      <c r="M109" s="80" t="str">
        <f>IF($C109&gt;0,IF(VLOOKUP($C109,'YTD Scores'!$AN$2:$BC$121,M$2,FALSE)&gt;0,VLOOKUP($C109,'YTD Scores'!$AN$2:$BC$121,M$2,FALSE),""),"")</f>
        <v/>
      </c>
      <c r="N109" s="80" t="str">
        <f>IF($C109&gt;0,IF(VLOOKUP($C109,'YTD Scores'!$AN$2:$BC$121,N$2,FALSE)&gt;0,VLOOKUP($C109,'YTD Scores'!$AN$2:$BC$121,N$2,FALSE),""),"")</f>
        <v/>
      </c>
      <c r="O109" s="80" t="str">
        <f>IF($C109&gt;0,IF(VLOOKUP($C109,'YTD Scores'!$AN$2:$BC$121,O$2,FALSE)&gt;0,VLOOKUP($C109,'YTD Scores'!$AN$2:$BC$121,O$2,FALSE),""),"")</f>
        <v/>
      </c>
      <c r="P109" s="80" t="str">
        <f>IF($C109&gt;0,IF(VLOOKUP($C109,'YTD Scores'!$AN$2:$BC$121,P$2,FALSE)&gt;0,VLOOKUP($C109,'YTD Scores'!$AN$2:$BC$121,P$2,FALSE),""),"")</f>
        <v/>
      </c>
      <c r="Q109" s="80" t="str">
        <f>IF($C109&gt;0,IF(VLOOKUP($C109,'YTD Scores'!$AN$2:$BC$121,Q$2,FALSE)&gt;0,VLOOKUP($C109,'YTD Scores'!$AN$2:$BC$121,Q$2,FALSE),""),"")</f>
        <v/>
      </c>
    </row>
    <row r="110" spans="1:17" ht="10.95" customHeight="1" x14ac:dyDescent="0.25">
      <c r="A110" s="1">
        <f t="shared" si="5"/>
        <v>107</v>
      </c>
      <c r="B110" s="35" t="str">
        <f t="shared" si="6"/>
        <v/>
      </c>
      <c r="C110" s="81">
        <f>IF(LARGE('YTD Scores'!AN$2:AN$121,A110)&gt;0.99,LARGE('YTD Scores'!AN$2:AN$121,A110),0)</f>
        <v>0</v>
      </c>
      <c r="E110" s="21" t="str">
        <f>IF(C110&gt;0,VLOOKUP(C110,'YTD Scores'!AN$2:AQ$121,4,FALSE),"")</f>
        <v/>
      </c>
      <c r="F110" s="80" t="str">
        <f>IF($C110&gt;0,IF(VLOOKUP($C110,'YTD Scores'!$AN$2:$BC$121,F$2,FALSE)&gt;0,VLOOKUP($C110,'YTD Scores'!$AN$2:$BC$121,F$2,FALSE),""),"")</f>
        <v/>
      </c>
      <c r="G110" s="80" t="str">
        <f>IF($C110&gt;0,IF(VLOOKUP($C110,'YTD Scores'!$AN$2:$BC$121,G$2,FALSE)&gt;0,VLOOKUP($C110,'YTD Scores'!$AN$2:$BC$121,G$2,FALSE),""),"")</f>
        <v/>
      </c>
      <c r="H110" s="80" t="str">
        <f>IF($C110&gt;0,IF(VLOOKUP($C110,'YTD Scores'!$AN$2:$BC$121,H$2,FALSE)&gt;0,VLOOKUP($C110,'YTD Scores'!$AN$2:$BC$121,H$2,FALSE),""),"")</f>
        <v/>
      </c>
      <c r="I110" s="80" t="str">
        <f>IF($C110&gt;0,IF(VLOOKUP($C110,'YTD Scores'!$AN$2:$BC$121,I$2,FALSE)&gt;0,VLOOKUP($C110,'YTD Scores'!$AN$2:$BC$121,I$2,FALSE),""),"")</f>
        <v/>
      </c>
      <c r="J110" s="80" t="str">
        <f>IF($C110&gt;0,IF(VLOOKUP($C110,'YTD Scores'!$AN$2:$BC$121,J$2,FALSE)&gt;0,VLOOKUP($C110,'YTD Scores'!$AN$2:$BC$121,J$2,FALSE),""),"")</f>
        <v/>
      </c>
      <c r="K110" s="80" t="str">
        <f>IF($C110&gt;0,IF(VLOOKUP($C110,'YTD Scores'!$AN$2:$BC$121,K$2,FALSE)&gt;0,VLOOKUP($C110,'YTD Scores'!$AN$2:$BC$121,K$2,FALSE),""),"")</f>
        <v/>
      </c>
      <c r="L110" s="80" t="str">
        <f>IF($C110&gt;0,IF(VLOOKUP($C110,'YTD Scores'!$AN$2:$BC$121,L$2,FALSE)&gt;0,VLOOKUP($C110,'YTD Scores'!$AN$2:$BC$121,L$2,FALSE),""),"")</f>
        <v/>
      </c>
      <c r="M110" s="80" t="str">
        <f>IF($C110&gt;0,IF(VLOOKUP($C110,'YTD Scores'!$AN$2:$BC$121,M$2,FALSE)&gt;0,VLOOKUP($C110,'YTD Scores'!$AN$2:$BC$121,M$2,FALSE),""),"")</f>
        <v/>
      </c>
      <c r="N110" s="80" t="str">
        <f>IF($C110&gt;0,IF(VLOOKUP($C110,'YTD Scores'!$AN$2:$BC$121,N$2,FALSE)&gt;0,VLOOKUP($C110,'YTD Scores'!$AN$2:$BC$121,N$2,FALSE),""),"")</f>
        <v/>
      </c>
      <c r="O110" s="80" t="str">
        <f>IF($C110&gt;0,IF(VLOOKUP($C110,'YTD Scores'!$AN$2:$BC$121,O$2,FALSE)&gt;0,VLOOKUP($C110,'YTD Scores'!$AN$2:$BC$121,O$2,FALSE),""),"")</f>
        <v/>
      </c>
      <c r="P110" s="80" t="str">
        <f>IF($C110&gt;0,IF(VLOOKUP($C110,'YTD Scores'!$AN$2:$BC$121,P$2,FALSE)&gt;0,VLOOKUP($C110,'YTD Scores'!$AN$2:$BC$121,P$2,FALSE),""),"")</f>
        <v/>
      </c>
      <c r="Q110" s="80" t="str">
        <f>IF($C110&gt;0,IF(VLOOKUP($C110,'YTD Scores'!$AN$2:$BC$121,Q$2,FALSE)&gt;0,VLOOKUP($C110,'YTD Scores'!$AN$2:$BC$121,Q$2,FALSE),""),"")</f>
        <v/>
      </c>
    </row>
    <row r="111" spans="1:17" ht="10.95" customHeight="1" x14ac:dyDescent="0.25">
      <c r="A111" s="1">
        <f t="shared" si="5"/>
        <v>108</v>
      </c>
      <c r="B111" s="35" t="str">
        <f t="shared" si="6"/>
        <v/>
      </c>
      <c r="C111" s="81">
        <f>IF(LARGE('YTD Scores'!AN$2:AN$121,A111)&gt;0.99,LARGE('YTD Scores'!AN$2:AN$121,A111),0)</f>
        <v>0</v>
      </c>
      <c r="E111" s="21" t="str">
        <f>IF(C111&gt;0,VLOOKUP(C111,'YTD Scores'!AN$2:AQ$121,4,FALSE),"")</f>
        <v/>
      </c>
      <c r="F111" s="80" t="str">
        <f>IF($C111&gt;0,IF(VLOOKUP($C111,'YTD Scores'!$AN$2:$BC$121,F$2,FALSE)&gt;0,VLOOKUP($C111,'YTD Scores'!$AN$2:$BC$121,F$2,FALSE),""),"")</f>
        <v/>
      </c>
      <c r="G111" s="80" t="str">
        <f>IF($C111&gt;0,IF(VLOOKUP($C111,'YTD Scores'!$AN$2:$BC$121,G$2,FALSE)&gt;0,VLOOKUP($C111,'YTD Scores'!$AN$2:$BC$121,G$2,FALSE),""),"")</f>
        <v/>
      </c>
      <c r="H111" s="80" t="str">
        <f>IF($C111&gt;0,IF(VLOOKUP($C111,'YTD Scores'!$AN$2:$BC$121,H$2,FALSE)&gt;0,VLOOKUP($C111,'YTD Scores'!$AN$2:$BC$121,H$2,FALSE),""),"")</f>
        <v/>
      </c>
      <c r="I111" s="80" t="str">
        <f>IF($C111&gt;0,IF(VLOOKUP($C111,'YTD Scores'!$AN$2:$BC$121,I$2,FALSE)&gt;0,VLOOKUP($C111,'YTD Scores'!$AN$2:$BC$121,I$2,FALSE),""),"")</f>
        <v/>
      </c>
      <c r="J111" s="80" t="str">
        <f>IF($C111&gt;0,IF(VLOOKUP($C111,'YTD Scores'!$AN$2:$BC$121,J$2,FALSE)&gt;0,VLOOKUP($C111,'YTD Scores'!$AN$2:$BC$121,J$2,FALSE),""),"")</f>
        <v/>
      </c>
      <c r="K111" s="80" t="str">
        <f>IF($C111&gt;0,IF(VLOOKUP($C111,'YTD Scores'!$AN$2:$BC$121,K$2,FALSE)&gt;0,VLOOKUP($C111,'YTD Scores'!$AN$2:$BC$121,K$2,FALSE),""),"")</f>
        <v/>
      </c>
      <c r="L111" s="80" t="str">
        <f>IF($C111&gt;0,IF(VLOOKUP($C111,'YTD Scores'!$AN$2:$BC$121,L$2,FALSE)&gt;0,VLOOKUP($C111,'YTD Scores'!$AN$2:$BC$121,L$2,FALSE),""),"")</f>
        <v/>
      </c>
      <c r="M111" s="80" t="str">
        <f>IF($C111&gt;0,IF(VLOOKUP($C111,'YTD Scores'!$AN$2:$BC$121,M$2,FALSE)&gt;0,VLOOKUP($C111,'YTD Scores'!$AN$2:$BC$121,M$2,FALSE),""),"")</f>
        <v/>
      </c>
      <c r="N111" s="80" t="str">
        <f>IF($C111&gt;0,IF(VLOOKUP($C111,'YTD Scores'!$AN$2:$BC$121,N$2,FALSE)&gt;0,VLOOKUP($C111,'YTD Scores'!$AN$2:$BC$121,N$2,FALSE),""),"")</f>
        <v/>
      </c>
      <c r="O111" s="80" t="str">
        <f>IF($C111&gt;0,IF(VLOOKUP($C111,'YTD Scores'!$AN$2:$BC$121,O$2,FALSE)&gt;0,VLOOKUP($C111,'YTD Scores'!$AN$2:$BC$121,O$2,FALSE),""),"")</f>
        <v/>
      </c>
      <c r="P111" s="80" t="str">
        <f>IF($C111&gt;0,IF(VLOOKUP($C111,'YTD Scores'!$AN$2:$BC$121,P$2,FALSE)&gt;0,VLOOKUP($C111,'YTD Scores'!$AN$2:$BC$121,P$2,FALSE),""),"")</f>
        <v/>
      </c>
      <c r="Q111" s="80" t="str">
        <f>IF($C111&gt;0,IF(VLOOKUP($C111,'YTD Scores'!$AN$2:$BC$121,Q$2,FALSE)&gt;0,VLOOKUP($C111,'YTD Scores'!$AN$2:$BC$121,Q$2,FALSE),""),"")</f>
        <v/>
      </c>
    </row>
    <row r="112" spans="1:17" ht="10.95" customHeight="1" x14ac:dyDescent="0.25">
      <c r="A112" s="1">
        <f t="shared" si="5"/>
        <v>109</v>
      </c>
      <c r="B112" s="35" t="str">
        <f t="shared" si="6"/>
        <v/>
      </c>
      <c r="C112" s="81">
        <f>IF(LARGE('YTD Scores'!AN$2:AN$121,A112)&gt;0.99,LARGE('YTD Scores'!AN$2:AN$121,A112),0)</f>
        <v>0</v>
      </c>
      <c r="E112" s="21" t="str">
        <f>IF(C112&gt;0,VLOOKUP(C112,'YTD Scores'!AN$2:AQ$121,4,FALSE),"")</f>
        <v/>
      </c>
      <c r="F112" s="80" t="str">
        <f>IF($C112&gt;0,IF(VLOOKUP($C112,'YTD Scores'!$AN$2:$BC$121,F$2,FALSE)&gt;0,VLOOKUP($C112,'YTD Scores'!$AN$2:$BC$121,F$2,FALSE),""),"")</f>
        <v/>
      </c>
      <c r="G112" s="80" t="str">
        <f>IF($C112&gt;0,IF(VLOOKUP($C112,'YTD Scores'!$AN$2:$BC$121,G$2,FALSE)&gt;0,VLOOKUP($C112,'YTD Scores'!$AN$2:$BC$121,G$2,FALSE),""),"")</f>
        <v/>
      </c>
      <c r="H112" s="80" t="str">
        <f>IF($C112&gt;0,IF(VLOOKUP($C112,'YTD Scores'!$AN$2:$BC$121,H$2,FALSE)&gt;0,VLOOKUP($C112,'YTD Scores'!$AN$2:$BC$121,H$2,FALSE),""),"")</f>
        <v/>
      </c>
      <c r="I112" s="80" t="str">
        <f>IF($C112&gt;0,IF(VLOOKUP($C112,'YTD Scores'!$AN$2:$BC$121,I$2,FALSE)&gt;0,VLOOKUP($C112,'YTD Scores'!$AN$2:$BC$121,I$2,FALSE),""),"")</f>
        <v/>
      </c>
      <c r="J112" s="80" t="str">
        <f>IF($C112&gt;0,IF(VLOOKUP($C112,'YTD Scores'!$AN$2:$BC$121,J$2,FALSE)&gt;0,VLOOKUP($C112,'YTD Scores'!$AN$2:$BC$121,J$2,FALSE),""),"")</f>
        <v/>
      </c>
      <c r="K112" s="80" t="str">
        <f>IF($C112&gt;0,IF(VLOOKUP($C112,'YTD Scores'!$AN$2:$BC$121,K$2,FALSE)&gt;0,VLOOKUP($C112,'YTD Scores'!$AN$2:$BC$121,K$2,FALSE),""),"")</f>
        <v/>
      </c>
      <c r="L112" s="80" t="str">
        <f>IF($C112&gt;0,IF(VLOOKUP($C112,'YTD Scores'!$AN$2:$BC$121,L$2,FALSE)&gt;0,VLOOKUP($C112,'YTD Scores'!$AN$2:$BC$121,L$2,FALSE),""),"")</f>
        <v/>
      </c>
      <c r="M112" s="80" t="str">
        <f>IF($C112&gt;0,IF(VLOOKUP($C112,'YTD Scores'!$AN$2:$BC$121,M$2,FALSE)&gt;0,VLOOKUP($C112,'YTD Scores'!$AN$2:$BC$121,M$2,FALSE),""),"")</f>
        <v/>
      </c>
      <c r="N112" s="80" t="str">
        <f>IF($C112&gt;0,IF(VLOOKUP($C112,'YTD Scores'!$AN$2:$BC$121,N$2,FALSE)&gt;0,VLOOKUP($C112,'YTD Scores'!$AN$2:$BC$121,N$2,FALSE),""),"")</f>
        <v/>
      </c>
      <c r="O112" s="80" t="str">
        <f>IF($C112&gt;0,IF(VLOOKUP($C112,'YTD Scores'!$AN$2:$BC$121,O$2,FALSE)&gt;0,VLOOKUP($C112,'YTD Scores'!$AN$2:$BC$121,O$2,FALSE),""),"")</f>
        <v/>
      </c>
      <c r="P112" s="80" t="str">
        <f>IF($C112&gt;0,IF(VLOOKUP($C112,'YTD Scores'!$AN$2:$BC$121,P$2,FALSE)&gt;0,VLOOKUP($C112,'YTD Scores'!$AN$2:$BC$121,P$2,FALSE),""),"")</f>
        <v/>
      </c>
      <c r="Q112" s="80" t="str">
        <f>IF($C112&gt;0,IF(VLOOKUP($C112,'YTD Scores'!$AN$2:$BC$121,Q$2,FALSE)&gt;0,VLOOKUP($C112,'YTD Scores'!$AN$2:$BC$121,Q$2,FALSE),""),"")</f>
        <v/>
      </c>
    </row>
    <row r="113" spans="1:17" ht="10.95" customHeight="1" x14ac:dyDescent="0.25">
      <c r="A113" s="1">
        <f t="shared" si="5"/>
        <v>110</v>
      </c>
      <c r="B113" s="35" t="str">
        <f t="shared" si="6"/>
        <v/>
      </c>
      <c r="C113" s="81">
        <f>IF(LARGE('YTD Scores'!AN$2:AN$121,A113)&gt;0.99,LARGE('YTD Scores'!AN$2:AN$121,A113),0)</f>
        <v>0</v>
      </c>
      <c r="E113" s="21" t="str">
        <f>IF(C113&gt;0,VLOOKUP(C113,'YTD Scores'!AN$2:AQ$121,4,FALSE),"")</f>
        <v/>
      </c>
      <c r="F113" s="80" t="str">
        <f>IF($C113&gt;0,IF(VLOOKUP($C113,'YTD Scores'!$AN$2:$BC$121,F$2,FALSE)&gt;0,VLOOKUP($C113,'YTD Scores'!$AN$2:$BC$121,F$2,FALSE),""),"")</f>
        <v/>
      </c>
      <c r="G113" s="80" t="str">
        <f>IF($C113&gt;0,IF(VLOOKUP($C113,'YTD Scores'!$AN$2:$BC$121,G$2,FALSE)&gt;0,VLOOKUP($C113,'YTD Scores'!$AN$2:$BC$121,G$2,FALSE),""),"")</f>
        <v/>
      </c>
      <c r="H113" s="80" t="str">
        <f>IF($C113&gt;0,IF(VLOOKUP($C113,'YTD Scores'!$AN$2:$BC$121,H$2,FALSE)&gt;0,VLOOKUP($C113,'YTD Scores'!$AN$2:$BC$121,H$2,FALSE),""),"")</f>
        <v/>
      </c>
      <c r="I113" s="80" t="str">
        <f>IF($C113&gt;0,IF(VLOOKUP($C113,'YTD Scores'!$AN$2:$BC$121,I$2,FALSE)&gt;0,VLOOKUP($C113,'YTD Scores'!$AN$2:$BC$121,I$2,FALSE),""),"")</f>
        <v/>
      </c>
      <c r="J113" s="80" t="str">
        <f>IF($C113&gt;0,IF(VLOOKUP($C113,'YTD Scores'!$AN$2:$BC$121,J$2,FALSE)&gt;0,VLOOKUP($C113,'YTD Scores'!$AN$2:$BC$121,J$2,FALSE),""),"")</f>
        <v/>
      </c>
      <c r="K113" s="80" t="str">
        <f>IF($C113&gt;0,IF(VLOOKUP($C113,'YTD Scores'!$AN$2:$BC$121,K$2,FALSE)&gt;0,VLOOKUP($C113,'YTD Scores'!$AN$2:$BC$121,K$2,FALSE),""),"")</f>
        <v/>
      </c>
      <c r="L113" s="80" t="str">
        <f>IF($C113&gt;0,IF(VLOOKUP($C113,'YTD Scores'!$AN$2:$BC$121,L$2,FALSE)&gt;0,VLOOKUP($C113,'YTD Scores'!$AN$2:$BC$121,L$2,FALSE),""),"")</f>
        <v/>
      </c>
      <c r="M113" s="80" t="str">
        <f>IF($C113&gt;0,IF(VLOOKUP($C113,'YTD Scores'!$AN$2:$BC$121,M$2,FALSE)&gt;0,VLOOKUP($C113,'YTD Scores'!$AN$2:$BC$121,M$2,FALSE),""),"")</f>
        <v/>
      </c>
      <c r="N113" s="80" t="str">
        <f>IF($C113&gt;0,IF(VLOOKUP($C113,'YTD Scores'!$AN$2:$BC$121,N$2,FALSE)&gt;0,VLOOKUP($C113,'YTD Scores'!$AN$2:$BC$121,N$2,FALSE),""),"")</f>
        <v/>
      </c>
      <c r="O113" s="80" t="str">
        <f>IF($C113&gt;0,IF(VLOOKUP($C113,'YTD Scores'!$AN$2:$BC$121,O$2,FALSE)&gt;0,VLOOKUP($C113,'YTD Scores'!$AN$2:$BC$121,O$2,FALSE),""),"")</f>
        <v/>
      </c>
      <c r="P113" s="80" t="str">
        <f>IF($C113&gt;0,IF(VLOOKUP($C113,'YTD Scores'!$AN$2:$BC$121,P$2,FALSE)&gt;0,VLOOKUP($C113,'YTD Scores'!$AN$2:$BC$121,P$2,FALSE),""),"")</f>
        <v/>
      </c>
      <c r="Q113" s="80" t="str">
        <f>IF($C113&gt;0,IF(VLOOKUP($C113,'YTD Scores'!$AN$2:$BC$121,Q$2,FALSE)&gt;0,VLOOKUP($C113,'YTD Scores'!$AN$2:$BC$121,Q$2,FALSE),""),"")</f>
        <v/>
      </c>
    </row>
    <row r="114" spans="1:17" ht="10.95" customHeight="1" x14ac:dyDescent="0.25">
      <c r="A114" s="1">
        <f t="shared" si="5"/>
        <v>111</v>
      </c>
      <c r="B114" s="35" t="str">
        <f t="shared" si="6"/>
        <v/>
      </c>
      <c r="C114" s="81">
        <f>IF(LARGE('YTD Scores'!AN$2:AN$121,A114)&gt;0.99,LARGE('YTD Scores'!AN$2:AN$121,A114),0)</f>
        <v>0</v>
      </c>
      <c r="E114" s="21" t="str">
        <f>IF(C114&gt;0,VLOOKUP(C114,'YTD Scores'!AN$2:AQ$121,4,FALSE),"")</f>
        <v/>
      </c>
      <c r="F114" s="80" t="str">
        <f>IF($C114&gt;0,IF(VLOOKUP($C114,'YTD Scores'!$AN$2:$BC$121,F$2,FALSE)&gt;0,VLOOKUP($C114,'YTD Scores'!$AN$2:$BC$121,F$2,FALSE),""),"")</f>
        <v/>
      </c>
      <c r="G114" s="80" t="str">
        <f>IF($C114&gt;0,IF(VLOOKUP($C114,'YTD Scores'!$AN$2:$BC$121,G$2,FALSE)&gt;0,VLOOKUP($C114,'YTD Scores'!$AN$2:$BC$121,G$2,FALSE),""),"")</f>
        <v/>
      </c>
      <c r="H114" s="80" t="str">
        <f>IF($C114&gt;0,IF(VLOOKUP($C114,'YTD Scores'!$AN$2:$BC$121,H$2,FALSE)&gt;0,VLOOKUP($C114,'YTD Scores'!$AN$2:$BC$121,H$2,FALSE),""),"")</f>
        <v/>
      </c>
      <c r="I114" s="80" t="str">
        <f>IF($C114&gt;0,IF(VLOOKUP($C114,'YTD Scores'!$AN$2:$BC$121,I$2,FALSE)&gt;0,VLOOKUP($C114,'YTD Scores'!$AN$2:$BC$121,I$2,FALSE),""),"")</f>
        <v/>
      </c>
      <c r="J114" s="80" t="str">
        <f>IF($C114&gt;0,IF(VLOOKUP($C114,'YTD Scores'!$AN$2:$BC$121,J$2,FALSE)&gt;0,VLOOKUP($C114,'YTD Scores'!$AN$2:$BC$121,J$2,FALSE),""),"")</f>
        <v/>
      </c>
      <c r="K114" s="80" t="str">
        <f>IF($C114&gt;0,IF(VLOOKUP($C114,'YTD Scores'!$AN$2:$BC$121,K$2,FALSE)&gt;0,VLOOKUP($C114,'YTD Scores'!$AN$2:$BC$121,K$2,FALSE),""),"")</f>
        <v/>
      </c>
      <c r="L114" s="80" t="str">
        <f>IF($C114&gt;0,IF(VLOOKUP($C114,'YTD Scores'!$AN$2:$BC$121,L$2,FALSE)&gt;0,VLOOKUP($C114,'YTD Scores'!$AN$2:$BC$121,L$2,FALSE),""),"")</f>
        <v/>
      </c>
      <c r="M114" s="80" t="str">
        <f>IF($C114&gt;0,IF(VLOOKUP($C114,'YTD Scores'!$AN$2:$BC$121,M$2,FALSE)&gt;0,VLOOKUP($C114,'YTD Scores'!$AN$2:$BC$121,M$2,FALSE),""),"")</f>
        <v/>
      </c>
      <c r="N114" s="80" t="str">
        <f>IF($C114&gt;0,IF(VLOOKUP($C114,'YTD Scores'!$AN$2:$BC$121,N$2,FALSE)&gt;0,VLOOKUP($C114,'YTD Scores'!$AN$2:$BC$121,N$2,FALSE),""),"")</f>
        <v/>
      </c>
      <c r="O114" s="80" t="str">
        <f>IF($C114&gt;0,IF(VLOOKUP($C114,'YTD Scores'!$AN$2:$BC$121,O$2,FALSE)&gt;0,VLOOKUP($C114,'YTD Scores'!$AN$2:$BC$121,O$2,FALSE),""),"")</f>
        <v/>
      </c>
      <c r="P114" s="80" t="str">
        <f>IF($C114&gt;0,IF(VLOOKUP($C114,'YTD Scores'!$AN$2:$BC$121,P$2,FALSE)&gt;0,VLOOKUP($C114,'YTD Scores'!$AN$2:$BC$121,P$2,FALSE),""),"")</f>
        <v/>
      </c>
      <c r="Q114" s="80" t="str">
        <f>IF($C114&gt;0,IF(VLOOKUP($C114,'YTD Scores'!$AN$2:$BC$121,Q$2,FALSE)&gt;0,VLOOKUP($C114,'YTD Scores'!$AN$2:$BC$121,Q$2,FALSE),""),"")</f>
        <v/>
      </c>
    </row>
    <row r="115" spans="1:17" ht="10.95" customHeight="1" x14ac:dyDescent="0.25">
      <c r="A115" s="1">
        <f t="shared" si="5"/>
        <v>112</v>
      </c>
      <c r="B115" s="35" t="str">
        <f t="shared" si="6"/>
        <v/>
      </c>
      <c r="C115" s="81">
        <f>IF(LARGE('YTD Scores'!AN$2:AN$121,A115)&gt;0.99,LARGE('YTD Scores'!AN$2:AN$121,A115),0)</f>
        <v>0</v>
      </c>
      <c r="E115" s="21" t="str">
        <f>IF(C115&gt;0,VLOOKUP(C115,'YTD Scores'!AN$2:AQ$121,4,FALSE),"")</f>
        <v/>
      </c>
      <c r="F115" s="80" t="str">
        <f>IF($C115&gt;0,IF(VLOOKUP($C115,'YTD Scores'!$AN$2:$BC$121,F$2,FALSE)&gt;0,VLOOKUP($C115,'YTD Scores'!$AN$2:$BC$121,F$2,FALSE),""),"")</f>
        <v/>
      </c>
      <c r="G115" s="80" t="str">
        <f>IF($C115&gt;0,IF(VLOOKUP($C115,'YTD Scores'!$AN$2:$BC$121,G$2,FALSE)&gt;0,VLOOKUP($C115,'YTD Scores'!$AN$2:$BC$121,G$2,FALSE),""),"")</f>
        <v/>
      </c>
      <c r="H115" s="80" t="str">
        <f>IF($C115&gt;0,IF(VLOOKUP($C115,'YTD Scores'!$AN$2:$BC$121,H$2,FALSE)&gt;0,VLOOKUP($C115,'YTD Scores'!$AN$2:$BC$121,H$2,FALSE),""),"")</f>
        <v/>
      </c>
      <c r="I115" s="80" t="str">
        <f>IF($C115&gt;0,IF(VLOOKUP($C115,'YTD Scores'!$AN$2:$BC$121,I$2,FALSE)&gt;0,VLOOKUP($C115,'YTD Scores'!$AN$2:$BC$121,I$2,FALSE),""),"")</f>
        <v/>
      </c>
      <c r="J115" s="80" t="str">
        <f>IF($C115&gt;0,IF(VLOOKUP($C115,'YTD Scores'!$AN$2:$BC$121,J$2,FALSE)&gt;0,VLOOKUP($C115,'YTD Scores'!$AN$2:$BC$121,J$2,FALSE),""),"")</f>
        <v/>
      </c>
      <c r="K115" s="80" t="str">
        <f>IF($C115&gt;0,IF(VLOOKUP($C115,'YTD Scores'!$AN$2:$BC$121,K$2,FALSE)&gt;0,VLOOKUP($C115,'YTD Scores'!$AN$2:$BC$121,K$2,FALSE),""),"")</f>
        <v/>
      </c>
      <c r="L115" s="80" t="str">
        <f>IF($C115&gt;0,IF(VLOOKUP($C115,'YTD Scores'!$AN$2:$BC$121,L$2,FALSE)&gt;0,VLOOKUP($C115,'YTD Scores'!$AN$2:$BC$121,L$2,FALSE),""),"")</f>
        <v/>
      </c>
      <c r="M115" s="80" t="str">
        <f>IF($C115&gt;0,IF(VLOOKUP($C115,'YTD Scores'!$AN$2:$BC$121,M$2,FALSE)&gt;0,VLOOKUP($C115,'YTD Scores'!$AN$2:$BC$121,M$2,FALSE),""),"")</f>
        <v/>
      </c>
      <c r="N115" s="80" t="str">
        <f>IF($C115&gt;0,IF(VLOOKUP($C115,'YTD Scores'!$AN$2:$BC$121,N$2,FALSE)&gt;0,VLOOKUP($C115,'YTD Scores'!$AN$2:$BC$121,N$2,FALSE),""),"")</f>
        <v/>
      </c>
      <c r="O115" s="80" t="str">
        <f>IF($C115&gt;0,IF(VLOOKUP($C115,'YTD Scores'!$AN$2:$BC$121,O$2,FALSE)&gt;0,VLOOKUP($C115,'YTD Scores'!$AN$2:$BC$121,O$2,FALSE),""),"")</f>
        <v/>
      </c>
      <c r="P115" s="80" t="str">
        <f>IF($C115&gt;0,IF(VLOOKUP($C115,'YTD Scores'!$AN$2:$BC$121,P$2,FALSE)&gt;0,VLOOKUP($C115,'YTD Scores'!$AN$2:$BC$121,P$2,FALSE),""),"")</f>
        <v/>
      </c>
      <c r="Q115" s="80" t="str">
        <f>IF($C115&gt;0,IF(VLOOKUP($C115,'YTD Scores'!$AN$2:$BC$121,Q$2,FALSE)&gt;0,VLOOKUP($C115,'YTD Scores'!$AN$2:$BC$121,Q$2,FALSE),""),"")</f>
        <v/>
      </c>
    </row>
    <row r="116" spans="1:17" ht="10.95" customHeight="1" x14ac:dyDescent="0.25">
      <c r="A116" s="1">
        <f t="shared" si="5"/>
        <v>113</v>
      </c>
      <c r="B116" s="35" t="str">
        <f t="shared" si="6"/>
        <v/>
      </c>
      <c r="C116" s="81">
        <f>IF(LARGE('YTD Scores'!AN$2:AN$121,A116)&gt;0.99,LARGE('YTD Scores'!AN$2:AN$121,A116),0)</f>
        <v>0</v>
      </c>
      <c r="E116" s="21" t="str">
        <f>IF(C116&gt;0,VLOOKUP(C116,'YTD Scores'!AN$2:AQ$121,4,FALSE),"")</f>
        <v/>
      </c>
      <c r="F116" s="80" t="str">
        <f>IF($C116&gt;0,IF(VLOOKUP($C116,'YTD Scores'!$AN$2:$BC$121,F$2,FALSE)&gt;0,VLOOKUP($C116,'YTD Scores'!$AN$2:$BC$121,F$2,FALSE),""),"")</f>
        <v/>
      </c>
      <c r="G116" s="80" t="str">
        <f>IF($C116&gt;0,IF(VLOOKUP($C116,'YTD Scores'!$AN$2:$BC$121,G$2,FALSE)&gt;0,VLOOKUP($C116,'YTD Scores'!$AN$2:$BC$121,G$2,FALSE),""),"")</f>
        <v/>
      </c>
      <c r="H116" s="80" t="str">
        <f>IF($C116&gt;0,IF(VLOOKUP($C116,'YTD Scores'!$AN$2:$BC$121,H$2,FALSE)&gt;0,VLOOKUP($C116,'YTD Scores'!$AN$2:$BC$121,H$2,FALSE),""),"")</f>
        <v/>
      </c>
      <c r="I116" s="80" t="str">
        <f>IF($C116&gt;0,IF(VLOOKUP($C116,'YTD Scores'!$AN$2:$BC$121,I$2,FALSE)&gt;0,VLOOKUP($C116,'YTD Scores'!$AN$2:$BC$121,I$2,FALSE),""),"")</f>
        <v/>
      </c>
      <c r="J116" s="80" t="str">
        <f>IF($C116&gt;0,IF(VLOOKUP($C116,'YTD Scores'!$AN$2:$BC$121,J$2,FALSE)&gt;0,VLOOKUP($C116,'YTD Scores'!$AN$2:$BC$121,J$2,FALSE),""),"")</f>
        <v/>
      </c>
      <c r="K116" s="80" t="str">
        <f>IF($C116&gt;0,IF(VLOOKUP($C116,'YTD Scores'!$AN$2:$BC$121,K$2,FALSE)&gt;0,VLOOKUP($C116,'YTD Scores'!$AN$2:$BC$121,K$2,FALSE),""),"")</f>
        <v/>
      </c>
      <c r="L116" s="80" t="str">
        <f>IF($C116&gt;0,IF(VLOOKUP($C116,'YTD Scores'!$AN$2:$BC$121,L$2,FALSE)&gt;0,VLOOKUP($C116,'YTD Scores'!$AN$2:$BC$121,L$2,FALSE),""),"")</f>
        <v/>
      </c>
      <c r="M116" s="80" t="str">
        <f>IF($C116&gt;0,IF(VLOOKUP($C116,'YTD Scores'!$AN$2:$BC$121,M$2,FALSE)&gt;0,VLOOKUP($C116,'YTD Scores'!$AN$2:$BC$121,M$2,FALSE),""),"")</f>
        <v/>
      </c>
      <c r="N116" s="80" t="str">
        <f>IF($C116&gt;0,IF(VLOOKUP($C116,'YTD Scores'!$AN$2:$BC$121,N$2,FALSE)&gt;0,VLOOKUP($C116,'YTD Scores'!$AN$2:$BC$121,N$2,FALSE),""),"")</f>
        <v/>
      </c>
      <c r="O116" s="80" t="str">
        <f>IF($C116&gt;0,IF(VLOOKUP($C116,'YTD Scores'!$AN$2:$BC$121,O$2,FALSE)&gt;0,VLOOKUP($C116,'YTD Scores'!$AN$2:$BC$121,O$2,FALSE),""),"")</f>
        <v/>
      </c>
      <c r="P116" s="80" t="str">
        <f>IF($C116&gt;0,IF(VLOOKUP($C116,'YTD Scores'!$AN$2:$BC$121,P$2,FALSE)&gt;0,VLOOKUP($C116,'YTD Scores'!$AN$2:$BC$121,P$2,FALSE),""),"")</f>
        <v/>
      </c>
      <c r="Q116" s="80" t="str">
        <f>IF($C116&gt;0,IF(VLOOKUP($C116,'YTD Scores'!$AN$2:$BC$121,Q$2,FALSE)&gt;0,VLOOKUP($C116,'YTD Scores'!$AN$2:$BC$121,Q$2,FALSE),""),"")</f>
        <v/>
      </c>
    </row>
    <row r="117" spans="1:17" ht="10.95" customHeight="1" x14ac:dyDescent="0.25">
      <c r="A117" s="1">
        <f t="shared" ref="A117:A180" si="7">A116+1</f>
        <v>114</v>
      </c>
      <c r="B117" s="35" t="str">
        <f t="shared" si="6"/>
        <v/>
      </c>
      <c r="C117" s="81">
        <f>IF(LARGE('YTD Scores'!AN$2:AN$121,A117)&gt;0.99,LARGE('YTD Scores'!AN$2:AN$121,A117),0)</f>
        <v>0</v>
      </c>
      <c r="E117" s="21" t="str">
        <f>IF(C117&gt;0,VLOOKUP(C117,'YTD Scores'!AN$2:AQ$121,4,FALSE),"")</f>
        <v/>
      </c>
      <c r="F117" s="80" t="str">
        <f>IF($C117&gt;0,IF(VLOOKUP($C117,'YTD Scores'!$AN$2:$BC$121,F$2,FALSE)&gt;0,VLOOKUP($C117,'YTD Scores'!$AN$2:$BC$121,F$2,FALSE),""),"")</f>
        <v/>
      </c>
      <c r="G117" s="80" t="str">
        <f>IF($C117&gt;0,IF(VLOOKUP($C117,'YTD Scores'!$AN$2:$BC$121,G$2,FALSE)&gt;0,VLOOKUP($C117,'YTD Scores'!$AN$2:$BC$121,G$2,FALSE),""),"")</f>
        <v/>
      </c>
      <c r="H117" s="80" t="str">
        <f>IF($C117&gt;0,IF(VLOOKUP($C117,'YTD Scores'!$AN$2:$BC$121,H$2,FALSE)&gt;0,VLOOKUP($C117,'YTD Scores'!$AN$2:$BC$121,H$2,FALSE),""),"")</f>
        <v/>
      </c>
      <c r="I117" s="80" t="str">
        <f>IF($C117&gt;0,IF(VLOOKUP($C117,'YTD Scores'!$AN$2:$BC$121,I$2,FALSE)&gt;0,VLOOKUP($C117,'YTD Scores'!$AN$2:$BC$121,I$2,FALSE),""),"")</f>
        <v/>
      </c>
      <c r="J117" s="80" t="str">
        <f>IF($C117&gt;0,IF(VLOOKUP($C117,'YTD Scores'!$AN$2:$BC$121,J$2,FALSE)&gt;0,VLOOKUP($C117,'YTD Scores'!$AN$2:$BC$121,J$2,FALSE),""),"")</f>
        <v/>
      </c>
      <c r="K117" s="80" t="str">
        <f>IF($C117&gt;0,IF(VLOOKUP($C117,'YTD Scores'!$AN$2:$BC$121,K$2,FALSE)&gt;0,VLOOKUP($C117,'YTD Scores'!$AN$2:$BC$121,K$2,FALSE),""),"")</f>
        <v/>
      </c>
      <c r="L117" s="80" t="str">
        <f>IF($C117&gt;0,IF(VLOOKUP($C117,'YTD Scores'!$AN$2:$BC$121,L$2,FALSE)&gt;0,VLOOKUP($C117,'YTD Scores'!$AN$2:$BC$121,L$2,FALSE),""),"")</f>
        <v/>
      </c>
      <c r="M117" s="80" t="str">
        <f>IF($C117&gt;0,IF(VLOOKUP($C117,'YTD Scores'!$AN$2:$BC$121,M$2,FALSE)&gt;0,VLOOKUP($C117,'YTD Scores'!$AN$2:$BC$121,M$2,FALSE),""),"")</f>
        <v/>
      </c>
      <c r="N117" s="80" t="str">
        <f>IF($C117&gt;0,IF(VLOOKUP($C117,'YTD Scores'!$AN$2:$BC$121,N$2,FALSE)&gt;0,VLOOKUP($C117,'YTD Scores'!$AN$2:$BC$121,N$2,FALSE),""),"")</f>
        <v/>
      </c>
      <c r="O117" s="80" t="str">
        <f>IF($C117&gt;0,IF(VLOOKUP($C117,'YTD Scores'!$AN$2:$BC$121,O$2,FALSE)&gt;0,VLOOKUP($C117,'YTD Scores'!$AN$2:$BC$121,O$2,FALSE),""),"")</f>
        <v/>
      </c>
      <c r="P117" s="80" t="str">
        <f>IF($C117&gt;0,IF(VLOOKUP($C117,'YTD Scores'!$AN$2:$BC$121,P$2,FALSE)&gt;0,VLOOKUP($C117,'YTD Scores'!$AN$2:$BC$121,P$2,FALSE),""),"")</f>
        <v/>
      </c>
      <c r="Q117" s="80" t="str">
        <f>IF($C117&gt;0,IF(VLOOKUP($C117,'YTD Scores'!$AN$2:$BC$121,Q$2,FALSE)&gt;0,VLOOKUP($C117,'YTD Scores'!$AN$2:$BC$121,Q$2,FALSE),""),"")</f>
        <v/>
      </c>
    </row>
    <row r="118" spans="1:17" ht="10.95" customHeight="1" x14ac:dyDescent="0.25">
      <c r="A118" s="1">
        <f t="shared" si="7"/>
        <v>115</v>
      </c>
      <c r="B118" s="35" t="str">
        <f t="shared" si="6"/>
        <v/>
      </c>
      <c r="C118" s="81">
        <f>IF(LARGE('YTD Scores'!AN$2:AN$121,A118)&gt;0.99,LARGE('YTD Scores'!AN$2:AN$121,A118),0)</f>
        <v>0</v>
      </c>
      <c r="E118" s="21" t="str">
        <f>IF(C118&gt;0,VLOOKUP(C118,'YTD Scores'!AN$2:AQ$121,4,FALSE),"")</f>
        <v/>
      </c>
      <c r="F118" s="80" t="str">
        <f>IF($C118&gt;0,IF(VLOOKUP($C118,'YTD Scores'!$AN$2:$BC$121,F$2,FALSE)&gt;0,VLOOKUP($C118,'YTD Scores'!$AN$2:$BC$121,F$2,FALSE),""),"")</f>
        <v/>
      </c>
      <c r="G118" s="80" t="str">
        <f>IF($C118&gt;0,IF(VLOOKUP($C118,'YTD Scores'!$AN$2:$BC$121,G$2,FALSE)&gt;0,VLOOKUP($C118,'YTD Scores'!$AN$2:$BC$121,G$2,FALSE),""),"")</f>
        <v/>
      </c>
      <c r="H118" s="80" t="str">
        <f>IF($C118&gt;0,IF(VLOOKUP($C118,'YTD Scores'!$AN$2:$BC$121,H$2,FALSE)&gt;0,VLOOKUP($C118,'YTD Scores'!$AN$2:$BC$121,H$2,FALSE),""),"")</f>
        <v/>
      </c>
      <c r="I118" s="80" t="str">
        <f>IF($C118&gt;0,IF(VLOOKUP($C118,'YTD Scores'!$AN$2:$BC$121,I$2,FALSE)&gt;0,VLOOKUP($C118,'YTD Scores'!$AN$2:$BC$121,I$2,FALSE),""),"")</f>
        <v/>
      </c>
      <c r="J118" s="80" t="str">
        <f>IF($C118&gt;0,IF(VLOOKUP($C118,'YTD Scores'!$AN$2:$BC$121,J$2,FALSE)&gt;0,VLOOKUP($C118,'YTD Scores'!$AN$2:$BC$121,J$2,FALSE),""),"")</f>
        <v/>
      </c>
      <c r="K118" s="80" t="str">
        <f>IF($C118&gt;0,IF(VLOOKUP($C118,'YTD Scores'!$AN$2:$BC$121,K$2,FALSE)&gt;0,VLOOKUP($C118,'YTD Scores'!$AN$2:$BC$121,K$2,FALSE),""),"")</f>
        <v/>
      </c>
      <c r="L118" s="80" t="str">
        <f>IF($C118&gt;0,IF(VLOOKUP($C118,'YTD Scores'!$AN$2:$BC$121,L$2,FALSE)&gt;0,VLOOKUP($C118,'YTD Scores'!$AN$2:$BC$121,L$2,FALSE),""),"")</f>
        <v/>
      </c>
      <c r="M118" s="80" t="str">
        <f>IF($C118&gt;0,IF(VLOOKUP($C118,'YTD Scores'!$AN$2:$BC$121,M$2,FALSE)&gt;0,VLOOKUP($C118,'YTD Scores'!$AN$2:$BC$121,M$2,FALSE),""),"")</f>
        <v/>
      </c>
      <c r="N118" s="80" t="str">
        <f>IF($C118&gt;0,IF(VLOOKUP($C118,'YTD Scores'!$AN$2:$BC$121,N$2,FALSE)&gt;0,VLOOKUP($C118,'YTD Scores'!$AN$2:$BC$121,N$2,FALSE),""),"")</f>
        <v/>
      </c>
      <c r="O118" s="80" t="str">
        <f>IF($C118&gt;0,IF(VLOOKUP($C118,'YTD Scores'!$AN$2:$BC$121,O$2,FALSE)&gt;0,VLOOKUP($C118,'YTD Scores'!$AN$2:$BC$121,O$2,FALSE),""),"")</f>
        <v/>
      </c>
      <c r="P118" s="80" t="str">
        <f>IF($C118&gt;0,IF(VLOOKUP($C118,'YTD Scores'!$AN$2:$BC$121,P$2,FALSE)&gt;0,VLOOKUP($C118,'YTD Scores'!$AN$2:$BC$121,P$2,FALSE),""),"")</f>
        <v/>
      </c>
      <c r="Q118" s="80" t="str">
        <f>IF($C118&gt;0,IF(VLOOKUP($C118,'YTD Scores'!$AN$2:$BC$121,Q$2,FALSE)&gt;0,VLOOKUP($C118,'YTD Scores'!$AN$2:$BC$121,Q$2,FALSE),""),"")</f>
        <v/>
      </c>
    </row>
    <row r="119" spans="1:17" ht="10.95" customHeight="1" x14ac:dyDescent="0.25">
      <c r="A119" s="1">
        <f t="shared" si="7"/>
        <v>116</v>
      </c>
      <c r="B119" s="35" t="str">
        <f t="shared" si="6"/>
        <v/>
      </c>
      <c r="C119" s="81">
        <f>IF(LARGE('YTD Scores'!AN$2:AN$121,A119)&gt;0.99,LARGE('YTD Scores'!AN$2:AN$121,A119),0)</f>
        <v>0</v>
      </c>
      <c r="E119" s="21" t="str">
        <f>IF(C119&gt;0,VLOOKUP(C119,'YTD Scores'!AN$2:AQ$121,4,FALSE),"")</f>
        <v/>
      </c>
      <c r="F119" s="80" t="str">
        <f>IF($C119&gt;0,IF(VLOOKUP($C119,'YTD Scores'!$AN$2:$BC$121,F$2,FALSE)&gt;0,VLOOKUP($C119,'YTD Scores'!$AN$2:$BC$121,F$2,FALSE),""),"")</f>
        <v/>
      </c>
      <c r="G119" s="80" t="str">
        <f>IF($C119&gt;0,IF(VLOOKUP($C119,'YTD Scores'!$AN$2:$BC$121,G$2,FALSE)&gt;0,VLOOKUP($C119,'YTD Scores'!$AN$2:$BC$121,G$2,FALSE),""),"")</f>
        <v/>
      </c>
      <c r="H119" s="80" t="str">
        <f>IF($C119&gt;0,IF(VLOOKUP($C119,'YTD Scores'!$AN$2:$BC$121,H$2,FALSE)&gt;0,VLOOKUP($C119,'YTD Scores'!$AN$2:$BC$121,H$2,FALSE),""),"")</f>
        <v/>
      </c>
      <c r="I119" s="80" t="str">
        <f>IF($C119&gt;0,IF(VLOOKUP($C119,'YTD Scores'!$AN$2:$BC$121,I$2,FALSE)&gt;0,VLOOKUP($C119,'YTD Scores'!$AN$2:$BC$121,I$2,FALSE),""),"")</f>
        <v/>
      </c>
      <c r="J119" s="80" t="str">
        <f>IF($C119&gt;0,IF(VLOOKUP($C119,'YTD Scores'!$AN$2:$BC$121,J$2,FALSE)&gt;0,VLOOKUP($C119,'YTD Scores'!$AN$2:$BC$121,J$2,FALSE),""),"")</f>
        <v/>
      </c>
      <c r="K119" s="80" t="str">
        <f>IF($C119&gt;0,IF(VLOOKUP($C119,'YTD Scores'!$AN$2:$BC$121,K$2,FALSE)&gt;0,VLOOKUP($C119,'YTD Scores'!$AN$2:$BC$121,K$2,FALSE),""),"")</f>
        <v/>
      </c>
      <c r="L119" s="80" t="str">
        <f>IF($C119&gt;0,IF(VLOOKUP($C119,'YTD Scores'!$AN$2:$BC$121,L$2,FALSE)&gt;0,VLOOKUP($C119,'YTD Scores'!$AN$2:$BC$121,L$2,FALSE),""),"")</f>
        <v/>
      </c>
      <c r="M119" s="80" t="str">
        <f>IF($C119&gt;0,IF(VLOOKUP($C119,'YTD Scores'!$AN$2:$BC$121,M$2,FALSE)&gt;0,VLOOKUP($C119,'YTD Scores'!$AN$2:$BC$121,M$2,FALSE),""),"")</f>
        <v/>
      </c>
      <c r="N119" s="80" t="str">
        <f>IF($C119&gt;0,IF(VLOOKUP($C119,'YTD Scores'!$AN$2:$BC$121,N$2,FALSE)&gt;0,VLOOKUP($C119,'YTD Scores'!$AN$2:$BC$121,N$2,FALSE),""),"")</f>
        <v/>
      </c>
      <c r="O119" s="80" t="str">
        <f>IF($C119&gt;0,IF(VLOOKUP($C119,'YTD Scores'!$AN$2:$BC$121,O$2,FALSE)&gt;0,VLOOKUP($C119,'YTD Scores'!$AN$2:$BC$121,O$2,FALSE),""),"")</f>
        <v/>
      </c>
      <c r="P119" s="80" t="str">
        <f>IF($C119&gt;0,IF(VLOOKUP($C119,'YTD Scores'!$AN$2:$BC$121,P$2,FALSE)&gt;0,VLOOKUP($C119,'YTD Scores'!$AN$2:$BC$121,P$2,FALSE),""),"")</f>
        <v/>
      </c>
      <c r="Q119" s="80" t="str">
        <f>IF($C119&gt;0,IF(VLOOKUP($C119,'YTD Scores'!$AN$2:$BC$121,Q$2,FALSE)&gt;0,VLOOKUP($C119,'YTD Scores'!$AN$2:$BC$121,Q$2,FALSE),""),"")</f>
        <v/>
      </c>
    </row>
    <row r="120" spans="1:17" ht="10.95" customHeight="1" x14ac:dyDescent="0.25">
      <c r="A120" s="1">
        <f t="shared" si="7"/>
        <v>117</v>
      </c>
      <c r="B120" s="35" t="str">
        <f t="shared" si="6"/>
        <v/>
      </c>
      <c r="C120" s="81">
        <f>IF(LARGE('YTD Scores'!AN$2:AN$121,A120)&gt;0.99,LARGE('YTD Scores'!AN$2:AN$121,A120),0)</f>
        <v>0</v>
      </c>
      <c r="E120" s="21" t="str">
        <f>IF(C120&gt;0,VLOOKUP(C120,'YTD Scores'!AN$2:AQ$121,4,FALSE),"")</f>
        <v/>
      </c>
      <c r="F120" s="80" t="str">
        <f>IF($C120&gt;0,IF(VLOOKUP($C120,'YTD Scores'!$AN$2:$BC$121,F$2,FALSE)&gt;0,VLOOKUP($C120,'YTD Scores'!$AN$2:$BC$121,F$2,FALSE),""),"")</f>
        <v/>
      </c>
      <c r="G120" s="80" t="str">
        <f>IF($C120&gt;0,IF(VLOOKUP($C120,'YTD Scores'!$AN$2:$BC$121,G$2,FALSE)&gt;0,VLOOKUP($C120,'YTD Scores'!$AN$2:$BC$121,G$2,FALSE),""),"")</f>
        <v/>
      </c>
      <c r="H120" s="80" t="str">
        <f>IF($C120&gt;0,IF(VLOOKUP($C120,'YTD Scores'!$AN$2:$BC$121,H$2,FALSE)&gt;0,VLOOKUP($C120,'YTD Scores'!$AN$2:$BC$121,H$2,FALSE),""),"")</f>
        <v/>
      </c>
      <c r="I120" s="80" t="str">
        <f>IF($C120&gt;0,IF(VLOOKUP($C120,'YTD Scores'!$AN$2:$BC$121,I$2,FALSE)&gt;0,VLOOKUP($C120,'YTD Scores'!$AN$2:$BC$121,I$2,FALSE),""),"")</f>
        <v/>
      </c>
      <c r="J120" s="80" t="str">
        <f>IF($C120&gt;0,IF(VLOOKUP($C120,'YTD Scores'!$AN$2:$BC$121,J$2,FALSE)&gt;0,VLOOKUP($C120,'YTD Scores'!$AN$2:$BC$121,J$2,FALSE),""),"")</f>
        <v/>
      </c>
      <c r="K120" s="80" t="str">
        <f>IF($C120&gt;0,IF(VLOOKUP($C120,'YTD Scores'!$AN$2:$BC$121,K$2,FALSE)&gt;0,VLOOKUP($C120,'YTD Scores'!$AN$2:$BC$121,K$2,FALSE),""),"")</f>
        <v/>
      </c>
      <c r="L120" s="80" t="str">
        <f>IF($C120&gt;0,IF(VLOOKUP($C120,'YTD Scores'!$AN$2:$BC$121,L$2,FALSE)&gt;0,VLOOKUP($C120,'YTD Scores'!$AN$2:$BC$121,L$2,FALSE),""),"")</f>
        <v/>
      </c>
      <c r="M120" s="80" t="str">
        <f>IF($C120&gt;0,IF(VLOOKUP($C120,'YTD Scores'!$AN$2:$BC$121,M$2,FALSE)&gt;0,VLOOKUP($C120,'YTD Scores'!$AN$2:$BC$121,M$2,FALSE),""),"")</f>
        <v/>
      </c>
      <c r="N120" s="80" t="str">
        <f>IF($C120&gt;0,IF(VLOOKUP($C120,'YTD Scores'!$AN$2:$BC$121,N$2,FALSE)&gt;0,VLOOKUP($C120,'YTD Scores'!$AN$2:$BC$121,N$2,FALSE),""),"")</f>
        <v/>
      </c>
      <c r="O120" s="80" t="str">
        <f>IF($C120&gt;0,IF(VLOOKUP($C120,'YTD Scores'!$AN$2:$BC$121,O$2,FALSE)&gt;0,VLOOKUP($C120,'YTD Scores'!$AN$2:$BC$121,O$2,FALSE),""),"")</f>
        <v/>
      </c>
      <c r="P120" s="80" t="str">
        <f>IF($C120&gt;0,IF(VLOOKUP($C120,'YTD Scores'!$AN$2:$BC$121,P$2,FALSE)&gt;0,VLOOKUP($C120,'YTD Scores'!$AN$2:$BC$121,P$2,FALSE),""),"")</f>
        <v/>
      </c>
      <c r="Q120" s="80" t="str">
        <f>IF($C120&gt;0,IF(VLOOKUP($C120,'YTD Scores'!$AN$2:$BC$121,Q$2,FALSE)&gt;0,VLOOKUP($C120,'YTD Scores'!$AN$2:$BC$121,Q$2,FALSE),""),"")</f>
        <v/>
      </c>
    </row>
    <row r="121" spans="1:17" ht="10.95" customHeight="1" x14ac:dyDescent="0.25">
      <c r="A121" s="1">
        <f t="shared" si="7"/>
        <v>118</v>
      </c>
      <c r="B121" s="35" t="str">
        <f t="shared" si="6"/>
        <v/>
      </c>
      <c r="C121" s="81">
        <f>IF(LARGE('YTD Scores'!AN$2:AN$121,A121)&gt;0.99,LARGE('YTD Scores'!AN$2:AN$121,A121),0)</f>
        <v>0</v>
      </c>
      <c r="E121" s="21" t="str">
        <f>IF(C121&gt;0,VLOOKUP(C121,'YTD Scores'!AN$2:AQ$121,4,FALSE),"")</f>
        <v/>
      </c>
      <c r="F121" s="80" t="str">
        <f>IF($C121&gt;0,IF(VLOOKUP($C121,'YTD Scores'!$AN$2:$BC$121,F$2,FALSE)&gt;0,VLOOKUP($C121,'YTD Scores'!$AN$2:$BC$121,F$2,FALSE),""),"")</f>
        <v/>
      </c>
      <c r="G121" s="80" t="str">
        <f>IF($C121&gt;0,IF(VLOOKUP($C121,'YTD Scores'!$AN$2:$BC$121,G$2,FALSE)&gt;0,VLOOKUP($C121,'YTD Scores'!$AN$2:$BC$121,G$2,FALSE),""),"")</f>
        <v/>
      </c>
      <c r="H121" s="80" t="str">
        <f>IF($C121&gt;0,IF(VLOOKUP($C121,'YTD Scores'!$AN$2:$BC$121,H$2,FALSE)&gt;0,VLOOKUP($C121,'YTD Scores'!$AN$2:$BC$121,H$2,FALSE),""),"")</f>
        <v/>
      </c>
      <c r="I121" s="80" t="str">
        <f>IF($C121&gt;0,IF(VLOOKUP($C121,'YTD Scores'!$AN$2:$BC$121,I$2,FALSE)&gt;0,VLOOKUP($C121,'YTD Scores'!$AN$2:$BC$121,I$2,FALSE),""),"")</f>
        <v/>
      </c>
      <c r="J121" s="80" t="str">
        <f>IF($C121&gt;0,IF(VLOOKUP($C121,'YTD Scores'!$AN$2:$BC$121,J$2,FALSE)&gt;0,VLOOKUP($C121,'YTD Scores'!$AN$2:$BC$121,J$2,FALSE),""),"")</f>
        <v/>
      </c>
      <c r="K121" s="80" t="str">
        <f>IF($C121&gt;0,IF(VLOOKUP($C121,'YTD Scores'!$AN$2:$BC$121,K$2,FALSE)&gt;0,VLOOKUP($C121,'YTD Scores'!$AN$2:$BC$121,K$2,FALSE),""),"")</f>
        <v/>
      </c>
      <c r="L121" s="80" t="str">
        <f>IF($C121&gt;0,IF(VLOOKUP($C121,'YTD Scores'!$AN$2:$BC$121,L$2,FALSE)&gt;0,VLOOKUP($C121,'YTD Scores'!$AN$2:$BC$121,L$2,FALSE),""),"")</f>
        <v/>
      </c>
      <c r="M121" s="80" t="str">
        <f>IF($C121&gt;0,IF(VLOOKUP($C121,'YTD Scores'!$AN$2:$BC$121,M$2,FALSE)&gt;0,VLOOKUP($C121,'YTD Scores'!$AN$2:$BC$121,M$2,FALSE),""),"")</f>
        <v/>
      </c>
      <c r="N121" s="80" t="str">
        <f>IF($C121&gt;0,IF(VLOOKUP($C121,'YTD Scores'!$AN$2:$BC$121,N$2,FALSE)&gt;0,VLOOKUP($C121,'YTD Scores'!$AN$2:$BC$121,N$2,FALSE),""),"")</f>
        <v/>
      </c>
      <c r="O121" s="80" t="str">
        <f>IF($C121&gt;0,IF(VLOOKUP($C121,'YTD Scores'!$AN$2:$BC$121,O$2,FALSE)&gt;0,VLOOKUP($C121,'YTD Scores'!$AN$2:$BC$121,O$2,FALSE),""),"")</f>
        <v/>
      </c>
      <c r="P121" s="80" t="str">
        <f>IF($C121&gt;0,IF(VLOOKUP($C121,'YTD Scores'!$AN$2:$BC$121,P$2,FALSE)&gt;0,VLOOKUP($C121,'YTD Scores'!$AN$2:$BC$121,P$2,FALSE),""),"")</f>
        <v/>
      </c>
      <c r="Q121" s="80" t="str">
        <f>IF($C121&gt;0,IF(VLOOKUP($C121,'YTD Scores'!$AN$2:$BC$121,Q$2,FALSE)&gt;0,VLOOKUP($C121,'YTD Scores'!$AN$2:$BC$121,Q$2,FALSE),""),"")</f>
        <v/>
      </c>
    </row>
    <row r="122" spans="1:17" ht="10.95" customHeight="1" x14ac:dyDescent="0.25">
      <c r="A122" s="1">
        <f t="shared" si="7"/>
        <v>119</v>
      </c>
      <c r="B122" s="35" t="str">
        <f t="shared" si="6"/>
        <v/>
      </c>
      <c r="C122" s="81">
        <f>IF(LARGE('YTD Scores'!AN$2:AN$121,A122)&gt;0.99,LARGE('YTD Scores'!AN$2:AN$121,A122),0)</f>
        <v>0</v>
      </c>
      <c r="E122" s="21" t="str">
        <f>IF(C122&gt;0,VLOOKUP(C122,'YTD Scores'!AN$2:AQ$121,4,FALSE),"")</f>
        <v/>
      </c>
      <c r="F122" s="80" t="str">
        <f>IF($C122&gt;0,IF(VLOOKUP($C122,'YTD Scores'!$AN$2:$BC$121,F$2,FALSE)&gt;0,VLOOKUP($C122,'YTD Scores'!$AN$2:$BC$121,F$2,FALSE),""),"")</f>
        <v/>
      </c>
      <c r="G122" s="80" t="str">
        <f>IF($C122&gt;0,IF(VLOOKUP($C122,'YTD Scores'!$AN$2:$BC$121,G$2,FALSE)&gt;0,VLOOKUP($C122,'YTD Scores'!$AN$2:$BC$121,G$2,FALSE),""),"")</f>
        <v/>
      </c>
      <c r="H122" s="80" t="str">
        <f>IF($C122&gt;0,IF(VLOOKUP($C122,'YTD Scores'!$AN$2:$BC$121,H$2,FALSE)&gt;0,VLOOKUP($C122,'YTD Scores'!$AN$2:$BC$121,H$2,FALSE),""),"")</f>
        <v/>
      </c>
      <c r="I122" s="80" t="str">
        <f>IF($C122&gt;0,IF(VLOOKUP($C122,'YTD Scores'!$AN$2:$BC$121,I$2,FALSE)&gt;0,VLOOKUP($C122,'YTD Scores'!$AN$2:$BC$121,I$2,FALSE),""),"")</f>
        <v/>
      </c>
      <c r="J122" s="80" t="str">
        <f>IF($C122&gt;0,IF(VLOOKUP($C122,'YTD Scores'!$AN$2:$BC$121,J$2,FALSE)&gt;0,VLOOKUP($C122,'YTD Scores'!$AN$2:$BC$121,J$2,FALSE),""),"")</f>
        <v/>
      </c>
      <c r="K122" s="80" t="str">
        <f>IF($C122&gt;0,IF(VLOOKUP($C122,'YTD Scores'!$AN$2:$BC$121,K$2,FALSE)&gt;0,VLOOKUP($C122,'YTD Scores'!$AN$2:$BC$121,K$2,FALSE),""),"")</f>
        <v/>
      </c>
      <c r="L122" s="80" t="str">
        <f>IF($C122&gt;0,IF(VLOOKUP($C122,'YTD Scores'!$AN$2:$BC$121,L$2,FALSE)&gt;0,VLOOKUP($C122,'YTD Scores'!$AN$2:$BC$121,L$2,FALSE),""),"")</f>
        <v/>
      </c>
      <c r="M122" s="80" t="str">
        <f>IF($C122&gt;0,IF(VLOOKUP($C122,'YTD Scores'!$AN$2:$BC$121,M$2,FALSE)&gt;0,VLOOKUP($C122,'YTD Scores'!$AN$2:$BC$121,M$2,FALSE),""),"")</f>
        <v/>
      </c>
      <c r="N122" s="80" t="str">
        <f>IF($C122&gt;0,IF(VLOOKUP($C122,'YTD Scores'!$AN$2:$BC$121,N$2,FALSE)&gt;0,VLOOKUP($C122,'YTD Scores'!$AN$2:$BC$121,N$2,FALSE),""),"")</f>
        <v/>
      </c>
      <c r="O122" s="80" t="str">
        <f>IF($C122&gt;0,IF(VLOOKUP($C122,'YTD Scores'!$AN$2:$BC$121,O$2,FALSE)&gt;0,VLOOKUP($C122,'YTD Scores'!$AN$2:$BC$121,O$2,FALSE),""),"")</f>
        <v/>
      </c>
      <c r="P122" s="80" t="str">
        <f>IF($C122&gt;0,IF(VLOOKUP($C122,'YTD Scores'!$AN$2:$BC$121,P$2,FALSE)&gt;0,VLOOKUP($C122,'YTD Scores'!$AN$2:$BC$121,P$2,FALSE),""),"")</f>
        <v/>
      </c>
      <c r="Q122" s="80" t="str">
        <f>IF($C122&gt;0,IF(VLOOKUP($C122,'YTD Scores'!$AN$2:$BC$121,Q$2,FALSE)&gt;0,VLOOKUP($C122,'YTD Scores'!$AN$2:$BC$121,Q$2,FALSE),""),"")</f>
        <v/>
      </c>
    </row>
    <row r="123" spans="1:17" ht="10.95" customHeight="1" x14ac:dyDescent="0.25">
      <c r="A123" s="1">
        <f t="shared" si="7"/>
        <v>120</v>
      </c>
      <c r="B123" s="35" t="str">
        <f t="shared" si="6"/>
        <v/>
      </c>
      <c r="C123" s="81">
        <f>IF(LARGE('YTD Scores'!AN$2:AN$121,A123)&gt;0.99,LARGE('YTD Scores'!AN$2:AN$121,A123),0)</f>
        <v>0</v>
      </c>
      <c r="E123" s="21" t="str">
        <f>IF(C123&gt;0,VLOOKUP(C123,'YTD Scores'!AN$2:AQ$121,4,FALSE),"")</f>
        <v/>
      </c>
      <c r="F123" s="80" t="str">
        <f>IF($C123&gt;0,IF(VLOOKUP($C123,'YTD Scores'!$AN$2:$BC$121,F$2,FALSE)&gt;0,VLOOKUP($C123,'YTD Scores'!$AN$2:$BC$121,F$2,FALSE),""),"")</f>
        <v/>
      </c>
      <c r="G123" s="80" t="str">
        <f>IF($C123&gt;0,IF(VLOOKUP($C123,'YTD Scores'!$AN$2:$BC$121,G$2,FALSE)&gt;0,VLOOKUP($C123,'YTD Scores'!$AN$2:$BC$121,G$2,FALSE),""),"")</f>
        <v/>
      </c>
      <c r="H123" s="80" t="str">
        <f>IF($C123&gt;0,IF(VLOOKUP($C123,'YTD Scores'!$AN$2:$BC$121,H$2,FALSE)&gt;0,VLOOKUP($C123,'YTD Scores'!$AN$2:$BC$121,H$2,FALSE),""),"")</f>
        <v/>
      </c>
      <c r="I123" s="80" t="str">
        <f>IF($C123&gt;0,IF(VLOOKUP($C123,'YTD Scores'!$AN$2:$BC$121,I$2,FALSE)&gt;0,VLOOKUP($C123,'YTD Scores'!$AN$2:$BC$121,I$2,FALSE),""),"")</f>
        <v/>
      </c>
      <c r="J123" s="80" t="str">
        <f>IF($C123&gt;0,IF(VLOOKUP($C123,'YTD Scores'!$AN$2:$BC$121,J$2,FALSE)&gt;0,VLOOKUP($C123,'YTD Scores'!$AN$2:$BC$121,J$2,FALSE),""),"")</f>
        <v/>
      </c>
      <c r="K123" s="80" t="str">
        <f>IF($C123&gt;0,IF(VLOOKUP($C123,'YTD Scores'!$AN$2:$BC$121,K$2,FALSE)&gt;0,VLOOKUP($C123,'YTD Scores'!$AN$2:$BC$121,K$2,FALSE),""),"")</f>
        <v/>
      </c>
      <c r="L123" s="80" t="str">
        <f>IF($C123&gt;0,IF(VLOOKUP($C123,'YTD Scores'!$AN$2:$BC$121,L$2,FALSE)&gt;0,VLOOKUP($C123,'YTD Scores'!$AN$2:$BC$121,L$2,FALSE),""),"")</f>
        <v/>
      </c>
      <c r="M123" s="80" t="str">
        <f>IF($C123&gt;0,IF(VLOOKUP($C123,'YTD Scores'!$AN$2:$BC$121,M$2,FALSE)&gt;0,VLOOKUP($C123,'YTD Scores'!$AN$2:$BC$121,M$2,FALSE),""),"")</f>
        <v/>
      </c>
      <c r="N123" s="80" t="str">
        <f>IF($C123&gt;0,IF(VLOOKUP($C123,'YTD Scores'!$AN$2:$BC$121,N$2,FALSE)&gt;0,VLOOKUP($C123,'YTD Scores'!$AN$2:$BC$121,N$2,FALSE),""),"")</f>
        <v/>
      </c>
      <c r="O123" s="80" t="str">
        <f>IF($C123&gt;0,IF(VLOOKUP($C123,'YTD Scores'!$AN$2:$BC$121,O$2,FALSE)&gt;0,VLOOKUP($C123,'YTD Scores'!$AN$2:$BC$121,O$2,FALSE),""),"")</f>
        <v/>
      </c>
      <c r="P123" s="80" t="str">
        <f>IF($C123&gt;0,IF(VLOOKUP($C123,'YTD Scores'!$AN$2:$BC$121,P$2,FALSE)&gt;0,VLOOKUP($C123,'YTD Scores'!$AN$2:$BC$121,P$2,FALSE),""),"")</f>
        <v/>
      </c>
      <c r="Q123" s="80" t="str">
        <f>IF($C123&gt;0,IF(VLOOKUP($C123,'YTD Scores'!$AN$2:$BC$121,Q$2,FALSE)&gt;0,VLOOKUP($C123,'YTD Scores'!$AN$2:$BC$121,Q$2,FALSE),""),"")</f>
        <v/>
      </c>
    </row>
    <row r="124" spans="1:17" ht="10.95" customHeight="1" x14ac:dyDescent="0.25">
      <c r="A124" s="1">
        <f t="shared" si="7"/>
        <v>121</v>
      </c>
      <c r="B124" s="35" t="e">
        <f t="shared" si="6"/>
        <v>#NUM!</v>
      </c>
      <c r="C124" s="81" t="e">
        <f>IF(LARGE('YTD Scores'!AN$2:AN$121,A124)&gt;0.99,LARGE('YTD Scores'!AN$2:AN$121,A124),0)</f>
        <v>#NUM!</v>
      </c>
      <c r="E124" s="21" t="e">
        <f>IF(C124&gt;0,VLOOKUP(C124,'YTD Scores'!AN$2:AQ$121,4,FALSE),"")</f>
        <v>#NUM!</v>
      </c>
      <c r="F124" s="80" t="e">
        <f>IF($C124&gt;0,IF(VLOOKUP($C124,'YTD Scores'!$AN$2:$BC$121,F$2,FALSE)&gt;0,VLOOKUP($C124,'YTD Scores'!$AN$2:$BC$121,F$2,FALSE),""),"")</f>
        <v>#NUM!</v>
      </c>
      <c r="G124" s="80" t="e">
        <f>IF($C124&gt;0,IF(VLOOKUP($C124,'YTD Scores'!$AN$2:$BC$121,G$2,FALSE)&gt;0,VLOOKUP($C124,'YTD Scores'!$AN$2:$BC$121,G$2,FALSE),""),"")</f>
        <v>#NUM!</v>
      </c>
      <c r="H124" s="80" t="e">
        <f>IF($C124&gt;0,IF(VLOOKUP($C124,'YTD Scores'!$AN$2:$BC$121,H$2,FALSE)&gt;0,VLOOKUP($C124,'YTD Scores'!$AN$2:$BC$121,H$2,FALSE),""),"")</f>
        <v>#NUM!</v>
      </c>
      <c r="I124" s="80" t="e">
        <f>IF($C124&gt;0,IF(VLOOKUP($C124,'YTD Scores'!$AN$2:$BC$121,I$2,FALSE)&gt;0,VLOOKUP($C124,'YTD Scores'!$AN$2:$BC$121,I$2,FALSE),""),"")</f>
        <v>#NUM!</v>
      </c>
      <c r="J124" s="80" t="e">
        <f>IF($C124&gt;0,IF(VLOOKUP($C124,'YTD Scores'!$AN$2:$BC$121,J$2,FALSE)&gt;0,VLOOKUP($C124,'YTD Scores'!$AN$2:$BC$121,J$2,FALSE),""),"")</f>
        <v>#NUM!</v>
      </c>
      <c r="K124" s="80" t="e">
        <f>IF($C124&gt;0,IF(VLOOKUP($C124,'YTD Scores'!$AN$2:$BC$121,K$2,FALSE)&gt;0,VLOOKUP($C124,'YTD Scores'!$AN$2:$BC$121,K$2,FALSE),""),"")</f>
        <v>#NUM!</v>
      </c>
      <c r="L124" s="80" t="e">
        <f>IF($C124&gt;0,IF(VLOOKUP($C124,'YTD Scores'!$AN$2:$BC$121,L$2,FALSE)&gt;0,VLOOKUP($C124,'YTD Scores'!$AN$2:$BC$121,L$2,FALSE),""),"")</f>
        <v>#NUM!</v>
      </c>
      <c r="M124" s="80" t="e">
        <f>IF($C124&gt;0,IF(VLOOKUP($C124,'YTD Scores'!$AN$2:$BC$121,M$2,FALSE)&gt;0,VLOOKUP($C124,'YTD Scores'!$AN$2:$BC$121,M$2,FALSE),""),"")</f>
        <v>#NUM!</v>
      </c>
      <c r="N124" s="80" t="e">
        <f>IF($C124&gt;0,IF(VLOOKUP($C124,'YTD Scores'!$AN$2:$BC$121,N$2,FALSE)&gt;0,VLOOKUP($C124,'YTD Scores'!$AN$2:$BC$121,N$2,FALSE),""),"")</f>
        <v>#NUM!</v>
      </c>
      <c r="O124" s="80" t="e">
        <f>IF($C124&gt;0,IF(VLOOKUP($C124,'YTD Scores'!$AN$2:$BC$121,O$2,FALSE)&gt;0,VLOOKUP($C124,'YTD Scores'!$AN$2:$BC$121,O$2,FALSE),""),"")</f>
        <v>#NUM!</v>
      </c>
      <c r="P124" s="80" t="e">
        <f>IF($C124&gt;0,IF(VLOOKUP($C124,'YTD Scores'!$AN$2:$BC$121,P$2,FALSE)&gt;0,VLOOKUP($C124,'YTD Scores'!$AN$2:$BC$121,P$2,FALSE),""),"")</f>
        <v>#NUM!</v>
      </c>
      <c r="Q124" s="80" t="e">
        <f>IF($C124&gt;0,IF(VLOOKUP($C124,'YTD Scores'!$AN$2:$BC$121,Q$2,FALSE)&gt;0,VLOOKUP($C124,'YTD Scores'!$AN$2:$BC$121,Q$2,FALSE),""),"")</f>
        <v>#NUM!</v>
      </c>
    </row>
    <row r="125" spans="1:17" ht="10.95" customHeight="1" x14ac:dyDescent="0.25">
      <c r="A125" s="1">
        <f t="shared" si="7"/>
        <v>122</v>
      </c>
      <c r="B125" s="35" t="e">
        <f t="shared" si="6"/>
        <v>#NUM!</v>
      </c>
      <c r="C125" s="81" t="e">
        <f>IF(LARGE('YTD Scores'!AN$2:AN$121,A125)&gt;0.99,LARGE('YTD Scores'!AN$2:AN$121,A125),0)</f>
        <v>#NUM!</v>
      </c>
      <c r="E125" s="21" t="e">
        <f>IF(C125&gt;0,VLOOKUP(C125,'YTD Scores'!AN$2:AQ$121,4,FALSE),"")</f>
        <v>#NUM!</v>
      </c>
      <c r="F125" s="80" t="e">
        <f>IF($C125&gt;0,IF(VLOOKUP($C125,'YTD Scores'!$AN$2:$BC$121,F$2,FALSE)&gt;0,VLOOKUP($C125,'YTD Scores'!$AN$2:$BC$121,F$2,FALSE),""),"")</f>
        <v>#NUM!</v>
      </c>
      <c r="G125" s="80" t="e">
        <f>IF($C125&gt;0,IF(VLOOKUP($C125,'YTD Scores'!$AN$2:$BC$121,G$2,FALSE)&gt;0,VLOOKUP($C125,'YTD Scores'!$AN$2:$BC$121,G$2,FALSE),""),"")</f>
        <v>#NUM!</v>
      </c>
      <c r="H125" s="80" t="e">
        <f>IF($C125&gt;0,IF(VLOOKUP($C125,'YTD Scores'!$AN$2:$BC$121,H$2,FALSE)&gt;0,VLOOKUP($C125,'YTD Scores'!$AN$2:$BC$121,H$2,FALSE),""),"")</f>
        <v>#NUM!</v>
      </c>
      <c r="I125" s="80" t="e">
        <f>IF($C125&gt;0,IF(VLOOKUP($C125,'YTD Scores'!$AN$2:$BC$121,I$2,FALSE)&gt;0,VLOOKUP($C125,'YTD Scores'!$AN$2:$BC$121,I$2,FALSE),""),"")</f>
        <v>#NUM!</v>
      </c>
      <c r="J125" s="80" t="e">
        <f>IF($C125&gt;0,IF(VLOOKUP($C125,'YTD Scores'!$AN$2:$BC$121,J$2,FALSE)&gt;0,VLOOKUP($C125,'YTD Scores'!$AN$2:$BC$121,J$2,FALSE),""),"")</f>
        <v>#NUM!</v>
      </c>
      <c r="K125" s="80" t="e">
        <f>IF($C125&gt;0,IF(VLOOKUP($C125,'YTD Scores'!$AN$2:$BC$121,K$2,FALSE)&gt;0,VLOOKUP($C125,'YTD Scores'!$AN$2:$BC$121,K$2,FALSE),""),"")</f>
        <v>#NUM!</v>
      </c>
      <c r="L125" s="80" t="e">
        <f>IF($C125&gt;0,IF(VLOOKUP($C125,'YTD Scores'!$AN$2:$BC$121,L$2,FALSE)&gt;0,VLOOKUP($C125,'YTD Scores'!$AN$2:$BC$121,L$2,FALSE),""),"")</f>
        <v>#NUM!</v>
      </c>
      <c r="M125" s="80" t="e">
        <f>IF($C125&gt;0,IF(VLOOKUP($C125,'YTD Scores'!$AN$2:$BC$121,M$2,FALSE)&gt;0,VLOOKUP($C125,'YTD Scores'!$AN$2:$BC$121,M$2,FALSE),""),"")</f>
        <v>#NUM!</v>
      </c>
      <c r="N125" s="80" t="e">
        <f>IF($C125&gt;0,IF(VLOOKUP($C125,'YTD Scores'!$AN$2:$BC$121,N$2,FALSE)&gt;0,VLOOKUP($C125,'YTD Scores'!$AN$2:$BC$121,N$2,FALSE),""),"")</f>
        <v>#NUM!</v>
      </c>
      <c r="O125" s="80" t="e">
        <f>IF($C125&gt;0,IF(VLOOKUP($C125,'YTD Scores'!$AN$2:$BC$121,O$2,FALSE)&gt;0,VLOOKUP($C125,'YTD Scores'!$AN$2:$BC$121,O$2,FALSE),""),"")</f>
        <v>#NUM!</v>
      </c>
      <c r="P125" s="80" t="e">
        <f>IF($C125&gt;0,IF(VLOOKUP($C125,'YTD Scores'!$AN$2:$BC$121,P$2,FALSE)&gt;0,VLOOKUP($C125,'YTD Scores'!$AN$2:$BC$121,P$2,FALSE),""),"")</f>
        <v>#NUM!</v>
      </c>
      <c r="Q125" s="80" t="e">
        <f>IF($C125&gt;0,IF(VLOOKUP($C125,'YTD Scores'!$AN$2:$BC$121,Q$2,FALSE)&gt;0,VLOOKUP($C125,'YTD Scores'!$AN$2:$BC$121,Q$2,FALSE),""),"")</f>
        <v>#NUM!</v>
      </c>
    </row>
    <row r="126" spans="1:17" ht="10.95" customHeight="1" x14ac:dyDescent="0.25">
      <c r="A126" s="1">
        <f t="shared" si="7"/>
        <v>123</v>
      </c>
      <c r="B126" s="35" t="e">
        <f t="shared" si="6"/>
        <v>#NUM!</v>
      </c>
      <c r="C126" s="81" t="e">
        <f>IF(LARGE('YTD Scores'!AN$2:AN$121,A126)&gt;0.99,LARGE('YTD Scores'!AN$2:AN$121,A126),0)</f>
        <v>#NUM!</v>
      </c>
      <c r="E126" s="21" t="e">
        <f>IF(C126&gt;0,VLOOKUP(C126,'YTD Scores'!AN$2:AQ$121,4,FALSE),"")</f>
        <v>#NUM!</v>
      </c>
      <c r="F126" s="80" t="e">
        <f>IF($C126&gt;0,IF(VLOOKUP($C126,'YTD Scores'!$AN$2:$BC$121,F$2,FALSE)&gt;0,VLOOKUP($C126,'YTD Scores'!$AN$2:$BC$121,F$2,FALSE),""),"")</f>
        <v>#NUM!</v>
      </c>
      <c r="G126" s="80" t="e">
        <f>IF($C126&gt;0,IF(VLOOKUP($C126,'YTD Scores'!$AN$2:$BC$121,G$2,FALSE)&gt;0,VLOOKUP($C126,'YTD Scores'!$AN$2:$BC$121,G$2,FALSE),""),"")</f>
        <v>#NUM!</v>
      </c>
      <c r="H126" s="80" t="e">
        <f>IF($C126&gt;0,IF(VLOOKUP($C126,'YTD Scores'!$AN$2:$BC$121,H$2,FALSE)&gt;0,VLOOKUP($C126,'YTD Scores'!$AN$2:$BC$121,H$2,FALSE),""),"")</f>
        <v>#NUM!</v>
      </c>
      <c r="I126" s="80" t="e">
        <f>IF($C126&gt;0,IF(VLOOKUP($C126,'YTD Scores'!$AN$2:$BC$121,I$2,FALSE)&gt;0,VLOOKUP($C126,'YTD Scores'!$AN$2:$BC$121,I$2,FALSE),""),"")</f>
        <v>#NUM!</v>
      </c>
      <c r="J126" s="80" t="e">
        <f>IF($C126&gt;0,IF(VLOOKUP($C126,'YTD Scores'!$AN$2:$BC$121,J$2,FALSE)&gt;0,VLOOKUP($C126,'YTD Scores'!$AN$2:$BC$121,J$2,FALSE),""),"")</f>
        <v>#NUM!</v>
      </c>
      <c r="K126" s="80" t="e">
        <f>IF($C126&gt;0,IF(VLOOKUP($C126,'YTD Scores'!$AN$2:$BC$121,K$2,FALSE)&gt;0,VLOOKUP($C126,'YTD Scores'!$AN$2:$BC$121,K$2,FALSE),""),"")</f>
        <v>#NUM!</v>
      </c>
      <c r="L126" s="80" t="e">
        <f>IF($C126&gt;0,IF(VLOOKUP($C126,'YTD Scores'!$AN$2:$BC$121,L$2,FALSE)&gt;0,VLOOKUP($C126,'YTD Scores'!$AN$2:$BC$121,L$2,FALSE),""),"")</f>
        <v>#NUM!</v>
      </c>
      <c r="M126" s="80" t="e">
        <f>IF($C126&gt;0,IF(VLOOKUP($C126,'YTD Scores'!$AN$2:$BC$121,M$2,FALSE)&gt;0,VLOOKUP($C126,'YTD Scores'!$AN$2:$BC$121,M$2,FALSE),""),"")</f>
        <v>#NUM!</v>
      </c>
      <c r="N126" s="80" t="e">
        <f>IF($C126&gt;0,IF(VLOOKUP($C126,'YTD Scores'!$AN$2:$BC$121,N$2,FALSE)&gt;0,VLOOKUP($C126,'YTD Scores'!$AN$2:$BC$121,N$2,FALSE),""),"")</f>
        <v>#NUM!</v>
      </c>
      <c r="O126" s="80" t="e">
        <f>IF($C126&gt;0,IF(VLOOKUP($C126,'YTD Scores'!$AN$2:$BC$121,O$2,FALSE)&gt;0,VLOOKUP($C126,'YTD Scores'!$AN$2:$BC$121,O$2,FALSE),""),"")</f>
        <v>#NUM!</v>
      </c>
      <c r="P126" s="80" t="e">
        <f>IF($C126&gt;0,IF(VLOOKUP($C126,'YTD Scores'!$AN$2:$BC$121,P$2,FALSE)&gt;0,VLOOKUP($C126,'YTD Scores'!$AN$2:$BC$121,P$2,FALSE),""),"")</f>
        <v>#NUM!</v>
      </c>
      <c r="Q126" s="80" t="e">
        <f>IF($C126&gt;0,IF(VLOOKUP($C126,'YTD Scores'!$AN$2:$BC$121,Q$2,FALSE)&gt;0,VLOOKUP($C126,'YTD Scores'!$AN$2:$BC$121,Q$2,FALSE),""),"")</f>
        <v>#NUM!</v>
      </c>
    </row>
    <row r="127" spans="1:17" ht="10.95" customHeight="1" x14ac:dyDescent="0.25">
      <c r="A127" s="1">
        <f t="shared" si="7"/>
        <v>124</v>
      </c>
      <c r="B127" s="35" t="e">
        <f t="shared" si="6"/>
        <v>#NUM!</v>
      </c>
      <c r="C127" s="81" t="e">
        <f>IF(LARGE('YTD Scores'!AN$2:AN$121,A127)&gt;0.99,LARGE('YTD Scores'!AN$2:AN$121,A127),0)</f>
        <v>#NUM!</v>
      </c>
      <c r="E127" s="21" t="e">
        <f>IF(C127&gt;0,VLOOKUP(C127,'YTD Scores'!AN$2:AQ$121,4,FALSE),"")</f>
        <v>#NUM!</v>
      </c>
      <c r="F127" s="80" t="e">
        <f>IF($C127&gt;0,IF(VLOOKUP($C127,'YTD Scores'!$AN$2:$BC$121,F$2,FALSE)&gt;0,VLOOKUP($C127,'YTD Scores'!$AN$2:$BC$121,F$2,FALSE),""),"")</f>
        <v>#NUM!</v>
      </c>
      <c r="G127" s="80" t="e">
        <f>IF($C127&gt;0,IF(VLOOKUP($C127,'YTD Scores'!$AN$2:$BC$121,G$2,FALSE)&gt;0,VLOOKUP($C127,'YTD Scores'!$AN$2:$BC$121,G$2,FALSE),""),"")</f>
        <v>#NUM!</v>
      </c>
      <c r="H127" s="80" t="e">
        <f>IF($C127&gt;0,IF(VLOOKUP($C127,'YTD Scores'!$AN$2:$BC$121,H$2,FALSE)&gt;0,VLOOKUP($C127,'YTD Scores'!$AN$2:$BC$121,H$2,FALSE),""),"")</f>
        <v>#NUM!</v>
      </c>
      <c r="I127" s="80" t="e">
        <f>IF($C127&gt;0,IF(VLOOKUP($C127,'YTD Scores'!$AN$2:$BC$121,I$2,FALSE)&gt;0,VLOOKUP($C127,'YTD Scores'!$AN$2:$BC$121,I$2,FALSE),""),"")</f>
        <v>#NUM!</v>
      </c>
      <c r="J127" s="80" t="e">
        <f>IF($C127&gt;0,IF(VLOOKUP($C127,'YTD Scores'!$AN$2:$BC$121,J$2,FALSE)&gt;0,VLOOKUP($C127,'YTD Scores'!$AN$2:$BC$121,J$2,FALSE),""),"")</f>
        <v>#NUM!</v>
      </c>
      <c r="K127" s="80" t="e">
        <f>IF($C127&gt;0,IF(VLOOKUP($C127,'YTD Scores'!$AN$2:$BC$121,K$2,FALSE)&gt;0,VLOOKUP($C127,'YTD Scores'!$AN$2:$BC$121,K$2,FALSE),""),"")</f>
        <v>#NUM!</v>
      </c>
      <c r="L127" s="80" t="e">
        <f>IF($C127&gt;0,IF(VLOOKUP($C127,'YTD Scores'!$AN$2:$BC$121,L$2,FALSE)&gt;0,VLOOKUP($C127,'YTD Scores'!$AN$2:$BC$121,L$2,FALSE),""),"")</f>
        <v>#NUM!</v>
      </c>
      <c r="M127" s="80" t="e">
        <f>IF($C127&gt;0,IF(VLOOKUP($C127,'YTD Scores'!$AN$2:$BC$121,M$2,FALSE)&gt;0,VLOOKUP($C127,'YTD Scores'!$AN$2:$BC$121,M$2,FALSE),""),"")</f>
        <v>#NUM!</v>
      </c>
      <c r="N127" s="80" t="e">
        <f>IF($C127&gt;0,IF(VLOOKUP($C127,'YTD Scores'!$AN$2:$BC$121,N$2,FALSE)&gt;0,VLOOKUP($C127,'YTD Scores'!$AN$2:$BC$121,N$2,FALSE),""),"")</f>
        <v>#NUM!</v>
      </c>
      <c r="O127" s="80" t="e">
        <f>IF($C127&gt;0,IF(VLOOKUP($C127,'YTD Scores'!$AN$2:$BC$121,O$2,FALSE)&gt;0,VLOOKUP($C127,'YTD Scores'!$AN$2:$BC$121,O$2,FALSE),""),"")</f>
        <v>#NUM!</v>
      </c>
      <c r="P127" s="80" t="e">
        <f>IF($C127&gt;0,IF(VLOOKUP($C127,'YTD Scores'!$AN$2:$BC$121,P$2,FALSE)&gt;0,VLOOKUP($C127,'YTD Scores'!$AN$2:$BC$121,P$2,FALSE),""),"")</f>
        <v>#NUM!</v>
      </c>
      <c r="Q127" s="80" t="e">
        <f>IF($C127&gt;0,IF(VLOOKUP($C127,'YTD Scores'!$AN$2:$BC$121,Q$2,FALSE)&gt;0,VLOOKUP($C127,'YTD Scores'!$AN$2:$BC$121,Q$2,FALSE),""),"")</f>
        <v>#NUM!</v>
      </c>
    </row>
    <row r="128" spans="1:17" ht="10.95" customHeight="1" x14ac:dyDescent="0.25">
      <c r="A128" s="1">
        <f t="shared" si="7"/>
        <v>125</v>
      </c>
      <c r="B128" s="35" t="e">
        <f t="shared" si="6"/>
        <v>#NUM!</v>
      </c>
      <c r="C128" s="81" t="e">
        <f>IF(LARGE('YTD Scores'!AN$2:AN$121,A128)&gt;0.99,LARGE('YTD Scores'!AN$2:AN$121,A128),0)</f>
        <v>#NUM!</v>
      </c>
      <c r="E128" s="21" t="e">
        <f>IF(C128&gt;0,VLOOKUP(C128,'YTD Scores'!AN$2:AQ$121,4,FALSE),"")</f>
        <v>#NUM!</v>
      </c>
      <c r="F128" s="80" t="e">
        <f>IF($C128&gt;0,IF(VLOOKUP($C128,'YTD Scores'!$AN$2:$BC$121,F$2,FALSE)&gt;0,VLOOKUP($C128,'YTD Scores'!$AN$2:$BC$121,F$2,FALSE),""),"")</f>
        <v>#NUM!</v>
      </c>
      <c r="G128" s="80" t="e">
        <f>IF($C128&gt;0,IF(VLOOKUP($C128,'YTD Scores'!$AN$2:$BC$121,G$2,FALSE)&gt;0,VLOOKUP($C128,'YTD Scores'!$AN$2:$BC$121,G$2,FALSE),""),"")</f>
        <v>#NUM!</v>
      </c>
      <c r="H128" s="80" t="e">
        <f>IF($C128&gt;0,IF(VLOOKUP($C128,'YTD Scores'!$AN$2:$BC$121,H$2,FALSE)&gt;0,VLOOKUP($C128,'YTD Scores'!$AN$2:$BC$121,H$2,FALSE),""),"")</f>
        <v>#NUM!</v>
      </c>
      <c r="I128" s="80" t="e">
        <f>IF($C128&gt;0,IF(VLOOKUP($C128,'YTD Scores'!$AN$2:$BC$121,I$2,FALSE)&gt;0,VLOOKUP($C128,'YTD Scores'!$AN$2:$BC$121,I$2,FALSE),""),"")</f>
        <v>#NUM!</v>
      </c>
      <c r="J128" s="80" t="e">
        <f>IF($C128&gt;0,IF(VLOOKUP($C128,'YTD Scores'!$AN$2:$BC$121,J$2,FALSE)&gt;0,VLOOKUP($C128,'YTD Scores'!$AN$2:$BC$121,J$2,FALSE),""),"")</f>
        <v>#NUM!</v>
      </c>
      <c r="K128" s="80" t="e">
        <f>IF($C128&gt;0,IF(VLOOKUP($C128,'YTD Scores'!$AN$2:$BC$121,K$2,FALSE)&gt;0,VLOOKUP($C128,'YTD Scores'!$AN$2:$BC$121,K$2,FALSE),""),"")</f>
        <v>#NUM!</v>
      </c>
      <c r="L128" s="80" t="e">
        <f>IF($C128&gt;0,IF(VLOOKUP($C128,'YTD Scores'!$AN$2:$BC$121,L$2,FALSE)&gt;0,VLOOKUP($C128,'YTD Scores'!$AN$2:$BC$121,L$2,FALSE),""),"")</f>
        <v>#NUM!</v>
      </c>
      <c r="M128" s="80" t="e">
        <f>IF($C128&gt;0,IF(VLOOKUP($C128,'YTD Scores'!$AN$2:$BC$121,M$2,FALSE)&gt;0,VLOOKUP($C128,'YTD Scores'!$AN$2:$BC$121,M$2,FALSE),""),"")</f>
        <v>#NUM!</v>
      </c>
      <c r="N128" s="80" t="e">
        <f>IF($C128&gt;0,IF(VLOOKUP($C128,'YTD Scores'!$AN$2:$BC$121,N$2,FALSE)&gt;0,VLOOKUP($C128,'YTD Scores'!$AN$2:$BC$121,N$2,FALSE),""),"")</f>
        <v>#NUM!</v>
      </c>
      <c r="O128" s="80" t="e">
        <f>IF($C128&gt;0,IF(VLOOKUP($C128,'YTD Scores'!$AN$2:$BC$121,O$2,FALSE)&gt;0,VLOOKUP($C128,'YTD Scores'!$AN$2:$BC$121,O$2,FALSE),""),"")</f>
        <v>#NUM!</v>
      </c>
      <c r="P128" s="80" t="e">
        <f>IF($C128&gt;0,IF(VLOOKUP($C128,'YTD Scores'!$AN$2:$BC$121,P$2,FALSE)&gt;0,VLOOKUP($C128,'YTD Scores'!$AN$2:$BC$121,P$2,FALSE),""),"")</f>
        <v>#NUM!</v>
      </c>
      <c r="Q128" s="80" t="e">
        <f>IF($C128&gt;0,IF(VLOOKUP($C128,'YTD Scores'!$AN$2:$BC$121,Q$2,FALSE)&gt;0,VLOOKUP($C128,'YTD Scores'!$AN$2:$BC$121,Q$2,FALSE),""),"")</f>
        <v>#NUM!</v>
      </c>
    </row>
    <row r="129" spans="1:17" ht="10.95" customHeight="1" x14ac:dyDescent="0.25">
      <c r="A129" s="1">
        <f t="shared" si="7"/>
        <v>126</v>
      </c>
      <c r="B129" s="35" t="e">
        <f t="shared" si="6"/>
        <v>#NUM!</v>
      </c>
      <c r="C129" s="81" t="e">
        <f>IF(LARGE('YTD Scores'!AN$2:AN$121,A129)&gt;0.99,LARGE('YTD Scores'!AN$2:AN$121,A129),0)</f>
        <v>#NUM!</v>
      </c>
      <c r="E129" s="21" t="e">
        <f>IF(C129&gt;0,VLOOKUP(C129,'YTD Scores'!AN$2:AQ$121,4,FALSE),"")</f>
        <v>#NUM!</v>
      </c>
      <c r="F129" s="80" t="e">
        <f>IF($C129&gt;0,IF(VLOOKUP($C129,'YTD Scores'!$AN$2:$BC$121,F$2,FALSE)&gt;0,VLOOKUP($C129,'YTD Scores'!$AN$2:$BC$121,F$2,FALSE),""),"")</f>
        <v>#NUM!</v>
      </c>
      <c r="G129" s="80" t="e">
        <f>IF($C129&gt;0,IF(VLOOKUP($C129,'YTD Scores'!$AN$2:$BC$121,G$2,FALSE)&gt;0,VLOOKUP($C129,'YTD Scores'!$AN$2:$BC$121,G$2,FALSE),""),"")</f>
        <v>#NUM!</v>
      </c>
      <c r="H129" s="80" t="e">
        <f>IF($C129&gt;0,IF(VLOOKUP($C129,'YTD Scores'!$AN$2:$BC$121,H$2,FALSE)&gt;0,VLOOKUP($C129,'YTD Scores'!$AN$2:$BC$121,H$2,FALSE),""),"")</f>
        <v>#NUM!</v>
      </c>
      <c r="I129" s="80" t="e">
        <f>IF($C129&gt;0,IF(VLOOKUP($C129,'YTD Scores'!$AN$2:$BC$121,I$2,FALSE)&gt;0,VLOOKUP($C129,'YTD Scores'!$AN$2:$BC$121,I$2,FALSE),""),"")</f>
        <v>#NUM!</v>
      </c>
      <c r="J129" s="80" t="e">
        <f>IF($C129&gt;0,IF(VLOOKUP($C129,'YTD Scores'!$AN$2:$BC$121,J$2,FALSE)&gt;0,VLOOKUP($C129,'YTD Scores'!$AN$2:$BC$121,J$2,FALSE),""),"")</f>
        <v>#NUM!</v>
      </c>
      <c r="K129" s="80" t="e">
        <f>IF($C129&gt;0,IF(VLOOKUP($C129,'YTD Scores'!$AN$2:$BC$121,K$2,FALSE)&gt;0,VLOOKUP($C129,'YTD Scores'!$AN$2:$BC$121,K$2,FALSE),""),"")</f>
        <v>#NUM!</v>
      </c>
      <c r="L129" s="80" t="e">
        <f>IF($C129&gt;0,IF(VLOOKUP($C129,'YTD Scores'!$AN$2:$BC$121,L$2,FALSE)&gt;0,VLOOKUP($C129,'YTD Scores'!$AN$2:$BC$121,L$2,FALSE),""),"")</f>
        <v>#NUM!</v>
      </c>
      <c r="M129" s="80" t="e">
        <f>IF($C129&gt;0,IF(VLOOKUP($C129,'YTD Scores'!$AN$2:$BC$121,M$2,FALSE)&gt;0,VLOOKUP($C129,'YTD Scores'!$AN$2:$BC$121,M$2,FALSE),""),"")</f>
        <v>#NUM!</v>
      </c>
      <c r="N129" s="80" t="e">
        <f>IF($C129&gt;0,IF(VLOOKUP($C129,'YTD Scores'!$AN$2:$BC$121,N$2,FALSE)&gt;0,VLOOKUP($C129,'YTD Scores'!$AN$2:$BC$121,N$2,FALSE),""),"")</f>
        <v>#NUM!</v>
      </c>
      <c r="O129" s="80" t="e">
        <f>IF($C129&gt;0,IF(VLOOKUP($C129,'YTD Scores'!$AN$2:$BC$121,O$2,FALSE)&gt;0,VLOOKUP($C129,'YTD Scores'!$AN$2:$BC$121,O$2,FALSE),""),"")</f>
        <v>#NUM!</v>
      </c>
      <c r="P129" s="80" t="e">
        <f>IF($C129&gt;0,IF(VLOOKUP($C129,'YTD Scores'!$AN$2:$BC$121,P$2,FALSE)&gt;0,VLOOKUP($C129,'YTD Scores'!$AN$2:$BC$121,P$2,FALSE),""),"")</f>
        <v>#NUM!</v>
      </c>
      <c r="Q129" s="80" t="e">
        <f>IF($C129&gt;0,IF(VLOOKUP($C129,'YTD Scores'!$AN$2:$BC$121,Q$2,FALSE)&gt;0,VLOOKUP($C129,'YTD Scores'!$AN$2:$BC$121,Q$2,FALSE),""),"")</f>
        <v>#NUM!</v>
      </c>
    </row>
    <row r="130" spans="1:17" ht="10.95" customHeight="1" x14ac:dyDescent="0.25">
      <c r="A130" s="1">
        <f t="shared" si="7"/>
        <v>127</v>
      </c>
      <c r="B130" s="35" t="e">
        <f t="shared" si="6"/>
        <v>#NUM!</v>
      </c>
      <c r="C130" s="81" t="e">
        <f>IF(LARGE('YTD Scores'!AN$2:AN$121,A130)&gt;0.99,LARGE('YTD Scores'!AN$2:AN$121,A130),0)</f>
        <v>#NUM!</v>
      </c>
      <c r="E130" s="21" t="e">
        <f>IF(C130&gt;0,VLOOKUP(C130,'YTD Scores'!AN$2:AQ$121,4,FALSE),"")</f>
        <v>#NUM!</v>
      </c>
      <c r="F130" s="80" t="e">
        <f>IF($C130&gt;0,IF(VLOOKUP($C130,'YTD Scores'!$AN$2:$BC$121,F$2,FALSE)&gt;0,VLOOKUP($C130,'YTD Scores'!$AN$2:$BC$121,F$2,FALSE),""),"")</f>
        <v>#NUM!</v>
      </c>
      <c r="G130" s="80" t="e">
        <f>IF($C130&gt;0,IF(VLOOKUP($C130,'YTD Scores'!$AN$2:$BC$121,G$2,FALSE)&gt;0,VLOOKUP($C130,'YTD Scores'!$AN$2:$BC$121,G$2,FALSE),""),"")</f>
        <v>#NUM!</v>
      </c>
      <c r="H130" s="80" t="e">
        <f>IF($C130&gt;0,IF(VLOOKUP($C130,'YTD Scores'!$AN$2:$BC$121,H$2,FALSE)&gt;0,VLOOKUP($C130,'YTD Scores'!$AN$2:$BC$121,H$2,FALSE),""),"")</f>
        <v>#NUM!</v>
      </c>
      <c r="I130" s="80" t="e">
        <f>IF($C130&gt;0,IF(VLOOKUP($C130,'YTD Scores'!$AN$2:$BC$121,I$2,FALSE)&gt;0,VLOOKUP($C130,'YTD Scores'!$AN$2:$BC$121,I$2,FALSE),""),"")</f>
        <v>#NUM!</v>
      </c>
      <c r="J130" s="80" t="e">
        <f>IF($C130&gt;0,IF(VLOOKUP($C130,'YTD Scores'!$AN$2:$BC$121,J$2,FALSE)&gt;0,VLOOKUP($C130,'YTD Scores'!$AN$2:$BC$121,J$2,FALSE),""),"")</f>
        <v>#NUM!</v>
      </c>
      <c r="K130" s="80" t="e">
        <f>IF($C130&gt;0,IF(VLOOKUP($C130,'YTD Scores'!$AN$2:$BC$121,K$2,FALSE)&gt;0,VLOOKUP($C130,'YTD Scores'!$AN$2:$BC$121,K$2,FALSE),""),"")</f>
        <v>#NUM!</v>
      </c>
      <c r="L130" s="80" t="e">
        <f>IF($C130&gt;0,IF(VLOOKUP($C130,'YTD Scores'!$AN$2:$BC$121,L$2,FALSE)&gt;0,VLOOKUP($C130,'YTD Scores'!$AN$2:$BC$121,L$2,FALSE),""),"")</f>
        <v>#NUM!</v>
      </c>
      <c r="M130" s="80" t="e">
        <f>IF($C130&gt;0,IF(VLOOKUP($C130,'YTD Scores'!$AN$2:$BC$121,M$2,FALSE)&gt;0,VLOOKUP($C130,'YTD Scores'!$AN$2:$BC$121,M$2,FALSE),""),"")</f>
        <v>#NUM!</v>
      </c>
      <c r="N130" s="80" t="e">
        <f>IF($C130&gt;0,IF(VLOOKUP($C130,'YTD Scores'!$AN$2:$BC$121,N$2,FALSE)&gt;0,VLOOKUP($C130,'YTD Scores'!$AN$2:$BC$121,N$2,FALSE),""),"")</f>
        <v>#NUM!</v>
      </c>
      <c r="O130" s="80" t="e">
        <f>IF($C130&gt;0,IF(VLOOKUP($C130,'YTD Scores'!$AN$2:$BC$121,O$2,FALSE)&gt;0,VLOOKUP($C130,'YTD Scores'!$AN$2:$BC$121,O$2,FALSE),""),"")</f>
        <v>#NUM!</v>
      </c>
      <c r="P130" s="80" t="e">
        <f>IF($C130&gt;0,IF(VLOOKUP($C130,'YTD Scores'!$AN$2:$BC$121,P$2,FALSE)&gt;0,VLOOKUP($C130,'YTD Scores'!$AN$2:$BC$121,P$2,FALSE),""),"")</f>
        <v>#NUM!</v>
      </c>
      <c r="Q130" s="80" t="e">
        <f>IF($C130&gt;0,IF(VLOOKUP($C130,'YTD Scores'!$AN$2:$BC$121,Q$2,FALSE)&gt;0,VLOOKUP($C130,'YTD Scores'!$AN$2:$BC$121,Q$2,FALSE),""),"")</f>
        <v>#NUM!</v>
      </c>
    </row>
    <row r="131" spans="1:17" ht="10.95" customHeight="1" x14ac:dyDescent="0.25">
      <c r="A131" s="1">
        <f t="shared" si="7"/>
        <v>128</v>
      </c>
      <c r="B131" s="35" t="e">
        <f t="shared" si="6"/>
        <v>#NUM!</v>
      </c>
      <c r="C131" s="81" t="e">
        <f>IF(LARGE('YTD Scores'!AN$2:AN$121,A131)&gt;0.99,LARGE('YTD Scores'!AN$2:AN$121,A131),0)</f>
        <v>#NUM!</v>
      </c>
      <c r="E131" s="21" t="e">
        <f>IF(C131&gt;0,VLOOKUP(C131,'YTD Scores'!AN$2:AQ$121,4,FALSE),"")</f>
        <v>#NUM!</v>
      </c>
      <c r="F131" s="80" t="e">
        <f>IF($C131&gt;0,IF(VLOOKUP($C131,'YTD Scores'!$AN$2:$BC$121,F$2,FALSE)&gt;0,VLOOKUP($C131,'YTD Scores'!$AN$2:$BC$121,F$2,FALSE),""),"")</f>
        <v>#NUM!</v>
      </c>
      <c r="G131" s="80" t="e">
        <f>IF($C131&gt;0,IF(VLOOKUP($C131,'YTD Scores'!$AN$2:$BC$121,G$2,FALSE)&gt;0,VLOOKUP($C131,'YTD Scores'!$AN$2:$BC$121,G$2,FALSE),""),"")</f>
        <v>#NUM!</v>
      </c>
      <c r="H131" s="80" t="e">
        <f>IF($C131&gt;0,IF(VLOOKUP($C131,'YTD Scores'!$AN$2:$BC$121,H$2,FALSE)&gt;0,VLOOKUP($C131,'YTD Scores'!$AN$2:$BC$121,H$2,FALSE),""),"")</f>
        <v>#NUM!</v>
      </c>
      <c r="I131" s="80" t="e">
        <f>IF($C131&gt;0,IF(VLOOKUP($C131,'YTD Scores'!$AN$2:$BC$121,I$2,FALSE)&gt;0,VLOOKUP($C131,'YTD Scores'!$AN$2:$BC$121,I$2,FALSE),""),"")</f>
        <v>#NUM!</v>
      </c>
      <c r="J131" s="80" t="e">
        <f>IF($C131&gt;0,IF(VLOOKUP($C131,'YTD Scores'!$AN$2:$BC$121,J$2,FALSE)&gt;0,VLOOKUP($C131,'YTD Scores'!$AN$2:$BC$121,J$2,FALSE),""),"")</f>
        <v>#NUM!</v>
      </c>
      <c r="K131" s="80" t="e">
        <f>IF($C131&gt;0,IF(VLOOKUP($C131,'YTD Scores'!$AN$2:$BC$121,K$2,FALSE)&gt;0,VLOOKUP($C131,'YTD Scores'!$AN$2:$BC$121,K$2,FALSE),""),"")</f>
        <v>#NUM!</v>
      </c>
      <c r="L131" s="80" t="e">
        <f>IF($C131&gt;0,IF(VLOOKUP($C131,'YTD Scores'!$AN$2:$BC$121,L$2,FALSE)&gt;0,VLOOKUP($C131,'YTD Scores'!$AN$2:$BC$121,L$2,FALSE),""),"")</f>
        <v>#NUM!</v>
      </c>
      <c r="M131" s="80" t="e">
        <f>IF($C131&gt;0,IF(VLOOKUP($C131,'YTD Scores'!$AN$2:$BC$121,M$2,FALSE)&gt;0,VLOOKUP($C131,'YTD Scores'!$AN$2:$BC$121,M$2,FALSE),""),"")</f>
        <v>#NUM!</v>
      </c>
      <c r="N131" s="80" t="e">
        <f>IF($C131&gt;0,IF(VLOOKUP($C131,'YTD Scores'!$AN$2:$BC$121,N$2,FALSE)&gt;0,VLOOKUP($C131,'YTD Scores'!$AN$2:$BC$121,N$2,FALSE),""),"")</f>
        <v>#NUM!</v>
      </c>
      <c r="O131" s="80" t="e">
        <f>IF($C131&gt;0,IF(VLOOKUP($C131,'YTD Scores'!$AN$2:$BC$121,O$2,FALSE)&gt;0,VLOOKUP($C131,'YTD Scores'!$AN$2:$BC$121,O$2,FALSE),""),"")</f>
        <v>#NUM!</v>
      </c>
      <c r="P131" s="80" t="e">
        <f>IF($C131&gt;0,IF(VLOOKUP($C131,'YTD Scores'!$AN$2:$BC$121,P$2,FALSE)&gt;0,VLOOKUP($C131,'YTD Scores'!$AN$2:$BC$121,P$2,FALSE),""),"")</f>
        <v>#NUM!</v>
      </c>
      <c r="Q131" s="80" t="e">
        <f>IF($C131&gt;0,IF(VLOOKUP($C131,'YTD Scores'!$AN$2:$BC$121,Q$2,FALSE)&gt;0,VLOOKUP($C131,'YTD Scores'!$AN$2:$BC$121,Q$2,FALSE),""),"")</f>
        <v>#NUM!</v>
      </c>
    </row>
    <row r="132" spans="1:17" ht="10.95" customHeight="1" x14ac:dyDescent="0.25">
      <c r="A132" s="1">
        <f t="shared" si="7"/>
        <v>129</v>
      </c>
      <c r="B132" s="35" t="e">
        <f t="shared" si="6"/>
        <v>#NUM!</v>
      </c>
      <c r="C132" s="81" t="e">
        <f>IF(LARGE('YTD Scores'!AN$2:AN$121,A132)&gt;0.99,LARGE('YTD Scores'!AN$2:AN$121,A132),0)</f>
        <v>#NUM!</v>
      </c>
      <c r="E132" s="21" t="e">
        <f>IF(C132&gt;0,VLOOKUP(C132,'YTD Scores'!AN$2:AQ$121,4,FALSE),"")</f>
        <v>#NUM!</v>
      </c>
      <c r="F132" s="80" t="e">
        <f>IF($C132&gt;0,IF(VLOOKUP($C132,'YTD Scores'!$AN$2:$BC$121,F$2,FALSE)&gt;0,VLOOKUP($C132,'YTD Scores'!$AN$2:$BC$121,F$2,FALSE),""),"")</f>
        <v>#NUM!</v>
      </c>
      <c r="G132" s="80" t="e">
        <f>IF($C132&gt;0,IF(VLOOKUP($C132,'YTD Scores'!$AN$2:$BC$121,G$2,FALSE)&gt;0,VLOOKUP($C132,'YTD Scores'!$AN$2:$BC$121,G$2,FALSE),""),"")</f>
        <v>#NUM!</v>
      </c>
      <c r="H132" s="80" t="e">
        <f>IF($C132&gt;0,IF(VLOOKUP($C132,'YTD Scores'!$AN$2:$BC$121,H$2,FALSE)&gt;0,VLOOKUP($C132,'YTD Scores'!$AN$2:$BC$121,H$2,FALSE),""),"")</f>
        <v>#NUM!</v>
      </c>
      <c r="I132" s="80" t="e">
        <f>IF($C132&gt;0,IF(VLOOKUP($C132,'YTD Scores'!$AN$2:$BC$121,I$2,FALSE)&gt;0,VLOOKUP($C132,'YTD Scores'!$AN$2:$BC$121,I$2,FALSE),""),"")</f>
        <v>#NUM!</v>
      </c>
      <c r="J132" s="80" t="e">
        <f>IF($C132&gt;0,IF(VLOOKUP($C132,'YTD Scores'!$AN$2:$BC$121,J$2,FALSE)&gt;0,VLOOKUP($C132,'YTD Scores'!$AN$2:$BC$121,J$2,FALSE),""),"")</f>
        <v>#NUM!</v>
      </c>
      <c r="K132" s="80" t="e">
        <f>IF($C132&gt;0,IF(VLOOKUP($C132,'YTD Scores'!$AN$2:$BC$121,K$2,FALSE)&gt;0,VLOOKUP($C132,'YTD Scores'!$AN$2:$BC$121,K$2,FALSE),""),"")</f>
        <v>#NUM!</v>
      </c>
      <c r="L132" s="80" t="e">
        <f>IF($C132&gt;0,IF(VLOOKUP($C132,'YTD Scores'!$AN$2:$BC$121,L$2,FALSE)&gt;0,VLOOKUP($C132,'YTD Scores'!$AN$2:$BC$121,L$2,FALSE),""),"")</f>
        <v>#NUM!</v>
      </c>
      <c r="M132" s="80" t="e">
        <f>IF($C132&gt;0,IF(VLOOKUP($C132,'YTD Scores'!$AN$2:$BC$121,M$2,FALSE)&gt;0,VLOOKUP($C132,'YTD Scores'!$AN$2:$BC$121,M$2,FALSE),""),"")</f>
        <v>#NUM!</v>
      </c>
      <c r="N132" s="80" t="e">
        <f>IF($C132&gt;0,IF(VLOOKUP($C132,'YTD Scores'!$AN$2:$BC$121,N$2,FALSE)&gt;0,VLOOKUP($C132,'YTD Scores'!$AN$2:$BC$121,N$2,FALSE),""),"")</f>
        <v>#NUM!</v>
      </c>
      <c r="O132" s="80" t="e">
        <f>IF($C132&gt;0,IF(VLOOKUP($C132,'YTD Scores'!$AN$2:$BC$121,O$2,FALSE)&gt;0,VLOOKUP($C132,'YTD Scores'!$AN$2:$BC$121,O$2,FALSE),""),"")</f>
        <v>#NUM!</v>
      </c>
      <c r="P132" s="80" t="e">
        <f>IF($C132&gt;0,IF(VLOOKUP($C132,'YTD Scores'!$AN$2:$BC$121,P$2,FALSE)&gt;0,VLOOKUP($C132,'YTD Scores'!$AN$2:$BC$121,P$2,FALSE),""),"")</f>
        <v>#NUM!</v>
      </c>
      <c r="Q132" s="80" t="e">
        <f>IF($C132&gt;0,IF(VLOOKUP($C132,'YTD Scores'!$AN$2:$BC$121,Q$2,FALSE)&gt;0,VLOOKUP($C132,'YTD Scores'!$AN$2:$BC$121,Q$2,FALSE),""),"")</f>
        <v>#NUM!</v>
      </c>
    </row>
    <row r="133" spans="1:17" ht="10.95" customHeight="1" x14ac:dyDescent="0.25">
      <c r="A133" s="1">
        <f t="shared" si="7"/>
        <v>130</v>
      </c>
      <c r="B133" s="35" t="e">
        <f t="shared" ref="B133:B196" si="8">IF(C133&gt;0,A133,"")</f>
        <v>#NUM!</v>
      </c>
      <c r="C133" s="81" t="e">
        <f>IF(LARGE('YTD Scores'!AN$2:AN$121,A133)&gt;0.99,LARGE('YTD Scores'!AN$2:AN$121,A133),0)</f>
        <v>#NUM!</v>
      </c>
      <c r="E133" s="21" t="e">
        <f>IF(C133&gt;0,VLOOKUP(C133,'YTD Scores'!AN$2:AQ$121,4,FALSE),"")</f>
        <v>#NUM!</v>
      </c>
      <c r="F133" s="80" t="e">
        <f>IF($C133&gt;0,IF(VLOOKUP($C133,'YTD Scores'!$AN$2:$BC$121,F$2,FALSE)&gt;0,VLOOKUP($C133,'YTD Scores'!$AN$2:$BC$121,F$2,FALSE),""),"")</f>
        <v>#NUM!</v>
      </c>
      <c r="G133" s="80" t="e">
        <f>IF($C133&gt;0,IF(VLOOKUP($C133,'YTD Scores'!$AN$2:$BC$121,G$2,FALSE)&gt;0,VLOOKUP($C133,'YTD Scores'!$AN$2:$BC$121,G$2,FALSE),""),"")</f>
        <v>#NUM!</v>
      </c>
      <c r="H133" s="80" t="e">
        <f>IF($C133&gt;0,IF(VLOOKUP($C133,'YTD Scores'!$AN$2:$BC$121,H$2,FALSE)&gt;0,VLOOKUP($C133,'YTD Scores'!$AN$2:$BC$121,H$2,FALSE),""),"")</f>
        <v>#NUM!</v>
      </c>
      <c r="I133" s="80" t="e">
        <f>IF($C133&gt;0,IF(VLOOKUP($C133,'YTD Scores'!$AN$2:$BC$121,I$2,FALSE)&gt;0,VLOOKUP($C133,'YTD Scores'!$AN$2:$BC$121,I$2,FALSE),""),"")</f>
        <v>#NUM!</v>
      </c>
      <c r="J133" s="80" t="e">
        <f>IF($C133&gt;0,IF(VLOOKUP($C133,'YTD Scores'!$AN$2:$BC$121,J$2,FALSE)&gt;0,VLOOKUP($C133,'YTD Scores'!$AN$2:$BC$121,J$2,FALSE),""),"")</f>
        <v>#NUM!</v>
      </c>
      <c r="K133" s="80" t="e">
        <f>IF($C133&gt;0,IF(VLOOKUP($C133,'YTD Scores'!$AN$2:$BC$121,K$2,FALSE)&gt;0,VLOOKUP($C133,'YTD Scores'!$AN$2:$BC$121,K$2,FALSE),""),"")</f>
        <v>#NUM!</v>
      </c>
      <c r="L133" s="80" t="e">
        <f>IF($C133&gt;0,IF(VLOOKUP($C133,'YTD Scores'!$AN$2:$BC$121,L$2,FALSE)&gt;0,VLOOKUP($C133,'YTD Scores'!$AN$2:$BC$121,L$2,FALSE),""),"")</f>
        <v>#NUM!</v>
      </c>
      <c r="M133" s="80" t="e">
        <f>IF($C133&gt;0,IF(VLOOKUP($C133,'YTD Scores'!$AN$2:$BC$121,M$2,FALSE)&gt;0,VLOOKUP($C133,'YTD Scores'!$AN$2:$BC$121,M$2,FALSE),""),"")</f>
        <v>#NUM!</v>
      </c>
      <c r="N133" s="80" t="e">
        <f>IF($C133&gt;0,IF(VLOOKUP($C133,'YTD Scores'!$AN$2:$BC$121,N$2,FALSE)&gt;0,VLOOKUP($C133,'YTD Scores'!$AN$2:$BC$121,N$2,FALSE),""),"")</f>
        <v>#NUM!</v>
      </c>
      <c r="O133" s="80" t="e">
        <f>IF($C133&gt;0,IF(VLOOKUP($C133,'YTD Scores'!$AN$2:$BC$121,O$2,FALSE)&gt;0,VLOOKUP($C133,'YTD Scores'!$AN$2:$BC$121,O$2,FALSE),""),"")</f>
        <v>#NUM!</v>
      </c>
      <c r="P133" s="80" t="e">
        <f>IF($C133&gt;0,IF(VLOOKUP($C133,'YTD Scores'!$AN$2:$BC$121,P$2,FALSE)&gt;0,VLOOKUP($C133,'YTD Scores'!$AN$2:$BC$121,P$2,FALSE),""),"")</f>
        <v>#NUM!</v>
      </c>
      <c r="Q133" s="80" t="e">
        <f>IF($C133&gt;0,IF(VLOOKUP($C133,'YTD Scores'!$AN$2:$BC$121,Q$2,FALSE)&gt;0,VLOOKUP($C133,'YTD Scores'!$AN$2:$BC$121,Q$2,FALSE),""),"")</f>
        <v>#NUM!</v>
      </c>
    </row>
    <row r="134" spans="1:17" ht="10.95" customHeight="1" x14ac:dyDescent="0.25">
      <c r="A134" s="1">
        <f t="shared" si="7"/>
        <v>131</v>
      </c>
      <c r="B134" s="35" t="e">
        <f t="shared" si="8"/>
        <v>#NUM!</v>
      </c>
      <c r="C134" s="81" t="e">
        <f>IF(LARGE('YTD Scores'!AN$2:AN$121,A134)&gt;0.99,LARGE('YTD Scores'!AN$2:AN$121,A134),0)</f>
        <v>#NUM!</v>
      </c>
      <c r="E134" s="21" t="e">
        <f>IF(C134&gt;0,VLOOKUP(C134,'YTD Scores'!AN$2:AQ$121,4,FALSE),"")</f>
        <v>#NUM!</v>
      </c>
      <c r="F134" s="80" t="e">
        <f>IF($C134&gt;0,IF(VLOOKUP($C134,'YTD Scores'!$AN$2:$BC$121,F$2,FALSE)&gt;0,VLOOKUP($C134,'YTD Scores'!$AN$2:$BC$121,F$2,FALSE),""),"")</f>
        <v>#NUM!</v>
      </c>
      <c r="G134" s="80" t="e">
        <f>IF($C134&gt;0,IF(VLOOKUP($C134,'YTD Scores'!$AN$2:$BC$121,G$2,FALSE)&gt;0,VLOOKUP($C134,'YTD Scores'!$AN$2:$BC$121,G$2,FALSE),""),"")</f>
        <v>#NUM!</v>
      </c>
      <c r="H134" s="80" t="e">
        <f>IF($C134&gt;0,IF(VLOOKUP($C134,'YTD Scores'!$AN$2:$BC$121,H$2,FALSE)&gt;0,VLOOKUP($C134,'YTD Scores'!$AN$2:$BC$121,H$2,FALSE),""),"")</f>
        <v>#NUM!</v>
      </c>
      <c r="I134" s="80" t="e">
        <f>IF($C134&gt;0,IF(VLOOKUP($C134,'YTD Scores'!$AN$2:$BC$121,I$2,FALSE)&gt;0,VLOOKUP($C134,'YTD Scores'!$AN$2:$BC$121,I$2,FALSE),""),"")</f>
        <v>#NUM!</v>
      </c>
      <c r="J134" s="80" t="e">
        <f>IF($C134&gt;0,IF(VLOOKUP($C134,'YTD Scores'!$AN$2:$BC$121,J$2,FALSE)&gt;0,VLOOKUP($C134,'YTD Scores'!$AN$2:$BC$121,J$2,FALSE),""),"")</f>
        <v>#NUM!</v>
      </c>
      <c r="K134" s="80" t="e">
        <f>IF($C134&gt;0,IF(VLOOKUP($C134,'YTD Scores'!$AN$2:$BC$121,K$2,FALSE)&gt;0,VLOOKUP($C134,'YTD Scores'!$AN$2:$BC$121,K$2,FALSE),""),"")</f>
        <v>#NUM!</v>
      </c>
      <c r="L134" s="80" t="e">
        <f>IF($C134&gt;0,IF(VLOOKUP($C134,'YTD Scores'!$AN$2:$BC$121,L$2,FALSE)&gt;0,VLOOKUP($C134,'YTD Scores'!$AN$2:$BC$121,L$2,FALSE),""),"")</f>
        <v>#NUM!</v>
      </c>
      <c r="M134" s="80" t="e">
        <f>IF($C134&gt;0,IF(VLOOKUP($C134,'YTD Scores'!$AN$2:$BC$121,M$2,FALSE)&gt;0,VLOOKUP($C134,'YTD Scores'!$AN$2:$BC$121,M$2,FALSE),""),"")</f>
        <v>#NUM!</v>
      </c>
      <c r="N134" s="80" t="e">
        <f>IF($C134&gt;0,IF(VLOOKUP($C134,'YTD Scores'!$AN$2:$BC$121,N$2,FALSE)&gt;0,VLOOKUP($C134,'YTD Scores'!$AN$2:$BC$121,N$2,FALSE),""),"")</f>
        <v>#NUM!</v>
      </c>
      <c r="O134" s="80" t="e">
        <f>IF($C134&gt;0,IF(VLOOKUP($C134,'YTD Scores'!$AN$2:$BC$121,O$2,FALSE)&gt;0,VLOOKUP($C134,'YTD Scores'!$AN$2:$BC$121,O$2,FALSE),""),"")</f>
        <v>#NUM!</v>
      </c>
      <c r="P134" s="80" t="e">
        <f>IF($C134&gt;0,IF(VLOOKUP($C134,'YTD Scores'!$AN$2:$BC$121,P$2,FALSE)&gt;0,VLOOKUP($C134,'YTD Scores'!$AN$2:$BC$121,P$2,FALSE),""),"")</f>
        <v>#NUM!</v>
      </c>
      <c r="Q134" s="80" t="e">
        <f>IF($C134&gt;0,IF(VLOOKUP($C134,'YTD Scores'!$AN$2:$BC$121,Q$2,FALSE)&gt;0,VLOOKUP($C134,'YTD Scores'!$AN$2:$BC$121,Q$2,FALSE),""),"")</f>
        <v>#NUM!</v>
      </c>
    </row>
    <row r="135" spans="1:17" ht="10.95" customHeight="1" x14ac:dyDescent="0.25">
      <c r="A135" s="1">
        <f t="shared" si="7"/>
        <v>132</v>
      </c>
      <c r="B135" s="35" t="e">
        <f t="shared" si="8"/>
        <v>#NUM!</v>
      </c>
      <c r="C135" s="81" t="e">
        <f>IF(LARGE('YTD Scores'!AN$2:AN$121,A135)&gt;0.99,LARGE('YTD Scores'!AN$2:AN$121,A135),0)</f>
        <v>#NUM!</v>
      </c>
      <c r="E135" s="21" t="e">
        <f>IF(C135&gt;0,VLOOKUP(C135,'YTD Scores'!AN$2:AQ$121,4,FALSE),"")</f>
        <v>#NUM!</v>
      </c>
      <c r="F135" s="80" t="e">
        <f>IF($C135&gt;0,IF(VLOOKUP($C135,'YTD Scores'!$AN$2:$BC$121,F$2,FALSE)&gt;0,VLOOKUP($C135,'YTD Scores'!$AN$2:$BC$121,F$2,FALSE),""),"")</f>
        <v>#NUM!</v>
      </c>
      <c r="G135" s="80" t="e">
        <f>IF($C135&gt;0,IF(VLOOKUP($C135,'YTD Scores'!$AN$2:$BC$121,G$2,FALSE)&gt;0,VLOOKUP($C135,'YTD Scores'!$AN$2:$BC$121,G$2,FALSE),""),"")</f>
        <v>#NUM!</v>
      </c>
      <c r="H135" s="80" t="e">
        <f>IF($C135&gt;0,IF(VLOOKUP($C135,'YTD Scores'!$AN$2:$BC$121,H$2,FALSE)&gt;0,VLOOKUP($C135,'YTD Scores'!$AN$2:$BC$121,H$2,FALSE),""),"")</f>
        <v>#NUM!</v>
      </c>
      <c r="I135" s="80" t="e">
        <f>IF($C135&gt;0,IF(VLOOKUP($C135,'YTD Scores'!$AN$2:$BC$121,I$2,FALSE)&gt;0,VLOOKUP($C135,'YTD Scores'!$AN$2:$BC$121,I$2,FALSE),""),"")</f>
        <v>#NUM!</v>
      </c>
      <c r="J135" s="80" t="e">
        <f>IF($C135&gt;0,IF(VLOOKUP($C135,'YTD Scores'!$AN$2:$BC$121,J$2,FALSE)&gt;0,VLOOKUP($C135,'YTD Scores'!$AN$2:$BC$121,J$2,FALSE),""),"")</f>
        <v>#NUM!</v>
      </c>
      <c r="K135" s="80" t="e">
        <f>IF($C135&gt;0,IF(VLOOKUP($C135,'YTD Scores'!$AN$2:$BC$121,K$2,FALSE)&gt;0,VLOOKUP($C135,'YTD Scores'!$AN$2:$BC$121,K$2,FALSE),""),"")</f>
        <v>#NUM!</v>
      </c>
      <c r="L135" s="80" t="e">
        <f>IF($C135&gt;0,IF(VLOOKUP($C135,'YTD Scores'!$AN$2:$BC$121,L$2,FALSE)&gt;0,VLOOKUP($C135,'YTD Scores'!$AN$2:$BC$121,L$2,FALSE),""),"")</f>
        <v>#NUM!</v>
      </c>
      <c r="M135" s="80" t="e">
        <f>IF($C135&gt;0,IF(VLOOKUP($C135,'YTD Scores'!$AN$2:$BC$121,M$2,FALSE)&gt;0,VLOOKUP($C135,'YTD Scores'!$AN$2:$BC$121,M$2,FALSE),""),"")</f>
        <v>#NUM!</v>
      </c>
      <c r="N135" s="80" t="e">
        <f>IF($C135&gt;0,IF(VLOOKUP($C135,'YTD Scores'!$AN$2:$BC$121,N$2,FALSE)&gt;0,VLOOKUP($C135,'YTD Scores'!$AN$2:$BC$121,N$2,FALSE),""),"")</f>
        <v>#NUM!</v>
      </c>
      <c r="O135" s="80" t="e">
        <f>IF($C135&gt;0,IF(VLOOKUP($C135,'YTD Scores'!$AN$2:$BC$121,O$2,FALSE)&gt;0,VLOOKUP($C135,'YTD Scores'!$AN$2:$BC$121,O$2,FALSE),""),"")</f>
        <v>#NUM!</v>
      </c>
      <c r="P135" s="80" t="e">
        <f>IF($C135&gt;0,IF(VLOOKUP($C135,'YTD Scores'!$AN$2:$BC$121,P$2,FALSE)&gt;0,VLOOKUP($C135,'YTD Scores'!$AN$2:$BC$121,P$2,FALSE),""),"")</f>
        <v>#NUM!</v>
      </c>
      <c r="Q135" s="80" t="e">
        <f>IF($C135&gt;0,IF(VLOOKUP($C135,'YTD Scores'!$AN$2:$BC$121,Q$2,FALSE)&gt;0,VLOOKUP($C135,'YTD Scores'!$AN$2:$BC$121,Q$2,FALSE),""),"")</f>
        <v>#NUM!</v>
      </c>
    </row>
    <row r="136" spans="1:17" ht="10.95" customHeight="1" x14ac:dyDescent="0.25">
      <c r="A136" s="1">
        <f t="shared" si="7"/>
        <v>133</v>
      </c>
      <c r="B136" s="35" t="e">
        <f t="shared" si="8"/>
        <v>#NUM!</v>
      </c>
      <c r="C136" s="81" t="e">
        <f>IF(LARGE('YTD Scores'!AN$2:AN$121,A136)&gt;0.99,LARGE('YTD Scores'!AN$2:AN$121,A136),0)</f>
        <v>#NUM!</v>
      </c>
      <c r="E136" s="21" t="e">
        <f>IF(C136&gt;0,VLOOKUP(C136,'YTD Scores'!AN$2:AQ$121,4,FALSE),"")</f>
        <v>#NUM!</v>
      </c>
      <c r="F136" s="80" t="e">
        <f>IF($C136&gt;0,IF(VLOOKUP($C136,'YTD Scores'!$AN$2:$BC$121,F$2,FALSE)&gt;0,VLOOKUP($C136,'YTD Scores'!$AN$2:$BC$121,F$2,FALSE),""),"")</f>
        <v>#NUM!</v>
      </c>
      <c r="G136" s="80" t="e">
        <f>IF($C136&gt;0,IF(VLOOKUP($C136,'YTD Scores'!$AN$2:$BC$121,G$2,FALSE)&gt;0,VLOOKUP($C136,'YTD Scores'!$AN$2:$BC$121,G$2,FALSE),""),"")</f>
        <v>#NUM!</v>
      </c>
      <c r="H136" s="80" t="e">
        <f>IF($C136&gt;0,IF(VLOOKUP($C136,'YTD Scores'!$AN$2:$BC$121,H$2,FALSE)&gt;0,VLOOKUP($C136,'YTD Scores'!$AN$2:$BC$121,H$2,FALSE),""),"")</f>
        <v>#NUM!</v>
      </c>
      <c r="I136" s="80" t="e">
        <f>IF($C136&gt;0,IF(VLOOKUP($C136,'YTD Scores'!$AN$2:$BC$121,I$2,FALSE)&gt;0,VLOOKUP($C136,'YTD Scores'!$AN$2:$BC$121,I$2,FALSE),""),"")</f>
        <v>#NUM!</v>
      </c>
      <c r="J136" s="80" t="e">
        <f>IF($C136&gt;0,IF(VLOOKUP($C136,'YTD Scores'!$AN$2:$BC$121,J$2,FALSE)&gt;0,VLOOKUP($C136,'YTD Scores'!$AN$2:$BC$121,J$2,FALSE),""),"")</f>
        <v>#NUM!</v>
      </c>
      <c r="K136" s="80" t="e">
        <f>IF($C136&gt;0,IF(VLOOKUP($C136,'YTD Scores'!$AN$2:$BC$121,K$2,FALSE)&gt;0,VLOOKUP($C136,'YTD Scores'!$AN$2:$BC$121,K$2,FALSE),""),"")</f>
        <v>#NUM!</v>
      </c>
      <c r="L136" s="80" t="e">
        <f>IF($C136&gt;0,IF(VLOOKUP($C136,'YTD Scores'!$AN$2:$BC$121,L$2,FALSE)&gt;0,VLOOKUP($C136,'YTD Scores'!$AN$2:$BC$121,L$2,FALSE),""),"")</f>
        <v>#NUM!</v>
      </c>
      <c r="M136" s="80" t="e">
        <f>IF($C136&gt;0,IF(VLOOKUP($C136,'YTD Scores'!$AN$2:$BC$121,M$2,FALSE)&gt;0,VLOOKUP($C136,'YTD Scores'!$AN$2:$BC$121,M$2,FALSE),""),"")</f>
        <v>#NUM!</v>
      </c>
      <c r="N136" s="80" t="e">
        <f>IF($C136&gt;0,IF(VLOOKUP($C136,'YTD Scores'!$AN$2:$BC$121,N$2,FALSE)&gt;0,VLOOKUP($C136,'YTD Scores'!$AN$2:$BC$121,N$2,FALSE),""),"")</f>
        <v>#NUM!</v>
      </c>
      <c r="O136" s="80" t="e">
        <f>IF($C136&gt;0,IF(VLOOKUP($C136,'YTD Scores'!$AN$2:$BC$121,O$2,FALSE)&gt;0,VLOOKUP($C136,'YTD Scores'!$AN$2:$BC$121,O$2,FALSE),""),"")</f>
        <v>#NUM!</v>
      </c>
      <c r="P136" s="80" t="e">
        <f>IF($C136&gt;0,IF(VLOOKUP($C136,'YTD Scores'!$AN$2:$BC$121,P$2,FALSE)&gt;0,VLOOKUP($C136,'YTD Scores'!$AN$2:$BC$121,P$2,FALSE),""),"")</f>
        <v>#NUM!</v>
      </c>
      <c r="Q136" s="80" t="e">
        <f>IF($C136&gt;0,IF(VLOOKUP($C136,'YTD Scores'!$AN$2:$BC$121,Q$2,FALSE)&gt;0,VLOOKUP($C136,'YTD Scores'!$AN$2:$BC$121,Q$2,FALSE),""),"")</f>
        <v>#NUM!</v>
      </c>
    </row>
    <row r="137" spans="1:17" ht="10.95" customHeight="1" x14ac:dyDescent="0.25">
      <c r="A137" s="1">
        <f t="shared" si="7"/>
        <v>134</v>
      </c>
      <c r="B137" s="35" t="e">
        <f t="shared" si="8"/>
        <v>#NUM!</v>
      </c>
      <c r="C137" s="81" t="e">
        <f>IF(LARGE('YTD Scores'!AN$2:AN$121,A137)&gt;0.99,LARGE('YTD Scores'!AN$2:AN$121,A137),0)</f>
        <v>#NUM!</v>
      </c>
      <c r="E137" s="21" t="e">
        <f>IF(C137&gt;0,VLOOKUP(C137,'YTD Scores'!AN$2:AQ$121,4,FALSE),"")</f>
        <v>#NUM!</v>
      </c>
      <c r="F137" s="80" t="e">
        <f>IF($C137&gt;0,IF(VLOOKUP($C137,'YTD Scores'!$AN$2:$BC$121,F$2,FALSE)&gt;0,VLOOKUP($C137,'YTD Scores'!$AN$2:$BC$121,F$2,FALSE),""),"")</f>
        <v>#NUM!</v>
      </c>
      <c r="G137" s="80" t="e">
        <f>IF($C137&gt;0,IF(VLOOKUP($C137,'YTD Scores'!$AN$2:$BC$121,G$2,FALSE)&gt;0,VLOOKUP($C137,'YTD Scores'!$AN$2:$BC$121,G$2,FALSE),""),"")</f>
        <v>#NUM!</v>
      </c>
      <c r="H137" s="80" t="e">
        <f>IF($C137&gt;0,IF(VLOOKUP($C137,'YTD Scores'!$AN$2:$BC$121,H$2,FALSE)&gt;0,VLOOKUP($C137,'YTD Scores'!$AN$2:$BC$121,H$2,FALSE),""),"")</f>
        <v>#NUM!</v>
      </c>
      <c r="I137" s="80" t="e">
        <f>IF($C137&gt;0,IF(VLOOKUP($C137,'YTD Scores'!$AN$2:$BC$121,I$2,FALSE)&gt;0,VLOOKUP($C137,'YTD Scores'!$AN$2:$BC$121,I$2,FALSE),""),"")</f>
        <v>#NUM!</v>
      </c>
      <c r="J137" s="80" t="e">
        <f>IF($C137&gt;0,IF(VLOOKUP($C137,'YTD Scores'!$AN$2:$BC$121,J$2,FALSE)&gt;0,VLOOKUP($C137,'YTD Scores'!$AN$2:$BC$121,J$2,FALSE),""),"")</f>
        <v>#NUM!</v>
      </c>
      <c r="K137" s="80" t="e">
        <f>IF($C137&gt;0,IF(VLOOKUP($C137,'YTD Scores'!$AN$2:$BC$121,K$2,FALSE)&gt;0,VLOOKUP($C137,'YTD Scores'!$AN$2:$BC$121,K$2,FALSE),""),"")</f>
        <v>#NUM!</v>
      </c>
      <c r="L137" s="80" t="e">
        <f>IF($C137&gt;0,IF(VLOOKUP($C137,'YTD Scores'!$AN$2:$BC$121,L$2,FALSE)&gt;0,VLOOKUP($C137,'YTD Scores'!$AN$2:$BC$121,L$2,FALSE),""),"")</f>
        <v>#NUM!</v>
      </c>
      <c r="M137" s="80" t="e">
        <f>IF($C137&gt;0,IF(VLOOKUP($C137,'YTD Scores'!$AN$2:$BC$121,M$2,FALSE)&gt;0,VLOOKUP($C137,'YTD Scores'!$AN$2:$BC$121,M$2,FALSE),""),"")</f>
        <v>#NUM!</v>
      </c>
      <c r="N137" s="80" t="e">
        <f>IF($C137&gt;0,IF(VLOOKUP($C137,'YTD Scores'!$AN$2:$BC$121,N$2,FALSE)&gt;0,VLOOKUP($C137,'YTD Scores'!$AN$2:$BC$121,N$2,FALSE),""),"")</f>
        <v>#NUM!</v>
      </c>
      <c r="O137" s="80" t="e">
        <f>IF($C137&gt;0,IF(VLOOKUP($C137,'YTD Scores'!$AN$2:$BC$121,O$2,FALSE)&gt;0,VLOOKUP($C137,'YTD Scores'!$AN$2:$BC$121,O$2,FALSE),""),"")</f>
        <v>#NUM!</v>
      </c>
      <c r="P137" s="80" t="e">
        <f>IF($C137&gt;0,IF(VLOOKUP($C137,'YTD Scores'!$AN$2:$BC$121,P$2,FALSE)&gt;0,VLOOKUP($C137,'YTD Scores'!$AN$2:$BC$121,P$2,FALSE),""),"")</f>
        <v>#NUM!</v>
      </c>
      <c r="Q137" s="80" t="e">
        <f>IF($C137&gt;0,IF(VLOOKUP($C137,'YTD Scores'!$AN$2:$BC$121,Q$2,FALSE)&gt;0,VLOOKUP($C137,'YTD Scores'!$AN$2:$BC$121,Q$2,FALSE),""),"")</f>
        <v>#NUM!</v>
      </c>
    </row>
    <row r="138" spans="1:17" ht="10.95" customHeight="1" x14ac:dyDescent="0.25">
      <c r="A138" s="1">
        <f t="shared" si="7"/>
        <v>135</v>
      </c>
      <c r="B138" s="35" t="e">
        <f t="shared" si="8"/>
        <v>#NUM!</v>
      </c>
      <c r="C138" s="81" t="e">
        <f>IF(LARGE('YTD Scores'!AN$2:AN$121,A138)&gt;0.99,LARGE('YTD Scores'!AN$2:AN$121,A138),0)</f>
        <v>#NUM!</v>
      </c>
      <c r="E138" s="21" t="e">
        <f>IF(C138&gt;0,VLOOKUP(C138,'YTD Scores'!AN$2:AQ$121,4,FALSE),"")</f>
        <v>#NUM!</v>
      </c>
      <c r="F138" s="80" t="e">
        <f>IF($C138&gt;0,IF(VLOOKUP($C138,'YTD Scores'!$AN$2:$BC$121,F$2,FALSE)&gt;0,VLOOKUP($C138,'YTD Scores'!$AN$2:$BC$121,F$2,FALSE),""),"")</f>
        <v>#NUM!</v>
      </c>
      <c r="G138" s="80" t="e">
        <f>IF($C138&gt;0,IF(VLOOKUP($C138,'YTD Scores'!$AN$2:$BC$121,G$2,FALSE)&gt;0,VLOOKUP($C138,'YTD Scores'!$AN$2:$BC$121,G$2,FALSE),""),"")</f>
        <v>#NUM!</v>
      </c>
      <c r="H138" s="80" t="e">
        <f>IF($C138&gt;0,IF(VLOOKUP($C138,'YTD Scores'!$AN$2:$BC$121,H$2,FALSE)&gt;0,VLOOKUP($C138,'YTD Scores'!$AN$2:$BC$121,H$2,FALSE),""),"")</f>
        <v>#NUM!</v>
      </c>
      <c r="I138" s="80" t="e">
        <f>IF($C138&gt;0,IF(VLOOKUP($C138,'YTD Scores'!$AN$2:$BC$121,I$2,FALSE)&gt;0,VLOOKUP($C138,'YTD Scores'!$AN$2:$BC$121,I$2,FALSE),""),"")</f>
        <v>#NUM!</v>
      </c>
      <c r="J138" s="80" t="e">
        <f>IF($C138&gt;0,IF(VLOOKUP($C138,'YTD Scores'!$AN$2:$BC$121,J$2,FALSE)&gt;0,VLOOKUP($C138,'YTD Scores'!$AN$2:$BC$121,J$2,FALSE),""),"")</f>
        <v>#NUM!</v>
      </c>
      <c r="K138" s="80" t="e">
        <f>IF($C138&gt;0,IF(VLOOKUP($C138,'YTD Scores'!$AN$2:$BC$121,K$2,FALSE)&gt;0,VLOOKUP($C138,'YTD Scores'!$AN$2:$BC$121,K$2,FALSE),""),"")</f>
        <v>#NUM!</v>
      </c>
      <c r="L138" s="80" t="e">
        <f>IF($C138&gt;0,IF(VLOOKUP($C138,'YTD Scores'!$AN$2:$BC$121,L$2,FALSE)&gt;0,VLOOKUP($C138,'YTD Scores'!$AN$2:$BC$121,L$2,FALSE),""),"")</f>
        <v>#NUM!</v>
      </c>
      <c r="M138" s="80" t="e">
        <f>IF($C138&gt;0,IF(VLOOKUP($C138,'YTD Scores'!$AN$2:$BC$121,M$2,FALSE)&gt;0,VLOOKUP($C138,'YTD Scores'!$AN$2:$BC$121,M$2,FALSE),""),"")</f>
        <v>#NUM!</v>
      </c>
      <c r="N138" s="80" t="e">
        <f>IF($C138&gt;0,IF(VLOOKUP($C138,'YTD Scores'!$AN$2:$BC$121,N$2,FALSE)&gt;0,VLOOKUP($C138,'YTD Scores'!$AN$2:$BC$121,N$2,FALSE),""),"")</f>
        <v>#NUM!</v>
      </c>
      <c r="O138" s="80" t="e">
        <f>IF($C138&gt;0,IF(VLOOKUP($C138,'YTD Scores'!$AN$2:$BC$121,O$2,FALSE)&gt;0,VLOOKUP($C138,'YTD Scores'!$AN$2:$BC$121,O$2,FALSE),""),"")</f>
        <v>#NUM!</v>
      </c>
      <c r="P138" s="80" t="e">
        <f>IF($C138&gt;0,IF(VLOOKUP($C138,'YTD Scores'!$AN$2:$BC$121,P$2,FALSE)&gt;0,VLOOKUP($C138,'YTD Scores'!$AN$2:$BC$121,P$2,FALSE),""),"")</f>
        <v>#NUM!</v>
      </c>
      <c r="Q138" s="80" t="e">
        <f>IF($C138&gt;0,IF(VLOOKUP($C138,'YTD Scores'!$AN$2:$BC$121,Q$2,FALSE)&gt;0,VLOOKUP($C138,'YTD Scores'!$AN$2:$BC$121,Q$2,FALSE),""),"")</f>
        <v>#NUM!</v>
      </c>
    </row>
    <row r="139" spans="1:17" ht="10.95" customHeight="1" x14ac:dyDescent="0.25">
      <c r="A139" s="1">
        <f t="shared" si="7"/>
        <v>136</v>
      </c>
      <c r="B139" s="35" t="e">
        <f t="shared" si="8"/>
        <v>#NUM!</v>
      </c>
      <c r="C139" s="81" t="e">
        <f>IF(LARGE('YTD Scores'!AN$2:AN$121,A139)&gt;0.99,LARGE('YTD Scores'!AN$2:AN$121,A139),0)</f>
        <v>#NUM!</v>
      </c>
      <c r="E139" s="21" t="e">
        <f>IF(C139&gt;0,VLOOKUP(C139,'YTD Scores'!AN$2:AQ$121,4,FALSE),"")</f>
        <v>#NUM!</v>
      </c>
      <c r="F139" s="80" t="e">
        <f>IF($C139&gt;0,IF(VLOOKUP($C139,'YTD Scores'!$AN$2:$BC$121,F$2,FALSE)&gt;0,VLOOKUP($C139,'YTD Scores'!$AN$2:$BC$121,F$2,FALSE),""),"")</f>
        <v>#NUM!</v>
      </c>
      <c r="G139" s="80" t="e">
        <f>IF($C139&gt;0,IF(VLOOKUP($C139,'YTD Scores'!$AN$2:$BC$121,G$2,FALSE)&gt;0,VLOOKUP($C139,'YTD Scores'!$AN$2:$BC$121,G$2,FALSE),""),"")</f>
        <v>#NUM!</v>
      </c>
      <c r="H139" s="80" t="e">
        <f>IF($C139&gt;0,IF(VLOOKUP($C139,'YTD Scores'!$AN$2:$BC$121,H$2,FALSE)&gt;0,VLOOKUP($C139,'YTD Scores'!$AN$2:$BC$121,H$2,FALSE),""),"")</f>
        <v>#NUM!</v>
      </c>
      <c r="I139" s="80" t="e">
        <f>IF($C139&gt;0,IF(VLOOKUP($C139,'YTD Scores'!$AN$2:$BC$121,I$2,FALSE)&gt;0,VLOOKUP($C139,'YTD Scores'!$AN$2:$BC$121,I$2,FALSE),""),"")</f>
        <v>#NUM!</v>
      </c>
      <c r="J139" s="80" t="e">
        <f>IF($C139&gt;0,IF(VLOOKUP($C139,'YTD Scores'!$AN$2:$BC$121,J$2,FALSE)&gt;0,VLOOKUP($C139,'YTD Scores'!$AN$2:$BC$121,J$2,FALSE),""),"")</f>
        <v>#NUM!</v>
      </c>
      <c r="K139" s="80" t="e">
        <f>IF($C139&gt;0,IF(VLOOKUP($C139,'YTD Scores'!$AN$2:$BC$121,K$2,FALSE)&gt;0,VLOOKUP($C139,'YTD Scores'!$AN$2:$BC$121,K$2,FALSE),""),"")</f>
        <v>#NUM!</v>
      </c>
      <c r="L139" s="80" t="e">
        <f>IF($C139&gt;0,IF(VLOOKUP($C139,'YTD Scores'!$AN$2:$BC$121,L$2,FALSE)&gt;0,VLOOKUP($C139,'YTD Scores'!$AN$2:$BC$121,L$2,FALSE),""),"")</f>
        <v>#NUM!</v>
      </c>
      <c r="M139" s="80" t="e">
        <f>IF($C139&gt;0,IF(VLOOKUP($C139,'YTD Scores'!$AN$2:$BC$121,M$2,FALSE)&gt;0,VLOOKUP($C139,'YTD Scores'!$AN$2:$BC$121,M$2,FALSE),""),"")</f>
        <v>#NUM!</v>
      </c>
      <c r="N139" s="80" t="e">
        <f>IF($C139&gt;0,IF(VLOOKUP($C139,'YTD Scores'!$AN$2:$BC$121,N$2,FALSE)&gt;0,VLOOKUP($C139,'YTD Scores'!$AN$2:$BC$121,N$2,FALSE),""),"")</f>
        <v>#NUM!</v>
      </c>
      <c r="O139" s="80" t="e">
        <f>IF($C139&gt;0,IF(VLOOKUP($C139,'YTD Scores'!$AN$2:$BC$121,O$2,FALSE)&gt;0,VLOOKUP($C139,'YTD Scores'!$AN$2:$BC$121,O$2,FALSE),""),"")</f>
        <v>#NUM!</v>
      </c>
      <c r="P139" s="80" t="e">
        <f>IF($C139&gt;0,IF(VLOOKUP($C139,'YTD Scores'!$AN$2:$BC$121,P$2,FALSE)&gt;0,VLOOKUP($C139,'YTD Scores'!$AN$2:$BC$121,P$2,FALSE),""),"")</f>
        <v>#NUM!</v>
      </c>
      <c r="Q139" s="80" t="e">
        <f>IF($C139&gt;0,IF(VLOOKUP($C139,'YTD Scores'!$AN$2:$BC$121,Q$2,FALSE)&gt;0,VLOOKUP($C139,'YTD Scores'!$AN$2:$BC$121,Q$2,FALSE),""),"")</f>
        <v>#NUM!</v>
      </c>
    </row>
    <row r="140" spans="1:17" ht="10.95" customHeight="1" x14ac:dyDescent="0.25">
      <c r="A140" s="1">
        <f t="shared" si="7"/>
        <v>137</v>
      </c>
      <c r="B140" s="35" t="e">
        <f t="shared" si="8"/>
        <v>#NUM!</v>
      </c>
      <c r="C140" s="81" t="e">
        <f>IF(LARGE('YTD Scores'!AN$2:AN$121,A140)&gt;0.99,LARGE('YTD Scores'!AN$2:AN$121,A140),0)</f>
        <v>#NUM!</v>
      </c>
      <c r="E140" s="21" t="e">
        <f>IF(C140&gt;0,VLOOKUP(C140,'YTD Scores'!AN$2:AQ$121,4,FALSE),"")</f>
        <v>#NUM!</v>
      </c>
      <c r="F140" s="80" t="e">
        <f>IF($C140&gt;0,IF(VLOOKUP($C140,'YTD Scores'!$AN$2:$BC$121,F$2,FALSE)&gt;0,VLOOKUP($C140,'YTD Scores'!$AN$2:$BC$121,F$2,FALSE),""),"")</f>
        <v>#NUM!</v>
      </c>
      <c r="G140" s="80" t="e">
        <f>IF($C140&gt;0,IF(VLOOKUP($C140,'YTD Scores'!$AN$2:$BC$121,G$2,FALSE)&gt;0,VLOOKUP($C140,'YTD Scores'!$AN$2:$BC$121,G$2,FALSE),""),"")</f>
        <v>#NUM!</v>
      </c>
      <c r="H140" s="80" t="e">
        <f>IF($C140&gt;0,IF(VLOOKUP($C140,'YTD Scores'!$AN$2:$BC$121,H$2,FALSE)&gt;0,VLOOKUP($C140,'YTD Scores'!$AN$2:$BC$121,H$2,FALSE),""),"")</f>
        <v>#NUM!</v>
      </c>
      <c r="I140" s="80" t="e">
        <f>IF($C140&gt;0,IF(VLOOKUP($C140,'YTD Scores'!$AN$2:$BC$121,I$2,FALSE)&gt;0,VLOOKUP($C140,'YTD Scores'!$AN$2:$BC$121,I$2,FALSE),""),"")</f>
        <v>#NUM!</v>
      </c>
      <c r="J140" s="80" t="e">
        <f>IF($C140&gt;0,IF(VLOOKUP($C140,'YTD Scores'!$AN$2:$BC$121,J$2,FALSE)&gt;0,VLOOKUP($C140,'YTD Scores'!$AN$2:$BC$121,J$2,FALSE),""),"")</f>
        <v>#NUM!</v>
      </c>
      <c r="K140" s="80" t="e">
        <f>IF($C140&gt;0,IF(VLOOKUP($C140,'YTD Scores'!$AN$2:$BC$121,K$2,FALSE)&gt;0,VLOOKUP($C140,'YTD Scores'!$AN$2:$BC$121,K$2,FALSE),""),"")</f>
        <v>#NUM!</v>
      </c>
      <c r="L140" s="80" t="e">
        <f>IF($C140&gt;0,IF(VLOOKUP($C140,'YTD Scores'!$AN$2:$BC$121,L$2,FALSE)&gt;0,VLOOKUP($C140,'YTD Scores'!$AN$2:$BC$121,L$2,FALSE),""),"")</f>
        <v>#NUM!</v>
      </c>
      <c r="M140" s="80" t="e">
        <f>IF($C140&gt;0,IF(VLOOKUP($C140,'YTD Scores'!$AN$2:$BC$121,M$2,FALSE)&gt;0,VLOOKUP($C140,'YTD Scores'!$AN$2:$BC$121,M$2,FALSE),""),"")</f>
        <v>#NUM!</v>
      </c>
      <c r="N140" s="80" t="e">
        <f>IF($C140&gt;0,IF(VLOOKUP($C140,'YTD Scores'!$AN$2:$BC$121,N$2,FALSE)&gt;0,VLOOKUP($C140,'YTD Scores'!$AN$2:$BC$121,N$2,FALSE),""),"")</f>
        <v>#NUM!</v>
      </c>
      <c r="O140" s="80" t="e">
        <f>IF($C140&gt;0,IF(VLOOKUP($C140,'YTD Scores'!$AN$2:$BC$121,O$2,FALSE)&gt;0,VLOOKUP($C140,'YTD Scores'!$AN$2:$BC$121,O$2,FALSE),""),"")</f>
        <v>#NUM!</v>
      </c>
      <c r="P140" s="80" t="e">
        <f>IF($C140&gt;0,IF(VLOOKUP($C140,'YTD Scores'!$AN$2:$BC$121,P$2,FALSE)&gt;0,VLOOKUP($C140,'YTD Scores'!$AN$2:$BC$121,P$2,FALSE),""),"")</f>
        <v>#NUM!</v>
      </c>
      <c r="Q140" s="80" t="e">
        <f>IF($C140&gt;0,IF(VLOOKUP($C140,'YTD Scores'!$AN$2:$BC$121,Q$2,FALSE)&gt;0,VLOOKUP($C140,'YTD Scores'!$AN$2:$BC$121,Q$2,FALSE),""),"")</f>
        <v>#NUM!</v>
      </c>
    </row>
    <row r="141" spans="1:17" ht="10.95" customHeight="1" x14ac:dyDescent="0.25">
      <c r="A141" s="1">
        <f t="shared" si="7"/>
        <v>138</v>
      </c>
      <c r="B141" s="35" t="e">
        <f t="shared" si="8"/>
        <v>#NUM!</v>
      </c>
      <c r="C141" s="81" t="e">
        <f>IF(LARGE('YTD Scores'!AN$2:AN$121,A141)&gt;0.99,LARGE('YTD Scores'!AN$2:AN$121,A141),0)</f>
        <v>#NUM!</v>
      </c>
      <c r="E141" s="21" t="e">
        <f>IF(C141&gt;0,VLOOKUP(C141,'YTD Scores'!AN$2:AQ$121,4,FALSE),"")</f>
        <v>#NUM!</v>
      </c>
      <c r="F141" s="80" t="e">
        <f>IF($C141&gt;0,IF(VLOOKUP($C141,'YTD Scores'!$AN$2:$BC$121,F$2,FALSE)&gt;0,VLOOKUP($C141,'YTD Scores'!$AN$2:$BC$121,F$2,FALSE),""),"")</f>
        <v>#NUM!</v>
      </c>
      <c r="G141" s="80" t="e">
        <f>IF($C141&gt;0,IF(VLOOKUP($C141,'YTD Scores'!$AN$2:$BC$121,G$2,FALSE)&gt;0,VLOOKUP($C141,'YTD Scores'!$AN$2:$BC$121,G$2,FALSE),""),"")</f>
        <v>#NUM!</v>
      </c>
      <c r="H141" s="80" t="e">
        <f>IF($C141&gt;0,IF(VLOOKUP($C141,'YTD Scores'!$AN$2:$BC$121,H$2,FALSE)&gt;0,VLOOKUP($C141,'YTD Scores'!$AN$2:$BC$121,H$2,FALSE),""),"")</f>
        <v>#NUM!</v>
      </c>
      <c r="I141" s="80" t="e">
        <f>IF($C141&gt;0,IF(VLOOKUP($C141,'YTD Scores'!$AN$2:$BC$121,I$2,FALSE)&gt;0,VLOOKUP($C141,'YTD Scores'!$AN$2:$BC$121,I$2,FALSE),""),"")</f>
        <v>#NUM!</v>
      </c>
      <c r="J141" s="80" t="e">
        <f>IF($C141&gt;0,IF(VLOOKUP($C141,'YTD Scores'!$AN$2:$BC$121,J$2,FALSE)&gt;0,VLOOKUP($C141,'YTD Scores'!$AN$2:$BC$121,J$2,FALSE),""),"")</f>
        <v>#NUM!</v>
      </c>
      <c r="K141" s="80" t="e">
        <f>IF($C141&gt;0,IF(VLOOKUP($C141,'YTD Scores'!$AN$2:$BC$121,K$2,FALSE)&gt;0,VLOOKUP($C141,'YTD Scores'!$AN$2:$BC$121,K$2,FALSE),""),"")</f>
        <v>#NUM!</v>
      </c>
      <c r="L141" s="80" t="e">
        <f>IF($C141&gt;0,IF(VLOOKUP($C141,'YTD Scores'!$AN$2:$BC$121,L$2,FALSE)&gt;0,VLOOKUP($C141,'YTD Scores'!$AN$2:$BC$121,L$2,FALSE),""),"")</f>
        <v>#NUM!</v>
      </c>
      <c r="M141" s="80" t="e">
        <f>IF($C141&gt;0,IF(VLOOKUP($C141,'YTD Scores'!$AN$2:$BC$121,M$2,FALSE)&gt;0,VLOOKUP($C141,'YTD Scores'!$AN$2:$BC$121,M$2,FALSE),""),"")</f>
        <v>#NUM!</v>
      </c>
      <c r="N141" s="80" t="e">
        <f>IF($C141&gt;0,IF(VLOOKUP($C141,'YTD Scores'!$AN$2:$BC$121,N$2,FALSE)&gt;0,VLOOKUP($C141,'YTD Scores'!$AN$2:$BC$121,N$2,FALSE),""),"")</f>
        <v>#NUM!</v>
      </c>
      <c r="O141" s="80" t="e">
        <f>IF($C141&gt;0,IF(VLOOKUP($C141,'YTD Scores'!$AN$2:$BC$121,O$2,FALSE)&gt;0,VLOOKUP($C141,'YTD Scores'!$AN$2:$BC$121,O$2,FALSE),""),"")</f>
        <v>#NUM!</v>
      </c>
      <c r="P141" s="80" t="e">
        <f>IF($C141&gt;0,IF(VLOOKUP($C141,'YTD Scores'!$AN$2:$BC$121,P$2,FALSE)&gt;0,VLOOKUP($C141,'YTD Scores'!$AN$2:$BC$121,P$2,FALSE),""),"")</f>
        <v>#NUM!</v>
      </c>
      <c r="Q141" s="80" t="e">
        <f>IF($C141&gt;0,IF(VLOOKUP($C141,'YTD Scores'!$AN$2:$BC$121,Q$2,FALSE)&gt;0,VLOOKUP($C141,'YTD Scores'!$AN$2:$BC$121,Q$2,FALSE),""),"")</f>
        <v>#NUM!</v>
      </c>
    </row>
    <row r="142" spans="1:17" ht="10.95" customHeight="1" x14ac:dyDescent="0.25">
      <c r="A142" s="1">
        <f t="shared" si="7"/>
        <v>139</v>
      </c>
      <c r="B142" s="35" t="e">
        <f t="shared" si="8"/>
        <v>#NUM!</v>
      </c>
      <c r="C142" s="81" t="e">
        <f>IF(LARGE('YTD Scores'!AN$2:AN$121,A142)&gt;0.99,LARGE('YTD Scores'!AN$2:AN$121,A142),0)</f>
        <v>#NUM!</v>
      </c>
      <c r="E142" s="21" t="e">
        <f>IF(C142&gt;0,VLOOKUP(C142,'YTD Scores'!AN$2:AQ$121,4,FALSE),"")</f>
        <v>#NUM!</v>
      </c>
      <c r="F142" s="80" t="e">
        <f>IF($C142&gt;0,IF(VLOOKUP($C142,'YTD Scores'!$AN$2:$BC$121,F$2,FALSE)&gt;0,VLOOKUP($C142,'YTD Scores'!$AN$2:$BC$121,F$2,FALSE),""),"")</f>
        <v>#NUM!</v>
      </c>
      <c r="G142" s="80" t="e">
        <f>IF($C142&gt;0,IF(VLOOKUP($C142,'YTD Scores'!$AN$2:$BC$121,G$2,FALSE)&gt;0,VLOOKUP($C142,'YTD Scores'!$AN$2:$BC$121,G$2,FALSE),""),"")</f>
        <v>#NUM!</v>
      </c>
      <c r="H142" s="80" t="e">
        <f>IF($C142&gt;0,IF(VLOOKUP($C142,'YTD Scores'!$AN$2:$BC$121,H$2,FALSE)&gt;0,VLOOKUP($C142,'YTD Scores'!$AN$2:$BC$121,H$2,FALSE),""),"")</f>
        <v>#NUM!</v>
      </c>
      <c r="I142" s="80" t="e">
        <f>IF($C142&gt;0,IF(VLOOKUP($C142,'YTD Scores'!$AN$2:$BC$121,I$2,FALSE)&gt;0,VLOOKUP($C142,'YTD Scores'!$AN$2:$BC$121,I$2,FALSE),""),"")</f>
        <v>#NUM!</v>
      </c>
      <c r="J142" s="80" t="e">
        <f>IF($C142&gt;0,IF(VLOOKUP($C142,'YTD Scores'!$AN$2:$BC$121,J$2,FALSE)&gt;0,VLOOKUP($C142,'YTD Scores'!$AN$2:$BC$121,J$2,FALSE),""),"")</f>
        <v>#NUM!</v>
      </c>
      <c r="K142" s="80" t="e">
        <f>IF($C142&gt;0,IF(VLOOKUP($C142,'YTD Scores'!$AN$2:$BC$121,K$2,FALSE)&gt;0,VLOOKUP($C142,'YTD Scores'!$AN$2:$BC$121,K$2,FALSE),""),"")</f>
        <v>#NUM!</v>
      </c>
      <c r="L142" s="80" t="e">
        <f>IF($C142&gt;0,IF(VLOOKUP($C142,'YTD Scores'!$AN$2:$BC$121,L$2,FALSE)&gt;0,VLOOKUP($C142,'YTD Scores'!$AN$2:$BC$121,L$2,FALSE),""),"")</f>
        <v>#NUM!</v>
      </c>
      <c r="M142" s="80" t="e">
        <f>IF($C142&gt;0,IF(VLOOKUP($C142,'YTD Scores'!$AN$2:$BC$121,M$2,FALSE)&gt;0,VLOOKUP($C142,'YTD Scores'!$AN$2:$BC$121,M$2,FALSE),""),"")</f>
        <v>#NUM!</v>
      </c>
      <c r="N142" s="80" t="e">
        <f>IF($C142&gt;0,IF(VLOOKUP($C142,'YTD Scores'!$AN$2:$BC$121,N$2,FALSE)&gt;0,VLOOKUP($C142,'YTD Scores'!$AN$2:$BC$121,N$2,FALSE),""),"")</f>
        <v>#NUM!</v>
      </c>
      <c r="O142" s="80" t="e">
        <f>IF($C142&gt;0,IF(VLOOKUP($C142,'YTD Scores'!$AN$2:$BC$121,O$2,FALSE)&gt;0,VLOOKUP($C142,'YTD Scores'!$AN$2:$BC$121,O$2,FALSE),""),"")</f>
        <v>#NUM!</v>
      </c>
      <c r="P142" s="80" t="e">
        <f>IF($C142&gt;0,IF(VLOOKUP($C142,'YTD Scores'!$AN$2:$BC$121,P$2,FALSE)&gt;0,VLOOKUP($C142,'YTD Scores'!$AN$2:$BC$121,P$2,FALSE),""),"")</f>
        <v>#NUM!</v>
      </c>
      <c r="Q142" s="80" t="e">
        <f>IF($C142&gt;0,IF(VLOOKUP($C142,'YTD Scores'!$AN$2:$BC$121,Q$2,FALSE)&gt;0,VLOOKUP($C142,'YTD Scores'!$AN$2:$BC$121,Q$2,FALSE),""),"")</f>
        <v>#NUM!</v>
      </c>
    </row>
    <row r="143" spans="1:17" ht="10.95" customHeight="1" x14ac:dyDescent="0.25">
      <c r="A143" s="1">
        <f t="shared" si="7"/>
        <v>140</v>
      </c>
      <c r="B143" s="35" t="e">
        <f t="shared" si="8"/>
        <v>#NUM!</v>
      </c>
      <c r="C143" s="81" t="e">
        <f>IF(LARGE('YTD Scores'!AN$2:AN$121,A143)&gt;0.99,LARGE('YTD Scores'!AN$2:AN$121,A143),0)</f>
        <v>#NUM!</v>
      </c>
      <c r="E143" s="21" t="e">
        <f>IF(C143&gt;0,VLOOKUP(C143,'YTD Scores'!AN$2:AQ$121,4,FALSE),"")</f>
        <v>#NUM!</v>
      </c>
      <c r="F143" s="80" t="e">
        <f>IF($C143&gt;0,IF(VLOOKUP($C143,'YTD Scores'!$AN$2:$BC$121,F$2,FALSE)&gt;0,VLOOKUP($C143,'YTD Scores'!$AN$2:$BC$121,F$2,FALSE),""),"")</f>
        <v>#NUM!</v>
      </c>
      <c r="G143" s="80" t="e">
        <f>IF($C143&gt;0,IF(VLOOKUP($C143,'YTD Scores'!$AN$2:$BC$121,G$2,FALSE)&gt;0,VLOOKUP($C143,'YTD Scores'!$AN$2:$BC$121,G$2,FALSE),""),"")</f>
        <v>#NUM!</v>
      </c>
      <c r="H143" s="80" t="e">
        <f>IF($C143&gt;0,IF(VLOOKUP($C143,'YTD Scores'!$AN$2:$BC$121,H$2,FALSE)&gt;0,VLOOKUP($C143,'YTD Scores'!$AN$2:$BC$121,H$2,FALSE),""),"")</f>
        <v>#NUM!</v>
      </c>
      <c r="I143" s="80" t="e">
        <f>IF($C143&gt;0,IF(VLOOKUP($C143,'YTD Scores'!$AN$2:$BC$121,I$2,FALSE)&gt;0,VLOOKUP($C143,'YTD Scores'!$AN$2:$BC$121,I$2,FALSE),""),"")</f>
        <v>#NUM!</v>
      </c>
      <c r="J143" s="80" t="e">
        <f>IF($C143&gt;0,IF(VLOOKUP($C143,'YTD Scores'!$AN$2:$BC$121,J$2,FALSE)&gt;0,VLOOKUP($C143,'YTD Scores'!$AN$2:$BC$121,J$2,FALSE),""),"")</f>
        <v>#NUM!</v>
      </c>
      <c r="K143" s="80" t="e">
        <f>IF($C143&gt;0,IF(VLOOKUP($C143,'YTD Scores'!$AN$2:$BC$121,K$2,FALSE)&gt;0,VLOOKUP($C143,'YTD Scores'!$AN$2:$BC$121,K$2,FALSE),""),"")</f>
        <v>#NUM!</v>
      </c>
      <c r="L143" s="80" t="e">
        <f>IF($C143&gt;0,IF(VLOOKUP($C143,'YTD Scores'!$AN$2:$BC$121,L$2,FALSE)&gt;0,VLOOKUP($C143,'YTD Scores'!$AN$2:$BC$121,L$2,FALSE),""),"")</f>
        <v>#NUM!</v>
      </c>
      <c r="M143" s="80" t="e">
        <f>IF($C143&gt;0,IF(VLOOKUP($C143,'YTD Scores'!$AN$2:$BC$121,M$2,FALSE)&gt;0,VLOOKUP($C143,'YTD Scores'!$AN$2:$BC$121,M$2,FALSE),""),"")</f>
        <v>#NUM!</v>
      </c>
      <c r="N143" s="80" t="e">
        <f>IF($C143&gt;0,IF(VLOOKUP($C143,'YTD Scores'!$AN$2:$BC$121,N$2,FALSE)&gt;0,VLOOKUP($C143,'YTD Scores'!$AN$2:$BC$121,N$2,FALSE),""),"")</f>
        <v>#NUM!</v>
      </c>
      <c r="O143" s="80" t="e">
        <f>IF($C143&gt;0,IF(VLOOKUP($C143,'YTD Scores'!$AN$2:$BC$121,O$2,FALSE)&gt;0,VLOOKUP($C143,'YTD Scores'!$AN$2:$BC$121,O$2,FALSE),""),"")</f>
        <v>#NUM!</v>
      </c>
      <c r="P143" s="80" t="e">
        <f>IF($C143&gt;0,IF(VLOOKUP($C143,'YTD Scores'!$AN$2:$BC$121,P$2,FALSE)&gt;0,VLOOKUP($C143,'YTD Scores'!$AN$2:$BC$121,P$2,FALSE),""),"")</f>
        <v>#NUM!</v>
      </c>
      <c r="Q143" s="80" t="e">
        <f>IF($C143&gt;0,IF(VLOOKUP($C143,'YTD Scores'!$AN$2:$BC$121,Q$2,FALSE)&gt;0,VLOOKUP($C143,'YTD Scores'!$AN$2:$BC$121,Q$2,FALSE),""),"")</f>
        <v>#NUM!</v>
      </c>
    </row>
    <row r="144" spans="1:17" ht="10.95" customHeight="1" x14ac:dyDescent="0.25">
      <c r="A144" s="1">
        <f t="shared" si="7"/>
        <v>141</v>
      </c>
      <c r="B144" s="35" t="e">
        <f t="shared" si="8"/>
        <v>#NUM!</v>
      </c>
      <c r="C144" s="81" t="e">
        <f>IF(LARGE('YTD Scores'!AN$2:AN$121,A144)&gt;0.99,LARGE('YTD Scores'!AN$2:AN$121,A144),0)</f>
        <v>#NUM!</v>
      </c>
      <c r="E144" s="21" t="e">
        <f>IF(C144&gt;0,VLOOKUP(C144,'YTD Scores'!AN$2:AQ$121,4,FALSE),"")</f>
        <v>#NUM!</v>
      </c>
      <c r="F144" s="80" t="e">
        <f>IF($C144&gt;0,IF(VLOOKUP($C144,'YTD Scores'!$AN$2:$BC$121,F$2,FALSE)&gt;0,VLOOKUP($C144,'YTD Scores'!$AN$2:$BC$121,F$2,FALSE),""),"")</f>
        <v>#NUM!</v>
      </c>
      <c r="G144" s="80" t="e">
        <f>IF($C144&gt;0,IF(VLOOKUP($C144,'YTD Scores'!$AN$2:$BC$121,G$2,FALSE)&gt;0,VLOOKUP($C144,'YTD Scores'!$AN$2:$BC$121,G$2,FALSE),""),"")</f>
        <v>#NUM!</v>
      </c>
      <c r="H144" s="80" t="e">
        <f>IF($C144&gt;0,IF(VLOOKUP($C144,'YTD Scores'!$AN$2:$BC$121,H$2,FALSE)&gt;0,VLOOKUP($C144,'YTD Scores'!$AN$2:$BC$121,H$2,FALSE),""),"")</f>
        <v>#NUM!</v>
      </c>
      <c r="I144" s="80" t="e">
        <f>IF($C144&gt;0,IF(VLOOKUP($C144,'YTD Scores'!$AN$2:$BC$121,I$2,FALSE)&gt;0,VLOOKUP($C144,'YTD Scores'!$AN$2:$BC$121,I$2,FALSE),""),"")</f>
        <v>#NUM!</v>
      </c>
      <c r="J144" s="80" t="e">
        <f>IF($C144&gt;0,IF(VLOOKUP($C144,'YTD Scores'!$AN$2:$BC$121,J$2,FALSE)&gt;0,VLOOKUP($C144,'YTD Scores'!$AN$2:$BC$121,J$2,FALSE),""),"")</f>
        <v>#NUM!</v>
      </c>
      <c r="K144" s="80" t="e">
        <f>IF($C144&gt;0,IF(VLOOKUP($C144,'YTD Scores'!$AN$2:$BC$121,K$2,FALSE)&gt;0,VLOOKUP($C144,'YTD Scores'!$AN$2:$BC$121,K$2,FALSE),""),"")</f>
        <v>#NUM!</v>
      </c>
      <c r="L144" s="80" t="e">
        <f>IF($C144&gt;0,IF(VLOOKUP($C144,'YTD Scores'!$AN$2:$BC$121,L$2,FALSE)&gt;0,VLOOKUP($C144,'YTD Scores'!$AN$2:$BC$121,L$2,FALSE),""),"")</f>
        <v>#NUM!</v>
      </c>
      <c r="M144" s="80" t="e">
        <f>IF($C144&gt;0,IF(VLOOKUP($C144,'YTD Scores'!$AN$2:$BC$121,M$2,FALSE)&gt;0,VLOOKUP($C144,'YTD Scores'!$AN$2:$BC$121,M$2,FALSE),""),"")</f>
        <v>#NUM!</v>
      </c>
      <c r="N144" s="80" t="e">
        <f>IF($C144&gt;0,IF(VLOOKUP($C144,'YTD Scores'!$AN$2:$BC$121,N$2,FALSE)&gt;0,VLOOKUP($C144,'YTD Scores'!$AN$2:$BC$121,N$2,FALSE),""),"")</f>
        <v>#NUM!</v>
      </c>
      <c r="O144" s="80" t="e">
        <f>IF($C144&gt;0,IF(VLOOKUP($C144,'YTD Scores'!$AN$2:$BC$121,O$2,FALSE)&gt;0,VLOOKUP($C144,'YTD Scores'!$AN$2:$BC$121,O$2,FALSE),""),"")</f>
        <v>#NUM!</v>
      </c>
      <c r="P144" s="80" t="e">
        <f>IF($C144&gt;0,IF(VLOOKUP($C144,'YTD Scores'!$AN$2:$BC$121,P$2,FALSE)&gt;0,VLOOKUP($C144,'YTD Scores'!$AN$2:$BC$121,P$2,FALSE),""),"")</f>
        <v>#NUM!</v>
      </c>
      <c r="Q144" s="80" t="e">
        <f>IF($C144&gt;0,IF(VLOOKUP($C144,'YTD Scores'!$AN$2:$BC$121,Q$2,FALSE)&gt;0,VLOOKUP($C144,'YTD Scores'!$AN$2:$BC$121,Q$2,FALSE),""),"")</f>
        <v>#NUM!</v>
      </c>
    </row>
    <row r="145" spans="1:17" ht="10.95" customHeight="1" x14ac:dyDescent="0.25">
      <c r="A145" s="1">
        <f t="shared" si="7"/>
        <v>142</v>
      </c>
      <c r="B145" s="35" t="e">
        <f t="shared" si="8"/>
        <v>#NUM!</v>
      </c>
      <c r="C145" s="81" t="e">
        <f>IF(LARGE('YTD Scores'!AN$2:AN$121,A145)&gt;0.99,LARGE('YTD Scores'!AN$2:AN$121,A145),0)</f>
        <v>#NUM!</v>
      </c>
      <c r="E145" s="21" t="e">
        <f>IF(C145&gt;0,VLOOKUP(C145,'YTD Scores'!AN$2:AQ$121,4,FALSE),"")</f>
        <v>#NUM!</v>
      </c>
      <c r="F145" s="80" t="e">
        <f>IF($C145&gt;0,IF(VLOOKUP($C145,'YTD Scores'!$AN$2:$BC$121,F$2,FALSE)&gt;0,VLOOKUP($C145,'YTD Scores'!$AN$2:$BC$121,F$2,FALSE),""),"")</f>
        <v>#NUM!</v>
      </c>
      <c r="G145" s="80" t="e">
        <f>IF($C145&gt;0,IF(VLOOKUP($C145,'YTD Scores'!$AN$2:$BC$121,G$2,FALSE)&gt;0,VLOOKUP($C145,'YTD Scores'!$AN$2:$BC$121,G$2,FALSE),""),"")</f>
        <v>#NUM!</v>
      </c>
      <c r="H145" s="80" t="e">
        <f>IF($C145&gt;0,IF(VLOOKUP($C145,'YTD Scores'!$AN$2:$BC$121,H$2,FALSE)&gt;0,VLOOKUP($C145,'YTD Scores'!$AN$2:$BC$121,H$2,FALSE),""),"")</f>
        <v>#NUM!</v>
      </c>
      <c r="I145" s="80" t="e">
        <f>IF($C145&gt;0,IF(VLOOKUP($C145,'YTD Scores'!$AN$2:$BC$121,I$2,FALSE)&gt;0,VLOOKUP($C145,'YTD Scores'!$AN$2:$BC$121,I$2,FALSE),""),"")</f>
        <v>#NUM!</v>
      </c>
      <c r="J145" s="80" t="e">
        <f>IF($C145&gt;0,IF(VLOOKUP($C145,'YTD Scores'!$AN$2:$BC$121,J$2,FALSE)&gt;0,VLOOKUP($C145,'YTD Scores'!$AN$2:$BC$121,J$2,FALSE),""),"")</f>
        <v>#NUM!</v>
      </c>
      <c r="K145" s="80" t="e">
        <f>IF($C145&gt;0,IF(VLOOKUP($C145,'YTD Scores'!$AN$2:$BC$121,K$2,FALSE)&gt;0,VLOOKUP($C145,'YTD Scores'!$AN$2:$BC$121,K$2,FALSE),""),"")</f>
        <v>#NUM!</v>
      </c>
      <c r="L145" s="80" t="e">
        <f>IF($C145&gt;0,IF(VLOOKUP($C145,'YTD Scores'!$AN$2:$BC$121,L$2,FALSE)&gt;0,VLOOKUP($C145,'YTD Scores'!$AN$2:$BC$121,L$2,FALSE),""),"")</f>
        <v>#NUM!</v>
      </c>
      <c r="M145" s="80" t="e">
        <f>IF($C145&gt;0,IF(VLOOKUP($C145,'YTD Scores'!$AN$2:$BC$121,M$2,FALSE)&gt;0,VLOOKUP($C145,'YTD Scores'!$AN$2:$BC$121,M$2,FALSE),""),"")</f>
        <v>#NUM!</v>
      </c>
      <c r="N145" s="80" t="e">
        <f>IF($C145&gt;0,IF(VLOOKUP($C145,'YTD Scores'!$AN$2:$BC$121,N$2,FALSE)&gt;0,VLOOKUP($C145,'YTD Scores'!$AN$2:$BC$121,N$2,FALSE),""),"")</f>
        <v>#NUM!</v>
      </c>
      <c r="O145" s="80" t="e">
        <f>IF($C145&gt;0,IF(VLOOKUP($C145,'YTD Scores'!$AN$2:$BC$121,O$2,FALSE)&gt;0,VLOOKUP($C145,'YTD Scores'!$AN$2:$BC$121,O$2,FALSE),""),"")</f>
        <v>#NUM!</v>
      </c>
      <c r="P145" s="80" t="e">
        <f>IF($C145&gt;0,IF(VLOOKUP($C145,'YTD Scores'!$AN$2:$BC$121,P$2,FALSE)&gt;0,VLOOKUP($C145,'YTD Scores'!$AN$2:$BC$121,P$2,FALSE),""),"")</f>
        <v>#NUM!</v>
      </c>
      <c r="Q145" s="80" t="e">
        <f>IF($C145&gt;0,IF(VLOOKUP($C145,'YTD Scores'!$AN$2:$BC$121,Q$2,FALSE)&gt;0,VLOOKUP($C145,'YTD Scores'!$AN$2:$BC$121,Q$2,FALSE),""),"")</f>
        <v>#NUM!</v>
      </c>
    </row>
    <row r="146" spans="1:17" ht="10.95" customHeight="1" x14ac:dyDescent="0.25">
      <c r="A146" s="1">
        <f t="shared" si="7"/>
        <v>143</v>
      </c>
      <c r="B146" s="35" t="e">
        <f t="shared" si="8"/>
        <v>#NUM!</v>
      </c>
      <c r="C146" s="81" t="e">
        <f>IF(LARGE('YTD Scores'!AN$2:AN$121,A146)&gt;0.99,LARGE('YTD Scores'!AN$2:AN$121,A146),0)</f>
        <v>#NUM!</v>
      </c>
      <c r="E146" s="21" t="e">
        <f>IF(C146&gt;0,VLOOKUP(C146,'YTD Scores'!AN$2:AQ$121,4,FALSE),"")</f>
        <v>#NUM!</v>
      </c>
      <c r="F146" s="80" t="e">
        <f>IF($C146&gt;0,IF(VLOOKUP($C146,'YTD Scores'!$AN$2:$BC$121,F$2,FALSE)&gt;0,VLOOKUP($C146,'YTD Scores'!$AN$2:$BC$121,F$2,FALSE),""),"")</f>
        <v>#NUM!</v>
      </c>
      <c r="G146" s="80" t="e">
        <f>IF($C146&gt;0,IF(VLOOKUP($C146,'YTD Scores'!$AN$2:$BC$121,G$2,FALSE)&gt;0,VLOOKUP($C146,'YTD Scores'!$AN$2:$BC$121,G$2,FALSE),""),"")</f>
        <v>#NUM!</v>
      </c>
      <c r="H146" s="80" t="e">
        <f>IF($C146&gt;0,IF(VLOOKUP($C146,'YTD Scores'!$AN$2:$BC$121,H$2,FALSE)&gt;0,VLOOKUP($C146,'YTD Scores'!$AN$2:$BC$121,H$2,FALSE),""),"")</f>
        <v>#NUM!</v>
      </c>
      <c r="I146" s="80" t="e">
        <f>IF($C146&gt;0,IF(VLOOKUP($C146,'YTD Scores'!$AN$2:$BC$121,I$2,FALSE)&gt;0,VLOOKUP($C146,'YTD Scores'!$AN$2:$BC$121,I$2,FALSE),""),"")</f>
        <v>#NUM!</v>
      </c>
      <c r="J146" s="80" t="e">
        <f>IF($C146&gt;0,IF(VLOOKUP($C146,'YTD Scores'!$AN$2:$BC$121,J$2,FALSE)&gt;0,VLOOKUP($C146,'YTD Scores'!$AN$2:$BC$121,J$2,FALSE),""),"")</f>
        <v>#NUM!</v>
      </c>
      <c r="K146" s="80" t="e">
        <f>IF($C146&gt;0,IF(VLOOKUP($C146,'YTD Scores'!$AN$2:$BC$121,K$2,FALSE)&gt;0,VLOOKUP($C146,'YTD Scores'!$AN$2:$BC$121,K$2,FALSE),""),"")</f>
        <v>#NUM!</v>
      </c>
      <c r="L146" s="80" t="e">
        <f>IF($C146&gt;0,IF(VLOOKUP($C146,'YTD Scores'!$AN$2:$BC$121,L$2,FALSE)&gt;0,VLOOKUP($C146,'YTD Scores'!$AN$2:$BC$121,L$2,FALSE),""),"")</f>
        <v>#NUM!</v>
      </c>
      <c r="M146" s="80" t="e">
        <f>IF($C146&gt;0,IF(VLOOKUP($C146,'YTD Scores'!$AN$2:$BC$121,M$2,FALSE)&gt;0,VLOOKUP($C146,'YTD Scores'!$AN$2:$BC$121,M$2,FALSE),""),"")</f>
        <v>#NUM!</v>
      </c>
      <c r="N146" s="80" t="e">
        <f>IF($C146&gt;0,IF(VLOOKUP($C146,'YTD Scores'!$AN$2:$BC$121,N$2,FALSE)&gt;0,VLOOKUP($C146,'YTD Scores'!$AN$2:$BC$121,N$2,FALSE),""),"")</f>
        <v>#NUM!</v>
      </c>
      <c r="O146" s="80" t="e">
        <f>IF($C146&gt;0,IF(VLOOKUP($C146,'YTD Scores'!$AN$2:$BC$121,O$2,FALSE)&gt;0,VLOOKUP($C146,'YTD Scores'!$AN$2:$BC$121,O$2,FALSE),""),"")</f>
        <v>#NUM!</v>
      </c>
      <c r="P146" s="80" t="e">
        <f>IF($C146&gt;0,IF(VLOOKUP($C146,'YTD Scores'!$AN$2:$BC$121,P$2,FALSE)&gt;0,VLOOKUP($C146,'YTD Scores'!$AN$2:$BC$121,P$2,FALSE),""),"")</f>
        <v>#NUM!</v>
      </c>
      <c r="Q146" s="80" t="e">
        <f>IF($C146&gt;0,IF(VLOOKUP($C146,'YTD Scores'!$AN$2:$BC$121,Q$2,FALSE)&gt;0,VLOOKUP($C146,'YTD Scores'!$AN$2:$BC$121,Q$2,FALSE),""),"")</f>
        <v>#NUM!</v>
      </c>
    </row>
    <row r="147" spans="1:17" ht="10.95" customHeight="1" x14ac:dyDescent="0.25">
      <c r="A147" s="1">
        <f t="shared" si="7"/>
        <v>144</v>
      </c>
      <c r="B147" s="35" t="e">
        <f t="shared" si="8"/>
        <v>#NUM!</v>
      </c>
      <c r="C147" s="81" t="e">
        <f>IF(LARGE('YTD Scores'!AN$2:AN$121,A147)&gt;0.99,LARGE('YTD Scores'!AN$2:AN$121,A147),0)</f>
        <v>#NUM!</v>
      </c>
      <c r="E147" s="21" t="e">
        <f>IF(C147&gt;0,VLOOKUP(C147,'YTD Scores'!AN$2:AQ$121,4,FALSE),"")</f>
        <v>#NUM!</v>
      </c>
      <c r="F147" s="80" t="e">
        <f>IF($C147&gt;0,IF(VLOOKUP($C147,'YTD Scores'!$AN$2:$BC$121,F$2,FALSE)&gt;0,VLOOKUP($C147,'YTD Scores'!$AN$2:$BC$121,F$2,FALSE),""),"")</f>
        <v>#NUM!</v>
      </c>
      <c r="G147" s="80" t="e">
        <f>IF($C147&gt;0,IF(VLOOKUP($C147,'YTD Scores'!$AN$2:$BC$121,G$2,FALSE)&gt;0,VLOOKUP($C147,'YTD Scores'!$AN$2:$BC$121,G$2,FALSE),""),"")</f>
        <v>#NUM!</v>
      </c>
      <c r="H147" s="80" t="e">
        <f>IF($C147&gt;0,IF(VLOOKUP($C147,'YTD Scores'!$AN$2:$BC$121,H$2,FALSE)&gt;0,VLOOKUP($C147,'YTD Scores'!$AN$2:$BC$121,H$2,FALSE),""),"")</f>
        <v>#NUM!</v>
      </c>
      <c r="I147" s="80" t="e">
        <f>IF($C147&gt;0,IF(VLOOKUP($C147,'YTD Scores'!$AN$2:$BC$121,I$2,FALSE)&gt;0,VLOOKUP($C147,'YTD Scores'!$AN$2:$BC$121,I$2,FALSE),""),"")</f>
        <v>#NUM!</v>
      </c>
      <c r="J147" s="80" t="e">
        <f>IF($C147&gt;0,IF(VLOOKUP($C147,'YTD Scores'!$AN$2:$BC$121,J$2,FALSE)&gt;0,VLOOKUP($C147,'YTD Scores'!$AN$2:$BC$121,J$2,FALSE),""),"")</f>
        <v>#NUM!</v>
      </c>
      <c r="K147" s="80" t="e">
        <f>IF($C147&gt;0,IF(VLOOKUP($C147,'YTD Scores'!$AN$2:$BC$121,K$2,FALSE)&gt;0,VLOOKUP($C147,'YTD Scores'!$AN$2:$BC$121,K$2,FALSE),""),"")</f>
        <v>#NUM!</v>
      </c>
      <c r="L147" s="80" t="e">
        <f>IF($C147&gt;0,IF(VLOOKUP($C147,'YTD Scores'!$AN$2:$BC$121,L$2,FALSE)&gt;0,VLOOKUP($C147,'YTD Scores'!$AN$2:$BC$121,L$2,FALSE),""),"")</f>
        <v>#NUM!</v>
      </c>
      <c r="M147" s="80" t="e">
        <f>IF($C147&gt;0,IF(VLOOKUP($C147,'YTD Scores'!$AN$2:$BC$121,M$2,FALSE)&gt;0,VLOOKUP($C147,'YTD Scores'!$AN$2:$BC$121,M$2,FALSE),""),"")</f>
        <v>#NUM!</v>
      </c>
      <c r="N147" s="80" t="e">
        <f>IF($C147&gt;0,IF(VLOOKUP($C147,'YTD Scores'!$AN$2:$BC$121,N$2,FALSE)&gt;0,VLOOKUP($C147,'YTD Scores'!$AN$2:$BC$121,N$2,FALSE),""),"")</f>
        <v>#NUM!</v>
      </c>
      <c r="O147" s="80" t="e">
        <f>IF($C147&gt;0,IF(VLOOKUP($C147,'YTD Scores'!$AN$2:$BC$121,O$2,FALSE)&gt;0,VLOOKUP($C147,'YTD Scores'!$AN$2:$BC$121,O$2,FALSE),""),"")</f>
        <v>#NUM!</v>
      </c>
      <c r="P147" s="80" t="e">
        <f>IF($C147&gt;0,IF(VLOOKUP($C147,'YTD Scores'!$AN$2:$BC$121,P$2,FALSE)&gt;0,VLOOKUP($C147,'YTD Scores'!$AN$2:$BC$121,P$2,FALSE),""),"")</f>
        <v>#NUM!</v>
      </c>
      <c r="Q147" s="80" t="e">
        <f>IF($C147&gt;0,IF(VLOOKUP($C147,'YTD Scores'!$AN$2:$BC$121,Q$2,FALSE)&gt;0,VLOOKUP($C147,'YTD Scores'!$AN$2:$BC$121,Q$2,FALSE),""),"")</f>
        <v>#NUM!</v>
      </c>
    </row>
    <row r="148" spans="1:17" ht="10.95" customHeight="1" x14ac:dyDescent="0.25">
      <c r="A148" s="1">
        <f t="shared" si="7"/>
        <v>145</v>
      </c>
      <c r="B148" s="35" t="e">
        <f t="shared" si="8"/>
        <v>#NUM!</v>
      </c>
      <c r="C148" s="81" t="e">
        <f>IF(LARGE('YTD Scores'!AN$2:AN$121,A148)&gt;0.99,LARGE('YTD Scores'!AN$2:AN$121,A148),0)</f>
        <v>#NUM!</v>
      </c>
      <c r="E148" s="21" t="e">
        <f>IF(C148&gt;0,VLOOKUP(C148,'YTD Scores'!AN$2:AQ$121,4,FALSE),"")</f>
        <v>#NUM!</v>
      </c>
      <c r="F148" s="80" t="e">
        <f>IF($C148&gt;0,IF(VLOOKUP($C148,'YTD Scores'!$AN$2:$BC$121,F$2,FALSE)&gt;0,VLOOKUP($C148,'YTD Scores'!$AN$2:$BC$121,F$2,FALSE),""),"")</f>
        <v>#NUM!</v>
      </c>
      <c r="G148" s="80" t="e">
        <f>IF($C148&gt;0,IF(VLOOKUP($C148,'YTD Scores'!$AN$2:$BC$121,G$2,FALSE)&gt;0,VLOOKUP($C148,'YTD Scores'!$AN$2:$BC$121,G$2,FALSE),""),"")</f>
        <v>#NUM!</v>
      </c>
      <c r="H148" s="80" t="e">
        <f>IF($C148&gt;0,IF(VLOOKUP($C148,'YTD Scores'!$AN$2:$BC$121,H$2,FALSE)&gt;0,VLOOKUP($C148,'YTD Scores'!$AN$2:$BC$121,H$2,FALSE),""),"")</f>
        <v>#NUM!</v>
      </c>
      <c r="I148" s="80" t="e">
        <f>IF($C148&gt;0,IF(VLOOKUP($C148,'YTD Scores'!$AN$2:$BC$121,I$2,FALSE)&gt;0,VLOOKUP($C148,'YTD Scores'!$AN$2:$BC$121,I$2,FALSE),""),"")</f>
        <v>#NUM!</v>
      </c>
      <c r="J148" s="80" t="e">
        <f>IF($C148&gt;0,IF(VLOOKUP($C148,'YTD Scores'!$AN$2:$BC$121,J$2,FALSE)&gt;0,VLOOKUP($C148,'YTD Scores'!$AN$2:$BC$121,J$2,FALSE),""),"")</f>
        <v>#NUM!</v>
      </c>
      <c r="K148" s="80" t="e">
        <f>IF($C148&gt;0,IF(VLOOKUP($C148,'YTD Scores'!$AN$2:$BC$121,K$2,FALSE)&gt;0,VLOOKUP($C148,'YTD Scores'!$AN$2:$BC$121,K$2,FALSE),""),"")</f>
        <v>#NUM!</v>
      </c>
      <c r="L148" s="80" t="e">
        <f>IF($C148&gt;0,IF(VLOOKUP($C148,'YTD Scores'!$AN$2:$BC$121,L$2,FALSE)&gt;0,VLOOKUP($C148,'YTD Scores'!$AN$2:$BC$121,L$2,FALSE),""),"")</f>
        <v>#NUM!</v>
      </c>
      <c r="M148" s="80" t="e">
        <f>IF($C148&gt;0,IF(VLOOKUP($C148,'YTD Scores'!$AN$2:$BC$121,M$2,FALSE)&gt;0,VLOOKUP($C148,'YTD Scores'!$AN$2:$BC$121,M$2,FALSE),""),"")</f>
        <v>#NUM!</v>
      </c>
      <c r="N148" s="80" t="e">
        <f>IF($C148&gt;0,IF(VLOOKUP($C148,'YTD Scores'!$AN$2:$BC$121,N$2,FALSE)&gt;0,VLOOKUP($C148,'YTD Scores'!$AN$2:$BC$121,N$2,FALSE),""),"")</f>
        <v>#NUM!</v>
      </c>
      <c r="O148" s="80" t="e">
        <f>IF($C148&gt;0,IF(VLOOKUP($C148,'YTD Scores'!$AN$2:$BC$121,O$2,FALSE)&gt;0,VLOOKUP($C148,'YTD Scores'!$AN$2:$BC$121,O$2,FALSE),""),"")</f>
        <v>#NUM!</v>
      </c>
      <c r="P148" s="80" t="e">
        <f>IF($C148&gt;0,IF(VLOOKUP($C148,'YTD Scores'!$AN$2:$BC$121,P$2,FALSE)&gt;0,VLOOKUP($C148,'YTD Scores'!$AN$2:$BC$121,P$2,FALSE),""),"")</f>
        <v>#NUM!</v>
      </c>
      <c r="Q148" s="80" t="e">
        <f>IF($C148&gt;0,IF(VLOOKUP($C148,'YTD Scores'!$AN$2:$BC$121,Q$2,FALSE)&gt;0,VLOOKUP($C148,'YTD Scores'!$AN$2:$BC$121,Q$2,FALSE),""),"")</f>
        <v>#NUM!</v>
      </c>
    </row>
    <row r="149" spans="1:17" ht="10.95" customHeight="1" x14ac:dyDescent="0.25">
      <c r="A149" s="1">
        <f t="shared" si="7"/>
        <v>146</v>
      </c>
      <c r="B149" s="35" t="e">
        <f t="shared" si="8"/>
        <v>#NUM!</v>
      </c>
      <c r="C149" s="81" t="e">
        <f>IF(LARGE('YTD Scores'!AN$2:AN$121,A149)&gt;0.99,LARGE('YTD Scores'!AN$2:AN$121,A149),0)</f>
        <v>#NUM!</v>
      </c>
      <c r="E149" s="21" t="e">
        <f>IF(C149&gt;0,VLOOKUP(C149,'YTD Scores'!AN$2:AQ$121,4,FALSE),"")</f>
        <v>#NUM!</v>
      </c>
      <c r="F149" s="80" t="e">
        <f>IF($C149&gt;0,IF(VLOOKUP($C149,'YTD Scores'!$AN$2:$BC$121,F$2,FALSE)&gt;0,VLOOKUP($C149,'YTD Scores'!$AN$2:$BC$121,F$2,FALSE),""),"")</f>
        <v>#NUM!</v>
      </c>
      <c r="G149" s="80" t="e">
        <f>IF($C149&gt;0,IF(VLOOKUP($C149,'YTD Scores'!$AN$2:$BC$121,G$2,FALSE)&gt;0,VLOOKUP($C149,'YTD Scores'!$AN$2:$BC$121,G$2,FALSE),""),"")</f>
        <v>#NUM!</v>
      </c>
      <c r="H149" s="80" t="e">
        <f>IF($C149&gt;0,IF(VLOOKUP($C149,'YTD Scores'!$AN$2:$BC$121,H$2,FALSE)&gt;0,VLOOKUP($C149,'YTD Scores'!$AN$2:$BC$121,H$2,FALSE),""),"")</f>
        <v>#NUM!</v>
      </c>
      <c r="I149" s="80" t="e">
        <f>IF($C149&gt;0,IF(VLOOKUP($C149,'YTD Scores'!$AN$2:$BC$121,I$2,FALSE)&gt;0,VLOOKUP($C149,'YTD Scores'!$AN$2:$BC$121,I$2,FALSE),""),"")</f>
        <v>#NUM!</v>
      </c>
      <c r="J149" s="80" t="e">
        <f>IF($C149&gt;0,IF(VLOOKUP($C149,'YTD Scores'!$AN$2:$BC$121,J$2,FALSE)&gt;0,VLOOKUP($C149,'YTD Scores'!$AN$2:$BC$121,J$2,FALSE),""),"")</f>
        <v>#NUM!</v>
      </c>
      <c r="K149" s="80" t="e">
        <f>IF($C149&gt;0,IF(VLOOKUP($C149,'YTD Scores'!$AN$2:$BC$121,K$2,FALSE)&gt;0,VLOOKUP($C149,'YTD Scores'!$AN$2:$BC$121,K$2,FALSE),""),"")</f>
        <v>#NUM!</v>
      </c>
      <c r="L149" s="80" t="e">
        <f>IF($C149&gt;0,IF(VLOOKUP($C149,'YTD Scores'!$AN$2:$BC$121,L$2,FALSE)&gt;0,VLOOKUP($C149,'YTD Scores'!$AN$2:$BC$121,L$2,FALSE),""),"")</f>
        <v>#NUM!</v>
      </c>
      <c r="M149" s="80" t="e">
        <f>IF($C149&gt;0,IF(VLOOKUP($C149,'YTD Scores'!$AN$2:$BC$121,M$2,FALSE)&gt;0,VLOOKUP($C149,'YTD Scores'!$AN$2:$BC$121,M$2,FALSE),""),"")</f>
        <v>#NUM!</v>
      </c>
      <c r="N149" s="80" t="e">
        <f>IF($C149&gt;0,IF(VLOOKUP($C149,'YTD Scores'!$AN$2:$BC$121,N$2,FALSE)&gt;0,VLOOKUP($C149,'YTD Scores'!$AN$2:$BC$121,N$2,FALSE),""),"")</f>
        <v>#NUM!</v>
      </c>
      <c r="O149" s="80" t="e">
        <f>IF($C149&gt;0,IF(VLOOKUP($C149,'YTD Scores'!$AN$2:$BC$121,O$2,FALSE)&gt;0,VLOOKUP($C149,'YTD Scores'!$AN$2:$BC$121,O$2,FALSE),""),"")</f>
        <v>#NUM!</v>
      </c>
      <c r="P149" s="80" t="e">
        <f>IF($C149&gt;0,IF(VLOOKUP($C149,'YTD Scores'!$AN$2:$BC$121,P$2,FALSE)&gt;0,VLOOKUP($C149,'YTD Scores'!$AN$2:$BC$121,P$2,FALSE),""),"")</f>
        <v>#NUM!</v>
      </c>
      <c r="Q149" s="80" t="e">
        <f>IF($C149&gt;0,IF(VLOOKUP($C149,'YTD Scores'!$AN$2:$BC$121,Q$2,FALSE)&gt;0,VLOOKUP($C149,'YTD Scores'!$AN$2:$BC$121,Q$2,FALSE),""),"")</f>
        <v>#NUM!</v>
      </c>
    </row>
    <row r="150" spans="1:17" ht="10.95" customHeight="1" x14ac:dyDescent="0.25">
      <c r="A150" s="1">
        <f t="shared" si="7"/>
        <v>147</v>
      </c>
      <c r="B150" s="35" t="e">
        <f t="shared" si="8"/>
        <v>#NUM!</v>
      </c>
      <c r="C150" s="81" t="e">
        <f>IF(LARGE('YTD Scores'!AN$2:AN$121,A150)&gt;0.99,LARGE('YTD Scores'!AN$2:AN$121,A150),0)</f>
        <v>#NUM!</v>
      </c>
      <c r="E150" s="21" t="e">
        <f>IF(C150&gt;0,VLOOKUP(C150,'YTD Scores'!AN$2:AQ$121,4,FALSE),"")</f>
        <v>#NUM!</v>
      </c>
      <c r="F150" s="80" t="e">
        <f>IF($C150&gt;0,IF(VLOOKUP($C150,'YTD Scores'!$AN$2:$BC$121,F$2,FALSE)&gt;0,VLOOKUP($C150,'YTD Scores'!$AN$2:$BC$121,F$2,FALSE),""),"")</f>
        <v>#NUM!</v>
      </c>
      <c r="G150" s="80" t="e">
        <f>IF($C150&gt;0,IF(VLOOKUP($C150,'YTD Scores'!$AN$2:$BC$121,G$2,FALSE)&gt;0,VLOOKUP($C150,'YTD Scores'!$AN$2:$BC$121,G$2,FALSE),""),"")</f>
        <v>#NUM!</v>
      </c>
      <c r="H150" s="80" t="e">
        <f>IF($C150&gt;0,IF(VLOOKUP($C150,'YTD Scores'!$AN$2:$BC$121,H$2,FALSE)&gt;0,VLOOKUP($C150,'YTD Scores'!$AN$2:$BC$121,H$2,FALSE),""),"")</f>
        <v>#NUM!</v>
      </c>
      <c r="I150" s="80" t="e">
        <f>IF($C150&gt;0,IF(VLOOKUP($C150,'YTD Scores'!$AN$2:$BC$121,I$2,FALSE)&gt;0,VLOOKUP($C150,'YTD Scores'!$AN$2:$BC$121,I$2,FALSE),""),"")</f>
        <v>#NUM!</v>
      </c>
      <c r="J150" s="80" t="e">
        <f>IF($C150&gt;0,IF(VLOOKUP($C150,'YTD Scores'!$AN$2:$BC$121,J$2,FALSE)&gt;0,VLOOKUP($C150,'YTD Scores'!$AN$2:$BC$121,J$2,FALSE),""),"")</f>
        <v>#NUM!</v>
      </c>
      <c r="K150" s="80" t="e">
        <f>IF($C150&gt;0,IF(VLOOKUP($C150,'YTD Scores'!$AN$2:$BC$121,K$2,FALSE)&gt;0,VLOOKUP($C150,'YTD Scores'!$AN$2:$BC$121,K$2,FALSE),""),"")</f>
        <v>#NUM!</v>
      </c>
      <c r="L150" s="80" t="e">
        <f>IF($C150&gt;0,IF(VLOOKUP($C150,'YTD Scores'!$AN$2:$BC$121,L$2,FALSE)&gt;0,VLOOKUP($C150,'YTD Scores'!$AN$2:$BC$121,L$2,FALSE),""),"")</f>
        <v>#NUM!</v>
      </c>
      <c r="M150" s="80" t="e">
        <f>IF($C150&gt;0,IF(VLOOKUP($C150,'YTD Scores'!$AN$2:$BC$121,M$2,FALSE)&gt;0,VLOOKUP($C150,'YTD Scores'!$AN$2:$BC$121,M$2,FALSE),""),"")</f>
        <v>#NUM!</v>
      </c>
      <c r="N150" s="80" t="e">
        <f>IF($C150&gt;0,IF(VLOOKUP($C150,'YTD Scores'!$AN$2:$BC$121,N$2,FALSE)&gt;0,VLOOKUP($C150,'YTD Scores'!$AN$2:$BC$121,N$2,FALSE),""),"")</f>
        <v>#NUM!</v>
      </c>
      <c r="O150" s="80" t="e">
        <f>IF($C150&gt;0,IF(VLOOKUP($C150,'YTD Scores'!$AN$2:$BC$121,O$2,FALSE)&gt;0,VLOOKUP($C150,'YTD Scores'!$AN$2:$BC$121,O$2,FALSE),""),"")</f>
        <v>#NUM!</v>
      </c>
      <c r="P150" s="80" t="e">
        <f>IF($C150&gt;0,IF(VLOOKUP($C150,'YTD Scores'!$AN$2:$BC$121,P$2,FALSE)&gt;0,VLOOKUP($C150,'YTD Scores'!$AN$2:$BC$121,P$2,FALSE),""),"")</f>
        <v>#NUM!</v>
      </c>
      <c r="Q150" s="80" t="e">
        <f>IF($C150&gt;0,IF(VLOOKUP($C150,'YTD Scores'!$AN$2:$BC$121,Q$2,FALSE)&gt;0,VLOOKUP($C150,'YTD Scores'!$AN$2:$BC$121,Q$2,FALSE),""),"")</f>
        <v>#NUM!</v>
      </c>
    </row>
    <row r="151" spans="1:17" ht="10.95" customHeight="1" x14ac:dyDescent="0.25">
      <c r="A151" s="1">
        <f t="shared" si="7"/>
        <v>148</v>
      </c>
      <c r="B151" s="35" t="e">
        <f t="shared" si="8"/>
        <v>#NUM!</v>
      </c>
      <c r="C151" s="81" t="e">
        <f>IF(LARGE('YTD Scores'!AN$2:AN$121,A151)&gt;0.99,LARGE('YTD Scores'!AN$2:AN$121,A151),0)</f>
        <v>#NUM!</v>
      </c>
      <c r="E151" s="21" t="e">
        <f>IF(C151&gt;0,VLOOKUP(C151,'YTD Scores'!AN$2:AQ$121,4,FALSE),"")</f>
        <v>#NUM!</v>
      </c>
      <c r="F151" s="80" t="e">
        <f>IF($C151&gt;0,IF(VLOOKUP($C151,'YTD Scores'!$AN$2:$BC$121,F$2,FALSE)&gt;0,VLOOKUP($C151,'YTD Scores'!$AN$2:$BC$121,F$2,FALSE),""),"")</f>
        <v>#NUM!</v>
      </c>
      <c r="G151" s="80" t="e">
        <f>IF($C151&gt;0,IF(VLOOKUP($C151,'YTD Scores'!$AN$2:$BC$121,G$2,FALSE)&gt;0,VLOOKUP($C151,'YTD Scores'!$AN$2:$BC$121,G$2,FALSE),""),"")</f>
        <v>#NUM!</v>
      </c>
      <c r="H151" s="80" t="e">
        <f>IF($C151&gt;0,IF(VLOOKUP($C151,'YTD Scores'!$AN$2:$BC$121,H$2,FALSE)&gt;0,VLOOKUP($C151,'YTD Scores'!$AN$2:$BC$121,H$2,FALSE),""),"")</f>
        <v>#NUM!</v>
      </c>
      <c r="I151" s="80" t="e">
        <f>IF($C151&gt;0,IF(VLOOKUP($C151,'YTD Scores'!$AN$2:$BC$121,I$2,FALSE)&gt;0,VLOOKUP($C151,'YTD Scores'!$AN$2:$BC$121,I$2,FALSE),""),"")</f>
        <v>#NUM!</v>
      </c>
      <c r="J151" s="80" t="e">
        <f>IF($C151&gt;0,IF(VLOOKUP($C151,'YTD Scores'!$AN$2:$BC$121,J$2,FALSE)&gt;0,VLOOKUP($C151,'YTD Scores'!$AN$2:$BC$121,J$2,FALSE),""),"")</f>
        <v>#NUM!</v>
      </c>
      <c r="K151" s="80" t="e">
        <f>IF($C151&gt;0,IF(VLOOKUP($C151,'YTD Scores'!$AN$2:$BC$121,K$2,FALSE)&gt;0,VLOOKUP($C151,'YTD Scores'!$AN$2:$BC$121,K$2,FALSE),""),"")</f>
        <v>#NUM!</v>
      </c>
      <c r="L151" s="80" t="e">
        <f>IF($C151&gt;0,IF(VLOOKUP($C151,'YTD Scores'!$AN$2:$BC$121,L$2,FALSE)&gt;0,VLOOKUP($C151,'YTD Scores'!$AN$2:$BC$121,L$2,FALSE),""),"")</f>
        <v>#NUM!</v>
      </c>
      <c r="M151" s="80" t="e">
        <f>IF($C151&gt;0,IF(VLOOKUP($C151,'YTD Scores'!$AN$2:$BC$121,M$2,FALSE)&gt;0,VLOOKUP($C151,'YTD Scores'!$AN$2:$BC$121,M$2,FALSE),""),"")</f>
        <v>#NUM!</v>
      </c>
      <c r="N151" s="80" t="e">
        <f>IF($C151&gt;0,IF(VLOOKUP($C151,'YTD Scores'!$AN$2:$BC$121,N$2,FALSE)&gt;0,VLOOKUP($C151,'YTD Scores'!$AN$2:$BC$121,N$2,FALSE),""),"")</f>
        <v>#NUM!</v>
      </c>
      <c r="O151" s="80" t="e">
        <f>IF($C151&gt;0,IF(VLOOKUP($C151,'YTD Scores'!$AN$2:$BC$121,O$2,FALSE)&gt;0,VLOOKUP($C151,'YTD Scores'!$AN$2:$BC$121,O$2,FALSE),""),"")</f>
        <v>#NUM!</v>
      </c>
      <c r="P151" s="80" t="e">
        <f>IF($C151&gt;0,IF(VLOOKUP($C151,'YTD Scores'!$AN$2:$BC$121,P$2,FALSE)&gt;0,VLOOKUP($C151,'YTD Scores'!$AN$2:$BC$121,P$2,FALSE),""),"")</f>
        <v>#NUM!</v>
      </c>
      <c r="Q151" s="80" t="e">
        <f>IF($C151&gt;0,IF(VLOOKUP($C151,'YTD Scores'!$AN$2:$BC$121,Q$2,FALSE)&gt;0,VLOOKUP($C151,'YTD Scores'!$AN$2:$BC$121,Q$2,FALSE),""),"")</f>
        <v>#NUM!</v>
      </c>
    </row>
    <row r="152" spans="1:17" ht="10.95" customHeight="1" x14ac:dyDescent="0.25">
      <c r="A152" s="1">
        <f t="shared" si="7"/>
        <v>149</v>
      </c>
      <c r="B152" s="35" t="e">
        <f t="shared" si="8"/>
        <v>#NUM!</v>
      </c>
      <c r="C152" s="81" t="e">
        <f>IF(LARGE('YTD Scores'!AN$2:AN$121,A152)&gt;0.99,LARGE('YTD Scores'!AN$2:AN$121,A152),0)</f>
        <v>#NUM!</v>
      </c>
      <c r="E152" s="21" t="e">
        <f>IF(C152&gt;0,VLOOKUP(C152,'YTD Scores'!AN$2:AQ$121,4,FALSE),"")</f>
        <v>#NUM!</v>
      </c>
      <c r="F152" s="80" t="e">
        <f>IF($C152&gt;0,IF(VLOOKUP($C152,'YTD Scores'!$AN$2:$BC$121,F$2,FALSE)&gt;0,VLOOKUP($C152,'YTD Scores'!$AN$2:$BC$121,F$2,FALSE),""),"")</f>
        <v>#NUM!</v>
      </c>
      <c r="G152" s="80" t="e">
        <f>IF($C152&gt;0,IF(VLOOKUP($C152,'YTD Scores'!$AN$2:$BC$121,G$2,FALSE)&gt;0,VLOOKUP($C152,'YTD Scores'!$AN$2:$BC$121,G$2,FALSE),""),"")</f>
        <v>#NUM!</v>
      </c>
      <c r="H152" s="80" t="e">
        <f>IF($C152&gt;0,IF(VLOOKUP($C152,'YTD Scores'!$AN$2:$BC$121,H$2,FALSE)&gt;0,VLOOKUP($C152,'YTD Scores'!$AN$2:$BC$121,H$2,FALSE),""),"")</f>
        <v>#NUM!</v>
      </c>
      <c r="I152" s="80" t="e">
        <f>IF($C152&gt;0,IF(VLOOKUP($C152,'YTD Scores'!$AN$2:$BC$121,I$2,FALSE)&gt;0,VLOOKUP($C152,'YTD Scores'!$AN$2:$BC$121,I$2,FALSE),""),"")</f>
        <v>#NUM!</v>
      </c>
      <c r="J152" s="80" t="e">
        <f>IF($C152&gt;0,IF(VLOOKUP($C152,'YTD Scores'!$AN$2:$BC$121,J$2,FALSE)&gt;0,VLOOKUP($C152,'YTD Scores'!$AN$2:$BC$121,J$2,FALSE),""),"")</f>
        <v>#NUM!</v>
      </c>
      <c r="K152" s="80" t="e">
        <f>IF($C152&gt;0,IF(VLOOKUP($C152,'YTD Scores'!$AN$2:$BC$121,K$2,FALSE)&gt;0,VLOOKUP($C152,'YTD Scores'!$AN$2:$BC$121,K$2,FALSE),""),"")</f>
        <v>#NUM!</v>
      </c>
      <c r="L152" s="80" t="e">
        <f>IF($C152&gt;0,IF(VLOOKUP($C152,'YTD Scores'!$AN$2:$BC$121,L$2,FALSE)&gt;0,VLOOKUP($C152,'YTD Scores'!$AN$2:$BC$121,L$2,FALSE),""),"")</f>
        <v>#NUM!</v>
      </c>
      <c r="M152" s="80" t="e">
        <f>IF($C152&gt;0,IF(VLOOKUP($C152,'YTD Scores'!$AN$2:$BC$121,M$2,FALSE)&gt;0,VLOOKUP($C152,'YTD Scores'!$AN$2:$BC$121,M$2,FALSE),""),"")</f>
        <v>#NUM!</v>
      </c>
      <c r="N152" s="80" t="e">
        <f>IF($C152&gt;0,IF(VLOOKUP($C152,'YTD Scores'!$AN$2:$BC$121,N$2,FALSE)&gt;0,VLOOKUP($C152,'YTD Scores'!$AN$2:$BC$121,N$2,FALSE),""),"")</f>
        <v>#NUM!</v>
      </c>
      <c r="O152" s="80" t="e">
        <f>IF($C152&gt;0,IF(VLOOKUP($C152,'YTD Scores'!$AN$2:$BC$121,O$2,FALSE)&gt;0,VLOOKUP($C152,'YTD Scores'!$AN$2:$BC$121,O$2,FALSE),""),"")</f>
        <v>#NUM!</v>
      </c>
      <c r="P152" s="80" t="e">
        <f>IF($C152&gt;0,IF(VLOOKUP($C152,'YTD Scores'!$AN$2:$BC$121,P$2,FALSE)&gt;0,VLOOKUP($C152,'YTD Scores'!$AN$2:$BC$121,P$2,FALSE),""),"")</f>
        <v>#NUM!</v>
      </c>
      <c r="Q152" s="80" t="e">
        <f>IF($C152&gt;0,IF(VLOOKUP($C152,'YTD Scores'!$AN$2:$BC$121,Q$2,FALSE)&gt;0,VLOOKUP($C152,'YTD Scores'!$AN$2:$BC$121,Q$2,FALSE),""),"")</f>
        <v>#NUM!</v>
      </c>
    </row>
    <row r="153" spans="1:17" ht="10.95" customHeight="1" x14ac:dyDescent="0.25">
      <c r="A153" s="1">
        <f t="shared" si="7"/>
        <v>150</v>
      </c>
      <c r="B153" s="35" t="e">
        <f t="shared" si="8"/>
        <v>#NUM!</v>
      </c>
      <c r="C153" s="81" t="e">
        <f>IF(LARGE('YTD Scores'!AN$2:AN$121,A153)&gt;0.99,LARGE('YTD Scores'!AN$2:AN$121,A153),0)</f>
        <v>#NUM!</v>
      </c>
      <c r="E153" s="21" t="e">
        <f>IF(C153&gt;0,VLOOKUP(C153,'YTD Scores'!AN$2:AQ$121,4,FALSE),"")</f>
        <v>#NUM!</v>
      </c>
      <c r="F153" s="80" t="e">
        <f>IF($C153&gt;0,IF(VLOOKUP($C153,'YTD Scores'!$AN$2:$BC$121,F$2,FALSE)&gt;0,VLOOKUP($C153,'YTD Scores'!$AN$2:$BC$121,F$2,FALSE),""),"")</f>
        <v>#NUM!</v>
      </c>
      <c r="G153" s="80" t="e">
        <f>IF($C153&gt;0,IF(VLOOKUP($C153,'YTD Scores'!$AN$2:$BC$121,G$2,FALSE)&gt;0,VLOOKUP($C153,'YTD Scores'!$AN$2:$BC$121,G$2,FALSE),""),"")</f>
        <v>#NUM!</v>
      </c>
      <c r="H153" s="80" t="e">
        <f>IF($C153&gt;0,IF(VLOOKUP($C153,'YTD Scores'!$AN$2:$BC$121,H$2,FALSE)&gt;0,VLOOKUP($C153,'YTD Scores'!$AN$2:$BC$121,H$2,FALSE),""),"")</f>
        <v>#NUM!</v>
      </c>
      <c r="I153" s="80" t="e">
        <f>IF($C153&gt;0,IF(VLOOKUP($C153,'YTD Scores'!$AN$2:$BC$121,I$2,FALSE)&gt;0,VLOOKUP($C153,'YTD Scores'!$AN$2:$BC$121,I$2,FALSE),""),"")</f>
        <v>#NUM!</v>
      </c>
      <c r="J153" s="80" t="e">
        <f>IF($C153&gt;0,IF(VLOOKUP($C153,'YTD Scores'!$AN$2:$BC$121,J$2,FALSE)&gt;0,VLOOKUP($C153,'YTD Scores'!$AN$2:$BC$121,J$2,FALSE),""),"")</f>
        <v>#NUM!</v>
      </c>
      <c r="K153" s="80" t="e">
        <f>IF($C153&gt;0,IF(VLOOKUP($C153,'YTD Scores'!$AN$2:$BC$121,K$2,FALSE)&gt;0,VLOOKUP($C153,'YTD Scores'!$AN$2:$BC$121,K$2,FALSE),""),"")</f>
        <v>#NUM!</v>
      </c>
      <c r="L153" s="80" t="e">
        <f>IF($C153&gt;0,IF(VLOOKUP($C153,'YTD Scores'!$AN$2:$BC$121,L$2,FALSE)&gt;0,VLOOKUP($C153,'YTD Scores'!$AN$2:$BC$121,L$2,FALSE),""),"")</f>
        <v>#NUM!</v>
      </c>
      <c r="M153" s="80" t="e">
        <f>IF($C153&gt;0,IF(VLOOKUP($C153,'YTD Scores'!$AN$2:$BC$121,M$2,FALSE)&gt;0,VLOOKUP($C153,'YTD Scores'!$AN$2:$BC$121,M$2,FALSE),""),"")</f>
        <v>#NUM!</v>
      </c>
      <c r="N153" s="80" t="e">
        <f>IF($C153&gt;0,IF(VLOOKUP($C153,'YTD Scores'!$AN$2:$BC$121,N$2,FALSE)&gt;0,VLOOKUP($C153,'YTD Scores'!$AN$2:$BC$121,N$2,FALSE),""),"")</f>
        <v>#NUM!</v>
      </c>
      <c r="O153" s="80" t="e">
        <f>IF($C153&gt;0,IF(VLOOKUP($C153,'YTD Scores'!$AN$2:$BC$121,O$2,FALSE)&gt;0,VLOOKUP($C153,'YTD Scores'!$AN$2:$BC$121,O$2,FALSE),""),"")</f>
        <v>#NUM!</v>
      </c>
      <c r="P153" s="80" t="e">
        <f>IF($C153&gt;0,IF(VLOOKUP($C153,'YTD Scores'!$AN$2:$BC$121,P$2,FALSE)&gt;0,VLOOKUP($C153,'YTD Scores'!$AN$2:$BC$121,P$2,FALSE),""),"")</f>
        <v>#NUM!</v>
      </c>
      <c r="Q153" s="80" t="e">
        <f>IF($C153&gt;0,IF(VLOOKUP($C153,'YTD Scores'!$AN$2:$BC$121,Q$2,FALSE)&gt;0,VLOOKUP($C153,'YTD Scores'!$AN$2:$BC$121,Q$2,FALSE),""),"")</f>
        <v>#NUM!</v>
      </c>
    </row>
    <row r="154" spans="1:17" ht="10.95" customHeight="1" x14ac:dyDescent="0.25">
      <c r="A154" s="1">
        <f t="shared" si="7"/>
        <v>151</v>
      </c>
      <c r="B154" s="35" t="e">
        <f t="shared" si="8"/>
        <v>#NUM!</v>
      </c>
      <c r="C154" s="81" t="e">
        <f>IF(LARGE('YTD Scores'!AN$2:AN$121,A154)&gt;0.99,LARGE('YTD Scores'!AN$2:AN$121,A154),0)</f>
        <v>#NUM!</v>
      </c>
      <c r="E154" s="21" t="e">
        <f>IF(C154&gt;0,VLOOKUP(C154,'YTD Scores'!AN$2:AQ$121,4,FALSE),"")</f>
        <v>#NUM!</v>
      </c>
      <c r="F154" s="80" t="e">
        <f>IF($C154&gt;0,IF(VLOOKUP($C154,'YTD Scores'!$AN$2:$BC$121,F$2,FALSE)&gt;0,VLOOKUP($C154,'YTD Scores'!$AN$2:$BC$121,F$2,FALSE),""),"")</f>
        <v>#NUM!</v>
      </c>
      <c r="G154" s="80" t="e">
        <f>IF($C154&gt;0,IF(VLOOKUP($C154,'YTD Scores'!$AN$2:$BC$121,G$2,FALSE)&gt;0,VLOOKUP($C154,'YTD Scores'!$AN$2:$BC$121,G$2,FALSE),""),"")</f>
        <v>#NUM!</v>
      </c>
      <c r="H154" s="80" t="e">
        <f>IF($C154&gt;0,IF(VLOOKUP($C154,'YTD Scores'!$AN$2:$BC$121,H$2,FALSE)&gt;0,VLOOKUP($C154,'YTD Scores'!$AN$2:$BC$121,H$2,FALSE),""),"")</f>
        <v>#NUM!</v>
      </c>
      <c r="I154" s="80" t="e">
        <f>IF($C154&gt;0,IF(VLOOKUP($C154,'YTD Scores'!$AN$2:$BC$121,I$2,FALSE)&gt;0,VLOOKUP($C154,'YTD Scores'!$AN$2:$BC$121,I$2,FALSE),""),"")</f>
        <v>#NUM!</v>
      </c>
      <c r="J154" s="80" t="e">
        <f>IF($C154&gt;0,IF(VLOOKUP($C154,'YTD Scores'!$AN$2:$BC$121,J$2,FALSE)&gt;0,VLOOKUP($C154,'YTD Scores'!$AN$2:$BC$121,J$2,FALSE),""),"")</f>
        <v>#NUM!</v>
      </c>
      <c r="K154" s="80" t="e">
        <f>IF($C154&gt;0,IF(VLOOKUP($C154,'YTD Scores'!$AN$2:$BC$121,K$2,FALSE)&gt;0,VLOOKUP($C154,'YTD Scores'!$AN$2:$BC$121,K$2,FALSE),""),"")</f>
        <v>#NUM!</v>
      </c>
      <c r="L154" s="80" t="e">
        <f>IF($C154&gt;0,IF(VLOOKUP($C154,'YTD Scores'!$AN$2:$BC$121,L$2,FALSE)&gt;0,VLOOKUP($C154,'YTD Scores'!$AN$2:$BC$121,L$2,FALSE),""),"")</f>
        <v>#NUM!</v>
      </c>
      <c r="M154" s="80" t="e">
        <f>IF($C154&gt;0,IF(VLOOKUP($C154,'YTD Scores'!$AN$2:$BC$121,M$2,FALSE)&gt;0,VLOOKUP($C154,'YTD Scores'!$AN$2:$BC$121,M$2,FALSE),""),"")</f>
        <v>#NUM!</v>
      </c>
      <c r="N154" s="80" t="e">
        <f>IF($C154&gt;0,IF(VLOOKUP($C154,'YTD Scores'!$AN$2:$BC$121,N$2,FALSE)&gt;0,VLOOKUP($C154,'YTD Scores'!$AN$2:$BC$121,N$2,FALSE),""),"")</f>
        <v>#NUM!</v>
      </c>
      <c r="O154" s="80" t="e">
        <f>IF($C154&gt;0,IF(VLOOKUP($C154,'YTD Scores'!$AN$2:$BC$121,O$2,FALSE)&gt;0,VLOOKUP($C154,'YTD Scores'!$AN$2:$BC$121,O$2,FALSE),""),"")</f>
        <v>#NUM!</v>
      </c>
      <c r="P154" s="80" t="e">
        <f>IF($C154&gt;0,IF(VLOOKUP($C154,'YTD Scores'!$AN$2:$BC$121,P$2,FALSE)&gt;0,VLOOKUP($C154,'YTD Scores'!$AN$2:$BC$121,P$2,FALSE),""),"")</f>
        <v>#NUM!</v>
      </c>
      <c r="Q154" s="80" t="e">
        <f>IF($C154&gt;0,IF(VLOOKUP($C154,'YTD Scores'!$AN$2:$BC$121,Q$2,FALSE)&gt;0,VLOOKUP($C154,'YTD Scores'!$AN$2:$BC$121,Q$2,FALSE),""),"")</f>
        <v>#NUM!</v>
      </c>
    </row>
    <row r="155" spans="1:17" ht="10.95" customHeight="1" x14ac:dyDescent="0.25">
      <c r="A155" s="1">
        <f t="shared" si="7"/>
        <v>152</v>
      </c>
      <c r="B155" s="35" t="e">
        <f t="shared" si="8"/>
        <v>#NUM!</v>
      </c>
      <c r="C155" s="81" t="e">
        <f>IF(LARGE('YTD Scores'!AN$2:AN$121,A155)&gt;0.99,LARGE('YTD Scores'!AN$2:AN$121,A155),0)</f>
        <v>#NUM!</v>
      </c>
      <c r="E155" s="21" t="e">
        <f>IF(C155&gt;0,VLOOKUP(C155,'YTD Scores'!AN$2:AQ$121,4,FALSE),"")</f>
        <v>#NUM!</v>
      </c>
      <c r="F155" s="80" t="e">
        <f>IF($C155&gt;0,IF(VLOOKUP($C155,'YTD Scores'!$AN$2:$BC$121,F$2,FALSE)&gt;0,VLOOKUP($C155,'YTD Scores'!$AN$2:$BC$121,F$2,FALSE),""),"")</f>
        <v>#NUM!</v>
      </c>
      <c r="G155" s="80" t="e">
        <f>IF($C155&gt;0,IF(VLOOKUP($C155,'YTD Scores'!$AN$2:$BC$121,G$2,FALSE)&gt;0,VLOOKUP($C155,'YTD Scores'!$AN$2:$BC$121,G$2,FALSE),""),"")</f>
        <v>#NUM!</v>
      </c>
      <c r="H155" s="80" t="e">
        <f>IF($C155&gt;0,IF(VLOOKUP($C155,'YTD Scores'!$AN$2:$BC$121,H$2,FALSE)&gt;0,VLOOKUP($C155,'YTD Scores'!$AN$2:$BC$121,H$2,FALSE),""),"")</f>
        <v>#NUM!</v>
      </c>
      <c r="I155" s="80" t="e">
        <f>IF($C155&gt;0,IF(VLOOKUP($C155,'YTD Scores'!$AN$2:$BC$121,I$2,FALSE)&gt;0,VLOOKUP($C155,'YTD Scores'!$AN$2:$BC$121,I$2,FALSE),""),"")</f>
        <v>#NUM!</v>
      </c>
      <c r="J155" s="80" t="e">
        <f>IF($C155&gt;0,IF(VLOOKUP($C155,'YTD Scores'!$AN$2:$BC$121,J$2,FALSE)&gt;0,VLOOKUP($C155,'YTD Scores'!$AN$2:$BC$121,J$2,FALSE),""),"")</f>
        <v>#NUM!</v>
      </c>
      <c r="K155" s="80" t="e">
        <f>IF($C155&gt;0,IF(VLOOKUP($C155,'YTD Scores'!$AN$2:$BC$121,K$2,FALSE)&gt;0,VLOOKUP($C155,'YTD Scores'!$AN$2:$BC$121,K$2,FALSE),""),"")</f>
        <v>#NUM!</v>
      </c>
      <c r="L155" s="80" t="e">
        <f>IF($C155&gt;0,IF(VLOOKUP($C155,'YTD Scores'!$AN$2:$BC$121,L$2,FALSE)&gt;0,VLOOKUP($C155,'YTD Scores'!$AN$2:$BC$121,L$2,FALSE),""),"")</f>
        <v>#NUM!</v>
      </c>
      <c r="M155" s="80" t="e">
        <f>IF($C155&gt;0,IF(VLOOKUP($C155,'YTD Scores'!$AN$2:$BC$121,M$2,FALSE)&gt;0,VLOOKUP($C155,'YTD Scores'!$AN$2:$BC$121,M$2,FALSE),""),"")</f>
        <v>#NUM!</v>
      </c>
      <c r="N155" s="80" t="e">
        <f>IF($C155&gt;0,IF(VLOOKUP($C155,'YTD Scores'!$AN$2:$BC$121,N$2,FALSE)&gt;0,VLOOKUP($C155,'YTD Scores'!$AN$2:$BC$121,N$2,FALSE),""),"")</f>
        <v>#NUM!</v>
      </c>
      <c r="O155" s="80" t="e">
        <f>IF($C155&gt;0,IF(VLOOKUP($C155,'YTD Scores'!$AN$2:$BC$121,O$2,FALSE)&gt;0,VLOOKUP($C155,'YTD Scores'!$AN$2:$BC$121,O$2,FALSE),""),"")</f>
        <v>#NUM!</v>
      </c>
      <c r="P155" s="80" t="e">
        <f>IF($C155&gt;0,IF(VLOOKUP($C155,'YTD Scores'!$AN$2:$BC$121,P$2,FALSE)&gt;0,VLOOKUP($C155,'YTD Scores'!$AN$2:$BC$121,P$2,FALSE),""),"")</f>
        <v>#NUM!</v>
      </c>
      <c r="Q155" s="80" t="e">
        <f>IF($C155&gt;0,IF(VLOOKUP($C155,'YTD Scores'!$AN$2:$BC$121,Q$2,FALSE)&gt;0,VLOOKUP($C155,'YTD Scores'!$AN$2:$BC$121,Q$2,FALSE),""),"")</f>
        <v>#NUM!</v>
      </c>
    </row>
    <row r="156" spans="1:17" ht="10.95" customHeight="1" x14ac:dyDescent="0.25">
      <c r="A156" s="1">
        <f t="shared" si="7"/>
        <v>153</v>
      </c>
      <c r="B156" s="35" t="e">
        <f t="shared" si="8"/>
        <v>#NUM!</v>
      </c>
      <c r="C156" s="81" t="e">
        <f>IF(LARGE('YTD Scores'!AN$2:AN$121,A156)&gt;0.99,LARGE('YTD Scores'!AN$2:AN$121,A156),0)</f>
        <v>#NUM!</v>
      </c>
      <c r="E156" s="21" t="e">
        <f>IF(C156&gt;0,VLOOKUP(C156,'YTD Scores'!AN$2:AQ$121,4,FALSE),"")</f>
        <v>#NUM!</v>
      </c>
      <c r="F156" s="80" t="e">
        <f>IF($C156&gt;0,IF(VLOOKUP($C156,'YTD Scores'!$AN$2:$BC$121,F$2,FALSE)&gt;0,VLOOKUP($C156,'YTD Scores'!$AN$2:$BC$121,F$2,FALSE),""),"")</f>
        <v>#NUM!</v>
      </c>
      <c r="G156" s="80" t="e">
        <f>IF($C156&gt;0,IF(VLOOKUP($C156,'YTD Scores'!$AN$2:$BC$121,G$2,FALSE)&gt;0,VLOOKUP($C156,'YTD Scores'!$AN$2:$BC$121,G$2,FALSE),""),"")</f>
        <v>#NUM!</v>
      </c>
      <c r="H156" s="80" t="e">
        <f>IF($C156&gt;0,IF(VLOOKUP($C156,'YTD Scores'!$AN$2:$BC$121,H$2,FALSE)&gt;0,VLOOKUP($C156,'YTD Scores'!$AN$2:$BC$121,H$2,FALSE),""),"")</f>
        <v>#NUM!</v>
      </c>
      <c r="I156" s="80" t="e">
        <f>IF($C156&gt;0,IF(VLOOKUP($C156,'YTD Scores'!$AN$2:$BC$121,I$2,FALSE)&gt;0,VLOOKUP($C156,'YTD Scores'!$AN$2:$BC$121,I$2,FALSE),""),"")</f>
        <v>#NUM!</v>
      </c>
      <c r="J156" s="80" t="e">
        <f>IF($C156&gt;0,IF(VLOOKUP($C156,'YTD Scores'!$AN$2:$BC$121,J$2,FALSE)&gt;0,VLOOKUP($C156,'YTD Scores'!$AN$2:$BC$121,J$2,FALSE),""),"")</f>
        <v>#NUM!</v>
      </c>
      <c r="K156" s="80" t="e">
        <f>IF($C156&gt;0,IF(VLOOKUP($C156,'YTD Scores'!$AN$2:$BC$121,K$2,FALSE)&gt;0,VLOOKUP($C156,'YTD Scores'!$AN$2:$BC$121,K$2,FALSE),""),"")</f>
        <v>#NUM!</v>
      </c>
      <c r="L156" s="80" t="e">
        <f>IF($C156&gt;0,IF(VLOOKUP($C156,'YTD Scores'!$AN$2:$BC$121,L$2,FALSE)&gt;0,VLOOKUP($C156,'YTD Scores'!$AN$2:$BC$121,L$2,FALSE),""),"")</f>
        <v>#NUM!</v>
      </c>
      <c r="M156" s="80" t="e">
        <f>IF($C156&gt;0,IF(VLOOKUP($C156,'YTD Scores'!$AN$2:$BC$121,M$2,FALSE)&gt;0,VLOOKUP($C156,'YTD Scores'!$AN$2:$BC$121,M$2,FALSE),""),"")</f>
        <v>#NUM!</v>
      </c>
      <c r="N156" s="80" t="e">
        <f>IF($C156&gt;0,IF(VLOOKUP($C156,'YTD Scores'!$AN$2:$BC$121,N$2,FALSE)&gt;0,VLOOKUP($C156,'YTD Scores'!$AN$2:$BC$121,N$2,FALSE),""),"")</f>
        <v>#NUM!</v>
      </c>
      <c r="O156" s="80" t="e">
        <f>IF($C156&gt;0,IF(VLOOKUP($C156,'YTD Scores'!$AN$2:$BC$121,O$2,FALSE)&gt;0,VLOOKUP($C156,'YTD Scores'!$AN$2:$BC$121,O$2,FALSE),""),"")</f>
        <v>#NUM!</v>
      </c>
      <c r="P156" s="80" t="e">
        <f>IF($C156&gt;0,IF(VLOOKUP($C156,'YTD Scores'!$AN$2:$BC$121,P$2,FALSE)&gt;0,VLOOKUP($C156,'YTD Scores'!$AN$2:$BC$121,P$2,FALSE),""),"")</f>
        <v>#NUM!</v>
      </c>
      <c r="Q156" s="80" t="e">
        <f>IF($C156&gt;0,IF(VLOOKUP($C156,'YTD Scores'!$AN$2:$BC$121,Q$2,FALSE)&gt;0,VLOOKUP($C156,'YTD Scores'!$AN$2:$BC$121,Q$2,FALSE),""),"")</f>
        <v>#NUM!</v>
      </c>
    </row>
    <row r="157" spans="1:17" ht="10.95" customHeight="1" x14ac:dyDescent="0.25">
      <c r="A157" s="1">
        <f t="shared" si="7"/>
        <v>154</v>
      </c>
      <c r="B157" s="35" t="e">
        <f t="shared" si="8"/>
        <v>#NUM!</v>
      </c>
      <c r="C157" s="81" t="e">
        <f>IF(LARGE('YTD Scores'!AN$2:AN$121,A157)&gt;0.99,LARGE('YTD Scores'!AN$2:AN$121,A157),0)</f>
        <v>#NUM!</v>
      </c>
      <c r="E157" s="21" t="e">
        <f>IF(C157&gt;0,VLOOKUP(C157,'YTD Scores'!AN$2:AQ$121,4,FALSE),"")</f>
        <v>#NUM!</v>
      </c>
      <c r="F157" s="80" t="e">
        <f>IF($C157&gt;0,IF(VLOOKUP($C157,'YTD Scores'!$AN$2:$BC$121,F$2,FALSE)&gt;0,VLOOKUP($C157,'YTD Scores'!$AN$2:$BC$121,F$2,FALSE),""),"")</f>
        <v>#NUM!</v>
      </c>
      <c r="G157" s="80" t="e">
        <f>IF($C157&gt;0,IF(VLOOKUP($C157,'YTD Scores'!$AN$2:$BC$121,G$2,FALSE)&gt;0,VLOOKUP($C157,'YTD Scores'!$AN$2:$BC$121,G$2,FALSE),""),"")</f>
        <v>#NUM!</v>
      </c>
      <c r="H157" s="80" t="e">
        <f>IF($C157&gt;0,IF(VLOOKUP($C157,'YTD Scores'!$AN$2:$BC$121,H$2,FALSE)&gt;0,VLOOKUP($C157,'YTD Scores'!$AN$2:$BC$121,H$2,FALSE),""),"")</f>
        <v>#NUM!</v>
      </c>
      <c r="I157" s="80" t="e">
        <f>IF($C157&gt;0,IF(VLOOKUP($C157,'YTD Scores'!$AN$2:$BC$121,I$2,FALSE)&gt;0,VLOOKUP($C157,'YTD Scores'!$AN$2:$BC$121,I$2,FALSE),""),"")</f>
        <v>#NUM!</v>
      </c>
      <c r="J157" s="80" t="e">
        <f>IF($C157&gt;0,IF(VLOOKUP($C157,'YTD Scores'!$AN$2:$BC$121,J$2,FALSE)&gt;0,VLOOKUP($C157,'YTD Scores'!$AN$2:$BC$121,J$2,FALSE),""),"")</f>
        <v>#NUM!</v>
      </c>
      <c r="K157" s="80" t="e">
        <f>IF($C157&gt;0,IF(VLOOKUP($C157,'YTD Scores'!$AN$2:$BC$121,K$2,FALSE)&gt;0,VLOOKUP($C157,'YTD Scores'!$AN$2:$BC$121,K$2,FALSE),""),"")</f>
        <v>#NUM!</v>
      </c>
      <c r="L157" s="80" t="e">
        <f>IF($C157&gt;0,IF(VLOOKUP($C157,'YTD Scores'!$AN$2:$BC$121,L$2,FALSE)&gt;0,VLOOKUP($C157,'YTD Scores'!$AN$2:$BC$121,L$2,FALSE),""),"")</f>
        <v>#NUM!</v>
      </c>
      <c r="M157" s="80" t="e">
        <f>IF($C157&gt;0,IF(VLOOKUP($C157,'YTD Scores'!$AN$2:$BC$121,M$2,FALSE)&gt;0,VLOOKUP($C157,'YTD Scores'!$AN$2:$BC$121,M$2,FALSE),""),"")</f>
        <v>#NUM!</v>
      </c>
      <c r="N157" s="80" t="e">
        <f>IF($C157&gt;0,IF(VLOOKUP($C157,'YTD Scores'!$AN$2:$BC$121,N$2,FALSE)&gt;0,VLOOKUP($C157,'YTD Scores'!$AN$2:$BC$121,N$2,FALSE),""),"")</f>
        <v>#NUM!</v>
      </c>
      <c r="O157" s="80" t="e">
        <f>IF($C157&gt;0,IF(VLOOKUP($C157,'YTD Scores'!$AN$2:$BC$121,O$2,FALSE)&gt;0,VLOOKUP($C157,'YTD Scores'!$AN$2:$BC$121,O$2,FALSE),""),"")</f>
        <v>#NUM!</v>
      </c>
      <c r="P157" s="80" t="e">
        <f>IF($C157&gt;0,IF(VLOOKUP($C157,'YTD Scores'!$AN$2:$BC$121,P$2,FALSE)&gt;0,VLOOKUP($C157,'YTD Scores'!$AN$2:$BC$121,P$2,FALSE),""),"")</f>
        <v>#NUM!</v>
      </c>
      <c r="Q157" s="80" t="e">
        <f>IF($C157&gt;0,IF(VLOOKUP($C157,'YTD Scores'!$AN$2:$BC$121,Q$2,FALSE)&gt;0,VLOOKUP($C157,'YTD Scores'!$AN$2:$BC$121,Q$2,FALSE),""),"")</f>
        <v>#NUM!</v>
      </c>
    </row>
    <row r="158" spans="1:17" ht="10.95" customHeight="1" x14ac:dyDescent="0.25">
      <c r="A158" s="1">
        <f t="shared" si="7"/>
        <v>155</v>
      </c>
      <c r="B158" s="35" t="e">
        <f t="shared" si="8"/>
        <v>#NUM!</v>
      </c>
      <c r="C158" s="81" t="e">
        <f>IF(LARGE('YTD Scores'!AN$2:AN$121,A158)&gt;0.99,LARGE('YTD Scores'!AN$2:AN$121,A158),0)</f>
        <v>#NUM!</v>
      </c>
      <c r="E158" s="21" t="e">
        <f>IF(C158&gt;0,VLOOKUP(C158,'YTD Scores'!AN$2:AQ$121,4,FALSE),"")</f>
        <v>#NUM!</v>
      </c>
      <c r="F158" s="80" t="e">
        <f>IF($C158&gt;0,IF(VLOOKUP($C158,'YTD Scores'!$AN$2:$BC$121,F$2,FALSE)&gt;0,VLOOKUP($C158,'YTD Scores'!$AN$2:$BC$121,F$2,FALSE),""),"")</f>
        <v>#NUM!</v>
      </c>
      <c r="G158" s="80" t="e">
        <f>IF($C158&gt;0,IF(VLOOKUP($C158,'YTD Scores'!$AN$2:$BC$121,G$2,FALSE)&gt;0,VLOOKUP($C158,'YTD Scores'!$AN$2:$BC$121,G$2,FALSE),""),"")</f>
        <v>#NUM!</v>
      </c>
      <c r="H158" s="80" t="e">
        <f>IF($C158&gt;0,IF(VLOOKUP($C158,'YTD Scores'!$AN$2:$BC$121,H$2,FALSE)&gt;0,VLOOKUP($C158,'YTD Scores'!$AN$2:$BC$121,H$2,FALSE),""),"")</f>
        <v>#NUM!</v>
      </c>
      <c r="I158" s="80" t="e">
        <f>IF($C158&gt;0,IF(VLOOKUP($C158,'YTD Scores'!$AN$2:$BC$121,I$2,FALSE)&gt;0,VLOOKUP($C158,'YTD Scores'!$AN$2:$BC$121,I$2,FALSE),""),"")</f>
        <v>#NUM!</v>
      </c>
      <c r="J158" s="80" t="e">
        <f>IF($C158&gt;0,IF(VLOOKUP($C158,'YTD Scores'!$AN$2:$BC$121,J$2,FALSE)&gt;0,VLOOKUP($C158,'YTD Scores'!$AN$2:$BC$121,J$2,FALSE),""),"")</f>
        <v>#NUM!</v>
      </c>
      <c r="K158" s="80" t="e">
        <f>IF($C158&gt;0,IF(VLOOKUP($C158,'YTD Scores'!$AN$2:$BC$121,K$2,FALSE)&gt;0,VLOOKUP($C158,'YTD Scores'!$AN$2:$BC$121,K$2,FALSE),""),"")</f>
        <v>#NUM!</v>
      </c>
      <c r="L158" s="80" t="e">
        <f>IF($C158&gt;0,IF(VLOOKUP($C158,'YTD Scores'!$AN$2:$BC$121,L$2,FALSE)&gt;0,VLOOKUP($C158,'YTD Scores'!$AN$2:$BC$121,L$2,FALSE),""),"")</f>
        <v>#NUM!</v>
      </c>
      <c r="M158" s="80" t="e">
        <f>IF($C158&gt;0,IF(VLOOKUP($C158,'YTD Scores'!$AN$2:$BC$121,M$2,FALSE)&gt;0,VLOOKUP($C158,'YTD Scores'!$AN$2:$BC$121,M$2,FALSE),""),"")</f>
        <v>#NUM!</v>
      </c>
      <c r="N158" s="80" t="e">
        <f>IF($C158&gt;0,IF(VLOOKUP($C158,'YTD Scores'!$AN$2:$BC$121,N$2,FALSE)&gt;0,VLOOKUP($C158,'YTD Scores'!$AN$2:$BC$121,N$2,FALSE),""),"")</f>
        <v>#NUM!</v>
      </c>
      <c r="O158" s="80" t="e">
        <f>IF($C158&gt;0,IF(VLOOKUP($C158,'YTD Scores'!$AN$2:$BC$121,O$2,FALSE)&gt;0,VLOOKUP($C158,'YTD Scores'!$AN$2:$BC$121,O$2,FALSE),""),"")</f>
        <v>#NUM!</v>
      </c>
      <c r="P158" s="80" t="e">
        <f>IF($C158&gt;0,IF(VLOOKUP($C158,'YTD Scores'!$AN$2:$BC$121,P$2,FALSE)&gt;0,VLOOKUP($C158,'YTD Scores'!$AN$2:$BC$121,P$2,FALSE),""),"")</f>
        <v>#NUM!</v>
      </c>
      <c r="Q158" s="80" t="e">
        <f>IF($C158&gt;0,IF(VLOOKUP($C158,'YTD Scores'!$AN$2:$BC$121,Q$2,FALSE)&gt;0,VLOOKUP($C158,'YTD Scores'!$AN$2:$BC$121,Q$2,FALSE),""),"")</f>
        <v>#NUM!</v>
      </c>
    </row>
    <row r="159" spans="1:17" ht="10.95" customHeight="1" x14ac:dyDescent="0.25">
      <c r="A159" s="1">
        <f t="shared" si="7"/>
        <v>156</v>
      </c>
      <c r="B159" s="35" t="e">
        <f t="shared" si="8"/>
        <v>#NUM!</v>
      </c>
      <c r="C159" s="81" t="e">
        <f>IF(LARGE('YTD Scores'!AN$2:AN$121,A159)&gt;0.99,LARGE('YTD Scores'!AN$2:AN$121,A159),0)</f>
        <v>#NUM!</v>
      </c>
      <c r="E159" s="21" t="e">
        <f>IF(C159&gt;0,VLOOKUP(C159,'YTD Scores'!AN$2:AQ$121,4,FALSE),"")</f>
        <v>#NUM!</v>
      </c>
      <c r="F159" s="80" t="e">
        <f>IF($C159&gt;0,IF(VLOOKUP($C159,'YTD Scores'!$AN$2:$BC$121,F$2,FALSE)&gt;0,VLOOKUP($C159,'YTD Scores'!$AN$2:$BC$121,F$2,FALSE),""),"")</f>
        <v>#NUM!</v>
      </c>
      <c r="G159" s="80" t="e">
        <f>IF($C159&gt;0,IF(VLOOKUP($C159,'YTD Scores'!$AN$2:$BC$121,G$2,FALSE)&gt;0,VLOOKUP($C159,'YTD Scores'!$AN$2:$BC$121,G$2,FALSE),""),"")</f>
        <v>#NUM!</v>
      </c>
      <c r="H159" s="80" t="e">
        <f>IF($C159&gt;0,IF(VLOOKUP($C159,'YTD Scores'!$AN$2:$BC$121,H$2,FALSE)&gt;0,VLOOKUP($C159,'YTD Scores'!$AN$2:$BC$121,H$2,FALSE),""),"")</f>
        <v>#NUM!</v>
      </c>
      <c r="I159" s="80" t="e">
        <f>IF($C159&gt;0,IF(VLOOKUP($C159,'YTD Scores'!$AN$2:$BC$121,I$2,FALSE)&gt;0,VLOOKUP($C159,'YTD Scores'!$AN$2:$BC$121,I$2,FALSE),""),"")</f>
        <v>#NUM!</v>
      </c>
      <c r="J159" s="80" t="e">
        <f>IF($C159&gt;0,IF(VLOOKUP($C159,'YTD Scores'!$AN$2:$BC$121,J$2,FALSE)&gt;0,VLOOKUP($C159,'YTD Scores'!$AN$2:$BC$121,J$2,FALSE),""),"")</f>
        <v>#NUM!</v>
      </c>
      <c r="K159" s="80" t="e">
        <f>IF($C159&gt;0,IF(VLOOKUP($C159,'YTD Scores'!$AN$2:$BC$121,K$2,FALSE)&gt;0,VLOOKUP($C159,'YTD Scores'!$AN$2:$BC$121,K$2,FALSE),""),"")</f>
        <v>#NUM!</v>
      </c>
      <c r="L159" s="80" t="e">
        <f>IF($C159&gt;0,IF(VLOOKUP($C159,'YTD Scores'!$AN$2:$BC$121,L$2,FALSE)&gt;0,VLOOKUP($C159,'YTD Scores'!$AN$2:$BC$121,L$2,FALSE),""),"")</f>
        <v>#NUM!</v>
      </c>
      <c r="M159" s="80" t="e">
        <f>IF($C159&gt;0,IF(VLOOKUP($C159,'YTD Scores'!$AN$2:$BC$121,M$2,FALSE)&gt;0,VLOOKUP($C159,'YTD Scores'!$AN$2:$BC$121,M$2,FALSE),""),"")</f>
        <v>#NUM!</v>
      </c>
      <c r="N159" s="80" t="e">
        <f>IF($C159&gt;0,IF(VLOOKUP($C159,'YTD Scores'!$AN$2:$BC$121,N$2,FALSE)&gt;0,VLOOKUP($C159,'YTD Scores'!$AN$2:$BC$121,N$2,FALSE),""),"")</f>
        <v>#NUM!</v>
      </c>
      <c r="O159" s="80" t="e">
        <f>IF($C159&gt;0,IF(VLOOKUP($C159,'YTD Scores'!$AN$2:$BC$121,O$2,FALSE)&gt;0,VLOOKUP($C159,'YTD Scores'!$AN$2:$BC$121,O$2,FALSE),""),"")</f>
        <v>#NUM!</v>
      </c>
      <c r="P159" s="80" t="e">
        <f>IF($C159&gt;0,IF(VLOOKUP($C159,'YTD Scores'!$AN$2:$BC$121,P$2,FALSE)&gt;0,VLOOKUP($C159,'YTD Scores'!$AN$2:$BC$121,P$2,FALSE),""),"")</f>
        <v>#NUM!</v>
      </c>
      <c r="Q159" s="80" t="e">
        <f>IF($C159&gt;0,IF(VLOOKUP($C159,'YTD Scores'!$AN$2:$BC$121,Q$2,FALSE)&gt;0,VLOOKUP($C159,'YTD Scores'!$AN$2:$BC$121,Q$2,FALSE),""),"")</f>
        <v>#NUM!</v>
      </c>
    </row>
    <row r="160" spans="1:17" ht="10.95" customHeight="1" x14ac:dyDescent="0.25">
      <c r="A160" s="1">
        <f t="shared" si="7"/>
        <v>157</v>
      </c>
      <c r="B160" s="35" t="e">
        <f t="shared" si="8"/>
        <v>#NUM!</v>
      </c>
      <c r="C160" s="81" t="e">
        <f>IF(LARGE('YTD Scores'!AN$2:AN$121,A160)&gt;0.99,LARGE('YTD Scores'!AN$2:AN$121,A160),0)</f>
        <v>#NUM!</v>
      </c>
      <c r="E160" s="21" t="e">
        <f>IF(C160&gt;0,VLOOKUP(C160,'YTD Scores'!AN$2:AQ$121,4,FALSE),"")</f>
        <v>#NUM!</v>
      </c>
      <c r="F160" s="80" t="e">
        <f>IF($C160&gt;0,IF(VLOOKUP($C160,'YTD Scores'!$AN$2:$BC$121,F$2,FALSE)&gt;0,VLOOKUP($C160,'YTD Scores'!$AN$2:$BC$121,F$2,FALSE),""),"")</f>
        <v>#NUM!</v>
      </c>
      <c r="G160" s="80" t="e">
        <f>IF($C160&gt;0,IF(VLOOKUP($C160,'YTD Scores'!$AN$2:$BC$121,G$2,FALSE)&gt;0,VLOOKUP($C160,'YTD Scores'!$AN$2:$BC$121,G$2,FALSE),""),"")</f>
        <v>#NUM!</v>
      </c>
      <c r="H160" s="80" t="e">
        <f>IF($C160&gt;0,IF(VLOOKUP($C160,'YTD Scores'!$AN$2:$BC$121,H$2,FALSE)&gt;0,VLOOKUP($C160,'YTD Scores'!$AN$2:$BC$121,H$2,FALSE),""),"")</f>
        <v>#NUM!</v>
      </c>
      <c r="I160" s="80" t="e">
        <f>IF($C160&gt;0,IF(VLOOKUP($C160,'YTD Scores'!$AN$2:$BC$121,I$2,FALSE)&gt;0,VLOOKUP($C160,'YTD Scores'!$AN$2:$BC$121,I$2,FALSE),""),"")</f>
        <v>#NUM!</v>
      </c>
      <c r="J160" s="80" t="e">
        <f>IF($C160&gt;0,IF(VLOOKUP($C160,'YTD Scores'!$AN$2:$BC$121,J$2,FALSE)&gt;0,VLOOKUP($C160,'YTD Scores'!$AN$2:$BC$121,J$2,FALSE),""),"")</f>
        <v>#NUM!</v>
      </c>
      <c r="K160" s="80" t="e">
        <f>IF($C160&gt;0,IF(VLOOKUP($C160,'YTD Scores'!$AN$2:$BC$121,K$2,FALSE)&gt;0,VLOOKUP($C160,'YTD Scores'!$AN$2:$BC$121,K$2,FALSE),""),"")</f>
        <v>#NUM!</v>
      </c>
      <c r="L160" s="80" t="e">
        <f>IF($C160&gt;0,IF(VLOOKUP($C160,'YTD Scores'!$AN$2:$BC$121,L$2,FALSE)&gt;0,VLOOKUP($C160,'YTD Scores'!$AN$2:$BC$121,L$2,FALSE),""),"")</f>
        <v>#NUM!</v>
      </c>
      <c r="M160" s="80" t="e">
        <f>IF($C160&gt;0,IF(VLOOKUP($C160,'YTD Scores'!$AN$2:$BC$121,M$2,FALSE)&gt;0,VLOOKUP($C160,'YTD Scores'!$AN$2:$BC$121,M$2,FALSE),""),"")</f>
        <v>#NUM!</v>
      </c>
      <c r="N160" s="80" t="e">
        <f>IF($C160&gt;0,IF(VLOOKUP($C160,'YTD Scores'!$AN$2:$BC$121,N$2,FALSE)&gt;0,VLOOKUP($C160,'YTD Scores'!$AN$2:$BC$121,N$2,FALSE),""),"")</f>
        <v>#NUM!</v>
      </c>
      <c r="O160" s="80" t="e">
        <f>IF($C160&gt;0,IF(VLOOKUP($C160,'YTD Scores'!$AN$2:$BC$121,O$2,FALSE)&gt;0,VLOOKUP($C160,'YTD Scores'!$AN$2:$BC$121,O$2,FALSE),""),"")</f>
        <v>#NUM!</v>
      </c>
      <c r="P160" s="80" t="e">
        <f>IF($C160&gt;0,IF(VLOOKUP($C160,'YTD Scores'!$AN$2:$BC$121,P$2,FALSE)&gt;0,VLOOKUP($C160,'YTD Scores'!$AN$2:$BC$121,P$2,FALSE),""),"")</f>
        <v>#NUM!</v>
      </c>
      <c r="Q160" s="80" t="e">
        <f>IF($C160&gt;0,IF(VLOOKUP($C160,'YTD Scores'!$AN$2:$BC$121,Q$2,FALSE)&gt;0,VLOOKUP($C160,'YTD Scores'!$AN$2:$BC$121,Q$2,FALSE),""),"")</f>
        <v>#NUM!</v>
      </c>
    </row>
    <row r="161" spans="1:17" ht="10.95" customHeight="1" x14ac:dyDescent="0.25">
      <c r="A161" s="1">
        <f t="shared" si="7"/>
        <v>158</v>
      </c>
      <c r="B161" s="35" t="e">
        <f t="shared" si="8"/>
        <v>#NUM!</v>
      </c>
      <c r="C161" s="81" t="e">
        <f>IF(LARGE('YTD Scores'!AN$2:AN$121,A161)&gt;0.99,LARGE('YTD Scores'!AN$2:AN$121,A161),0)</f>
        <v>#NUM!</v>
      </c>
      <c r="E161" s="21" t="e">
        <f>IF(C161&gt;0,VLOOKUP(C161,'YTD Scores'!AN$2:AQ$121,4,FALSE),"")</f>
        <v>#NUM!</v>
      </c>
      <c r="F161" s="80" t="e">
        <f>IF($C161&gt;0,IF(VLOOKUP($C161,'YTD Scores'!$AN$2:$BC$121,F$2,FALSE)&gt;0,VLOOKUP($C161,'YTD Scores'!$AN$2:$BC$121,F$2,FALSE),""),"")</f>
        <v>#NUM!</v>
      </c>
      <c r="G161" s="80" t="e">
        <f>IF($C161&gt;0,IF(VLOOKUP($C161,'YTD Scores'!$AN$2:$BC$121,G$2,FALSE)&gt;0,VLOOKUP($C161,'YTD Scores'!$AN$2:$BC$121,G$2,FALSE),""),"")</f>
        <v>#NUM!</v>
      </c>
      <c r="H161" s="80" t="e">
        <f>IF($C161&gt;0,IF(VLOOKUP($C161,'YTD Scores'!$AN$2:$BC$121,H$2,FALSE)&gt;0,VLOOKUP($C161,'YTD Scores'!$AN$2:$BC$121,H$2,FALSE),""),"")</f>
        <v>#NUM!</v>
      </c>
      <c r="I161" s="80" t="e">
        <f>IF($C161&gt;0,IF(VLOOKUP($C161,'YTD Scores'!$AN$2:$BC$121,I$2,FALSE)&gt;0,VLOOKUP($C161,'YTD Scores'!$AN$2:$BC$121,I$2,FALSE),""),"")</f>
        <v>#NUM!</v>
      </c>
      <c r="J161" s="80" t="e">
        <f>IF($C161&gt;0,IF(VLOOKUP($C161,'YTD Scores'!$AN$2:$BC$121,J$2,FALSE)&gt;0,VLOOKUP($C161,'YTD Scores'!$AN$2:$BC$121,J$2,FALSE),""),"")</f>
        <v>#NUM!</v>
      </c>
      <c r="K161" s="80" t="e">
        <f>IF($C161&gt;0,IF(VLOOKUP($C161,'YTD Scores'!$AN$2:$BC$121,K$2,FALSE)&gt;0,VLOOKUP($C161,'YTD Scores'!$AN$2:$BC$121,K$2,FALSE),""),"")</f>
        <v>#NUM!</v>
      </c>
      <c r="L161" s="80" t="e">
        <f>IF($C161&gt;0,IF(VLOOKUP($C161,'YTD Scores'!$AN$2:$BC$121,L$2,FALSE)&gt;0,VLOOKUP($C161,'YTD Scores'!$AN$2:$BC$121,L$2,FALSE),""),"")</f>
        <v>#NUM!</v>
      </c>
      <c r="M161" s="80" t="e">
        <f>IF($C161&gt;0,IF(VLOOKUP($C161,'YTD Scores'!$AN$2:$BC$121,M$2,FALSE)&gt;0,VLOOKUP($C161,'YTD Scores'!$AN$2:$BC$121,M$2,FALSE),""),"")</f>
        <v>#NUM!</v>
      </c>
      <c r="N161" s="80" t="e">
        <f>IF($C161&gt;0,IF(VLOOKUP($C161,'YTD Scores'!$AN$2:$BC$121,N$2,FALSE)&gt;0,VLOOKUP($C161,'YTD Scores'!$AN$2:$BC$121,N$2,FALSE),""),"")</f>
        <v>#NUM!</v>
      </c>
      <c r="O161" s="80" t="e">
        <f>IF($C161&gt;0,IF(VLOOKUP($C161,'YTD Scores'!$AN$2:$BC$121,O$2,FALSE)&gt;0,VLOOKUP($C161,'YTD Scores'!$AN$2:$BC$121,O$2,FALSE),""),"")</f>
        <v>#NUM!</v>
      </c>
      <c r="P161" s="80" t="e">
        <f>IF($C161&gt;0,IF(VLOOKUP($C161,'YTD Scores'!$AN$2:$BC$121,P$2,FALSE)&gt;0,VLOOKUP($C161,'YTD Scores'!$AN$2:$BC$121,P$2,FALSE),""),"")</f>
        <v>#NUM!</v>
      </c>
      <c r="Q161" s="80" t="e">
        <f>IF($C161&gt;0,IF(VLOOKUP($C161,'YTD Scores'!$AN$2:$BC$121,Q$2,FALSE)&gt;0,VLOOKUP($C161,'YTD Scores'!$AN$2:$BC$121,Q$2,FALSE),""),"")</f>
        <v>#NUM!</v>
      </c>
    </row>
    <row r="162" spans="1:17" ht="10.95" customHeight="1" x14ac:dyDescent="0.25">
      <c r="A162" s="1">
        <f t="shared" si="7"/>
        <v>159</v>
      </c>
      <c r="B162" s="35" t="e">
        <f t="shared" si="8"/>
        <v>#NUM!</v>
      </c>
      <c r="C162" s="81" t="e">
        <f>IF(LARGE('YTD Scores'!AN$2:AN$121,A162)&gt;0.99,LARGE('YTD Scores'!AN$2:AN$121,A162),0)</f>
        <v>#NUM!</v>
      </c>
      <c r="E162" s="21" t="e">
        <f>IF(C162&gt;0,VLOOKUP(C162,'YTD Scores'!AN$2:AQ$121,4,FALSE),"")</f>
        <v>#NUM!</v>
      </c>
      <c r="F162" s="80" t="e">
        <f>IF($C162&gt;0,IF(VLOOKUP($C162,'YTD Scores'!$AN$2:$BC$121,F$2,FALSE)&gt;0,VLOOKUP($C162,'YTD Scores'!$AN$2:$BC$121,F$2,FALSE),""),"")</f>
        <v>#NUM!</v>
      </c>
      <c r="G162" s="80" t="e">
        <f>IF($C162&gt;0,IF(VLOOKUP($C162,'YTD Scores'!$AN$2:$BC$121,G$2,FALSE)&gt;0,VLOOKUP($C162,'YTD Scores'!$AN$2:$BC$121,G$2,FALSE),""),"")</f>
        <v>#NUM!</v>
      </c>
      <c r="H162" s="80" t="e">
        <f>IF($C162&gt;0,IF(VLOOKUP($C162,'YTD Scores'!$AN$2:$BC$121,H$2,FALSE)&gt;0,VLOOKUP($C162,'YTD Scores'!$AN$2:$BC$121,H$2,FALSE),""),"")</f>
        <v>#NUM!</v>
      </c>
      <c r="I162" s="80" t="e">
        <f>IF($C162&gt;0,IF(VLOOKUP($C162,'YTD Scores'!$AN$2:$BC$121,I$2,FALSE)&gt;0,VLOOKUP($C162,'YTD Scores'!$AN$2:$BC$121,I$2,FALSE),""),"")</f>
        <v>#NUM!</v>
      </c>
      <c r="J162" s="80" t="e">
        <f>IF($C162&gt;0,IF(VLOOKUP($C162,'YTD Scores'!$AN$2:$BC$121,J$2,FALSE)&gt;0,VLOOKUP($C162,'YTD Scores'!$AN$2:$BC$121,J$2,FALSE),""),"")</f>
        <v>#NUM!</v>
      </c>
      <c r="K162" s="80" t="e">
        <f>IF($C162&gt;0,IF(VLOOKUP($C162,'YTD Scores'!$AN$2:$BC$121,K$2,FALSE)&gt;0,VLOOKUP($C162,'YTD Scores'!$AN$2:$BC$121,K$2,FALSE),""),"")</f>
        <v>#NUM!</v>
      </c>
      <c r="L162" s="80" t="e">
        <f>IF($C162&gt;0,IF(VLOOKUP($C162,'YTD Scores'!$AN$2:$BC$121,L$2,FALSE)&gt;0,VLOOKUP($C162,'YTD Scores'!$AN$2:$BC$121,L$2,FALSE),""),"")</f>
        <v>#NUM!</v>
      </c>
      <c r="M162" s="80" t="e">
        <f>IF($C162&gt;0,IF(VLOOKUP($C162,'YTD Scores'!$AN$2:$BC$121,M$2,FALSE)&gt;0,VLOOKUP($C162,'YTD Scores'!$AN$2:$BC$121,M$2,FALSE),""),"")</f>
        <v>#NUM!</v>
      </c>
      <c r="N162" s="80" t="e">
        <f>IF($C162&gt;0,IF(VLOOKUP($C162,'YTD Scores'!$AN$2:$BC$121,N$2,FALSE)&gt;0,VLOOKUP($C162,'YTD Scores'!$AN$2:$BC$121,N$2,FALSE),""),"")</f>
        <v>#NUM!</v>
      </c>
      <c r="O162" s="80" t="e">
        <f>IF($C162&gt;0,IF(VLOOKUP($C162,'YTD Scores'!$AN$2:$BC$121,O$2,FALSE)&gt;0,VLOOKUP($C162,'YTD Scores'!$AN$2:$BC$121,O$2,FALSE),""),"")</f>
        <v>#NUM!</v>
      </c>
      <c r="P162" s="80" t="e">
        <f>IF($C162&gt;0,IF(VLOOKUP($C162,'YTD Scores'!$AN$2:$BC$121,P$2,FALSE)&gt;0,VLOOKUP($C162,'YTD Scores'!$AN$2:$BC$121,P$2,FALSE),""),"")</f>
        <v>#NUM!</v>
      </c>
      <c r="Q162" s="80" t="e">
        <f>IF($C162&gt;0,IF(VLOOKUP($C162,'YTD Scores'!$AN$2:$BC$121,Q$2,FALSE)&gt;0,VLOOKUP($C162,'YTD Scores'!$AN$2:$BC$121,Q$2,FALSE),""),"")</f>
        <v>#NUM!</v>
      </c>
    </row>
    <row r="163" spans="1:17" ht="10.95" customHeight="1" x14ac:dyDescent="0.25">
      <c r="A163" s="1">
        <f t="shared" si="7"/>
        <v>160</v>
      </c>
      <c r="B163" s="35" t="e">
        <f t="shared" si="8"/>
        <v>#NUM!</v>
      </c>
      <c r="C163" s="81" t="e">
        <f>IF(LARGE('YTD Scores'!AN$2:AN$121,A163)&gt;0.99,LARGE('YTD Scores'!AN$2:AN$121,A163),0)</f>
        <v>#NUM!</v>
      </c>
      <c r="E163" s="21" t="e">
        <f>IF(C163&gt;0,VLOOKUP(C163,'YTD Scores'!AN$2:AQ$121,4,FALSE),"")</f>
        <v>#NUM!</v>
      </c>
      <c r="F163" s="80" t="e">
        <f>IF($C163&gt;0,IF(VLOOKUP($C163,'YTD Scores'!$AN$2:$BC$121,F$2,FALSE)&gt;0,VLOOKUP($C163,'YTD Scores'!$AN$2:$BC$121,F$2,FALSE),""),"")</f>
        <v>#NUM!</v>
      </c>
      <c r="G163" s="80" t="e">
        <f>IF($C163&gt;0,IF(VLOOKUP($C163,'YTD Scores'!$AN$2:$BC$121,G$2,FALSE)&gt;0,VLOOKUP($C163,'YTD Scores'!$AN$2:$BC$121,G$2,FALSE),""),"")</f>
        <v>#NUM!</v>
      </c>
      <c r="H163" s="80" t="e">
        <f>IF($C163&gt;0,IF(VLOOKUP($C163,'YTD Scores'!$AN$2:$BC$121,H$2,FALSE)&gt;0,VLOOKUP($C163,'YTD Scores'!$AN$2:$BC$121,H$2,FALSE),""),"")</f>
        <v>#NUM!</v>
      </c>
      <c r="I163" s="80" t="e">
        <f>IF($C163&gt;0,IF(VLOOKUP($C163,'YTD Scores'!$AN$2:$BC$121,I$2,FALSE)&gt;0,VLOOKUP($C163,'YTD Scores'!$AN$2:$BC$121,I$2,FALSE),""),"")</f>
        <v>#NUM!</v>
      </c>
      <c r="J163" s="80" t="e">
        <f>IF($C163&gt;0,IF(VLOOKUP($C163,'YTD Scores'!$AN$2:$BC$121,J$2,FALSE)&gt;0,VLOOKUP($C163,'YTD Scores'!$AN$2:$BC$121,J$2,FALSE),""),"")</f>
        <v>#NUM!</v>
      </c>
      <c r="K163" s="80" t="e">
        <f>IF($C163&gt;0,IF(VLOOKUP($C163,'YTD Scores'!$AN$2:$BC$121,K$2,FALSE)&gt;0,VLOOKUP($C163,'YTD Scores'!$AN$2:$BC$121,K$2,FALSE),""),"")</f>
        <v>#NUM!</v>
      </c>
      <c r="L163" s="80" t="e">
        <f>IF($C163&gt;0,IF(VLOOKUP($C163,'YTD Scores'!$AN$2:$BC$121,L$2,FALSE)&gt;0,VLOOKUP($C163,'YTD Scores'!$AN$2:$BC$121,L$2,FALSE),""),"")</f>
        <v>#NUM!</v>
      </c>
      <c r="M163" s="80" t="e">
        <f>IF($C163&gt;0,IF(VLOOKUP($C163,'YTD Scores'!$AN$2:$BC$121,M$2,FALSE)&gt;0,VLOOKUP($C163,'YTD Scores'!$AN$2:$BC$121,M$2,FALSE),""),"")</f>
        <v>#NUM!</v>
      </c>
      <c r="N163" s="80" t="e">
        <f>IF($C163&gt;0,IF(VLOOKUP($C163,'YTD Scores'!$AN$2:$BC$121,N$2,FALSE)&gt;0,VLOOKUP($C163,'YTD Scores'!$AN$2:$BC$121,N$2,FALSE),""),"")</f>
        <v>#NUM!</v>
      </c>
      <c r="O163" s="80" t="e">
        <f>IF($C163&gt;0,IF(VLOOKUP($C163,'YTD Scores'!$AN$2:$BC$121,O$2,FALSE)&gt;0,VLOOKUP($C163,'YTD Scores'!$AN$2:$BC$121,O$2,FALSE),""),"")</f>
        <v>#NUM!</v>
      </c>
      <c r="P163" s="80" t="e">
        <f>IF($C163&gt;0,IF(VLOOKUP($C163,'YTD Scores'!$AN$2:$BC$121,P$2,FALSE)&gt;0,VLOOKUP($C163,'YTD Scores'!$AN$2:$BC$121,P$2,FALSE),""),"")</f>
        <v>#NUM!</v>
      </c>
      <c r="Q163" s="80" t="e">
        <f>IF($C163&gt;0,IF(VLOOKUP($C163,'YTD Scores'!$AN$2:$BC$121,Q$2,FALSE)&gt;0,VLOOKUP($C163,'YTD Scores'!$AN$2:$BC$121,Q$2,FALSE),""),"")</f>
        <v>#NUM!</v>
      </c>
    </row>
    <row r="164" spans="1:17" ht="10.95" customHeight="1" x14ac:dyDescent="0.25">
      <c r="A164" s="1">
        <f t="shared" si="7"/>
        <v>161</v>
      </c>
      <c r="B164" s="35" t="e">
        <f t="shared" si="8"/>
        <v>#NUM!</v>
      </c>
      <c r="C164" s="81" t="e">
        <f>IF(LARGE('YTD Scores'!AN$2:AN$121,A164)&gt;0.99,LARGE('YTD Scores'!AN$2:AN$121,A164),0)</f>
        <v>#NUM!</v>
      </c>
      <c r="E164" s="21" t="e">
        <f>IF(C164&gt;0,VLOOKUP(C164,'YTD Scores'!AN$2:AQ$121,4,FALSE),"")</f>
        <v>#NUM!</v>
      </c>
      <c r="F164" s="80" t="e">
        <f>IF($C164&gt;0,IF(VLOOKUP($C164,'YTD Scores'!$AN$2:$BC$121,F$2,FALSE)&gt;0,VLOOKUP($C164,'YTD Scores'!$AN$2:$BC$121,F$2,FALSE),""),"")</f>
        <v>#NUM!</v>
      </c>
      <c r="G164" s="80" t="e">
        <f>IF($C164&gt;0,IF(VLOOKUP($C164,'YTD Scores'!$AN$2:$BC$121,G$2,FALSE)&gt;0,VLOOKUP($C164,'YTD Scores'!$AN$2:$BC$121,G$2,FALSE),""),"")</f>
        <v>#NUM!</v>
      </c>
      <c r="H164" s="80" t="e">
        <f>IF($C164&gt;0,IF(VLOOKUP($C164,'YTD Scores'!$AN$2:$BC$121,H$2,FALSE)&gt;0,VLOOKUP($C164,'YTD Scores'!$AN$2:$BC$121,H$2,FALSE),""),"")</f>
        <v>#NUM!</v>
      </c>
      <c r="I164" s="80" t="e">
        <f>IF($C164&gt;0,IF(VLOOKUP($C164,'YTD Scores'!$AN$2:$BC$121,I$2,FALSE)&gt;0,VLOOKUP($C164,'YTD Scores'!$AN$2:$BC$121,I$2,FALSE),""),"")</f>
        <v>#NUM!</v>
      </c>
      <c r="J164" s="80" t="e">
        <f>IF($C164&gt;0,IF(VLOOKUP($C164,'YTD Scores'!$AN$2:$BC$121,J$2,FALSE)&gt;0,VLOOKUP($C164,'YTD Scores'!$AN$2:$BC$121,J$2,FALSE),""),"")</f>
        <v>#NUM!</v>
      </c>
      <c r="K164" s="80" t="e">
        <f>IF($C164&gt;0,IF(VLOOKUP($C164,'YTD Scores'!$AN$2:$BC$121,K$2,FALSE)&gt;0,VLOOKUP($C164,'YTD Scores'!$AN$2:$BC$121,K$2,FALSE),""),"")</f>
        <v>#NUM!</v>
      </c>
      <c r="L164" s="80" t="e">
        <f>IF($C164&gt;0,IF(VLOOKUP($C164,'YTD Scores'!$AN$2:$BC$121,L$2,FALSE)&gt;0,VLOOKUP($C164,'YTD Scores'!$AN$2:$BC$121,L$2,FALSE),""),"")</f>
        <v>#NUM!</v>
      </c>
      <c r="M164" s="80" t="e">
        <f>IF($C164&gt;0,IF(VLOOKUP($C164,'YTD Scores'!$AN$2:$BC$121,M$2,FALSE)&gt;0,VLOOKUP($C164,'YTD Scores'!$AN$2:$BC$121,M$2,FALSE),""),"")</f>
        <v>#NUM!</v>
      </c>
      <c r="N164" s="80" t="e">
        <f>IF($C164&gt;0,IF(VLOOKUP($C164,'YTD Scores'!$AN$2:$BC$121,N$2,FALSE)&gt;0,VLOOKUP($C164,'YTD Scores'!$AN$2:$BC$121,N$2,FALSE),""),"")</f>
        <v>#NUM!</v>
      </c>
      <c r="O164" s="80" t="e">
        <f>IF($C164&gt;0,IF(VLOOKUP($C164,'YTD Scores'!$AN$2:$BC$121,O$2,FALSE)&gt;0,VLOOKUP($C164,'YTD Scores'!$AN$2:$BC$121,O$2,FALSE),""),"")</f>
        <v>#NUM!</v>
      </c>
      <c r="P164" s="80" t="e">
        <f>IF($C164&gt;0,IF(VLOOKUP($C164,'YTD Scores'!$AN$2:$BC$121,P$2,FALSE)&gt;0,VLOOKUP($C164,'YTD Scores'!$AN$2:$BC$121,P$2,FALSE),""),"")</f>
        <v>#NUM!</v>
      </c>
      <c r="Q164" s="80" t="e">
        <f>IF($C164&gt;0,IF(VLOOKUP($C164,'YTD Scores'!$AN$2:$BC$121,Q$2,FALSE)&gt;0,VLOOKUP($C164,'YTD Scores'!$AN$2:$BC$121,Q$2,FALSE),""),"")</f>
        <v>#NUM!</v>
      </c>
    </row>
    <row r="165" spans="1:17" ht="10.95" customHeight="1" x14ac:dyDescent="0.25">
      <c r="A165" s="1">
        <f t="shared" si="7"/>
        <v>162</v>
      </c>
      <c r="B165" s="35" t="e">
        <f t="shared" si="8"/>
        <v>#NUM!</v>
      </c>
      <c r="C165" s="81" t="e">
        <f>IF(LARGE('YTD Scores'!AN$2:AN$121,A165)&gt;0.99,LARGE('YTD Scores'!AN$2:AN$121,A165),0)</f>
        <v>#NUM!</v>
      </c>
      <c r="E165" s="21" t="e">
        <f>IF(C165&gt;0,VLOOKUP(C165,'YTD Scores'!AN$2:AQ$121,4,FALSE),"")</f>
        <v>#NUM!</v>
      </c>
      <c r="F165" s="80" t="e">
        <f>IF($C165&gt;0,IF(VLOOKUP($C165,'YTD Scores'!$AN$2:$BC$121,F$2,FALSE)&gt;0,VLOOKUP($C165,'YTD Scores'!$AN$2:$BC$121,F$2,FALSE),""),"")</f>
        <v>#NUM!</v>
      </c>
      <c r="G165" s="80" t="e">
        <f>IF($C165&gt;0,IF(VLOOKUP($C165,'YTD Scores'!$AN$2:$BC$121,G$2,FALSE)&gt;0,VLOOKUP($C165,'YTD Scores'!$AN$2:$BC$121,G$2,FALSE),""),"")</f>
        <v>#NUM!</v>
      </c>
      <c r="H165" s="80" t="e">
        <f>IF($C165&gt;0,IF(VLOOKUP($C165,'YTD Scores'!$AN$2:$BC$121,H$2,FALSE)&gt;0,VLOOKUP($C165,'YTD Scores'!$AN$2:$BC$121,H$2,FALSE),""),"")</f>
        <v>#NUM!</v>
      </c>
      <c r="I165" s="80" t="e">
        <f>IF($C165&gt;0,IF(VLOOKUP($C165,'YTD Scores'!$AN$2:$BC$121,I$2,FALSE)&gt;0,VLOOKUP($C165,'YTD Scores'!$AN$2:$BC$121,I$2,FALSE),""),"")</f>
        <v>#NUM!</v>
      </c>
      <c r="J165" s="80" t="e">
        <f>IF($C165&gt;0,IF(VLOOKUP($C165,'YTD Scores'!$AN$2:$BC$121,J$2,FALSE)&gt;0,VLOOKUP($C165,'YTD Scores'!$AN$2:$BC$121,J$2,FALSE),""),"")</f>
        <v>#NUM!</v>
      </c>
      <c r="K165" s="80" t="e">
        <f>IF($C165&gt;0,IF(VLOOKUP($C165,'YTD Scores'!$AN$2:$BC$121,K$2,FALSE)&gt;0,VLOOKUP($C165,'YTD Scores'!$AN$2:$BC$121,K$2,FALSE),""),"")</f>
        <v>#NUM!</v>
      </c>
      <c r="L165" s="80" t="e">
        <f>IF($C165&gt;0,IF(VLOOKUP($C165,'YTD Scores'!$AN$2:$BC$121,L$2,FALSE)&gt;0,VLOOKUP($C165,'YTD Scores'!$AN$2:$BC$121,L$2,FALSE),""),"")</f>
        <v>#NUM!</v>
      </c>
      <c r="M165" s="80" t="e">
        <f>IF($C165&gt;0,IF(VLOOKUP($C165,'YTD Scores'!$AN$2:$BC$121,M$2,FALSE)&gt;0,VLOOKUP($C165,'YTD Scores'!$AN$2:$BC$121,M$2,FALSE),""),"")</f>
        <v>#NUM!</v>
      </c>
      <c r="N165" s="80" t="e">
        <f>IF($C165&gt;0,IF(VLOOKUP($C165,'YTD Scores'!$AN$2:$BC$121,N$2,FALSE)&gt;0,VLOOKUP($C165,'YTD Scores'!$AN$2:$BC$121,N$2,FALSE),""),"")</f>
        <v>#NUM!</v>
      </c>
      <c r="O165" s="80" t="e">
        <f>IF($C165&gt;0,IF(VLOOKUP($C165,'YTD Scores'!$AN$2:$BC$121,O$2,FALSE)&gt;0,VLOOKUP($C165,'YTD Scores'!$AN$2:$BC$121,O$2,FALSE),""),"")</f>
        <v>#NUM!</v>
      </c>
      <c r="P165" s="80" t="e">
        <f>IF($C165&gt;0,IF(VLOOKUP($C165,'YTD Scores'!$AN$2:$BC$121,P$2,FALSE)&gt;0,VLOOKUP($C165,'YTD Scores'!$AN$2:$BC$121,P$2,FALSE),""),"")</f>
        <v>#NUM!</v>
      </c>
      <c r="Q165" s="80" t="e">
        <f>IF($C165&gt;0,IF(VLOOKUP($C165,'YTD Scores'!$AN$2:$BC$121,Q$2,FALSE)&gt;0,VLOOKUP($C165,'YTD Scores'!$AN$2:$BC$121,Q$2,FALSE),""),"")</f>
        <v>#NUM!</v>
      </c>
    </row>
    <row r="166" spans="1:17" ht="10.95" customHeight="1" x14ac:dyDescent="0.25">
      <c r="A166" s="1">
        <f t="shared" si="7"/>
        <v>163</v>
      </c>
      <c r="B166" s="35" t="e">
        <f t="shared" si="8"/>
        <v>#NUM!</v>
      </c>
      <c r="C166" s="81" t="e">
        <f>IF(LARGE('YTD Scores'!AN$2:AN$121,A166)&gt;0.99,LARGE('YTD Scores'!AN$2:AN$121,A166),0)</f>
        <v>#NUM!</v>
      </c>
      <c r="E166" s="21" t="e">
        <f>IF(C166&gt;0,VLOOKUP(C166,'YTD Scores'!AN$2:AQ$121,4,FALSE),"")</f>
        <v>#NUM!</v>
      </c>
      <c r="F166" s="80" t="e">
        <f>IF($C166&gt;0,IF(VLOOKUP($C166,'YTD Scores'!$AN$2:$BC$121,F$2,FALSE)&gt;0,VLOOKUP($C166,'YTD Scores'!$AN$2:$BC$121,F$2,FALSE),""),"")</f>
        <v>#NUM!</v>
      </c>
      <c r="G166" s="80" t="e">
        <f>IF($C166&gt;0,IF(VLOOKUP($C166,'YTD Scores'!$AN$2:$BC$121,G$2,FALSE)&gt;0,VLOOKUP($C166,'YTD Scores'!$AN$2:$BC$121,G$2,FALSE),""),"")</f>
        <v>#NUM!</v>
      </c>
      <c r="H166" s="80" t="e">
        <f>IF($C166&gt;0,IF(VLOOKUP($C166,'YTD Scores'!$AN$2:$BC$121,H$2,FALSE)&gt;0,VLOOKUP($C166,'YTD Scores'!$AN$2:$BC$121,H$2,FALSE),""),"")</f>
        <v>#NUM!</v>
      </c>
      <c r="I166" s="80" t="e">
        <f>IF($C166&gt;0,IF(VLOOKUP($C166,'YTD Scores'!$AN$2:$BC$121,I$2,FALSE)&gt;0,VLOOKUP($C166,'YTD Scores'!$AN$2:$BC$121,I$2,FALSE),""),"")</f>
        <v>#NUM!</v>
      </c>
      <c r="J166" s="80" t="e">
        <f>IF($C166&gt;0,IF(VLOOKUP($C166,'YTD Scores'!$AN$2:$BC$121,J$2,FALSE)&gt;0,VLOOKUP($C166,'YTD Scores'!$AN$2:$BC$121,J$2,FALSE),""),"")</f>
        <v>#NUM!</v>
      </c>
      <c r="K166" s="80" t="e">
        <f>IF($C166&gt;0,IF(VLOOKUP($C166,'YTD Scores'!$AN$2:$BC$121,K$2,FALSE)&gt;0,VLOOKUP($C166,'YTD Scores'!$AN$2:$BC$121,K$2,FALSE),""),"")</f>
        <v>#NUM!</v>
      </c>
      <c r="L166" s="80" t="e">
        <f>IF($C166&gt;0,IF(VLOOKUP($C166,'YTD Scores'!$AN$2:$BC$121,L$2,FALSE)&gt;0,VLOOKUP($C166,'YTD Scores'!$AN$2:$BC$121,L$2,FALSE),""),"")</f>
        <v>#NUM!</v>
      </c>
      <c r="M166" s="80" t="e">
        <f>IF($C166&gt;0,IF(VLOOKUP($C166,'YTD Scores'!$AN$2:$BC$121,M$2,FALSE)&gt;0,VLOOKUP($C166,'YTD Scores'!$AN$2:$BC$121,M$2,FALSE),""),"")</f>
        <v>#NUM!</v>
      </c>
      <c r="N166" s="80" t="e">
        <f>IF($C166&gt;0,IF(VLOOKUP($C166,'YTD Scores'!$AN$2:$BC$121,N$2,FALSE)&gt;0,VLOOKUP($C166,'YTD Scores'!$AN$2:$BC$121,N$2,FALSE),""),"")</f>
        <v>#NUM!</v>
      </c>
      <c r="O166" s="80" t="e">
        <f>IF($C166&gt;0,IF(VLOOKUP($C166,'YTD Scores'!$AN$2:$BC$121,O$2,FALSE)&gt;0,VLOOKUP($C166,'YTD Scores'!$AN$2:$BC$121,O$2,FALSE),""),"")</f>
        <v>#NUM!</v>
      </c>
      <c r="P166" s="80" t="e">
        <f>IF($C166&gt;0,IF(VLOOKUP($C166,'YTD Scores'!$AN$2:$BC$121,P$2,FALSE)&gt;0,VLOOKUP($C166,'YTD Scores'!$AN$2:$BC$121,P$2,FALSE),""),"")</f>
        <v>#NUM!</v>
      </c>
      <c r="Q166" s="80" t="e">
        <f>IF($C166&gt;0,IF(VLOOKUP($C166,'YTD Scores'!$AN$2:$BC$121,Q$2,FALSE)&gt;0,VLOOKUP($C166,'YTD Scores'!$AN$2:$BC$121,Q$2,FALSE),""),"")</f>
        <v>#NUM!</v>
      </c>
    </row>
    <row r="167" spans="1:17" ht="10.95" customHeight="1" x14ac:dyDescent="0.25">
      <c r="A167" s="1">
        <f t="shared" si="7"/>
        <v>164</v>
      </c>
      <c r="B167" s="35" t="e">
        <f t="shared" si="8"/>
        <v>#NUM!</v>
      </c>
      <c r="C167" s="81" t="e">
        <f>IF(LARGE('YTD Scores'!AN$2:AN$121,A167)&gt;0.99,LARGE('YTD Scores'!AN$2:AN$121,A167),0)</f>
        <v>#NUM!</v>
      </c>
      <c r="E167" s="21" t="e">
        <f>IF(C167&gt;0,VLOOKUP(C167,'YTD Scores'!AN$2:AQ$121,4,FALSE),"")</f>
        <v>#NUM!</v>
      </c>
      <c r="F167" s="80" t="e">
        <f>IF($C167&gt;0,IF(VLOOKUP($C167,'YTD Scores'!$AN$2:$BC$121,F$2,FALSE)&gt;0,VLOOKUP($C167,'YTD Scores'!$AN$2:$BC$121,F$2,FALSE),""),"")</f>
        <v>#NUM!</v>
      </c>
      <c r="G167" s="80" t="e">
        <f>IF($C167&gt;0,IF(VLOOKUP($C167,'YTD Scores'!$AN$2:$BC$121,G$2,FALSE)&gt;0,VLOOKUP($C167,'YTD Scores'!$AN$2:$BC$121,G$2,FALSE),""),"")</f>
        <v>#NUM!</v>
      </c>
      <c r="H167" s="80" t="e">
        <f>IF($C167&gt;0,IF(VLOOKUP($C167,'YTD Scores'!$AN$2:$BC$121,H$2,FALSE)&gt;0,VLOOKUP($C167,'YTD Scores'!$AN$2:$BC$121,H$2,FALSE),""),"")</f>
        <v>#NUM!</v>
      </c>
      <c r="I167" s="80" t="e">
        <f>IF($C167&gt;0,IF(VLOOKUP($C167,'YTD Scores'!$AN$2:$BC$121,I$2,FALSE)&gt;0,VLOOKUP($C167,'YTD Scores'!$AN$2:$BC$121,I$2,FALSE),""),"")</f>
        <v>#NUM!</v>
      </c>
      <c r="J167" s="80" t="e">
        <f>IF($C167&gt;0,IF(VLOOKUP($C167,'YTD Scores'!$AN$2:$BC$121,J$2,FALSE)&gt;0,VLOOKUP($C167,'YTD Scores'!$AN$2:$BC$121,J$2,FALSE),""),"")</f>
        <v>#NUM!</v>
      </c>
      <c r="K167" s="80" t="e">
        <f>IF($C167&gt;0,IF(VLOOKUP($C167,'YTD Scores'!$AN$2:$BC$121,K$2,FALSE)&gt;0,VLOOKUP($C167,'YTD Scores'!$AN$2:$BC$121,K$2,FALSE),""),"")</f>
        <v>#NUM!</v>
      </c>
      <c r="L167" s="80" t="e">
        <f>IF($C167&gt;0,IF(VLOOKUP($C167,'YTD Scores'!$AN$2:$BC$121,L$2,FALSE)&gt;0,VLOOKUP($C167,'YTD Scores'!$AN$2:$BC$121,L$2,FALSE),""),"")</f>
        <v>#NUM!</v>
      </c>
      <c r="M167" s="80" t="e">
        <f>IF($C167&gt;0,IF(VLOOKUP($C167,'YTD Scores'!$AN$2:$BC$121,M$2,FALSE)&gt;0,VLOOKUP($C167,'YTD Scores'!$AN$2:$BC$121,M$2,FALSE),""),"")</f>
        <v>#NUM!</v>
      </c>
      <c r="N167" s="80" t="e">
        <f>IF($C167&gt;0,IF(VLOOKUP($C167,'YTD Scores'!$AN$2:$BC$121,N$2,FALSE)&gt;0,VLOOKUP($C167,'YTD Scores'!$AN$2:$BC$121,N$2,FALSE),""),"")</f>
        <v>#NUM!</v>
      </c>
      <c r="O167" s="80" t="e">
        <f>IF($C167&gt;0,IF(VLOOKUP($C167,'YTD Scores'!$AN$2:$BC$121,O$2,FALSE)&gt;0,VLOOKUP($C167,'YTD Scores'!$AN$2:$BC$121,O$2,FALSE),""),"")</f>
        <v>#NUM!</v>
      </c>
      <c r="P167" s="80" t="e">
        <f>IF($C167&gt;0,IF(VLOOKUP($C167,'YTD Scores'!$AN$2:$BC$121,P$2,FALSE)&gt;0,VLOOKUP($C167,'YTD Scores'!$AN$2:$BC$121,P$2,FALSE),""),"")</f>
        <v>#NUM!</v>
      </c>
      <c r="Q167" s="80" t="e">
        <f>IF($C167&gt;0,IF(VLOOKUP($C167,'YTD Scores'!$AN$2:$BC$121,Q$2,FALSE)&gt;0,VLOOKUP($C167,'YTD Scores'!$AN$2:$BC$121,Q$2,FALSE),""),"")</f>
        <v>#NUM!</v>
      </c>
    </row>
    <row r="168" spans="1:17" ht="10.95" customHeight="1" x14ac:dyDescent="0.25">
      <c r="A168" s="1">
        <f t="shared" si="7"/>
        <v>165</v>
      </c>
      <c r="B168" s="35" t="e">
        <f t="shared" si="8"/>
        <v>#NUM!</v>
      </c>
      <c r="C168" s="81" t="e">
        <f>IF(LARGE('YTD Scores'!AN$2:AN$121,A168)&gt;0.99,LARGE('YTD Scores'!AN$2:AN$121,A168),0)</f>
        <v>#NUM!</v>
      </c>
      <c r="E168" s="21" t="e">
        <f>IF(C168&gt;0,VLOOKUP(C168,'YTD Scores'!AN$2:AQ$121,4,FALSE),"")</f>
        <v>#NUM!</v>
      </c>
      <c r="F168" s="80" t="e">
        <f>IF($C168&gt;0,IF(VLOOKUP($C168,'YTD Scores'!$AN$2:$BC$121,F$2,FALSE)&gt;0,VLOOKUP($C168,'YTD Scores'!$AN$2:$BC$121,F$2,FALSE),""),"")</f>
        <v>#NUM!</v>
      </c>
      <c r="G168" s="80" t="e">
        <f>IF($C168&gt;0,IF(VLOOKUP($C168,'YTD Scores'!$AN$2:$BC$121,G$2,FALSE)&gt;0,VLOOKUP($C168,'YTD Scores'!$AN$2:$BC$121,G$2,FALSE),""),"")</f>
        <v>#NUM!</v>
      </c>
      <c r="H168" s="80" t="e">
        <f>IF($C168&gt;0,IF(VLOOKUP($C168,'YTD Scores'!$AN$2:$BC$121,H$2,FALSE)&gt;0,VLOOKUP($C168,'YTD Scores'!$AN$2:$BC$121,H$2,FALSE),""),"")</f>
        <v>#NUM!</v>
      </c>
      <c r="I168" s="80" t="e">
        <f>IF($C168&gt;0,IF(VLOOKUP($C168,'YTD Scores'!$AN$2:$BC$121,I$2,FALSE)&gt;0,VLOOKUP($C168,'YTD Scores'!$AN$2:$BC$121,I$2,FALSE),""),"")</f>
        <v>#NUM!</v>
      </c>
      <c r="J168" s="80" t="e">
        <f>IF($C168&gt;0,IF(VLOOKUP($C168,'YTD Scores'!$AN$2:$BC$121,J$2,FALSE)&gt;0,VLOOKUP($C168,'YTD Scores'!$AN$2:$BC$121,J$2,FALSE),""),"")</f>
        <v>#NUM!</v>
      </c>
      <c r="K168" s="80" t="e">
        <f>IF($C168&gt;0,IF(VLOOKUP($C168,'YTD Scores'!$AN$2:$BC$121,K$2,FALSE)&gt;0,VLOOKUP($C168,'YTD Scores'!$AN$2:$BC$121,K$2,FALSE),""),"")</f>
        <v>#NUM!</v>
      </c>
      <c r="L168" s="80" t="e">
        <f>IF($C168&gt;0,IF(VLOOKUP($C168,'YTD Scores'!$AN$2:$BC$121,L$2,FALSE)&gt;0,VLOOKUP($C168,'YTD Scores'!$AN$2:$BC$121,L$2,FALSE),""),"")</f>
        <v>#NUM!</v>
      </c>
      <c r="M168" s="80" t="e">
        <f>IF($C168&gt;0,IF(VLOOKUP($C168,'YTD Scores'!$AN$2:$BC$121,M$2,FALSE)&gt;0,VLOOKUP($C168,'YTD Scores'!$AN$2:$BC$121,M$2,FALSE),""),"")</f>
        <v>#NUM!</v>
      </c>
      <c r="N168" s="80" t="e">
        <f>IF($C168&gt;0,IF(VLOOKUP($C168,'YTD Scores'!$AN$2:$BC$121,N$2,FALSE)&gt;0,VLOOKUP($C168,'YTD Scores'!$AN$2:$BC$121,N$2,FALSE),""),"")</f>
        <v>#NUM!</v>
      </c>
      <c r="O168" s="80" t="e">
        <f>IF($C168&gt;0,IF(VLOOKUP($C168,'YTD Scores'!$AN$2:$BC$121,O$2,FALSE)&gt;0,VLOOKUP($C168,'YTD Scores'!$AN$2:$BC$121,O$2,FALSE),""),"")</f>
        <v>#NUM!</v>
      </c>
      <c r="P168" s="80" t="e">
        <f>IF($C168&gt;0,IF(VLOOKUP($C168,'YTD Scores'!$AN$2:$BC$121,P$2,FALSE)&gt;0,VLOOKUP($C168,'YTD Scores'!$AN$2:$BC$121,P$2,FALSE),""),"")</f>
        <v>#NUM!</v>
      </c>
      <c r="Q168" s="80" t="e">
        <f>IF($C168&gt;0,IF(VLOOKUP($C168,'YTD Scores'!$AN$2:$BC$121,Q$2,FALSE)&gt;0,VLOOKUP($C168,'YTD Scores'!$AN$2:$BC$121,Q$2,FALSE),""),"")</f>
        <v>#NUM!</v>
      </c>
    </row>
    <row r="169" spans="1:17" ht="10.95" customHeight="1" x14ac:dyDescent="0.25">
      <c r="A169" s="1">
        <f t="shared" si="7"/>
        <v>166</v>
      </c>
      <c r="B169" s="35" t="e">
        <f t="shared" si="8"/>
        <v>#NUM!</v>
      </c>
      <c r="C169" s="81" t="e">
        <f>IF(LARGE('YTD Scores'!AN$2:AN$121,A169)&gt;0.99,LARGE('YTD Scores'!AN$2:AN$121,A169),0)</f>
        <v>#NUM!</v>
      </c>
      <c r="E169" s="21" t="e">
        <f>IF(C169&gt;0,VLOOKUP(C169,'YTD Scores'!AN$2:AQ$121,4,FALSE),"")</f>
        <v>#NUM!</v>
      </c>
      <c r="F169" s="80" t="e">
        <f>IF($C169&gt;0,IF(VLOOKUP($C169,'YTD Scores'!$AN$2:$BC$121,F$2,FALSE)&gt;0,VLOOKUP($C169,'YTD Scores'!$AN$2:$BC$121,F$2,FALSE),""),"")</f>
        <v>#NUM!</v>
      </c>
      <c r="G169" s="80" t="e">
        <f>IF($C169&gt;0,IF(VLOOKUP($C169,'YTD Scores'!$AN$2:$BC$121,G$2,FALSE)&gt;0,VLOOKUP($C169,'YTD Scores'!$AN$2:$BC$121,G$2,FALSE),""),"")</f>
        <v>#NUM!</v>
      </c>
      <c r="H169" s="80" t="e">
        <f>IF($C169&gt;0,IF(VLOOKUP($C169,'YTD Scores'!$AN$2:$BC$121,H$2,FALSE)&gt;0,VLOOKUP($C169,'YTD Scores'!$AN$2:$BC$121,H$2,FALSE),""),"")</f>
        <v>#NUM!</v>
      </c>
      <c r="I169" s="80" t="e">
        <f>IF($C169&gt;0,IF(VLOOKUP($C169,'YTD Scores'!$AN$2:$BC$121,I$2,FALSE)&gt;0,VLOOKUP($C169,'YTD Scores'!$AN$2:$BC$121,I$2,FALSE),""),"")</f>
        <v>#NUM!</v>
      </c>
      <c r="J169" s="80" t="e">
        <f>IF($C169&gt;0,IF(VLOOKUP($C169,'YTD Scores'!$AN$2:$BC$121,J$2,FALSE)&gt;0,VLOOKUP($C169,'YTD Scores'!$AN$2:$BC$121,J$2,FALSE),""),"")</f>
        <v>#NUM!</v>
      </c>
      <c r="K169" s="80" t="e">
        <f>IF($C169&gt;0,IF(VLOOKUP($C169,'YTD Scores'!$AN$2:$BC$121,K$2,FALSE)&gt;0,VLOOKUP($C169,'YTD Scores'!$AN$2:$BC$121,K$2,FALSE),""),"")</f>
        <v>#NUM!</v>
      </c>
      <c r="L169" s="80" t="e">
        <f>IF($C169&gt;0,IF(VLOOKUP($C169,'YTD Scores'!$AN$2:$BC$121,L$2,FALSE)&gt;0,VLOOKUP($C169,'YTD Scores'!$AN$2:$BC$121,L$2,FALSE),""),"")</f>
        <v>#NUM!</v>
      </c>
      <c r="M169" s="80" t="e">
        <f>IF($C169&gt;0,IF(VLOOKUP($C169,'YTD Scores'!$AN$2:$BC$121,M$2,FALSE)&gt;0,VLOOKUP($C169,'YTD Scores'!$AN$2:$BC$121,M$2,FALSE),""),"")</f>
        <v>#NUM!</v>
      </c>
      <c r="N169" s="80" t="e">
        <f>IF($C169&gt;0,IF(VLOOKUP($C169,'YTD Scores'!$AN$2:$BC$121,N$2,FALSE)&gt;0,VLOOKUP($C169,'YTD Scores'!$AN$2:$BC$121,N$2,FALSE),""),"")</f>
        <v>#NUM!</v>
      </c>
      <c r="O169" s="80" t="e">
        <f>IF($C169&gt;0,IF(VLOOKUP($C169,'YTD Scores'!$AN$2:$BC$121,O$2,FALSE)&gt;0,VLOOKUP($C169,'YTD Scores'!$AN$2:$BC$121,O$2,FALSE),""),"")</f>
        <v>#NUM!</v>
      </c>
      <c r="P169" s="80" t="e">
        <f>IF($C169&gt;0,IF(VLOOKUP($C169,'YTD Scores'!$AN$2:$BC$121,P$2,FALSE)&gt;0,VLOOKUP($C169,'YTD Scores'!$AN$2:$BC$121,P$2,FALSE),""),"")</f>
        <v>#NUM!</v>
      </c>
      <c r="Q169" s="80" t="e">
        <f>IF($C169&gt;0,IF(VLOOKUP($C169,'YTD Scores'!$AN$2:$BC$121,Q$2,FALSE)&gt;0,VLOOKUP($C169,'YTD Scores'!$AN$2:$BC$121,Q$2,FALSE),""),"")</f>
        <v>#NUM!</v>
      </c>
    </row>
    <row r="170" spans="1:17" ht="10.95" customHeight="1" x14ac:dyDescent="0.25">
      <c r="A170" s="1">
        <f t="shared" si="7"/>
        <v>167</v>
      </c>
      <c r="B170" s="35" t="e">
        <f t="shared" si="8"/>
        <v>#NUM!</v>
      </c>
      <c r="C170" s="81" t="e">
        <f>IF(LARGE('YTD Scores'!AN$2:AN$121,A170)&gt;0.99,LARGE('YTD Scores'!AN$2:AN$121,A170),0)</f>
        <v>#NUM!</v>
      </c>
      <c r="E170" s="21" t="e">
        <f>IF(C170&gt;0,VLOOKUP(C170,'YTD Scores'!AN$2:AQ$121,4,FALSE),"")</f>
        <v>#NUM!</v>
      </c>
      <c r="F170" s="80" t="e">
        <f>IF($C170&gt;0,IF(VLOOKUP($C170,'YTD Scores'!$AN$2:$BC$121,F$2,FALSE)&gt;0,VLOOKUP($C170,'YTD Scores'!$AN$2:$BC$121,F$2,FALSE),""),"")</f>
        <v>#NUM!</v>
      </c>
      <c r="G170" s="80" t="e">
        <f>IF($C170&gt;0,IF(VLOOKUP($C170,'YTD Scores'!$AN$2:$BC$121,G$2,FALSE)&gt;0,VLOOKUP($C170,'YTD Scores'!$AN$2:$BC$121,G$2,FALSE),""),"")</f>
        <v>#NUM!</v>
      </c>
      <c r="H170" s="80" t="e">
        <f>IF($C170&gt;0,IF(VLOOKUP($C170,'YTD Scores'!$AN$2:$BC$121,H$2,FALSE)&gt;0,VLOOKUP($C170,'YTD Scores'!$AN$2:$BC$121,H$2,FALSE),""),"")</f>
        <v>#NUM!</v>
      </c>
      <c r="I170" s="80" t="e">
        <f>IF($C170&gt;0,IF(VLOOKUP($C170,'YTD Scores'!$AN$2:$BC$121,I$2,FALSE)&gt;0,VLOOKUP($C170,'YTD Scores'!$AN$2:$BC$121,I$2,FALSE),""),"")</f>
        <v>#NUM!</v>
      </c>
      <c r="J170" s="80" t="e">
        <f>IF($C170&gt;0,IF(VLOOKUP($C170,'YTD Scores'!$AN$2:$BC$121,J$2,FALSE)&gt;0,VLOOKUP($C170,'YTD Scores'!$AN$2:$BC$121,J$2,FALSE),""),"")</f>
        <v>#NUM!</v>
      </c>
      <c r="K170" s="80" t="e">
        <f>IF($C170&gt;0,IF(VLOOKUP($C170,'YTD Scores'!$AN$2:$BC$121,K$2,FALSE)&gt;0,VLOOKUP($C170,'YTD Scores'!$AN$2:$BC$121,K$2,FALSE),""),"")</f>
        <v>#NUM!</v>
      </c>
      <c r="L170" s="80" t="e">
        <f>IF($C170&gt;0,IF(VLOOKUP($C170,'YTD Scores'!$AN$2:$BC$121,L$2,FALSE)&gt;0,VLOOKUP($C170,'YTD Scores'!$AN$2:$BC$121,L$2,FALSE),""),"")</f>
        <v>#NUM!</v>
      </c>
      <c r="M170" s="80" t="e">
        <f>IF($C170&gt;0,IF(VLOOKUP($C170,'YTD Scores'!$AN$2:$BC$121,M$2,FALSE)&gt;0,VLOOKUP($C170,'YTD Scores'!$AN$2:$BC$121,M$2,FALSE),""),"")</f>
        <v>#NUM!</v>
      </c>
      <c r="N170" s="80" t="e">
        <f>IF($C170&gt;0,IF(VLOOKUP($C170,'YTD Scores'!$AN$2:$BC$121,N$2,FALSE)&gt;0,VLOOKUP($C170,'YTD Scores'!$AN$2:$BC$121,N$2,FALSE),""),"")</f>
        <v>#NUM!</v>
      </c>
      <c r="O170" s="80" t="e">
        <f>IF($C170&gt;0,IF(VLOOKUP($C170,'YTD Scores'!$AN$2:$BC$121,O$2,FALSE)&gt;0,VLOOKUP($C170,'YTD Scores'!$AN$2:$BC$121,O$2,FALSE),""),"")</f>
        <v>#NUM!</v>
      </c>
      <c r="P170" s="80" t="e">
        <f>IF($C170&gt;0,IF(VLOOKUP($C170,'YTD Scores'!$AN$2:$BC$121,P$2,FALSE)&gt;0,VLOOKUP($C170,'YTD Scores'!$AN$2:$BC$121,P$2,FALSE),""),"")</f>
        <v>#NUM!</v>
      </c>
      <c r="Q170" s="80" t="e">
        <f>IF($C170&gt;0,IF(VLOOKUP($C170,'YTD Scores'!$AN$2:$BC$121,Q$2,FALSE)&gt;0,VLOOKUP($C170,'YTD Scores'!$AN$2:$BC$121,Q$2,FALSE),""),"")</f>
        <v>#NUM!</v>
      </c>
    </row>
    <row r="171" spans="1:17" ht="10.95" customHeight="1" x14ac:dyDescent="0.25">
      <c r="A171" s="1">
        <f t="shared" si="7"/>
        <v>168</v>
      </c>
      <c r="B171" s="35" t="e">
        <f t="shared" si="8"/>
        <v>#NUM!</v>
      </c>
      <c r="C171" s="81" t="e">
        <f>IF(LARGE('YTD Scores'!AN$2:AN$121,A171)&gt;0.99,LARGE('YTD Scores'!AN$2:AN$121,A171),0)</f>
        <v>#NUM!</v>
      </c>
      <c r="E171" s="21" t="e">
        <f>IF(C171&gt;0,VLOOKUP(C171,'YTD Scores'!AN$2:AQ$121,4,FALSE),"")</f>
        <v>#NUM!</v>
      </c>
      <c r="F171" s="80" t="e">
        <f>IF($C171&gt;0,IF(VLOOKUP($C171,'YTD Scores'!$AN$2:$BC$121,F$2,FALSE)&gt;0,VLOOKUP($C171,'YTD Scores'!$AN$2:$BC$121,F$2,FALSE),""),"")</f>
        <v>#NUM!</v>
      </c>
      <c r="G171" s="80" t="e">
        <f>IF($C171&gt;0,IF(VLOOKUP($C171,'YTD Scores'!$AN$2:$BC$121,G$2,FALSE)&gt;0,VLOOKUP($C171,'YTD Scores'!$AN$2:$BC$121,G$2,FALSE),""),"")</f>
        <v>#NUM!</v>
      </c>
      <c r="H171" s="80" t="e">
        <f>IF($C171&gt;0,IF(VLOOKUP($C171,'YTD Scores'!$AN$2:$BC$121,H$2,FALSE)&gt;0,VLOOKUP($C171,'YTD Scores'!$AN$2:$BC$121,H$2,FALSE),""),"")</f>
        <v>#NUM!</v>
      </c>
      <c r="I171" s="80" t="e">
        <f>IF($C171&gt;0,IF(VLOOKUP($C171,'YTD Scores'!$AN$2:$BC$121,I$2,FALSE)&gt;0,VLOOKUP($C171,'YTD Scores'!$AN$2:$BC$121,I$2,FALSE),""),"")</f>
        <v>#NUM!</v>
      </c>
      <c r="J171" s="80" t="e">
        <f>IF($C171&gt;0,IF(VLOOKUP($C171,'YTD Scores'!$AN$2:$BC$121,J$2,FALSE)&gt;0,VLOOKUP($C171,'YTD Scores'!$AN$2:$BC$121,J$2,FALSE),""),"")</f>
        <v>#NUM!</v>
      </c>
      <c r="K171" s="80" t="e">
        <f>IF($C171&gt;0,IF(VLOOKUP($C171,'YTD Scores'!$AN$2:$BC$121,K$2,FALSE)&gt;0,VLOOKUP($C171,'YTD Scores'!$AN$2:$BC$121,K$2,FALSE),""),"")</f>
        <v>#NUM!</v>
      </c>
      <c r="L171" s="80" t="e">
        <f>IF($C171&gt;0,IF(VLOOKUP($C171,'YTD Scores'!$AN$2:$BC$121,L$2,FALSE)&gt;0,VLOOKUP($C171,'YTD Scores'!$AN$2:$BC$121,L$2,FALSE),""),"")</f>
        <v>#NUM!</v>
      </c>
      <c r="M171" s="80" t="e">
        <f>IF($C171&gt;0,IF(VLOOKUP($C171,'YTD Scores'!$AN$2:$BC$121,M$2,FALSE)&gt;0,VLOOKUP($C171,'YTD Scores'!$AN$2:$BC$121,M$2,FALSE),""),"")</f>
        <v>#NUM!</v>
      </c>
      <c r="N171" s="80" t="e">
        <f>IF($C171&gt;0,IF(VLOOKUP($C171,'YTD Scores'!$AN$2:$BC$121,N$2,FALSE)&gt;0,VLOOKUP($C171,'YTD Scores'!$AN$2:$BC$121,N$2,FALSE),""),"")</f>
        <v>#NUM!</v>
      </c>
      <c r="O171" s="80" t="e">
        <f>IF($C171&gt;0,IF(VLOOKUP($C171,'YTD Scores'!$AN$2:$BC$121,O$2,FALSE)&gt;0,VLOOKUP($C171,'YTD Scores'!$AN$2:$BC$121,O$2,FALSE),""),"")</f>
        <v>#NUM!</v>
      </c>
      <c r="P171" s="80" t="e">
        <f>IF($C171&gt;0,IF(VLOOKUP($C171,'YTD Scores'!$AN$2:$BC$121,P$2,FALSE)&gt;0,VLOOKUP($C171,'YTD Scores'!$AN$2:$BC$121,P$2,FALSE),""),"")</f>
        <v>#NUM!</v>
      </c>
      <c r="Q171" s="80" t="e">
        <f>IF($C171&gt;0,IF(VLOOKUP($C171,'YTD Scores'!$AN$2:$BC$121,Q$2,FALSE)&gt;0,VLOOKUP($C171,'YTD Scores'!$AN$2:$BC$121,Q$2,FALSE),""),"")</f>
        <v>#NUM!</v>
      </c>
    </row>
    <row r="172" spans="1:17" ht="10.95" customHeight="1" x14ac:dyDescent="0.25">
      <c r="A172" s="1">
        <f t="shared" si="7"/>
        <v>169</v>
      </c>
      <c r="B172" s="35" t="e">
        <f t="shared" si="8"/>
        <v>#NUM!</v>
      </c>
      <c r="C172" s="81" t="e">
        <f>IF(LARGE('YTD Scores'!AN$2:AN$121,A172)&gt;0.99,LARGE('YTD Scores'!AN$2:AN$121,A172),0)</f>
        <v>#NUM!</v>
      </c>
      <c r="E172" s="21" t="e">
        <f>IF(C172&gt;0,VLOOKUP(C172,'YTD Scores'!AN$2:AQ$121,4,FALSE),"")</f>
        <v>#NUM!</v>
      </c>
      <c r="F172" s="80" t="e">
        <f>IF($C172&gt;0,IF(VLOOKUP($C172,'YTD Scores'!$AN$2:$BC$121,F$2,FALSE)&gt;0,VLOOKUP($C172,'YTD Scores'!$AN$2:$BC$121,F$2,FALSE),""),"")</f>
        <v>#NUM!</v>
      </c>
      <c r="G172" s="80" t="e">
        <f>IF($C172&gt;0,IF(VLOOKUP($C172,'YTD Scores'!$AN$2:$BC$121,G$2,FALSE)&gt;0,VLOOKUP($C172,'YTD Scores'!$AN$2:$BC$121,G$2,FALSE),""),"")</f>
        <v>#NUM!</v>
      </c>
      <c r="H172" s="80" t="e">
        <f>IF($C172&gt;0,IF(VLOOKUP($C172,'YTD Scores'!$AN$2:$BC$121,H$2,FALSE)&gt;0,VLOOKUP($C172,'YTD Scores'!$AN$2:$BC$121,H$2,FALSE),""),"")</f>
        <v>#NUM!</v>
      </c>
      <c r="I172" s="80" t="e">
        <f>IF($C172&gt;0,IF(VLOOKUP($C172,'YTD Scores'!$AN$2:$BC$121,I$2,FALSE)&gt;0,VLOOKUP($C172,'YTD Scores'!$AN$2:$BC$121,I$2,FALSE),""),"")</f>
        <v>#NUM!</v>
      </c>
      <c r="J172" s="80" t="e">
        <f>IF($C172&gt;0,IF(VLOOKUP($C172,'YTD Scores'!$AN$2:$BC$121,J$2,FALSE)&gt;0,VLOOKUP($C172,'YTD Scores'!$AN$2:$BC$121,J$2,FALSE),""),"")</f>
        <v>#NUM!</v>
      </c>
      <c r="K172" s="80" t="e">
        <f>IF($C172&gt;0,IF(VLOOKUP($C172,'YTD Scores'!$AN$2:$BC$121,K$2,FALSE)&gt;0,VLOOKUP($C172,'YTD Scores'!$AN$2:$BC$121,K$2,FALSE),""),"")</f>
        <v>#NUM!</v>
      </c>
      <c r="L172" s="80" t="e">
        <f>IF($C172&gt;0,IF(VLOOKUP($C172,'YTD Scores'!$AN$2:$BC$121,L$2,FALSE)&gt;0,VLOOKUP($C172,'YTD Scores'!$AN$2:$BC$121,L$2,FALSE),""),"")</f>
        <v>#NUM!</v>
      </c>
      <c r="M172" s="80" t="e">
        <f>IF($C172&gt;0,IF(VLOOKUP($C172,'YTD Scores'!$AN$2:$BC$121,M$2,FALSE)&gt;0,VLOOKUP($C172,'YTD Scores'!$AN$2:$BC$121,M$2,FALSE),""),"")</f>
        <v>#NUM!</v>
      </c>
      <c r="N172" s="80" t="e">
        <f>IF($C172&gt;0,IF(VLOOKUP($C172,'YTD Scores'!$AN$2:$BC$121,N$2,FALSE)&gt;0,VLOOKUP($C172,'YTD Scores'!$AN$2:$BC$121,N$2,FALSE),""),"")</f>
        <v>#NUM!</v>
      </c>
      <c r="O172" s="80" t="e">
        <f>IF($C172&gt;0,IF(VLOOKUP($C172,'YTD Scores'!$AN$2:$BC$121,O$2,FALSE)&gt;0,VLOOKUP($C172,'YTD Scores'!$AN$2:$BC$121,O$2,FALSE),""),"")</f>
        <v>#NUM!</v>
      </c>
      <c r="P172" s="80" t="e">
        <f>IF($C172&gt;0,IF(VLOOKUP($C172,'YTD Scores'!$AN$2:$BC$121,P$2,FALSE)&gt;0,VLOOKUP($C172,'YTD Scores'!$AN$2:$BC$121,P$2,FALSE),""),"")</f>
        <v>#NUM!</v>
      </c>
      <c r="Q172" s="80" t="e">
        <f>IF($C172&gt;0,IF(VLOOKUP($C172,'YTD Scores'!$AN$2:$BC$121,Q$2,FALSE)&gt;0,VLOOKUP($C172,'YTD Scores'!$AN$2:$BC$121,Q$2,FALSE),""),"")</f>
        <v>#NUM!</v>
      </c>
    </row>
    <row r="173" spans="1:17" ht="10.95" customHeight="1" x14ac:dyDescent="0.25">
      <c r="A173" s="1">
        <f t="shared" si="7"/>
        <v>170</v>
      </c>
      <c r="B173" s="35" t="e">
        <f t="shared" si="8"/>
        <v>#NUM!</v>
      </c>
      <c r="C173" s="81" t="e">
        <f>IF(LARGE('YTD Scores'!AN$2:AN$121,A173)&gt;0.99,LARGE('YTD Scores'!AN$2:AN$121,A173),0)</f>
        <v>#NUM!</v>
      </c>
      <c r="E173" s="21" t="e">
        <f>IF(C173&gt;0,VLOOKUP(C173,'YTD Scores'!AN$2:AQ$121,4,FALSE),"")</f>
        <v>#NUM!</v>
      </c>
      <c r="F173" s="80" t="e">
        <f>IF($C173&gt;0,IF(VLOOKUP($C173,'YTD Scores'!$AN$2:$BC$121,F$2,FALSE)&gt;0,VLOOKUP($C173,'YTD Scores'!$AN$2:$BC$121,F$2,FALSE),""),"")</f>
        <v>#NUM!</v>
      </c>
      <c r="G173" s="80" t="e">
        <f>IF($C173&gt;0,IF(VLOOKUP($C173,'YTD Scores'!$AN$2:$BC$121,G$2,FALSE)&gt;0,VLOOKUP($C173,'YTD Scores'!$AN$2:$BC$121,G$2,FALSE),""),"")</f>
        <v>#NUM!</v>
      </c>
      <c r="H173" s="80" t="e">
        <f>IF($C173&gt;0,IF(VLOOKUP($C173,'YTD Scores'!$AN$2:$BC$121,H$2,FALSE)&gt;0,VLOOKUP($C173,'YTD Scores'!$AN$2:$BC$121,H$2,FALSE),""),"")</f>
        <v>#NUM!</v>
      </c>
      <c r="I173" s="80" t="e">
        <f>IF($C173&gt;0,IF(VLOOKUP($C173,'YTD Scores'!$AN$2:$BC$121,I$2,FALSE)&gt;0,VLOOKUP($C173,'YTD Scores'!$AN$2:$BC$121,I$2,FALSE),""),"")</f>
        <v>#NUM!</v>
      </c>
      <c r="J173" s="80" t="e">
        <f>IF($C173&gt;0,IF(VLOOKUP($C173,'YTD Scores'!$AN$2:$BC$121,J$2,FALSE)&gt;0,VLOOKUP($C173,'YTD Scores'!$AN$2:$BC$121,J$2,FALSE),""),"")</f>
        <v>#NUM!</v>
      </c>
      <c r="K173" s="80" t="e">
        <f>IF($C173&gt;0,IF(VLOOKUP($C173,'YTD Scores'!$AN$2:$BC$121,K$2,FALSE)&gt;0,VLOOKUP($C173,'YTD Scores'!$AN$2:$BC$121,K$2,FALSE),""),"")</f>
        <v>#NUM!</v>
      </c>
      <c r="L173" s="80" t="e">
        <f>IF($C173&gt;0,IF(VLOOKUP($C173,'YTD Scores'!$AN$2:$BC$121,L$2,FALSE)&gt;0,VLOOKUP($C173,'YTD Scores'!$AN$2:$BC$121,L$2,FALSE),""),"")</f>
        <v>#NUM!</v>
      </c>
      <c r="M173" s="80" t="e">
        <f>IF($C173&gt;0,IF(VLOOKUP($C173,'YTD Scores'!$AN$2:$BC$121,M$2,FALSE)&gt;0,VLOOKUP($C173,'YTD Scores'!$AN$2:$BC$121,M$2,FALSE),""),"")</f>
        <v>#NUM!</v>
      </c>
      <c r="N173" s="80" t="e">
        <f>IF($C173&gt;0,IF(VLOOKUP($C173,'YTD Scores'!$AN$2:$BC$121,N$2,FALSE)&gt;0,VLOOKUP($C173,'YTD Scores'!$AN$2:$BC$121,N$2,FALSE),""),"")</f>
        <v>#NUM!</v>
      </c>
      <c r="O173" s="80" t="e">
        <f>IF($C173&gt;0,IF(VLOOKUP($C173,'YTD Scores'!$AN$2:$BC$121,O$2,FALSE)&gt;0,VLOOKUP($C173,'YTD Scores'!$AN$2:$BC$121,O$2,FALSE),""),"")</f>
        <v>#NUM!</v>
      </c>
      <c r="P173" s="80" t="e">
        <f>IF($C173&gt;0,IF(VLOOKUP($C173,'YTD Scores'!$AN$2:$BC$121,P$2,FALSE)&gt;0,VLOOKUP($C173,'YTD Scores'!$AN$2:$BC$121,P$2,FALSE),""),"")</f>
        <v>#NUM!</v>
      </c>
      <c r="Q173" s="80" t="e">
        <f>IF($C173&gt;0,IF(VLOOKUP($C173,'YTD Scores'!$AN$2:$BC$121,Q$2,FALSE)&gt;0,VLOOKUP($C173,'YTD Scores'!$AN$2:$BC$121,Q$2,FALSE),""),"")</f>
        <v>#NUM!</v>
      </c>
    </row>
    <row r="174" spans="1:17" ht="10.95" customHeight="1" x14ac:dyDescent="0.25">
      <c r="A174" s="1">
        <f t="shared" si="7"/>
        <v>171</v>
      </c>
      <c r="B174" s="35" t="e">
        <f t="shared" si="8"/>
        <v>#NUM!</v>
      </c>
      <c r="C174" s="81" t="e">
        <f>IF(LARGE('YTD Scores'!AN$2:AN$121,A174)&gt;0.99,LARGE('YTD Scores'!AN$2:AN$121,A174),0)</f>
        <v>#NUM!</v>
      </c>
      <c r="E174" s="21" t="e">
        <f>IF(C174&gt;0,VLOOKUP(C174,'YTD Scores'!AN$2:AQ$121,4,FALSE),"")</f>
        <v>#NUM!</v>
      </c>
      <c r="F174" s="80" t="e">
        <f>IF($C174&gt;0,IF(VLOOKUP($C174,'YTD Scores'!$AN$2:$BC$121,F$2,FALSE)&gt;0,VLOOKUP($C174,'YTD Scores'!$AN$2:$BC$121,F$2,FALSE),""),"")</f>
        <v>#NUM!</v>
      </c>
      <c r="G174" s="80" t="e">
        <f>IF($C174&gt;0,IF(VLOOKUP($C174,'YTD Scores'!$AN$2:$BC$121,G$2,FALSE)&gt;0,VLOOKUP($C174,'YTD Scores'!$AN$2:$BC$121,G$2,FALSE),""),"")</f>
        <v>#NUM!</v>
      </c>
      <c r="H174" s="80" t="e">
        <f>IF($C174&gt;0,IF(VLOOKUP($C174,'YTD Scores'!$AN$2:$BC$121,H$2,FALSE)&gt;0,VLOOKUP($C174,'YTD Scores'!$AN$2:$BC$121,H$2,FALSE),""),"")</f>
        <v>#NUM!</v>
      </c>
      <c r="I174" s="80" t="e">
        <f>IF($C174&gt;0,IF(VLOOKUP($C174,'YTD Scores'!$AN$2:$BC$121,I$2,FALSE)&gt;0,VLOOKUP($C174,'YTD Scores'!$AN$2:$BC$121,I$2,FALSE),""),"")</f>
        <v>#NUM!</v>
      </c>
      <c r="J174" s="80" t="e">
        <f>IF($C174&gt;0,IF(VLOOKUP($C174,'YTD Scores'!$AN$2:$BC$121,J$2,FALSE)&gt;0,VLOOKUP($C174,'YTD Scores'!$AN$2:$BC$121,J$2,FALSE),""),"")</f>
        <v>#NUM!</v>
      </c>
      <c r="K174" s="80" t="e">
        <f>IF($C174&gt;0,IF(VLOOKUP($C174,'YTD Scores'!$AN$2:$BC$121,K$2,FALSE)&gt;0,VLOOKUP($C174,'YTD Scores'!$AN$2:$BC$121,K$2,FALSE),""),"")</f>
        <v>#NUM!</v>
      </c>
      <c r="L174" s="80" t="e">
        <f>IF($C174&gt;0,IF(VLOOKUP($C174,'YTD Scores'!$AN$2:$BC$121,L$2,FALSE)&gt;0,VLOOKUP($C174,'YTD Scores'!$AN$2:$BC$121,L$2,FALSE),""),"")</f>
        <v>#NUM!</v>
      </c>
      <c r="M174" s="80" t="e">
        <f>IF($C174&gt;0,IF(VLOOKUP($C174,'YTD Scores'!$AN$2:$BC$121,M$2,FALSE)&gt;0,VLOOKUP($C174,'YTD Scores'!$AN$2:$BC$121,M$2,FALSE),""),"")</f>
        <v>#NUM!</v>
      </c>
      <c r="N174" s="80" t="e">
        <f>IF($C174&gt;0,IF(VLOOKUP($C174,'YTD Scores'!$AN$2:$BC$121,N$2,FALSE)&gt;0,VLOOKUP($C174,'YTD Scores'!$AN$2:$BC$121,N$2,FALSE),""),"")</f>
        <v>#NUM!</v>
      </c>
      <c r="O174" s="80" t="e">
        <f>IF($C174&gt;0,IF(VLOOKUP($C174,'YTD Scores'!$AN$2:$BC$121,O$2,FALSE)&gt;0,VLOOKUP($C174,'YTD Scores'!$AN$2:$BC$121,O$2,FALSE),""),"")</f>
        <v>#NUM!</v>
      </c>
      <c r="P174" s="80" t="e">
        <f>IF($C174&gt;0,IF(VLOOKUP($C174,'YTD Scores'!$AN$2:$BC$121,P$2,FALSE)&gt;0,VLOOKUP($C174,'YTD Scores'!$AN$2:$BC$121,P$2,FALSE),""),"")</f>
        <v>#NUM!</v>
      </c>
      <c r="Q174" s="80" t="e">
        <f>IF($C174&gt;0,IF(VLOOKUP($C174,'YTD Scores'!$AN$2:$BC$121,Q$2,FALSE)&gt;0,VLOOKUP($C174,'YTD Scores'!$AN$2:$BC$121,Q$2,FALSE),""),"")</f>
        <v>#NUM!</v>
      </c>
    </row>
    <row r="175" spans="1:17" ht="10.95" customHeight="1" x14ac:dyDescent="0.25">
      <c r="A175" s="1">
        <f t="shared" si="7"/>
        <v>172</v>
      </c>
      <c r="B175" s="35" t="e">
        <f t="shared" si="8"/>
        <v>#NUM!</v>
      </c>
      <c r="C175" s="81" t="e">
        <f>IF(LARGE('YTD Scores'!AN$2:AN$121,A175)&gt;0.99,LARGE('YTD Scores'!AN$2:AN$121,A175),0)</f>
        <v>#NUM!</v>
      </c>
      <c r="E175" s="21" t="e">
        <f>IF(C175&gt;0,VLOOKUP(C175,'YTD Scores'!AN$2:AQ$121,4,FALSE),"")</f>
        <v>#NUM!</v>
      </c>
      <c r="F175" s="80" t="e">
        <f>IF($C175&gt;0,IF(VLOOKUP($C175,'YTD Scores'!$AN$2:$BC$121,F$2,FALSE)&gt;0,VLOOKUP($C175,'YTD Scores'!$AN$2:$BC$121,F$2,FALSE),""),"")</f>
        <v>#NUM!</v>
      </c>
      <c r="G175" s="80" t="e">
        <f>IF($C175&gt;0,IF(VLOOKUP($C175,'YTD Scores'!$AN$2:$BC$121,G$2,FALSE)&gt;0,VLOOKUP($C175,'YTD Scores'!$AN$2:$BC$121,G$2,FALSE),""),"")</f>
        <v>#NUM!</v>
      </c>
      <c r="H175" s="80" t="e">
        <f>IF($C175&gt;0,IF(VLOOKUP($C175,'YTD Scores'!$AN$2:$BC$121,H$2,FALSE)&gt;0,VLOOKUP($C175,'YTD Scores'!$AN$2:$BC$121,H$2,FALSE),""),"")</f>
        <v>#NUM!</v>
      </c>
      <c r="I175" s="80" t="e">
        <f>IF($C175&gt;0,IF(VLOOKUP($C175,'YTD Scores'!$AN$2:$BC$121,I$2,FALSE)&gt;0,VLOOKUP($C175,'YTD Scores'!$AN$2:$BC$121,I$2,FALSE),""),"")</f>
        <v>#NUM!</v>
      </c>
      <c r="J175" s="80" t="e">
        <f>IF($C175&gt;0,IF(VLOOKUP($C175,'YTD Scores'!$AN$2:$BC$121,J$2,FALSE)&gt;0,VLOOKUP($C175,'YTD Scores'!$AN$2:$BC$121,J$2,FALSE),""),"")</f>
        <v>#NUM!</v>
      </c>
      <c r="K175" s="80" t="e">
        <f>IF($C175&gt;0,IF(VLOOKUP($C175,'YTD Scores'!$AN$2:$BC$121,K$2,FALSE)&gt;0,VLOOKUP($C175,'YTD Scores'!$AN$2:$BC$121,K$2,FALSE),""),"")</f>
        <v>#NUM!</v>
      </c>
      <c r="L175" s="80" t="e">
        <f>IF($C175&gt;0,IF(VLOOKUP($C175,'YTD Scores'!$AN$2:$BC$121,L$2,FALSE)&gt;0,VLOOKUP($C175,'YTD Scores'!$AN$2:$BC$121,L$2,FALSE),""),"")</f>
        <v>#NUM!</v>
      </c>
      <c r="M175" s="80" t="e">
        <f>IF($C175&gt;0,IF(VLOOKUP($C175,'YTD Scores'!$AN$2:$BC$121,M$2,FALSE)&gt;0,VLOOKUP($C175,'YTD Scores'!$AN$2:$BC$121,M$2,FALSE),""),"")</f>
        <v>#NUM!</v>
      </c>
      <c r="N175" s="80" t="e">
        <f>IF($C175&gt;0,IF(VLOOKUP($C175,'YTD Scores'!$AN$2:$BC$121,N$2,FALSE)&gt;0,VLOOKUP($C175,'YTD Scores'!$AN$2:$BC$121,N$2,FALSE),""),"")</f>
        <v>#NUM!</v>
      </c>
      <c r="O175" s="80" t="e">
        <f>IF($C175&gt;0,IF(VLOOKUP($C175,'YTD Scores'!$AN$2:$BC$121,O$2,FALSE)&gt;0,VLOOKUP($C175,'YTD Scores'!$AN$2:$BC$121,O$2,FALSE),""),"")</f>
        <v>#NUM!</v>
      </c>
      <c r="P175" s="80" t="e">
        <f>IF($C175&gt;0,IF(VLOOKUP($C175,'YTD Scores'!$AN$2:$BC$121,P$2,FALSE)&gt;0,VLOOKUP($C175,'YTD Scores'!$AN$2:$BC$121,P$2,FALSE),""),"")</f>
        <v>#NUM!</v>
      </c>
      <c r="Q175" s="80" t="e">
        <f>IF($C175&gt;0,IF(VLOOKUP($C175,'YTD Scores'!$AN$2:$BC$121,Q$2,FALSE)&gt;0,VLOOKUP($C175,'YTD Scores'!$AN$2:$BC$121,Q$2,FALSE),""),"")</f>
        <v>#NUM!</v>
      </c>
    </row>
    <row r="176" spans="1:17" ht="10.95" customHeight="1" x14ac:dyDescent="0.25">
      <c r="A176" s="1">
        <f t="shared" si="7"/>
        <v>173</v>
      </c>
      <c r="B176" s="35" t="e">
        <f t="shared" si="8"/>
        <v>#NUM!</v>
      </c>
      <c r="C176" s="81" t="e">
        <f>IF(LARGE('YTD Scores'!AN$2:AN$121,A176)&gt;0.99,LARGE('YTD Scores'!AN$2:AN$121,A176),0)</f>
        <v>#NUM!</v>
      </c>
      <c r="E176" s="21" t="e">
        <f>IF(C176&gt;0,VLOOKUP(C176,'YTD Scores'!AN$2:AQ$121,4,FALSE),"")</f>
        <v>#NUM!</v>
      </c>
      <c r="F176" s="80" t="e">
        <f>IF($C176&gt;0,IF(VLOOKUP($C176,'YTD Scores'!$AN$2:$BC$121,F$2,FALSE)&gt;0,VLOOKUP($C176,'YTD Scores'!$AN$2:$BC$121,F$2,FALSE),""),"")</f>
        <v>#NUM!</v>
      </c>
      <c r="G176" s="80" t="e">
        <f>IF($C176&gt;0,IF(VLOOKUP($C176,'YTD Scores'!$AN$2:$BC$121,G$2,FALSE)&gt;0,VLOOKUP($C176,'YTD Scores'!$AN$2:$BC$121,G$2,FALSE),""),"")</f>
        <v>#NUM!</v>
      </c>
      <c r="H176" s="80" t="e">
        <f>IF($C176&gt;0,IF(VLOOKUP($C176,'YTD Scores'!$AN$2:$BC$121,H$2,FALSE)&gt;0,VLOOKUP($C176,'YTD Scores'!$AN$2:$BC$121,H$2,FALSE),""),"")</f>
        <v>#NUM!</v>
      </c>
      <c r="I176" s="80" t="e">
        <f>IF($C176&gt;0,IF(VLOOKUP($C176,'YTD Scores'!$AN$2:$BC$121,I$2,FALSE)&gt;0,VLOOKUP($C176,'YTD Scores'!$AN$2:$BC$121,I$2,FALSE),""),"")</f>
        <v>#NUM!</v>
      </c>
      <c r="J176" s="80" t="e">
        <f>IF($C176&gt;0,IF(VLOOKUP($C176,'YTD Scores'!$AN$2:$BC$121,J$2,FALSE)&gt;0,VLOOKUP($C176,'YTD Scores'!$AN$2:$BC$121,J$2,FALSE),""),"")</f>
        <v>#NUM!</v>
      </c>
      <c r="K176" s="80" t="e">
        <f>IF($C176&gt;0,IF(VLOOKUP($C176,'YTD Scores'!$AN$2:$BC$121,K$2,FALSE)&gt;0,VLOOKUP($C176,'YTD Scores'!$AN$2:$BC$121,K$2,FALSE),""),"")</f>
        <v>#NUM!</v>
      </c>
      <c r="L176" s="80" t="e">
        <f>IF($C176&gt;0,IF(VLOOKUP($C176,'YTD Scores'!$AN$2:$BC$121,L$2,FALSE)&gt;0,VLOOKUP($C176,'YTD Scores'!$AN$2:$BC$121,L$2,FALSE),""),"")</f>
        <v>#NUM!</v>
      </c>
      <c r="M176" s="80" t="e">
        <f>IF($C176&gt;0,IF(VLOOKUP($C176,'YTD Scores'!$AN$2:$BC$121,M$2,FALSE)&gt;0,VLOOKUP($C176,'YTD Scores'!$AN$2:$BC$121,M$2,FALSE),""),"")</f>
        <v>#NUM!</v>
      </c>
      <c r="N176" s="80" t="e">
        <f>IF($C176&gt;0,IF(VLOOKUP($C176,'YTD Scores'!$AN$2:$BC$121,N$2,FALSE)&gt;0,VLOOKUP($C176,'YTD Scores'!$AN$2:$BC$121,N$2,FALSE),""),"")</f>
        <v>#NUM!</v>
      </c>
      <c r="O176" s="80" t="e">
        <f>IF($C176&gt;0,IF(VLOOKUP($C176,'YTD Scores'!$AN$2:$BC$121,O$2,FALSE)&gt;0,VLOOKUP($C176,'YTD Scores'!$AN$2:$BC$121,O$2,FALSE),""),"")</f>
        <v>#NUM!</v>
      </c>
      <c r="P176" s="80" t="e">
        <f>IF($C176&gt;0,IF(VLOOKUP($C176,'YTD Scores'!$AN$2:$BC$121,P$2,FALSE)&gt;0,VLOOKUP($C176,'YTD Scores'!$AN$2:$BC$121,P$2,FALSE),""),"")</f>
        <v>#NUM!</v>
      </c>
      <c r="Q176" s="80" t="e">
        <f>IF($C176&gt;0,IF(VLOOKUP($C176,'YTD Scores'!$AN$2:$BC$121,Q$2,FALSE)&gt;0,VLOOKUP($C176,'YTD Scores'!$AN$2:$BC$121,Q$2,FALSE),""),"")</f>
        <v>#NUM!</v>
      </c>
    </row>
    <row r="177" spans="1:17" ht="10.95" customHeight="1" x14ac:dyDescent="0.25">
      <c r="A177" s="1">
        <f t="shared" si="7"/>
        <v>174</v>
      </c>
      <c r="B177" s="35" t="e">
        <f t="shared" si="8"/>
        <v>#NUM!</v>
      </c>
      <c r="C177" s="81" t="e">
        <f>IF(LARGE('YTD Scores'!AN$2:AN$121,A177)&gt;0.99,LARGE('YTD Scores'!AN$2:AN$121,A177),0)</f>
        <v>#NUM!</v>
      </c>
      <c r="E177" s="21" t="e">
        <f>IF(C177&gt;0,VLOOKUP(C177,'YTD Scores'!AN$2:AQ$121,4,FALSE),"")</f>
        <v>#NUM!</v>
      </c>
      <c r="F177" s="80" t="e">
        <f>IF($C177&gt;0,IF(VLOOKUP($C177,'YTD Scores'!$AN$2:$BC$121,F$2,FALSE)&gt;0,VLOOKUP($C177,'YTD Scores'!$AN$2:$BC$121,F$2,FALSE),""),"")</f>
        <v>#NUM!</v>
      </c>
      <c r="G177" s="80" t="e">
        <f>IF($C177&gt;0,IF(VLOOKUP($C177,'YTD Scores'!$AN$2:$BC$121,G$2,FALSE)&gt;0,VLOOKUP($C177,'YTD Scores'!$AN$2:$BC$121,G$2,FALSE),""),"")</f>
        <v>#NUM!</v>
      </c>
      <c r="H177" s="80" t="e">
        <f>IF($C177&gt;0,IF(VLOOKUP($C177,'YTD Scores'!$AN$2:$BC$121,H$2,FALSE)&gt;0,VLOOKUP($C177,'YTD Scores'!$AN$2:$BC$121,H$2,FALSE),""),"")</f>
        <v>#NUM!</v>
      </c>
      <c r="I177" s="80" t="e">
        <f>IF($C177&gt;0,IF(VLOOKUP($C177,'YTD Scores'!$AN$2:$BC$121,I$2,FALSE)&gt;0,VLOOKUP($C177,'YTD Scores'!$AN$2:$BC$121,I$2,FALSE),""),"")</f>
        <v>#NUM!</v>
      </c>
      <c r="J177" s="80" t="e">
        <f>IF($C177&gt;0,IF(VLOOKUP($C177,'YTD Scores'!$AN$2:$BC$121,J$2,FALSE)&gt;0,VLOOKUP($C177,'YTD Scores'!$AN$2:$BC$121,J$2,FALSE),""),"")</f>
        <v>#NUM!</v>
      </c>
      <c r="K177" s="80" t="e">
        <f>IF($C177&gt;0,IF(VLOOKUP($C177,'YTD Scores'!$AN$2:$BC$121,K$2,FALSE)&gt;0,VLOOKUP($C177,'YTD Scores'!$AN$2:$BC$121,K$2,FALSE),""),"")</f>
        <v>#NUM!</v>
      </c>
      <c r="L177" s="80" t="e">
        <f>IF($C177&gt;0,IF(VLOOKUP($C177,'YTD Scores'!$AN$2:$BC$121,L$2,FALSE)&gt;0,VLOOKUP($C177,'YTD Scores'!$AN$2:$BC$121,L$2,FALSE),""),"")</f>
        <v>#NUM!</v>
      </c>
      <c r="M177" s="80" t="e">
        <f>IF($C177&gt;0,IF(VLOOKUP($C177,'YTD Scores'!$AN$2:$BC$121,M$2,FALSE)&gt;0,VLOOKUP($C177,'YTD Scores'!$AN$2:$BC$121,M$2,FALSE),""),"")</f>
        <v>#NUM!</v>
      </c>
      <c r="N177" s="80" t="e">
        <f>IF($C177&gt;0,IF(VLOOKUP($C177,'YTD Scores'!$AN$2:$BC$121,N$2,FALSE)&gt;0,VLOOKUP($C177,'YTD Scores'!$AN$2:$BC$121,N$2,FALSE),""),"")</f>
        <v>#NUM!</v>
      </c>
      <c r="O177" s="80" t="e">
        <f>IF($C177&gt;0,IF(VLOOKUP($C177,'YTD Scores'!$AN$2:$BC$121,O$2,FALSE)&gt;0,VLOOKUP($C177,'YTD Scores'!$AN$2:$BC$121,O$2,FALSE),""),"")</f>
        <v>#NUM!</v>
      </c>
      <c r="P177" s="80" t="e">
        <f>IF($C177&gt;0,IF(VLOOKUP($C177,'YTD Scores'!$AN$2:$BC$121,P$2,FALSE)&gt;0,VLOOKUP($C177,'YTD Scores'!$AN$2:$BC$121,P$2,FALSE),""),"")</f>
        <v>#NUM!</v>
      </c>
      <c r="Q177" s="80" t="e">
        <f>IF($C177&gt;0,IF(VLOOKUP($C177,'YTD Scores'!$AN$2:$BC$121,Q$2,FALSE)&gt;0,VLOOKUP($C177,'YTD Scores'!$AN$2:$BC$121,Q$2,FALSE),""),"")</f>
        <v>#NUM!</v>
      </c>
    </row>
    <row r="178" spans="1:17" ht="10.95" customHeight="1" x14ac:dyDescent="0.25">
      <c r="A178" s="1">
        <f t="shared" si="7"/>
        <v>175</v>
      </c>
      <c r="B178" s="35" t="e">
        <f t="shared" si="8"/>
        <v>#NUM!</v>
      </c>
      <c r="C178" s="81" t="e">
        <f>IF(LARGE('YTD Scores'!AN$2:AN$121,A178)&gt;0.99,LARGE('YTD Scores'!AN$2:AN$121,A178),0)</f>
        <v>#NUM!</v>
      </c>
      <c r="E178" s="21" t="e">
        <f>IF(C178&gt;0,VLOOKUP(C178,'YTD Scores'!AN$2:AQ$121,4,FALSE),"")</f>
        <v>#NUM!</v>
      </c>
      <c r="F178" s="80" t="e">
        <f>IF($C178&gt;0,IF(VLOOKUP($C178,'YTD Scores'!$AN$2:$BC$121,F$2,FALSE)&gt;0,VLOOKUP($C178,'YTD Scores'!$AN$2:$BC$121,F$2,FALSE),""),"")</f>
        <v>#NUM!</v>
      </c>
      <c r="G178" s="80" t="e">
        <f>IF($C178&gt;0,IF(VLOOKUP($C178,'YTD Scores'!$AN$2:$BC$121,G$2,FALSE)&gt;0,VLOOKUP($C178,'YTD Scores'!$AN$2:$BC$121,G$2,FALSE),""),"")</f>
        <v>#NUM!</v>
      </c>
      <c r="H178" s="80" t="e">
        <f>IF($C178&gt;0,IF(VLOOKUP($C178,'YTD Scores'!$AN$2:$BC$121,H$2,FALSE)&gt;0,VLOOKUP($C178,'YTD Scores'!$AN$2:$BC$121,H$2,FALSE),""),"")</f>
        <v>#NUM!</v>
      </c>
      <c r="I178" s="80" t="e">
        <f>IF($C178&gt;0,IF(VLOOKUP($C178,'YTD Scores'!$AN$2:$BC$121,I$2,FALSE)&gt;0,VLOOKUP($C178,'YTD Scores'!$AN$2:$BC$121,I$2,FALSE),""),"")</f>
        <v>#NUM!</v>
      </c>
      <c r="J178" s="80" t="e">
        <f>IF($C178&gt;0,IF(VLOOKUP($C178,'YTD Scores'!$AN$2:$BC$121,J$2,FALSE)&gt;0,VLOOKUP($C178,'YTD Scores'!$AN$2:$BC$121,J$2,FALSE),""),"")</f>
        <v>#NUM!</v>
      </c>
      <c r="K178" s="80" t="e">
        <f>IF($C178&gt;0,IF(VLOOKUP($C178,'YTD Scores'!$AN$2:$BC$121,K$2,FALSE)&gt;0,VLOOKUP($C178,'YTD Scores'!$AN$2:$BC$121,K$2,FALSE),""),"")</f>
        <v>#NUM!</v>
      </c>
      <c r="L178" s="80" t="e">
        <f>IF($C178&gt;0,IF(VLOOKUP($C178,'YTD Scores'!$AN$2:$BC$121,L$2,FALSE)&gt;0,VLOOKUP($C178,'YTD Scores'!$AN$2:$BC$121,L$2,FALSE),""),"")</f>
        <v>#NUM!</v>
      </c>
      <c r="M178" s="80" t="e">
        <f>IF($C178&gt;0,IF(VLOOKUP($C178,'YTD Scores'!$AN$2:$BC$121,M$2,FALSE)&gt;0,VLOOKUP($C178,'YTD Scores'!$AN$2:$BC$121,M$2,FALSE),""),"")</f>
        <v>#NUM!</v>
      </c>
      <c r="N178" s="80" t="e">
        <f>IF($C178&gt;0,IF(VLOOKUP($C178,'YTD Scores'!$AN$2:$BC$121,N$2,FALSE)&gt;0,VLOOKUP($C178,'YTD Scores'!$AN$2:$BC$121,N$2,FALSE),""),"")</f>
        <v>#NUM!</v>
      </c>
      <c r="O178" s="80" t="e">
        <f>IF($C178&gt;0,IF(VLOOKUP($C178,'YTD Scores'!$AN$2:$BC$121,O$2,FALSE)&gt;0,VLOOKUP($C178,'YTD Scores'!$AN$2:$BC$121,O$2,FALSE),""),"")</f>
        <v>#NUM!</v>
      </c>
      <c r="P178" s="80" t="e">
        <f>IF($C178&gt;0,IF(VLOOKUP($C178,'YTD Scores'!$AN$2:$BC$121,P$2,FALSE)&gt;0,VLOOKUP($C178,'YTD Scores'!$AN$2:$BC$121,P$2,FALSE),""),"")</f>
        <v>#NUM!</v>
      </c>
      <c r="Q178" s="80" t="e">
        <f>IF($C178&gt;0,IF(VLOOKUP($C178,'YTD Scores'!$AN$2:$BC$121,Q$2,FALSE)&gt;0,VLOOKUP($C178,'YTD Scores'!$AN$2:$BC$121,Q$2,FALSE),""),"")</f>
        <v>#NUM!</v>
      </c>
    </row>
    <row r="179" spans="1:17" ht="10.95" customHeight="1" x14ac:dyDescent="0.25">
      <c r="A179" s="1">
        <f t="shared" si="7"/>
        <v>176</v>
      </c>
      <c r="B179" s="35" t="e">
        <f t="shared" si="8"/>
        <v>#NUM!</v>
      </c>
      <c r="C179" s="81" t="e">
        <f>IF(LARGE('YTD Scores'!AN$2:AN$121,A179)&gt;0.99,LARGE('YTD Scores'!AN$2:AN$121,A179),0)</f>
        <v>#NUM!</v>
      </c>
      <c r="E179" s="21" t="e">
        <f>IF(C179&gt;0,VLOOKUP(C179,'YTD Scores'!AN$2:AQ$121,4,FALSE),"")</f>
        <v>#NUM!</v>
      </c>
      <c r="F179" s="80" t="e">
        <f>IF($C179&gt;0,IF(VLOOKUP($C179,'YTD Scores'!$AN$2:$BC$121,F$2,FALSE)&gt;0,VLOOKUP($C179,'YTD Scores'!$AN$2:$BC$121,F$2,FALSE),""),"")</f>
        <v>#NUM!</v>
      </c>
      <c r="G179" s="80" t="e">
        <f>IF($C179&gt;0,IF(VLOOKUP($C179,'YTD Scores'!$AN$2:$BC$121,G$2,FALSE)&gt;0,VLOOKUP($C179,'YTD Scores'!$AN$2:$BC$121,G$2,FALSE),""),"")</f>
        <v>#NUM!</v>
      </c>
      <c r="H179" s="80" t="e">
        <f>IF($C179&gt;0,IF(VLOOKUP($C179,'YTD Scores'!$AN$2:$BC$121,H$2,FALSE)&gt;0,VLOOKUP($C179,'YTD Scores'!$AN$2:$BC$121,H$2,FALSE),""),"")</f>
        <v>#NUM!</v>
      </c>
      <c r="I179" s="80" t="e">
        <f>IF($C179&gt;0,IF(VLOOKUP($C179,'YTD Scores'!$AN$2:$BC$121,I$2,FALSE)&gt;0,VLOOKUP($C179,'YTD Scores'!$AN$2:$BC$121,I$2,FALSE),""),"")</f>
        <v>#NUM!</v>
      </c>
      <c r="J179" s="80" t="e">
        <f>IF($C179&gt;0,IF(VLOOKUP($C179,'YTD Scores'!$AN$2:$BC$121,J$2,FALSE)&gt;0,VLOOKUP($C179,'YTD Scores'!$AN$2:$BC$121,J$2,FALSE),""),"")</f>
        <v>#NUM!</v>
      </c>
      <c r="K179" s="80" t="e">
        <f>IF($C179&gt;0,IF(VLOOKUP($C179,'YTD Scores'!$AN$2:$BC$121,K$2,FALSE)&gt;0,VLOOKUP($C179,'YTD Scores'!$AN$2:$BC$121,K$2,FALSE),""),"")</f>
        <v>#NUM!</v>
      </c>
      <c r="L179" s="80" t="e">
        <f>IF($C179&gt;0,IF(VLOOKUP($C179,'YTD Scores'!$AN$2:$BC$121,L$2,FALSE)&gt;0,VLOOKUP($C179,'YTD Scores'!$AN$2:$BC$121,L$2,FALSE),""),"")</f>
        <v>#NUM!</v>
      </c>
      <c r="M179" s="80" t="e">
        <f>IF($C179&gt;0,IF(VLOOKUP($C179,'YTD Scores'!$AN$2:$BC$121,M$2,FALSE)&gt;0,VLOOKUP($C179,'YTD Scores'!$AN$2:$BC$121,M$2,FALSE),""),"")</f>
        <v>#NUM!</v>
      </c>
      <c r="N179" s="80" t="e">
        <f>IF($C179&gt;0,IF(VLOOKUP($C179,'YTD Scores'!$AN$2:$BC$121,N$2,FALSE)&gt;0,VLOOKUP($C179,'YTD Scores'!$AN$2:$BC$121,N$2,FALSE),""),"")</f>
        <v>#NUM!</v>
      </c>
      <c r="O179" s="80" t="e">
        <f>IF($C179&gt;0,IF(VLOOKUP($C179,'YTD Scores'!$AN$2:$BC$121,O$2,FALSE)&gt;0,VLOOKUP($C179,'YTD Scores'!$AN$2:$BC$121,O$2,FALSE),""),"")</f>
        <v>#NUM!</v>
      </c>
      <c r="P179" s="80" t="e">
        <f>IF($C179&gt;0,IF(VLOOKUP($C179,'YTD Scores'!$AN$2:$BC$121,P$2,FALSE)&gt;0,VLOOKUP($C179,'YTD Scores'!$AN$2:$BC$121,P$2,FALSE),""),"")</f>
        <v>#NUM!</v>
      </c>
      <c r="Q179" s="80" t="e">
        <f>IF($C179&gt;0,IF(VLOOKUP($C179,'YTD Scores'!$AN$2:$BC$121,Q$2,FALSE)&gt;0,VLOOKUP($C179,'YTD Scores'!$AN$2:$BC$121,Q$2,FALSE),""),"")</f>
        <v>#NUM!</v>
      </c>
    </row>
    <row r="180" spans="1:17" ht="10.95" customHeight="1" x14ac:dyDescent="0.25">
      <c r="A180" s="1">
        <f t="shared" si="7"/>
        <v>177</v>
      </c>
      <c r="B180" s="35" t="e">
        <f t="shared" si="8"/>
        <v>#NUM!</v>
      </c>
      <c r="C180" s="81" t="e">
        <f>IF(LARGE('YTD Scores'!AN$2:AN$121,A180)&gt;0.99,LARGE('YTD Scores'!AN$2:AN$121,A180),0)</f>
        <v>#NUM!</v>
      </c>
      <c r="E180" s="21" t="e">
        <f>IF(C180&gt;0,VLOOKUP(C180,'YTD Scores'!AN$2:AQ$121,4,FALSE),"")</f>
        <v>#NUM!</v>
      </c>
      <c r="F180" s="80" t="e">
        <f>IF($C180&gt;0,IF(VLOOKUP($C180,'YTD Scores'!$AN$2:$BC$121,F$2,FALSE)&gt;0,VLOOKUP($C180,'YTD Scores'!$AN$2:$BC$121,F$2,FALSE),""),"")</f>
        <v>#NUM!</v>
      </c>
      <c r="G180" s="80" t="e">
        <f>IF($C180&gt;0,IF(VLOOKUP($C180,'YTD Scores'!$AN$2:$BC$121,G$2,FALSE)&gt;0,VLOOKUP($C180,'YTD Scores'!$AN$2:$BC$121,G$2,FALSE),""),"")</f>
        <v>#NUM!</v>
      </c>
      <c r="H180" s="80" t="e">
        <f>IF($C180&gt;0,IF(VLOOKUP($C180,'YTD Scores'!$AN$2:$BC$121,H$2,FALSE)&gt;0,VLOOKUP($C180,'YTD Scores'!$AN$2:$BC$121,H$2,FALSE),""),"")</f>
        <v>#NUM!</v>
      </c>
      <c r="I180" s="80" t="e">
        <f>IF($C180&gt;0,IF(VLOOKUP($C180,'YTD Scores'!$AN$2:$BC$121,I$2,FALSE)&gt;0,VLOOKUP($C180,'YTD Scores'!$AN$2:$BC$121,I$2,FALSE),""),"")</f>
        <v>#NUM!</v>
      </c>
      <c r="J180" s="80" t="e">
        <f>IF($C180&gt;0,IF(VLOOKUP($C180,'YTD Scores'!$AN$2:$BC$121,J$2,FALSE)&gt;0,VLOOKUP($C180,'YTD Scores'!$AN$2:$BC$121,J$2,FALSE),""),"")</f>
        <v>#NUM!</v>
      </c>
      <c r="K180" s="80" t="e">
        <f>IF($C180&gt;0,IF(VLOOKUP($C180,'YTD Scores'!$AN$2:$BC$121,K$2,FALSE)&gt;0,VLOOKUP($C180,'YTD Scores'!$AN$2:$BC$121,K$2,FALSE),""),"")</f>
        <v>#NUM!</v>
      </c>
      <c r="L180" s="80" t="e">
        <f>IF($C180&gt;0,IF(VLOOKUP($C180,'YTD Scores'!$AN$2:$BC$121,L$2,FALSE)&gt;0,VLOOKUP($C180,'YTD Scores'!$AN$2:$BC$121,L$2,FALSE),""),"")</f>
        <v>#NUM!</v>
      </c>
      <c r="M180" s="80" t="e">
        <f>IF($C180&gt;0,IF(VLOOKUP($C180,'YTD Scores'!$AN$2:$BC$121,M$2,FALSE)&gt;0,VLOOKUP($C180,'YTD Scores'!$AN$2:$BC$121,M$2,FALSE),""),"")</f>
        <v>#NUM!</v>
      </c>
      <c r="N180" s="80" t="e">
        <f>IF($C180&gt;0,IF(VLOOKUP($C180,'YTD Scores'!$AN$2:$BC$121,N$2,FALSE)&gt;0,VLOOKUP($C180,'YTD Scores'!$AN$2:$BC$121,N$2,FALSE),""),"")</f>
        <v>#NUM!</v>
      </c>
      <c r="O180" s="80" t="e">
        <f>IF($C180&gt;0,IF(VLOOKUP($C180,'YTD Scores'!$AN$2:$BC$121,O$2,FALSE)&gt;0,VLOOKUP($C180,'YTD Scores'!$AN$2:$BC$121,O$2,FALSE),""),"")</f>
        <v>#NUM!</v>
      </c>
      <c r="P180" s="80" t="e">
        <f>IF($C180&gt;0,IF(VLOOKUP($C180,'YTD Scores'!$AN$2:$BC$121,P$2,FALSE)&gt;0,VLOOKUP($C180,'YTD Scores'!$AN$2:$BC$121,P$2,FALSE),""),"")</f>
        <v>#NUM!</v>
      </c>
      <c r="Q180" s="80" t="e">
        <f>IF($C180&gt;0,IF(VLOOKUP($C180,'YTD Scores'!$AN$2:$BC$121,Q$2,FALSE)&gt;0,VLOOKUP($C180,'YTD Scores'!$AN$2:$BC$121,Q$2,FALSE),""),"")</f>
        <v>#NUM!</v>
      </c>
    </row>
    <row r="181" spans="1:17" ht="10.95" customHeight="1" x14ac:dyDescent="0.25">
      <c r="A181" s="1">
        <f t="shared" ref="A181:A201" si="9">A180+1</f>
        <v>178</v>
      </c>
      <c r="B181" s="35" t="e">
        <f t="shared" si="8"/>
        <v>#NUM!</v>
      </c>
      <c r="C181" s="81" t="e">
        <f>IF(LARGE('YTD Scores'!AN$2:AN$121,A181)&gt;0.99,LARGE('YTD Scores'!AN$2:AN$121,A181),0)</f>
        <v>#NUM!</v>
      </c>
      <c r="E181" s="21" t="e">
        <f>IF(C181&gt;0,VLOOKUP(C181,'YTD Scores'!AN$2:AQ$121,4,FALSE),"")</f>
        <v>#NUM!</v>
      </c>
      <c r="F181" s="80" t="e">
        <f>IF($C181&gt;0,IF(VLOOKUP($C181,'YTD Scores'!$AN$2:$BC$121,F$2,FALSE)&gt;0,VLOOKUP($C181,'YTD Scores'!$AN$2:$BC$121,F$2,FALSE),""),"")</f>
        <v>#NUM!</v>
      </c>
      <c r="G181" s="80" t="e">
        <f>IF($C181&gt;0,IF(VLOOKUP($C181,'YTD Scores'!$AN$2:$BC$121,G$2,FALSE)&gt;0,VLOOKUP($C181,'YTD Scores'!$AN$2:$BC$121,G$2,FALSE),""),"")</f>
        <v>#NUM!</v>
      </c>
      <c r="H181" s="80" t="e">
        <f>IF($C181&gt;0,IF(VLOOKUP($C181,'YTD Scores'!$AN$2:$BC$121,H$2,FALSE)&gt;0,VLOOKUP($C181,'YTD Scores'!$AN$2:$BC$121,H$2,FALSE),""),"")</f>
        <v>#NUM!</v>
      </c>
      <c r="I181" s="80" t="e">
        <f>IF($C181&gt;0,IF(VLOOKUP($C181,'YTD Scores'!$AN$2:$BC$121,I$2,FALSE)&gt;0,VLOOKUP($C181,'YTD Scores'!$AN$2:$BC$121,I$2,FALSE),""),"")</f>
        <v>#NUM!</v>
      </c>
      <c r="J181" s="80" t="e">
        <f>IF($C181&gt;0,IF(VLOOKUP($C181,'YTD Scores'!$AN$2:$BC$121,J$2,FALSE)&gt;0,VLOOKUP($C181,'YTD Scores'!$AN$2:$BC$121,J$2,FALSE),""),"")</f>
        <v>#NUM!</v>
      </c>
      <c r="K181" s="80" t="e">
        <f>IF($C181&gt;0,IF(VLOOKUP($C181,'YTD Scores'!$AN$2:$BC$121,K$2,FALSE)&gt;0,VLOOKUP($C181,'YTD Scores'!$AN$2:$BC$121,K$2,FALSE),""),"")</f>
        <v>#NUM!</v>
      </c>
      <c r="L181" s="80" t="e">
        <f>IF($C181&gt;0,IF(VLOOKUP($C181,'YTD Scores'!$AN$2:$BC$121,L$2,FALSE)&gt;0,VLOOKUP($C181,'YTD Scores'!$AN$2:$BC$121,L$2,FALSE),""),"")</f>
        <v>#NUM!</v>
      </c>
      <c r="M181" s="80" t="e">
        <f>IF($C181&gt;0,IF(VLOOKUP($C181,'YTD Scores'!$AN$2:$BC$121,M$2,FALSE)&gt;0,VLOOKUP($C181,'YTD Scores'!$AN$2:$BC$121,M$2,FALSE),""),"")</f>
        <v>#NUM!</v>
      </c>
      <c r="N181" s="80" t="e">
        <f>IF($C181&gt;0,IF(VLOOKUP($C181,'YTD Scores'!$AN$2:$BC$121,N$2,FALSE)&gt;0,VLOOKUP($C181,'YTD Scores'!$AN$2:$BC$121,N$2,FALSE),""),"")</f>
        <v>#NUM!</v>
      </c>
      <c r="O181" s="80" t="e">
        <f>IF($C181&gt;0,IF(VLOOKUP($C181,'YTD Scores'!$AN$2:$BC$121,O$2,FALSE)&gt;0,VLOOKUP($C181,'YTD Scores'!$AN$2:$BC$121,O$2,FALSE),""),"")</f>
        <v>#NUM!</v>
      </c>
      <c r="P181" s="80" t="e">
        <f>IF($C181&gt;0,IF(VLOOKUP($C181,'YTD Scores'!$AN$2:$BC$121,P$2,FALSE)&gt;0,VLOOKUP($C181,'YTD Scores'!$AN$2:$BC$121,P$2,FALSE),""),"")</f>
        <v>#NUM!</v>
      </c>
      <c r="Q181" s="80" t="e">
        <f>IF($C181&gt;0,IF(VLOOKUP($C181,'YTD Scores'!$AN$2:$BC$121,Q$2,FALSE)&gt;0,VLOOKUP($C181,'YTD Scores'!$AN$2:$BC$121,Q$2,FALSE),""),"")</f>
        <v>#NUM!</v>
      </c>
    </row>
    <row r="182" spans="1:17" ht="10.95" customHeight="1" x14ac:dyDescent="0.25">
      <c r="A182" s="1">
        <f t="shared" si="9"/>
        <v>179</v>
      </c>
      <c r="B182" s="35" t="e">
        <f t="shared" si="8"/>
        <v>#NUM!</v>
      </c>
      <c r="C182" s="81" t="e">
        <f>IF(LARGE('YTD Scores'!AN$2:AN$121,A182)&gt;0.99,LARGE('YTD Scores'!AN$2:AN$121,A182),0)</f>
        <v>#NUM!</v>
      </c>
      <c r="E182" s="21" t="e">
        <f>IF(C182&gt;0,VLOOKUP(C182,'YTD Scores'!AN$2:AQ$121,4,FALSE),"")</f>
        <v>#NUM!</v>
      </c>
      <c r="F182" s="80" t="e">
        <f>IF($C182&gt;0,IF(VLOOKUP($C182,'YTD Scores'!$AN$2:$BC$121,F$2,FALSE)&gt;0,VLOOKUP($C182,'YTD Scores'!$AN$2:$BC$121,F$2,FALSE),""),"")</f>
        <v>#NUM!</v>
      </c>
      <c r="G182" s="80" t="e">
        <f>IF($C182&gt;0,IF(VLOOKUP($C182,'YTD Scores'!$AN$2:$BC$121,G$2,FALSE)&gt;0,VLOOKUP($C182,'YTD Scores'!$AN$2:$BC$121,G$2,FALSE),""),"")</f>
        <v>#NUM!</v>
      </c>
      <c r="H182" s="80" t="e">
        <f>IF($C182&gt;0,IF(VLOOKUP($C182,'YTD Scores'!$AN$2:$BC$121,H$2,FALSE)&gt;0,VLOOKUP($C182,'YTD Scores'!$AN$2:$BC$121,H$2,FALSE),""),"")</f>
        <v>#NUM!</v>
      </c>
      <c r="I182" s="80" t="e">
        <f>IF($C182&gt;0,IF(VLOOKUP($C182,'YTD Scores'!$AN$2:$BC$121,I$2,FALSE)&gt;0,VLOOKUP($C182,'YTD Scores'!$AN$2:$BC$121,I$2,FALSE),""),"")</f>
        <v>#NUM!</v>
      </c>
      <c r="J182" s="80" t="e">
        <f>IF($C182&gt;0,IF(VLOOKUP($C182,'YTD Scores'!$AN$2:$BC$121,J$2,FALSE)&gt;0,VLOOKUP($C182,'YTD Scores'!$AN$2:$BC$121,J$2,FALSE),""),"")</f>
        <v>#NUM!</v>
      </c>
      <c r="K182" s="80" t="e">
        <f>IF($C182&gt;0,IF(VLOOKUP($C182,'YTD Scores'!$AN$2:$BC$121,K$2,FALSE)&gt;0,VLOOKUP($C182,'YTD Scores'!$AN$2:$BC$121,K$2,FALSE),""),"")</f>
        <v>#NUM!</v>
      </c>
      <c r="L182" s="80" t="e">
        <f>IF($C182&gt;0,IF(VLOOKUP($C182,'YTD Scores'!$AN$2:$BC$121,L$2,FALSE)&gt;0,VLOOKUP($C182,'YTD Scores'!$AN$2:$BC$121,L$2,FALSE),""),"")</f>
        <v>#NUM!</v>
      </c>
      <c r="M182" s="80" t="e">
        <f>IF($C182&gt;0,IF(VLOOKUP($C182,'YTD Scores'!$AN$2:$BC$121,M$2,FALSE)&gt;0,VLOOKUP($C182,'YTD Scores'!$AN$2:$BC$121,M$2,FALSE),""),"")</f>
        <v>#NUM!</v>
      </c>
      <c r="N182" s="80" t="e">
        <f>IF($C182&gt;0,IF(VLOOKUP($C182,'YTD Scores'!$AN$2:$BC$121,N$2,FALSE)&gt;0,VLOOKUP($C182,'YTD Scores'!$AN$2:$BC$121,N$2,FALSE),""),"")</f>
        <v>#NUM!</v>
      </c>
      <c r="O182" s="80" t="e">
        <f>IF($C182&gt;0,IF(VLOOKUP($C182,'YTD Scores'!$AN$2:$BC$121,O$2,FALSE)&gt;0,VLOOKUP($C182,'YTD Scores'!$AN$2:$BC$121,O$2,FALSE),""),"")</f>
        <v>#NUM!</v>
      </c>
      <c r="P182" s="80" t="e">
        <f>IF($C182&gt;0,IF(VLOOKUP($C182,'YTD Scores'!$AN$2:$BC$121,P$2,FALSE)&gt;0,VLOOKUP($C182,'YTD Scores'!$AN$2:$BC$121,P$2,FALSE),""),"")</f>
        <v>#NUM!</v>
      </c>
      <c r="Q182" s="80" t="e">
        <f>IF($C182&gt;0,IF(VLOOKUP($C182,'YTD Scores'!$AN$2:$BC$121,Q$2,FALSE)&gt;0,VLOOKUP($C182,'YTD Scores'!$AN$2:$BC$121,Q$2,FALSE),""),"")</f>
        <v>#NUM!</v>
      </c>
    </row>
    <row r="183" spans="1:17" ht="10.95" customHeight="1" x14ac:dyDescent="0.25">
      <c r="A183" s="1">
        <f t="shared" si="9"/>
        <v>180</v>
      </c>
      <c r="B183" s="35" t="e">
        <f t="shared" si="8"/>
        <v>#NUM!</v>
      </c>
      <c r="C183" s="81" t="e">
        <f>IF(LARGE('YTD Scores'!AN$2:AN$121,A183)&gt;0.99,LARGE('YTD Scores'!AN$2:AN$121,A183),0)</f>
        <v>#NUM!</v>
      </c>
      <c r="E183" s="21" t="e">
        <f>IF(C183&gt;0,VLOOKUP(C183,'YTD Scores'!AN$2:AQ$121,4,FALSE),"")</f>
        <v>#NUM!</v>
      </c>
      <c r="F183" s="80" t="e">
        <f>IF($C183&gt;0,IF(VLOOKUP($C183,'YTD Scores'!$AN$2:$BC$121,F$2,FALSE)&gt;0,VLOOKUP($C183,'YTD Scores'!$AN$2:$BC$121,F$2,FALSE),""),"")</f>
        <v>#NUM!</v>
      </c>
      <c r="G183" s="80" t="e">
        <f>IF($C183&gt;0,IF(VLOOKUP($C183,'YTD Scores'!$AN$2:$BC$121,G$2,FALSE)&gt;0,VLOOKUP($C183,'YTD Scores'!$AN$2:$BC$121,G$2,FALSE),""),"")</f>
        <v>#NUM!</v>
      </c>
      <c r="H183" s="80" t="e">
        <f>IF($C183&gt;0,IF(VLOOKUP($C183,'YTD Scores'!$AN$2:$BC$121,H$2,FALSE)&gt;0,VLOOKUP($C183,'YTD Scores'!$AN$2:$BC$121,H$2,FALSE),""),"")</f>
        <v>#NUM!</v>
      </c>
      <c r="I183" s="80" t="e">
        <f>IF($C183&gt;0,IF(VLOOKUP($C183,'YTD Scores'!$AN$2:$BC$121,I$2,FALSE)&gt;0,VLOOKUP($C183,'YTD Scores'!$AN$2:$BC$121,I$2,FALSE),""),"")</f>
        <v>#NUM!</v>
      </c>
      <c r="J183" s="80" t="e">
        <f>IF($C183&gt;0,IF(VLOOKUP($C183,'YTD Scores'!$AN$2:$BC$121,J$2,FALSE)&gt;0,VLOOKUP($C183,'YTD Scores'!$AN$2:$BC$121,J$2,FALSE),""),"")</f>
        <v>#NUM!</v>
      </c>
      <c r="K183" s="80" t="e">
        <f>IF($C183&gt;0,IF(VLOOKUP($C183,'YTD Scores'!$AN$2:$BC$121,K$2,FALSE)&gt;0,VLOOKUP($C183,'YTD Scores'!$AN$2:$BC$121,K$2,FALSE),""),"")</f>
        <v>#NUM!</v>
      </c>
      <c r="L183" s="80" t="e">
        <f>IF($C183&gt;0,IF(VLOOKUP($C183,'YTD Scores'!$AN$2:$BC$121,L$2,FALSE)&gt;0,VLOOKUP($C183,'YTD Scores'!$AN$2:$BC$121,L$2,FALSE),""),"")</f>
        <v>#NUM!</v>
      </c>
      <c r="M183" s="80" t="e">
        <f>IF($C183&gt;0,IF(VLOOKUP($C183,'YTD Scores'!$AN$2:$BC$121,M$2,FALSE)&gt;0,VLOOKUP($C183,'YTD Scores'!$AN$2:$BC$121,M$2,FALSE),""),"")</f>
        <v>#NUM!</v>
      </c>
      <c r="N183" s="80" t="e">
        <f>IF($C183&gt;0,IF(VLOOKUP($C183,'YTD Scores'!$AN$2:$BC$121,N$2,FALSE)&gt;0,VLOOKUP($C183,'YTD Scores'!$AN$2:$BC$121,N$2,FALSE),""),"")</f>
        <v>#NUM!</v>
      </c>
      <c r="O183" s="80" t="e">
        <f>IF($C183&gt;0,IF(VLOOKUP($C183,'YTD Scores'!$AN$2:$BC$121,O$2,FALSE)&gt;0,VLOOKUP($C183,'YTD Scores'!$AN$2:$BC$121,O$2,FALSE),""),"")</f>
        <v>#NUM!</v>
      </c>
      <c r="P183" s="80" t="e">
        <f>IF($C183&gt;0,IF(VLOOKUP($C183,'YTD Scores'!$AN$2:$BC$121,P$2,FALSE)&gt;0,VLOOKUP($C183,'YTD Scores'!$AN$2:$BC$121,P$2,FALSE),""),"")</f>
        <v>#NUM!</v>
      </c>
      <c r="Q183" s="80" t="e">
        <f>IF($C183&gt;0,IF(VLOOKUP($C183,'YTD Scores'!$AN$2:$BC$121,Q$2,FALSE)&gt;0,VLOOKUP($C183,'YTD Scores'!$AN$2:$BC$121,Q$2,FALSE),""),"")</f>
        <v>#NUM!</v>
      </c>
    </row>
    <row r="184" spans="1:17" ht="10.95" customHeight="1" x14ac:dyDescent="0.25">
      <c r="A184" s="1">
        <f t="shared" si="9"/>
        <v>181</v>
      </c>
      <c r="B184" s="35" t="e">
        <f t="shared" si="8"/>
        <v>#NUM!</v>
      </c>
      <c r="C184" s="81" t="e">
        <f>IF(LARGE('YTD Scores'!AN$2:AN$121,A184)&gt;0.99,LARGE('YTD Scores'!AN$2:AN$121,A184),0)</f>
        <v>#NUM!</v>
      </c>
      <c r="E184" s="21" t="e">
        <f>IF(C184&gt;0,VLOOKUP(C184,'YTD Scores'!AN$2:AQ$121,4,FALSE),"")</f>
        <v>#NUM!</v>
      </c>
      <c r="F184" s="80" t="e">
        <f>IF($C184&gt;0,IF(VLOOKUP($C184,'YTD Scores'!$AN$2:$BC$121,F$2,FALSE)&gt;0,VLOOKUP($C184,'YTD Scores'!$AN$2:$BC$121,F$2,FALSE),""),"")</f>
        <v>#NUM!</v>
      </c>
      <c r="G184" s="80" t="e">
        <f>IF($C184&gt;0,IF(VLOOKUP($C184,'YTD Scores'!$AN$2:$BC$121,G$2,FALSE)&gt;0,VLOOKUP($C184,'YTD Scores'!$AN$2:$BC$121,G$2,FALSE),""),"")</f>
        <v>#NUM!</v>
      </c>
      <c r="H184" s="80" t="e">
        <f>IF($C184&gt;0,IF(VLOOKUP($C184,'YTD Scores'!$AN$2:$BC$121,H$2,FALSE)&gt;0,VLOOKUP($C184,'YTD Scores'!$AN$2:$BC$121,H$2,FALSE),""),"")</f>
        <v>#NUM!</v>
      </c>
      <c r="I184" s="80" t="e">
        <f>IF($C184&gt;0,IF(VLOOKUP($C184,'YTD Scores'!$AN$2:$BC$121,I$2,FALSE)&gt;0,VLOOKUP($C184,'YTD Scores'!$AN$2:$BC$121,I$2,FALSE),""),"")</f>
        <v>#NUM!</v>
      </c>
      <c r="J184" s="80" t="e">
        <f>IF($C184&gt;0,IF(VLOOKUP($C184,'YTD Scores'!$AN$2:$BC$121,J$2,FALSE)&gt;0,VLOOKUP($C184,'YTD Scores'!$AN$2:$BC$121,J$2,FALSE),""),"")</f>
        <v>#NUM!</v>
      </c>
      <c r="K184" s="80" t="e">
        <f>IF($C184&gt;0,IF(VLOOKUP($C184,'YTD Scores'!$AN$2:$BC$121,K$2,FALSE)&gt;0,VLOOKUP($C184,'YTD Scores'!$AN$2:$BC$121,K$2,FALSE),""),"")</f>
        <v>#NUM!</v>
      </c>
      <c r="L184" s="80" t="e">
        <f>IF($C184&gt;0,IF(VLOOKUP($C184,'YTD Scores'!$AN$2:$BC$121,L$2,FALSE)&gt;0,VLOOKUP($C184,'YTD Scores'!$AN$2:$BC$121,L$2,FALSE),""),"")</f>
        <v>#NUM!</v>
      </c>
      <c r="M184" s="80" t="e">
        <f>IF($C184&gt;0,IF(VLOOKUP($C184,'YTD Scores'!$AN$2:$BC$121,M$2,FALSE)&gt;0,VLOOKUP($C184,'YTD Scores'!$AN$2:$BC$121,M$2,FALSE),""),"")</f>
        <v>#NUM!</v>
      </c>
      <c r="N184" s="80" t="e">
        <f>IF($C184&gt;0,IF(VLOOKUP($C184,'YTD Scores'!$AN$2:$BC$121,N$2,FALSE)&gt;0,VLOOKUP($C184,'YTD Scores'!$AN$2:$BC$121,N$2,FALSE),""),"")</f>
        <v>#NUM!</v>
      </c>
      <c r="O184" s="80" t="e">
        <f>IF($C184&gt;0,IF(VLOOKUP($C184,'YTD Scores'!$AN$2:$BC$121,O$2,FALSE)&gt;0,VLOOKUP($C184,'YTD Scores'!$AN$2:$BC$121,O$2,FALSE),""),"")</f>
        <v>#NUM!</v>
      </c>
      <c r="P184" s="80" t="e">
        <f>IF($C184&gt;0,IF(VLOOKUP($C184,'YTD Scores'!$AN$2:$BC$121,P$2,FALSE)&gt;0,VLOOKUP($C184,'YTD Scores'!$AN$2:$BC$121,P$2,FALSE),""),"")</f>
        <v>#NUM!</v>
      </c>
      <c r="Q184" s="80" t="e">
        <f>IF($C184&gt;0,IF(VLOOKUP($C184,'YTD Scores'!$AN$2:$BC$121,Q$2,FALSE)&gt;0,VLOOKUP($C184,'YTD Scores'!$AN$2:$BC$121,Q$2,FALSE),""),"")</f>
        <v>#NUM!</v>
      </c>
    </row>
    <row r="185" spans="1:17" ht="10.95" customHeight="1" x14ac:dyDescent="0.25">
      <c r="A185" s="1">
        <f t="shared" si="9"/>
        <v>182</v>
      </c>
      <c r="B185" s="35" t="e">
        <f t="shared" si="8"/>
        <v>#NUM!</v>
      </c>
      <c r="C185" s="81" t="e">
        <f>IF(LARGE('YTD Scores'!AN$2:AN$121,A185)&gt;0.99,LARGE('YTD Scores'!AN$2:AN$121,A185),0)</f>
        <v>#NUM!</v>
      </c>
      <c r="E185" s="21" t="e">
        <f>IF(C185&gt;0,VLOOKUP(C185,'YTD Scores'!AN$2:AQ$121,4,FALSE),"")</f>
        <v>#NUM!</v>
      </c>
      <c r="F185" s="80" t="e">
        <f>IF($C185&gt;0,IF(VLOOKUP($C185,'YTD Scores'!$AN$2:$BC$121,F$2,FALSE)&gt;0,VLOOKUP($C185,'YTD Scores'!$AN$2:$BC$121,F$2,FALSE),""),"")</f>
        <v>#NUM!</v>
      </c>
      <c r="G185" s="80" t="e">
        <f>IF($C185&gt;0,IF(VLOOKUP($C185,'YTD Scores'!$AN$2:$BC$121,G$2,FALSE)&gt;0,VLOOKUP($C185,'YTD Scores'!$AN$2:$BC$121,G$2,FALSE),""),"")</f>
        <v>#NUM!</v>
      </c>
      <c r="H185" s="80" t="e">
        <f>IF($C185&gt;0,IF(VLOOKUP($C185,'YTD Scores'!$AN$2:$BC$121,H$2,FALSE)&gt;0,VLOOKUP($C185,'YTD Scores'!$AN$2:$BC$121,H$2,FALSE),""),"")</f>
        <v>#NUM!</v>
      </c>
      <c r="I185" s="80" t="e">
        <f>IF($C185&gt;0,IF(VLOOKUP($C185,'YTD Scores'!$AN$2:$BC$121,I$2,FALSE)&gt;0,VLOOKUP($C185,'YTD Scores'!$AN$2:$BC$121,I$2,FALSE),""),"")</f>
        <v>#NUM!</v>
      </c>
      <c r="J185" s="80" t="e">
        <f>IF($C185&gt;0,IF(VLOOKUP($C185,'YTD Scores'!$AN$2:$BC$121,J$2,FALSE)&gt;0,VLOOKUP($C185,'YTD Scores'!$AN$2:$BC$121,J$2,FALSE),""),"")</f>
        <v>#NUM!</v>
      </c>
      <c r="K185" s="80" t="e">
        <f>IF($C185&gt;0,IF(VLOOKUP($C185,'YTD Scores'!$AN$2:$BC$121,K$2,FALSE)&gt;0,VLOOKUP($C185,'YTD Scores'!$AN$2:$BC$121,K$2,FALSE),""),"")</f>
        <v>#NUM!</v>
      </c>
      <c r="L185" s="80" t="e">
        <f>IF($C185&gt;0,IF(VLOOKUP($C185,'YTD Scores'!$AN$2:$BC$121,L$2,FALSE)&gt;0,VLOOKUP($C185,'YTD Scores'!$AN$2:$BC$121,L$2,FALSE),""),"")</f>
        <v>#NUM!</v>
      </c>
      <c r="M185" s="80" t="e">
        <f>IF($C185&gt;0,IF(VLOOKUP($C185,'YTD Scores'!$AN$2:$BC$121,M$2,FALSE)&gt;0,VLOOKUP($C185,'YTD Scores'!$AN$2:$BC$121,M$2,FALSE),""),"")</f>
        <v>#NUM!</v>
      </c>
      <c r="N185" s="80" t="e">
        <f>IF($C185&gt;0,IF(VLOOKUP($C185,'YTD Scores'!$AN$2:$BC$121,N$2,FALSE)&gt;0,VLOOKUP($C185,'YTD Scores'!$AN$2:$BC$121,N$2,FALSE),""),"")</f>
        <v>#NUM!</v>
      </c>
      <c r="O185" s="80" t="e">
        <f>IF($C185&gt;0,IF(VLOOKUP($C185,'YTD Scores'!$AN$2:$BC$121,O$2,FALSE)&gt;0,VLOOKUP($C185,'YTD Scores'!$AN$2:$BC$121,O$2,FALSE),""),"")</f>
        <v>#NUM!</v>
      </c>
      <c r="P185" s="80" t="e">
        <f>IF($C185&gt;0,IF(VLOOKUP($C185,'YTD Scores'!$AN$2:$BC$121,P$2,FALSE)&gt;0,VLOOKUP($C185,'YTD Scores'!$AN$2:$BC$121,P$2,FALSE),""),"")</f>
        <v>#NUM!</v>
      </c>
      <c r="Q185" s="80" t="e">
        <f>IF($C185&gt;0,IF(VLOOKUP($C185,'YTD Scores'!$AN$2:$BC$121,Q$2,FALSE)&gt;0,VLOOKUP($C185,'YTD Scores'!$AN$2:$BC$121,Q$2,FALSE),""),"")</f>
        <v>#NUM!</v>
      </c>
    </row>
    <row r="186" spans="1:17" ht="10.95" customHeight="1" x14ac:dyDescent="0.25">
      <c r="A186" s="1">
        <f t="shared" si="9"/>
        <v>183</v>
      </c>
      <c r="B186" s="35" t="e">
        <f t="shared" si="8"/>
        <v>#NUM!</v>
      </c>
      <c r="C186" s="81" t="e">
        <f>IF(LARGE('YTD Scores'!AN$2:AN$121,A186)&gt;0.99,LARGE('YTD Scores'!AN$2:AN$121,A186),0)</f>
        <v>#NUM!</v>
      </c>
      <c r="E186" s="21" t="e">
        <f>IF(C186&gt;0,VLOOKUP(C186,'YTD Scores'!AN$2:AQ$121,4,FALSE),"")</f>
        <v>#NUM!</v>
      </c>
      <c r="F186" s="80" t="e">
        <f>IF($C186&gt;0,IF(VLOOKUP($C186,'YTD Scores'!$AN$2:$BC$121,F$2,FALSE)&gt;0,VLOOKUP($C186,'YTD Scores'!$AN$2:$BC$121,F$2,FALSE),""),"")</f>
        <v>#NUM!</v>
      </c>
      <c r="G186" s="80" t="e">
        <f>IF($C186&gt;0,IF(VLOOKUP($C186,'YTD Scores'!$AN$2:$BC$121,G$2,FALSE)&gt;0,VLOOKUP($C186,'YTD Scores'!$AN$2:$BC$121,G$2,FALSE),""),"")</f>
        <v>#NUM!</v>
      </c>
      <c r="H186" s="80" t="e">
        <f>IF($C186&gt;0,IF(VLOOKUP($C186,'YTD Scores'!$AN$2:$BC$121,H$2,FALSE)&gt;0,VLOOKUP($C186,'YTD Scores'!$AN$2:$BC$121,H$2,FALSE),""),"")</f>
        <v>#NUM!</v>
      </c>
      <c r="I186" s="80" t="e">
        <f>IF($C186&gt;0,IF(VLOOKUP($C186,'YTD Scores'!$AN$2:$BC$121,I$2,FALSE)&gt;0,VLOOKUP($C186,'YTD Scores'!$AN$2:$BC$121,I$2,FALSE),""),"")</f>
        <v>#NUM!</v>
      </c>
      <c r="J186" s="80" t="e">
        <f>IF($C186&gt;0,IF(VLOOKUP($C186,'YTD Scores'!$AN$2:$BC$121,J$2,FALSE)&gt;0,VLOOKUP($C186,'YTD Scores'!$AN$2:$BC$121,J$2,FALSE),""),"")</f>
        <v>#NUM!</v>
      </c>
      <c r="K186" s="80" t="e">
        <f>IF($C186&gt;0,IF(VLOOKUP($C186,'YTD Scores'!$AN$2:$BC$121,K$2,FALSE)&gt;0,VLOOKUP($C186,'YTD Scores'!$AN$2:$BC$121,K$2,FALSE),""),"")</f>
        <v>#NUM!</v>
      </c>
      <c r="L186" s="80" t="e">
        <f>IF($C186&gt;0,IF(VLOOKUP($C186,'YTD Scores'!$AN$2:$BC$121,L$2,FALSE)&gt;0,VLOOKUP($C186,'YTD Scores'!$AN$2:$BC$121,L$2,FALSE),""),"")</f>
        <v>#NUM!</v>
      </c>
      <c r="M186" s="80" t="e">
        <f>IF($C186&gt;0,IF(VLOOKUP($C186,'YTD Scores'!$AN$2:$BC$121,M$2,FALSE)&gt;0,VLOOKUP($C186,'YTD Scores'!$AN$2:$BC$121,M$2,FALSE),""),"")</f>
        <v>#NUM!</v>
      </c>
      <c r="N186" s="80" t="e">
        <f>IF($C186&gt;0,IF(VLOOKUP($C186,'YTD Scores'!$AN$2:$BC$121,N$2,FALSE)&gt;0,VLOOKUP($C186,'YTD Scores'!$AN$2:$BC$121,N$2,FALSE),""),"")</f>
        <v>#NUM!</v>
      </c>
      <c r="O186" s="80" t="e">
        <f>IF($C186&gt;0,IF(VLOOKUP($C186,'YTD Scores'!$AN$2:$BC$121,O$2,FALSE)&gt;0,VLOOKUP($C186,'YTD Scores'!$AN$2:$BC$121,O$2,FALSE),""),"")</f>
        <v>#NUM!</v>
      </c>
      <c r="P186" s="80" t="e">
        <f>IF($C186&gt;0,IF(VLOOKUP($C186,'YTD Scores'!$AN$2:$BC$121,P$2,FALSE)&gt;0,VLOOKUP($C186,'YTD Scores'!$AN$2:$BC$121,P$2,FALSE),""),"")</f>
        <v>#NUM!</v>
      </c>
      <c r="Q186" s="80" t="e">
        <f>IF($C186&gt;0,IF(VLOOKUP($C186,'YTD Scores'!$AN$2:$BC$121,Q$2,FALSE)&gt;0,VLOOKUP($C186,'YTD Scores'!$AN$2:$BC$121,Q$2,FALSE),""),"")</f>
        <v>#NUM!</v>
      </c>
    </row>
    <row r="187" spans="1:17" ht="10.95" customHeight="1" x14ac:dyDescent="0.25">
      <c r="A187" s="1">
        <f t="shared" si="9"/>
        <v>184</v>
      </c>
      <c r="B187" s="35" t="e">
        <f t="shared" si="8"/>
        <v>#NUM!</v>
      </c>
      <c r="C187" s="81" t="e">
        <f>IF(LARGE('YTD Scores'!AN$2:AN$121,A187)&gt;0.99,LARGE('YTD Scores'!AN$2:AN$121,A187),0)</f>
        <v>#NUM!</v>
      </c>
      <c r="E187" s="21" t="e">
        <f>IF(C187&gt;0,VLOOKUP(C187,'YTD Scores'!AN$2:AQ$121,4,FALSE),"")</f>
        <v>#NUM!</v>
      </c>
      <c r="F187" s="80" t="e">
        <f>IF($C187&gt;0,IF(VLOOKUP($C187,'YTD Scores'!$AN$2:$BC$121,F$2,FALSE)&gt;0,VLOOKUP($C187,'YTD Scores'!$AN$2:$BC$121,F$2,FALSE),""),"")</f>
        <v>#NUM!</v>
      </c>
      <c r="G187" s="80" t="e">
        <f>IF($C187&gt;0,IF(VLOOKUP($C187,'YTD Scores'!$AN$2:$BC$121,G$2,FALSE)&gt;0,VLOOKUP($C187,'YTD Scores'!$AN$2:$BC$121,G$2,FALSE),""),"")</f>
        <v>#NUM!</v>
      </c>
      <c r="H187" s="80" t="e">
        <f>IF($C187&gt;0,IF(VLOOKUP($C187,'YTD Scores'!$AN$2:$BC$121,H$2,FALSE)&gt;0,VLOOKUP($C187,'YTD Scores'!$AN$2:$BC$121,H$2,FALSE),""),"")</f>
        <v>#NUM!</v>
      </c>
      <c r="I187" s="80" t="e">
        <f>IF($C187&gt;0,IF(VLOOKUP($C187,'YTD Scores'!$AN$2:$BC$121,I$2,FALSE)&gt;0,VLOOKUP($C187,'YTD Scores'!$AN$2:$BC$121,I$2,FALSE),""),"")</f>
        <v>#NUM!</v>
      </c>
      <c r="J187" s="80" t="e">
        <f>IF($C187&gt;0,IF(VLOOKUP($C187,'YTD Scores'!$AN$2:$BC$121,J$2,FALSE)&gt;0,VLOOKUP($C187,'YTD Scores'!$AN$2:$BC$121,J$2,FALSE),""),"")</f>
        <v>#NUM!</v>
      </c>
      <c r="K187" s="80" t="e">
        <f>IF($C187&gt;0,IF(VLOOKUP($C187,'YTD Scores'!$AN$2:$BC$121,K$2,FALSE)&gt;0,VLOOKUP($C187,'YTD Scores'!$AN$2:$BC$121,K$2,FALSE),""),"")</f>
        <v>#NUM!</v>
      </c>
      <c r="L187" s="80" t="e">
        <f>IF($C187&gt;0,IF(VLOOKUP($C187,'YTD Scores'!$AN$2:$BC$121,L$2,FALSE)&gt;0,VLOOKUP($C187,'YTD Scores'!$AN$2:$BC$121,L$2,FALSE),""),"")</f>
        <v>#NUM!</v>
      </c>
      <c r="M187" s="80" t="e">
        <f>IF($C187&gt;0,IF(VLOOKUP($C187,'YTD Scores'!$AN$2:$BC$121,M$2,FALSE)&gt;0,VLOOKUP($C187,'YTD Scores'!$AN$2:$BC$121,M$2,FALSE),""),"")</f>
        <v>#NUM!</v>
      </c>
      <c r="N187" s="80" t="e">
        <f>IF($C187&gt;0,IF(VLOOKUP($C187,'YTD Scores'!$AN$2:$BC$121,N$2,FALSE)&gt;0,VLOOKUP($C187,'YTD Scores'!$AN$2:$BC$121,N$2,FALSE),""),"")</f>
        <v>#NUM!</v>
      </c>
      <c r="O187" s="80" t="e">
        <f>IF($C187&gt;0,IF(VLOOKUP($C187,'YTD Scores'!$AN$2:$BC$121,O$2,FALSE)&gt;0,VLOOKUP($C187,'YTD Scores'!$AN$2:$BC$121,O$2,FALSE),""),"")</f>
        <v>#NUM!</v>
      </c>
      <c r="P187" s="80" t="e">
        <f>IF($C187&gt;0,IF(VLOOKUP($C187,'YTD Scores'!$AN$2:$BC$121,P$2,FALSE)&gt;0,VLOOKUP($C187,'YTD Scores'!$AN$2:$BC$121,P$2,FALSE),""),"")</f>
        <v>#NUM!</v>
      </c>
      <c r="Q187" s="80" t="e">
        <f>IF($C187&gt;0,IF(VLOOKUP($C187,'YTD Scores'!$AN$2:$BC$121,Q$2,FALSE)&gt;0,VLOOKUP($C187,'YTD Scores'!$AN$2:$BC$121,Q$2,FALSE),""),"")</f>
        <v>#NUM!</v>
      </c>
    </row>
    <row r="188" spans="1:17" ht="10.95" customHeight="1" x14ac:dyDescent="0.25">
      <c r="A188" s="1">
        <f t="shared" si="9"/>
        <v>185</v>
      </c>
      <c r="B188" s="35" t="e">
        <f t="shared" si="8"/>
        <v>#NUM!</v>
      </c>
      <c r="C188" s="81" t="e">
        <f>IF(LARGE('YTD Scores'!AN$2:AN$121,A188)&gt;0.99,LARGE('YTD Scores'!AN$2:AN$121,A188),0)</f>
        <v>#NUM!</v>
      </c>
      <c r="E188" s="21" t="e">
        <f>IF(C188&gt;0,VLOOKUP(C188,'YTD Scores'!AN$2:AQ$121,4,FALSE),"")</f>
        <v>#NUM!</v>
      </c>
      <c r="F188" s="80" t="e">
        <f>IF($C188&gt;0,IF(VLOOKUP($C188,'YTD Scores'!$AN$2:$BC$121,F$2,FALSE)&gt;0,VLOOKUP($C188,'YTD Scores'!$AN$2:$BC$121,F$2,FALSE),""),"")</f>
        <v>#NUM!</v>
      </c>
      <c r="G188" s="80" t="e">
        <f>IF($C188&gt;0,IF(VLOOKUP($C188,'YTD Scores'!$AN$2:$BC$121,G$2,FALSE)&gt;0,VLOOKUP($C188,'YTD Scores'!$AN$2:$BC$121,G$2,FALSE),""),"")</f>
        <v>#NUM!</v>
      </c>
      <c r="H188" s="80" t="e">
        <f>IF($C188&gt;0,IF(VLOOKUP($C188,'YTD Scores'!$AN$2:$BC$121,H$2,FALSE)&gt;0,VLOOKUP($C188,'YTD Scores'!$AN$2:$BC$121,H$2,FALSE),""),"")</f>
        <v>#NUM!</v>
      </c>
      <c r="I188" s="80" t="e">
        <f>IF($C188&gt;0,IF(VLOOKUP($C188,'YTD Scores'!$AN$2:$BC$121,I$2,FALSE)&gt;0,VLOOKUP($C188,'YTD Scores'!$AN$2:$BC$121,I$2,FALSE),""),"")</f>
        <v>#NUM!</v>
      </c>
      <c r="J188" s="80" t="e">
        <f>IF($C188&gt;0,IF(VLOOKUP($C188,'YTD Scores'!$AN$2:$BC$121,J$2,FALSE)&gt;0,VLOOKUP($C188,'YTD Scores'!$AN$2:$BC$121,J$2,FALSE),""),"")</f>
        <v>#NUM!</v>
      </c>
      <c r="K188" s="80" t="e">
        <f>IF($C188&gt;0,IF(VLOOKUP($C188,'YTD Scores'!$AN$2:$BC$121,K$2,FALSE)&gt;0,VLOOKUP($C188,'YTD Scores'!$AN$2:$BC$121,K$2,FALSE),""),"")</f>
        <v>#NUM!</v>
      </c>
      <c r="L188" s="80" t="e">
        <f>IF($C188&gt;0,IF(VLOOKUP($C188,'YTD Scores'!$AN$2:$BC$121,L$2,FALSE)&gt;0,VLOOKUP($C188,'YTD Scores'!$AN$2:$BC$121,L$2,FALSE),""),"")</f>
        <v>#NUM!</v>
      </c>
      <c r="M188" s="80" t="e">
        <f>IF($C188&gt;0,IF(VLOOKUP($C188,'YTD Scores'!$AN$2:$BC$121,M$2,FALSE)&gt;0,VLOOKUP($C188,'YTD Scores'!$AN$2:$BC$121,M$2,FALSE),""),"")</f>
        <v>#NUM!</v>
      </c>
      <c r="N188" s="80" t="e">
        <f>IF($C188&gt;0,IF(VLOOKUP($C188,'YTD Scores'!$AN$2:$BC$121,N$2,FALSE)&gt;0,VLOOKUP($C188,'YTD Scores'!$AN$2:$BC$121,N$2,FALSE),""),"")</f>
        <v>#NUM!</v>
      </c>
      <c r="O188" s="80" t="e">
        <f>IF($C188&gt;0,IF(VLOOKUP($C188,'YTD Scores'!$AN$2:$BC$121,O$2,FALSE)&gt;0,VLOOKUP($C188,'YTD Scores'!$AN$2:$BC$121,O$2,FALSE),""),"")</f>
        <v>#NUM!</v>
      </c>
      <c r="P188" s="80" t="e">
        <f>IF($C188&gt;0,IF(VLOOKUP($C188,'YTD Scores'!$AN$2:$BC$121,P$2,FALSE)&gt;0,VLOOKUP($C188,'YTD Scores'!$AN$2:$BC$121,P$2,FALSE),""),"")</f>
        <v>#NUM!</v>
      </c>
      <c r="Q188" s="80" t="e">
        <f>IF($C188&gt;0,IF(VLOOKUP($C188,'YTD Scores'!$AN$2:$BC$121,Q$2,FALSE)&gt;0,VLOOKUP($C188,'YTD Scores'!$AN$2:$BC$121,Q$2,FALSE),""),"")</f>
        <v>#NUM!</v>
      </c>
    </row>
    <row r="189" spans="1:17" ht="10.95" customHeight="1" x14ac:dyDescent="0.25">
      <c r="A189" s="1">
        <f t="shared" si="9"/>
        <v>186</v>
      </c>
      <c r="B189" s="35" t="e">
        <f t="shared" si="8"/>
        <v>#NUM!</v>
      </c>
      <c r="C189" s="81" t="e">
        <f>IF(LARGE('YTD Scores'!AN$2:AN$121,A189)&gt;0.99,LARGE('YTD Scores'!AN$2:AN$121,A189),0)</f>
        <v>#NUM!</v>
      </c>
      <c r="E189" s="21" t="e">
        <f>IF(C189&gt;0,VLOOKUP(C189,'YTD Scores'!AN$2:AQ$121,4,FALSE),"")</f>
        <v>#NUM!</v>
      </c>
      <c r="F189" s="80" t="e">
        <f>IF($C189&gt;0,IF(VLOOKUP($C189,'YTD Scores'!$AN$2:$BC$121,F$2,FALSE)&gt;0,VLOOKUP($C189,'YTD Scores'!$AN$2:$BC$121,F$2,FALSE),""),"")</f>
        <v>#NUM!</v>
      </c>
      <c r="G189" s="80" t="e">
        <f>IF($C189&gt;0,IF(VLOOKUP($C189,'YTD Scores'!$AN$2:$BC$121,G$2,FALSE)&gt;0,VLOOKUP($C189,'YTD Scores'!$AN$2:$BC$121,G$2,FALSE),""),"")</f>
        <v>#NUM!</v>
      </c>
      <c r="H189" s="80" t="e">
        <f>IF($C189&gt;0,IF(VLOOKUP($C189,'YTD Scores'!$AN$2:$BC$121,H$2,FALSE)&gt;0,VLOOKUP($C189,'YTD Scores'!$AN$2:$BC$121,H$2,FALSE),""),"")</f>
        <v>#NUM!</v>
      </c>
      <c r="I189" s="80" t="e">
        <f>IF($C189&gt;0,IF(VLOOKUP($C189,'YTD Scores'!$AN$2:$BC$121,I$2,FALSE)&gt;0,VLOOKUP($C189,'YTD Scores'!$AN$2:$BC$121,I$2,FALSE),""),"")</f>
        <v>#NUM!</v>
      </c>
      <c r="J189" s="80" t="e">
        <f>IF($C189&gt;0,IF(VLOOKUP($C189,'YTD Scores'!$AN$2:$BC$121,J$2,FALSE)&gt;0,VLOOKUP($C189,'YTD Scores'!$AN$2:$BC$121,J$2,FALSE),""),"")</f>
        <v>#NUM!</v>
      </c>
      <c r="K189" s="80" t="e">
        <f>IF($C189&gt;0,IF(VLOOKUP($C189,'YTD Scores'!$AN$2:$BC$121,K$2,FALSE)&gt;0,VLOOKUP($C189,'YTD Scores'!$AN$2:$BC$121,K$2,FALSE),""),"")</f>
        <v>#NUM!</v>
      </c>
      <c r="L189" s="80" t="e">
        <f>IF($C189&gt;0,IF(VLOOKUP($C189,'YTD Scores'!$AN$2:$BC$121,L$2,FALSE)&gt;0,VLOOKUP($C189,'YTD Scores'!$AN$2:$BC$121,L$2,FALSE),""),"")</f>
        <v>#NUM!</v>
      </c>
      <c r="M189" s="80" t="e">
        <f>IF($C189&gt;0,IF(VLOOKUP($C189,'YTD Scores'!$AN$2:$BC$121,M$2,FALSE)&gt;0,VLOOKUP($C189,'YTD Scores'!$AN$2:$BC$121,M$2,FALSE),""),"")</f>
        <v>#NUM!</v>
      </c>
      <c r="N189" s="80" t="e">
        <f>IF($C189&gt;0,IF(VLOOKUP($C189,'YTD Scores'!$AN$2:$BC$121,N$2,FALSE)&gt;0,VLOOKUP($C189,'YTD Scores'!$AN$2:$BC$121,N$2,FALSE),""),"")</f>
        <v>#NUM!</v>
      </c>
      <c r="O189" s="80" t="e">
        <f>IF($C189&gt;0,IF(VLOOKUP($C189,'YTD Scores'!$AN$2:$BC$121,O$2,FALSE)&gt;0,VLOOKUP($C189,'YTD Scores'!$AN$2:$BC$121,O$2,FALSE),""),"")</f>
        <v>#NUM!</v>
      </c>
      <c r="P189" s="80" t="e">
        <f>IF($C189&gt;0,IF(VLOOKUP($C189,'YTD Scores'!$AN$2:$BC$121,P$2,FALSE)&gt;0,VLOOKUP($C189,'YTD Scores'!$AN$2:$BC$121,P$2,FALSE),""),"")</f>
        <v>#NUM!</v>
      </c>
      <c r="Q189" s="80" t="e">
        <f>IF($C189&gt;0,IF(VLOOKUP($C189,'YTD Scores'!$AN$2:$BC$121,Q$2,FALSE)&gt;0,VLOOKUP($C189,'YTD Scores'!$AN$2:$BC$121,Q$2,FALSE),""),"")</f>
        <v>#NUM!</v>
      </c>
    </row>
    <row r="190" spans="1:17" ht="10.95" customHeight="1" x14ac:dyDescent="0.25">
      <c r="A190" s="1">
        <f t="shared" si="9"/>
        <v>187</v>
      </c>
      <c r="B190" s="35" t="e">
        <f t="shared" si="8"/>
        <v>#NUM!</v>
      </c>
      <c r="C190" s="81" t="e">
        <f>IF(LARGE('YTD Scores'!AN$2:AN$121,A190)&gt;0.99,LARGE('YTD Scores'!AN$2:AN$121,A190),0)</f>
        <v>#NUM!</v>
      </c>
      <c r="E190" s="21" t="e">
        <f>IF(C190&gt;0,VLOOKUP(C190,'YTD Scores'!AN$2:AQ$121,4,FALSE),"")</f>
        <v>#NUM!</v>
      </c>
      <c r="F190" s="80" t="e">
        <f>IF($C190&gt;0,IF(VLOOKUP($C190,'YTD Scores'!$AN$2:$BC$121,F$2,FALSE)&gt;0,VLOOKUP($C190,'YTD Scores'!$AN$2:$BC$121,F$2,FALSE),""),"")</f>
        <v>#NUM!</v>
      </c>
      <c r="G190" s="80" t="e">
        <f>IF($C190&gt;0,IF(VLOOKUP($C190,'YTD Scores'!$AN$2:$BC$121,G$2,FALSE)&gt;0,VLOOKUP($C190,'YTD Scores'!$AN$2:$BC$121,G$2,FALSE),""),"")</f>
        <v>#NUM!</v>
      </c>
      <c r="H190" s="80" t="e">
        <f>IF($C190&gt;0,IF(VLOOKUP($C190,'YTD Scores'!$AN$2:$BC$121,H$2,FALSE)&gt;0,VLOOKUP($C190,'YTD Scores'!$AN$2:$BC$121,H$2,FALSE),""),"")</f>
        <v>#NUM!</v>
      </c>
      <c r="I190" s="80" t="e">
        <f>IF($C190&gt;0,IF(VLOOKUP($C190,'YTD Scores'!$AN$2:$BC$121,I$2,FALSE)&gt;0,VLOOKUP($C190,'YTD Scores'!$AN$2:$BC$121,I$2,FALSE),""),"")</f>
        <v>#NUM!</v>
      </c>
      <c r="J190" s="80" t="e">
        <f>IF($C190&gt;0,IF(VLOOKUP($C190,'YTD Scores'!$AN$2:$BC$121,J$2,FALSE)&gt;0,VLOOKUP($C190,'YTD Scores'!$AN$2:$BC$121,J$2,FALSE),""),"")</f>
        <v>#NUM!</v>
      </c>
      <c r="K190" s="80" t="e">
        <f>IF($C190&gt;0,IF(VLOOKUP($C190,'YTD Scores'!$AN$2:$BC$121,K$2,FALSE)&gt;0,VLOOKUP($C190,'YTD Scores'!$AN$2:$BC$121,K$2,FALSE),""),"")</f>
        <v>#NUM!</v>
      </c>
      <c r="L190" s="80" t="e">
        <f>IF($C190&gt;0,IF(VLOOKUP($C190,'YTD Scores'!$AN$2:$BC$121,L$2,FALSE)&gt;0,VLOOKUP($C190,'YTD Scores'!$AN$2:$BC$121,L$2,FALSE),""),"")</f>
        <v>#NUM!</v>
      </c>
      <c r="M190" s="80" t="e">
        <f>IF($C190&gt;0,IF(VLOOKUP($C190,'YTD Scores'!$AN$2:$BC$121,M$2,FALSE)&gt;0,VLOOKUP($C190,'YTD Scores'!$AN$2:$BC$121,M$2,FALSE),""),"")</f>
        <v>#NUM!</v>
      </c>
      <c r="N190" s="80" t="e">
        <f>IF($C190&gt;0,IF(VLOOKUP($C190,'YTD Scores'!$AN$2:$BC$121,N$2,FALSE)&gt;0,VLOOKUP($C190,'YTD Scores'!$AN$2:$BC$121,N$2,FALSE),""),"")</f>
        <v>#NUM!</v>
      </c>
      <c r="O190" s="80" t="e">
        <f>IF($C190&gt;0,IF(VLOOKUP($C190,'YTD Scores'!$AN$2:$BC$121,O$2,FALSE)&gt;0,VLOOKUP($C190,'YTD Scores'!$AN$2:$BC$121,O$2,FALSE),""),"")</f>
        <v>#NUM!</v>
      </c>
      <c r="P190" s="80" t="e">
        <f>IF($C190&gt;0,IF(VLOOKUP($C190,'YTD Scores'!$AN$2:$BC$121,P$2,FALSE)&gt;0,VLOOKUP($C190,'YTD Scores'!$AN$2:$BC$121,P$2,FALSE),""),"")</f>
        <v>#NUM!</v>
      </c>
      <c r="Q190" s="80" t="e">
        <f>IF($C190&gt;0,IF(VLOOKUP($C190,'YTD Scores'!$AN$2:$BC$121,Q$2,FALSE)&gt;0,VLOOKUP($C190,'YTD Scores'!$AN$2:$BC$121,Q$2,FALSE),""),"")</f>
        <v>#NUM!</v>
      </c>
    </row>
    <row r="191" spans="1:17" ht="10.95" customHeight="1" x14ac:dyDescent="0.25">
      <c r="A191" s="1">
        <f t="shared" si="9"/>
        <v>188</v>
      </c>
      <c r="B191" s="35" t="e">
        <f t="shared" si="8"/>
        <v>#NUM!</v>
      </c>
      <c r="C191" s="81" t="e">
        <f>IF(LARGE('YTD Scores'!AN$2:AN$121,A191)&gt;0.99,LARGE('YTD Scores'!AN$2:AN$121,A191),0)</f>
        <v>#NUM!</v>
      </c>
      <c r="E191" s="21" t="e">
        <f>IF(C191&gt;0,VLOOKUP(C191,'YTD Scores'!AN$2:AQ$121,4,FALSE),"")</f>
        <v>#NUM!</v>
      </c>
      <c r="F191" s="80" t="e">
        <f>IF($C191&gt;0,IF(VLOOKUP($C191,'YTD Scores'!$AN$2:$BC$121,F$2,FALSE)&gt;0,VLOOKUP($C191,'YTD Scores'!$AN$2:$BC$121,F$2,FALSE),""),"")</f>
        <v>#NUM!</v>
      </c>
      <c r="G191" s="80" t="e">
        <f>IF($C191&gt;0,IF(VLOOKUP($C191,'YTD Scores'!$AN$2:$BC$121,G$2,FALSE)&gt;0,VLOOKUP($C191,'YTD Scores'!$AN$2:$BC$121,G$2,FALSE),""),"")</f>
        <v>#NUM!</v>
      </c>
      <c r="H191" s="80" t="e">
        <f>IF($C191&gt;0,IF(VLOOKUP($C191,'YTD Scores'!$AN$2:$BC$121,H$2,FALSE)&gt;0,VLOOKUP($C191,'YTD Scores'!$AN$2:$BC$121,H$2,FALSE),""),"")</f>
        <v>#NUM!</v>
      </c>
      <c r="I191" s="80" t="e">
        <f>IF($C191&gt;0,IF(VLOOKUP($C191,'YTD Scores'!$AN$2:$BC$121,I$2,FALSE)&gt;0,VLOOKUP($C191,'YTD Scores'!$AN$2:$BC$121,I$2,FALSE),""),"")</f>
        <v>#NUM!</v>
      </c>
      <c r="J191" s="80" t="e">
        <f>IF($C191&gt;0,IF(VLOOKUP($C191,'YTD Scores'!$AN$2:$BC$121,J$2,FALSE)&gt;0,VLOOKUP($C191,'YTD Scores'!$AN$2:$BC$121,J$2,FALSE),""),"")</f>
        <v>#NUM!</v>
      </c>
      <c r="K191" s="80" t="e">
        <f>IF($C191&gt;0,IF(VLOOKUP($C191,'YTD Scores'!$AN$2:$BC$121,K$2,FALSE)&gt;0,VLOOKUP($C191,'YTD Scores'!$AN$2:$BC$121,K$2,FALSE),""),"")</f>
        <v>#NUM!</v>
      </c>
      <c r="L191" s="80" t="e">
        <f>IF($C191&gt;0,IF(VLOOKUP($C191,'YTD Scores'!$AN$2:$BC$121,L$2,FALSE)&gt;0,VLOOKUP($C191,'YTD Scores'!$AN$2:$BC$121,L$2,FALSE),""),"")</f>
        <v>#NUM!</v>
      </c>
      <c r="M191" s="80" t="e">
        <f>IF($C191&gt;0,IF(VLOOKUP($C191,'YTD Scores'!$AN$2:$BC$121,M$2,FALSE)&gt;0,VLOOKUP($C191,'YTD Scores'!$AN$2:$BC$121,M$2,FALSE),""),"")</f>
        <v>#NUM!</v>
      </c>
      <c r="N191" s="80" t="e">
        <f>IF($C191&gt;0,IF(VLOOKUP($C191,'YTD Scores'!$AN$2:$BC$121,N$2,FALSE)&gt;0,VLOOKUP($C191,'YTD Scores'!$AN$2:$BC$121,N$2,FALSE),""),"")</f>
        <v>#NUM!</v>
      </c>
      <c r="O191" s="80" t="e">
        <f>IF($C191&gt;0,IF(VLOOKUP($C191,'YTD Scores'!$AN$2:$BC$121,O$2,FALSE)&gt;0,VLOOKUP($C191,'YTD Scores'!$AN$2:$BC$121,O$2,FALSE),""),"")</f>
        <v>#NUM!</v>
      </c>
      <c r="P191" s="80" t="e">
        <f>IF($C191&gt;0,IF(VLOOKUP($C191,'YTD Scores'!$AN$2:$BC$121,P$2,FALSE)&gt;0,VLOOKUP($C191,'YTD Scores'!$AN$2:$BC$121,P$2,FALSE),""),"")</f>
        <v>#NUM!</v>
      </c>
      <c r="Q191" s="80" t="e">
        <f>IF($C191&gt;0,IF(VLOOKUP($C191,'YTD Scores'!$AN$2:$BC$121,Q$2,FALSE)&gt;0,VLOOKUP($C191,'YTD Scores'!$AN$2:$BC$121,Q$2,FALSE),""),"")</f>
        <v>#NUM!</v>
      </c>
    </row>
    <row r="192" spans="1:17" ht="10.95" customHeight="1" x14ac:dyDescent="0.25">
      <c r="A192" s="1">
        <f t="shared" si="9"/>
        <v>189</v>
      </c>
      <c r="B192" s="35" t="e">
        <f t="shared" si="8"/>
        <v>#NUM!</v>
      </c>
      <c r="C192" s="81" t="e">
        <f>IF(LARGE('YTD Scores'!AN$2:AN$121,A192)&gt;0.99,LARGE('YTD Scores'!AN$2:AN$121,A192),0)</f>
        <v>#NUM!</v>
      </c>
      <c r="E192" s="21" t="e">
        <f>IF(C192&gt;0,VLOOKUP(C192,'YTD Scores'!AN$2:AQ$121,4,FALSE),"")</f>
        <v>#NUM!</v>
      </c>
      <c r="F192" s="80" t="e">
        <f>IF($C192&gt;0,IF(VLOOKUP($C192,'YTD Scores'!$AN$2:$BC$121,F$2,FALSE)&gt;0,VLOOKUP($C192,'YTD Scores'!$AN$2:$BC$121,F$2,FALSE),""),"")</f>
        <v>#NUM!</v>
      </c>
      <c r="G192" s="80" t="e">
        <f>IF($C192&gt;0,IF(VLOOKUP($C192,'YTD Scores'!$AN$2:$BC$121,G$2,FALSE)&gt;0,VLOOKUP($C192,'YTD Scores'!$AN$2:$BC$121,G$2,FALSE),""),"")</f>
        <v>#NUM!</v>
      </c>
      <c r="H192" s="80" t="e">
        <f>IF($C192&gt;0,IF(VLOOKUP($C192,'YTD Scores'!$AN$2:$BC$121,H$2,FALSE)&gt;0,VLOOKUP($C192,'YTD Scores'!$AN$2:$BC$121,H$2,FALSE),""),"")</f>
        <v>#NUM!</v>
      </c>
      <c r="I192" s="80" t="e">
        <f>IF($C192&gt;0,IF(VLOOKUP($C192,'YTD Scores'!$AN$2:$BC$121,I$2,FALSE)&gt;0,VLOOKUP($C192,'YTD Scores'!$AN$2:$BC$121,I$2,FALSE),""),"")</f>
        <v>#NUM!</v>
      </c>
      <c r="J192" s="80" t="e">
        <f>IF($C192&gt;0,IF(VLOOKUP($C192,'YTD Scores'!$AN$2:$BC$121,J$2,FALSE)&gt;0,VLOOKUP($C192,'YTD Scores'!$AN$2:$BC$121,J$2,FALSE),""),"")</f>
        <v>#NUM!</v>
      </c>
      <c r="K192" s="80" t="e">
        <f>IF($C192&gt;0,IF(VLOOKUP($C192,'YTD Scores'!$AN$2:$BC$121,K$2,FALSE)&gt;0,VLOOKUP($C192,'YTD Scores'!$AN$2:$BC$121,K$2,FALSE),""),"")</f>
        <v>#NUM!</v>
      </c>
      <c r="L192" s="80" t="e">
        <f>IF($C192&gt;0,IF(VLOOKUP($C192,'YTD Scores'!$AN$2:$BC$121,L$2,FALSE)&gt;0,VLOOKUP($C192,'YTD Scores'!$AN$2:$BC$121,L$2,FALSE),""),"")</f>
        <v>#NUM!</v>
      </c>
      <c r="M192" s="80" t="e">
        <f>IF($C192&gt;0,IF(VLOOKUP($C192,'YTD Scores'!$AN$2:$BC$121,M$2,FALSE)&gt;0,VLOOKUP($C192,'YTD Scores'!$AN$2:$BC$121,M$2,FALSE),""),"")</f>
        <v>#NUM!</v>
      </c>
      <c r="N192" s="80" t="e">
        <f>IF($C192&gt;0,IF(VLOOKUP($C192,'YTD Scores'!$AN$2:$BC$121,N$2,FALSE)&gt;0,VLOOKUP($C192,'YTD Scores'!$AN$2:$BC$121,N$2,FALSE),""),"")</f>
        <v>#NUM!</v>
      </c>
      <c r="O192" s="80" t="e">
        <f>IF($C192&gt;0,IF(VLOOKUP($C192,'YTD Scores'!$AN$2:$BC$121,O$2,FALSE)&gt;0,VLOOKUP($C192,'YTD Scores'!$AN$2:$BC$121,O$2,FALSE),""),"")</f>
        <v>#NUM!</v>
      </c>
      <c r="P192" s="80" t="e">
        <f>IF($C192&gt;0,IF(VLOOKUP($C192,'YTD Scores'!$AN$2:$BC$121,P$2,FALSE)&gt;0,VLOOKUP($C192,'YTD Scores'!$AN$2:$BC$121,P$2,FALSE),""),"")</f>
        <v>#NUM!</v>
      </c>
      <c r="Q192" s="80" t="e">
        <f>IF($C192&gt;0,IF(VLOOKUP($C192,'YTD Scores'!$AN$2:$BC$121,Q$2,FALSE)&gt;0,VLOOKUP($C192,'YTD Scores'!$AN$2:$BC$121,Q$2,FALSE),""),"")</f>
        <v>#NUM!</v>
      </c>
    </row>
    <row r="193" spans="1:17" ht="10.95" customHeight="1" x14ac:dyDescent="0.25">
      <c r="A193" s="1">
        <f t="shared" si="9"/>
        <v>190</v>
      </c>
      <c r="B193" s="35" t="e">
        <f t="shared" si="8"/>
        <v>#NUM!</v>
      </c>
      <c r="C193" s="81" t="e">
        <f>IF(LARGE('YTD Scores'!AN$2:AN$121,A193)&gt;0.99,LARGE('YTD Scores'!AN$2:AN$121,A193),0)</f>
        <v>#NUM!</v>
      </c>
      <c r="E193" s="21" t="e">
        <f>IF(C193&gt;0,VLOOKUP(C193,'YTD Scores'!AN$2:AQ$121,4,FALSE),"")</f>
        <v>#NUM!</v>
      </c>
      <c r="F193" s="80" t="e">
        <f>IF($C193&gt;0,IF(VLOOKUP($C193,'YTD Scores'!$AN$2:$BC$121,F$2,FALSE)&gt;0,VLOOKUP($C193,'YTD Scores'!$AN$2:$BC$121,F$2,FALSE),""),"")</f>
        <v>#NUM!</v>
      </c>
      <c r="G193" s="80" t="e">
        <f>IF($C193&gt;0,IF(VLOOKUP($C193,'YTD Scores'!$AN$2:$BC$121,G$2,FALSE)&gt;0,VLOOKUP($C193,'YTD Scores'!$AN$2:$BC$121,G$2,FALSE),""),"")</f>
        <v>#NUM!</v>
      </c>
      <c r="H193" s="80" t="e">
        <f>IF($C193&gt;0,IF(VLOOKUP($C193,'YTD Scores'!$AN$2:$BC$121,H$2,FALSE)&gt;0,VLOOKUP($C193,'YTD Scores'!$AN$2:$BC$121,H$2,FALSE),""),"")</f>
        <v>#NUM!</v>
      </c>
      <c r="I193" s="80" t="e">
        <f>IF($C193&gt;0,IF(VLOOKUP($C193,'YTD Scores'!$AN$2:$BC$121,I$2,FALSE)&gt;0,VLOOKUP($C193,'YTD Scores'!$AN$2:$BC$121,I$2,FALSE),""),"")</f>
        <v>#NUM!</v>
      </c>
      <c r="J193" s="80" t="e">
        <f>IF($C193&gt;0,IF(VLOOKUP($C193,'YTD Scores'!$AN$2:$BC$121,J$2,FALSE)&gt;0,VLOOKUP($C193,'YTD Scores'!$AN$2:$BC$121,J$2,FALSE),""),"")</f>
        <v>#NUM!</v>
      </c>
      <c r="K193" s="80" t="e">
        <f>IF($C193&gt;0,IF(VLOOKUP($C193,'YTD Scores'!$AN$2:$BC$121,K$2,FALSE)&gt;0,VLOOKUP($C193,'YTD Scores'!$AN$2:$BC$121,K$2,FALSE),""),"")</f>
        <v>#NUM!</v>
      </c>
      <c r="L193" s="80" t="e">
        <f>IF($C193&gt;0,IF(VLOOKUP($C193,'YTD Scores'!$AN$2:$BC$121,L$2,FALSE)&gt;0,VLOOKUP($C193,'YTD Scores'!$AN$2:$BC$121,L$2,FALSE),""),"")</f>
        <v>#NUM!</v>
      </c>
      <c r="M193" s="80" t="e">
        <f>IF($C193&gt;0,IF(VLOOKUP($C193,'YTD Scores'!$AN$2:$BC$121,M$2,FALSE)&gt;0,VLOOKUP($C193,'YTD Scores'!$AN$2:$BC$121,M$2,FALSE),""),"")</f>
        <v>#NUM!</v>
      </c>
      <c r="N193" s="80" t="e">
        <f>IF($C193&gt;0,IF(VLOOKUP($C193,'YTD Scores'!$AN$2:$BC$121,N$2,FALSE)&gt;0,VLOOKUP($C193,'YTD Scores'!$AN$2:$BC$121,N$2,FALSE),""),"")</f>
        <v>#NUM!</v>
      </c>
      <c r="O193" s="80" t="e">
        <f>IF($C193&gt;0,IF(VLOOKUP($C193,'YTD Scores'!$AN$2:$BC$121,O$2,FALSE)&gt;0,VLOOKUP($C193,'YTD Scores'!$AN$2:$BC$121,O$2,FALSE),""),"")</f>
        <v>#NUM!</v>
      </c>
      <c r="P193" s="80" t="e">
        <f>IF($C193&gt;0,IF(VLOOKUP($C193,'YTD Scores'!$AN$2:$BC$121,P$2,FALSE)&gt;0,VLOOKUP($C193,'YTD Scores'!$AN$2:$BC$121,P$2,FALSE),""),"")</f>
        <v>#NUM!</v>
      </c>
      <c r="Q193" s="80" t="e">
        <f>IF($C193&gt;0,IF(VLOOKUP($C193,'YTD Scores'!$AN$2:$BC$121,Q$2,FALSE)&gt;0,VLOOKUP($C193,'YTD Scores'!$AN$2:$BC$121,Q$2,FALSE),""),"")</f>
        <v>#NUM!</v>
      </c>
    </row>
    <row r="194" spans="1:17" ht="10.95" customHeight="1" x14ac:dyDescent="0.25">
      <c r="A194" s="1">
        <f t="shared" si="9"/>
        <v>191</v>
      </c>
      <c r="B194" s="35" t="e">
        <f t="shared" si="8"/>
        <v>#NUM!</v>
      </c>
      <c r="C194" s="81" t="e">
        <f>IF(LARGE('YTD Scores'!AN$2:AN$121,A194)&gt;0.99,LARGE('YTD Scores'!AN$2:AN$121,A194),0)</f>
        <v>#NUM!</v>
      </c>
      <c r="E194" s="21" t="e">
        <f>IF(C194&gt;0,VLOOKUP(C194,'YTD Scores'!AN$2:AQ$121,4,FALSE),"")</f>
        <v>#NUM!</v>
      </c>
      <c r="F194" s="80" t="e">
        <f>IF($C194&gt;0,IF(VLOOKUP($C194,'YTD Scores'!$AN$2:$BC$121,F$2,FALSE)&gt;0,VLOOKUP($C194,'YTD Scores'!$AN$2:$BC$121,F$2,FALSE),""),"")</f>
        <v>#NUM!</v>
      </c>
      <c r="G194" s="80" t="e">
        <f>IF($C194&gt;0,IF(VLOOKUP($C194,'YTD Scores'!$AN$2:$BC$121,G$2,FALSE)&gt;0,VLOOKUP($C194,'YTD Scores'!$AN$2:$BC$121,G$2,FALSE),""),"")</f>
        <v>#NUM!</v>
      </c>
      <c r="H194" s="80" t="e">
        <f>IF($C194&gt;0,IF(VLOOKUP($C194,'YTD Scores'!$AN$2:$BC$121,H$2,FALSE)&gt;0,VLOOKUP($C194,'YTD Scores'!$AN$2:$BC$121,H$2,FALSE),""),"")</f>
        <v>#NUM!</v>
      </c>
      <c r="I194" s="80" t="e">
        <f>IF($C194&gt;0,IF(VLOOKUP($C194,'YTD Scores'!$AN$2:$BC$121,I$2,FALSE)&gt;0,VLOOKUP($C194,'YTD Scores'!$AN$2:$BC$121,I$2,FALSE),""),"")</f>
        <v>#NUM!</v>
      </c>
      <c r="J194" s="80" t="e">
        <f>IF($C194&gt;0,IF(VLOOKUP($C194,'YTD Scores'!$AN$2:$BC$121,J$2,FALSE)&gt;0,VLOOKUP($C194,'YTD Scores'!$AN$2:$BC$121,J$2,FALSE),""),"")</f>
        <v>#NUM!</v>
      </c>
      <c r="K194" s="80" t="e">
        <f>IF($C194&gt;0,IF(VLOOKUP($C194,'YTD Scores'!$AN$2:$BC$121,K$2,FALSE)&gt;0,VLOOKUP($C194,'YTD Scores'!$AN$2:$BC$121,K$2,FALSE),""),"")</f>
        <v>#NUM!</v>
      </c>
      <c r="L194" s="80" t="e">
        <f>IF($C194&gt;0,IF(VLOOKUP($C194,'YTD Scores'!$AN$2:$BC$121,L$2,FALSE)&gt;0,VLOOKUP($C194,'YTD Scores'!$AN$2:$BC$121,L$2,FALSE),""),"")</f>
        <v>#NUM!</v>
      </c>
      <c r="M194" s="80" t="e">
        <f>IF($C194&gt;0,IF(VLOOKUP($C194,'YTD Scores'!$AN$2:$BC$121,M$2,FALSE)&gt;0,VLOOKUP($C194,'YTD Scores'!$AN$2:$BC$121,M$2,FALSE),""),"")</f>
        <v>#NUM!</v>
      </c>
      <c r="N194" s="80" t="e">
        <f>IF($C194&gt;0,IF(VLOOKUP($C194,'YTD Scores'!$AN$2:$BC$121,N$2,FALSE)&gt;0,VLOOKUP($C194,'YTD Scores'!$AN$2:$BC$121,N$2,FALSE),""),"")</f>
        <v>#NUM!</v>
      </c>
      <c r="O194" s="80" t="e">
        <f>IF($C194&gt;0,IF(VLOOKUP($C194,'YTD Scores'!$AN$2:$BC$121,O$2,FALSE)&gt;0,VLOOKUP($C194,'YTD Scores'!$AN$2:$BC$121,O$2,FALSE),""),"")</f>
        <v>#NUM!</v>
      </c>
      <c r="P194" s="80" t="e">
        <f>IF($C194&gt;0,IF(VLOOKUP($C194,'YTD Scores'!$AN$2:$BC$121,P$2,FALSE)&gt;0,VLOOKUP($C194,'YTD Scores'!$AN$2:$BC$121,P$2,FALSE),""),"")</f>
        <v>#NUM!</v>
      </c>
      <c r="Q194" s="80" t="e">
        <f>IF($C194&gt;0,IF(VLOOKUP($C194,'YTD Scores'!$AN$2:$BC$121,Q$2,FALSE)&gt;0,VLOOKUP($C194,'YTD Scores'!$AN$2:$BC$121,Q$2,FALSE),""),"")</f>
        <v>#NUM!</v>
      </c>
    </row>
    <row r="195" spans="1:17" ht="10.95" customHeight="1" x14ac:dyDescent="0.25">
      <c r="A195" s="1">
        <f t="shared" si="9"/>
        <v>192</v>
      </c>
      <c r="B195" s="35" t="e">
        <f t="shared" si="8"/>
        <v>#NUM!</v>
      </c>
      <c r="C195" s="81" t="e">
        <f>IF(LARGE('YTD Scores'!AN$2:AN$121,A195)&gt;0.99,LARGE('YTD Scores'!AN$2:AN$121,A195),0)</f>
        <v>#NUM!</v>
      </c>
      <c r="E195" s="21" t="e">
        <f>IF(C195&gt;0,VLOOKUP(C195,'YTD Scores'!AN$2:AQ$121,4,FALSE),"")</f>
        <v>#NUM!</v>
      </c>
      <c r="F195" s="80" t="e">
        <f>IF($C195&gt;0,IF(VLOOKUP($C195,'YTD Scores'!$AN$2:$BC$121,F$2,FALSE)&gt;0,VLOOKUP($C195,'YTD Scores'!$AN$2:$BC$121,F$2,FALSE),""),"")</f>
        <v>#NUM!</v>
      </c>
      <c r="G195" s="80" t="e">
        <f>IF($C195&gt;0,IF(VLOOKUP($C195,'YTD Scores'!$AN$2:$BC$121,G$2,FALSE)&gt;0,VLOOKUP($C195,'YTD Scores'!$AN$2:$BC$121,G$2,FALSE),""),"")</f>
        <v>#NUM!</v>
      </c>
      <c r="H195" s="80" t="e">
        <f>IF($C195&gt;0,IF(VLOOKUP($C195,'YTD Scores'!$AN$2:$BC$121,H$2,FALSE)&gt;0,VLOOKUP($C195,'YTD Scores'!$AN$2:$BC$121,H$2,FALSE),""),"")</f>
        <v>#NUM!</v>
      </c>
      <c r="I195" s="80" t="e">
        <f>IF($C195&gt;0,IF(VLOOKUP($C195,'YTD Scores'!$AN$2:$BC$121,I$2,FALSE)&gt;0,VLOOKUP($C195,'YTD Scores'!$AN$2:$BC$121,I$2,FALSE),""),"")</f>
        <v>#NUM!</v>
      </c>
      <c r="J195" s="80" t="e">
        <f>IF($C195&gt;0,IF(VLOOKUP($C195,'YTD Scores'!$AN$2:$BC$121,J$2,FALSE)&gt;0,VLOOKUP($C195,'YTD Scores'!$AN$2:$BC$121,J$2,FALSE),""),"")</f>
        <v>#NUM!</v>
      </c>
      <c r="K195" s="80" t="e">
        <f>IF($C195&gt;0,IF(VLOOKUP($C195,'YTD Scores'!$AN$2:$BC$121,K$2,FALSE)&gt;0,VLOOKUP($C195,'YTD Scores'!$AN$2:$BC$121,K$2,FALSE),""),"")</f>
        <v>#NUM!</v>
      </c>
      <c r="L195" s="80" t="e">
        <f>IF($C195&gt;0,IF(VLOOKUP($C195,'YTD Scores'!$AN$2:$BC$121,L$2,FALSE)&gt;0,VLOOKUP($C195,'YTD Scores'!$AN$2:$BC$121,L$2,FALSE),""),"")</f>
        <v>#NUM!</v>
      </c>
      <c r="M195" s="80" t="e">
        <f>IF($C195&gt;0,IF(VLOOKUP($C195,'YTD Scores'!$AN$2:$BC$121,M$2,FALSE)&gt;0,VLOOKUP($C195,'YTD Scores'!$AN$2:$BC$121,M$2,FALSE),""),"")</f>
        <v>#NUM!</v>
      </c>
      <c r="N195" s="80" t="e">
        <f>IF($C195&gt;0,IF(VLOOKUP($C195,'YTD Scores'!$AN$2:$BC$121,N$2,FALSE)&gt;0,VLOOKUP($C195,'YTD Scores'!$AN$2:$BC$121,N$2,FALSE),""),"")</f>
        <v>#NUM!</v>
      </c>
      <c r="O195" s="80" t="e">
        <f>IF($C195&gt;0,IF(VLOOKUP($C195,'YTD Scores'!$AN$2:$BC$121,O$2,FALSE)&gt;0,VLOOKUP($C195,'YTD Scores'!$AN$2:$BC$121,O$2,FALSE),""),"")</f>
        <v>#NUM!</v>
      </c>
      <c r="P195" s="80" t="e">
        <f>IF($C195&gt;0,IF(VLOOKUP($C195,'YTD Scores'!$AN$2:$BC$121,P$2,FALSE)&gt;0,VLOOKUP($C195,'YTD Scores'!$AN$2:$BC$121,P$2,FALSE),""),"")</f>
        <v>#NUM!</v>
      </c>
      <c r="Q195" s="80" t="e">
        <f>IF($C195&gt;0,IF(VLOOKUP($C195,'YTD Scores'!$AN$2:$BC$121,Q$2,FALSE)&gt;0,VLOOKUP($C195,'YTD Scores'!$AN$2:$BC$121,Q$2,FALSE),""),"")</f>
        <v>#NUM!</v>
      </c>
    </row>
    <row r="196" spans="1:17" ht="10.95" customHeight="1" x14ac:dyDescent="0.25">
      <c r="A196" s="1">
        <f t="shared" si="9"/>
        <v>193</v>
      </c>
      <c r="B196" s="35" t="e">
        <f t="shared" si="8"/>
        <v>#NUM!</v>
      </c>
      <c r="C196" s="81" t="e">
        <f>IF(LARGE('YTD Scores'!AN$2:AN$121,A196)&gt;0.99,LARGE('YTD Scores'!AN$2:AN$121,A196),0)</f>
        <v>#NUM!</v>
      </c>
      <c r="E196" s="21" t="e">
        <f>IF(C196&gt;0,VLOOKUP(C196,'YTD Scores'!AN$2:AQ$121,4,FALSE),"")</f>
        <v>#NUM!</v>
      </c>
      <c r="F196" s="80" t="e">
        <f>IF($C196&gt;0,IF(VLOOKUP($C196,'YTD Scores'!$AN$2:$BC$121,F$2,FALSE)&gt;0,VLOOKUP($C196,'YTD Scores'!$AN$2:$BC$121,F$2,FALSE),""),"")</f>
        <v>#NUM!</v>
      </c>
      <c r="G196" s="80" t="e">
        <f>IF($C196&gt;0,IF(VLOOKUP($C196,'YTD Scores'!$AN$2:$BC$121,G$2,FALSE)&gt;0,VLOOKUP($C196,'YTD Scores'!$AN$2:$BC$121,G$2,FALSE),""),"")</f>
        <v>#NUM!</v>
      </c>
      <c r="H196" s="80" t="e">
        <f>IF($C196&gt;0,IF(VLOOKUP($C196,'YTD Scores'!$AN$2:$BC$121,H$2,FALSE)&gt;0,VLOOKUP($C196,'YTD Scores'!$AN$2:$BC$121,H$2,FALSE),""),"")</f>
        <v>#NUM!</v>
      </c>
      <c r="I196" s="80" t="e">
        <f>IF($C196&gt;0,IF(VLOOKUP($C196,'YTD Scores'!$AN$2:$BC$121,I$2,FALSE)&gt;0,VLOOKUP($C196,'YTD Scores'!$AN$2:$BC$121,I$2,FALSE),""),"")</f>
        <v>#NUM!</v>
      </c>
      <c r="J196" s="80" t="e">
        <f>IF($C196&gt;0,IF(VLOOKUP($C196,'YTD Scores'!$AN$2:$BC$121,J$2,FALSE)&gt;0,VLOOKUP($C196,'YTD Scores'!$AN$2:$BC$121,J$2,FALSE),""),"")</f>
        <v>#NUM!</v>
      </c>
      <c r="K196" s="80" t="e">
        <f>IF($C196&gt;0,IF(VLOOKUP($C196,'YTD Scores'!$AN$2:$BC$121,K$2,FALSE)&gt;0,VLOOKUP($C196,'YTD Scores'!$AN$2:$BC$121,K$2,FALSE),""),"")</f>
        <v>#NUM!</v>
      </c>
      <c r="L196" s="80" t="e">
        <f>IF($C196&gt;0,IF(VLOOKUP($C196,'YTD Scores'!$AN$2:$BC$121,L$2,FALSE)&gt;0,VLOOKUP($C196,'YTD Scores'!$AN$2:$BC$121,L$2,FALSE),""),"")</f>
        <v>#NUM!</v>
      </c>
      <c r="M196" s="80" t="e">
        <f>IF($C196&gt;0,IF(VLOOKUP($C196,'YTD Scores'!$AN$2:$BC$121,M$2,FALSE)&gt;0,VLOOKUP($C196,'YTD Scores'!$AN$2:$BC$121,M$2,FALSE),""),"")</f>
        <v>#NUM!</v>
      </c>
      <c r="N196" s="80" t="e">
        <f>IF($C196&gt;0,IF(VLOOKUP($C196,'YTD Scores'!$AN$2:$BC$121,N$2,FALSE)&gt;0,VLOOKUP($C196,'YTD Scores'!$AN$2:$BC$121,N$2,FALSE),""),"")</f>
        <v>#NUM!</v>
      </c>
      <c r="O196" s="80" t="e">
        <f>IF($C196&gt;0,IF(VLOOKUP($C196,'YTD Scores'!$AN$2:$BC$121,O$2,FALSE)&gt;0,VLOOKUP($C196,'YTD Scores'!$AN$2:$BC$121,O$2,FALSE),""),"")</f>
        <v>#NUM!</v>
      </c>
      <c r="P196" s="80" t="e">
        <f>IF($C196&gt;0,IF(VLOOKUP($C196,'YTD Scores'!$AN$2:$BC$121,P$2,FALSE)&gt;0,VLOOKUP($C196,'YTD Scores'!$AN$2:$BC$121,P$2,FALSE),""),"")</f>
        <v>#NUM!</v>
      </c>
      <c r="Q196" s="80" t="e">
        <f>IF($C196&gt;0,IF(VLOOKUP($C196,'YTD Scores'!$AN$2:$BC$121,Q$2,FALSE)&gt;0,VLOOKUP($C196,'YTD Scores'!$AN$2:$BC$121,Q$2,FALSE),""),"")</f>
        <v>#NUM!</v>
      </c>
    </row>
    <row r="197" spans="1:17" ht="10.95" customHeight="1" x14ac:dyDescent="0.25">
      <c r="A197" s="1">
        <f t="shared" si="9"/>
        <v>194</v>
      </c>
      <c r="B197" s="35" t="e">
        <f t="shared" ref="B197:B201" si="10">IF(C197&gt;0,A197,"")</f>
        <v>#NUM!</v>
      </c>
      <c r="C197" s="81" t="e">
        <f>IF(LARGE('YTD Scores'!AN$2:AN$121,A197)&gt;0.99,LARGE('YTD Scores'!AN$2:AN$121,A197),0)</f>
        <v>#NUM!</v>
      </c>
      <c r="E197" s="21" t="e">
        <f>IF(C197&gt;0,VLOOKUP(C197,'YTD Scores'!AN$2:AQ$121,4,FALSE),"")</f>
        <v>#NUM!</v>
      </c>
      <c r="F197" s="80" t="e">
        <f>IF($C197&gt;0,IF(VLOOKUP($C197,'YTD Scores'!$AN$2:$BC$121,F$2,FALSE)&gt;0,VLOOKUP($C197,'YTD Scores'!$AN$2:$BC$121,F$2,FALSE),""),"")</f>
        <v>#NUM!</v>
      </c>
      <c r="G197" s="80" t="e">
        <f>IF($C197&gt;0,IF(VLOOKUP($C197,'YTD Scores'!$AN$2:$BC$121,G$2,FALSE)&gt;0,VLOOKUP($C197,'YTD Scores'!$AN$2:$BC$121,G$2,FALSE),""),"")</f>
        <v>#NUM!</v>
      </c>
      <c r="H197" s="80" t="e">
        <f>IF($C197&gt;0,IF(VLOOKUP($C197,'YTD Scores'!$AN$2:$BC$121,H$2,FALSE)&gt;0,VLOOKUP($C197,'YTD Scores'!$AN$2:$BC$121,H$2,FALSE),""),"")</f>
        <v>#NUM!</v>
      </c>
      <c r="I197" s="80" t="e">
        <f>IF($C197&gt;0,IF(VLOOKUP($C197,'YTD Scores'!$AN$2:$BC$121,I$2,FALSE)&gt;0,VLOOKUP($C197,'YTD Scores'!$AN$2:$BC$121,I$2,FALSE),""),"")</f>
        <v>#NUM!</v>
      </c>
      <c r="J197" s="80" t="e">
        <f>IF($C197&gt;0,IF(VLOOKUP($C197,'YTD Scores'!$AN$2:$BC$121,J$2,FALSE)&gt;0,VLOOKUP($C197,'YTD Scores'!$AN$2:$BC$121,J$2,FALSE),""),"")</f>
        <v>#NUM!</v>
      </c>
      <c r="K197" s="80" t="e">
        <f>IF($C197&gt;0,IF(VLOOKUP($C197,'YTD Scores'!$AN$2:$BC$121,K$2,FALSE)&gt;0,VLOOKUP($C197,'YTD Scores'!$AN$2:$BC$121,K$2,FALSE),""),"")</f>
        <v>#NUM!</v>
      </c>
      <c r="L197" s="80" t="e">
        <f>IF($C197&gt;0,IF(VLOOKUP($C197,'YTD Scores'!$AN$2:$BC$121,L$2,FALSE)&gt;0,VLOOKUP($C197,'YTD Scores'!$AN$2:$BC$121,L$2,FALSE),""),"")</f>
        <v>#NUM!</v>
      </c>
      <c r="M197" s="80" t="e">
        <f>IF($C197&gt;0,IF(VLOOKUP($C197,'YTD Scores'!$AN$2:$BC$121,M$2,FALSE)&gt;0,VLOOKUP($C197,'YTD Scores'!$AN$2:$BC$121,M$2,FALSE),""),"")</f>
        <v>#NUM!</v>
      </c>
      <c r="N197" s="80" t="e">
        <f>IF($C197&gt;0,IF(VLOOKUP($C197,'YTD Scores'!$AN$2:$BC$121,N$2,FALSE)&gt;0,VLOOKUP($C197,'YTD Scores'!$AN$2:$BC$121,N$2,FALSE),""),"")</f>
        <v>#NUM!</v>
      </c>
      <c r="O197" s="80" t="e">
        <f>IF($C197&gt;0,IF(VLOOKUP($C197,'YTD Scores'!$AN$2:$BC$121,O$2,FALSE)&gt;0,VLOOKUP($C197,'YTD Scores'!$AN$2:$BC$121,O$2,FALSE),""),"")</f>
        <v>#NUM!</v>
      </c>
      <c r="P197" s="80" t="e">
        <f>IF($C197&gt;0,IF(VLOOKUP($C197,'YTD Scores'!$AN$2:$BC$121,P$2,FALSE)&gt;0,VLOOKUP($C197,'YTD Scores'!$AN$2:$BC$121,P$2,FALSE),""),"")</f>
        <v>#NUM!</v>
      </c>
      <c r="Q197" s="80" t="e">
        <f>IF($C197&gt;0,IF(VLOOKUP($C197,'YTD Scores'!$AN$2:$BC$121,Q$2,FALSE)&gt;0,VLOOKUP($C197,'YTD Scores'!$AN$2:$BC$121,Q$2,FALSE),""),"")</f>
        <v>#NUM!</v>
      </c>
    </row>
    <row r="198" spans="1:17" ht="10.95" customHeight="1" x14ac:dyDescent="0.25">
      <c r="A198" s="1">
        <f t="shared" si="9"/>
        <v>195</v>
      </c>
      <c r="B198" s="35" t="e">
        <f t="shared" si="10"/>
        <v>#NUM!</v>
      </c>
      <c r="C198" s="81" t="e">
        <f>IF(LARGE('YTD Scores'!AN$2:AN$121,A198)&gt;0.99,LARGE('YTD Scores'!AN$2:AN$121,A198),0)</f>
        <v>#NUM!</v>
      </c>
      <c r="E198" s="21" t="e">
        <f>IF(C198&gt;0,VLOOKUP(C198,'YTD Scores'!AN$2:AQ$121,4,FALSE),"")</f>
        <v>#NUM!</v>
      </c>
      <c r="F198" s="80" t="e">
        <f>IF($C198&gt;0,IF(VLOOKUP($C198,'YTD Scores'!$AN$2:$BC$121,F$2,FALSE)&gt;0,VLOOKUP($C198,'YTD Scores'!$AN$2:$BC$121,F$2,FALSE),""),"")</f>
        <v>#NUM!</v>
      </c>
      <c r="G198" s="80" t="e">
        <f>IF($C198&gt;0,IF(VLOOKUP($C198,'YTD Scores'!$AN$2:$BC$121,G$2,FALSE)&gt;0,VLOOKUP($C198,'YTD Scores'!$AN$2:$BC$121,G$2,FALSE),""),"")</f>
        <v>#NUM!</v>
      </c>
      <c r="H198" s="80" t="e">
        <f>IF($C198&gt;0,IF(VLOOKUP($C198,'YTD Scores'!$AN$2:$BC$121,H$2,FALSE)&gt;0,VLOOKUP($C198,'YTD Scores'!$AN$2:$BC$121,H$2,FALSE),""),"")</f>
        <v>#NUM!</v>
      </c>
      <c r="I198" s="80" t="e">
        <f>IF($C198&gt;0,IF(VLOOKUP($C198,'YTD Scores'!$AN$2:$BC$121,I$2,FALSE)&gt;0,VLOOKUP($C198,'YTD Scores'!$AN$2:$BC$121,I$2,FALSE),""),"")</f>
        <v>#NUM!</v>
      </c>
      <c r="J198" s="80" t="e">
        <f>IF($C198&gt;0,IF(VLOOKUP($C198,'YTD Scores'!$AN$2:$BC$121,J$2,FALSE)&gt;0,VLOOKUP($C198,'YTD Scores'!$AN$2:$BC$121,J$2,FALSE),""),"")</f>
        <v>#NUM!</v>
      </c>
      <c r="K198" s="80" t="e">
        <f>IF($C198&gt;0,IF(VLOOKUP($C198,'YTD Scores'!$AN$2:$BC$121,K$2,FALSE)&gt;0,VLOOKUP($C198,'YTD Scores'!$AN$2:$BC$121,K$2,FALSE),""),"")</f>
        <v>#NUM!</v>
      </c>
      <c r="L198" s="80" t="e">
        <f>IF($C198&gt;0,IF(VLOOKUP($C198,'YTD Scores'!$AN$2:$BC$121,L$2,FALSE)&gt;0,VLOOKUP($C198,'YTD Scores'!$AN$2:$BC$121,L$2,FALSE),""),"")</f>
        <v>#NUM!</v>
      </c>
      <c r="M198" s="80" t="e">
        <f>IF($C198&gt;0,IF(VLOOKUP($C198,'YTD Scores'!$AN$2:$BC$121,M$2,FALSE)&gt;0,VLOOKUP($C198,'YTD Scores'!$AN$2:$BC$121,M$2,FALSE),""),"")</f>
        <v>#NUM!</v>
      </c>
      <c r="N198" s="80" t="e">
        <f>IF($C198&gt;0,IF(VLOOKUP($C198,'YTD Scores'!$AN$2:$BC$121,N$2,FALSE)&gt;0,VLOOKUP($C198,'YTD Scores'!$AN$2:$BC$121,N$2,FALSE),""),"")</f>
        <v>#NUM!</v>
      </c>
      <c r="O198" s="80" t="e">
        <f>IF($C198&gt;0,IF(VLOOKUP($C198,'YTD Scores'!$AN$2:$BC$121,O$2,FALSE)&gt;0,VLOOKUP($C198,'YTD Scores'!$AN$2:$BC$121,O$2,FALSE),""),"")</f>
        <v>#NUM!</v>
      </c>
      <c r="P198" s="80" t="e">
        <f>IF($C198&gt;0,IF(VLOOKUP($C198,'YTD Scores'!$AN$2:$BC$121,P$2,FALSE)&gt;0,VLOOKUP($C198,'YTD Scores'!$AN$2:$BC$121,P$2,FALSE),""),"")</f>
        <v>#NUM!</v>
      </c>
      <c r="Q198" s="80" t="e">
        <f>IF($C198&gt;0,IF(VLOOKUP($C198,'YTD Scores'!$AN$2:$BC$121,Q$2,FALSE)&gt;0,VLOOKUP($C198,'YTD Scores'!$AN$2:$BC$121,Q$2,FALSE),""),"")</f>
        <v>#NUM!</v>
      </c>
    </row>
    <row r="199" spans="1:17" ht="10.95" customHeight="1" x14ac:dyDescent="0.25">
      <c r="A199" s="1">
        <f t="shared" si="9"/>
        <v>196</v>
      </c>
      <c r="B199" s="35" t="e">
        <f t="shared" si="10"/>
        <v>#NUM!</v>
      </c>
      <c r="C199" s="81" t="e">
        <f>IF(LARGE('YTD Scores'!AN$2:AN$121,A199)&gt;0.99,LARGE('YTD Scores'!AN$2:AN$121,A199),0)</f>
        <v>#NUM!</v>
      </c>
      <c r="E199" s="21" t="e">
        <f>IF(C199&gt;0,VLOOKUP(C199,'YTD Scores'!AN$2:AQ$121,4,FALSE),"")</f>
        <v>#NUM!</v>
      </c>
      <c r="F199" s="80" t="e">
        <f>IF($C199&gt;0,IF(VLOOKUP($C199,'YTD Scores'!$AN$2:$BC$121,F$2,FALSE)&gt;0,VLOOKUP($C199,'YTD Scores'!$AN$2:$BC$121,F$2,FALSE),""),"")</f>
        <v>#NUM!</v>
      </c>
      <c r="G199" s="80" t="e">
        <f>IF($C199&gt;0,IF(VLOOKUP($C199,'YTD Scores'!$AN$2:$BC$121,G$2,FALSE)&gt;0,VLOOKUP($C199,'YTD Scores'!$AN$2:$BC$121,G$2,FALSE),""),"")</f>
        <v>#NUM!</v>
      </c>
      <c r="H199" s="80" t="e">
        <f>IF($C199&gt;0,IF(VLOOKUP($C199,'YTD Scores'!$AN$2:$BC$121,H$2,FALSE)&gt;0,VLOOKUP($C199,'YTD Scores'!$AN$2:$BC$121,H$2,FALSE),""),"")</f>
        <v>#NUM!</v>
      </c>
      <c r="I199" s="80" t="e">
        <f>IF($C199&gt;0,IF(VLOOKUP($C199,'YTD Scores'!$AN$2:$BC$121,I$2,FALSE)&gt;0,VLOOKUP($C199,'YTD Scores'!$AN$2:$BC$121,I$2,FALSE),""),"")</f>
        <v>#NUM!</v>
      </c>
      <c r="J199" s="80" t="e">
        <f>IF($C199&gt;0,IF(VLOOKUP($C199,'YTD Scores'!$AN$2:$BC$121,J$2,FALSE)&gt;0,VLOOKUP($C199,'YTD Scores'!$AN$2:$BC$121,J$2,FALSE),""),"")</f>
        <v>#NUM!</v>
      </c>
      <c r="K199" s="80" t="e">
        <f>IF($C199&gt;0,IF(VLOOKUP($C199,'YTD Scores'!$AN$2:$BC$121,K$2,FALSE)&gt;0,VLOOKUP($C199,'YTD Scores'!$AN$2:$BC$121,K$2,FALSE),""),"")</f>
        <v>#NUM!</v>
      </c>
      <c r="L199" s="80" t="e">
        <f>IF($C199&gt;0,IF(VLOOKUP($C199,'YTD Scores'!$AN$2:$BC$121,L$2,FALSE)&gt;0,VLOOKUP($C199,'YTD Scores'!$AN$2:$BC$121,L$2,FALSE),""),"")</f>
        <v>#NUM!</v>
      </c>
      <c r="M199" s="80" t="e">
        <f>IF($C199&gt;0,IF(VLOOKUP($C199,'YTD Scores'!$AN$2:$BC$121,M$2,FALSE)&gt;0,VLOOKUP($C199,'YTD Scores'!$AN$2:$BC$121,M$2,FALSE),""),"")</f>
        <v>#NUM!</v>
      </c>
      <c r="N199" s="80" t="e">
        <f>IF($C199&gt;0,IF(VLOOKUP($C199,'YTD Scores'!$AN$2:$BC$121,N$2,FALSE)&gt;0,VLOOKUP($C199,'YTD Scores'!$AN$2:$BC$121,N$2,FALSE),""),"")</f>
        <v>#NUM!</v>
      </c>
      <c r="O199" s="80" t="e">
        <f>IF($C199&gt;0,IF(VLOOKUP($C199,'YTD Scores'!$AN$2:$BC$121,O$2,FALSE)&gt;0,VLOOKUP($C199,'YTD Scores'!$AN$2:$BC$121,O$2,FALSE),""),"")</f>
        <v>#NUM!</v>
      </c>
      <c r="P199" s="80" t="e">
        <f>IF($C199&gt;0,IF(VLOOKUP($C199,'YTD Scores'!$AN$2:$BC$121,P$2,FALSE)&gt;0,VLOOKUP($C199,'YTD Scores'!$AN$2:$BC$121,P$2,FALSE),""),"")</f>
        <v>#NUM!</v>
      </c>
      <c r="Q199" s="80" t="e">
        <f>IF($C199&gt;0,IF(VLOOKUP($C199,'YTD Scores'!$AN$2:$BC$121,Q$2,FALSE)&gt;0,VLOOKUP($C199,'YTD Scores'!$AN$2:$BC$121,Q$2,FALSE),""),"")</f>
        <v>#NUM!</v>
      </c>
    </row>
    <row r="200" spans="1:17" ht="10.95" customHeight="1" x14ac:dyDescent="0.25">
      <c r="A200" s="1">
        <f t="shared" si="9"/>
        <v>197</v>
      </c>
      <c r="B200" s="35" t="e">
        <f t="shared" si="10"/>
        <v>#NUM!</v>
      </c>
      <c r="C200" s="81" t="e">
        <f>IF(LARGE('YTD Scores'!AN$2:AN$121,A200)&gt;0.99,LARGE('YTD Scores'!AN$2:AN$121,A200),0)</f>
        <v>#NUM!</v>
      </c>
      <c r="E200" s="21" t="e">
        <f>IF(C200&gt;0,VLOOKUP(C200,'YTD Scores'!AN$2:AQ$121,4,FALSE),"")</f>
        <v>#NUM!</v>
      </c>
      <c r="F200" s="80" t="e">
        <f>IF($C200&gt;0,IF(VLOOKUP($C200,'YTD Scores'!$AN$2:$BC$121,F$2,FALSE)&gt;0,VLOOKUP($C200,'YTD Scores'!$AN$2:$BC$121,F$2,FALSE),""),"")</f>
        <v>#NUM!</v>
      </c>
      <c r="G200" s="80" t="e">
        <f>IF($C200&gt;0,IF(VLOOKUP($C200,'YTD Scores'!$AN$2:$BC$121,G$2,FALSE)&gt;0,VLOOKUP($C200,'YTD Scores'!$AN$2:$BC$121,G$2,FALSE),""),"")</f>
        <v>#NUM!</v>
      </c>
      <c r="H200" s="80" t="e">
        <f>IF($C200&gt;0,IF(VLOOKUP($C200,'YTD Scores'!$AN$2:$BC$121,H$2,FALSE)&gt;0,VLOOKUP($C200,'YTD Scores'!$AN$2:$BC$121,H$2,FALSE),""),"")</f>
        <v>#NUM!</v>
      </c>
      <c r="I200" s="80" t="e">
        <f>IF($C200&gt;0,IF(VLOOKUP($C200,'YTD Scores'!$AN$2:$BC$121,I$2,FALSE)&gt;0,VLOOKUP($C200,'YTD Scores'!$AN$2:$BC$121,I$2,FALSE),""),"")</f>
        <v>#NUM!</v>
      </c>
      <c r="J200" s="80" t="e">
        <f>IF($C200&gt;0,IF(VLOOKUP($C200,'YTD Scores'!$AN$2:$BC$121,J$2,FALSE)&gt;0,VLOOKUP($C200,'YTD Scores'!$AN$2:$BC$121,J$2,FALSE),""),"")</f>
        <v>#NUM!</v>
      </c>
      <c r="K200" s="80" t="e">
        <f>IF($C200&gt;0,IF(VLOOKUP($C200,'YTD Scores'!$AN$2:$BC$121,K$2,FALSE)&gt;0,VLOOKUP($C200,'YTD Scores'!$AN$2:$BC$121,K$2,FALSE),""),"")</f>
        <v>#NUM!</v>
      </c>
      <c r="L200" s="80" t="e">
        <f>IF($C200&gt;0,IF(VLOOKUP($C200,'YTD Scores'!$AN$2:$BC$121,L$2,FALSE)&gt;0,VLOOKUP($C200,'YTD Scores'!$AN$2:$BC$121,L$2,FALSE),""),"")</f>
        <v>#NUM!</v>
      </c>
      <c r="M200" s="80" t="e">
        <f>IF($C200&gt;0,IF(VLOOKUP($C200,'YTD Scores'!$AN$2:$BC$121,M$2,FALSE)&gt;0,VLOOKUP($C200,'YTD Scores'!$AN$2:$BC$121,M$2,FALSE),""),"")</f>
        <v>#NUM!</v>
      </c>
      <c r="N200" s="80" t="e">
        <f>IF($C200&gt;0,IF(VLOOKUP($C200,'YTD Scores'!$AN$2:$BC$121,N$2,FALSE)&gt;0,VLOOKUP($C200,'YTD Scores'!$AN$2:$BC$121,N$2,FALSE),""),"")</f>
        <v>#NUM!</v>
      </c>
      <c r="O200" s="80" t="e">
        <f>IF($C200&gt;0,IF(VLOOKUP($C200,'YTD Scores'!$AN$2:$BC$121,O$2,FALSE)&gt;0,VLOOKUP($C200,'YTD Scores'!$AN$2:$BC$121,O$2,FALSE),""),"")</f>
        <v>#NUM!</v>
      </c>
      <c r="P200" s="80" t="e">
        <f>IF($C200&gt;0,IF(VLOOKUP($C200,'YTD Scores'!$AN$2:$BC$121,P$2,FALSE)&gt;0,VLOOKUP($C200,'YTD Scores'!$AN$2:$BC$121,P$2,FALSE),""),"")</f>
        <v>#NUM!</v>
      </c>
      <c r="Q200" s="80" t="e">
        <f>IF($C200&gt;0,IF(VLOOKUP($C200,'YTD Scores'!$AN$2:$BC$121,Q$2,FALSE)&gt;0,VLOOKUP($C200,'YTD Scores'!$AN$2:$BC$121,Q$2,FALSE),""),"")</f>
        <v>#NUM!</v>
      </c>
    </row>
    <row r="201" spans="1:17" ht="10.95" customHeight="1" x14ac:dyDescent="0.25">
      <c r="A201" s="1">
        <f t="shared" si="9"/>
        <v>198</v>
      </c>
      <c r="B201" s="35" t="str">
        <f t="shared" si="10"/>
        <v/>
      </c>
      <c r="F201" s="80" t="str">
        <f>IF($C201&gt;0,IF(VLOOKUP($C201,'YTD Scores'!$AN$2:$BC$121,F$2,FALSE)&gt;0,VLOOKUP($C201,'YTD Scores'!$AN$2:$BC$121,F$2,FALSE),""),"")</f>
        <v/>
      </c>
      <c r="G201" s="80" t="str">
        <f>IF($C201&gt;0,IF(VLOOKUP($C201,'YTD Scores'!$AN$2:$BC$121,G$2,FALSE)&gt;0,VLOOKUP($C201,'YTD Scores'!$AN$2:$BC$121,G$2,FALSE),""),"")</f>
        <v/>
      </c>
      <c r="H201" s="80" t="str">
        <f>IF($C201&gt;0,IF(VLOOKUP($C201,'YTD Scores'!$AN$2:$BC$121,H$2,FALSE)&gt;0,VLOOKUP($C201,'YTD Scores'!$AN$2:$BC$121,H$2,FALSE),""),"")</f>
        <v/>
      </c>
      <c r="I201" s="80" t="str">
        <f>IF($C201&gt;0,IF(VLOOKUP($C201,'YTD Scores'!$AN$2:$BC$121,I$2,FALSE)&gt;0,VLOOKUP($C201,'YTD Scores'!$AN$2:$BC$121,I$2,FALSE),""),"")</f>
        <v/>
      </c>
      <c r="J201" s="80" t="str">
        <f>IF($C201&gt;0,IF(VLOOKUP($C201,'YTD Scores'!$AN$2:$BC$121,J$2,FALSE)&gt;0,VLOOKUP($C201,'YTD Scores'!$AN$2:$BC$121,J$2,FALSE),""),"")</f>
        <v/>
      </c>
      <c r="K201" s="80" t="str">
        <f>IF($C201&gt;0,IF(VLOOKUP($C201,'YTD Scores'!$AN$2:$BC$121,K$2,FALSE)&gt;0,VLOOKUP($C201,'YTD Scores'!$AN$2:$BC$121,K$2,FALSE),""),"")</f>
        <v/>
      </c>
      <c r="L201" s="80" t="str">
        <f>IF($C201&gt;0,IF(VLOOKUP($C201,'YTD Scores'!$AN$2:$BC$121,L$2,FALSE)&gt;0,VLOOKUP($C201,'YTD Scores'!$AN$2:$BC$121,L$2,FALSE),""),"")</f>
        <v/>
      </c>
      <c r="M201" s="80" t="str">
        <f>IF($C201&gt;0,IF(VLOOKUP($C201,'YTD Scores'!$AN$2:$BC$121,M$2,FALSE)&gt;0,VLOOKUP($C201,'YTD Scores'!$AN$2:$BC$121,M$2,FALSE),""),"")</f>
        <v/>
      </c>
      <c r="N201" s="80" t="str">
        <f>IF($C201&gt;0,IF(VLOOKUP($C201,'YTD Scores'!$AN$2:$BC$121,N$2,FALSE)&gt;0,VLOOKUP($C201,'YTD Scores'!$AN$2:$BC$121,N$2,FALSE),""),"")</f>
        <v/>
      </c>
      <c r="O201" s="80" t="str">
        <f>IF($C201&gt;0,IF(VLOOKUP($C201,'YTD Scores'!$AN$2:$BC$121,O$2,FALSE)&gt;0,VLOOKUP($C201,'YTD Scores'!$AN$2:$BC$121,O$2,FALSE),""),"")</f>
        <v/>
      </c>
      <c r="P201" s="80" t="str">
        <f>IF($C201&gt;0,IF(VLOOKUP($C201,'YTD Scores'!$AN$2:$BC$121,P$2,FALSE)&gt;0,VLOOKUP($C201,'YTD Scores'!$AN$2:$BC$121,P$2,FALSE),""),"")</f>
        <v/>
      </c>
      <c r="Q201" s="80" t="str">
        <f>IF($C201&gt;0,IF(VLOOKUP($C201,'YTD Scores'!$AN$2:$BC$121,Q$2,FALSE)&gt;0,VLOOKUP($C201,'YTD Scores'!$AN$2:$BC$121,Q$2,FALSE),""),"")</f>
        <v/>
      </c>
    </row>
  </sheetData>
  <pageMargins left="0.25" right="0.25" top="0.75" bottom="0.75" header="0.3" footer="0.3"/>
  <pageSetup paperSize="9" scale="78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M118"/>
  <sheetViews>
    <sheetView showZeros="0" workbookViewId="0">
      <selection activeCell="A2" sqref="A2"/>
    </sheetView>
  </sheetViews>
  <sheetFormatPr defaultColWidth="8.88671875" defaultRowHeight="14.4" x14ac:dyDescent="0.3"/>
  <cols>
    <col min="1" max="1" width="7.6640625" style="28" customWidth="1"/>
    <col min="2" max="3" width="8.33203125" style="30" customWidth="1"/>
    <col min="4" max="4" width="18.6640625" style="28" customWidth="1"/>
    <col min="5" max="5" width="6.6640625" style="28" customWidth="1"/>
    <col min="6" max="6" width="6.6640625" style="28" hidden="1" customWidth="1"/>
    <col min="7" max="9" width="6.6640625" style="28" customWidth="1"/>
    <col min="10" max="10" width="8.6640625" style="28" customWidth="1"/>
    <col min="11" max="11" width="9.109375" style="30" hidden="1" customWidth="1"/>
    <col min="12" max="12" width="13.109375" style="31" customWidth="1"/>
    <col min="13" max="16384" width="8.88671875" style="28"/>
  </cols>
  <sheetData>
    <row r="1" spans="1:13" ht="30" customHeight="1" x14ac:dyDescent="0.3">
      <c r="A1" s="25" t="s">
        <v>129</v>
      </c>
      <c r="B1" s="26" t="s">
        <v>130</v>
      </c>
      <c r="C1" s="26" t="s">
        <v>30</v>
      </c>
      <c r="D1" s="27"/>
      <c r="E1" s="27" t="s">
        <v>57</v>
      </c>
      <c r="F1" s="27"/>
      <c r="G1" s="28" t="s">
        <v>29</v>
      </c>
      <c r="H1" s="28" t="s">
        <v>110</v>
      </c>
      <c r="I1" s="28" t="s">
        <v>115</v>
      </c>
      <c r="L1" s="29" t="s">
        <v>132</v>
      </c>
    </row>
    <row r="3" spans="1:13" x14ac:dyDescent="0.3">
      <c r="M3" s="28" t="s">
        <v>126</v>
      </c>
    </row>
    <row r="22" spans="2:12" x14ac:dyDescent="0.3">
      <c r="B22" s="30" t="s">
        <v>143</v>
      </c>
      <c r="C22" s="30" t="s">
        <v>143</v>
      </c>
      <c r="D22" s="28" t="s">
        <v>143</v>
      </c>
      <c r="E22" s="28" t="s">
        <v>143</v>
      </c>
      <c r="F22" s="28" t="s">
        <v>143</v>
      </c>
      <c r="G22" s="28" t="s">
        <v>143</v>
      </c>
      <c r="H22" s="28">
        <v>0</v>
      </c>
      <c r="I22" s="28">
        <v>0</v>
      </c>
      <c r="K22" s="30" t="s">
        <v>143</v>
      </c>
      <c r="L22" s="31" t="s">
        <v>143</v>
      </c>
    </row>
    <row r="23" spans="2:12" x14ac:dyDescent="0.3">
      <c r="B23" s="30" t="s">
        <v>143</v>
      </c>
      <c r="C23" s="30" t="s">
        <v>143</v>
      </c>
      <c r="D23" s="28" t="s">
        <v>143</v>
      </c>
      <c r="E23" s="28" t="s">
        <v>143</v>
      </c>
      <c r="F23" s="28" t="s">
        <v>143</v>
      </c>
      <c r="G23" s="28">
        <v>0</v>
      </c>
      <c r="H23" s="28">
        <v>0</v>
      </c>
      <c r="I23" s="28">
        <v>0</v>
      </c>
      <c r="K23" s="30" t="s">
        <v>143</v>
      </c>
      <c r="L23" s="31" t="s">
        <v>143</v>
      </c>
    </row>
    <row r="24" spans="2:12" x14ac:dyDescent="0.3">
      <c r="B24" s="30" t="s">
        <v>143</v>
      </c>
      <c r="C24" s="30" t="s">
        <v>143</v>
      </c>
      <c r="D24" s="28" t="s">
        <v>143</v>
      </c>
      <c r="E24" s="28" t="s">
        <v>143</v>
      </c>
      <c r="F24" s="28" t="s">
        <v>143</v>
      </c>
      <c r="G24" s="28">
        <v>0</v>
      </c>
      <c r="H24" s="28">
        <v>0</v>
      </c>
      <c r="I24" s="28">
        <v>0</v>
      </c>
      <c r="K24" s="30" t="s">
        <v>143</v>
      </c>
      <c r="L24" s="31" t="s">
        <v>143</v>
      </c>
    </row>
    <row r="25" spans="2:12" x14ac:dyDescent="0.3">
      <c r="B25" s="30" t="s">
        <v>143</v>
      </c>
      <c r="C25" s="30" t="s">
        <v>143</v>
      </c>
      <c r="D25" s="28" t="s">
        <v>143</v>
      </c>
      <c r="E25" s="28" t="s">
        <v>143</v>
      </c>
      <c r="F25" s="28" t="s">
        <v>143</v>
      </c>
      <c r="G25" s="28">
        <v>0</v>
      </c>
      <c r="H25" s="28">
        <v>0</v>
      </c>
      <c r="I25" s="28">
        <v>0</v>
      </c>
      <c r="K25" s="30" t="s">
        <v>143</v>
      </c>
      <c r="L25" s="31" t="s">
        <v>143</v>
      </c>
    </row>
    <row r="26" spans="2:12" x14ac:dyDescent="0.3">
      <c r="B26" s="30" t="s">
        <v>143</v>
      </c>
      <c r="C26" s="30" t="s">
        <v>143</v>
      </c>
      <c r="D26" s="28" t="s">
        <v>143</v>
      </c>
      <c r="E26" s="28" t="s">
        <v>143</v>
      </c>
      <c r="F26" s="28" t="s">
        <v>143</v>
      </c>
      <c r="G26" s="28">
        <v>0</v>
      </c>
      <c r="H26" s="28">
        <v>0</v>
      </c>
      <c r="I26" s="28">
        <v>0</v>
      </c>
      <c r="K26" s="30" t="s">
        <v>143</v>
      </c>
      <c r="L26" s="31" t="s">
        <v>143</v>
      </c>
    </row>
    <row r="27" spans="2:12" x14ac:dyDescent="0.3">
      <c r="B27" s="30" t="s">
        <v>143</v>
      </c>
      <c r="C27" s="30" t="s">
        <v>143</v>
      </c>
      <c r="D27" s="28" t="s">
        <v>143</v>
      </c>
      <c r="E27" s="28" t="s">
        <v>143</v>
      </c>
      <c r="F27" s="28" t="s">
        <v>143</v>
      </c>
      <c r="G27" s="28">
        <v>0</v>
      </c>
      <c r="H27" s="28">
        <v>0</v>
      </c>
      <c r="I27" s="28">
        <v>0</v>
      </c>
      <c r="K27" s="30" t="s">
        <v>143</v>
      </c>
      <c r="L27" s="31" t="s">
        <v>143</v>
      </c>
    </row>
    <row r="28" spans="2:12" x14ac:dyDescent="0.3">
      <c r="B28" s="30" t="s">
        <v>143</v>
      </c>
      <c r="C28" s="30" t="s">
        <v>143</v>
      </c>
      <c r="D28" s="28" t="s">
        <v>143</v>
      </c>
      <c r="E28" s="28" t="s">
        <v>143</v>
      </c>
      <c r="F28" s="28" t="s">
        <v>143</v>
      </c>
      <c r="G28" s="28">
        <v>0</v>
      </c>
      <c r="H28" s="28">
        <v>0</v>
      </c>
      <c r="I28" s="28">
        <v>0</v>
      </c>
      <c r="K28" s="30" t="s">
        <v>143</v>
      </c>
      <c r="L28" s="31" t="s">
        <v>143</v>
      </c>
    </row>
    <row r="29" spans="2:12" x14ac:dyDescent="0.3">
      <c r="B29" s="30" t="s">
        <v>143</v>
      </c>
      <c r="C29" s="30" t="s">
        <v>143</v>
      </c>
      <c r="D29" s="28" t="s">
        <v>143</v>
      </c>
      <c r="E29" s="28" t="s">
        <v>143</v>
      </c>
      <c r="F29" s="28" t="s">
        <v>143</v>
      </c>
      <c r="G29" s="28">
        <v>0</v>
      </c>
      <c r="H29" s="28">
        <v>0</v>
      </c>
      <c r="I29" s="28">
        <v>0</v>
      </c>
      <c r="K29" s="30" t="s">
        <v>143</v>
      </c>
      <c r="L29" s="31" t="s">
        <v>143</v>
      </c>
    </row>
    <row r="30" spans="2:12" x14ac:dyDescent="0.3">
      <c r="B30" s="30" t="s">
        <v>143</v>
      </c>
      <c r="C30" s="30" t="s">
        <v>143</v>
      </c>
      <c r="D30" s="28" t="s">
        <v>143</v>
      </c>
      <c r="E30" s="28" t="s">
        <v>143</v>
      </c>
      <c r="F30" s="28" t="s">
        <v>143</v>
      </c>
      <c r="G30" s="28">
        <v>0</v>
      </c>
      <c r="H30" s="28">
        <v>0</v>
      </c>
      <c r="I30" s="28">
        <v>0</v>
      </c>
      <c r="K30" s="30" t="s">
        <v>143</v>
      </c>
      <c r="L30" s="31" t="s">
        <v>143</v>
      </c>
    </row>
    <row r="31" spans="2:12" x14ac:dyDescent="0.3">
      <c r="B31" s="30" t="s">
        <v>143</v>
      </c>
      <c r="C31" s="30" t="s">
        <v>143</v>
      </c>
      <c r="D31" s="28" t="s">
        <v>143</v>
      </c>
      <c r="E31" s="28" t="s">
        <v>143</v>
      </c>
      <c r="F31" s="28" t="s">
        <v>143</v>
      </c>
      <c r="G31" s="28">
        <v>0</v>
      </c>
      <c r="H31" s="28">
        <v>0</v>
      </c>
      <c r="I31" s="28">
        <v>0</v>
      </c>
      <c r="K31" s="30" t="s">
        <v>143</v>
      </c>
      <c r="L31" s="31" t="s">
        <v>143</v>
      </c>
    </row>
    <row r="32" spans="2:12" x14ac:dyDescent="0.3">
      <c r="B32" s="30" t="s">
        <v>143</v>
      </c>
      <c r="C32" s="30" t="s">
        <v>143</v>
      </c>
      <c r="D32" s="28" t="s">
        <v>143</v>
      </c>
      <c r="E32" s="28" t="s">
        <v>143</v>
      </c>
      <c r="F32" s="28" t="s">
        <v>143</v>
      </c>
      <c r="G32" s="28">
        <v>0</v>
      </c>
      <c r="H32" s="28">
        <v>0</v>
      </c>
      <c r="I32" s="28">
        <v>0</v>
      </c>
      <c r="K32" s="30" t="s">
        <v>143</v>
      </c>
      <c r="L32" s="31" t="s">
        <v>143</v>
      </c>
    </row>
    <row r="33" spans="2:12" x14ac:dyDescent="0.3">
      <c r="B33" s="30" t="s">
        <v>143</v>
      </c>
      <c r="C33" s="30" t="s">
        <v>143</v>
      </c>
      <c r="D33" s="28" t="s">
        <v>143</v>
      </c>
      <c r="E33" s="28" t="s">
        <v>143</v>
      </c>
      <c r="F33" s="28" t="s">
        <v>143</v>
      </c>
      <c r="G33" s="28">
        <v>0</v>
      </c>
      <c r="H33" s="28">
        <v>0</v>
      </c>
      <c r="I33" s="28">
        <v>0</v>
      </c>
      <c r="K33" s="30" t="s">
        <v>143</v>
      </c>
      <c r="L33" s="31" t="s">
        <v>143</v>
      </c>
    </row>
    <row r="34" spans="2:12" x14ac:dyDescent="0.3">
      <c r="B34" s="30" t="s">
        <v>143</v>
      </c>
      <c r="C34" s="30" t="s">
        <v>143</v>
      </c>
      <c r="D34" s="28" t="s">
        <v>143</v>
      </c>
      <c r="E34" s="28" t="s">
        <v>143</v>
      </c>
      <c r="F34" s="28" t="s">
        <v>143</v>
      </c>
      <c r="G34" s="28">
        <v>0</v>
      </c>
      <c r="H34" s="28">
        <v>0</v>
      </c>
      <c r="I34" s="28">
        <v>0</v>
      </c>
      <c r="K34" s="30" t="s">
        <v>143</v>
      </c>
      <c r="L34" s="31" t="s">
        <v>143</v>
      </c>
    </row>
    <row r="35" spans="2:12" x14ac:dyDescent="0.3">
      <c r="B35" s="30" t="s">
        <v>143</v>
      </c>
      <c r="C35" s="30" t="s">
        <v>143</v>
      </c>
      <c r="D35" s="28" t="s">
        <v>143</v>
      </c>
      <c r="E35" s="28" t="s">
        <v>143</v>
      </c>
      <c r="F35" s="28" t="s">
        <v>143</v>
      </c>
      <c r="G35" s="28">
        <v>0</v>
      </c>
      <c r="H35" s="28">
        <v>0</v>
      </c>
      <c r="I35" s="28">
        <v>0</v>
      </c>
      <c r="K35" s="30" t="s">
        <v>143</v>
      </c>
      <c r="L35" s="31" t="s">
        <v>143</v>
      </c>
    </row>
    <row r="36" spans="2:12" x14ac:dyDescent="0.3">
      <c r="B36" s="30" t="s">
        <v>143</v>
      </c>
      <c r="C36" s="30" t="s">
        <v>143</v>
      </c>
      <c r="D36" s="28" t="s">
        <v>143</v>
      </c>
      <c r="E36" s="28" t="s">
        <v>143</v>
      </c>
      <c r="F36" s="28" t="s">
        <v>143</v>
      </c>
      <c r="G36" s="28">
        <v>0</v>
      </c>
      <c r="H36" s="28">
        <v>0</v>
      </c>
      <c r="I36" s="28">
        <v>0</v>
      </c>
      <c r="K36" s="30" t="s">
        <v>143</v>
      </c>
      <c r="L36" s="31" t="s">
        <v>143</v>
      </c>
    </row>
    <row r="37" spans="2:12" x14ac:dyDescent="0.3">
      <c r="B37" s="30" t="s">
        <v>143</v>
      </c>
      <c r="C37" s="30" t="s">
        <v>143</v>
      </c>
      <c r="D37" s="28" t="s">
        <v>143</v>
      </c>
      <c r="E37" s="28" t="s">
        <v>143</v>
      </c>
      <c r="F37" s="28" t="s">
        <v>143</v>
      </c>
      <c r="G37" s="28">
        <v>0</v>
      </c>
      <c r="H37" s="28">
        <v>0</v>
      </c>
      <c r="I37" s="28">
        <v>0</v>
      </c>
      <c r="K37" s="30" t="s">
        <v>143</v>
      </c>
      <c r="L37" s="31" t="s">
        <v>143</v>
      </c>
    </row>
    <row r="38" spans="2:12" x14ac:dyDescent="0.3">
      <c r="B38" s="30" t="s">
        <v>143</v>
      </c>
      <c r="C38" s="30" t="s">
        <v>143</v>
      </c>
      <c r="D38" s="28" t="s">
        <v>143</v>
      </c>
      <c r="E38" s="28" t="s">
        <v>143</v>
      </c>
      <c r="F38" s="28" t="s">
        <v>143</v>
      </c>
      <c r="G38" s="28">
        <v>0</v>
      </c>
      <c r="H38" s="28">
        <v>0</v>
      </c>
      <c r="I38" s="28">
        <v>0</v>
      </c>
      <c r="K38" s="30" t="s">
        <v>143</v>
      </c>
      <c r="L38" s="31" t="s">
        <v>143</v>
      </c>
    </row>
    <row r="39" spans="2:12" x14ac:dyDescent="0.3">
      <c r="B39" s="30" t="s">
        <v>143</v>
      </c>
      <c r="C39" s="30" t="s">
        <v>143</v>
      </c>
      <c r="D39" s="28" t="s">
        <v>143</v>
      </c>
      <c r="E39" s="28" t="s">
        <v>143</v>
      </c>
      <c r="F39" s="28" t="s">
        <v>143</v>
      </c>
      <c r="G39" s="28">
        <v>0</v>
      </c>
      <c r="H39" s="28">
        <v>0</v>
      </c>
      <c r="I39" s="28">
        <v>0</v>
      </c>
      <c r="K39" s="30" t="s">
        <v>143</v>
      </c>
      <c r="L39" s="31" t="s">
        <v>143</v>
      </c>
    </row>
    <row r="40" spans="2:12" x14ac:dyDescent="0.3">
      <c r="B40" s="30" t="s">
        <v>143</v>
      </c>
      <c r="C40" s="30" t="s">
        <v>143</v>
      </c>
      <c r="D40" s="28" t="s">
        <v>143</v>
      </c>
      <c r="E40" s="28" t="s">
        <v>143</v>
      </c>
      <c r="F40" s="28" t="s">
        <v>143</v>
      </c>
      <c r="G40" s="28">
        <v>0</v>
      </c>
      <c r="H40" s="28">
        <v>0</v>
      </c>
      <c r="I40" s="28">
        <v>0</v>
      </c>
      <c r="K40" s="30" t="s">
        <v>143</v>
      </c>
      <c r="L40" s="31" t="s">
        <v>143</v>
      </c>
    </row>
    <row r="41" spans="2:12" x14ac:dyDescent="0.3">
      <c r="B41" s="30" t="s">
        <v>143</v>
      </c>
      <c r="C41" s="30" t="s">
        <v>143</v>
      </c>
      <c r="D41" s="28" t="s">
        <v>143</v>
      </c>
      <c r="E41" s="28" t="s">
        <v>143</v>
      </c>
      <c r="F41" s="28" t="s">
        <v>143</v>
      </c>
      <c r="G41" s="28">
        <v>0</v>
      </c>
      <c r="H41" s="28">
        <v>0</v>
      </c>
      <c r="I41" s="28">
        <v>0</v>
      </c>
      <c r="K41" s="30" t="s">
        <v>143</v>
      </c>
      <c r="L41" s="31" t="s">
        <v>143</v>
      </c>
    </row>
    <row r="42" spans="2:12" x14ac:dyDescent="0.3">
      <c r="B42" s="30" t="s">
        <v>143</v>
      </c>
      <c r="C42" s="30" t="s">
        <v>143</v>
      </c>
      <c r="D42" s="28" t="s">
        <v>143</v>
      </c>
      <c r="E42" s="28" t="s">
        <v>143</v>
      </c>
      <c r="F42" s="28" t="s">
        <v>143</v>
      </c>
      <c r="G42" s="28">
        <v>0</v>
      </c>
      <c r="H42" s="28">
        <v>0</v>
      </c>
      <c r="I42" s="28">
        <v>0</v>
      </c>
      <c r="K42" s="30" t="s">
        <v>143</v>
      </c>
      <c r="L42" s="31" t="s">
        <v>143</v>
      </c>
    </row>
    <row r="43" spans="2:12" x14ac:dyDescent="0.3">
      <c r="B43" s="30" t="s">
        <v>143</v>
      </c>
      <c r="C43" s="30" t="s">
        <v>143</v>
      </c>
      <c r="D43" s="28" t="s">
        <v>143</v>
      </c>
      <c r="E43" s="28" t="s">
        <v>143</v>
      </c>
      <c r="F43" s="28" t="s">
        <v>143</v>
      </c>
      <c r="G43" s="28">
        <v>0</v>
      </c>
      <c r="H43" s="28">
        <v>0</v>
      </c>
      <c r="I43" s="28">
        <v>0</v>
      </c>
      <c r="K43" s="30" t="s">
        <v>143</v>
      </c>
      <c r="L43" s="31" t="s">
        <v>143</v>
      </c>
    </row>
    <row r="44" spans="2:12" x14ac:dyDescent="0.3">
      <c r="B44" s="30" t="s">
        <v>143</v>
      </c>
      <c r="C44" s="30" t="s">
        <v>143</v>
      </c>
      <c r="D44" s="28" t="s">
        <v>143</v>
      </c>
      <c r="E44" s="28" t="s">
        <v>143</v>
      </c>
      <c r="F44" s="28" t="s">
        <v>143</v>
      </c>
      <c r="G44" s="28">
        <v>0</v>
      </c>
      <c r="H44" s="28">
        <v>0</v>
      </c>
      <c r="I44" s="28">
        <v>0</v>
      </c>
      <c r="K44" s="30" t="s">
        <v>143</v>
      </c>
      <c r="L44" s="31" t="s">
        <v>143</v>
      </c>
    </row>
    <row r="45" spans="2:12" x14ac:dyDescent="0.3">
      <c r="B45" s="30" t="s">
        <v>143</v>
      </c>
      <c r="C45" s="30" t="s">
        <v>143</v>
      </c>
      <c r="D45" s="28" t="s">
        <v>143</v>
      </c>
      <c r="E45" s="28" t="s">
        <v>143</v>
      </c>
      <c r="F45" s="28" t="s">
        <v>143</v>
      </c>
      <c r="G45" s="28">
        <v>0</v>
      </c>
      <c r="H45" s="28">
        <v>0</v>
      </c>
      <c r="I45" s="28">
        <v>0</v>
      </c>
      <c r="K45" s="30" t="s">
        <v>143</v>
      </c>
      <c r="L45" s="31" t="s">
        <v>143</v>
      </c>
    </row>
    <row r="46" spans="2:12" x14ac:dyDescent="0.3">
      <c r="B46" s="30" t="s">
        <v>143</v>
      </c>
      <c r="C46" s="30" t="s">
        <v>143</v>
      </c>
      <c r="D46" s="28" t="s">
        <v>143</v>
      </c>
      <c r="E46" s="28" t="s">
        <v>143</v>
      </c>
      <c r="F46" s="28" t="s">
        <v>143</v>
      </c>
      <c r="G46" s="28">
        <v>0</v>
      </c>
      <c r="H46" s="28">
        <v>0</v>
      </c>
      <c r="I46" s="28">
        <v>0</v>
      </c>
      <c r="K46" s="30" t="s">
        <v>143</v>
      </c>
      <c r="L46" s="31" t="s">
        <v>143</v>
      </c>
    </row>
    <row r="47" spans="2:12" x14ac:dyDescent="0.3">
      <c r="B47" s="30" t="s">
        <v>143</v>
      </c>
      <c r="C47" s="30" t="s">
        <v>143</v>
      </c>
      <c r="D47" s="28" t="s">
        <v>143</v>
      </c>
      <c r="E47" s="28" t="s">
        <v>143</v>
      </c>
      <c r="F47" s="28" t="s">
        <v>143</v>
      </c>
      <c r="G47" s="28">
        <v>0</v>
      </c>
      <c r="H47" s="28">
        <v>0</v>
      </c>
      <c r="I47" s="28">
        <v>0</v>
      </c>
      <c r="K47" s="30" t="s">
        <v>143</v>
      </c>
      <c r="L47" s="31" t="s">
        <v>143</v>
      </c>
    </row>
    <row r="48" spans="2:12" x14ac:dyDescent="0.3">
      <c r="B48" s="30" t="s">
        <v>143</v>
      </c>
      <c r="C48" s="30" t="s">
        <v>143</v>
      </c>
      <c r="D48" s="28" t="s">
        <v>143</v>
      </c>
      <c r="E48" s="28" t="s">
        <v>143</v>
      </c>
      <c r="F48" s="28" t="s">
        <v>143</v>
      </c>
      <c r="G48" s="28">
        <v>0</v>
      </c>
      <c r="H48" s="28">
        <v>0</v>
      </c>
      <c r="I48" s="28">
        <v>0</v>
      </c>
      <c r="K48" s="30" t="s">
        <v>143</v>
      </c>
      <c r="L48" s="31" t="s">
        <v>143</v>
      </c>
    </row>
    <row r="49" spans="2:12" x14ac:dyDescent="0.3">
      <c r="B49" s="30" t="s">
        <v>143</v>
      </c>
      <c r="C49" s="30" t="s">
        <v>143</v>
      </c>
      <c r="D49" s="28" t="s">
        <v>143</v>
      </c>
      <c r="E49" s="28" t="s">
        <v>143</v>
      </c>
      <c r="F49" s="28" t="s">
        <v>143</v>
      </c>
      <c r="G49" s="28">
        <v>0</v>
      </c>
      <c r="H49" s="28">
        <v>0</v>
      </c>
      <c r="I49" s="28">
        <v>0</v>
      </c>
      <c r="K49" s="30" t="s">
        <v>143</v>
      </c>
      <c r="L49" s="31" t="s">
        <v>143</v>
      </c>
    </row>
    <row r="50" spans="2:12" x14ac:dyDescent="0.3">
      <c r="B50" s="30" t="s">
        <v>143</v>
      </c>
      <c r="C50" s="30" t="s">
        <v>143</v>
      </c>
      <c r="D50" s="28" t="s">
        <v>143</v>
      </c>
      <c r="E50" s="28" t="s">
        <v>143</v>
      </c>
      <c r="F50" s="28" t="s">
        <v>143</v>
      </c>
      <c r="G50" s="28">
        <v>0</v>
      </c>
      <c r="H50" s="28">
        <v>0</v>
      </c>
      <c r="I50" s="28">
        <v>0</v>
      </c>
      <c r="K50" s="30" t="s">
        <v>143</v>
      </c>
      <c r="L50" s="31" t="s">
        <v>143</v>
      </c>
    </row>
    <row r="51" spans="2:12" x14ac:dyDescent="0.3">
      <c r="B51" s="30" t="s">
        <v>143</v>
      </c>
      <c r="C51" s="30" t="s">
        <v>143</v>
      </c>
      <c r="D51" s="28" t="s">
        <v>143</v>
      </c>
      <c r="E51" s="28" t="s">
        <v>143</v>
      </c>
      <c r="F51" s="28" t="s">
        <v>143</v>
      </c>
      <c r="G51" s="28">
        <v>0</v>
      </c>
      <c r="H51" s="28">
        <v>0</v>
      </c>
      <c r="I51" s="28">
        <v>0</v>
      </c>
      <c r="K51" s="30" t="s">
        <v>143</v>
      </c>
      <c r="L51" s="31" t="s">
        <v>143</v>
      </c>
    </row>
    <row r="52" spans="2:12" x14ac:dyDescent="0.3">
      <c r="B52" s="30" t="s">
        <v>143</v>
      </c>
      <c r="C52" s="30" t="s">
        <v>143</v>
      </c>
      <c r="D52" s="28" t="s">
        <v>143</v>
      </c>
      <c r="E52" s="28" t="s">
        <v>143</v>
      </c>
      <c r="F52" s="28" t="s">
        <v>143</v>
      </c>
      <c r="G52" s="28">
        <v>0</v>
      </c>
      <c r="H52" s="28">
        <v>0</v>
      </c>
      <c r="I52" s="28">
        <v>0</v>
      </c>
      <c r="K52" s="30" t="s">
        <v>143</v>
      </c>
      <c r="L52" s="31" t="s">
        <v>143</v>
      </c>
    </row>
    <row r="53" spans="2:12" x14ac:dyDescent="0.3">
      <c r="B53" s="30" t="s">
        <v>143</v>
      </c>
      <c r="C53" s="30" t="s">
        <v>143</v>
      </c>
      <c r="D53" s="28" t="s">
        <v>143</v>
      </c>
      <c r="E53" s="28" t="s">
        <v>143</v>
      </c>
      <c r="F53" s="28" t="s">
        <v>143</v>
      </c>
      <c r="G53" s="28">
        <v>0</v>
      </c>
      <c r="H53" s="28">
        <v>0</v>
      </c>
      <c r="I53" s="28">
        <v>0</v>
      </c>
      <c r="K53" s="30" t="s">
        <v>143</v>
      </c>
      <c r="L53" s="31" t="s">
        <v>143</v>
      </c>
    </row>
    <row r="54" spans="2:12" x14ac:dyDescent="0.3">
      <c r="B54" s="30" t="s">
        <v>143</v>
      </c>
      <c r="C54" s="30" t="s">
        <v>143</v>
      </c>
      <c r="D54" s="28" t="s">
        <v>143</v>
      </c>
      <c r="E54" s="28" t="s">
        <v>143</v>
      </c>
      <c r="F54" s="28" t="s">
        <v>143</v>
      </c>
      <c r="G54" s="28">
        <v>0</v>
      </c>
      <c r="H54" s="28">
        <v>0</v>
      </c>
      <c r="I54" s="28">
        <v>0</v>
      </c>
      <c r="K54" s="30" t="s">
        <v>143</v>
      </c>
      <c r="L54" s="31" t="s">
        <v>143</v>
      </c>
    </row>
    <row r="55" spans="2:12" x14ac:dyDescent="0.3">
      <c r="B55" s="30" t="s">
        <v>143</v>
      </c>
      <c r="C55" s="30" t="s">
        <v>143</v>
      </c>
      <c r="D55" s="28" t="s">
        <v>143</v>
      </c>
      <c r="E55" s="28" t="s">
        <v>143</v>
      </c>
      <c r="F55" s="28" t="s">
        <v>143</v>
      </c>
      <c r="G55" s="28">
        <v>0</v>
      </c>
      <c r="H55" s="28">
        <v>0</v>
      </c>
      <c r="I55" s="28">
        <v>0</v>
      </c>
      <c r="K55" s="30" t="s">
        <v>143</v>
      </c>
      <c r="L55" s="31" t="s">
        <v>143</v>
      </c>
    </row>
    <row r="56" spans="2:12" x14ac:dyDescent="0.3">
      <c r="B56" s="30" t="s">
        <v>143</v>
      </c>
      <c r="C56" s="30" t="s">
        <v>143</v>
      </c>
      <c r="D56" s="28" t="s">
        <v>143</v>
      </c>
      <c r="E56" s="28" t="s">
        <v>143</v>
      </c>
      <c r="F56" s="28" t="s">
        <v>143</v>
      </c>
      <c r="G56" s="28">
        <v>0</v>
      </c>
      <c r="H56" s="28">
        <v>0</v>
      </c>
      <c r="I56" s="28">
        <v>0</v>
      </c>
      <c r="K56" s="30" t="s">
        <v>143</v>
      </c>
      <c r="L56" s="31" t="s">
        <v>143</v>
      </c>
    </row>
    <row r="57" spans="2:12" x14ac:dyDescent="0.3">
      <c r="B57" s="30" t="s">
        <v>143</v>
      </c>
      <c r="C57" s="30" t="s">
        <v>143</v>
      </c>
      <c r="D57" s="28" t="s">
        <v>143</v>
      </c>
      <c r="E57" s="28" t="s">
        <v>143</v>
      </c>
      <c r="F57" s="28" t="s">
        <v>143</v>
      </c>
      <c r="G57" s="28">
        <v>0</v>
      </c>
      <c r="H57" s="28">
        <v>0</v>
      </c>
      <c r="I57" s="28">
        <v>0</v>
      </c>
      <c r="K57" s="30" t="s">
        <v>143</v>
      </c>
      <c r="L57" s="31" t="s">
        <v>143</v>
      </c>
    </row>
    <row r="58" spans="2:12" x14ac:dyDescent="0.3">
      <c r="B58" s="30" t="s">
        <v>143</v>
      </c>
      <c r="C58" s="30" t="s">
        <v>143</v>
      </c>
      <c r="D58" s="28" t="s">
        <v>143</v>
      </c>
      <c r="E58" s="28" t="s">
        <v>143</v>
      </c>
      <c r="F58" s="28" t="s">
        <v>143</v>
      </c>
      <c r="G58" s="28">
        <v>0</v>
      </c>
      <c r="H58" s="28">
        <v>0</v>
      </c>
      <c r="I58" s="28">
        <v>0</v>
      </c>
      <c r="K58" s="30" t="s">
        <v>143</v>
      </c>
      <c r="L58" s="31" t="s">
        <v>143</v>
      </c>
    </row>
    <row r="59" spans="2:12" x14ac:dyDescent="0.3">
      <c r="B59" s="30" t="s">
        <v>143</v>
      </c>
      <c r="C59" s="30" t="s">
        <v>143</v>
      </c>
      <c r="D59" s="28" t="s">
        <v>143</v>
      </c>
      <c r="E59" s="28" t="s">
        <v>143</v>
      </c>
      <c r="F59" s="28" t="s">
        <v>143</v>
      </c>
      <c r="G59" s="28">
        <v>0</v>
      </c>
      <c r="H59" s="28">
        <v>0</v>
      </c>
      <c r="I59" s="28">
        <v>0</v>
      </c>
      <c r="K59" s="30" t="s">
        <v>143</v>
      </c>
      <c r="L59" s="31" t="s">
        <v>143</v>
      </c>
    </row>
    <row r="60" spans="2:12" x14ac:dyDescent="0.3">
      <c r="B60" s="30" t="s">
        <v>143</v>
      </c>
      <c r="C60" s="30" t="s">
        <v>143</v>
      </c>
      <c r="D60" s="28" t="s">
        <v>143</v>
      </c>
      <c r="E60" s="28" t="s">
        <v>143</v>
      </c>
      <c r="F60" s="28" t="s">
        <v>143</v>
      </c>
      <c r="G60" s="28">
        <v>0</v>
      </c>
      <c r="H60" s="28">
        <v>0</v>
      </c>
      <c r="I60" s="28">
        <v>0</v>
      </c>
      <c r="K60" s="30" t="s">
        <v>143</v>
      </c>
      <c r="L60" s="31" t="s">
        <v>143</v>
      </c>
    </row>
    <row r="61" spans="2:12" x14ac:dyDescent="0.3">
      <c r="B61" s="30" t="s">
        <v>143</v>
      </c>
      <c r="C61" s="30" t="s">
        <v>143</v>
      </c>
      <c r="D61" s="28" t="s">
        <v>143</v>
      </c>
      <c r="E61" s="28" t="s">
        <v>143</v>
      </c>
      <c r="F61" s="28" t="s">
        <v>143</v>
      </c>
      <c r="G61" s="28">
        <v>0</v>
      </c>
      <c r="H61" s="28">
        <v>0</v>
      </c>
      <c r="I61" s="28">
        <v>0</v>
      </c>
      <c r="K61" s="30" t="s">
        <v>143</v>
      </c>
      <c r="L61" s="31" t="s">
        <v>143</v>
      </c>
    </row>
    <row r="62" spans="2:12" x14ac:dyDescent="0.3">
      <c r="B62" s="30" t="s">
        <v>143</v>
      </c>
      <c r="C62" s="30" t="s">
        <v>143</v>
      </c>
      <c r="D62" s="28" t="s">
        <v>143</v>
      </c>
      <c r="E62" s="28" t="s">
        <v>143</v>
      </c>
      <c r="F62" s="28" t="s">
        <v>143</v>
      </c>
      <c r="G62" s="28">
        <v>0</v>
      </c>
      <c r="H62" s="28">
        <v>0</v>
      </c>
      <c r="I62" s="28">
        <v>0</v>
      </c>
      <c r="K62" s="30" t="s">
        <v>143</v>
      </c>
      <c r="L62" s="31" t="s">
        <v>143</v>
      </c>
    </row>
    <row r="63" spans="2:12" x14ac:dyDescent="0.3">
      <c r="B63" s="30" t="s">
        <v>143</v>
      </c>
      <c r="C63" s="30" t="s">
        <v>143</v>
      </c>
      <c r="D63" s="28" t="s">
        <v>143</v>
      </c>
      <c r="E63" s="28" t="s">
        <v>143</v>
      </c>
      <c r="F63" s="28" t="s">
        <v>143</v>
      </c>
      <c r="G63" s="28">
        <v>0</v>
      </c>
      <c r="H63" s="28">
        <v>0</v>
      </c>
      <c r="I63" s="28">
        <v>0</v>
      </c>
      <c r="K63" s="30" t="s">
        <v>143</v>
      </c>
      <c r="L63" s="31" t="s">
        <v>143</v>
      </c>
    </row>
    <row r="64" spans="2:12" x14ac:dyDescent="0.3">
      <c r="B64" s="30" t="s">
        <v>143</v>
      </c>
      <c r="C64" s="30" t="s">
        <v>143</v>
      </c>
      <c r="D64" s="28" t="s">
        <v>143</v>
      </c>
      <c r="E64" s="28" t="s">
        <v>143</v>
      </c>
      <c r="F64" s="28" t="s">
        <v>143</v>
      </c>
      <c r="G64" s="28">
        <v>0</v>
      </c>
      <c r="H64" s="28">
        <v>0</v>
      </c>
      <c r="I64" s="28">
        <v>0</v>
      </c>
      <c r="K64" s="30" t="s">
        <v>143</v>
      </c>
      <c r="L64" s="31" t="s">
        <v>143</v>
      </c>
    </row>
    <row r="65" spans="2:12" x14ac:dyDescent="0.3">
      <c r="B65" s="30" t="s">
        <v>143</v>
      </c>
      <c r="C65" s="30" t="s">
        <v>143</v>
      </c>
      <c r="D65" s="28" t="s">
        <v>143</v>
      </c>
      <c r="E65" s="28" t="s">
        <v>143</v>
      </c>
      <c r="F65" s="28" t="s">
        <v>143</v>
      </c>
      <c r="G65" s="28">
        <v>0</v>
      </c>
      <c r="H65" s="28">
        <v>0</v>
      </c>
      <c r="I65" s="28">
        <v>0</v>
      </c>
      <c r="K65" s="30" t="s">
        <v>143</v>
      </c>
      <c r="L65" s="31" t="s">
        <v>143</v>
      </c>
    </row>
    <row r="66" spans="2:12" x14ac:dyDescent="0.3">
      <c r="B66" s="30" t="s">
        <v>143</v>
      </c>
      <c r="C66" s="30" t="s">
        <v>143</v>
      </c>
      <c r="D66" s="28" t="s">
        <v>143</v>
      </c>
      <c r="E66" s="28" t="s">
        <v>143</v>
      </c>
      <c r="F66" s="28" t="s">
        <v>143</v>
      </c>
      <c r="G66" s="28">
        <v>0</v>
      </c>
      <c r="H66" s="28">
        <v>0</v>
      </c>
      <c r="I66" s="28">
        <v>0</v>
      </c>
      <c r="K66" s="30" t="s">
        <v>143</v>
      </c>
      <c r="L66" s="31" t="s">
        <v>143</v>
      </c>
    </row>
    <row r="67" spans="2:12" x14ac:dyDescent="0.3">
      <c r="B67" s="30" t="s">
        <v>143</v>
      </c>
      <c r="C67" s="30" t="s">
        <v>143</v>
      </c>
      <c r="D67" s="28" t="s">
        <v>143</v>
      </c>
      <c r="E67" s="28" t="s">
        <v>143</v>
      </c>
      <c r="F67" s="28" t="s">
        <v>143</v>
      </c>
      <c r="G67" s="28">
        <v>0</v>
      </c>
      <c r="H67" s="28">
        <v>0</v>
      </c>
      <c r="I67" s="28">
        <v>0</v>
      </c>
      <c r="K67" s="30" t="s">
        <v>143</v>
      </c>
      <c r="L67" s="31" t="s">
        <v>143</v>
      </c>
    </row>
    <row r="68" spans="2:12" x14ac:dyDescent="0.3">
      <c r="B68" s="30" t="s">
        <v>143</v>
      </c>
      <c r="C68" s="30" t="s">
        <v>143</v>
      </c>
      <c r="D68" s="28" t="s">
        <v>143</v>
      </c>
      <c r="E68" s="28" t="s">
        <v>143</v>
      </c>
      <c r="F68" s="28" t="s">
        <v>143</v>
      </c>
      <c r="G68" s="28">
        <v>0</v>
      </c>
      <c r="H68" s="28">
        <v>0</v>
      </c>
      <c r="I68" s="28">
        <v>0</v>
      </c>
      <c r="K68" s="30" t="s">
        <v>143</v>
      </c>
      <c r="L68" s="31" t="s">
        <v>143</v>
      </c>
    </row>
    <row r="69" spans="2:12" x14ac:dyDescent="0.3">
      <c r="B69" s="30" t="s">
        <v>143</v>
      </c>
      <c r="C69" s="30" t="s">
        <v>143</v>
      </c>
      <c r="D69" s="28" t="s">
        <v>143</v>
      </c>
      <c r="E69" s="28" t="s">
        <v>143</v>
      </c>
      <c r="F69" s="28" t="s">
        <v>143</v>
      </c>
      <c r="G69" s="28">
        <v>0</v>
      </c>
      <c r="H69" s="28">
        <v>0</v>
      </c>
      <c r="I69" s="28">
        <v>0</v>
      </c>
      <c r="K69" s="30" t="s">
        <v>143</v>
      </c>
      <c r="L69" s="31" t="s">
        <v>143</v>
      </c>
    </row>
    <row r="70" spans="2:12" x14ac:dyDescent="0.3">
      <c r="B70" s="30" t="s">
        <v>143</v>
      </c>
      <c r="C70" s="30" t="s">
        <v>143</v>
      </c>
      <c r="D70" s="28" t="s">
        <v>143</v>
      </c>
      <c r="E70" s="28" t="s">
        <v>143</v>
      </c>
      <c r="F70" s="28" t="s">
        <v>143</v>
      </c>
      <c r="G70" s="28">
        <v>0</v>
      </c>
      <c r="H70" s="28">
        <v>0</v>
      </c>
      <c r="I70" s="28">
        <v>0</v>
      </c>
      <c r="K70" s="30" t="s">
        <v>143</v>
      </c>
      <c r="L70" s="31" t="s">
        <v>143</v>
      </c>
    </row>
    <row r="71" spans="2:12" x14ac:dyDescent="0.3">
      <c r="B71" s="30" t="s">
        <v>143</v>
      </c>
      <c r="C71" s="30" t="s">
        <v>143</v>
      </c>
      <c r="D71" s="28" t="s">
        <v>143</v>
      </c>
      <c r="E71" s="28" t="s">
        <v>143</v>
      </c>
      <c r="F71" s="28" t="s">
        <v>143</v>
      </c>
      <c r="G71" s="28">
        <v>0</v>
      </c>
      <c r="H71" s="28">
        <v>0</v>
      </c>
      <c r="I71" s="28">
        <v>0</v>
      </c>
      <c r="K71" s="30" t="s">
        <v>143</v>
      </c>
      <c r="L71" s="31" t="s">
        <v>143</v>
      </c>
    </row>
    <row r="72" spans="2:12" x14ac:dyDescent="0.3">
      <c r="B72" s="30" t="s">
        <v>143</v>
      </c>
      <c r="C72" s="30" t="s">
        <v>143</v>
      </c>
      <c r="D72" s="28" t="s">
        <v>143</v>
      </c>
      <c r="E72" s="28" t="s">
        <v>143</v>
      </c>
      <c r="F72" s="28" t="s">
        <v>143</v>
      </c>
      <c r="G72" s="28">
        <v>0</v>
      </c>
      <c r="H72" s="28">
        <v>0</v>
      </c>
      <c r="I72" s="28">
        <v>0</v>
      </c>
      <c r="K72" s="30" t="s">
        <v>143</v>
      </c>
      <c r="L72" s="31" t="s">
        <v>143</v>
      </c>
    </row>
    <row r="73" spans="2:12" x14ac:dyDescent="0.3">
      <c r="B73" s="30" t="s">
        <v>143</v>
      </c>
      <c r="C73" s="30" t="s">
        <v>143</v>
      </c>
      <c r="D73" s="28" t="s">
        <v>143</v>
      </c>
      <c r="E73" s="28" t="s">
        <v>143</v>
      </c>
      <c r="F73" s="28" t="s">
        <v>143</v>
      </c>
      <c r="G73" s="28">
        <v>0</v>
      </c>
      <c r="H73" s="28">
        <v>0</v>
      </c>
      <c r="I73" s="28">
        <v>0</v>
      </c>
      <c r="K73" s="30" t="s">
        <v>143</v>
      </c>
      <c r="L73" s="31" t="s">
        <v>143</v>
      </c>
    </row>
    <row r="74" spans="2:12" x14ac:dyDescent="0.3">
      <c r="B74" s="30" t="s">
        <v>143</v>
      </c>
      <c r="C74" s="30" t="s">
        <v>143</v>
      </c>
      <c r="D74" s="28" t="s">
        <v>143</v>
      </c>
      <c r="E74" s="28" t="s">
        <v>143</v>
      </c>
      <c r="F74" s="28" t="s">
        <v>143</v>
      </c>
      <c r="G74" s="28">
        <v>0</v>
      </c>
      <c r="H74" s="28">
        <v>0</v>
      </c>
      <c r="I74" s="28">
        <v>0</v>
      </c>
      <c r="K74" s="30" t="s">
        <v>143</v>
      </c>
      <c r="L74" s="31" t="s">
        <v>143</v>
      </c>
    </row>
    <row r="75" spans="2:12" x14ac:dyDescent="0.3">
      <c r="B75" s="30" t="s">
        <v>143</v>
      </c>
      <c r="C75" s="30" t="s">
        <v>143</v>
      </c>
      <c r="D75" s="28" t="s">
        <v>143</v>
      </c>
      <c r="E75" s="28" t="s">
        <v>143</v>
      </c>
      <c r="F75" s="28" t="s">
        <v>143</v>
      </c>
      <c r="G75" s="28">
        <v>0</v>
      </c>
      <c r="H75" s="28">
        <v>0</v>
      </c>
      <c r="I75" s="28">
        <v>0</v>
      </c>
      <c r="K75" s="30" t="s">
        <v>143</v>
      </c>
      <c r="L75" s="31" t="s">
        <v>143</v>
      </c>
    </row>
    <row r="76" spans="2:12" x14ac:dyDescent="0.3">
      <c r="B76" s="30" t="s">
        <v>143</v>
      </c>
      <c r="C76" s="30" t="s">
        <v>143</v>
      </c>
      <c r="D76" s="28" t="s">
        <v>143</v>
      </c>
      <c r="E76" s="28" t="s">
        <v>143</v>
      </c>
      <c r="F76" s="28" t="s">
        <v>143</v>
      </c>
      <c r="G76" s="28">
        <v>0</v>
      </c>
      <c r="H76" s="28">
        <v>0</v>
      </c>
      <c r="I76" s="28">
        <v>0</v>
      </c>
      <c r="K76" s="30" t="s">
        <v>143</v>
      </c>
      <c r="L76" s="31" t="s">
        <v>143</v>
      </c>
    </row>
    <row r="77" spans="2:12" x14ac:dyDescent="0.3">
      <c r="B77" s="30" t="s">
        <v>143</v>
      </c>
      <c r="C77" s="30" t="s">
        <v>143</v>
      </c>
      <c r="D77" s="28" t="s">
        <v>143</v>
      </c>
      <c r="E77" s="28" t="s">
        <v>143</v>
      </c>
      <c r="F77" s="28" t="s">
        <v>143</v>
      </c>
      <c r="G77" s="28">
        <v>0</v>
      </c>
      <c r="H77" s="28">
        <v>0</v>
      </c>
      <c r="I77" s="28">
        <v>0</v>
      </c>
      <c r="K77" s="30" t="s">
        <v>143</v>
      </c>
      <c r="L77" s="31" t="s">
        <v>143</v>
      </c>
    </row>
    <row r="78" spans="2:12" x14ac:dyDescent="0.3">
      <c r="B78" s="30" t="s">
        <v>143</v>
      </c>
      <c r="C78" s="30" t="s">
        <v>143</v>
      </c>
      <c r="D78" s="28" t="s">
        <v>143</v>
      </c>
      <c r="E78" s="28" t="s">
        <v>143</v>
      </c>
      <c r="F78" s="28" t="s">
        <v>143</v>
      </c>
      <c r="G78" s="28">
        <v>0</v>
      </c>
      <c r="H78" s="28">
        <v>0</v>
      </c>
      <c r="I78" s="28">
        <v>0</v>
      </c>
      <c r="K78" s="30" t="s">
        <v>143</v>
      </c>
      <c r="L78" s="31" t="s">
        <v>143</v>
      </c>
    </row>
    <row r="79" spans="2:12" x14ac:dyDescent="0.3">
      <c r="B79" s="30" t="s">
        <v>143</v>
      </c>
      <c r="C79" s="30" t="s">
        <v>143</v>
      </c>
      <c r="D79" s="28" t="s">
        <v>143</v>
      </c>
      <c r="E79" s="28" t="s">
        <v>143</v>
      </c>
      <c r="F79" s="28" t="s">
        <v>143</v>
      </c>
      <c r="G79" s="28">
        <v>0</v>
      </c>
      <c r="H79" s="28">
        <v>0</v>
      </c>
      <c r="I79" s="28">
        <v>0</v>
      </c>
      <c r="K79" s="30" t="s">
        <v>143</v>
      </c>
      <c r="L79" s="31" t="s">
        <v>143</v>
      </c>
    </row>
    <row r="80" spans="2:12" x14ac:dyDescent="0.3">
      <c r="B80" s="30" t="s">
        <v>143</v>
      </c>
      <c r="C80" s="30" t="s">
        <v>143</v>
      </c>
      <c r="D80" s="28" t="s">
        <v>143</v>
      </c>
      <c r="E80" s="28" t="s">
        <v>143</v>
      </c>
      <c r="F80" s="28" t="s">
        <v>143</v>
      </c>
      <c r="G80" s="28">
        <v>0</v>
      </c>
      <c r="H80" s="28">
        <v>0</v>
      </c>
      <c r="I80" s="28">
        <v>0</v>
      </c>
      <c r="K80" s="30" t="s">
        <v>143</v>
      </c>
      <c r="L80" s="31" t="s">
        <v>143</v>
      </c>
    </row>
    <row r="81" spans="2:12" x14ac:dyDescent="0.3">
      <c r="B81" s="30" t="s">
        <v>143</v>
      </c>
      <c r="C81" s="30" t="s">
        <v>143</v>
      </c>
      <c r="D81" s="28" t="s">
        <v>143</v>
      </c>
      <c r="E81" s="28" t="s">
        <v>143</v>
      </c>
      <c r="F81" s="28" t="s">
        <v>143</v>
      </c>
      <c r="G81" s="28">
        <v>0</v>
      </c>
      <c r="H81" s="28">
        <v>0</v>
      </c>
      <c r="I81" s="28">
        <v>0</v>
      </c>
      <c r="K81" s="30" t="s">
        <v>143</v>
      </c>
      <c r="L81" s="31" t="s">
        <v>143</v>
      </c>
    </row>
    <row r="82" spans="2:12" x14ac:dyDescent="0.3">
      <c r="B82" s="30" t="s">
        <v>143</v>
      </c>
      <c r="C82" s="30" t="s">
        <v>143</v>
      </c>
      <c r="D82" s="28" t="s">
        <v>143</v>
      </c>
      <c r="E82" s="28" t="s">
        <v>143</v>
      </c>
      <c r="F82" s="28" t="s">
        <v>143</v>
      </c>
      <c r="G82" s="28">
        <v>0</v>
      </c>
      <c r="H82" s="28">
        <v>0</v>
      </c>
      <c r="I82" s="28">
        <v>0</v>
      </c>
      <c r="K82" s="30" t="s">
        <v>143</v>
      </c>
      <c r="L82" s="31" t="s">
        <v>143</v>
      </c>
    </row>
    <row r="83" spans="2:12" x14ac:dyDescent="0.3">
      <c r="B83" s="30" t="s">
        <v>143</v>
      </c>
      <c r="C83" s="30" t="s">
        <v>143</v>
      </c>
      <c r="D83" s="28" t="s">
        <v>143</v>
      </c>
      <c r="E83" s="28" t="s">
        <v>143</v>
      </c>
      <c r="F83" s="28" t="s">
        <v>143</v>
      </c>
      <c r="G83" s="28">
        <v>0</v>
      </c>
      <c r="H83" s="28">
        <v>0</v>
      </c>
      <c r="I83" s="28">
        <v>0</v>
      </c>
      <c r="K83" s="30" t="s">
        <v>143</v>
      </c>
      <c r="L83" s="31" t="s">
        <v>143</v>
      </c>
    </row>
    <row r="84" spans="2:12" x14ac:dyDescent="0.3">
      <c r="B84" s="30" t="s">
        <v>143</v>
      </c>
      <c r="C84" s="30" t="s">
        <v>143</v>
      </c>
      <c r="D84" s="28" t="s">
        <v>143</v>
      </c>
      <c r="E84" s="28" t="s">
        <v>143</v>
      </c>
      <c r="F84" s="28" t="s">
        <v>143</v>
      </c>
      <c r="G84" s="28">
        <v>0</v>
      </c>
      <c r="H84" s="28">
        <v>0</v>
      </c>
      <c r="I84" s="28">
        <v>0</v>
      </c>
      <c r="K84" s="30" t="s">
        <v>143</v>
      </c>
      <c r="L84" s="31" t="s">
        <v>143</v>
      </c>
    </row>
    <row r="85" spans="2:12" x14ac:dyDescent="0.3">
      <c r="B85" s="30" t="s">
        <v>143</v>
      </c>
      <c r="C85" s="30" t="s">
        <v>143</v>
      </c>
      <c r="D85" s="28" t="s">
        <v>143</v>
      </c>
      <c r="E85" s="28" t="s">
        <v>143</v>
      </c>
      <c r="F85" s="28" t="s">
        <v>143</v>
      </c>
      <c r="G85" s="28">
        <v>0</v>
      </c>
      <c r="H85" s="28">
        <v>0</v>
      </c>
      <c r="I85" s="28">
        <v>0</v>
      </c>
      <c r="K85" s="30" t="s">
        <v>143</v>
      </c>
      <c r="L85" s="31" t="s">
        <v>143</v>
      </c>
    </row>
    <row r="86" spans="2:12" x14ac:dyDescent="0.3">
      <c r="B86" s="30" t="s">
        <v>143</v>
      </c>
      <c r="C86" s="30" t="s">
        <v>143</v>
      </c>
      <c r="D86" s="28" t="s">
        <v>143</v>
      </c>
      <c r="E86" s="28" t="s">
        <v>143</v>
      </c>
      <c r="F86" s="28" t="s">
        <v>143</v>
      </c>
      <c r="G86" s="28">
        <v>0</v>
      </c>
      <c r="H86" s="28">
        <v>0</v>
      </c>
      <c r="I86" s="28">
        <v>0</v>
      </c>
      <c r="K86" s="30" t="s">
        <v>143</v>
      </c>
      <c r="L86" s="31" t="s">
        <v>143</v>
      </c>
    </row>
    <row r="87" spans="2:12" x14ac:dyDescent="0.3">
      <c r="B87" s="30" t="s">
        <v>143</v>
      </c>
      <c r="C87" s="30" t="s">
        <v>143</v>
      </c>
      <c r="D87" s="28" t="s">
        <v>143</v>
      </c>
      <c r="E87" s="28" t="s">
        <v>143</v>
      </c>
      <c r="F87" s="28" t="s">
        <v>143</v>
      </c>
      <c r="G87" s="28">
        <v>0</v>
      </c>
      <c r="H87" s="28">
        <v>0</v>
      </c>
      <c r="I87" s="28">
        <v>0</v>
      </c>
      <c r="K87" s="30" t="s">
        <v>143</v>
      </c>
      <c r="L87" s="31" t="s">
        <v>143</v>
      </c>
    </row>
    <row r="88" spans="2:12" x14ac:dyDescent="0.3">
      <c r="B88" s="30" t="s">
        <v>143</v>
      </c>
      <c r="C88" s="30" t="s">
        <v>143</v>
      </c>
      <c r="D88" s="28" t="s">
        <v>143</v>
      </c>
      <c r="E88" s="28" t="s">
        <v>143</v>
      </c>
      <c r="F88" s="28" t="s">
        <v>143</v>
      </c>
      <c r="G88" s="28">
        <v>0</v>
      </c>
      <c r="H88" s="28">
        <v>0</v>
      </c>
      <c r="I88" s="28">
        <v>0</v>
      </c>
      <c r="K88" s="30" t="s">
        <v>143</v>
      </c>
      <c r="L88" s="31" t="s">
        <v>143</v>
      </c>
    </row>
    <row r="89" spans="2:12" x14ac:dyDescent="0.3">
      <c r="B89" s="30" t="s">
        <v>143</v>
      </c>
      <c r="C89" s="30" t="s">
        <v>143</v>
      </c>
      <c r="D89" s="28" t="s">
        <v>143</v>
      </c>
      <c r="E89" s="28" t="s">
        <v>143</v>
      </c>
      <c r="F89" s="28" t="s">
        <v>143</v>
      </c>
      <c r="G89" s="28">
        <v>0</v>
      </c>
      <c r="H89" s="28">
        <v>0</v>
      </c>
      <c r="I89" s="28">
        <v>0</v>
      </c>
      <c r="K89" s="30" t="s">
        <v>143</v>
      </c>
      <c r="L89" s="31" t="s">
        <v>143</v>
      </c>
    </row>
    <row r="90" spans="2:12" x14ac:dyDescent="0.3">
      <c r="B90" s="30" t="s">
        <v>143</v>
      </c>
      <c r="C90" s="30" t="s">
        <v>143</v>
      </c>
      <c r="D90" s="28" t="s">
        <v>143</v>
      </c>
      <c r="E90" s="28" t="s">
        <v>143</v>
      </c>
      <c r="F90" s="28" t="s">
        <v>143</v>
      </c>
      <c r="G90" s="28">
        <v>0</v>
      </c>
      <c r="H90" s="28">
        <v>0</v>
      </c>
      <c r="I90" s="28">
        <v>0</v>
      </c>
      <c r="K90" s="30" t="s">
        <v>143</v>
      </c>
      <c r="L90" s="31" t="s">
        <v>143</v>
      </c>
    </row>
    <row r="91" spans="2:12" x14ac:dyDescent="0.3">
      <c r="B91" s="30" t="s">
        <v>143</v>
      </c>
      <c r="C91" s="30" t="s">
        <v>143</v>
      </c>
      <c r="D91" s="28" t="s">
        <v>143</v>
      </c>
      <c r="E91" s="28" t="s">
        <v>143</v>
      </c>
      <c r="F91" s="28" t="s">
        <v>143</v>
      </c>
      <c r="G91" s="28">
        <v>0</v>
      </c>
      <c r="H91" s="28">
        <v>0</v>
      </c>
      <c r="I91" s="28">
        <v>0</v>
      </c>
      <c r="K91" s="30" t="s">
        <v>143</v>
      </c>
      <c r="L91" s="31" t="s">
        <v>143</v>
      </c>
    </row>
    <row r="92" spans="2:12" x14ac:dyDescent="0.3">
      <c r="B92" s="30" t="s">
        <v>143</v>
      </c>
      <c r="C92" s="30" t="s">
        <v>143</v>
      </c>
      <c r="D92" s="28" t="s">
        <v>143</v>
      </c>
      <c r="E92" s="28" t="s">
        <v>143</v>
      </c>
      <c r="F92" s="28" t="s">
        <v>143</v>
      </c>
      <c r="G92" s="28">
        <v>0</v>
      </c>
      <c r="H92" s="28">
        <v>0</v>
      </c>
      <c r="I92" s="28">
        <v>0</v>
      </c>
      <c r="K92" s="30" t="s">
        <v>143</v>
      </c>
      <c r="L92" s="31" t="s">
        <v>143</v>
      </c>
    </row>
    <row r="93" spans="2:12" x14ac:dyDescent="0.3">
      <c r="B93" s="30" t="s">
        <v>143</v>
      </c>
      <c r="C93" s="30" t="s">
        <v>143</v>
      </c>
      <c r="D93" s="28" t="s">
        <v>143</v>
      </c>
      <c r="E93" s="28" t="s">
        <v>143</v>
      </c>
      <c r="F93" s="28" t="s">
        <v>143</v>
      </c>
      <c r="G93" s="28">
        <v>0</v>
      </c>
      <c r="H93" s="28">
        <v>0</v>
      </c>
      <c r="I93" s="28">
        <v>0</v>
      </c>
      <c r="K93" s="30" t="s">
        <v>143</v>
      </c>
      <c r="L93" s="31" t="s">
        <v>143</v>
      </c>
    </row>
    <row r="94" spans="2:12" x14ac:dyDescent="0.3">
      <c r="B94" s="30" t="s">
        <v>143</v>
      </c>
      <c r="C94" s="30" t="s">
        <v>143</v>
      </c>
      <c r="D94" s="28" t="s">
        <v>143</v>
      </c>
      <c r="E94" s="28" t="s">
        <v>143</v>
      </c>
      <c r="F94" s="28" t="s">
        <v>143</v>
      </c>
      <c r="G94" s="28">
        <v>0</v>
      </c>
      <c r="H94" s="28">
        <v>0</v>
      </c>
      <c r="I94" s="28">
        <v>0</v>
      </c>
      <c r="K94" s="30" t="s">
        <v>143</v>
      </c>
      <c r="L94" s="31" t="s">
        <v>143</v>
      </c>
    </row>
    <row r="95" spans="2:12" x14ac:dyDescent="0.3">
      <c r="B95" s="30" t="s">
        <v>143</v>
      </c>
      <c r="C95" s="30" t="s">
        <v>143</v>
      </c>
      <c r="D95" s="28" t="s">
        <v>143</v>
      </c>
      <c r="E95" s="28" t="s">
        <v>143</v>
      </c>
      <c r="F95" s="28" t="s">
        <v>143</v>
      </c>
      <c r="G95" s="28">
        <v>0</v>
      </c>
      <c r="H95" s="28">
        <v>0</v>
      </c>
      <c r="I95" s="28">
        <v>0</v>
      </c>
      <c r="K95" s="30" t="s">
        <v>143</v>
      </c>
      <c r="L95" s="31" t="s">
        <v>143</v>
      </c>
    </row>
    <row r="96" spans="2:12" x14ac:dyDescent="0.3">
      <c r="B96" s="30" t="s">
        <v>143</v>
      </c>
      <c r="C96" s="30" t="s">
        <v>143</v>
      </c>
      <c r="D96" s="28" t="s">
        <v>143</v>
      </c>
      <c r="E96" s="28" t="s">
        <v>143</v>
      </c>
      <c r="F96" s="28" t="s">
        <v>143</v>
      </c>
      <c r="G96" s="28">
        <v>0</v>
      </c>
      <c r="H96" s="28">
        <v>0</v>
      </c>
      <c r="I96" s="28">
        <v>0</v>
      </c>
      <c r="K96" s="30" t="s">
        <v>143</v>
      </c>
      <c r="L96" s="31" t="s">
        <v>143</v>
      </c>
    </row>
    <row r="97" spans="2:12" x14ac:dyDescent="0.3">
      <c r="B97" s="30" t="s">
        <v>143</v>
      </c>
      <c r="C97" s="30" t="s">
        <v>143</v>
      </c>
      <c r="D97" s="28" t="s">
        <v>143</v>
      </c>
      <c r="E97" s="28" t="s">
        <v>143</v>
      </c>
      <c r="F97" s="28" t="s">
        <v>143</v>
      </c>
      <c r="G97" s="28">
        <v>0</v>
      </c>
      <c r="H97" s="28">
        <v>0</v>
      </c>
      <c r="I97" s="28">
        <v>0</v>
      </c>
      <c r="K97" s="30" t="s">
        <v>143</v>
      </c>
      <c r="L97" s="31" t="s">
        <v>143</v>
      </c>
    </row>
    <row r="98" spans="2:12" x14ac:dyDescent="0.3">
      <c r="B98" s="30" t="s">
        <v>143</v>
      </c>
      <c r="C98" s="30" t="s">
        <v>143</v>
      </c>
      <c r="D98" s="28" t="s">
        <v>143</v>
      </c>
      <c r="E98" s="28" t="s">
        <v>143</v>
      </c>
      <c r="F98" s="28" t="s">
        <v>143</v>
      </c>
      <c r="G98" s="28">
        <v>0</v>
      </c>
      <c r="H98" s="28">
        <v>0</v>
      </c>
      <c r="I98" s="28">
        <v>0</v>
      </c>
      <c r="K98" s="30" t="s">
        <v>143</v>
      </c>
      <c r="L98" s="31" t="s">
        <v>143</v>
      </c>
    </row>
    <row r="99" spans="2:12" x14ac:dyDescent="0.3">
      <c r="B99" s="30" t="s">
        <v>143</v>
      </c>
      <c r="C99" s="30" t="s">
        <v>143</v>
      </c>
      <c r="D99" s="28" t="s">
        <v>143</v>
      </c>
      <c r="E99" s="28" t="s">
        <v>143</v>
      </c>
      <c r="F99" s="28" t="s">
        <v>143</v>
      </c>
      <c r="G99" s="28">
        <v>0</v>
      </c>
      <c r="H99" s="28">
        <v>0</v>
      </c>
      <c r="I99" s="28">
        <v>0</v>
      </c>
      <c r="K99" s="30" t="s">
        <v>143</v>
      </c>
      <c r="L99" s="31" t="s">
        <v>143</v>
      </c>
    </row>
    <row r="100" spans="2:12" x14ac:dyDescent="0.3">
      <c r="B100" s="30" t="s">
        <v>143</v>
      </c>
      <c r="C100" s="30" t="s">
        <v>143</v>
      </c>
      <c r="D100" s="28" t="s">
        <v>143</v>
      </c>
      <c r="E100" s="28" t="s">
        <v>143</v>
      </c>
      <c r="F100" s="28" t="s">
        <v>143</v>
      </c>
      <c r="G100" s="28">
        <v>0</v>
      </c>
      <c r="H100" s="28">
        <v>0</v>
      </c>
      <c r="I100" s="28">
        <v>0</v>
      </c>
      <c r="K100" s="30" t="s">
        <v>143</v>
      </c>
      <c r="L100" s="31" t="s">
        <v>143</v>
      </c>
    </row>
    <row r="101" spans="2:12" x14ac:dyDescent="0.3">
      <c r="B101" s="30" t="s">
        <v>143</v>
      </c>
      <c r="C101" s="30" t="s">
        <v>143</v>
      </c>
      <c r="D101" s="28" t="s">
        <v>143</v>
      </c>
      <c r="E101" s="28" t="s">
        <v>143</v>
      </c>
      <c r="F101" s="28" t="s">
        <v>143</v>
      </c>
      <c r="G101" s="28">
        <v>0</v>
      </c>
      <c r="H101" s="28">
        <v>0</v>
      </c>
      <c r="I101" s="28">
        <v>0</v>
      </c>
      <c r="K101" s="30" t="s">
        <v>143</v>
      </c>
      <c r="L101" s="31" t="s">
        <v>143</v>
      </c>
    </row>
    <row r="102" spans="2:12" x14ac:dyDescent="0.3">
      <c r="B102" s="30" t="s">
        <v>143</v>
      </c>
      <c r="C102" s="30" t="s">
        <v>143</v>
      </c>
      <c r="D102" s="28" t="s">
        <v>143</v>
      </c>
      <c r="E102" s="28" t="s">
        <v>143</v>
      </c>
      <c r="F102" s="28" t="s">
        <v>143</v>
      </c>
      <c r="G102" s="28">
        <v>0</v>
      </c>
      <c r="H102" s="28">
        <v>0</v>
      </c>
      <c r="I102" s="28">
        <v>0</v>
      </c>
      <c r="K102" s="30" t="s">
        <v>143</v>
      </c>
      <c r="L102" s="31" t="s">
        <v>143</v>
      </c>
    </row>
    <row r="103" spans="2:12" x14ac:dyDescent="0.3">
      <c r="B103" s="30" t="s">
        <v>143</v>
      </c>
      <c r="C103" s="30" t="s">
        <v>143</v>
      </c>
      <c r="D103" s="28" t="s">
        <v>143</v>
      </c>
      <c r="E103" s="28" t="s">
        <v>143</v>
      </c>
      <c r="F103" s="28" t="s">
        <v>143</v>
      </c>
      <c r="G103" s="28">
        <v>0</v>
      </c>
      <c r="H103" s="28">
        <v>0</v>
      </c>
      <c r="I103" s="28">
        <v>0</v>
      </c>
      <c r="K103" s="30" t="s">
        <v>143</v>
      </c>
      <c r="L103" s="31" t="s">
        <v>143</v>
      </c>
    </row>
    <row r="104" spans="2:12" x14ac:dyDescent="0.3">
      <c r="B104" s="30" t="s">
        <v>143</v>
      </c>
      <c r="C104" s="30" t="s">
        <v>143</v>
      </c>
      <c r="D104" s="28" t="s">
        <v>143</v>
      </c>
      <c r="E104" s="28" t="s">
        <v>143</v>
      </c>
      <c r="F104" s="28" t="s">
        <v>143</v>
      </c>
      <c r="G104" s="28">
        <v>0</v>
      </c>
      <c r="H104" s="28">
        <v>0</v>
      </c>
      <c r="I104" s="28">
        <v>0</v>
      </c>
      <c r="K104" s="30" t="s">
        <v>143</v>
      </c>
      <c r="L104" s="31" t="s">
        <v>143</v>
      </c>
    </row>
    <row r="105" spans="2:12" x14ac:dyDescent="0.3">
      <c r="B105" s="30" t="s">
        <v>143</v>
      </c>
      <c r="C105" s="30" t="s">
        <v>143</v>
      </c>
      <c r="D105" s="28" t="s">
        <v>143</v>
      </c>
      <c r="E105" s="28" t="s">
        <v>143</v>
      </c>
      <c r="F105" s="28" t="s">
        <v>143</v>
      </c>
      <c r="G105" s="28">
        <v>0</v>
      </c>
      <c r="H105" s="28">
        <v>0</v>
      </c>
      <c r="I105" s="28">
        <v>0</v>
      </c>
      <c r="K105" s="30" t="s">
        <v>143</v>
      </c>
      <c r="L105" s="31" t="s">
        <v>143</v>
      </c>
    </row>
    <row r="106" spans="2:12" x14ac:dyDescent="0.3">
      <c r="B106" s="30" t="s">
        <v>143</v>
      </c>
      <c r="C106" s="30" t="s">
        <v>143</v>
      </c>
      <c r="D106" s="28" t="s">
        <v>143</v>
      </c>
      <c r="E106" s="28" t="s">
        <v>143</v>
      </c>
      <c r="F106" s="28" t="s">
        <v>143</v>
      </c>
      <c r="G106" s="28">
        <v>0</v>
      </c>
      <c r="H106" s="28">
        <v>0</v>
      </c>
      <c r="I106" s="28">
        <v>0</v>
      </c>
      <c r="K106" s="30" t="s">
        <v>143</v>
      </c>
      <c r="L106" s="31" t="s">
        <v>143</v>
      </c>
    </row>
    <row r="107" spans="2:12" x14ac:dyDescent="0.3">
      <c r="B107" s="30" t="s">
        <v>143</v>
      </c>
      <c r="C107" s="30" t="s">
        <v>143</v>
      </c>
      <c r="D107" s="28" t="s">
        <v>143</v>
      </c>
      <c r="E107" s="28" t="s">
        <v>143</v>
      </c>
      <c r="F107" s="28" t="s">
        <v>143</v>
      </c>
      <c r="G107" s="28">
        <v>0</v>
      </c>
      <c r="H107" s="28">
        <v>0</v>
      </c>
      <c r="I107" s="28">
        <v>0</v>
      </c>
      <c r="K107" s="30" t="s">
        <v>143</v>
      </c>
      <c r="L107" s="31" t="s">
        <v>143</v>
      </c>
    </row>
    <row r="108" spans="2:12" x14ac:dyDescent="0.3">
      <c r="B108" s="30" t="s">
        <v>143</v>
      </c>
      <c r="C108" s="30" t="s">
        <v>143</v>
      </c>
      <c r="D108" s="28" t="s">
        <v>143</v>
      </c>
      <c r="E108" s="28" t="s">
        <v>143</v>
      </c>
      <c r="F108" s="28" t="s">
        <v>143</v>
      </c>
      <c r="G108" s="28">
        <v>0</v>
      </c>
      <c r="H108" s="28">
        <v>0</v>
      </c>
      <c r="I108" s="28">
        <v>0</v>
      </c>
      <c r="K108" s="30" t="s">
        <v>143</v>
      </c>
      <c r="L108" s="31" t="s">
        <v>143</v>
      </c>
    </row>
    <row r="109" spans="2:12" x14ac:dyDescent="0.3">
      <c r="B109" s="30" t="s">
        <v>143</v>
      </c>
      <c r="C109" s="30" t="s">
        <v>143</v>
      </c>
      <c r="D109" s="28" t="s">
        <v>143</v>
      </c>
      <c r="E109" s="28" t="s">
        <v>143</v>
      </c>
      <c r="F109" s="28" t="s">
        <v>143</v>
      </c>
      <c r="G109" s="28">
        <v>0</v>
      </c>
      <c r="H109" s="28">
        <v>0</v>
      </c>
      <c r="I109" s="28">
        <v>0</v>
      </c>
      <c r="K109" s="30" t="s">
        <v>143</v>
      </c>
      <c r="L109" s="31" t="s">
        <v>143</v>
      </c>
    </row>
    <row r="110" spans="2:12" x14ac:dyDescent="0.3">
      <c r="B110" s="30" t="s">
        <v>143</v>
      </c>
      <c r="C110" s="30" t="s">
        <v>143</v>
      </c>
      <c r="D110" s="28" t="s">
        <v>143</v>
      </c>
      <c r="E110" s="28" t="s">
        <v>143</v>
      </c>
      <c r="F110" s="28" t="s">
        <v>143</v>
      </c>
      <c r="G110" s="28">
        <v>0</v>
      </c>
      <c r="H110" s="28">
        <v>0</v>
      </c>
      <c r="I110" s="28">
        <v>0</v>
      </c>
      <c r="K110" s="30" t="s">
        <v>143</v>
      </c>
      <c r="L110" s="31" t="s">
        <v>143</v>
      </c>
    </row>
    <row r="111" spans="2:12" x14ac:dyDescent="0.3">
      <c r="B111" s="30" t="s">
        <v>143</v>
      </c>
      <c r="C111" s="30" t="s">
        <v>143</v>
      </c>
      <c r="D111" s="28" t="s">
        <v>143</v>
      </c>
      <c r="E111" s="28" t="s">
        <v>143</v>
      </c>
      <c r="F111" s="28" t="s">
        <v>143</v>
      </c>
      <c r="G111" s="28">
        <v>0</v>
      </c>
      <c r="H111" s="28">
        <v>0</v>
      </c>
      <c r="I111" s="28">
        <v>0</v>
      </c>
      <c r="K111" s="30" t="s">
        <v>143</v>
      </c>
      <c r="L111" s="31" t="s">
        <v>143</v>
      </c>
    </row>
    <row r="112" spans="2:12" x14ac:dyDescent="0.3">
      <c r="B112" s="30" t="s">
        <v>143</v>
      </c>
      <c r="C112" s="30" t="s">
        <v>143</v>
      </c>
      <c r="D112" s="28" t="s">
        <v>143</v>
      </c>
      <c r="E112" s="28" t="s">
        <v>143</v>
      </c>
      <c r="F112" s="28" t="s">
        <v>143</v>
      </c>
      <c r="G112" s="28">
        <v>0</v>
      </c>
      <c r="H112" s="28">
        <v>0</v>
      </c>
      <c r="I112" s="28">
        <v>0</v>
      </c>
      <c r="K112" s="30" t="s">
        <v>143</v>
      </c>
      <c r="L112" s="31" t="s">
        <v>143</v>
      </c>
    </row>
    <row r="113" spans="2:12" x14ac:dyDescent="0.3">
      <c r="B113" s="30" t="s">
        <v>143</v>
      </c>
      <c r="C113" s="30" t="s">
        <v>143</v>
      </c>
      <c r="D113" s="28" t="s">
        <v>143</v>
      </c>
      <c r="E113" s="28" t="s">
        <v>143</v>
      </c>
      <c r="F113" s="28" t="s">
        <v>143</v>
      </c>
      <c r="G113" s="28">
        <v>0</v>
      </c>
      <c r="H113" s="28">
        <v>0</v>
      </c>
      <c r="I113" s="28">
        <v>0</v>
      </c>
      <c r="K113" s="30" t="s">
        <v>143</v>
      </c>
      <c r="L113" s="31" t="s">
        <v>143</v>
      </c>
    </row>
    <row r="114" spans="2:12" x14ac:dyDescent="0.3">
      <c r="B114" s="30" t="s">
        <v>143</v>
      </c>
      <c r="C114" s="30" t="s">
        <v>143</v>
      </c>
      <c r="D114" s="28" t="s">
        <v>143</v>
      </c>
      <c r="E114" s="28" t="s">
        <v>143</v>
      </c>
      <c r="F114" s="28" t="s">
        <v>143</v>
      </c>
      <c r="G114" s="28">
        <v>0</v>
      </c>
      <c r="H114" s="28">
        <v>0</v>
      </c>
      <c r="I114" s="28">
        <v>0</v>
      </c>
      <c r="K114" s="30" t="s">
        <v>143</v>
      </c>
      <c r="L114" s="31" t="s">
        <v>143</v>
      </c>
    </row>
    <row r="115" spans="2:12" x14ac:dyDescent="0.3">
      <c r="B115" s="30" t="s">
        <v>143</v>
      </c>
      <c r="C115" s="30" t="s">
        <v>143</v>
      </c>
      <c r="D115" s="28" t="s">
        <v>143</v>
      </c>
      <c r="E115" s="28" t="s">
        <v>143</v>
      </c>
      <c r="F115" s="28" t="s">
        <v>143</v>
      </c>
      <c r="G115" s="28">
        <v>0</v>
      </c>
      <c r="H115" s="28">
        <v>0</v>
      </c>
      <c r="I115" s="28">
        <v>0</v>
      </c>
      <c r="K115" s="30" t="s">
        <v>143</v>
      </c>
      <c r="L115" s="31" t="s">
        <v>143</v>
      </c>
    </row>
    <row r="116" spans="2:12" x14ac:dyDescent="0.3">
      <c r="B116" s="30" t="s">
        <v>143</v>
      </c>
      <c r="C116" s="30" t="s">
        <v>143</v>
      </c>
      <c r="D116" s="28" t="s">
        <v>143</v>
      </c>
      <c r="E116" s="28" t="s">
        <v>143</v>
      </c>
      <c r="F116" s="28" t="s">
        <v>143</v>
      </c>
      <c r="G116" s="28">
        <v>0</v>
      </c>
      <c r="H116" s="28">
        <v>0</v>
      </c>
      <c r="I116" s="28">
        <v>0</v>
      </c>
      <c r="K116" s="30" t="s">
        <v>143</v>
      </c>
      <c r="L116" s="31" t="s">
        <v>143</v>
      </c>
    </row>
    <row r="117" spans="2:12" x14ac:dyDescent="0.3">
      <c r="B117" s="30" t="s">
        <v>143</v>
      </c>
      <c r="C117" s="30" t="s">
        <v>143</v>
      </c>
      <c r="D117" s="28" t="s">
        <v>143</v>
      </c>
      <c r="E117" s="28" t="s">
        <v>143</v>
      </c>
      <c r="F117" s="28" t="s">
        <v>143</v>
      </c>
      <c r="G117" s="28">
        <v>0</v>
      </c>
      <c r="H117" s="28">
        <v>0</v>
      </c>
      <c r="I117" s="28">
        <v>0</v>
      </c>
      <c r="K117" s="30" t="s">
        <v>143</v>
      </c>
      <c r="L117" s="31" t="s">
        <v>143</v>
      </c>
    </row>
    <row r="118" spans="2:12" x14ac:dyDescent="0.3">
      <c r="B118" s="30" t="s">
        <v>143</v>
      </c>
      <c r="C118" s="30" t="s">
        <v>143</v>
      </c>
      <c r="D118" s="28" t="s">
        <v>143</v>
      </c>
      <c r="E118" s="28" t="s">
        <v>143</v>
      </c>
      <c r="F118" s="28" t="s">
        <v>143</v>
      </c>
      <c r="G118" s="28">
        <v>0</v>
      </c>
      <c r="H118" s="28">
        <v>0</v>
      </c>
      <c r="I118" s="28">
        <v>0</v>
      </c>
      <c r="K118" s="30" t="s">
        <v>143</v>
      </c>
      <c r="L118" s="31" t="s">
        <v>143</v>
      </c>
    </row>
  </sheetData>
  <pageMargins left="0.7" right="0.7" top="0.75" bottom="0.75" header="0.3" footer="0.3"/>
  <pageSetup paperSize="9" scale="9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C56"/>
  <sheetViews>
    <sheetView topLeftCell="A32" zoomScale="58" zoomScaleNormal="58" zoomScaleSheetLayoutView="68" zoomScalePageLayoutView="85" workbookViewId="0">
      <selection activeCell="L55" sqref="L55"/>
    </sheetView>
  </sheetViews>
  <sheetFormatPr defaultColWidth="8.88671875" defaultRowHeight="12" x14ac:dyDescent="0.25"/>
  <cols>
    <col min="1" max="1" width="8.88671875" style="1"/>
    <col min="2" max="2" width="14.44140625" style="55" customWidth="1"/>
    <col min="3" max="3" width="16.33203125" style="54" customWidth="1"/>
    <col min="4" max="4" width="1.5546875" style="1" customWidth="1"/>
    <col min="5" max="5" width="25" style="1" customWidth="1"/>
    <col min="6" max="6" width="1.5546875" style="1" customWidth="1"/>
    <col min="7" max="7" width="17.44140625" style="1" customWidth="1"/>
    <col min="8" max="8" width="1" style="1" customWidth="1"/>
    <col min="9" max="9" width="13.109375" style="53" customWidth="1"/>
    <col min="10" max="10" width="14.33203125" style="56" customWidth="1"/>
    <col min="11" max="11" width="1.5546875" style="1" customWidth="1"/>
    <col min="12" max="12" width="24.6640625" style="1" customWidth="1"/>
    <col min="13" max="13" width="20.33203125" style="1" customWidth="1"/>
    <col min="14" max="15" width="8.88671875" style="1"/>
    <col min="16" max="17" width="8.88671875" style="8"/>
    <col min="18" max="18" width="8.88671875" style="1" customWidth="1"/>
    <col min="19" max="26" width="8.88671875" style="1"/>
    <col min="27" max="27" width="12.44140625" style="1" bestFit="1" customWidth="1"/>
    <col min="28" max="28" width="8.88671875" style="1"/>
    <col min="29" max="29" width="12.44140625" style="1" bestFit="1" customWidth="1"/>
    <col min="30" max="31" width="8.88671875" style="1"/>
    <col min="32" max="32" width="8.88671875" style="1" customWidth="1"/>
    <col min="33" max="16384" width="8.88671875" style="1"/>
  </cols>
  <sheetData>
    <row r="2" spans="2:29" ht="18.75" customHeight="1" x14ac:dyDescent="0.3">
      <c r="B2" s="57" t="s">
        <v>213</v>
      </c>
      <c r="C2" s="58" t="s">
        <v>214</v>
      </c>
      <c r="D2" t="s">
        <v>215</v>
      </c>
      <c r="E2" t="s">
        <v>216</v>
      </c>
      <c r="F2" t="s">
        <v>217</v>
      </c>
      <c r="G2" s="61" t="s">
        <v>218</v>
      </c>
      <c r="H2" s="60" t="s">
        <v>219</v>
      </c>
      <c r="I2" s="59" t="s">
        <v>220</v>
      </c>
      <c r="J2" s="58" t="s">
        <v>221</v>
      </c>
      <c r="K2" t="s">
        <v>222</v>
      </c>
      <c r="L2" t="s">
        <v>223</v>
      </c>
      <c r="M2" s="61" t="s">
        <v>224</v>
      </c>
    </row>
    <row r="3" spans="2:29" ht="23.1" customHeight="1" x14ac:dyDescent="0.25">
      <c r="B3" s="92" t="s">
        <v>52</v>
      </c>
      <c r="C3" s="93" t="s">
        <v>229</v>
      </c>
      <c r="D3" s="94"/>
      <c r="E3" s="94"/>
      <c r="F3" s="94"/>
      <c r="G3" s="95" t="s">
        <v>212</v>
      </c>
      <c r="H3" s="89"/>
      <c r="I3" s="92" t="s">
        <v>52</v>
      </c>
      <c r="J3" s="93" t="s">
        <v>229</v>
      </c>
      <c r="K3" s="94"/>
      <c r="L3" s="94"/>
      <c r="M3" s="95" t="s">
        <v>212</v>
      </c>
    </row>
    <row r="4" spans="2:29" ht="23.1" customHeight="1" x14ac:dyDescent="0.25">
      <c r="B4" s="92">
        <f>'Winter Start Times'!B4</f>
        <v>1.8055555555555555E-6</v>
      </c>
      <c r="C4" s="87">
        <f>'Winter Start Times'!C4</f>
        <v>0.77083513888888888</v>
      </c>
      <c r="D4" s="94"/>
      <c r="E4" s="88" t="str">
        <f>'Winter Start Times'!E4</f>
        <v>Gillian Oliver</v>
      </c>
      <c r="F4" s="94"/>
      <c r="G4" s="94"/>
      <c r="H4" s="88"/>
      <c r="I4" s="92">
        <f>'Winter Start Times'!B56</f>
        <v>7.4675231481481485E-3</v>
      </c>
      <c r="J4" s="87">
        <f>'Winter Start Times'!C56</f>
        <v>0.77830085648148151</v>
      </c>
      <c r="K4" s="94"/>
      <c r="L4" s="88" t="str">
        <f>'Winter Start Times'!E56</f>
        <v>Sue Hawitt</v>
      </c>
      <c r="M4" s="94"/>
    </row>
    <row r="5" spans="2:29" ht="23.1" customHeight="1" x14ac:dyDescent="0.25">
      <c r="B5" s="92">
        <f>'Winter Start Times'!B5</f>
        <v>2.5694444444444443E-6</v>
      </c>
      <c r="C5" s="87">
        <f>'Winter Start Times'!C5</f>
        <v>0.7708359027777778</v>
      </c>
      <c r="D5" s="94"/>
      <c r="E5" s="88" t="str">
        <f>'Winter Start Times'!E5</f>
        <v>Liz Boon</v>
      </c>
      <c r="F5" s="94"/>
      <c r="G5" s="94"/>
      <c r="H5" s="88"/>
      <c r="I5" s="92">
        <f>'Winter Start Times'!B57</f>
        <v>7.4676851851851857E-3</v>
      </c>
      <c r="J5" s="87">
        <f>'Winter Start Times'!C57</f>
        <v>0.77830101851851852</v>
      </c>
      <c r="K5" s="94"/>
      <c r="L5" s="88" t="str">
        <f>'Winter Start Times'!E57</f>
        <v>Xavia Cooper</v>
      </c>
      <c r="M5" s="94"/>
    </row>
    <row r="6" spans="2:29" ht="23.1" customHeight="1" x14ac:dyDescent="0.25">
      <c r="B6" s="92">
        <f>'Winter Start Times'!B6</f>
        <v>2.8703703703703706E-6</v>
      </c>
      <c r="C6" s="87">
        <f>'Winter Start Times'!C6</f>
        <v>0.77083620370370376</v>
      </c>
      <c r="D6" s="94"/>
      <c r="E6" s="88" t="str">
        <f>'Winter Start Times'!E6</f>
        <v>Michelle Sheridan</v>
      </c>
      <c r="F6" s="94"/>
      <c r="G6" s="94"/>
      <c r="H6" s="88"/>
      <c r="I6" s="99">
        <f>'Winter Start Times'!B58</f>
        <v>7.6400462962962958E-3</v>
      </c>
      <c r="J6" s="91">
        <f>'Winter Start Times'!C58</f>
        <v>0.7784733796296297</v>
      </c>
      <c r="K6" s="88"/>
      <c r="L6" s="88" t="str">
        <f>'Winter Start Times'!E58</f>
        <v>Kate Edwards</v>
      </c>
      <c r="M6" s="94"/>
    </row>
    <row r="7" spans="2:29" ht="23.1" customHeight="1" x14ac:dyDescent="0.25">
      <c r="B7" s="92">
        <f>'Winter Start Times'!B7</f>
        <v>3.5185185185185187E-6</v>
      </c>
      <c r="C7" s="87">
        <f>'Winter Start Times'!C7</f>
        <v>0.77083685185185191</v>
      </c>
      <c r="D7" s="94"/>
      <c r="E7" s="88" t="str">
        <f>'Winter Start Times'!E7</f>
        <v>Trevor Roberts</v>
      </c>
      <c r="F7" s="94"/>
      <c r="G7" s="94"/>
      <c r="H7" s="88"/>
      <c r="I7" s="99">
        <f>'Winter Start Times'!B59</f>
        <v>7.8126851851851847E-3</v>
      </c>
      <c r="J7" s="91">
        <f>'Winter Start Times'!C59</f>
        <v>0.77864601851851856</v>
      </c>
      <c r="K7" s="88"/>
      <c r="L7" s="88" t="str">
        <f>'Winter Start Times'!E59</f>
        <v>Barry Broughton</v>
      </c>
      <c r="M7" s="94"/>
    </row>
    <row r="8" spans="2:29" ht="23.1" customHeight="1" x14ac:dyDescent="0.25">
      <c r="B8" s="92">
        <f>'Winter Start Times'!B8</f>
        <v>1.7523148148148148E-4</v>
      </c>
      <c r="C8" s="87">
        <f>'Winter Start Times'!C8</f>
        <v>0.77100856481481483</v>
      </c>
      <c r="D8" s="94"/>
      <c r="E8" s="88" t="str">
        <f>'Winter Start Times'!E8</f>
        <v>Matt Kay</v>
      </c>
      <c r="F8" s="94"/>
      <c r="G8" s="94"/>
      <c r="H8" s="88"/>
      <c r="I8" s="99">
        <f>'Winter Start Times'!B60</f>
        <v>7.8140509259259257E-3</v>
      </c>
      <c r="J8" s="91">
        <f>'Winter Start Times'!C60</f>
        <v>0.77864738425925928</v>
      </c>
      <c r="K8" s="88"/>
      <c r="L8" s="88" t="str">
        <f>'Winter Start Times'!E60</f>
        <v>Mark Johnston</v>
      </c>
      <c r="M8" s="94"/>
    </row>
    <row r="9" spans="2:29" ht="23.1" customHeight="1" x14ac:dyDescent="0.25">
      <c r="B9" s="92">
        <f>'Winter Start Times'!B9</f>
        <v>6.9657407407407407E-4</v>
      </c>
      <c r="C9" s="87">
        <f>'Winter Start Times'!C9</f>
        <v>0.77152990740740746</v>
      </c>
      <c r="D9" s="94"/>
      <c r="E9" s="88" t="str">
        <f>'Winter Start Times'!E9</f>
        <v>Ruth Bye</v>
      </c>
      <c r="F9" s="94"/>
      <c r="G9" s="94"/>
      <c r="H9" s="88"/>
      <c r="I9" s="99">
        <f>'Winter Start Times'!B61</f>
        <v>8.1601851851851852E-3</v>
      </c>
      <c r="J9" s="91">
        <f>'Winter Start Times'!C61</f>
        <v>0.7789935185185185</v>
      </c>
      <c r="K9" s="88"/>
      <c r="L9" s="88" t="str">
        <f>'Winter Start Times'!E61</f>
        <v>David Butler</v>
      </c>
      <c r="M9" s="94"/>
    </row>
    <row r="10" spans="2:29" ht="23.1" customHeight="1" x14ac:dyDescent="0.25">
      <c r="B10" s="92">
        <f>'Winter Start Times'!B10</f>
        <v>8.6828703703703699E-4</v>
      </c>
      <c r="C10" s="87">
        <f>'Winter Start Times'!C10</f>
        <v>0.77170162037037038</v>
      </c>
      <c r="D10" s="94"/>
      <c r="E10" s="88" t="str">
        <f>'Winter Start Times'!E10</f>
        <v>Bob Clough</v>
      </c>
      <c r="F10" s="94"/>
      <c r="G10" s="94"/>
      <c r="H10" s="88"/>
      <c r="I10" s="99">
        <f>'Winter Start Times'!B62</f>
        <v>8.1612500000000001E-3</v>
      </c>
      <c r="J10" s="91">
        <f>'Winter Start Times'!C62</f>
        <v>0.77899458333333338</v>
      </c>
      <c r="K10" s="88"/>
      <c r="L10" s="88" t="str">
        <f>'Winter Start Times'!E62</f>
        <v>Mark Hughes</v>
      </c>
      <c r="M10" s="94"/>
    </row>
    <row r="11" spans="2:29" ht="23.1" customHeight="1" x14ac:dyDescent="0.25">
      <c r="B11" s="92">
        <f>'Winter Start Times'!B11</f>
        <v>8.7034722222222223E-4</v>
      </c>
      <c r="C11" s="87">
        <f>'Winter Start Times'!C11</f>
        <v>0.7717036805555556</v>
      </c>
      <c r="D11" s="94"/>
      <c r="E11" s="88" t="str">
        <f>'Winter Start Times'!E11</f>
        <v>Sylvia Gittins</v>
      </c>
      <c r="F11" s="94"/>
      <c r="G11" s="94"/>
      <c r="H11" s="88"/>
      <c r="I11" s="99">
        <f>'Winter Start Times'!B63</f>
        <v>8.161319444444445E-3</v>
      </c>
      <c r="J11" s="91">
        <f>'Winter Start Times'!C63</f>
        <v>0.7789946527777778</v>
      </c>
      <c r="K11" s="88"/>
      <c r="L11" s="88" t="str">
        <f>'Winter Start Times'!E63</f>
        <v>Matt Ames</v>
      </c>
      <c r="M11" s="94"/>
    </row>
    <row r="12" spans="2:29" ht="23.1" customHeight="1" x14ac:dyDescent="0.25">
      <c r="B12" s="92">
        <f>'Winter Start Times'!B12</f>
        <v>1.0425694444444445E-3</v>
      </c>
      <c r="C12" s="87">
        <f>'Winter Start Times'!C12</f>
        <v>0.77187590277777784</v>
      </c>
      <c r="D12" s="94"/>
      <c r="E12" s="88" t="str">
        <f>'Winter Start Times'!E12</f>
        <v>Guest 60:00</v>
      </c>
      <c r="F12" s="94"/>
      <c r="G12" s="94"/>
      <c r="H12" s="88"/>
      <c r="I12" s="99">
        <f>'Winter Start Times'!B64</f>
        <v>8.161527777777778E-3</v>
      </c>
      <c r="J12" s="91">
        <f>'Winter Start Times'!C64</f>
        <v>0.77899486111111116</v>
      </c>
      <c r="K12" s="88"/>
      <c r="L12" s="88" t="str">
        <f>'Winter Start Times'!E64</f>
        <v>Neil Bayton-Roberts</v>
      </c>
      <c r="M12" s="94"/>
    </row>
    <row r="13" spans="2:29" ht="23.1" customHeight="1" x14ac:dyDescent="0.25">
      <c r="B13" s="92">
        <f>'Winter Start Times'!B13</f>
        <v>1.0435648148148149E-3</v>
      </c>
      <c r="C13" s="87">
        <f>'Winter Start Times'!C13</f>
        <v>0.77187689814814819</v>
      </c>
      <c r="D13" s="94"/>
      <c r="E13" s="88" t="str">
        <f>'Winter Start Times'!E13</f>
        <v>Pam Binns</v>
      </c>
      <c r="F13" s="94"/>
      <c r="G13" s="94"/>
      <c r="H13" s="88"/>
      <c r="I13" s="99">
        <f>'Winter Start Times'!B65</f>
        <v>8.3339583333333338E-3</v>
      </c>
      <c r="J13" s="91">
        <f>'Winter Start Times'!C65</f>
        <v>0.77916729166666665</v>
      </c>
      <c r="K13" s="88"/>
      <c r="L13" s="88" t="str">
        <f>'Winter Start Times'!E65</f>
        <v>Gillian Anderson</v>
      </c>
      <c r="M13" s="94"/>
    </row>
    <row r="14" spans="2:29" ht="23.1" customHeight="1" x14ac:dyDescent="0.4">
      <c r="B14" s="92">
        <f>'Winter Start Times'!B14</f>
        <v>1.2162500000000001E-3</v>
      </c>
      <c r="C14" s="87">
        <f>'Winter Start Times'!C14</f>
        <v>0.7720495833333334</v>
      </c>
      <c r="D14" s="94"/>
      <c r="E14" s="88" t="str">
        <f>'Winter Start Times'!E14</f>
        <v>Jacqui Murray</v>
      </c>
      <c r="F14" s="94"/>
      <c r="G14" s="94"/>
      <c r="H14" s="88"/>
      <c r="I14" s="99">
        <f>'Winter Start Times'!B66</f>
        <v>8.3343518518518515E-3</v>
      </c>
      <c r="J14" s="91">
        <f>'Winter Start Times'!C66</f>
        <v>0.7791676851851852</v>
      </c>
      <c r="K14" s="88"/>
      <c r="L14" s="88" t="str">
        <f>'Winter Start Times'!E66</f>
        <v>Jennifer Hill</v>
      </c>
      <c r="M14" s="94"/>
      <c r="AA14" s="96"/>
      <c r="AB14" s="96"/>
      <c r="AC14" s="96"/>
    </row>
    <row r="15" spans="2:29" ht="23.1" customHeight="1" x14ac:dyDescent="0.45">
      <c r="B15" s="92">
        <f>'Winter Start Times'!B15</f>
        <v>1.3902546296296297E-3</v>
      </c>
      <c r="C15" s="87">
        <f>'Winter Start Times'!C15</f>
        <v>0.77222358796296298</v>
      </c>
      <c r="D15" s="94"/>
      <c r="E15" s="88" t="str">
        <f>'Winter Start Times'!E15</f>
        <v>Liah Murphy</v>
      </c>
      <c r="F15" s="94"/>
      <c r="G15" s="94"/>
      <c r="H15" s="88"/>
      <c r="I15" s="99">
        <f>'Winter Start Times'!B67</f>
        <v>8.3350231481481487E-3</v>
      </c>
      <c r="J15" s="91">
        <f>'Winter Start Times'!C67</f>
        <v>0.77916835648148153</v>
      </c>
      <c r="K15" s="88"/>
      <c r="L15" s="88" t="str">
        <f>'Winter Start Times'!E67</f>
        <v>Michelle Chadwick</v>
      </c>
      <c r="M15" s="94"/>
      <c r="W15" s="97"/>
      <c r="AA15" s="98"/>
      <c r="AB15" s="96"/>
      <c r="AC15" s="98"/>
    </row>
    <row r="16" spans="2:29" ht="23.1" customHeight="1" x14ac:dyDescent="0.45">
      <c r="B16" s="92">
        <f>'Winter Start Times'!B16</f>
        <v>1.7383101851851852E-3</v>
      </c>
      <c r="C16" s="87">
        <f>'Winter Start Times'!C16</f>
        <v>0.77257164351851859</v>
      </c>
      <c r="D16" s="94"/>
      <c r="E16" s="88" t="str">
        <f>'Winter Start Times'!E16</f>
        <v>Simon Smith</v>
      </c>
      <c r="F16" s="94"/>
      <c r="G16" s="94"/>
      <c r="H16" s="88"/>
      <c r="I16" s="99">
        <f>'Winter Start Times'!B68</f>
        <v>8.5073379629629631E-3</v>
      </c>
      <c r="J16" s="91">
        <f>'Winter Start Times'!C68</f>
        <v>0.77934067129629636</v>
      </c>
      <c r="K16" s="88"/>
      <c r="L16" s="88" t="str">
        <f>'Winter Start Times'!E68</f>
        <v>Clare Taylor</v>
      </c>
      <c r="M16" s="94"/>
      <c r="W16" s="97"/>
      <c r="AA16" s="98"/>
      <c r="AB16" s="96"/>
      <c r="AC16" s="98"/>
    </row>
    <row r="17" spans="2:13" ht="23.1" customHeight="1" x14ac:dyDescent="0.25">
      <c r="B17" s="92">
        <f>'Winter Start Times'!B17</f>
        <v>2.7783333333333336E-3</v>
      </c>
      <c r="C17" s="87">
        <f>'Winter Start Times'!C17</f>
        <v>0.7736116666666667</v>
      </c>
      <c r="D17" s="94"/>
      <c r="E17" s="88" t="str">
        <f>'Winter Start Times'!E17</f>
        <v>Emma Johnston</v>
      </c>
      <c r="F17" s="94"/>
      <c r="G17" s="94"/>
      <c r="H17" s="88"/>
      <c r="I17" s="99">
        <f>'Winter Start Times'!B69</f>
        <v>8.5087731481481473E-3</v>
      </c>
      <c r="J17" s="91">
        <f>'Winter Start Times'!C69</f>
        <v>0.7793421064814815</v>
      </c>
      <c r="K17" s="88"/>
      <c r="L17" s="88" t="str">
        <f>'Winter Start Times'!E69</f>
        <v>Neil Tate</v>
      </c>
      <c r="M17" s="94"/>
    </row>
    <row r="18" spans="2:13" ht="23.1" customHeight="1" x14ac:dyDescent="0.25">
      <c r="B18" s="92">
        <f>'Winter Start Times'!B18</f>
        <v>2.7799537037037038E-3</v>
      </c>
      <c r="C18" s="87">
        <f>'Winter Start Times'!C18</f>
        <v>0.77361328703703702</v>
      </c>
      <c r="D18" s="94"/>
      <c r="E18" s="88" t="str">
        <f>'Winter Start Times'!E18</f>
        <v>Sarah Cook</v>
      </c>
      <c r="F18" s="94"/>
      <c r="G18" s="94"/>
      <c r="H18" s="88"/>
      <c r="I18" s="99">
        <f>'Winter Start Times'!B70</f>
        <v>8.8546064814814807E-3</v>
      </c>
      <c r="J18" s="91">
        <f>'Winter Start Times'!C70</f>
        <v>0.77968793981481488</v>
      </c>
      <c r="K18" s="88"/>
      <c r="L18" s="88" t="str">
        <f>'Winter Start Times'!E70</f>
        <v>Darran Ames</v>
      </c>
      <c r="M18" s="94"/>
    </row>
    <row r="19" spans="2:13" ht="23.1" customHeight="1" x14ac:dyDescent="0.25">
      <c r="B19" s="92">
        <f>'Winter Start Times'!B19</f>
        <v>2.9525694444444443E-3</v>
      </c>
      <c r="C19" s="87">
        <f>'Winter Start Times'!C19</f>
        <v>0.77378590277777781</v>
      </c>
      <c r="D19" s="94"/>
      <c r="E19" s="88" t="str">
        <f>'Winter Start Times'!E19</f>
        <v>Kathy Gaunt</v>
      </c>
      <c r="F19" s="94"/>
      <c r="G19" s="94"/>
      <c r="H19" s="88"/>
      <c r="I19" s="99">
        <f>'Winter Start Times'!B71</f>
        <v>8.8552314814814813E-3</v>
      </c>
      <c r="J19" s="91">
        <f>'Winter Start Times'!C71</f>
        <v>0.77968856481481486</v>
      </c>
      <c r="K19" s="88"/>
      <c r="L19" s="88" t="str">
        <f>'Winter Start Times'!E71</f>
        <v>John Bertenshaw</v>
      </c>
      <c r="M19" s="94"/>
    </row>
    <row r="20" spans="2:13" ht="23.1" customHeight="1" x14ac:dyDescent="0.25">
      <c r="B20" s="92">
        <f>'Winter Start Times'!B20</f>
        <v>3.1272685185185188E-3</v>
      </c>
      <c r="C20" s="87">
        <f>'Winter Start Times'!C20</f>
        <v>0.77396060185185189</v>
      </c>
      <c r="D20" s="94"/>
      <c r="E20" s="88" t="str">
        <f>'Winter Start Times'!E20</f>
        <v>Sue Henry</v>
      </c>
      <c r="F20" s="94"/>
      <c r="G20" s="94"/>
      <c r="H20" s="88"/>
      <c r="I20" s="99">
        <f>'Winter Start Times'!B72</f>
        <v>9.0287037037037037E-3</v>
      </c>
      <c r="J20" s="91">
        <f>'Winter Start Times'!C72</f>
        <v>0.77986203703703705</v>
      </c>
      <c r="K20" s="88"/>
      <c r="L20" s="88" t="str">
        <f>'Winter Start Times'!E72</f>
        <v>Hannah Riley</v>
      </c>
      <c r="M20" s="94"/>
    </row>
    <row r="21" spans="2:13" ht="23.1" customHeight="1" x14ac:dyDescent="0.25">
      <c r="B21" s="92">
        <f>'Winter Start Times'!B21</f>
        <v>3.2988657407407407E-3</v>
      </c>
      <c r="C21" s="87">
        <f>'Winter Start Times'!C21</f>
        <v>0.77413219907407416</v>
      </c>
      <c r="D21" s="94"/>
      <c r="E21" s="88" t="str">
        <f>'Winter Start Times'!E21</f>
        <v>Carolyn Melvin</v>
      </c>
      <c r="F21" s="94"/>
      <c r="G21" s="94"/>
      <c r="H21" s="88"/>
      <c r="I21" s="99">
        <f>'Winter Start Times'!B73</f>
        <v>9.2022222222222227E-3</v>
      </c>
      <c r="J21" s="91">
        <f>'Winter Start Times'!C73</f>
        <v>0.78003555555555559</v>
      </c>
      <c r="K21" s="88"/>
      <c r="L21" s="88" t="str">
        <f>'Winter Start Times'!E73</f>
        <v>Guest 47:30</v>
      </c>
      <c r="M21" s="94"/>
    </row>
    <row r="22" spans="2:13" ht="23.1" customHeight="1" x14ac:dyDescent="0.25">
      <c r="B22" s="92">
        <f>'Winter Start Times'!B22</f>
        <v>3.4727083333333333E-3</v>
      </c>
      <c r="C22" s="87">
        <f>'Winter Start Times'!C22</f>
        <v>0.77430604166666672</v>
      </c>
      <c r="D22" s="94"/>
      <c r="E22" s="88" t="str">
        <f>'Winter Start Times'!E22</f>
        <v>Debbie Francis</v>
      </c>
      <c r="F22" s="94"/>
      <c r="G22" s="94"/>
      <c r="H22" s="88"/>
      <c r="I22" s="99">
        <f>'Winter Start Times'!B74</f>
        <v>9.3756712962962951E-3</v>
      </c>
      <c r="J22" s="91">
        <f>'Winter Start Times'!C74</f>
        <v>0.78020900462962972</v>
      </c>
      <c r="K22" s="88"/>
      <c r="L22" s="88" t="str">
        <f>'Winter Start Times'!E74</f>
        <v>Graham Webster</v>
      </c>
      <c r="M22" s="94"/>
    </row>
    <row r="23" spans="2:13" ht="23.1" customHeight="1" x14ac:dyDescent="0.25">
      <c r="B23" s="92">
        <f>'Winter Start Times'!B23</f>
        <v>3.4737268518518515E-3</v>
      </c>
      <c r="C23" s="87">
        <f>'Winter Start Times'!C23</f>
        <v>0.77430706018518525</v>
      </c>
      <c r="D23" s="94"/>
      <c r="E23" s="88" t="str">
        <f>'Winter Start Times'!E23</f>
        <v>Marie</v>
      </c>
      <c r="F23" s="94"/>
      <c r="G23" s="94"/>
      <c r="H23" s="88"/>
      <c r="I23" s="99">
        <f>'Winter Start Times'!B75</f>
        <v>9.3764351851851856E-3</v>
      </c>
      <c r="J23" s="91">
        <f>'Winter Start Times'!C75</f>
        <v>0.78020976851851853</v>
      </c>
      <c r="K23" s="88"/>
      <c r="L23" s="88" t="str">
        <f>'Winter Start Times'!E75</f>
        <v>Liz Canavan</v>
      </c>
      <c r="M23" s="94"/>
    </row>
    <row r="24" spans="2:13" ht="23.1" customHeight="1" x14ac:dyDescent="0.25">
      <c r="B24" s="92">
        <f>'Winter Start Times'!B24</f>
        <v>3.4746064814814813E-3</v>
      </c>
      <c r="C24" s="87">
        <f>'Winter Start Times'!C24</f>
        <v>0.77430793981481483</v>
      </c>
      <c r="D24" s="94"/>
      <c r="E24" s="88" t="str">
        <f>'Winter Start Times'!E24</f>
        <v>Vicki Richardson</v>
      </c>
      <c r="F24" s="94"/>
      <c r="G24" s="94"/>
      <c r="H24" s="88"/>
      <c r="I24" s="99">
        <f>'Winter Start Times'!B76</f>
        <v>9.3764583333333321E-3</v>
      </c>
      <c r="J24" s="91">
        <f>'Winter Start Times'!C76</f>
        <v>0.78020979166666671</v>
      </c>
      <c r="K24" s="88"/>
      <c r="L24" s="88" t="str">
        <f>'Winter Start Times'!E76</f>
        <v>Louise Cox</v>
      </c>
      <c r="M24" s="94"/>
    </row>
    <row r="25" spans="2:13" ht="23.1" customHeight="1" x14ac:dyDescent="0.25">
      <c r="B25" s="92">
        <f>'Winter Start Times'!B25</f>
        <v>3.6472222222222218E-3</v>
      </c>
      <c r="C25" s="87">
        <f>'Winter Start Times'!C25</f>
        <v>0.77448055555555562</v>
      </c>
      <c r="D25" s="94"/>
      <c r="E25" s="88" t="str">
        <f>'Winter Start Times'!E25</f>
        <v>Linda Chadderton</v>
      </c>
      <c r="F25" s="94"/>
      <c r="G25" s="94"/>
      <c r="H25" s="88"/>
      <c r="I25" s="99">
        <f>'Winter Start Times'!B77</f>
        <v>9.376967592592593E-3</v>
      </c>
      <c r="J25" s="91">
        <f>'Winter Start Times'!C77</f>
        <v>0.78021030092592591</v>
      </c>
      <c r="K25" s="88"/>
      <c r="L25" s="88" t="str">
        <f>'Winter Start Times'!E77</f>
        <v>Paul Veevers</v>
      </c>
      <c r="M25" s="94"/>
    </row>
    <row r="26" spans="2:13" ht="23.1" customHeight="1" x14ac:dyDescent="0.25">
      <c r="B26" s="92">
        <f>'Winter Start Times'!B26</f>
        <v>4.167986111111111E-3</v>
      </c>
      <c r="C26" s="87">
        <f>'Winter Start Times'!C26</f>
        <v>0.7750013194444445</v>
      </c>
      <c r="D26" s="94"/>
      <c r="E26" s="88" t="str">
        <f>'Winter Start Times'!E26</f>
        <v>Lee Ramsden</v>
      </c>
      <c r="F26" s="94"/>
      <c r="G26" s="94"/>
      <c r="H26" s="88"/>
      <c r="I26" s="99">
        <f>'Winter Start Times'!B78</f>
        <v>9.7222453703703707E-3</v>
      </c>
      <c r="J26" s="91">
        <f>'Winter Start Times'!C78</f>
        <v>0.78055557870370373</v>
      </c>
      <c r="K26" s="88"/>
      <c r="L26" s="88" t="str">
        <f>'Winter Start Times'!E78</f>
        <v>Alan Elstone</v>
      </c>
      <c r="M26" s="94"/>
    </row>
    <row r="27" spans="2:13" ht="23.1" customHeight="1" x14ac:dyDescent="0.25">
      <c r="B27" s="92">
        <f>'Winter Start Times'!B27</f>
        <v>4.168773148148148E-3</v>
      </c>
      <c r="C27" s="87">
        <f>'Winter Start Times'!C27</f>
        <v>0.77500210648148149</v>
      </c>
      <c r="D27" s="94"/>
      <c r="E27" s="88" t="str">
        <f>'Winter Start Times'!E27</f>
        <v>Roy Stevens</v>
      </c>
      <c r="F27" s="94"/>
      <c r="G27" s="94"/>
      <c r="H27" s="88"/>
      <c r="I27" s="99">
        <f>'Winter Start Times'!B79</f>
        <v>9.896921296296296E-3</v>
      </c>
      <c r="J27" s="91">
        <f>'Winter Start Times'!C79</f>
        <v>0.78073025462962964</v>
      </c>
      <c r="K27" s="88"/>
      <c r="L27" s="88" t="str">
        <f>'Winter Start Times'!E79</f>
        <v>Jonathan Tuck</v>
      </c>
      <c r="M27" s="94"/>
    </row>
    <row r="28" spans="2:13" ht="23.1" customHeight="1" x14ac:dyDescent="0.25">
      <c r="B28" s="92">
        <f>'Winter Start Times'!B28</f>
        <v>4.340347222222222E-3</v>
      </c>
      <c r="C28" s="87">
        <f>'Winter Start Times'!C28</f>
        <v>0.77517368055555558</v>
      </c>
      <c r="D28" s="94"/>
      <c r="E28" s="88" t="str">
        <f>'Winter Start Times'!E28</f>
        <v>Alex Wiggins</v>
      </c>
      <c r="F28" s="94"/>
      <c r="G28" s="94"/>
      <c r="H28" s="88"/>
      <c r="I28" s="99">
        <f>'Winter Start Times'!B80</f>
        <v>9.8974768518518517E-3</v>
      </c>
      <c r="J28" s="91">
        <f>'Winter Start Times'!C80</f>
        <v>0.7807308101851852</v>
      </c>
      <c r="K28" s="88"/>
      <c r="L28" s="88" t="str">
        <f>'Winter Start Times'!E80</f>
        <v>Mel Koth</v>
      </c>
      <c r="M28" s="94"/>
    </row>
    <row r="29" spans="2:13" ht="23.1" customHeight="1" x14ac:dyDescent="0.25">
      <c r="B29" s="92">
        <f>'Winter Start Times'!B29</f>
        <v>4.3404861111111109E-3</v>
      </c>
      <c r="C29" s="87">
        <f>'Winter Start Times'!C29</f>
        <v>0.77517381944444452</v>
      </c>
      <c r="D29" s="94"/>
      <c r="E29" s="88" t="str">
        <f>'Winter Start Times'!E29</f>
        <v>Bec Willetts</v>
      </c>
      <c r="F29" s="94"/>
      <c r="G29" s="94"/>
      <c r="H29" s="88"/>
      <c r="I29" s="99">
        <f>'Winter Start Times'!B81</f>
        <v>1.0069583333333333E-2</v>
      </c>
      <c r="J29" s="91">
        <f>'Winter Start Times'!C81</f>
        <v>0.78090291666666667</v>
      </c>
      <c r="K29" s="88"/>
      <c r="L29" s="88" t="str">
        <f>'Winter Start Times'!E81</f>
        <v>Ant Joy</v>
      </c>
      <c r="M29" s="94"/>
    </row>
    <row r="30" spans="2:13" ht="23.1" customHeight="1" x14ac:dyDescent="0.25">
      <c r="B30" s="92">
        <f>'Winter Start Times'!B30</f>
        <v>4.3415509259259258E-3</v>
      </c>
      <c r="C30" s="87">
        <f>'Winter Start Times'!C30</f>
        <v>0.77517488425925929</v>
      </c>
      <c r="D30" s="94"/>
      <c r="E30" s="88" t="str">
        <f>'Winter Start Times'!E30</f>
        <v>Kirsten Burnett</v>
      </c>
      <c r="F30" s="94"/>
      <c r="G30" s="94"/>
      <c r="H30" s="88"/>
      <c r="I30" s="99">
        <f>'Winter Start Times'!B82</f>
        <v>1.0069722222222223E-2</v>
      </c>
      <c r="J30" s="91">
        <f>'Winter Start Times'!C82</f>
        <v>0.78090305555555561</v>
      </c>
      <c r="K30" s="88"/>
      <c r="L30" s="88" t="str">
        <f>'Winter Start Times'!E82</f>
        <v>Catherine Carrdus</v>
      </c>
      <c r="M30" s="94"/>
    </row>
    <row r="31" spans="2:13" ht="23.1" customHeight="1" x14ac:dyDescent="0.25">
      <c r="B31" s="92">
        <f>'Winter Start Times'!B31</f>
        <v>4.5147685185185187E-3</v>
      </c>
      <c r="C31" s="87">
        <f>'Winter Start Times'!C31</f>
        <v>0.77534810185185188</v>
      </c>
      <c r="D31" s="94"/>
      <c r="E31" s="88" t="str">
        <f>'Winter Start Times'!E31</f>
        <v>Guest 55:00</v>
      </c>
      <c r="F31" s="94"/>
      <c r="G31" s="94"/>
      <c r="H31" s="88"/>
      <c r="I31" s="99">
        <f>'Winter Start Times'!B83</f>
        <v>1.0069976851851853E-2</v>
      </c>
      <c r="J31" s="91">
        <f>'Winter Start Times'!C83</f>
        <v>0.78090331018518522</v>
      </c>
      <c r="K31" s="88"/>
      <c r="L31" s="88" t="str">
        <f>'Winter Start Times'!E83</f>
        <v>Dominic Garrett</v>
      </c>
      <c r="M31" s="94"/>
    </row>
    <row r="32" spans="2:13" ht="23.1" customHeight="1" x14ac:dyDescent="0.25">
      <c r="B32" s="92">
        <f>'Winter Start Times'!B32</f>
        <v>4.5158333333333335E-3</v>
      </c>
      <c r="C32" s="87">
        <f>'Winter Start Times'!C32</f>
        <v>0.77534916666666676</v>
      </c>
      <c r="D32" s="94"/>
      <c r="E32" s="88" t="str">
        <f>'Winter Start Times'!E32</f>
        <v>Paul McAllister</v>
      </c>
      <c r="F32" s="94"/>
      <c r="G32" s="94"/>
      <c r="H32" s="88"/>
      <c r="I32" s="99">
        <f>'Winter Start Times'!B84</f>
        <v>1.024337962962963E-2</v>
      </c>
      <c r="J32" s="91">
        <f>'Winter Start Times'!C84</f>
        <v>0.78107671296296299</v>
      </c>
      <c r="K32" s="88"/>
      <c r="L32" s="88" t="str">
        <f>'Winter Start Times'!E84</f>
        <v>Chris Bowker</v>
      </c>
      <c r="M32" s="94"/>
    </row>
    <row r="33" spans="2:13" ht="23.1" customHeight="1" x14ac:dyDescent="0.25">
      <c r="B33" s="92">
        <f>'Winter Start Times'!B33</f>
        <v>4.8624074074074073E-3</v>
      </c>
      <c r="C33" s="87">
        <f>'Winter Start Times'!C33</f>
        <v>0.77569574074074077</v>
      </c>
      <c r="D33" s="94"/>
      <c r="E33" s="88" t="str">
        <f>'Winter Start Times'!E33</f>
        <v>Laura Byrne</v>
      </c>
      <c r="F33" s="94"/>
      <c r="G33" s="94"/>
      <c r="H33" s="88"/>
      <c r="I33" s="99">
        <f>'Winter Start Times'!B85</f>
        <v>1.0244722222222223E-2</v>
      </c>
      <c r="J33" s="91">
        <f>'Winter Start Times'!C85</f>
        <v>0.78107805555555554</v>
      </c>
      <c r="K33" s="88"/>
      <c r="L33" s="88" t="str">
        <f>'Winter Start Times'!E85</f>
        <v>Michael Hall</v>
      </c>
      <c r="M33" s="94"/>
    </row>
    <row r="34" spans="2:13" ht="23.1" customHeight="1" x14ac:dyDescent="0.25">
      <c r="B34" s="92">
        <f>'Winter Start Times'!B34</f>
        <v>5.035833333333334E-3</v>
      </c>
      <c r="C34" s="87">
        <f>'Winter Start Times'!C34</f>
        <v>0.77586916666666672</v>
      </c>
      <c r="D34" s="94"/>
      <c r="E34" s="88" t="str">
        <f>'Winter Start Times'!E34</f>
        <v>Juli Wiseman</v>
      </c>
      <c r="F34" s="94"/>
      <c r="G34" s="94"/>
      <c r="H34" s="88"/>
      <c r="I34" s="99">
        <f>'Winter Start Times'!B86</f>
        <v>1.0245393518518518E-2</v>
      </c>
      <c r="J34" s="91">
        <f>'Winter Start Times'!C86</f>
        <v>0.78107872685185187</v>
      </c>
      <c r="K34" s="88"/>
      <c r="L34" s="88" t="str">
        <f>'Winter Start Times'!E86</f>
        <v>Tom Howarth</v>
      </c>
      <c r="M34" s="94"/>
    </row>
    <row r="35" spans="2:13" ht="23.1" customHeight="1" x14ac:dyDescent="0.25">
      <c r="B35" s="92">
        <f>'Winter Start Times'!B35</f>
        <v>5.2103472222222221E-3</v>
      </c>
      <c r="C35" s="87">
        <f>'Winter Start Times'!C35</f>
        <v>0.77604368055555562</v>
      </c>
      <c r="D35" s="94"/>
      <c r="E35" s="88" t="str">
        <f>'Winter Start Times'!E35</f>
        <v>Peter Thomson</v>
      </c>
      <c r="F35" s="94"/>
      <c r="G35" s="94"/>
      <c r="H35" s="88"/>
      <c r="I35" s="99">
        <f>'Winter Start Times'!B87</f>
        <v>1.0591620370370371E-2</v>
      </c>
      <c r="J35" s="91">
        <f>'Winter Start Times'!C87</f>
        <v>0.7814249537037038</v>
      </c>
      <c r="K35" s="88"/>
      <c r="L35" s="88" t="str">
        <f>'Winter Start Times'!E87</f>
        <v>Lewis McAfee</v>
      </c>
      <c r="M35" s="94"/>
    </row>
    <row r="36" spans="2:13" ht="23.1" customHeight="1" x14ac:dyDescent="0.25">
      <c r="B36" s="92">
        <f>'Winter Start Times'!B36</f>
        <v>5.3831712962962974E-3</v>
      </c>
      <c r="C36" s="87">
        <f>'Winter Start Times'!C36</f>
        <v>0.77621650462962966</v>
      </c>
      <c r="D36" s="94"/>
      <c r="E36" s="88" t="str">
        <f>'Winter Start Times'!E36</f>
        <v>Kevin Murray</v>
      </c>
      <c r="F36" s="94"/>
      <c r="G36" s="94"/>
      <c r="H36" s="88"/>
      <c r="I36" s="99">
        <f>'Winter Start Times'!B88</f>
        <v>1.0592060185185185E-2</v>
      </c>
      <c r="J36" s="91">
        <f>'Winter Start Times'!C88</f>
        <v>0.78142539351851859</v>
      </c>
      <c r="K36" s="88"/>
      <c r="L36" s="88" t="str">
        <f>'Winter Start Times'!E88</f>
        <v>Morgan Pritchard</v>
      </c>
      <c r="M36" s="94"/>
    </row>
    <row r="37" spans="2:13" ht="23.1" customHeight="1" x14ac:dyDescent="0.25">
      <c r="B37" s="92">
        <f>'Winter Start Times'!B37</f>
        <v>5.5575925925925931E-3</v>
      </c>
      <c r="C37" s="87">
        <f>'Winter Start Times'!C37</f>
        <v>0.77639092592592596</v>
      </c>
      <c r="D37" s="94"/>
      <c r="E37" s="88" t="str">
        <f>'Winter Start Times'!E37</f>
        <v>Richard Needham</v>
      </c>
      <c r="F37" s="94"/>
      <c r="G37" s="94"/>
      <c r="H37" s="88"/>
      <c r="I37" s="99">
        <f>'Winter Start Times'!B89</f>
        <v>1.0765763888888891E-2</v>
      </c>
      <c r="J37" s="91">
        <f>'Winter Start Times'!C89</f>
        <v>0.78159909722222221</v>
      </c>
      <c r="K37" s="88"/>
      <c r="L37" s="88" t="str">
        <f>'Winter Start Times'!E89</f>
        <v>Oliver Thomson</v>
      </c>
      <c r="M37" s="94"/>
    </row>
    <row r="38" spans="2:13" ht="23.1" customHeight="1" x14ac:dyDescent="0.25">
      <c r="B38" s="92">
        <f>'Winter Start Times'!B38</f>
        <v>6.2519212962962954E-3</v>
      </c>
      <c r="C38" s="87">
        <f>'Winter Start Times'!C38</f>
        <v>0.77708525462962963</v>
      </c>
      <c r="D38" s="94"/>
      <c r="E38" s="88" t="str">
        <f>'Winter Start Times'!E38</f>
        <v>Pam Hardman</v>
      </c>
      <c r="F38" s="94"/>
      <c r="G38" s="94"/>
      <c r="H38" s="88"/>
      <c r="I38" s="99">
        <f>'Winter Start Times'!B90</f>
        <v>1.0937916666666665E-2</v>
      </c>
      <c r="J38" s="91">
        <f>'Winter Start Times'!C90</f>
        <v>0.78177125000000003</v>
      </c>
      <c r="K38" s="88"/>
      <c r="L38" s="88" t="str">
        <f>'Winter Start Times'!E90</f>
        <v>Dan Gregson</v>
      </c>
      <c r="M38" s="94"/>
    </row>
    <row r="39" spans="2:13" ht="23.1" customHeight="1" x14ac:dyDescent="0.25">
      <c r="B39" s="92">
        <f>'Winter Start Times'!B39</f>
        <v>6.2523148148148147E-3</v>
      </c>
      <c r="C39" s="87">
        <f>'Winter Start Times'!C39</f>
        <v>0.77708564814814818</v>
      </c>
      <c r="D39" s="94"/>
      <c r="E39" s="88" t="str">
        <f>'Winter Start Times'!E39</f>
        <v>Terri Eccles</v>
      </c>
      <c r="F39" s="94"/>
      <c r="G39" s="94"/>
      <c r="H39" s="88"/>
      <c r="I39" s="99">
        <f>'Winter Start Times'!B91</f>
        <v>1.0938310185185186E-2</v>
      </c>
      <c r="J39" s="91">
        <f>'Winter Start Times'!C91</f>
        <v>0.78177164351851858</v>
      </c>
      <c r="K39" s="88"/>
      <c r="L39" s="88" t="str">
        <f>'Winter Start Times'!E91</f>
        <v>Guest 45:00</v>
      </c>
      <c r="M39" s="94"/>
    </row>
    <row r="40" spans="2:13" ht="23.1" customHeight="1" x14ac:dyDescent="0.25">
      <c r="B40" s="92">
        <f>'Winter Start Times'!B40</f>
        <v>6.5975925925925924E-3</v>
      </c>
      <c r="C40" s="87">
        <f>'Winter Start Times'!C40</f>
        <v>0.777430925925926</v>
      </c>
      <c r="D40" s="94"/>
      <c r="E40" s="88" t="str">
        <f>'Winter Start Times'!E40</f>
        <v>Claire Markham</v>
      </c>
      <c r="F40" s="94"/>
      <c r="G40" s="94"/>
      <c r="H40" s="88"/>
      <c r="I40" s="99">
        <f>'Winter Start Times'!B92</f>
        <v>1.1111157407407408E-2</v>
      </c>
      <c r="J40" s="91">
        <f>'Winter Start Times'!C92</f>
        <v>0.78194449074074079</v>
      </c>
      <c r="K40" s="88"/>
      <c r="L40" s="88" t="str">
        <f>'Winter Start Times'!E92</f>
        <v>Alex Tate</v>
      </c>
      <c r="M40" s="94"/>
    </row>
    <row r="41" spans="2:13" ht="23.1" customHeight="1" x14ac:dyDescent="0.25">
      <c r="B41" s="92">
        <f>'Winter Start Times'!B41</f>
        <v>6.5981712962962964E-3</v>
      </c>
      <c r="C41" s="87">
        <f>'Winter Start Times'!C41</f>
        <v>0.77743150462962962</v>
      </c>
      <c r="D41" s="94"/>
      <c r="E41" s="88" t="str">
        <f>'Winter Start Times'!E41</f>
        <v>Ian Tate</v>
      </c>
      <c r="F41" s="94"/>
      <c r="G41" s="94"/>
      <c r="H41" s="88"/>
      <c r="I41" s="99">
        <f>'Winter Start Times'!B93</f>
        <v>1.1286203703703703E-2</v>
      </c>
      <c r="J41" s="91">
        <f>'Winter Start Times'!C93</f>
        <v>0.78211953703703707</v>
      </c>
      <c r="K41" s="88"/>
      <c r="L41" s="88" t="str">
        <f>'Winter Start Times'!E93</f>
        <v>Maddy Markham</v>
      </c>
      <c r="M41" s="94"/>
    </row>
    <row r="42" spans="2:13" ht="23.1" customHeight="1" x14ac:dyDescent="0.25">
      <c r="B42" s="92">
        <f>'Winter Start Times'!B42</f>
        <v>6.599282407407407E-3</v>
      </c>
      <c r="C42" s="87">
        <f>'Winter Start Times'!C42</f>
        <v>0.77743261574074074</v>
      </c>
      <c r="D42" s="94"/>
      <c r="E42" s="88" t="str">
        <f>'Winter Start Times'!E42</f>
        <v>Richard Storey</v>
      </c>
      <c r="F42" s="94"/>
      <c r="G42" s="94"/>
      <c r="H42" s="88"/>
      <c r="I42" s="99">
        <f>'Winter Start Times'!B94</f>
        <v>1.1806157407407408E-2</v>
      </c>
      <c r="J42" s="91">
        <f>'Winter Start Times'!C94</f>
        <v>0.7826394907407408</v>
      </c>
      <c r="K42" s="88"/>
      <c r="L42" s="88" t="str">
        <f>'Winter Start Times'!E94</f>
        <v>Gill Draper</v>
      </c>
      <c r="M42" s="94"/>
    </row>
    <row r="43" spans="2:13" ht="23.1" customHeight="1" x14ac:dyDescent="0.25">
      <c r="B43" s="92">
        <f>'Winter Start Times'!B43</f>
        <v>6.7714120370370376E-3</v>
      </c>
      <c r="C43" s="87">
        <f>'Winter Start Times'!C43</f>
        <v>0.77760474537037039</v>
      </c>
      <c r="D43" s="94"/>
      <c r="E43" s="88" t="str">
        <f>'Winter Start Times'!E43</f>
        <v>Georgina Read</v>
      </c>
      <c r="F43" s="94"/>
      <c r="G43" s="94"/>
      <c r="H43" s="88"/>
      <c r="I43" s="99">
        <f>'Winter Start Times'!B95</f>
        <v>1.1807129629629629E-2</v>
      </c>
      <c r="J43" s="91">
        <f>'Winter Start Times'!C95</f>
        <v>0.78264046296296297</v>
      </c>
      <c r="K43" s="88"/>
      <c r="L43" s="88" t="str">
        <f>'Winter Start Times'!E95</f>
        <v>Mark Selby</v>
      </c>
      <c r="M43" s="94"/>
    </row>
    <row r="44" spans="2:13" ht="23.1" customHeight="1" x14ac:dyDescent="0.25">
      <c r="B44" s="92">
        <f>'Winter Start Times'!B44</f>
        <v>6.7725694444444448E-3</v>
      </c>
      <c r="C44" s="87">
        <f>'Winter Start Times'!C44</f>
        <v>0.77760590277777786</v>
      </c>
      <c r="D44" s="94"/>
      <c r="E44" s="88" t="str">
        <f>'Winter Start Times'!E44</f>
        <v>Mick Widdop</v>
      </c>
      <c r="F44" s="94"/>
      <c r="G44" s="94"/>
      <c r="H44" s="88"/>
      <c r="I44" s="99">
        <f>'Winter Start Times'!B96</f>
        <v>1.1979953703703703E-2</v>
      </c>
      <c r="J44" s="91">
        <f>'Winter Start Times'!C96</f>
        <v>0.78281328703703712</v>
      </c>
      <c r="K44" s="88"/>
      <c r="L44" s="88" t="str">
        <f>'Winter Start Times'!E96</f>
        <v>Guest 42:30</v>
      </c>
      <c r="M44" s="94"/>
    </row>
    <row r="45" spans="2:13" ht="23.1" customHeight="1" x14ac:dyDescent="0.25">
      <c r="B45" s="92">
        <f>'Winter Start Times'!B45</f>
        <v>6.9451388888888887E-3</v>
      </c>
      <c r="C45" s="87">
        <f>'Winter Start Times'!C45</f>
        <v>0.77777847222222229</v>
      </c>
      <c r="D45" s="94"/>
      <c r="E45" s="88" t="str">
        <f>'Winter Start Times'!E45</f>
        <v>Greg Oulton</v>
      </c>
      <c r="F45" s="94"/>
      <c r="G45" s="94"/>
      <c r="H45" s="88"/>
      <c r="I45" s="99">
        <f>'Winter Start Times'!B97</f>
        <v>1.1980208333333332E-2</v>
      </c>
      <c r="J45" s="91">
        <f>'Winter Start Times'!C97</f>
        <v>0.78281354166666672</v>
      </c>
      <c r="K45" s="88"/>
      <c r="L45" s="88" t="str">
        <f>'Winter Start Times'!E97</f>
        <v>Joe Greenwood</v>
      </c>
      <c r="M45" s="94"/>
    </row>
    <row r="46" spans="2:13" ht="23.1" customHeight="1" x14ac:dyDescent="0.25">
      <c r="B46" s="92">
        <f>'Winter Start Times'!B46</f>
        <v>6.9455787037037029E-3</v>
      </c>
      <c r="C46" s="87">
        <f>'Winter Start Times'!C46</f>
        <v>0.77777891203703708</v>
      </c>
      <c r="D46" s="94"/>
      <c r="E46" s="88" t="str">
        <f>'Winter Start Times'!E46</f>
        <v>Julia Rolfe</v>
      </c>
      <c r="F46" s="94"/>
      <c r="G46" s="94"/>
      <c r="H46" s="88"/>
      <c r="I46" s="99">
        <f>'Winter Start Times'!B98</f>
        <v>1.2326736111111111E-2</v>
      </c>
      <c r="J46" s="91">
        <f>'Winter Start Times'!C98</f>
        <v>0.7831600694444445</v>
      </c>
      <c r="K46" s="88"/>
      <c r="L46" s="88" t="str">
        <f>'Winter Start Times'!E98</f>
        <v>Chris Cottam</v>
      </c>
      <c r="M46" s="94"/>
    </row>
    <row r="47" spans="2:13" ht="23.1" customHeight="1" x14ac:dyDescent="0.25">
      <c r="B47" s="92">
        <f>'Winter Start Times'!B47</f>
        <v>7.1183564814814816E-3</v>
      </c>
      <c r="C47" s="87">
        <f>'Winter Start Times'!C47</f>
        <v>0.77795168981481488</v>
      </c>
      <c r="D47" s="94"/>
      <c r="E47" s="88" t="str">
        <f>'Winter Start Times'!E47</f>
        <v>Catherine MacLachlan</v>
      </c>
      <c r="F47" s="94"/>
      <c r="G47" s="94"/>
      <c r="H47" s="88"/>
      <c r="I47" s="99">
        <f>'Winter Start Times'!B99</f>
        <v>1.250011574074074E-2</v>
      </c>
      <c r="J47" s="91">
        <f>'Winter Start Times'!C99</f>
        <v>0.7833334490740741</v>
      </c>
      <c r="K47" s="88"/>
      <c r="L47" s="88" t="str">
        <f>'Winter Start Times'!E99</f>
        <v>Andy Draper</v>
      </c>
      <c r="M47" s="94"/>
    </row>
    <row r="48" spans="2:13" ht="23.1" customHeight="1" x14ac:dyDescent="0.25">
      <c r="B48" s="92">
        <f>'Winter Start Times'!B48</f>
        <v>7.1189120370370373E-3</v>
      </c>
      <c r="C48" s="87">
        <f>'Winter Start Times'!C48</f>
        <v>0.77795224537037044</v>
      </c>
      <c r="D48" s="94"/>
      <c r="E48" s="88" t="str">
        <f>'Winter Start Times'!E48</f>
        <v>Guest 50:00</v>
      </c>
      <c r="F48" s="94"/>
      <c r="G48" s="94"/>
      <c r="H48" s="88"/>
      <c r="I48" s="99">
        <f>'Winter Start Times'!B100</f>
        <v>1.267412037037037E-2</v>
      </c>
      <c r="J48" s="91">
        <f>'Winter Start Times'!C100</f>
        <v>0.78350745370370378</v>
      </c>
      <c r="K48" s="88"/>
      <c r="L48" s="88" t="str">
        <f>'Winter Start Times'!E100</f>
        <v>Dom Kirby</v>
      </c>
      <c r="M48" s="94"/>
    </row>
    <row r="49" spans="2:13" ht="23.1" customHeight="1" x14ac:dyDescent="0.25">
      <c r="B49" s="92">
        <f>'Winter Start Times'!B49</f>
        <v>7.1192592592592592E-3</v>
      </c>
      <c r="C49" s="87">
        <f>'Winter Start Times'!C49</f>
        <v>0.77795259259259264</v>
      </c>
      <c r="D49" s="94"/>
      <c r="E49" s="88" t="str">
        <f>'Winter Start Times'!E49</f>
        <v>Katy McIntyre</v>
      </c>
      <c r="F49" s="94"/>
      <c r="G49" s="94"/>
      <c r="H49" s="88"/>
      <c r="I49" s="99">
        <f>'Winter Start Times'!B101</f>
        <v>1.3195208333333333E-2</v>
      </c>
      <c r="J49" s="91">
        <f>'Winter Start Times'!C101</f>
        <v>0.78402854166666669</v>
      </c>
      <c r="K49" s="88"/>
      <c r="L49" s="88" t="str">
        <f>'Winter Start Times'!E101</f>
        <v>Guest 40:00</v>
      </c>
      <c r="M49" s="94"/>
    </row>
    <row r="50" spans="2:13" ht="23.1" customHeight="1" x14ac:dyDescent="0.25">
      <c r="B50" s="92">
        <f>'Winter Start Times'!B50</f>
        <v>7.1193055555555558E-3</v>
      </c>
      <c r="C50" s="87">
        <f>'Winter Start Times'!C50</f>
        <v>0.77795263888888888</v>
      </c>
      <c r="D50" s="94"/>
      <c r="E50" s="88" t="str">
        <f>'Winter Start Times'!E50</f>
        <v>Kim Dykes</v>
      </c>
      <c r="F50" s="94"/>
      <c r="G50" s="94"/>
      <c r="H50" s="88"/>
      <c r="I50" s="99">
        <f>'Winter Start Times'!B102</f>
        <v>1.3195439814814814E-2</v>
      </c>
      <c r="J50" s="91">
        <f>'Winter Start Times'!C102</f>
        <v>0.78402877314814823</v>
      </c>
      <c r="K50" s="88"/>
      <c r="L50" s="88" t="str">
        <f>'Winter Start Times'!E102</f>
        <v>James Whittle</v>
      </c>
      <c r="M50" s="94"/>
    </row>
    <row r="51" spans="2:13" ht="23.1" customHeight="1" x14ac:dyDescent="0.25">
      <c r="B51" s="92">
        <f>'Winter Start Times'!B51</f>
        <v>7.1202083333333334E-3</v>
      </c>
      <c r="C51" s="87">
        <f>'Winter Start Times'!C51</f>
        <v>0.77795354166666675</v>
      </c>
      <c r="D51" s="94"/>
      <c r="E51" s="88" t="str">
        <f>'Winter Start Times'!E51</f>
        <v>Ruth Williams</v>
      </c>
      <c r="F51" s="94"/>
      <c r="G51" s="94"/>
      <c r="H51" s="88"/>
      <c r="I51" s="99">
        <f>'Winter Start Times'!B103</f>
        <v>1.3542407407407408E-2</v>
      </c>
      <c r="J51" s="91">
        <f>'Winter Start Times'!C103</f>
        <v>0.78437574074074079</v>
      </c>
      <c r="K51" s="88"/>
      <c r="L51" s="88" t="str">
        <f>'Winter Start Times'!E103</f>
        <v>Guest 37:30</v>
      </c>
      <c r="M51" s="94"/>
    </row>
    <row r="52" spans="2:13" ht="23.1" customHeight="1" x14ac:dyDescent="0.25">
      <c r="B52" s="92">
        <f>'Winter Start Times'!B52</f>
        <v>7.2935185185185178E-3</v>
      </c>
      <c r="C52" s="87">
        <f>'Winter Start Times'!C52</f>
        <v>0.77812685185185193</v>
      </c>
      <c r="D52" s="94"/>
      <c r="E52" s="88" t="str">
        <f>'Winter Start Times'!E52</f>
        <v>Nigel Simpkin</v>
      </c>
      <c r="F52" s="94"/>
      <c r="G52" s="94"/>
      <c r="H52" s="88"/>
      <c r="I52" s="99">
        <f>'Winter Start Times'!B104</f>
        <v>1.3890648148148147E-2</v>
      </c>
      <c r="J52" s="91">
        <f>'Winter Start Times'!C104</f>
        <v>0.78472398148148148</v>
      </c>
      <c r="K52" s="88"/>
      <c r="L52" s="88" t="str">
        <f>'Winter Start Times'!E104</f>
        <v>Mike Toft</v>
      </c>
      <c r="M52" s="94"/>
    </row>
    <row r="53" spans="2:13" ht="23.1" customHeight="1" x14ac:dyDescent="0.25">
      <c r="B53" s="92">
        <f>'Winter Start Times'!B53</f>
        <v>7.2936574074074067E-3</v>
      </c>
      <c r="C53" s="87">
        <f>'Winter Start Times'!C53</f>
        <v>0.77812699074074076</v>
      </c>
      <c r="D53" s="94"/>
      <c r="E53" s="88" t="str">
        <f>'Winter Start Times'!E53</f>
        <v>Peter Reid</v>
      </c>
      <c r="F53" s="94"/>
      <c r="G53" s="94"/>
      <c r="H53" s="88"/>
      <c r="I53" s="99">
        <f>'Winter Start Times'!B105</f>
        <v>1.4063217592592592E-2</v>
      </c>
      <c r="J53" s="91">
        <f>'Winter Start Times'!C105</f>
        <v>0.78489655092592592</v>
      </c>
      <c r="K53" s="88"/>
      <c r="L53" s="88" t="str">
        <f>'Winter Start Times'!E105</f>
        <v>Guest 35:00</v>
      </c>
      <c r="M53" s="94"/>
    </row>
    <row r="54" spans="2:13" ht="23.1" customHeight="1" x14ac:dyDescent="0.25">
      <c r="B54" s="92">
        <f>'Winter Start Times'!B54</f>
        <v>7.293888888888888E-3</v>
      </c>
      <c r="C54" s="87">
        <f>'Winter Start Times'!C54</f>
        <v>0.7781272222222223</v>
      </c>
      <c r="D54" s="94"/>
      <c r="E54" s="88" t="str">
        <f>'Winter Start Times'!E54</f>
        <v>Stephen Wise</v>
      </c>
      <c r="F54" s="94"/>
      <c r="G54" s="94"/>
      <c r="H54" s="88"/>
      <c r="I54" s="99">
        <f>'Winter Start Times'!B106</f>
        <v>1.4583425925925927E-2</v>
      </c>
      <c r="J54" s="91">
        <f>'Winter Start Times'!C106</f>
        <v>0.78541675925925925</v>
      </c>
      <c r="K54" s="88"/>
      <c r="L54" s="88" t="str">
        <f>'Winter Start Times'!E106</f>
        <v>Alistair Leivers</v>
      </c>
      <c r="M54" s="94"/>
    </row>
    <row r="55" spans="2:13" ht="23.1" customHeight="1" x14ac:dyDescent="0.25">
      <c r="B55" s="92">
        <f>'Winter Start Times'!B55</f>
        <v>7.4654398148148154E-3</v>
      </c>
      <c r="C55" s="87">
        <f>'Winter Start Times'!C55</f>
        <v>0.77829877314814822</v>
      </c>
      <c r="D55" s="94"/>
      <c r="E55" s="88" t="str">
        <f>'Winter Start Times'!E55</f>
        <v>Barbara Holmes</v>
      </c>
      <c r="F55" s="88"/>
      <c r="G55" s="88"/>
      <c r="H55" s="88"/>
      <c r="I55" s="99">
        <f>'Winter Start Times'!B107</f>
        <v>1.5453472222222223E-2</v>
      </c>
      <c r="J55" s="91">
        <f>'Winter Start Times'!C107</f>
        <v>0.78628680555555563</v>
      </c>
      <c r="K55" s="88"/>
      <c r="L55" s="88" t="str">
        <f>'Winter Start Times'!E107</f>
        <v>Ross McKelvie</v>
      </c>
      <c r="M55" s="88"/>
    </row>
    <row r="56" spans="2:13" ht="23.1" customHeight="1" x14ac:dyDescent="0.25">
      <c r="B56" s="86"/>
      <c r="C56" s="87"/>
      <c r="D56" s="88"/>
      <c r="E56" s="88"/>
      <c r="F56" s="88"/>
      <c r="G56" s="88"/>
      <c r="H56" s="88"/>
      <c r="I56" s="90"/>
      <c r="J56" s="91"/>
      <c r="K56" s="88"/>
      <c r="L56" s="88"/>
      <c r="M56" s="88"/>
    </row>
  </sheetData>
  <conditionalFormatting sqref="E4:E55">
    <cfRule type="containsText" dxfId="14" priority="1" operator="containsText" text="Guest">
      <formula>NOT(ISERROR(SEARCH("Guest",E4)))</formula>
    </cfRule>
  </conditionalFormatting>
  <conditionalFormatting sqref="L4:L55">
    <cfRule type="containsText" dxfId="13" priority="2" operator="containsText" text="Guest">
      <formula>NOT(ISERROR(SEARCH("Guest",L4)))</formula>
    </cfRule>
  </conditionalFormatting>
  <pageMargins left="0.34" right="0.15748031496062992" top="0.59" bottom="0.36" header="0.31496062992125984" footer="0.31496062992125984"/>
  <pageSetup paperSize="9" scale="64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107"/>
  <sheetViews>
    <sheetView topLeftCell="A81" zoomScaleNormal="100" workbookViewId="0">
      <selection activeCell="A107" sqref="A107:E107"/>
    </sheetView>
  </sheetViews>
  <sheetFormatPr defaultColWidth="8.88671875" defaultRowHeight="12" x14ac:dyDescent="0.25"/>
  <cols>
    <col min="1" max="1" width="8.88671875" style="1"/>
    <col min="2" max="3" width="8.88671875" style="8" customWidth="1"/>
    <col min="4" max="4" width="4.44140625" style="8" customWidth="1"/>
    <col min="5" max="5" width="17.6640625" style="1" customWidth="1"/>
    <col min="6" max="16384" width="8.88671875" style="1"/>
  </cols>
  <sheetData>
    <row r="1" spans="1:5" x14ac:dyDescent="0.25">
      <c r="A1" s="8" t="s">
        <v>122</v>
      </c>
      <c r="B1" s="1"/>
      <c r="C1" s="2">
        <v>0.77083333333333337</v>
      </c>
      <c r="D1" s="1"/>
    </row>
    <row r="2" spans="1:5" x14ac:dyDescent="0.25">
      <c r="A2" s="1">
        <v>0</v>
      </c>
    </row>
    <row r="3" spans="1:5" ht="27.6" x14ac:dyDescent="0.3">
      <c r="B3" s="42" t="s">
        <v>120</v>
      </c>
      <c r="C3" s="32" t="s">
        <v>133</v>
      </c>
    </row>
    <row r="4" spans="1:5" x14ac:dyDescent="0.25">
      <c r="A4" s="1">
        <f>A2+1</f>
        <v>1</v>
      </c>
      <c r="B4" s="8">
        <f>IF(Runners!A4&lt;&gt;"",SMALL(Runners!DA$5:DA$204,A4),"")</f>
        <v>3.1264120370370374E-3</v>
      </c>
      <c r="C4" s="8">
        <f>IF(B4&lt;&gt;"",B4+C$1,"")</f>
        <v>0.77395974537037038</v>
      </c>
      <c r="E4" s="1" t="str">
        <f>VLOOKUP(B4,Runners!DA$5:DE$204,5,FALSE)</f>
        <v>Liz Boon</v>
      </c>
    </row>
    <row r="5" spans="1:5" x14ac:dyDescent="0.25">
      <c r="A5" s="1">
        <f t="shared" ref="A5:A68" si="0">A4+1</f>
        <v>2</v>
      </c>
      <c r="B5" s="8">
        <f>IF(Runners!A5&lt;&gt;"",SMALL(Runners!DA$5:DA$204,A5),"")</f>
        <v>3.1267129629629631E-3</v>
      </c>
      <c r="C5" s="8">
        <f t="shared" ref="C5:C68" si="1">IF(B5&lt;&gt;"",B5+C$1,"")</f>
        <v>0.77396004629629633</v>
      </c>
      <c r="E5" s="1" t="str">
        <f>VLOOKUP(B5,Runners!DA$5:DE$204,5,FALSE)</f>
        <v>Michelle Sheridan</v>
      </c>
    </row>
    <row r="6" spans="1:5" x14ac:dyDescent="0.25">
      <c r="A6" s="1">
        <f t="shared" si="0"/>
        <v>3</v>
      </c>
      <c r="B6" s="8">
        <f>IF(Runners!A6&lt;&gt;"",SMALL(Runners!DA$5:DA$204,A6),"")</f>
        <v>3.4743981481481479E-3</v>
      </c>
      <c r="C6" s="8">
        <f t="shared" si="1"/>
        <v>0.77430773148148146</v>
      </c>
      <c r="E6" s="1" t="str">
        <f>VLOOKUP(B6,Runners!DA$5:DE$204,5,FALSE)</f>
        <v>Sarah Cook</v>
      </c>
    </row>
    <row r="7" spans="1:5" x14ac:dyDescent="0.25">
      <c r="A7" s="1">
        <f t="shared" si="0"/>
        <v>4</v>
      </c>
      <c r="B7" s="8">
        <f>IF(Runners!A7&lt;&gt;"",SMALL(Runners!DA$5:DA$204,A7),"")</f>
        <v>4.3426388888888889E-3</v>
      </c>
      <c r="C7" s="8">
        <f t="shared" si="1"/>
        <v>0.77517597222222223</v>
      </c>
      <c r="E7" s="1" t="str">
        <f>VLOOKUP(B7,Runners!DA$5:DE$204,5,FALSE)</f>
        <v>Trevor Roberts</v>
      </c>
    </row>
    <row r="8" spans="1:5" x14ac:dyDescent="0.25">
      <c r="A8" s="1">
        <f t="shared" si="0"/>
        <v>5</v>
      </c>
      <c r="B8" s="8">
        <f>IF(Runners!A8&lt;&gt;"",SMALL(Runners!DA$5:DA$204,A8),"")</f>
        <v>5.0353703703703706E-3</v>
      </c>
      <c r="C8" s="8">
        <f t="shared" si="1"/>
        <v>0.77586870370370375</v>
      </c>
      <c r="E8" s="1" t="str">
        <f>VLOOKUP(B8,Runners!DA$5:DE$204,5,FALSE)</f>
        <v>Gillian Oliver</v>
      </c>
    </row>
    <row r="9" spans="1:5" x14ac:dyDescent="0.25">
      <c r="A9" s="1">
        <f t="shared" si="0"/>
        <v>6</v>
      </c>
      <c r="B9" s="8">
        <f>IF(Runners!A9&lt;&gt;"",SMALL(Runners!DA$5:DA$204,A9),"")</f>
        <v>5.2099537037037036E-3</v>
      </c>
      <c r="C9" s="8">
        <f t="shared" si="1"/>
        <v>0.77604328703703707</v>
      </c>
      <c r="E9" s="1" t="str">
        <f>VLOOKUP(B9,Runners!DA$5:DE$204,5,FALSE)</f>
        <v>Matt Kay</v>
      </c>
    </row>
    <row r="10" spans="1:5" x14ac:dyDescent="0.25">
      <c r="A10" s="1">
        <f t="shared" si="0"/>
        <v>7</v>
      </c>
      <c r="B10" s="8">
        <f>IF(Runners!A10&lt;&gt;"",SMALL(Runners!DA$5:DA$204,A10),"")</f>
        <v>5.731296296296296E-3</v>
      </c>
      <c r="C10" s="8">
        <f t="shared" si="1"/>
        <v>0.77656462962962969</v>
      </c>
      <c r="E10" s="1" t="str">
        <f>VLOOKUP(B10,Runners!DA$5:DE$204,5,FALSE)</f>
        <v>Ruth Bye</v>
      </c>
    </row>
    <row r="11" spans="1:5" x14ac:dyDescent="0.25">
      <c r="A11" s="1">
        <f t="shared" si="0"/>
        <v>8</v>
      </c>
      <c r="B11" s="8">
        <f>IF(Runners!A11&lt;&gt;"",SMALL(Runners!DA$5:DA$204,A11),"")</f>
        <v>5.9030092592592589E-3</v>
      </c>
      <c r="C11" s="8">
        <f t="shared" si="1"/>
        <v>0.77673634259259261</v>
      </c>
      <c r="E11" s="1" t="str">
        <f>VLOOKUP(B11,Runners!DA$5:DE$204,5,FALSE)</f>
        <v>Bob Clough</v>
      </c>
    </row>
    <row r="12" spans="1:5" x14ac:dyDescent="0.25">
      <c r="A12" s="1">
        <f t="shared" si="0"/>
        <v>9</v>
      </c>
      <c r="B12" s="8">
        <f>IF(Runners!A12&lt;&gt;"",SMALL(Runners!DA$5:DA$204,A12),"")</f>
        <v>5.9050694444444446E-3</v>
      </c>
      <c r="C12" s="8">
        <f t="shared" si="1"/>
        <v>0.77673840277777784</v>
      </c>
      <c r="E12" s="1" t="str">
        <f>VLOOKUP(B12,Runners!DA$5:DE$204,5,FALSE)</f>
        <v>Sylvia Gittins</v>
      </c>
    </row>
    <row r="13" spans="1:5" x14ac:dyDescent="0.25">
      <c r="A13" s="1">
        <f t="shared" si="0"/>
        <v>10</v>
      </c>
      <c r="B13" s="8">
        <f>IF(Runners!A13&lt;&gt;"",SMALL(Runners!DA$5:DA$204,A13),"")</f>
        <v>6.0772916666666666E-3</v>
      </c>
      <c r="C13" s="8">
        <f t="shared" si="1"/>
        <v>0.77691062500000008</v>
      </c>
      <c r="E13" s="1" t="str">
        <f>VLOOKUP(B13,Runners!DA$5:DE$204,5,FALSE)</f>
        <v>Guest 60:00</v>
      </c>
    </row>
    <row r="14" spans="1:5" x14ac:dyDescent="0.25">
      <c r="A14" s="1">
        <f t="shared" si="0"/>
        <v>11</v>
      </c>
      <c r="B14" s="8">
        <f>IF(Runners!A14&lt;&gt;"",SMALL(Runners!DA$5:DA$204,A14),"")</f>
        <v>6.2509722222222229E-3</v>
      </c>
      <c r="C14" s="8">
        <f t="shared" si="1"/>
        <v>0.77708430555555563</v>
      </c>
      <c r="E14" s="1" t="str">
        <f>VLOOKUP(B14,Runners!DA$5:DE$204,5,FALSE)</f>
        <v>Jacqui Murray</v>
      </c>
    </row>
    <row r="15" spans="1:5" x14ac:dyDescent="0.25">
      <c r="A15" s="1">
        <f t="shared" si="0"/>
        <v>12</v>
      </c>
      <c r="B15" s="8">
        <f>IF(Runners!A15&lt;&gt;"",SMALL(Runners!DA$5:DA$204,A15),"")</f>
        <v>6.9466435185185178E-3</v>
      </c>
      <c r="C15" s="8">
        <f t="shared" si="1"/>
        <v>0.77777997685185185</v>
      </c>
      <c r="E15" s="1" t="str">
        <f>VLOOKUP(B15,Runners!DA$5:DE$204,5,FALSE)</f>
        <v>Simon Smith</v>
      </c>
    </row>
    <row r="16" spans="1:5" x14ac:dyDescent="0.25">
      <c r="A16" s="1">
        <f t="shared" si="0"/>
        <v>13</v>
      </c>
      <c r="B16" s="8">
        <f>IF(Runners!A16&lt;&gt;"",SMALL(Runners!DA$5:DA$204,A16),"")</f>
        <v>8.1602777777777784E-3</v>
      </c>
      <c r="C16" s="8">
        <f t="shared" si="1"/>
        <v>0.7789936111111111</v>
      </c>
      <c r="E16" s="1" t="str">
        <f>VLOOKUP(B16,Runners!DA$5:DE$204,5,FALSE)</f>
        <v>Emma Johnston</v>
      </c>
    </row>
    <row r="17" spans="1:5" x14ac:dyDescent="0.25">
      <c r="A17" s="1">
        <f t="shared" si="0"/>
        <v>14</v>
      </c>
      <c r="B17" s="8">
        <f>IF(Runners!A17&lt;&gt;"",SMALL(Runners!DA$5:DA$204,A17),"")</f>
        <v>8.1609027777777791E-3</v>
      </c>
      <c r="C17" s="8">
        <f t="shared" si="1"/>
        <v>0.77899423611111118</v>
      </c>
      <c r="E17" s="1" t="str">
        <f>VLOOKUP(B17,Runners!DA$5:DE$204,5,FALSE)</f>
        <v>Kathy Gaunt</v>
      </c>
    </row>
    <row r="18" spans="1:5" x14ac:dyDescent="0.25">
      <c r="A18" s="1">
        <f t="shared" si="0"/>
        <v>15</v>
      </c>
      <c r="B18" s="8">
        <f>IF(Runners!A18&lt;&gt;"",SMALL(Runners!DA$5:DA$204,A18),"")</f>
        <v>8.1619907407407405E-3</v>
      </c>
      <c r="C18" s="8">
        <f t="shared" si="1"/>
        <v>0.77899532407407412</v>
      </c>
      <c r="E18" s="1" t="str">
        <f>VLOOKUP(B18,Runners!DA$5:DE$204,5,FALSE)</f>
        <v>Sue Henry</v>
      </c>
    </row>
    <row r="19" spans="1:5" x14ac:dyDescent="0.25">
      <c r="A19" s="1">
        <f t="shared" si="0"/>
        <v>16</v>
      </c>
      <c r="B19" s="8">
        <f>IF(Runners!A19&lt;&gt;"",SMALL(Runners!DA$5:DA$204,A19),"")</f>
        <v>8.3346296296296293E-3</v>
      </c>
      <c r="C19" s="8">
        <f t="shared" si="1"/>
        <v>0.77916796296296298</v>
      </c>
      <c r="E19" s="1" t="str">
        <f>VLOOKUP(B19,Runners!DA$5:DE$204,5,FALSE)</f>
        <v>Laura Byrne</v>
      </c>
    </row>
    <row r="20" spans="1:5" x14ac:dyDescent="0.25">
      <c r="A20" s="1">
        <f t="shared" si="0"/>
        <v>17</v>
      </c>
      <c r="B20" s="8">
        <f>IF(Runners!A20&lt;&gt;"",SMALL(Runners!DA$5:DA$204,A20),"")</f>
        <v>8.3346990740740742E-3</v>
      </c>
      <c r="C20" s="8">
        <f t="shared" si="1"/>
        <v>0.7791680324074074</v>
      </c>
      <c r="E20" s="1" t="str">
        <f>VLOOKUP(B20,Runners!DA$5:DE$204,5,FALSE)</f>
        <v>Liah Murphy</v>
      </c>
    </row>
    <row r="21" spans="1:5" x14ac:dyDescent="0.25">
      <c r="A21" s="1">
        <f t="shared" si="0"/>
        <v>18</v>
      </c>
      <c r="B21" s="8">
        <f>IF(Runners!A21&lt;&gt;"",SMALL(Runners!DA$5:DA$204,A21),"")</f>
        <v>8.5088425925925922E-3</v>
      </c>
      <c r="C21" s="8">
        <f t="shared" si="1"/>
        <v>0.77934217592592592</v>
      </c>
      <c r="E21" s="1" t="str">
        <f>VLOOKUP(B21,Runners!DA$5:DE$204,5,FALSE)</f>
        <v>Pam Binns</v>
      </c>
    </row>
    <row r="22" spans="1:5" x14ac:dyDescent="0.25">
      <c r="A22" s="1">
        <f t="shared" si="0"/>
        <v>19</v>
      </c>
      <c r="B22" s="8">
        <f>IF(Runners!A22&lt;&gt;"",SMALL(Runners!DA$5:DA$204,A22),"")</f>
        <v>8.6808101851851855E-3</v>
      </c>
      <c r="C22" s="8">
        <f t="shared" si="1"/>
        <v>0.77951414351851855</v>
      </c>
      <c r="E22" s="1" t="str">
        <f>VLOOKUP(B22,Runners!DA$5:DE$204,5,FALSE)</f>
        <v>Carolyn Melvin</v>
      </c>
    </row>
    <row r="23" spans="1:5" x14ac:dyDescent="0.25">
      <c r="A23" s="1">
        <f t="shared" si="0"/>
        <v>20</v>
      </c>
      <c r="B23" s="8">
        <f>IF(Runners!A23&lt;&gt;"",SMALL(Runners!DA$5:DA$204,A23),"")</f>
        <v>8.6816666666666674E-3</v>
      </c>
      <c r="C23" s="8">
        <f t="shared" si="1"/>
        <v>0.77951500000000007</v>
      </c>
      <c r="E23" s="1" t="str">
        <f>VLOOKUP(B23,Runners!DA$5:DE$204,5,FALSE)</f>
        <v>Juli Wiseman</v>
      </c>
    </row>
    <row r="24" spans="1:5" x14ac:dyDescent="0.25">
      <c r="A24" s="1">
        <f t="shared" si="0"/>
        <v>21</v>
      </c>
      <c r="B24" s="8">
        <f>IF(Runners!A24&lt;&gt;"",SMALL(Runners!DA$5:DA$204,A24),"")</f>
        <v>8.8546527777777773E-3</v>
      </c>
      <c r="C24" s="8">
        <f t="shared" si="1"/>
        <v>0.77968798611111112</v>
      </c>
      <c r="E24" s="1" t="str">
        <f>VLOOKUP(B24,Runners!DA$5:DE$204,5,FALSE)</f>
        <v>Debbie Francis</v>
      </c>
    </row>
    <row r="25" spans="1:5" x14ac:dyDescent="0.25">
      <c r="A25" s="1">
        <f t="shared" si="0"/>
        <v>22</v>
      </c>
      <c r="B25" s="8">
        <f>IF(Runners!A25&lt;&gt;"",SMALL(Runners!DA$5:DA$204,A25),"")</f>
        <v>8.8565509259259257E-3</v>
      </c>
      <c r="C25" s="8">
        <f t="shared" si="1"/>
        <v>0.77968988425925934</v>
      </c>
      <c r="E25" s="1" t="str">
        <f>VLOOKUP(B25,Runners!DA$5:DE$204,5,FALSE)</f>
        <v>Vicki Richardson</v>
      </c>
    </row>
    <row r="26" spans="1:5" x14ac:dyDescent="0.25">
      <c r="A26" s="1">
        <f t="shared" si="0"/>
        <v>23</v>
      </c>
      <c r="B26" s="8">
        <f>IF(Runners!A26&lt;&gt;"",SMALL(Runners!DA$5:DA$204,A26),"")</f>
        <v>9.2027777777777785E-3</v>
      </c>
      <c r="C26" s="8">
        <f t="shared" si="1"/>
        <v>0.78003611111111115</v>
      </c>
      <c r="E26" s="1" t="str">
        <f>VLOOKUP(B26,Runners!DA$5:DE$204,5,FALSE)</f>
        <v>Linda Chadderton</v>
      </c>
    </row>
    <row r="27" spans="1:5" x14ac:dyDescent="0.25">
      <c r="A27" s="1">
        <f t="shared" si="0"/>
        <v>24</v>
      </c>
      <c r="B27" s="8">
        <f>IF(Runners!A27&lt;&gt;"",SMALL(Runners!DA$5:DA$204,A27),"")</f>
        <v>9.7224305555555553E-3</v>
      </c>
      <c r="C27" s="8">
        <f t="shared" si="1"/>
        <v>0.78055576388888892</v>
      </c>
      <c r="E27" s="1" t="str">
        <f>VLOOKUP(B27,Runners!DA$5:DE$204,5,FALSE)</f>
        <v>Bec Willetts</v>
      </c>
    </row>
    <row r="28" spans="1:5" x14ac:dyDescent="0.25">
      <c r="A28" s="1">
        <f t="shared" si="0"/>
        <v>25</v>
      </c>
      <c r="B28" s="8">
        <f>IF(Runners!A28&lt;&gt;"",SMALL(Runners!DA$5:DA$204,A28),"")</f>
        <v>9.7235416666666668E-3</v>
      </c>
      <c r="C28" s="8">
        <f t="shared" si="1"/>
        <v>0.78055687500000004</v>
      </c>
      <c r="E28" s="1" t="str">
        <f>VLOOKUP(B28,Runners!DA$5:DE$204,5,FALSE)</f>
        <v>Lee Ramsden</v>
      </c>
    </row>
    <row r="29" spans="1:5" x14ac:dyDescent="0.25">
      <c r="A29" s="1">
        <f t="shared" si="0"/>
        <v>26</v>
      </c>
      <c r="B29" s="8">
        <f>IF(Runners!A29&lt;&gt;"",SMALL(Runners!DA$5:DA$204,A29),"")</f>
        <v>9.7243287037037038E-3</v>
      </c>
      <c r="C29" s="8">
        <f t="shared" si="1"/>
        <v>0.78055766203703703</v>
      </c>
      <c r="E29" s="1" t="str">
        <f>VLOOKUP(B29,Runners!DA$5:DE$204,5,FALSE)</f>
        <v>Roy Stevens</v>
      </c>
    </row>
    <row r="30" spans="1:5" x14ac:dyDescent="0.25">
      <c r="A30" s="1">
        <f t="shared" si="0"/>
        <v>27</v>
      </c>
      <c r="B30" s="8">
        <f>IF(Runners!A30&lt;&gt;"",SMALL(Runners!DA$5:DA$204,A30),"")</f>
        <v>9.896134259259259E-3</v>
      </c>
      <c r="C30" s="8">
        <f t="shared" si="1"/>
        <v>0.78072946759259265</v>
      </c>
      <c r="E30" s="1" t="str">
        <f>VLOOKUP(B30,Runners!DA$5:DE$204,5,FALSE)</f>
        <v>Catherine MacLachlan</v>
      </c>
    </row>
    <row r="31" spans="1:5" x14ac:dyDescent="0.25">
      <c r="A31" s="1">
        <f t="shared" si="0"/>
        <v>28</v>
      </c>
      <c r="B31" s="8">
        <f>IF(Runners!A31&lt;&gt;"",SMALL(Runners!DA$5:DA$204,A31),"")</f>
        <v>9.8964583333333335E-3</v>
      </c>
      <c r="C31" s="8">
        <f t="shared" si="1"/>
        <v>0.78072979166666667</v>
      </c>
      <c r="E31" s="1" t="str">
        <f>VLOOKUP(B31,Runners!DA$5:DE$204,5,FALSE)</f>
        <v>Gillian Anderson</v>
      </c>
    </row>
    <row r="32" spans="1:5" x14ac:dyDescent="0.25">
      <c r="A32" s="1">
        <f t="shared" si="0"/>
        <v>29</v>
      </c>
      <c r="B32" s="8">
        <f>IF(Runners!A32&lt;&gt;"",SMALL(Runners!DA$5:DA$204,A32),"")</f>
        <v>1.0070324074074075E-2</v>
      </c>
      <c r="C32" s="8">
        <f t="shared" si="1"/>
        <v>0.78090365740740741</v>
      </c>
      <c r="E32" s="1" t="str">
        <f>VLOOKUP(B32,Runners!DA$5:DE$204,5,FALSE)</f>
        <v>Guest 55:00</v>
      </c>
    </row>
    <row r="33" spans="1:5" x14ac:dyDescent="0.25">
      <c r="A33" s="1">
        <f t="shared" si="0"/>
        <v>30</v>
      </c>
      <c r="B33" s="8">
        <f>IF(Runners!A33&lt;&gt;"",SMALL(Runners!DA$5:DA$204,A33),"")</f>
        <v>1.0070949074074074E-2</v>
      </c>
      <c r="C33" s="8">
        <f t="shared" si="1"/>
        <v>0.78090428240740739</v>
      </c>
      <c r="E33" s="1" t="str">
        <f>VLOOKUP(B33,Runners!DA$5:DE$204,5,FALSE)</f>
        <v>Marie</v>
      </c>
    </row>
    <row r="34" spans="1:5" x14ac:dyDescent="0.25">
      <c r="A34" s="1">
        <f t="shared" si="0"/>
        <v>31</v>
      </c>
      <c r="B34" s="8">
        <f>IF(Runners!A34&lt;&gt;"",SMALL(Runners!DA$5:DA$204,A34),"")</f>
        <v>1.007138888888889E-2</v>
      </c>
      <c r="C34" s="8">
        <f t="shared" si="1"/>
        <v>0.78090472222222229</v>
      </c>
      <c r="E34" s="1" t="str">
        <f>VLOOKUP(B34,Runners!DA$5:DE$204,5,FALSE)</f>
        <v>Paul McAllister</v>
      </c>
    </row>
    <row r="35" spans="1:5" x14ac:dyDescent="0.25">
      <c r="A35" s="1">
        <f t="shared" si="0"/>
        <v>32</v>
      </c>
      <c r="B35" s="8">
        <f>IF(Runners!A35&lt;&gt;"",SMALL(Runners!DA$5:DA$204,A35),"")</f>
        <v>1.0244189814814815E-2</v>
      </c>
      <c r="C35" s="8">
        <f t="shared" si="1"/>
        <v>0.78107752314814816</v>
      </c>
      <c r="E35" s="1" t="str">
        <f>VLOOKUP(B35,Runners!DA$5:DE$204,5,FALSE)</f>
        <v>Julia Rolfe</v>
      </c>
    </row>
    <row r="36" spans="1:5" x14ac:dyDescent="0.25">
      <c r="A36" s="1">
        <f t="shared" si="0"/>
        <v>33</v>
      </c>
      <c r="B36" s="8">
        <f>IF(Runners!A36&lt;&gt;"",SMALL(Runners!DA$5:DA$204,A36),"")</f>
        <v>1.0763958333333334E-2</v>
      </c>
      <c r="C36" s="8">
        <f t="shared" si="1"/>
        <v>0.78159729166666669</v>
      </c>
      <c r="E36" s="1" t="str">
        <f>VLOOKUP(B36,Runners!DA$5:DE$204,5,FALSE)</f>
        <v>Alex Wiggins</v>
      </c>
    </row>
    <row r="37" spans="1:5" x14ac:dyDescent="0.25">
      <c r="A37" s="1">
        <f t="shared" si="0"/>
        <v>34</v>
      </c>
      <c r="B37" s="8">
        <f>IF(Runners!A37&lt;&gt;"",SMALL(Runners!DA$5:DA$204,A37),"")</f>
        <v>1.0766296296296296E-2</v>
      </c>
      <c r="C37" s="8">
        <f t="shared" si="1"/>
        <v>0.7815996296296297</v>
      </c>
      <c r="E37" s="1" t="str">
        <f>VLOOKUP(B37,Runners!DA$5:DE$204,5,FALSE)</f>
        <v>Xavia Cooper</v>
      </c>
    </row>
    <row r="38" spans="1:5" x14ac:dyDescent="0.25">
      <c r="A38" s="1">
        <f t="shared" si="0"/>
        <v>35</v>
      </c>
      <c r="B38" s="8">
        <f>IF(Runners!A38&lt;&gt;"",SMALL(Runners!DA$5:DA$204,A38),"")</f>
        <v>1.0938726851851851E-2</v>
      </c>
      <c r="C38" s="8">
        <f t="shared" si="1"/>
        <v>0.78177206018518519</v>
      </c>
      <c r="E38" s="1" t="str">
        <f>VLOOKUP(B38,Runners!DA$5:DE$204,5,FALSE)</f>
        <v>Kevin Murray</v>
      </c>
    </row>
    <row r="39" spans="1:5" x14ac:dyDescent="0.25">
      <c r="A39" s="1">
        <f t="shared" si="0"/>
        <v>36</v>
      </c>
      <c r="B39" s="8">
        <f>IF(Runners!A39&lt;&gt;"",SMALL(Runners!DA$5:DA$204,A39),"")</f>
        <v>1.0938773148148147E-2</v>
      </c>
      <c r="C39" s="8">
        <f t="shared" si="1"/>
        <v>0.78177210648148154</v>
      </c>
      <c r="E39" s="1" t="str">
        <f>VLOOKUP(B39,Runners!DA$5:DE$204,5,FALSE)</f>
        <v>Kirsten Burnett</v>
      </c>
    </row>
    <row r="40" spans="1:5" x14ac:dyDescent="0.25">
      <c r="A40" s="1">
        <f t="shared" si="0"/>
        <v>37</v>
      </c>
      <c r="B40" s="8">
        <f>IF(Runners!A40&lt;&gt;"",SMALL(Runners!DA$5:DA$204,A40),"")</f>
        <v>1.0939652777777777E-2</v>
      </c>
      <c r="C40" s="8">
        <f t="shared" si="1"/>
        <v>0.78177298611111112</v>
      </c>
      <c r="E40" s="1" t="str">
        <f>VLOOKUP(B40,Runners!DA$5:DE$204,5,FALSE)</f>
        <v>Ruth Williams</v>
      </c>
    </row>
    <row r="41" spans="1:5" x14ac:dyDescent="0.25">
      <c r="A41" s="1">
        <f t="shared" si="0"/>
        <v>38</v>
      </c>
      <c r="B41" s="8">
        <f>IF(Runners!A41&lt;&gt;"",SMALL(Runners!DA$5:DA$204,A41),"")</f>
        <v>1.1286759259259259E-2</v>
      </c>
      <c r="C41" s="8">
        <f t="shared" si="1"/>
        <v>0.78212009259259263</v>
      </c>
      <c r="E41" s="1" t="str">
        <f>VLOOKUP(B41,Runners!DA$5:DE$204,5,FALSE)</f>
        <v>Richard Needham</v>
      </c>
    </row>
    <row r="42" spans="1:5" x14ac:dyDescent="0.25">
      <c r="A42" s="1">
        <f t="shared" si="0"/>
        <v>39</v>
      </c>
      <c r="B42" s="8">
        <f>IF(Runners!A42&lt;&gt;"",SMALL(Runners!DA$5:DA$204,A42),"")</f>
        <v>1.1460347222222221E-2</v>
      </c>
      <c r="C42" s="8">
        <f t="shared" si="1"/>
        <v>0.78229368055555559</v>
      </c>
      <c r="E42" s="1" t="str">
        <f>VLOOKUP(B42,Runners!DA$5:DE$204,5,FALSE)</f>
        <v>Peter Thomson</v>
      </c>
    </row>
    <row r="43" spans="1:5" x14ac:dyDescent="0.25">
      <c r="A43" s="1">
        <f t="shared" si="0"/>
        <v>40</v>
      </c>
      <c r="B43" s="8">
        <f>IF(Runners!A43&lt;&gt;"",SMALL(Runners!DA$5:DA$204,A43),"")</f>
        <v>1.1979861111111111E-2</v>
      </c>
      <c r="C43" s="8">
        <f t="shared" si="1"/>
        <v>0.78281319444444453</v>
      </c>
      <c r="E43" s="1" t="str">
        <f>VLOOKUP(B43,Runners!DA$5:DE$204,5,FALSE)</f>
        <v>Greg Oulton</v>
      </c>
    </row>
    <row r="44" spans="1:5" x14ac:dyDescent="0.25">
      <c r="A44" s="1">
        <f t="shared" si="0"/>
        <v>41</v>
      </c>
      <c r="B44" s="8">
        <f>IF(Runners!A44&lt;&gt;"",SMALL(Runners!DA$5:DA$204,A44),"")</f>
        <v>1.1981087962962964E-2</v>
      </c>
      <c r="C44" s="8">
        <f t="shared" si="1"/>
        <v>0.7828144212962963</v>
      </c>
      <c r="E44" s="1" t="str">
        <f>VLOOKUP(B44,Runners!DA$5:DE$204,5,FALSE)</f>
        <v>Pam Hardman</v>
      </c>
    </row>
    <row r="45" spans="1:5" x14ac:dyDescent="0.25">
      <c r="A45" s="1">
        <f t="shared" si="0"/>
        <v>42</v>
      </c>
      <c r="B45" s="8">
        <f>IF(Runners!A45&lt;&gt;"",SMALL(Runners!DA$5:DA$204,A45),"")</f>
        <v>1.1981226851851852E-2</v>
      </c>
      <c r="C45" s="8">
        <f t="shared" si="1"/>
        <v>0.78281456018518525</v>
      </c>
      <c r="E45" s="1" t="str">
        <f>VLOOKUP(B45,Runners!DA$5:DE$204,5,FALSE)</f>
        <v>Richard Storey</v>
      </c>
    </row>
    <row r="46" spans="1:5" x14ac:dyDescent="0.25">
      <c r="A46" s="1">
        <f t="shared" si="0"/>
        <v>43</v>
      </c>
      <c r="B46" s="8">
        <f>IF(Runners!A46&lt;&gt;"",SMALL(Runners!DA$5:DA$204,A46),"")</f>
        <v>1.1981481481481482E-2</v>
      </c>
      <c r="C46" s="8">
        <f t="shared" si="1"/>
        <v>0.78281481481481485</v>
      </c>
      <c r="E46" s="1" t="str">
        <f>VLOOKUP(B46,Runners!DA$5:DE$204,5,FALSE)</f>
        <v>Terri Eccles</v>
      </c>
    </row>
    <row r="47" spans="1:5" x14ac:dyDescent="0.25">
      <c r="A47" s="1">
        <f t="shared" si="0"/>
        <v>44</v>
      </c>
      <c r="B47" s="8">
        <f>IF(Runners!A47&lt;&gt;"",SMALL(Runners!DA$5:DA$204,A47),"")</f>
        <v>1.2152962962962963E-2</v>
      </c>
      <c r="C47" s="8">
        <f t="shared" si="1"/>
        <v>0.78298629629629635</v>
      </c>
      <c r="E47" s="1" t="str">
        <f>VLOOKUP(B47,Runners!DA$5:DE$204,5,FALSE)</f>
        <v>Barry Broughton</v>
      </c>
    </row>
    <row r="48" spans="1:5" x14ac:dyDescent="0.25">
      <c r="A48" s="1">
        <f t="shared" si="0"/>
        <v>45</v>
      </c>
      <c r="B48" s="8">
        <f>IF(Runners!A48&lt;&gt;"",SMALL(Runners!DA$5:DA$204,A48),"")</f>
        <v>1.2327337962962962E-2</v>
      </c>
      <c r="C48" s="8">
        <f t="shared" si="1"/>
        <v>0.7831606712962963</v>
      </c>
      <c r="E48" s="1" t="str">
        <f>VLOOKUP(B48,Runners!DA$5:DE$204,5,FALSE)</f>
        <v>Ian Tate</v>
      </c>
    </row>
    <row r="49" spans="1:5" x14ac:dyDescent="0.25">
      <c r="A49" s="1">
        <f t="shared" si="0"/>
        <v>46</v>
      </c>
      <c r="B49" s="8">
        <f>IF(Runners!A49&lt;&gt;"",SMALL(Runners!DA$5:DA$204,A49),"")</f>
        <v>1.232863425925926E-2</v>
      </c>
      <c r="C49" s="8">
        <f t="shared" si="1"/>
        <v>0.7831619675925926</v>
      </c>
      <c r="E49" s="1" t="str">
        <f>VLOOKUP(B49,Runners!DA$5:DE$204,5,FALSE)</f>
        <v>Sue Hawitt</v>
      </c>
    </row>
    <row r="50" spans="1:5" x14ac:dyDescent="0.25">
      <c r="A50" s="1">
        <f t="shared" si="0"/>
        <v>47</v>
      </c>
      <c r="B50" s="8">
        <f>IF(Runners!A50&lt;&gt;"",SMALL(Runners!DA$5:DA$204,A50),"")</f>
        <v>1.2500138888888889E-2</v>
      </c>
      <c r="C50" s="8">
        <f t="shared" si="1"/>
        <v>0.78333347222222227</v>
      </c>
      <c r="E50" s="1" t="str">
        <f>VLOOKUP(B50,Runners!DA$5:DE$204,5,FALSE)</f>
        <v>Ant Joy</v>
      </c>
    </row>
    <row r="51" spans="1:5" x14ac:dyDescent="0.25">
      <c r="A51" s="1">
        <f t="shared" si="0"/>
        <v>48</v>
      </c>
      <c r="B51" s="8">
        <f>IF(Runners!A51&lt;&gt;"",SMALL(Runners!DA$5:DA$204,A51),"")</f>
        <v>1.2501736111111111E-2</v>
      </c>
      <c r="C51" s="8">
        <f t="shared" si="1"/>
        <v>0.78333506944444453</v>
      </c>
      <c r="E51" s="1" t="str">
        <f>VLOOKUP(B51,Runners!DA$5:DE$204,5,FALSE)</f>
        <v>Mick Widdop</v>
      </c>
    </row>
    <row r="52" spans="1:5" x14ac:dyDescent="0.25">
      <c r="A52" s="1">
        <f t="shared" si="0"/>
        <v>49</v>
      </c>
      <c r="B52" s="8">
        <f>IF(Runners!A52&lt;&gt;"",SMALL(Runners!DA$5:DA$204,A52),"")</f>
        <v>1.2674189814814815E-2</v>
      </c>
      <c r="C52" s="8">
        <f t="shared" si="1"/>
        <v>0.7835075231481482</v>
      </c>
      <c r="E52" s="1" t="str">
        <f>VLOOKUP(B52,Runners!DA$5:DE$204,5,FALSE)</f>
        <v>Georgina Read</v>
      </c>
    </row>
    <row r="53" spans="1:5" x14ac:dyDescent="0.25">
      <c r="A53" s="1">
        <f t="shared" si="0"/>
        <v>50</v>
      </c>
      <c r="B53" s="8">
        <f>IF(Runners!A53&lt;&gt;"",SMALL(Runners!DA$5:DA$204,A53),"")</f>
        <v>1.2675046296296297E-2</v>
      </c>
      <c r="C53" s="8">
        <f t="shared" si="1"/>
        <v>0.78350837962962971</v>
      </c>
      <c r="E53" s="1" t="str">
        <f>VLOOKUP(B53,Runners!DA$5:DE$204,5,FALSE)</f>
        <v>Liz Canavan</v>
      </c>
    </row>
    <row r="54" spans="1:5" x14ac:dyDescent="0.25">
      <c r="A54" s="1">
        <f t="shared" si="0"/>
        <v>51</v>
      </c>
      <c r="B54" s="8">
        <f>IF(Runners!A54&lt;&gt;"",SMALL(Runners!DA$5:DA$204,A54),"")</f>
        <v>1.2848078703703704E-2</v>
      </c>
      <c r="C54" s="8">
        <f t="shared" si="1"/>
        <v>0.78368141203703712</v>
      </c>
      <c r="E54" s="1" t="str">
        <f>VLOOKUP(B54,Runners!DA$5:DE$204,5,FALSE)</f>
        <v>Guest 50:00</v>
      </c>
    </row>
    <row r="55" spans="1:5" x14ac:dyDescent="0.25">
      <c r="A55" s="1">
        <f t="shared" si="0"/>
        <v>52</v>
      </c>
      <c r="B55" s="8">
        <f>IF(Runners!A55&lt;&gt;"",SMALL(Runners!DA$5:DA$204,A55),"")</f>
        <v>1.2848425925925925E-2</v>
      </c>
      <c r="C55" s="8">
        <f t="shared" si="1"/>
        <v>0.78368175925925931</v>
      </c>
      <c r="E55" s="1" t="str">
        <f>VLOOKUP(B55,Runners!DA$5:DE$204,5,FALSE)</f>
        <v>Katy McIntyre</v>
      </c>
    </row>
    <row r="56" spans="1:5" x14ac:dyDescent="0.25">
      <c r="A56" s="1">
        <f t="shared" si="0"/>
        <v>53</v>
      </c>
      <c r="B56" s="8">
        <f>IF(Runners!A56&lt;&gt;"",SMALL(Runners!DA$5:DA$204,A56),"")</f>
        <v>1.3022083333333333E-2</v>
      </c>
      <c r="C56" s="8">
        <f t="shared" si="1"/>
        <v>0.78385541666666669</v>
      </c>
      <c r="E56" s="1" t="str">
        <f>VLOOKUP(B56,Runners!DA$5:DE$204,5,FALSE)</f>
        <v>Kim Dykes</v>
      </c>
    </row>
    <row r="57" spans="1:5" x14ac:dyDescent="0.25">
      <c r="A57" s="1">
        <f t="shared" si="0"/>
        <v>54</v>
      </c>
      <c r="B57" s="8">
        <f>IF(Runners!A57&lt;&gt;"",SMALL(Runners!DA$5:DA$204,A57),"")</f>
        <v>1.3022685185185186E-2</v>
      </c>
      <c r="C57" s="8">
        <f t="shared" si="1"/>
        <v>0.7838560185185186</v>
      </c>
      <c r="E57" s="1" t="str">
        <f>VLOOKUP(B57,Runners!DA$5:DE$204,5,FALSE)</f>
        <v>Nigel Simpkin</v>
      </c>
    </row>
    <row r="58" spans="1:5" x14ac:dyDescent="0.25">
      <c r="A58" s="1">
        <f t="shared" si="0"/>
        <v>55</v>
      </c>
      <c r="B58" s="8">
        <f>IF(Runners!A58&lt;&gt;"",SMALL(Runners!DA$5:DA$204,A58),"")</f>
        <v>1.3022824074074074E-2</v>
      </c>
      <c r="C58" s="8">
        <f t="shared" si="1"/>
        <v>0.78385615740740744</v>
      </c>
      <c r="E58" s="1" t="str">
        <f>VLOOKUP(B58,Runners!DA$5:DE$204,5,FALSE)</f>
        <v>Peter Reid</v>
      </c>
    </row>
    <row r="59" spans="1:5" x14ac:dyDescent="0.25">
      <c r="A59" s="1">
        <f t="shared" si="0"/>
        <v>56</v>
      </c>
      <c r="B59" s="8">
        <f>IF(Runners!A59&lt;&gt;"",SMALL(Runners!DA$5:DA$204,A59),"")</f>
        <v>1.3368217592592591E-2</v>
      </c>
      <c r="C59" s="8">
        <f t="shared" si="1"/>
        <v>0.78420155092592592</v>
      </c>
      <c r="E59" s="1" t="str">
        <f>VLOOKUP(B59,Runners!DA$5:DE$204,5,FALSE)</f>
        <v>Barbara Holmes</v>
      </c>
    </row>
    <row r="60" spans="1:5" x14ac:dyDescent="0.25">
      <c r="A60" s="1">
        <f t="shared" si="0"/>
        <v>57</v>
      </c>
      <c r="B60" s="8">
        <f>IF(Runners!A60&lt;&gt;"",SMALL(Runners!DA$5:DA$204,A60),"")</f>
        <v>1.3542037037037038E-2</v>
      </c>
      <c r="C60" s="8">
        <f t="shared" si="1"/>
        <v>0.78437537037037042</v>
      </c>
      <c r="E60" s="1" t="str">
        <f>VLOOKUP(B60,Runners!DA$5:DE$204,5,FALSE)</f>
        <v>Claire Markham</v>
      </c>
    </row>
    <row r="61" spans="1:5" x14ac:dyDescent="0.25">
      <c r="A61" s="1">
        <f t="shared" si="0"/>
        <v>58</v>
      </c>
      <c r="B61" s="8">
        <f>IF(Runners!A61&lt;&gt;"",SMALL(Runners!DA$5:DA$204,A61),"")</f>
        <v>1.3542824074074075E-2</v>
      </c>
      <c r="C61" s="8">
        <f t="shared" si="1"/>
        <v>0.7843761574074074</v>
      </c>
      <c r="E61" s="1" t="str">
        <f>VLOOKUP(B61,Runners!DA$5:DE$204,5,FALSE)</f>
        <v>Kate Edwards</v>
      </c>
    </row>
    <row r="62" spans="1:5" x14ac:dyDescent="0.25">
      <c r="A62" s="1">
        <f t="shared" si="0"/>
        <v>59</v>
      </c>
      <c r="B62" s="8">
        <f>IF(Runners!A62&lt;&gt;"",SMALL(Runners!DA$5:DA$204,A62),"")</f>
        <v>1.3889814814814815E-2</v>
      </c>
      <c r="C62" s="8">
        <f t="shared" si="1"/>
        <v>0.78472314814814814</v>
      </c>
      <c r="E62" s="1" t="str">
        <f>VLOOKUP(B62,Runners!DA$5:DE$204,5,FALSE)</f>
        <v>Hannah Riley</v>
      </c>
    </row>
    <row r="63" spans="1:5" x14ac:dyDescent="0.25">
      <c r="A63" s="1">
        <f t="shared" si="0"/>
        <v>60</v>
      </c>
      <c r="B63" s="8">
        <f>IF(Runners!A63&lt;&gt;"",SMALL(Runners!DA$5:DA$204,A63),"")</f>
        <v>1.3890439814814814E-2</v>
      </c>
      <c r="C63" s="8">
        <f t="shared" si="1"/>
        <v>0.78472377314814823</v>
      </c>
      <c r="E63" s="1" t="str">
        <f>VLOOKUP(B63,Runners!DA$5:DE$204,5,FALSE)</f>
        <v>Mark Johnston</v>
      </c>
    </row>
    <row r="64" spans="1:5" x14ac:dyDescent="0.25">
      <c r="A64" s="1">
        <f t="shared" si="0"/>
        <v>61</v>
      </c>
      <c r="B64" s="8">
        <f>IF(Runners!A64&lt;&gt;"",SMALL(Runners!DA$5:DA$204,A64),"")</f>
        <v>1.4062962962962963E-2</v>
      </c>
      <c r="C64" s="8">
        <f t="shared" si="1"/>
        <v>0.78489629629629631</v>
      </c>
      <c r="E64" s="1" t="str">
        <f>VLOOKUP(B64,Runners!DA$5:DE$204,5,FALSE)</f>
        <v>David Butler</v>
      </c>
    </row>
    <row r="65" spans="1:5" x14ac:dyDescent="0.25">
      <c r="A65" s="1">
        <f t="shared" si="0"/>
        <v>62</v>
      </c>
      <c r="B65" s="8">
        <f>IF(Runners!A65&lt;&gt;"",SMALL(Runners!DA$5:DA$204,A65),"")</f>
        <v>1.4064027777777778E-2</v>
      </c>
      <c r="C65" s="8">
        <f t="shared" si="1"/>
        <v>0.78489736111111119</v>
      </c>
      <c r="E65" s="1" t="str">
        <f>VLOOKUP(B65,Runners!DA$5:DE$204,5,FALSE)</f>
        <v>Mark Hughes</v>
      </c>
    </row>
    <row r="66" spans="1:5" x14ac:dyDescent="0.25">
      <c r="A66" s="1">
        <f t="shared" si="0"/>
        <v>63</v>
      </c>
      <c r="B66" s="8">
        <f>IF(Runners!A66&lt;&gt;"",SMALL(Runners!DA$5:DA$204,A66),"")</f>
        <v>1.4064097222222223E-2</v>
      </c>
      <c r="C66" s="8">
        <f t="shared" si="1"/>
        <v>0.78489743055555561</v>
      </c>
      <c r="E66" s="1" t="str">
        <f>VLOOKUP(B66,Runners!DA$5:DE$204,5,FALSE)</f>
        <v>Matt Ames</v>
      </c>
    </row>
    <row r="67" spans="1:5" x14ac:dyDescent="0.25">
      <c r="A67" s="1">
        <f t="shared" si="0"/>
        <v>64</v>
      </c>
      <c r="B67" s="8">
        <f>IF(Runners!A67&lt;&gt;"",SMALL(Runners!DA$5:DA$204,A67),"")</f>
        <v>1.4237916666666666E-2</v>
      </c>
      <c r="C67" s="8">
        <f t="shared" si="1"/>
        <v>0.78507125</v>
      </c>
      <c r="E67" s="1" t="str">
        <f>VLOOKUP(B67,Runners!DA$5:DE$204,5,FALSE)</f>
        <v>Neil Bayton-Roberts</v>
      </c>
    </row>
    <row r="68" spans="1:5" x14ac:dyDescent="0.25">
      <c r="A68" s="1">
        <f t="shared" si="0"/>
        <v>65</v>
      </c>
      <c r="B68" s="8">
        <f>IF(Runners!A68&lt;&gt;"",SMALL(Runners!DA$5:DA$204,A68),"")</f>
        <v>1.4238333333333334E-2</v>
      </c>
      <c r="C68" s="8">
        <f t="shared" si="1"/>
        <v>0.78507166666666672</v>
      </c>
      <c r="E68" s="1" t="str">
        <f>VLOOKUP(B68,Runners!DA$5:DE$204,5,FALSE)</f>
        <v>Stephen Wise</v>
      </c>
    </row>
    <row r="69" spans="1:5" x14ac:dyDescent="0.25">
      <c r="A69" s="1">
        <f t="shared" ref="A69:A107" si="2">A68+1</f>
        <v>66</v>
      </c>
      <c r="B69" s="8">
        <f>IF(Runners!A69&lt;&gt;"",SMALL(Runners!DA$5:DA$204,A69),"")</f>
        <v>1.4411412037037039E-2</v>
      </c>
      <c r="C69" s="8">
        <f t="shared" ref="C69:C104" si="3">IF(B69&lt;&gt;"",B69+C$1,"")</f>
        <v>0.78524474537037037</v>
      </c>
      <c r="E69" s="1" t="str">
        <f>VLOOKUP(B69,Runners!DA$5:DE$204,5,FALSE)</f>
        <v>Michelle Chadwick</v>
      </c>
    </row>
    <row r="70" spans="1:5" x14ac:dyDescent="0.25">
      <c r="A70" s="1">
        <f t="shared" si="2"/>
        <v>67</v>
      </c>
      <c r="B70" s="8">
        <f>IF(Runners!A70&lt;&gt;"",SMALL(Runners!DA$5:DA$204,A70),"")</f>
        <v>1.4583726851851853E-2</v>
      </c>
      <c r="C70" s="8">
        <f t="shared" si="3"/>
        <v>0.7854170601851852</v>
      </c>
      <c r="E70" s="1" t="str">
        <f>VLOOKUP(B70,Runners!DA$5:DE$204,5,FALSE)</f>
        <v>Clare Taylor</v>
      </c>
    </row>
    <row r="71" spans="1:5" x14ac:dyDescent="0.25">
      <c r="A71" s="1">
        <f t="shared" si="2"/>
        <v>68</v>
      </c>
      <c r="B71" s="8">
        <f>IF(Runners!A71&lt;&gt;"",SMALL(Runners!DA$5:DA$204,A71),"")</f>
        <v>1.4585162037037037E-2</v>
      </c>
      <c r="C71" s="8">
        <f t="shared" si="3"/>
        <v>0.78541849537037045</v>
      </c>
      <c r="E71" s="1" t="str">
        <f>VLOOKUP(B71,Runners!DA$5:DE$204,5,FALSE)</f>
        <v>Neil Tate</v>
      </c>
    </row>
    <row r="72" spans="1:5" x14ac:dyDescent="0.25">
      <c r="A72" s="1">
        <f t="shared" si="2"/>
        <v>69</v>
      </c>
      <c r="B72" s="8">
        <f>IF(Runners!A72&lt;&gt;"",SMALL(Runners!DA$5:DA$204,A72),"")</f>
        <v>1.4930995370370371E-2</v>
      </c>
      <c r="C72" s="8">
        <f t="shared" si="3"/>
        <v>0.78576432870370372</v>
      </c>
      <c r="E72" s="1" t="str">
        <f>VLOOKUP(B72,Runners!DA$5:DE$204,5,FALSE)</f>
        <v>Darran Ames</v>
      </c>
    </row>
    <row r="73" spans="1:5" x14ac:dyDescent="0.25">
      <c r="A73" s="1">
        <f t="shared" si="2"/>
        <v>70</v>
      </c>
      <c r="B73" s="8">
        <f>IF(Runners!A73&lt;&gt;"",SMALL(Runners!DA$5:DA$204,A73),"")</f>
        <v>1.4931620370370371E-2</v>
      </c>
      <c r="C73" s="8">
        <f t="shared" si="3"/>
        <v>0.78576495370370369</v>
      </c>
      <c r="E73" s="1" t="str">
        <f>VLOOKUP(B73,Runners!DA$5:DE$204,5,FALSE)</f>
        <v>John Bertenshaw</v>
      </c>
    </row>
    <row r="74" spans="1:5" x14ac:dyDescent="0.25">
      <c r="A74" s="1">
        <f t="shared" si="2"/>
        <v>71</v>
      </c>
      <c r="B74" s="8">
        <f>IF(Runners!A74&lt;&gt;"",SMALL(Runners!DA$5:DA$204,A74),"")</f>
        <v>1.5278101851851852E-2</v>
      </c>
      <c r="C74" s="8">
        <f t="shared" si="3"/>
        <v>0.78611143518518523</v>
      </c>
      <c r="E74" s="1" t="str">
        <f>VLOOKUP(B74,Runners!DA$5:DE$204,5,FALSE)</f>
        <v>Chris Bowker</v>
      </c>
    </row>
    <row r="75" spans="1:5" x14ac:dyDescent="0.25">
      <c r="A75" s="1">
        <f t="shared" si="2"/>
        <v>72</v>
      </c>
      <c r="B75" s="8">
        <f>IF(Runners!A75&lt;&gt;"",SMALL(Runners!DA$5:DA$204,A75),"")</f>
        <v>1.5278194444444443E-2</v>
      </c>
      <c r="C75" s="8">
        <f t="shared" si="3"/>
        <v>0.78611152777777782</v>
      </c>
      <c r="E75" s="1" t="str">
        <f>VLOOKUP(B75,Runners!DA$5:DE$204,5,FALSE)</f>
        <v>Dan Gregson</v>
      </c>
    </row>
    <row r="76" spans="1:5" x14ac:dyDescent="0.25">
      <c r="A76" s="1">
        <f t="shared" si="2"/>
        <v>73</v>
      </c>
      <c r="B76" s="8">
        <f>IF(Runners!A76&lt;&gt;"",SMALL(Runners!DA$5:DA$204,A76),"")</f>
        <v>1.5278611111111111E-2</v>
      </c>
      <c r="C76" s="8">
        <f t="shared" si="3"/>
        <v>0.78611194444444443</v>
      </c>
      <c r="E76" s="1" t="str">
        <f>VLOOKUP(B76,Runners!DA$5:DE$204,5,FALSE)</f>
        <v>Guest 47:30</v>
      </c>
    </row>
    <row r="77" spans="1:5" x14ac:dyDescent="0.25">
      <c r="A77" s="1">
        <f t="shared" si="2"/>
        <v>74</v>
      </c>
      <c r="B77" s="8">
        <f>IF(Runners!A77&lt;&gt;"",SMALL(Runners!DA$5:DA$204,A77),"")</f>
        <v>1.527912037037037E-2</v>
      </c>
      <c r="C77" s="8">
        <f t="shared" si="3"/>
        <v>0.78611245370370375</v>
      </c>
      <c r="E77" s="1" t="str">
        <f>VLOOKUP(B77,Runners!DA$5:DE$204,5,FALSE)</f>
        <v>Lewis McAfee</v>
      </c>
    </row>
    <row r="78" spans="1:5" x14ac:dyDescent="0.25">
      <c r="A78" s="1">
        <f t="shared" si="2"/>
        <v>75</v>
      </c>
      <c r="B78" s="8">
        <f>IF(Runners!A78&lt;&gt;"",SMALL(Runners!DA$5:DA$204,A78),"")</f>
        <v>1.5452060185185185E-2</v>
      </c>
      <c r="C78" s="8">
        <f t="shared" si="3"/>
        <v>0.78628539351851856</v>
      </c>
      <c r="E78" s="1" t="str">
        <f>VLOOKUP(B78,Runners!DA$5:DE$204,5,FALSE)</f>
        <v>Graham Webster</v>
      </c>
    </row>
    <row r="79" spans="1:5" x14ac:dyDescent="0.25">
      <c r="A79" s="1">
        <f t="shared" si="2"/>
        <v>76</v>
      </c>
      <c r="B79" s="8">
        <f>IF(Runners!A79&lt;&gt;"",SMALL(Runners!DA$5:DA$204,A79),"")</f>
        <v>1.5452847222222222E-2</v>
      </c>
      <c r="C79" s="8">
        <f t="shared" si="3"/>
        <v>0.78628618055555555</v>
      </c>
      <c r="E79" s="1" t="str">
        <f>VLOOKUP(B79,Runners!DA$5:DE$204,5,FALSE)</f>
        <v>Louise Cox</v>
      </c>
    </row>
    <row r="80" spans="1:5" x14ac:dyDescent="0.25">
      <c r="A80" s="1">
        <f t="shared" si="2"/>
        <v>77</v>
      </c>
      <c r="B80" s="8">
        <f>IF(Runners!A80&lt;&gt;"",SMALL(Runners!DA$5:DA$204,A80),"")</f>
        <v>1.5453356481481483E-2</v>
      </c>
      <c r="C80" s="8">
        <f t="shared" si="3"/>
        <v>0.78628668981481487</v>
      </c>
      <c r="E80" s="1" t="str">
        <f>VLOOKUP(B80,Runners!DA$5:DE$204,5,FALSE)</f>
        <v>Paul Veevers</v>
      </c>
    </row>
    <row r="81" spans="1:5" x14ac:dyDescent="0.25">
      <c r="A81" s="1">
        <f t="shared" si="2"/>
        <v>78</v>
      </c>
      <c r="B81" s="8">
        <f>IF(Runners!A81&lt;&gt;"",SMALL(Runners!DA$5:DA$204,A81),"")</f>
        <v>1.5626782407407409E-2</v>
      </c>
      <c r="C81" s="8">
        <f t="shared" si="3"/>
        <v>0.78646011574074082</v>
      </c>
      <c r="E81" s="1" t="str">
        <f>VLOOKUP(B81,Runners!DA$5:DE$204,5,FALSE)</f>
        <v>Morgan Pritchard</v>
      </c>
    </row>
    <row r="82" spans="1:5" x14ac:dyDescent="0.25">
      <c r="A82" s="1">
        <f t="shared" si="2"/>
        <v>79</v>
      </c>
      <c r="B82" s="8">
        <f>IF(Runners!A82&lt;&gt;"",SMALL(Runners!DA$5:DA$204,A82),"")</f>
        <v>1.5798634259259259E-2</v>
      </c>
      <c r="C82" s="8">
        <f t="shared" si="3"/>
        <v>0.78663196759259257</v>
      </c>
      <c r="E82" s="1" t="str">
        <f>VLOOKUP(B82,Runners!DA$5:DE$204,5,FALSE)</f>
        <v>Alan Elstone</v>
      </c>
    </row>
    <row r="83" spans="1:5" x14ac:dyDescent="0.25">
      <c r="A83" s="1">
        <f t="shared" si="2"/>
        <v>80</v>
      </c>
      <c r="B83" s="8">
        <f>IF(Runners!A83&lt;&gt;"",SMALL(Runners!DA$5:DA$204,A83),"")</f>
        <v>1.6146111111111111E-2</v>
      </c>
      <c r="C83" s="8">
        <f t="shared" si="3"/>
        <v>0.78697944444444445</v>
      </c>
      <c r="E83" s="1" t="str">
        <f>VLOOKUP(B83,Runners!DA$5:DE$204,5,FALSE)</f>
        <v>Catherine Carrdus</v>
      </c>
    </row>
    <row r="84" spans="1:5" x14ac:dyDescent="0.25">
      <c r="A84" s="1">
        <f t="shared" si="2"/>
        <v>81</v>
      </c>
      <c r="B84" s="8">
        <f>IF(Runners!A84&lt;&gt;"",SMALL(Runners!DA$5:DA$204,A84),"")</f>
        <v>1.6146365740740742E-2</v>
      </c>
      <c r="C84" s="8">
        <f t="shared" si="3"/>
        <v>0.78697969907407406</v>
      </c>
      <c r="E84" s="1" t="str">
        <f>VLOOKUP(B84,Runners!DA$5:DE$204,5,FALSE)</f>
        <v>Dominic Garrett</v>
      </c>
    </row>
    <row r="85" spans="1:5" x14ac:dyDescent="0.25">
      <c r="A85" s="1">
        <f t="shared" si="2"/>
        <v>82</v>
      </c>
      <c r="B85" s="8">
        <f>IF(Runners!A85&lt;&gt;"",SMALL(Runners!DA$5:DA$204,A85),"")</f>
        <v>1.6147476851851854E-2</v>
      </c>
      <c r="C85" s="8">
        <f t="shared" si="3"/>
        <v>0.78698081018518518</v>
      </c>
      <c r="E85" s="1" t="str">
        <f>VLOOKUP(B85,Runners!DA$5:DE$204,5,FALSE)</f>
        <v>Mel Koth</v>
      </c>
    </row>
    <row r="86" spans="1:5" x14ac:dyDescent="0.25">
      <c r="A86" s="1">
        <f t="shared" si="2"/>
        <v>83</v>
      </c>
      <c r="B86" s="8">
        <f>IF(Runners!A86&lt;&gt;"",SMALL(Runners!DA$5:DA$204,A86),"")</f>
        <v>1.6320462962962964E-2</v>
      </c>
      <c r="C86" s="8">
        <f t="shared" si="3"/>
        <v>0.78715379629629634</v>
      </c>
      <c r="E86" s="1" t="str">
        <f>VLOOKUP(B86,Runners!DA$5:DE$204,5,FALSE)</f>
        <v>Jennifer Hill</v>
      </c>
    </row>
    <row r="87" spans="1:5" x14ac:dyDescent="0.25">
      <c r="A87" s="1">
        <f t="shared" si="2"/>
        <v>84</v>
      </c>
      <c r="B87" s="8">
        <f>IF(Runners!A87&lt;&gt;"",SMALL(Runners!DA$5:DA$204,A87),"")</f>
        <v>1.6494722222222223E-2</v>
      </c>
      <c r="C87" s="8">
        <f t="shared" si="3"/>
        <v>0.78732805555555563</v>
      </c>
      <c r="E87" s="1" t="str">
        <f>VLOOKUP(B87,Runners!DA$5:DE$204,5,FALSE)</f>
        <v>Michael Hall</v>
      </c>
    </row>
    <row r="88" spans="1:5" x14ac:dyDescent="0.25">
      <c r="A88" s="1">
        <f t="shared" si="2"/>
        <v>85</v>
      </c>
      <c r="B88" s="8">
        <f>IF(Runners!A89&lt;&gt;"",SMALL(Runners!DA$5:DA$204,A88),"")</f>
        <v>1.649539351851852E-2</v>
      </c>
      <c r="C88" s="8">
        <f t="shared" si="3"/>
        <v>0.78732872685185185</v>
      </c>
      <c r="E88" s="1" t="str">
        <f>VLOOKUP(B88,Runners!DA$5:DE$204,5,FALSE)</f>
        <v>Tom Howarth</v>
      </c>
    </row>
    <row r="89" spans="1:5" x14ac:dyDescent="0.25">
      <c r="A89" s="1">
        <f t="shared" si="2"/>
        <v>86</v>
      </c>
      <c r="B89" s="8">
        <f>IF(Runners!A90&lt;&gt;"",SMALL(Runners!DA$5:DA$204,A89),"")</f>
        <v>1.6668148148148147E-2</v>
      </c>
      <c r="C89" s="8">
        <f t="shared" si="3"/>
        <v>0.78750148148148147</v>
      </c>
      <c r="E89" s="1" t="str">
        <f>VLOOKUP(B89,Runners!DA$5:DE$204,5,FALSE)</f>
        <v>Maddy Markham</v>
      </c>
    </row>
    <row r="90" spans="1:5" x14ac:dyDescent="0.25">
      <c r="A90" s="1">
        <f t="shared" si="2"/>
        <v>87</v>
      </c>
      <c r="B90" s="8">
        <f>IF(Runners!A91&lt;&gt;"",SMALL(Runners!DA$5:DA$204,A90),"")</f>
        <v>1.666824074074074E-2</v>
      </c>
      <c r="C90" s="8">
        <f t="shared" si="3"/>
        <v>0.78750157407407406</v>
      </c>
      <c r="E90" s="1" t="str">
        <f>VLOOKUP(B90,Runners!DA$5:DE$204,5,FALSE)</f>
        <v>Mark Selby</v>
      </c>
    </row>
    <row r="91" spans="1:5" x14ac:dyDescent="0.25">
      <c r="A91" s="1">
        <f t="shared" si="2"/>
        <v>88</v>
      </c>
      <c r="B91" s="8">
        <f>IF(Runners!A92&lt;&gt;"",SMALL(Runners!DA$5:DA$204,A91),"")</f>
        <v>1.6840624999999998E-2</v>
      </c>
      <c r="C91" s="8">
        <f t="shared" si="3"/>
        <v>0.78767395833333342</v>
      </c>
      <c r="E91" s="1" t="str">
        <f>VLOOKUP(B91,Runners!DA$5:DE$204,5,FALSE)</f>
        <v>Chris Cottam</v>
      </c>
    </row>
    <row r="92" spans="1:5" x14ac:dyDescent="0.25">
      <c r="A92" s="1">
        <f t="shared" si="2"/>
        <v>89</v>
      </c>
      <c r="B92" s="8">
        <f>IF(Runners!A93&lt;&gt;"",SMALL(Runners!DA$5:DA$204,A92),"")</f>
        <v>1.6840787037037036E-2</v>
      </c>
      <c r="C92" s="8">
        <f t="shared" si="3"/>
        <v>0.78767412037037043</v>
      </c>
      <c r="E92" s="1" t="str">
        <f>VLOOKUP(B92,Runners!DA$5:DE$204,5,FALSE)</f>
        <v>Dom Kirby</v>
      </c>
    </row>
    <row r="93" spans="1:5" x14ac:dyDescent="0.25">
      <c r="A93" s="1">
        <f t="shared" si="2"/>
        <v>90</v>
      </c>
      <c r="B93" s="8">
        <f>IF(Runners!A94&lt;&gt;"",SMALL(Runners!DA$5:DA$204,A93),"")</f>
        <v>1.7015763888888886E-2</v>
      </c>
      <c r="C93" s="8">
        <f t="shared" si="3"/>
        <v>0.78784909722222229</v>
      </c>
      <c r="E93" s="1" t="str">
        <f>VLOOKUP(B93,Runners!DA$5:DE$204,5,FALSE)</f>
        <v>Oliver Thomson</v>
      </c>
    </row>
    <row r="94" spans="1:5" x14ac:dyDescent="0.25">
      <c r="A94" s="1">
        <f t="shared" si="2"/>
        <v>91</v>
      </c>
      <c r="B94" s="8">
        <f>IF(Runners!A95&lt;&gt;"",SMALL(Runners!DA$5:DA$204,A94),"")</f>
        <v>1.7361921296296295E-2</v>
      </c>
      <c r="C94" s="8">
        <f t="shared" si="3"/>
        <v>0.78819525462962969</v>
      </c>
      <c r="E94" s="1" t="str">
        <f>VLOOKUP(B94,Runners!DA$5:DE$204,5,FALSE)</f>
        <v>Guest 45:00</v>
      </c>
    </row>
    <row r="95" spans="1:5" x14ac:dyDescent="0.25">
      <c r="A95" s="1">
        <f t="shared" si="2"/>
        <v>92</v>
      </c>
      <c r="B95" s="8">
        <f>IF(Runners!A96&lt;&gt;"",SMALL(Runners!DA$5:DA$204,A95),"")</f>
        <v>1.7534768518518519E-2</v>
      </c>
      <c r="C95" s="8">
        <f t="shared" si="3"/>
        <v>0.78836810185185191</v>
      </c>
      <c r="E95" s="1" t="str">
        <f>VLOOKUP(B95,Runners!DA$5:DE$204,5,FALSE)</f>
        <v>Alex Tate</v>
      </c>
    </row>
    <row r="96" spans="1:5" x14ac:dyDescent="0.25">
      <c r="A96" s="1">
        <f t="shared" si="2"/>
        <v>93</v>
      </c>
      <c r="B96" s="8">
        <f>IF(Runners!A97&lt;&gt;"",SMALL(Runners!DA$5:DA$204,A96),"")</f>
        <v>1.805659722222222E-2</v>
      </c>
      <c r="C96" s="8">
        <f t="shared" si="3"/>
        <v>0.78888993055555556</v>
      </c>
      <c r="E96" s="1" t="str">
        <f>VLOOKUP(B96,Runners!DA$5:DE$204,5,FALSE)</f>
        <v>Joe Greenwood</v>
      </c>
    </row>
    <row r="97" spans="1:5" x14ac:dyDescent="0.25">
      <c r="A97" s="1">
        <f t="shared" si="2"/>
        <v>94</v>
      </c>
      <c r="B97" s="8">
        <f>IF(Runners!A98&lt;&gt;"",SMALL(Runners!DA$5:DA$204,A97),"")</f>
        <v>1.822976851851852E-2</v>
      </c>
      <c r="C97" s="8">
        <f t="shared" si="3"/>
        <v>0.78906310185185191</v>
      </c>
      <c r="E97" s="1" t="str">
        <f>VLOOKUP(B97,Runners!DA$5:DE$204,5,FALSE)</f>
        <v>Gill Draper</v>
      </c>
    </row>
    <row r="98" spans="1:5" x14ac:dyDescent="0.25">
      <c r="A98" s="1">
        <f t="shared" si="2"/>
        <v>95</v>
      </c>
      <c r="B98" s="8">
        <f>IF(Runners!A99&lt;&gt;"",SMALL(Runners!DA$5:DA$204,A98),"")</f>
        <v>1.8403773148148148E-2</v>
      </c>
      <c r="C98" s="8">
        <f t="shared" si="3"/>
        <v>0.78923710648148149</v>
      </c>
      <c r="E98" s="1" t="str">
        <f>VLOOKUP(B98,Runners!DA$5:DE$204,5,FALSE)</f>
        <v>James Whittle</v>
      </c>
    </row>
    <row r="99" spans="1:5" x14ac:dyDescent="0.25">
      <c r="A99" s="1">
        <f t="shared" si="2"/>
        <v>96</v>
      </c>
      <c r="B99" s="8">
        <f>IF(Runners!A100&lt;&gt;"",SMALL(Runners!DA$5:DA$204,A99),"")</f>
        <v>1.8577175925925928E-2</v>
      </c>
      <c r="C99" s="8">
        <f t="shared" si="3"/>
        <v>0.78941050925925926</v>
      </c>
      <c r="E99" s="1" t="str">
        <f>VLOOKUP(B99,Runners!DA$5:DE$204,5,FALSE)</f>
        <v>Guest 42:30</v>
      </c>
    </row>
    <row r="100" spans="1:5" x14ac:dyDescent="0.25">
      <c r="A100" s="1">
        <f t="shared" si="2"/>
        <v>97</v>
      </c>
      <c r="B100" s="8">
        <f>IF(Runners!A101&lt;&gt;"",SMALL(Runners!DA$5:DA$204,A100),"")</f>
        <v>1.9097337962962965E-2</v>
      </c>
      <c r="C100" s="8">
        <f t="shared" si="3"/>
        <v>0.78993067129629635</v>
      </c>
      <c r="E100" s="1" t="str">
        <f>VLOOKUP(B100,Runners!DA$5:DE$204,5,FALSE)</f>
        <v>Andy Draper</v>
      </c>
    </row>
    <row r="101" spans="1:5" x14ac:dyDescent="0.25">
      <c r="A101" s="1">
        <f t="shared" si="2"/>
        <v>98</v>
      </c>
      <c r="B101" s="8">
        <f>IF(Runners!A102&lt;&gt;"",SMALL(Runners!DA$5:DA$204,A101),"")</f>
        <v>1.9271921296296297E-2</v>
      </c>
      <c r="C101" s="8">
        <f t="shared" si="3"/>
        <v>0.79010525462962966</v>
      </c>
      <c r="E101" s="1" t="str">
        <f>VLOOKUP(B101,Runners!DA$5:DE$204,5,FALSE)</f>
        <v>Jonathan Tuck</v>
      </c>
    </row>
    <row r="102" spans="1:5" x14ac:dyDescent="0.25">
      <c r="A102" s="1">
        <f t="shared" si="2"/>
        <v>99</v>
      </c>
      <c r="B102" s="8">
        <f>IF(Runners!A103&lt;&gt;"",SMALL(Runners!DA$5:DA$204,A102),"")</f>
        <v>1.9792430555555556E-2</v>
      </c>
      <c r="C102" s="8">
        <f t="shared" si="3"/>
        <v>0.79062576388888894</v>
      </c>
      <c r="E102" s="1" t="str">
        <f>VLOOKUP(B102,Runners!DA$5:DE$204,5,FALSE)</f>
        <v>Guest 40:00</v>
      </c>
    </row>
    <row r="103" spans="1:5" x14ac:dyDescent="0.25">
      <c r="A103" s="1">
        <f t="shared" si="2"/>
        <v>100</v>
      </c>
      <c r="B103" s="8">
        <f>IF(Runners!A104&lt;&gt;"",SMALL(Runners!DA$5:DA$204,A103),"")</f>
        <v>2.0139629629629632E-2</v>
      </c>
      <c r="C103" s="8">
        <f t="shared" si="3"/>
        <v>0.79097296296296304</v>
      </c>
      <c r="E103" s="1" t="str">
        <f>VLOOKUP(B103,Runners!DA$5:DE$204,5,FALSE)</f>
        <v>Guest 37:30</v>
      </c>
    </row>
    <row r="104" spans="1:5" x14ac:dyDescent="0.25">
      <c r="A104" s="1">
        <f t="shared" si="2"/>
        <v>101</v>
      </c>
      <c r="B104" s="8">
        <f>IF(Runners!A105&lt;&gt;"",SMALL(Runners!DA$5:DA$204,A104),"")</f>
        <v>2.0660439814814816E-2</v>
      </c>
      <c r="C104" s="8">
        <f t="shared" si="3"/>
        <v>0.79149377314814817</v>
      </c>
      <c r="E104" s="1" t="str">
        <f>VLOOKUP(B104,Runners!DA$5:DE$204,5,FALSE)</f>
        <v>Guest 35:00</v>
      </c>
    </row>
    <row r="105" spans="1:5" x14ac:dyDescent="0.25">
      <c r="A105" s="1">
        <f t="shared" si="2"/>
        <v>102</v>
      </c>
      <c r="B105" s="8">
        <f>IF(Runners!A106&lt;&gt;"",SMALL(Runners!DA$5:DA$204,A105),"")</f>
        <v>2.0661481481481482E-2</v>
      </c>
      <c r="C105" s="8">
        <f t="shared" ref="C105" si="4">IF(B105&lt;&gt;"",B105+C$1,"")</f>
        <v>0.79149481481481487</v>
      </c>
      <c r="E105" s="1" t="str">
        <f>VLOOKUP(B105,Runners!DA$5:DE$204,5,FALSE)</f>
        <v>Mike Toft</v>
      </c>
    </row>
    <row r="106" spans="1:5" x14ac:dyDescent="0.25">
      <c r="A106" s="1">
        <f t="shared" si="2"/>
        <v>103</v>
      </c>
      <c r="B106" s="8">
        <f>IF(Runners!A107&lt;&gt;"",SMALL(Runners!DA$5:DA$204,A106),"")</f>
        <v>2.0833425925925925E-2</v>
      </c>
      <c r="C106" s="8">
        <f t="shared" ref="C106" si="5">IF(B106&lt;&gt;"",B106+C$1,"")</f>
        <v>0.79166675925925933</v>
      </c>
      <c r="E106" s="1" t="str">
        <f>VLOOKUP(B106,Runners!DA$5:DE$204,5,FALSE)</f>
        <v>Alistair Leivers</v>
      </c>
    </row>
    <row r="107" spans="1:5" x14ac:dyDescent="0.25">
      <c r="A107" s="1">
        <f t="shared" si="2"/>
        <v>104</v>
      </c>
      <c r="B107" s="8">
        <f>IF(Runners!A108&lt;&gt;"",SMALL(Runners!DA$5:DA$204,A107),"")</f>
        <v>2.118263888888889E-2</v>
      </c>
      <c r="C107" s="8">
        <f t="shared" ref="C107" si="6">IF(B107&lt;&gt;"",B107+C$1,"")</f>
        <v>0.79201597222222231</v>
      </c>
      <c r="E107" s="1" t="str">
        <f>VLOOKUP(B107,Runners!DA$5:DE$204,5,FALSE)</f>
        <v>Ross McKelvie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"/>
  <sheetViews>
    <sheetView topLeftCell="A4" workbookViewId="0">
      <selection activeCell="D31" sqref="D31"/>
    </sheetView>
  </sheetViews>
  <sheetFormatPr defaultColWidth="8.88671875" defaultRowHeight="12" x14ac:dyDescent="0.25"/>
  <cols>
    <col min="1" max="2" width="8.88671875" style="3"/>
    <col min="3" max="3" width="3.33203125" style="1" customWidth="1"/>
    <col min="4" max="4" width="18.44140625" style="1" bestFit="1" customWidth="1"/>
    <col min="5" max="5" width="0.5546875" style="1" customWidth="1"/>
    <col min="6" max="6" width="8.88671875" style="1"/>
    <col min="7" max="8" width="8.88671875" style="8"/>
    <col min="9" max="9" width="2.88671875" style="1" customWidth="1"/>
    <col min="10" max="10" width="16.6640625" style="1" bestFit="1" customWidth="1"/>
    <col min="11" max="12" width="8.88671875" style="1"/>
    <col min="13" max="14" width="8.88671875" style="8"/>
    <col min="15" max="16384" width="8.88671875" style="1"/>
  </cols>
  <sheetData>
    <row r="1" spans="1:10" x14ac:dyDescent="0.25">
      <c r="A1" s="3">
        <f>'Summer Start Times'!B4</f>
        <v>3.1264120370370374E-3</v>
      </c>
      <c r="B1" s="3">
        <f>'Summer Start Times'!C4</f>
        <v>0.77395974537037038</v>
      </c>
      <c r="D1" s="1" t="str">
        <f>'Summer Start Times'!E4</f>
        <v>Liz Boon</v>
      </c>
      <c r="G1" s="3">
        <f>'Summer Start Times'!B54</f>
        <v>1.2848078703703704E-2</v>
      </c>
      <c r="H1" s="3">
        <f>'Summer Start Times'!C54</f>
        <v>0.78368141203703712</v>
      </c>
      <c r="J1" s="1" t="str">
        <f>'Summer Start Times'!E54</f>
        <v>Guest 50:00</v>
      </c>
    </row>
    <row r="2" spans="1:10" x14ac:dyDescent="0.25">
      <c r="A2" s="3">
        <f>'Summer Start Times'!B5</f>
        <v>3.1267129629629631E-3</v>
      </c>
      <c r="B2" s="3">
        <f>'Summer Start Times'!C5</f>
        <v>0.77396004629629633</v>
      </c>
      <c r="D2" s="1" t="str">
        <f>'Summer Start Times'!E5</f>
        <v>Michelle Sheridan</v>
      </c>
      <c r="G2" s="3">
        <f>'Summer Start Times'!B55</f>
        <v>1.2848425925925925E-2</v>
      </c>
      <c r="H2" s="3">
        <f>'Summer Start Times'!C55</f>
        <v>0.78368175925925931</v>
      </c>
      <c r="J2" s="1" t="str">
        <f>'Summer Start Times'!E55</f>
        <v>Katy McIntyre</v>
      </c>
    </row>
    <row r="3" spans="1:10" x14ac:dyDescent="0.25">
      <c r="A3" s="3">
        <f>'Summer Start Times'!B6</f>
        <v>3.4743981481481479E-3</v>
      </c>
      <c r="B3" s="3">
        <f>'Summer Start Times'!C6</f>
        <v>0.77430773148148146</v>
      </c>
      <c r="D3" s="1" t="str">
        <f>'Summer Start Times'!E6</f>
        <v>Sarah Cook</v>
      </c>
      <c r="G3" s="3">
        <f>'Summer Start Times'!B56</f>
        <v>1.3022083333333333E-2</v>
      </c>
      <c r="H3" s="3">
        <f>'Summer Start Times'!C56</f>
        <v>0.78385541666666669</v>
      </c>
      <c r="J3" s="1" t="str">
        <f>'Summer Start Times'!E56</f>
        <v>Kim Dykes</v>
      </c>
    </row>
    <row r="4" spans="1:10" x14ac:dyDescent="0.25">
      <c r="A4" s="3">
        <f>'Summer Start Times'!B7</f>
        <v>4.3426388888888889E-3</v>
      </c>
      <c r="B4" s="3">
        <f>'Summer Start Times'!C7</f>
        <v>0.77517597222222223</v>
      </c>
      <c r="D4" s="1" t="str">
        <f>'Summer Start Times'!E7</f>
        <v>Trevor Roberts</v>
      </c>
      <c r="G4" s="3">
        <f>'Summer Start Times'!B57</f>
        <v>1.3022685185185186E-2</v>
      </c>
      <c r="H4" s="3">
        <f>'Summer Start Times'!C57</f>
        <v>0.7838560185185186</v>
      </c>
      <c r="J4" s="1" t="str">
        <f>'Summer Start Times'!E57</f>
        <v>Nigel Simpkin</v>
      </c>
    </row>
    <row r="5" spans="1:10" x14ac:dyDescent="0.25">
      <c r="A5" s="3">
        <f>'Summer Start Times'!B8</f>
        <v>5.0353703703703706E-3</v>
      </c>
      <c r="B5" s="3">
        <f>'Summer Start Times'!C8</f>
        <v>0.77586870370370375</v>
      </c>
      <c r="D5" s="1" t="str">
        <f>'Summer Start Times'!E8</f>
        <v>Gillian Oliver</v>
      </c>
      <c r="G5" s="3">
        <f>'Summer Start Times'!B58</f>
        <v>1.3022824074074074E-2</v>
      </c>
      <c r="H5" s="3">
        <f>'Summer Start Times'!C58</f>
        <v>0.78385615740740744</v>
      </c>
      <c r="J5" s="1" t="str">
        <f>'Summer Start Times'!E58</f>
        <v>Peter Reid</v>
      </c>
    </row>
    <row r="6" spans="1:10" x14ac:dyDescent="0.25">
      <c r="A6" s="3">
        <f>'Summer Start Times'!B9</f>
        <v>5.2099537037037036E-3</v>
      </c>
      <c r="B6" s="3">
        <f>'Summer Start Times'!C9</f>
        <v>0.77604328703703707</v>
      </c>
      <c r="D6" s="1" t="str">
        <f>'Summer Start Times'!E9</f>
        <v>Matt Kay</v>
      </c>
      <c r="G6" s="3">
        <f>'Summer Start Times'!B59</f>
        <v>1.3368217592592591E-2</v>
      </c>
      <c r="H6" s="3">
        <f>'Summer Start Times'!C59</f>
        <v>0.78420155092592592</v>
      </c>
      <c r="J6" s="1" t="str">
        <f>'Summer Start Times'!E59</f>
        <v>Barbara Holmes</v>
      </c>
    </row>
    <row r="7" spans="1:10" x14ac:dyDescent="0.25">
      <c r="A7" s="3">
        <f>'Summer Start Times'!B10</f>
        <v>5.731296296296296E-3</v>
      </c>
      <c r="B7" s="3">
        <f>'Summer Start Times'!C10</f>
        <v>0.77656462962962969</v>
      </c>
      <c r="D7" s="1" t="str">
        <f>'Summer Start Times'!E10</f>
        <v>Ruth Bye</v>
      </c>
      <c r="G7" s="3">
        <f>'Summer Start Times'!B60</f>
        <v>1.3542037037037038E-2</v>
      </c>
      <c r="H7" s="3">
        <f>'Summer Start Times'!C60</f>
        <v>0.78437537037037042</v>
      </c>
      <c r="J7" s="1" t="str">
        <f>'Summer Start Times'!E60</f>
        <v>Claire Markham</v>
      </c>
    </row>
    <row r="8" spans="1:10" x14ac:dyDescent="0.25">
      <c r="A8" s="3">
        <f>'Summer Start Times'!B11</f>
        <v>5.9030092592592589E-3</v>
      </c>
      <c r="B8" s="3">
        <f>'Summer Start Times'!C11</f>
        <v>0.77673634259259261</v>
      </c>
      <c r="D8" s="1" t="str">
        <f>'Summer Start Times'!E11</f>
        <v>Bob Clough</v>
      </c>
      <c r="G8" s="3">
        <f>'Summer Start Times'!B61</f>
        <v>1.3542824074074075E-2</v>
      </c>
      <c r="H8" s="3">
        <f>'Summer Start Times'!C61</f>
        <v>0.7843761574074074</v>
      </c>
      <c r="J8" s="1" t="str">
        <f>'Summer Start Times'!E61</f>
        <v>Kate Edwards</v>
      </c>
    </row>
    <row r="9" spans="1:10" x14ac:dyDescent="0.25">
      <c r="A9" s="3">
        <f>'Summer Start Times'!B12</f>
        <v>5.9050694444444446E-3</v>
      </c>
      <c r="B9" s="3">
        <f>'Summer Start Times'!C12</f>
        <v>0.77673840277777784</v>
      </c>
      <c r="D9" s="1" t="str">
        <f>'Summer Start Times'!E12</f>
        <v>Sylvia Gittins</v>
      </c>
      <c r="G9" s="3">
        <f>'Summer Start Times'!B62</f>
        <v>1.3889814814814815E-2</v>
      </c>
      <c r="H9" s="3">
        <f>'Summer Start Times'!C62</f>
        <v>0.78472314814814814</v>
      </c>
      <c r="J9" s="1" t="str">
        <f>'Summer Start Times'!E62</f>
        <v>Hannah Riley</v>
      </c>
    </row>
    <row r="10" spans="1:10" x14ac:dyDescent="0.25">
      <c r="A10" s="3">
        <f>'Summer Start Times'!B13</f>
        <v>6.0772916666666666E-3</v>
      </c>
      <c r="B10" s="3">
        <f>'Summer Start Times'!C13</f>
        <v>0.77691062500000008</v>
      </c>
      <c r="D10" s="1" t="str">
        <f>'Summer Start Times'!E13</f>
        <v>Guest 60:00</v>
      </c>
      <c r="G10" s="3">
        <f>'Summer Start Times'!B63</f>
        <v>1.3890439814814814E-2</v>
      </c>
      <c r="H10" s="3">
        <f>'Summer Start Times'!C63</f>
        <v>0.78472377314814823</v>
      </c>
      <c r="J10" s="1" t="str">
        <f>'Summer Start Times'!E63</f>
        <v>Mark Johnston</v>
      </c>
    </row>
    <row r="11" spans="1:10" x14ac:dyDescent="0.25">
      <c r="A11" s="3">
        <f>'Summer Start Times'!B14</f>
        <v>6.2509722222222229E-3</v>
      </c>
      <c r="B11" s="3">
        <f>'Summer Start Times'!C14</f>
        <v>0.77708430555555563</v>
      </c>
      <c r="D11" s="1" t="str">
        <f>'Summer Start Times'!E14</f>
        <v>Jacqui Murray</v>
      </c>
      <c r="G11" s="3">
        <f>'Summer Start Times'!B64</f>
        <v>1.4062962962962963E-2</v>
      </c>
      <c r="H11" s="3">
        <f>'Summer Start Times'!C64</f>
        <v>0.78489629629629631</v>
      </c>
      <c r="J11" s="1" t="str">
        <f>'Summer Start Times'!E64</f>
        <v>David Butler</v>
      </c>
    </row>
    <row r="12" spans="1:10" x14ac:dyDescent="0.25">
      <c r="A12" s="3">
        <f>'Summer Start Times'!B15</f>
        <v>6.9466435185185178E-3</v>
      </c>
      <c r="B12" s="3">
        <f>'Summer Start Times'!C15</f>
        <v>0.77777997685185185</v>
      </c>
      <c r="D12" s="1" t="str">
        <f>'Summer Start Times'!E15</f>
        <v>Simon Smith</v>
      </c>
      <c r="G12" s="3">
        <f>'Summer Start Times'!B65</f>
        <v>1.4064027777777778E-2</v>
      </c>
      <c r="H12" s="3">
        <f>'Summer Start Times'!C65</f>
        <v>0.78489736111111119</v>
      </c>
      <c r="J12" s="1" t="str">
        <f>'Summer Start Times'!E65</f>
        <v>Mark Hughes</v>
      </c>
    </row>
    <row r="13" spans="1:10" x14ac:dyDescent="0.25">
      <c r="A13" s="3">
        <f>'Summer Start Times'!B16</f>
        <v>8.1602777777777784E-3</v>
      </c>
      <c r="B13" s="3">
        <f>'Summer Start Times'!C16</f>
        <v>0.7789936111111111</v>
      </c>
      <c r="D13" s="1" t="str">
        <f>'Summer Start Times'!E16</f>
        <v>Emma Johnston</v>
      </c>
      <c r="G13" s="3">
        <f>'Summer Start Times'!B66</f>
        <v>1.4064097222222223E-2</v>
      </c>
      <c r="H13" s="3">
        <f>'Summer Start Times'!C66</f>
        <v>0.78489743055555561</v>
      </c>
      <c r="J13" s="1" t="str">
        <f>'Summer Start Times'!E66</f>
        <v>Matt Ames</v>
      </c>
    </row>
    <row r="14" spans="1:10" x14ac:dyDescent="0.25">
      <c r="A14" s="3">
        <f>'Summer Start Times'!B17</f>
        <v>8.1609027777777791E-3</v>
      </c>
      <c r="B14" s="3">
        <f>'Summer Start Times'!C17</f>
        <v>0.77899423611111118</v>
      </c>
      <c r="D14" s="1" t="str">
        <f>'Summer Start Times'!E17</f>
        <v>Kathy Gaunt</v>
      </c>
      <c r="G14" s="3">
        <f>'Summer Start Times'!B67</f>
        <v>1.4237916666666666E-2</v>
      </c>
      <c r="H14" s="3">
        <f>'Summer Start Times'!C67</f>
        <v>0.78507125</v>
      </c>
      <c r="J14" s="1" t="str">
        <f>'Summer Start Times'!E67</f>
        <v>Neil Bayton-Roberts</v>
      </c>
    </row>
    <row r="15" spans="1:10" x14ac:dyDescent="0.25">
      <c r="A15" s="3">
        <f>'Summer Start Times'!B18</f>
        <v>8.1619907407407405E-3</v>
      </c>
      <c r="B15" s="3">
        <f>'Summer Start Times'!C18</f>
        <v>0.77899532407407412</v>
      </c>
      <c r="D15" s="1" t="str">
        <f>'Summer Start Times'!E18</f>
        <v>Sue Henry</v>
      </c>
      <c r="G15" s="3">
        <f>'Summer Start Times'!B68</f>
        <v>1.4238333333333334E-2</v>
      </c>
      <c r="H15" s="3">
        <f>'Summer Start Times'!C68</f>
        <v>0.78507166666666672</v>
      </c>
      <c r="J15" s="1" t="str">
        <f>'Summer Start Times'!E68</f>
        <v>Stephen Wise</v>
      </c>
    </row>
    <row r="16" spans="1:10" x14ac:dyDescent="0.25">
      <c r="A16" s="3">
        <f>'Summer Start Times'!B19</f>
        <v>8.3346296296296293E-3</v>
      </c>
      <c r="B16" s="3">
        <f>'Summer Start Times'!C19</f>
        <v>0.77916796296296298</v>
      </c>
      <c r="D16" s="1" t="str">
        <f>'Summer Start Times'!E19</f>
        <v>Laura Byrne</v>
      </c>
      <c r="G16" s="3">
        <f>'Summer Start Times'!B69</f>
        <v>1.4411412037037039E-2</v>
      </c>
      <c r="H16" s="3">
        <f>'Summer Start Times'!C69</f>
        <v>0.78524474537037037</v>
      </c>
      <c r="J16" s="1" t="str">
        <f>'Summer Start Times'!E69</f>
        <v>Michelle Chadwick</v>
      </c>
    </row>
    <row r="17" spans="1:10" x14ac:dyDescent="0.25">
      <c r="A17" s="3">
        <f>'Summer Start Times'!B20</f>
        <v>8.3346990740740742E-3</v>
      </c>
      <c r="B17" s="3">
        <f>'Summer Start Times'!C20</f>
        <v>0.7791680324074074</v>
      </c>
      <c r="D17" s="1" t="str">
        <f>'Summer Start Times'!E20</f>
        <v>Liah Murphy</v>
      </c>
      <c r="G17" s="3">
        <f>'Summer Start Times'!B70</f>
        <v>1.4583726851851853E-2</v>
      </c>
      <c r="H17" s="3">
        <f>'Summer Start Times'!C70</f>
        <v>0.7854170601851852</v>
      </c>
      <c r="J17" s="1" t="str">
        <f>'Summer Start Times'!E70</f>
        <v>Clare Taylor</v>
      </c>
    </row>
    <row r="18" spans="1:10" x14ac:dyDescent="0.25">
      <c r="A18" s="3">
        <f>'Summer Start Times'!B21</f>
        <v>8.5088425925925922E-3</v>
      </c>
      <c r="B18" s="3">
        <f>'Summer Start Times'!C21</f>
        <v>0.77934217592592592</v>
      </c>
      <c r="D18" s="1" t="str">
        <f>'Summer Start Times'!E21</f>
        <v>Pam Binns</v>
      </c>
      <c r="G18" s="3">
        <f>'Summer Start Times'!B71</f>
        <v>1.4585162037037037E-2</v>
      </c>
      <c r="H18" s="3">
        <f>'Summer Start Times'!C71</f>
        <v>0.78541849537037045</v>
      </c>
      <c r="J18" s="1" t="str">
        <f>'Summer Start Times'!E71</f>
        <v>Neil Tate</v>
      </c>
    </row>
    <row r="19" spans="1:10" x14ac:dyDescent="0.25">
      <c r="A19" s="3">
        <f>'Summer Start Times'!B22</f>
        <v>8.6808101851851855E-3</v>
      </c>
      <c r="B19" s="3">
        <f>'Summer Start Times'!C22</f>
        <v>0.77951414351851855</v>
      </c>
      <c r="D19" s="1" t="str">
        <f>'Summer Start Times'!E22</f>
        <v>Carolyn Melvin</v>
      </c>
      <c r="G19" s="3">
        <f>'Summer Start Times'!B72</f>
        <v>1.4930995370370371E-2</v>
      </c>
      <c r="H19" s="3">
        <f>'Summer Start Times'!C72</f>
        <v>0.78576432870370372</v>
      </c>
      <c r="J19" s="1" t="str">
        <f>'Summer Start Times'!E72</f>
        <v>Darran Ames</v>
      </c>
    </row>
    <row r="20" spans="1:10" x14ac:dyDescent="0.25">
      <c r="A20" s="3">
        <f>'Summer Start Times'!B23</f>
        <v>8.6816666666666674E-3</v>
      </c>
      <c r="B20" s="3">
        <f>'Summer Start Times'!C23</f>
        <v>0.77951500000000007</v>
      </c>
      <c r="D20" s="1" t="str">
        <f>'Summer Start Times'!E23</f>
        <v>Juli Wiseman</v>
      </c>
      <c r="G20" s="3">
        <f>'Summer Start Times'!B73</f>
        <v>1.4931620370370371E-2</v>
      </c>
      <c r="H20" s="3">
        <f>'Summer Start Times'!C73</f>
        <v>0.78576495370370369</v>
      </c>
      <c r="J20" s="1" t="str">
        <f>'Summer Start Times'!E73</f>
        <v>John Bertenshaw</v>
      </c>
    </row>
    <row r="21" spans="1:10" x14ac:dyDescent="0.25">
      <c r="A21" s="3">
        <f>'Summer Start Times'!B24</f>
        <v>8.8546527777777773E-3</v>
      </c>
      <c r="B21" s="3">
        <f>'Summer Start Times'!C24</f>
        <v>0.77968798611111112</v>
      </c>
      <c r="D21" s="1" t="str">
        <f>'Summer Start Times'!E24</f>
        <v>Debbie Francis</v>
      </c>
      <c r="G21" s="3">
        <f>'Summer Start Times'!B74</f>
        <v>1.5278101851851852E-2</v>
      </c>
      <c r="H21" s="3">
        <f>'Summer Start Times'!C74</f>
        <v>0.78611143518518523</v>
      </c>
      <c r="J21" s="1" t="str">
        <f>'Summer Start Times'!E74</f>
        <v>Chris Bowker</v>
      </c>
    </row>
    <row r="22" spans="1:10" x14ac:dyDescent="0.25">
      <c r="A22" s="3">
        <f>'Summer Start Times'!B25</f>
        <v>8.8565509259259257E-3</v>
      </c>
      <c r="B22" s="3">
        <f>'Summer Start Times'!C25</f>
        <v>0.77968988425925934</v>
      </c>
      <c r="D22" s="1" t="str">
        <f>'Summer Start Times'!E25</f>
        <v>Vicki Richardson</v>
      </c>
      <c r="G22" s="3">
        <f>'Summer Start Times'!B75</f>
        <v>1.5278194444444443E-2</v>
      </c>
      <c r="H22" s="3">
        <f>'Summer Start Times'!C75</f>
        <v>0.78611152777777782</v>
      </c>
      <c r="J22" s="1" t="str">
        <f>'Summer Start Times'!E75</f>
        <v>Dan Gregson</v>
      </c>
    </row>
    <row r="23" spans="1:10" x14ac:dyDescent="0.25">
      <c r="A23" s="3">
        <f>'Summer Start Times'!B26</f>
        <v>9.2027777777777785E-3</v>
      </c>
      <c r="B23" s="3">
        <f>'Summer Start Times'!C26</f>
        <v>0.78003611111111115</v>
      </c>
      <c r="D23" s="1" t="str">
        <f>'Summer Start Times'!E26</f>
        <v>Linda Chadderton</v>
      </c>
      <c r="G23" s="3">
        <f>'Summer Start Times'!B76</f>
        <v>1.5278611111111111E-2</v>
      </c>
      <c r="H23" s="3">
        <f>'Summer Start Times'!C76</f>
        <v>0.78611194444444443</v>
      </c>
      <c r="J23" s="1" t="str">
        <f>'Summer Start Times'!E76</f>
        <v>Guest 47:30</v>
      </c>
    </row>
    <row r="24" spans="1:10" x14ac:dyDescent="0.25">
      <c r="A24" s="3">
        <f>'Summer Start Times'!B27</f>
        <v>9.7224305555555553E-3</v>
      </c>
      <c r="B24" s="3">
        <f>'Summer Start Times'!C27</f>
        <v>0.78055576388888892</v>
      </c>
      <c r="D24" s="1" t="str">
        <f>'Summer Start Times'!E27</f>
        <v>Bec Willetts</v>
      </c>
      <c r="G24" s="3">
        <f>'Summer Start Times'!B77</f>
        <v>1.527912037037037E-2</v>
      </c>
      <c r="H24" s="3">
        <f>'Summer Start Times'!C77</f>
        <v>0.78611245370370375</v>
      </c>
      <c r="J24" s="1" t="str">
        <f>'Summer Start Times'!E77</f>
        <v>Lewis McAfee</v>
      </c>
    </row>
    <row r="25" spans="1:10" x14ac:dyDescent="0.25">
      <c r="A25" s="3">
        <f>'Summer Start Times'!B28</f>
        <v>9.7235416666666668E-3</v>
      </c>
      <c r="B25" s="3">
        <f>'Summer Start Times'!C28</f>
        <v>0.78055687500000004</v>
      </c>
      <c r="D25" s="1" t="str">
        <f>'Summer Start Times'!E28</f>
        <v>Lee Ramsden</v>
      </c>
      <c r="G25" s="3">
        <f>'Summer Start Times'!B78</f>
        <v>1.5452060185185185E-2</v>
      </c>
      <c r="H25" s="3">
        <f>'Summer Start Times'!C78</f>
        <v>0.78628539351851856</v>
      </c>
      <c r="J25" s="1" t="str">
        <f>'Summer Start Times'!E78</f>
        <v>Graham Webster</v>
      </c>
    </row>
    <row r="26" spans="1:10" x14ac:dyDescent="0.25">
      <c r="A26" s="3">
        <f>'Summer Start Times'!B29</f>
        <v>9.7243287037037038E-3</v>
      </c>
      <c r="B26" s="3">
        <f>'Summer Start Times'!C29</f>
        <v>0.78055766203703703</v>
      </c>
      <c r="D26" s="1" t="str">
        <f>'Summer Start Times'!E29</f>
        <v>Roy Stevens</v>
      </c>
      <c r="G26" s="3">
        <f>'Summer Start Times'!B79</f>
        <v>1.5452847222222222E-2</v>
      </c>
      <c r="H26" s="3">
        <f>'Summer Start Times'!C79</f>
        <v>0.78628618055555555</v>
      </c>
      <c r="J26" s="1" t="str">
        <f>'Summer Start Times'!E79</f>
        <v>Louise Cox</v>
      </c>
    </row>
    <row r="27" spans="1:10" x14ac:dyDescent="0.25">
      <c r="A27" s="3">
        <f>'Summer Start Times'!B30</f>
        <v>9.896134259259259E-3</v>
      </c>
      <c r="B27" s="3">
        <f>'Summer Start Times'!C30</f>
        <v>0.78072946759259265</v>
      </c>
      <c r="D27" s="1" t="str">
        <f>'Summer Start Times'!E30</f>
        <v>Catherine MacLachlan</v>
      </c>
      <c r="G27" s="3">
        <f>'Summer Start Times'!B80</f>
        <v>1.5453356481481483E-2</v>
      </c>
      <c r="H27" s="3">
        <f>'Summer Start Times'!C80</f>
        <v>0.78628668981481487</v>
      </c>
      <c r="J27" s="1" t="str">
        <f>'Summer Start Times'!E80</f>
        <v>Paul Veevers</v>
      </c>
    </row>
    <row r="28" spans="1:10" x14ac:dyDescent="0.25">
      <c r="A28" s="3">
        <f>'Summer Start Times'!B31</f>
        <v>9.8964583333333335E-3</v>
      </c>
      <c r="B28" s="3">
        <f>'Summer Start Times'!C31</f>
        <v>0.78072979166666667</v>
      </c>
      <c r="D28" s="1" t="str">
        <f>'Summer Start Times'!E31</f>
        <v>Gillian Anderson</v>
      </c>
      <c r="G28" s="3">
        <f>'Summer Start Times'!B81</f>
        <v>1.5626782407407409E-2</v>
      </c>
      <c r="H28" s="3">
        <f>'Summer Start Times'!C81</f>
        <v>0.78646011574074082</v>
      </c>
      <c r="J28" s="1" t="str">
        <f>'Summer Start Times'!E81</f>
        <v>Morgan Pritchard</v>
      </c>
    </row>
    <row r="29" spans="1:10" x14ac:dyDescent="0.25">
      <c r="A29" s="3">
        <f>'Summer Start Times'!B32</f>
        <v>1.0070324074074075E-2</v>
      </c>
      <c r="B29" s="3">
        <f>'Summer Start Times'!C32</f>
        <v>0.78090365740740741</v>
      </c>
      <c r="D29" s="1" t="str">
        <f>'Summer Start Times'!E32</f>
        <v>Guest 55:00</v>
      </c>
      <c r="G29" s="3">
        <f>'Summer Start Times'!B82</f>
        <v>1.5798634259259259E-2</v>
      </c>
      <c r="H29" s="3">
        <f>'Summer Start Times'!C82</f>
        <v>0.78663196759259257</v>
      </c>
      <c r="J29" s="1" t="str">
        <f>'Summer Start Times'!E82</f>
        <v>Alan Elstone</v>
      </c>
    </row>
    <row r="30" spans="1:10" x14ac:dyDescent="0.25">
      <c r="A30" s="3">
        <f>'Summer Start Times'!B33</f>
        <v>1.0070949074074074E-2</v>
      </c>
      <c r="B30" s="3">
        <f>'Summer Start Times'!C33</f>
        <v>0.78090428240740739</v>
      </c>
      <c r="D30" s="1" t="str">
        <f>'Summer Start Times'!E33</f>
        <v>Marie</v>
      </c>
      <c r="G30" s="3">
        <f>'Summer Start Times'!B83</f>
        <v>1.6146111111111111E-2</v>
      </c>
      <c r="H30" s="3">
        <f>'Summer Start Times'!C83</f>
        <v>0.78697944444444445</v>
      </c>
      <c r="J30" s="1" t="str">
        <f>'Summer Start Times'!E83</f>
        <v>Catherine Carrdus</v>
      </c>
    </row>
    <row r="31" spans="1:10" x14ac:dyDescent="0.25">
      <c r="A31" s="3">
        <f>'Summer Start Times'!B34</f>
        <v>1.007138888888889E-2</v>
      </c>
      <c r="B31" s="3">
        <f>'Summer Start Times'!C34</f>
        <v>0.78090472222222229</v>
      </c>
      <c r="D31" s="1" t="str">
        <f>'Summer Start Times'!E34</f>
        <v>Paul McAllister</v>
      </c>
      <c r="G31" s="3">
        <f>'Summer Start Times'!B84</f>
        <v>1.6146365740740742E-2</v>
      </c>
      <c r="H31" s="3">
        <f>'Summer Start Times'!C84</f>
        <v>0.78697969907407406</v>
      </c>
      <c r="J31" s="1" t="str">
        <f>'Summer Start Times'!E84</f>
        <v>Dominic Garrett</v>
      </c>
    </row>
    <row r="32" spans="1:10" x14ac:dyDescent="0.25">
      <c r="A32" s="3">
        <f>'Summer Start Times'!B35</f>
        <v>1.0244189814814815E-2</v>
      </c>
      <c r="B32" s="3">
        <f>'Summer Start Times'!C35</f>
        <v>0.78107752314814816</v>
      </c>
      <c r="D32" s="1" t="str">
        <f>'Summer Start Times'!E35</f>
        <v>Julia Rolfe</v>
      </c>
      <c r="G32" s="3">
        <f>'Summer Start Times'!B85</f>
        <v>1.6147476851851854E-2</v>
      </c>
      <c r="H32" s="3">
        <f>'Summer Start Times'!C85</f>
        <v>0.78698081018518518</v>
      </c>
      <c r="J32" s="1" t="str">
        <f>'Summer Start Times'!E85</f>
        <v>Mel Koth</v>
      </c>
    </row>
    <row r="33" spans="1:10" x14ac:dyDescent="0.25">
      <c r="A33" s="3">
        <f>'Summer Start Times'!B36</f>
        <v>1.0763958333333334E-2</v>
      </c>
      <c r="B33" s="3">
        <f>'Summer Start Times'!C36</f>
        <v>0.78159729166666669</v>
      </c>
      <c r="D33" s="1" t="str">
        <f>'Summer Start Times'!E36</f>
        <v>Alex Wiggins</v>
      </c>
      <c r="G33" s="3">
        <f>'Summer Start Times'!B86</f>
        <v>1.6320462962962964E-2</v>
      </c>
      <c r="H33" s="3">
        <f>'Summer Start Times'!C86</f>
        <v>0.78715379629629634</v>
      </c>
      <c r="J33" s="1" t="str">
        <f>'Summer Start Times'!E86</f>
        <v>Jennifer Hill</v>
      </c>
    </row>
    <row r="34" spans="1:10" x14ac:dyDescent="0.25">
      <c r="A34" s="3">
        <f>'Summer Start Times'!B37</f>
        <v>1.0766296296296296E-2</v>
      </c>
      <c r="B34" s="3">
        <f>'Summer Start Times'!C37</f>
        <v>0.7815996296296297</v>
      </c>
      <c r="D34" s="1" t="str">
        <f>'Summer Start Times'!E37</f>
        <v>Xavia Cooper</v>
      </c>
      <c r="G34" s="3">
        <f>'Summer Start Times'!B87</f>
        <v>1.6494722222222223E-2</v>
      </c>
      <c r="H34" s="3">
        <f>'Summer Start Times'!C87</f>
        <v>0.78732805555555563</v>
      </c>
      <c r="J34" s="1" t="str">
        <f>'Summer Start Times'!E87</f>
        <v>Michael Hall</v>
      </c>
    </row>
    <row r="35" spans="1:10" x14ac:dyDescent="0.25">
      <c r="A35" s="3">
        <f>'Summer Start Times'!B38</f>
        <v>1.0938726851851851E-2</v>
      </c>
      <c r="B35" s="3">
        <f>'Summer Start Times'!C38</f>
        <v>0.78177206018518519</v>
      </c>
      <c r="D35" s="1" t="str">
        <f>'Summer Start Times'!E38</f>
        <v>Kevin Murray</v>
      </c>
      <c r="G35" s="3">
        <f>'Summer Start Times'!B88</f>
        <v>1.649539351851852E-2</v>
      </c>
      <c r="H35" s="3">
        <f>'Summer Start Times'!C88</f>
        <v>0.78732872685185185</v>
      </c>
      <c r="J35" s="1" t="str">
        <f>'Summer Start Times'!E88</f>
        <v>Tom Howarth</v>
      </c>
    </row>
    <row r="36" spans="1:10" x14ac:dyDescent="0.25">
      <c r="A36" s="3">
        <f>'Summer Start Times'!B39</f>
        <v>1.0938773148148147E-2</v>
      </c>
      <c r="B36" s="3">
        <f>'Summer Start Times'!C39</f>
        <v>0.78177210648148154</v>
      </c>
      <c r="D36" s="1" t="str">
        <f>'Summer Start Times'!E39</f>
        <v>Kirsten Burnett</v>
      </c>
      <c r="G36" s="3">
        <f>'Summer Start Times'!B89</f>
        <v>1.6668148148148147E-2</v>
      </c>
      <c r="H36" s="3">
        <f>'Summer Start Times'!C89</f>
        <v>0.78750148148148147</v>
      </c>
      <c r="J36" s="1" t="str">
        <f>'Summer Start Times'!E89</f>
        <v>Maddy Markham</v>
      </c>
    </row>
    <row r="37" spans="1:10" x14ac:dyDescent="0.25">
      <c r="A37" s="3">
        <f>'Summer Start Times'!B40</f>
        <v>1.0939652777777777E-2</v>
      </c>
      <c r="B37" s="3">
        <f>'Summer Start Times'!C40</f>
        <v>0.78177298611111112</v>
      </c>
      <c r="D37" s="1" t="str">
        <f>'Summer Start Times'!E40</f>
        <v>Ruth Williams</v>
      </c>
      <c r="G37" s="3">
        <f>'Summer Start Times'!B90</f>
        <v>1.666824074074074E-2</v>
      </c>
      <c r="H37" s="3">
        <f>'Summer Start Times'!C90</f>
        <v>0.78750157407407406</v>
      </c>
      <c r="J37" s="1" t="str">
        <f>'Summer Start Times'!E90</f>
        <v>Mark Selby</v>
      </c>
    </row>
    <row r="38" spans="1:10" x14ac:dyDescent="0.25">
      <c r="A38" s="3">
        <f>'Summer Start Times'!B41</f>
        <v>1.1286759259259259E-2</v>
      </c>
      <c r="B38" s="3">
        <f>'Summer Start Times'!C41</f>
        <v>0.78212009259259263</v>
      </c>
      <c r="D38" s="1" t="str">
        <f>'Summer Start Times'!E41</f>
        <v>Richard Needham</v>
      </c>
      <c r="G38" s="3">
        <f>'Summer Start Times'!B91</f>
        <v>1.6840624999999998E-2</v>
      </c>
      <c r="H38" s="3">
        <f>'Summer Start Times'!C91</f>
        <v>0.78767395833333342</v>
      </c>
      <c r="J38" s="1" t="str">
        <f>'Summer Start Times'!E91</f>
        <v>Chris Cottam</v>
      </c>
    </row>
    <row r="39" spans="1:10" x14ac:dyDescent="0.25">
      <c r="A39" s="3">
        <f>'Summer Start Times'!B42</f>
        <v>1.1460347222222221E-2</v>
      </c>
      <c r="B39" s="3">
        <f>'Summer Start Times'!C42</f>
        <v>0.78229368055555559</v>
      </c>
      <c r="D39" s="1" t="str">
        <f>'Summer Start Times'!E42</f>
        <v>Peter Thomson</v>
      </c>
      <c r="G39" s="3">
        <f>'Summer Start Times'!B92</f>
        <v>1.6840787037037036E-2</v>
      </c>
      <c r="H39" s="3">
        <f>'Summer Start Times'!C92</f>
        <v>0.78767412037037043</v>
      </c>
      <c r="J39" s="1" t="str">
        <f>'Summer Start Times'!E92</f>
        <v>Dom Kirby</v>
      </c>
    </row>
    <row r="40" spans="1:10" x14ac:dyDescent="0.25">
      <c r="A40" s="3">
        <f>'Summer Start Times'!B43</f>
        <v>1.1979861111111111E-2</v>
      </c>
      <c r="B40" s="3">
        <f>'Summer Start Times'!C43</f>
        <v>0.78281319444444453</v>
      </c>
      <c r="D40" s="1" t="str">
        <f>'Summer Start Times'!E43</f>
        <v>Greg Oulton</v>
      </c>
      <c r="G40" s="3">
        <f>'Summer Start Times'!B93</f>
        <v>1.7015763888888886E-2</v>
      </c>
      <c r="H40" s="3">
        <f>'Summer Start Times'!C93</f>
        <v>0.78784909722222229</v>
      </c>
      <c r="J40" s="1" t="str">
        <f>'Summer Start Times'!E93</f>
        <v>Oliver Thomson</v>
      </c>
    </row>
    <row r="41" spans="1:10" x14ac:dyDescent="0.25">
      <c r="A41" s="3">
        <f>'Summer Start Times'!B44</f>
        <v>1.1981087962962964E-2</v>
      </c>
      <c r="B41" s="3">
        <f>'Summer Start Times'!C44</f>
        <v>0.7828144212962963</v>
      </c>
      <c r="D41" s="1" t="str">
        <f>'Summer Start Times'!E44</f>
        <v>Pam Hardman</v>
      </c>
      <c r="G41" s="3">
        <f>'Summer Start Times'!B94</f>
        <v>1.7361921296296295E-2</v>
      </c>
      <c r="H41" s="3">
        <f>'Summer Start Times'!C94</f>
        <v>0.78819525462962969</v>
      </c>
      <c r="J41" s="1" t="str">
        <f>'Summer Start Times'!E94</f>
        <v>Guest 45:00</v>
      </c>
    </row>
    <row r="42" spans="1:10" x14ac:dyDescent="0.25">
      <c r="A42" s="3">
        <f>'Summer Start Times'!B45</f>
        <v>1.1981226851851852E-2</v>
      </c>
      <c r="B42" s="3">
        <f>'Summer Start Times'!C45</f>
        <v>0.78281456018518525</v>
      </c>
      <c r="D42" s="1" t="str">
        <f>'Summer Start Times'!E45</f>
        <v>Richard Storey</v>
      </c>
      <c r="G42" s="3">
        <f>'Summer Start Times'!B95</f>
        <v>1.7534768518518519E-2</v>
      </c>
      <c r="H42" s="3">
        <f>'Summer Start Times'!C95</f>
        <v>0.78836810185185191</v>
      </c>
      <c r="J42" s="1" t="str">
        <f>'Summer Start Times'!E95</f>
        <v>Alex Tate</v>
      </c>
    </row>
    <row r="43" spans="1:10" x14ac:dyDescent="0.25">
      <c r="A43" s="3">
        <f>'Summer Start Times'!B46</f>
        <v>1.1981481481481482E-2</v>
      </c>
      <c r="B43" s="3">
        <f>'Summer Start Times'!C46</f>
        <v>0.78281481481481485</v>
      </c>
      <c r="D43" s="1" t="str">
        <f>'Summer Start Times'!E46</f>
        <v>Terri Eccles</v>
      </c>
      <c r="G43" s="3">
        <f>'Summer Start Times'!B96</f>
        <v>1.805659722222222E-2</v>
      </c>
      <c r="H43" s="3">
        <f>'Summer Start Times'!C96</f>
        <v>0.78888993055555556</v>
      </c>
      <c r="J43" s="1" t="str">
        <f>'Summer Start Times'!E96</f>
        <v>Joe Greenwood</v>
      </c>
    </row>
    <row r="44" spans="1:10" x14ac:dyDescent="0.25">
      <c r="A44" s="3">
        <f>'Summer Start Times'!B47</f>
        <v>1.2152962962962963E-2</v>
      </c>
      <c r="B44" s="3">
        <f>'Summer Start Times'!C47</f>
        <v>0.78298629629629635</v>
      </c>
      <c r="D44" s="1" t="str">
        <f>'Summer Start Times'!E47</f>
        <v>Barry Broughton</v>
      </c>
      <c r="G44" s="3">
        <f>'Summer Start Times'!B97</f>
        <v>1.822976851851852E-2</v>
      </c>
      <c r="H44" s="3">
        <f>'Summer Start Times'!C97</f>
        <v>0.78906310185185191</v>
      </c>
      <c r="J44" s="1" t="str">
        <f>'Summer Start Times'!E97</f>
        <v>Gill Draper</v>
      </c>
    </row>
    <row r="45" spans="1:10" x14ac:dyDescent="0.25">
      <c r="A45" s="3">
        <f>'Summer Start Times'!B48</f>
        <v>1.2327337962962962E-2</v>
      </c>
      <c r="B45" s="3">
        <f>'Summer Start Times'!C48</f>
        <v>0.7831606712962963</v>
      </c>
      <c r="D45" s="1" t="str">
        <f>'Summer Start Times'!E48</f>
        <v>Ian Tate</v>
      </c>
      <c r="G45" s="3">
        <f>'Summer Start Times'!B98</f>
        <v>1.8403773148148148E-2</v>
      </c>
      <c r="H45" s="3">
        <f>'Summer Start Times'!C98</f>
        <v>0.78923710648148149</v>
      </c>
      <c r="J45" s="1" t="str">
        <f>'Summer Start Times'!E98</f>
        <v>James Whittle</v>
      </c>
    </row>
    <row r="46" spans="1:10" x14ac:dyDescent="0.25">
      <c r="A46" s="3">
        <f>'Summer Start Times'!B49</f>
        <v>1.232863425925926E-2</v>
      </c>
      <c r="B46" s="3">
        <f>'Summer Start Times'!C49</f>
        <v>0.7831619675925926</v>
      </c>
      <c r="D46" s="1" t="str">
        <f>'Summer Start Times'!E49</f>
        <v>Sue Hawitt</v>
      </c>
      <c r="G46" s="3">
        <f>'Summer Start Times'!B99</f>
        <v>1.8577175925925928E-2</v>
      </c>
      <c r="H46" s="3">
        <f>'Summer Start Times'!C99</f>
        <v>0.78941050925925926</v>
      </c>
      <c r="J46" s="1" t="str">
        <f>'Summer Start Times'!E99</f>
        <v>Guest 42:30</v>
      </c>
    </row>
    <row r="47" spans="1:10" x14ac:dyDescent="0.25">
      <c r="A47" s="3">
        <f>'Summer Start Times'!B50</f>
        <v>1.2500138888888889E-2</v>
      </c>
      <c r="B47" s="3">
        <f>'Summer Start Times'!C50</f>
        <v>0.78333347222222227</v>
      </c>
      <c r="D47" s="1" t="str">
        <f>'Summer Start Times'!E50</f>
        <v>Ant Joy</v>
      </c>
      <c r="G47" s="3">
        <f>'Summer Start Times'!B100</f>
        <v>1.9097337962962965E-2</v>
      </c>
      <c r="H47" s="3">
        <f>'Summer Start Times'!C100</f>
        <v>0.78993067129629635</v>
      </c>
      <c r="J47" s="1" t="str">
        <f>'Summer Start Times'!E100</f>
        <v>Andy Draper</v>
      </c>
    </row>
    <row r="48" spans="1:10" x14ac:dyDescent="0.25">
      <c r="A48" s="3">
        <f>'Summer Start Times'!B51</f>
        <v>1.2501736111111111E-2</v>
      </c>
      <c r="B48" s="3">
        <f>'Summer Start Times'!C51</f>
        <v>0.78333506944444453</v>
      </c>
      <c r="D48" s="1" t="str">
        <f>'Summer Start Times'!E51</f>
        <v>Mick Widdop</v>
      </c>
      <c r="G48" s="3">
        <f>'Summer Start Times'!B101</f>
        <v>1.9271921296296297E-2</v>
      </c>
      <c r="H48" s="3">
        <f>'Summer Start Times'!C101</f>
        <v>0.79010525462962966</v>
      </c>
      <c r="J48" s="1" t="str">
        <f>'Summer Start Times'!E101</f>
        <v>Jonathan Tuck</v>
      </c>
    </row>
    <row r="49" spans="1:10" x14ac:dyDescent="0.25">
      <c r="A49" s="3">
        <f>'Summer Start Times'!B52</f>
        <v>1.2674189814814815E-2</v>
      </c>
      <c r="B49" s="3">
        <f>'Summer Start Times'!C52</f>
        <v>0.7835075231481482</v>
      </c>
      <c r="D49" s="1" t="str">
        <f>'Summer Start Times'!E52</f>
        <v>Georgina Read</v>
      </c>
      <c r="G49" s="3">
        <f>'Summer Start Times'!B102</f>
        <v>1.9792430555555556E-2</v>
      </c>
      <c r="H49" s="3">
        <f>'Summer Start Times'!C102</f>
        <v>0.79062576388888894</v>
      </c>
      <c r="J49" s="1" t="str">
        <f>'Summer Start Times'!E102</f>
        <v>Guest 40:00</v>
      </c>
    </row>
    <row r="50" spans="1:10" x14ac:dyDescent="0.25">
      <c r="A50" s="3">
        <f>'Summer Start Times'!B53</f>
        <v>1.2675046296296297E-2</v>
      </c>
      <c r="B50" s="3">
        <f>'Summer Start Times'!C53</f>
        <v>0.78350837962962971</v>
      </c>
      <c r="D50" s="1" t="str">
        <f>'Summer Start Times'!E53</f>
        <v>Liz Canavan</v>
      </c>
      <c r="G50" s="3">
        <f>'Summer Start Times'!B103</f>
        <v>2.0139629629629632E-2</v>
      </c>
      <c r="H50" s="3">
        <f>'Summer Start Times'!C103</f>
        <v>0.79097296296296304</v>
      </c>
      <c r="J50" s="1" t="str">
        <f>'Summer Start Times'!E103</f>
        <v>Guest 37:30</v>
      </c>
    </row>
    <row r="51" spans="1:10" x14ac:dyDescent="0.25">
      <c r="G51" s="3">
        <f>'Summer Start Times'!B104</f>
        <v>2.0660439814814816E-2</v>
      </c>
      <c r="H51" s="3">
        <f>'Summer Start Times'!C104</f>
        <v>0.79149377314814817</v>
      </c>
      <c r="J51" s="1" t="str">
        <f>'Summer Start Times'!E104</f>
        <v>Guest 35:00</v>
      </c>
    </row>
    <row r="52" spans="1:10" x14ac:dyDescent="0.25">
      <c r="G52" s="3">
        <f>'Summer Start Times'!B105</f>
        <v>2.0661481481481482E-2</v>
      </c>
      <c r="H52" s="3">
        <f>'Summer Start Times'!C105</f>
        <v>0.79149481481481487</v>
      </c>
      <c r="J52" s="1" t="str">
        <f>'Summer Start Times'!E105</f>
        <v>Mike Toft</v>
      </c>
    </row>
    <row r="53" spans="1:10" x14ac:dyDescent="0.25">
      <c r="G53" s="3">
        <f>'Summer Start Times'!B106</f>
        <v>2.0833425925925925E-2</v>
      </c>
      <c r="H53" s="3">
        <f>'Summer Start Times'!C106</f>
        <v>0.79166675925925933</v>
      </c>
      <c r="J53" s="1" t="str">
        <f>'Summer Start Times'!E106</f>
        <v>Alistair Leivers</v>
      </c>
    </row>
    <row r="54" spans="1:10" x14ac:dyDescent="0.25">
      <c r="G54" s="3">
        <f>'Summer Start Times'!B107</f>
        <v>2.118263888888889E-2</v>
      </c>
      <c r="H54" s="3">
        <f>'Summer Start Times'!C107</f>
        <v>0.79201597222222231</v>
      </c>
      <c r="J54" s="1" t="str">
        <f>'Summer Start Times'!E107</f>
        <v>Ross McKelvie</v>
      </c>
    </row>
  </sheetData>
  <pageMargins left="0.25" right="0.25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201"/>
  <sheetViews>
    <sheetView topLeftCell="A81" workbookViewId="0">
      <selection activeCell="E111" sqref="E111"/>
    </sheetView>
  </sheetViews>
  <sheetFormatPr defaultColWidth="8.88671875" defaultRowHeight="12" x14ac:dyDescent="0.25"/>
  <cols>
    <col min="1" max="2" width="8.88671875" style="1"/>
    <col min="3" max="3" width="8.88671875" style="8" customWidth="1"/>
    <col min="4" max="4" width="4.44140625" style="1" customWidth="1"/>
    <col min="5" max="5" width="17.6640625" style="1" customWidth="1"/>
    <col min="6" max="16384" width="8.88671875" style="1"/>
  </cols>
  <sheetData>
    <row r="1" spans="1:7" ht="22.5" customHeight="1" x14ac:dyDescent="0.25">
      <c r="A1" s="8" t="s">
        <v>121</v>
      </c>
      <c r="C1" s="2">
        <v>0.77083333333333337</v>
      </c>
    </row>
    <row r="2" spans="1:7" ht="22.5" customHeight="1" x14ac:dyDescent="0.25">
      <c r="A2" s="1">
        <v>0</v>
      </c>
      <c r="B2" s="8"/>
      <c r="D2" s="8"/>
    </row>
    <row r="3" spans="1:7" s="8" customFormat="1" ht="22.5" customHeight="1" x14ac:dyDescent="0.3">
      <c r="B3" s="42" t="s">
        <v>119</v>
      </c>
      <c r="C3" s="32" t="s">
        <v>133</v>
      </c>
    </row>
    <row r="4" spans="1:7" x14ac:dyDescent="0.25">
      <c r="A4" s="1">
        <f>A2+1</f>
        <v>1</v>
      </c>
      <c r="B4" s="8">
        <f>IF(Runners!A4&lt;&gt;"",SMALL(Runners!DB$5:DB$183,A4),"")</f>
        <v>1.8055555555555555E-6</v>
      </c>
      <c r="C4" s="8">
        <f t="shared" ref="C4" si="0">IF(B4&lt;&gt;"",B4+C$1,"")</f>
        <v>0.77083513888888888</v>
      </c>
      <c r="D4" s="8"/>
      <c r="E4" s="1" t="str">
        <f>VLOOKUP(B4,Runners!DB$5:DE$183,4,FALSE)</f>
        <v>Gillian Oliver</v>
      </c>
      <c r="G4" s="52"/>
    </row>
    <row r="5" spans="1:7" x14ac:dyDescent="0.25">
      <c r="A5" s="1">
        <f t="shared" ref="A5:A68" si="1">A4+1</f>
        <v>2</v>
      </c>
      <c r="B5" s="8">
        <f>IF(Runners!A5&lt;&gt;"",SMALL(Runners!DB$5:DB$183,A5),"")</f>
        <v>2.5694444444444443E-6</v>
      </c>
      <c r="C5" s="8">
        <f t="shared" ref="C5:C68" si="2">IF(B5&lt;&gt;"",B5+C$1,"")</f>
        <v>0.7708359027777778</v>
      </c>
      <c r="D5" s="8"/>
      <c r="E5" s="1" t="str">
        <f>VLOOKUP(B5,Runners!DB$5:DE$183,4,FALSE)</f>
        <v>Liz Boon</v>
      </c>
      <c r="G5" s="52"/>
    </row>
    <row r="6" spans="1:7" x14ac:dyDescent="0.25">
      <c r="A6" s="1">
        <f t="shared" si="1"/>
        <v>3</v>
      </c>
      <c r="B6" s="8">
        <f>IF(Runners!A6&lt;&gt;"",SMALL(Runners!DB$5:DB$183,A6),"")</f>
        <v>2.8703703703703706E-6</v>
      </c>
      <c r="C6" s="8">
        <f t="shared" si="2"/>
        <v>0.77083620370370376</v>
      </c>
      <c r="D6" s="8"/>
      <c r="E6" s="1" t="str">
        <f>VLOOKUP(B6,Runners!DB$5:DE$183,4,FALSE)</f>
        <v>Michelle Sheridan</v>
      </c>
      <c r="G6" s="52"/>
    </row>
    <row r="7" spans="1:7" x14ac:dyDescent="0.25">
      <c r="A7" s="1">
        <f t="shared" si="1"/>
        <v>4</v>
      </c>
      <c r="B7" s="8">
        <f>IF(Runners!A7&lt;&gt;"",SMALL(Runners!DB$5:DB$183,A7),"")</f>
        <v>3.5185185185185187E-6</v>
      </c>
      <c r="C7" s="8">
        <f t="shared" si="2"/>
        <v>0.77083685185185191</v>
      </c>
      <c r="D7" s="8"/>
      <c r="E7" s="1" t="str">
        <f>VLOOKUP(B7,Runners!DB$5:DE$183,4,FALSE)</f>
        <v>Trevor Roberts</v>
      </c>
      <c r="G7" s="52"/>
    </row>
    <row r="8" spans="1:7" x14ac:dyDescent="0.25">
      <c r="A8" s="1">
        <f t="shared" si="1"/>
        <v>5</v>
      </c>
      <c r="B8" s="8">
        <f>IF(Runners!A8&lt;&gt;"",SMALL(Runners!DB$5:DB$183,A8),"")</f>
        <v>1.7523148148148148E-4</v>
      </c>
      <c r="C8" s="8">
        <f t="shared" si="2"/>
        <v>0.77100856481481483</v>
      </c>
      <c r="D8" s="8"/>
      <c r="E8" s="1" t="str">
        <f>VLOOKUP(B8,Runners!DB$5:DE$183,4,FALSE)</f>
        <v>Matt Kay</v>
      </c>
      <c r="G8" s="52"/>
    </row>
    <row r="9" spans="1:7" x14ac:dyDescent="0.25">
      <c r="A9" s="1">
        <f t="shared" si="1"/>
        <v>6</v>
      </c>
      <c r="B9" s="8">
        <f>IF(Runners!A9&lt;&gt;"",SMALL(Runners!DB$5:DB$183,A9),"")</f>
        <v>6.9657407407407407E-4</v>
      </c>
      <c r="C9" s="8">
        <f t="shared" si="2"/>
        <v>0.77152990740740746</v>
      </c>
      <c r="D9" s="8"/>
      <c r="E9" s="1" t="str">
        <f>VLOOKUP(B9,Runners!DB$5:DE$183,4,FALSE)</f>
        <v>Ruth Bye</v>
      </c>
      <c r="G9" s="52"/>
    </row>
    <row r="10" spans="1:7" x14ac:dyDescent="0.25">
      <c r="A10" s="1">
        <f t="shared" si="1"/>
        <v>7</v>
      </c>
      <c r="B10" s="8">
        <f>IF(Runners!A10&lt;&gt;"",SMALL(Runners!DB$5:DB$183,A10),"")</f>
        <v>8.6828703703703699E-4</v>
      </c>
      <c r="C10" s="8">
        <f t="shared" si="2"/>
        <v>0.77170162037037038</v>
      </c>
      <c r="D10" s="8"/>
      <c r="E10" s="1" t="str">
        <f>VLOOKUP(B10,Runners!DB$5:DE$183,4,FALSE)</f>
        <v>Bob Clough</v>
      </c>
      <c r="G10" s="52"/>
    </row>
    <row r="11" spans="1:7" x14ac:dyDescent="0.25">
      <c r="A11" s="1">
        <f t="shared" si="1"/>
        <v>8</v>
      </c>
      <c r="B11" s="8">
        <f>IF(Runners!A11&lt;&gt;"",SMALL(Runners!DB$5:DB$183,A11),"")</f>
        <v>8.7034722222222223E-4</v>
      </c>
      <c r="C11" s="8">
        <f t="shared" si="2"/>
        <v>0.7717036805555556</v>
      </c>
      <c r="D11" s="8"/>
      <c r="E11" s="1" t="str">
        <f>VLOOKUP(B11,Runners!DB$5:DE$183,4,FALSE)</f>
        <v>Sylvia Gittins</v>
      </c>
      <c r="G11" s="52"/>
    </row>
    <row r="12" spans="1:7" x14ac:dyDescent="0.25">
      <c r="A12" s="1">
        <f t="shared" si="1"/>
        <v>9</v>
      </c>
      <c r="B12" s="8">
        <f>IF(Runners!A12&lt;&gt;"",SMALL(Runners!DB$5:DB$183,A12),"")</f>
        <v>1.0425694444444445E-3</v>
      </c>
      <c r="C12" s="8">
        <f t="shared" si="2"/>
        <v>0.77187590277777784</v>
      </c>
      <c r="D12" s="8"/>
      <c r="E12" s="1" t="str">
        <f>VLOOKUP(B12,Runners!DB$5:DE$183,4,FALSE)</f>
        <v>Guest 60:00</v>
      </c>
      <c r="G12" s="52"/>
    </row>
    <row r="13" spans="1:7" x14ac:dyDescent="0.25">
      <c r="A13" s="1">
        <f t="shared" si="1"/>
        <v>10</v>
      </c>
      <c r="B13" s="8">
        <f>IF(Runners!A13&lt;&gt;"",SMALL(Runners!DB$5:DB$183,A13),"")</f>
        <v>1.0435648148148149E-3</v>
      </c>
      <c r="C13" s="8">
        <f t="shared" si="2"/>
        <v>0.77187689814814819</v>
      </c>
      <c r="D13" s="8"/>
      <c r="E13" s="1" t="str">
        <f>VLOOKUP(B13,Runners!DB$5:DE$183,4,FALSE)</f>
        <v>Pam Binns</v>
      </c>
      <c r="G13" s="52"/>
    </row>
    <row r="14" spans="1:7" x14ac:dyDescent="0.25">
      <c r="A14" s="1">
        <f t="shared" si="1"/>
        <v>11</v>
      </c>
      <c r="B14" s="8">
        <f>IF(Runners!A14&lt;&gt;"",SMALL(Runners!DB$5:DB$183,A14),"")</f>
        <v>1.2162500000000001E-3</v>
      </c>
      <c r="C14" s="8">
        <f t="shared" si="2"/>
        <v>0.7720495833333334</v>
      </c>
      <c r="D14" s="8"/>
      <c r="E14" s="1" t="str">
        <f>VLOOKUP(B14,Runners!DB$5:DE$183,4,FALSE)</f>
        <v>Jacqui Murray</v>
      </c>
      <c r="G14" s="52"/>
    </row>
    <row r="15" spans="1:7" x14ac:dyDescent="0.25">
      <c r="A15" s="1">
        <f t="shared" si="1"/>
        <v>12</v>
      </c>
      <c r="B15" s="8">
        <f>IF(Runners!A15&lt;&gt;"",SMALL(Runners!DB$5:DB$183,A15),"")</f>
        <v>1.3902546296296297E-3</v>
      </c>
      <c r="C15" s="8">
        <f t="shared" si="2"/>
        <v>0.77222358796296298</v>
      </c>
      <c r="D15" s="8"/>
      <c r="E15" s="1" t="str">
        <f>VLOOKUP(B15,Runners!DB$5:DE$183,4,FALSE)</f>
        <v>Liah Murphy</v>
      </c>
      <c r="G15" s="52"/>
    </row>
    <row r="16" spans="1:7" x14ac:dyDescent="0.25">
      <c r="A16" s="1">
        <f t="shared" si="1"/>
        <v>13</v>
      </c>
      <c r="B16" s="8">
        <f>IF(Runners!A16&lt;&gt;"",SMALL(Runners!DB$5:DB$183,A16),"")</f>
        <v>1.7383101851851852E-3</v>
      </c>
      <c r="C16" s="8">
        <f t="shared" si="2"/>
        <v>0.77257164351851859</v>
      </c>
      <c r="D16" s="8"/>
      <c r="E16" s="1" t="str">
        <f>VLOOKUP(B16,Runners!DB$5:DE$183,4,FALSE)</f>
        <v>Simon Smith</v>
      </c>
      <c r="G16" s="52"/>
    </row>
    <row r="17" spans="1:7" x14ac:dyDescent="0.25">
      <c r="A17" s="1">
        <f t="shared" si="1"/>
        <v>14</v>
      </c>
      <c r="B17" s="8">
        <f>IF(Runners!A17&lt;&gt;"",SMALL(Runners!DB$5:DB$183,A17),"")</f>
        <v>2.7783333333333336E-3</v>
      </c>
      <c r="C17" s="8">
        <f t="shared" si="2"/>
        <v>0.7736116666666667</v>
      </c>
      <c r="D17" s="8"/>
      <c r="E17" s="1" t="str">
        <f>VLOOKUP(B17,Runners!DB$5:DE$183,4,FALSE)</f>
        <v>Emma Johnston</v>
      </c>
      <c r="G17" s="52"/>
    </row>
    <row r="18" spans="1:7" x14ac:dyDescent="0.25">
      <c r="A18" s="1">
        <f t="shared" si="1"/>
        <v>15</v>
      </c>
      <c r="B18" s="8">
        <f>IF(Runners!A18&lt;&gt;"",SMALL(Runners!DB$5:DB$183,A18),"")</f>
        <v>2.7799537037037038E-3</v>
      </c>
      <c r="C18" s="8">
        <f t="shared" si="2"/>
        <v>0.77361328703703702</v>
      </c>
      <c r="D18" s="8"/>
      <c r="E18" s="1" t="str">
        <f>VLOOKUP(B18,Runners!DB$5:DE$183,4,FALSE)</f>
        <v>Sarah Cook</v>
      </c>
      <c r="G18" s="52"/>
    </row>
    <row r="19" spans="1:7" x14ac:dyDescent="0.25">
      <c r="A19" s="1">
        <f t="shared" si="1"/>
        <v>16</v>
      </c>
      <c r="B19" s="8">
        <f>IF(Runners!A19&lt;&gt;"",SMALL(Runners!DB$5:DB$183,A19),"")</f>
        <v>2.9525694444444443E-3</v>
      </c>
      <c r="C19" s="8">
        <f t="shared" si="2"/>
        <v>0.77378590277777781</v>
      </c>
      <c r="D19" s="8"/>
      <c r="E19" s="1" t="str">
        <f>VLOOKUP(B19,Runners!DB$5:DE$183,4,FALSE)</f>
        <v>Kathy Gaunt</v>
      </c>
      <c r="G19" s="52"/>
    </row>
    <row r="20" spans="1:7" x14ac:dyDescent="0.25">
      <c r="A20" s="1">
        <f t="shared" si="1"/>
        <v>17</v>
      </c>
      <c r="B20" s="8">
        <f>IF(Runners!A20&lt;&gt;"",SMALL(Runners!DB$5:DB$183,A20),"")</f>
        <v>3.1272685185185188E-3</v>
      </c>
      <c r="C20" s="8">
        <f t="shared" si="2"/>
        <v>0.77396060185185189</v>
      </c>
      <c r="D20" s="8"/>
      <c r="E20" s="1" t="str">
        <f>VLOOKUP(B20,Runners!DB$5:DE$183,4,FALSE)</f>
        <v>Sue Henry</v>
      </c>
      <c r="G20" s="52"/>
    </row>
    <row r="21" spans="1:7" x14ac:dyDescent="0.25">
      <c r="A21" s="1">
        <f t="shared" si="1"/>
        <v>18</v>
      </c>
      <c r="B21" s="8">
        <f>IF(Runners!A21&lt;&gt;"",SMALL(Runners!DB$5:DB$183,A21),"")</f>
        <v>3.2988657407407407E-3</v>
      </c>
      <c r="C21" s="8">
        <f t="shared" si="2"/>
        <v>0.77413219907407416</v>
      </c>
      <c r="D21" s="8"/>
      <c r="E21" s="1" t="str">
        <f>VLOOKUP(B21,Runners!DB$5:DE$183,4,FALSE)</f>
        <v>Carolyn Melvin</v>
      </c>
      <c r="G21" s="52"/>
    </row>
    <row r="22" spans="1:7" x14ac:dyDescent="0.25">
      <c r="A22" s="1">
        <f t="shared" si="1"/>
        <v>19</v>
      </c>
      <c r="B22" s="8">
        <f>IF(Runners!A22&lt;&gt;"",SMALL(Runners!DB$5:DB$183,A22),"")</f>
        <v>3.4727083333333333E-3</v>
      </c>
      <c r="C22" s="8">
        <f t="shared" si="2"/>
        <v>0.77430604166666672</v>
      </c>
      <c r="D22" s="8"/>
      <c r="E22" s="1" t="str">
        <f>VLOOKUP(B22,Runners!DB$5:DE$183,4,FALSE)</f>
        <v>Debbie Francis</v>
      </c>
      <c r="G22" s="52"/>
    </row>
    <row r="23" spans="1:7" x14ac:dyDescent="0.25">
      <c r="A23" s="1">
        <f t="shared" si="1"/>
        <v>20</v>
      </c>
      <c r="B23" s="8">
        <f>IF(Runners!A23&lt;&gt;"",SMALL(Runners!DB$5:DB$183,A23),"")</f>
        <v>3.4737268518518515E-3</v>
      </c>
      <c r="C23" s="8">
        <f t="shared" si="2"/>
        <v>0.77430706018518525</v>
      </c>
      <c r="D23" s="8"/>
      <c r="E23" s="1" t="str">
        <f>VLOOKUP(B23,Runners!DB$5:DE$183,4,FALSE)</f>
        <v>Marie</v>
      </c>
      <c r="G23" s="52"/>
    </row>
    <row r="24" spans="1:7" x14ac:dyDescent="0.25">
      <c r="A24" s="1">
        <f t="shared" si="1"/>
        <v>21</v>
      </c>
      <c r="B24" s="8">
        <f>IF(Runners!A24&lt;&gt;"",SMALL(Runners!DB$5:DB$183,A24),"")</f>
        <v>3.4746064814814813E-3</v>
      </c>
      <c r="C24" s="8">
        <f t="shared" si="2"/>
        <v>0.77430793981481483</v>
      </c>
      <c r="D24" s="8"/>
      <c r="E24" s="1" t="str">
        <f>VLOOKUP(B24,Runners!DB$5:DE$183,4,FALSE)</f>
        <v>Vicki Richardson</v>
      </c>
      <c r="G24" s="52"/>
    </row>
    <row r="25" spans="1:7" x14ac:dyDescent="0.25">
      <c r="A25" s="1">
        <f t="shared" si="1"/>
        <v>22</v>
      </c>
      <c r="B25" s="8">
        <f>IF(Runners!A25&lt;&gt;"",SMALL(Runners!DB$5:DB$183,A25),"")</f>
        <v>3.6472222222222218E-3</v>
      </c>
      <c r="C25" s="8">
        <f t="shared" si="2"/>
        <v>0.77448055555555562</v>
      </c>
      <c r="D25" s="8"/>
      <c r="E25" s="1" t="str">
        <f>VLOOKUP(B25,Runners!DB$5:DE$183,4,FALSE)</f>
        <v>Linda Chadderton</v>
      </c>
      <c r="G25" s="52"/>
    </row>
    <row r="26" spans="1:7" x14ac:dyDescent="0.25">
      <c r="A26" s="1">
        <f t="shared" si="1"/>
        <v>23</v>
      </c>
      <c r="B26" s="8">
        <f>IF(Runners!A26&lt;&gt;"",SMALL(Runners!DB$5:DB$183,A26),"")</f>
        <v>4.167986111111111E-3</v>
      </c>
      <c r="C26" s="8">
        <f t="shared" si="2"/>
        <v>0.7750013194444445</v>
      </c>
      <c r="D26" s="8"/>
      <c r="E26" s="1" t="str">
        <f>VLOOKUP(B26,Runners!DB$5:DE$183,4,FALSE)</f>
        <v>Lee Ramsden</v>
      </c>
      <c r="G26" s="52"/>
    </row>
    <row r="27" spans="1:7" x14ac:dyDescent="0.25">
      <c r="A27" s="1">
        <f t="shared" si="1"/>
        <v>24</v>
      </c>
      <c r="B27" s="8">
        <f>IF(Runners!A27&lt;&gt;"",SMALL(Runners!DB$5:DB$183,A27),"")</f>
        <v>4.168773148148148E-3</v>
      </c>
      <c r="C27" s="8">
        <f t="shared" si="2"/>
        <v>0.77500210648148149</v>
      </c>
      <c r="D27" s="8"/>
      <c r="E27" s="1" t="str">
        <f>VLOOKUP(B27,Runners!DB$5:DE$183,4,FALSE)</f>
        <v>Roy Stevens</v>
      </c>
      <c r="G27" s="52"/>
    </row>
    <row r="28" spans="1:7" x14ac:dyDescent="0.25">
      <c r="A28" s="1">
        <f t="shared" si="1"/>
        <v>25</v>
      </c>
      <c r="B28" s="8">
        <f>IF(Runners!A28&lt;&gt;"",SMALL(Runners!DB$5:DB$183,A28),"")</f>
        <v>4.340347222222222E-3</v>
      </c>
      <c r="C28" s="8">
        <f t="shared" si="2"/>
        <v>0.77517368055555558</v>
      </c>
      <c r="D28" s="8"/>
      <c r="E28" s="1" t="str">
        <f>VLOOKUP(B28,Runners!DB$5:DE$183,4,FALSE)</f>
        <v>Alex Wiggins</v>
      </c>
      <c r="G28" s="52"/>
    </row>
    <row r="29" spans="1:7" x14ac:dyDescent="0.25">
      <c r="A29" s="1">
        <f t="shared" si="1"/>
        <v>26</v>
      </c>
      <c r="B29" s="8">
        <f>IF(Runners!A29&lt;&gt;"",SMALL(Runners!DB$5:DB$183,A29),"")</f>
        <v>4.3404861111111109E-3</v>
      </c>
      <c r="C29" s="8">
        <f t="shared" si="2"/>
        <v>0.77517381944444452</v>
      </c>
      <c r="D29" s="8"/>
      <c r="E29" s="1" t="str">
        <f>VLOOKUP(B29,Runners!DB$5:DE$183,4,FALSE)</f>
        <v>Bec Willetts</v>
      </c>
      <c r="G29" s="52"/>
    </row>
    <row r="30" spans="1:7" x14ac:dyDescent="0.25">
      <c r="A30" s="1">
        <f t="shared" si="1"/>
        <v>27</v>
      </c>
      <c r="B30" s="8">
        <f>IF(Runners!A30&lt;&gt;"",SMALL(Runners!DB$5:DB$183,A30),"")</f>
        <v>4.3415509259259258E-3</v>
      </c>
      <c r="C30" s="8">
        <f t="shared" si="2"/>
        <v>0.77517488425925929</v>
      </c>
      <c r="D30" s="8"/>
      <c r="E30" s="1" t="str">
        <f>VLOOKUP(B30,Runners!DB$5:DE$183,4,FALSE)</f>
        <v>Kirsten Burnett</v>
      </c>
      <c r="G30" s="52"/>
    </row>
    <row r="31" spans="1:7" x14ac:dyDescent="0.25">
      <c r="A31" s="1">
        <f t="shared" si="1"/>
        <v>28</v>
      </c>
      <c r="B31" s="8">
        <f>IF(Runners!A31&lt;&gt;"",SMALL(Runners!DB$5:DB$183,A31),"")</f>
        <v>4.5147685185185187E-3</v>
      </c>
      <c r="C31" s="8">
        <f t="shared" si="2"/>
        <v>0.77534810185185188</v>
      </c>
      <c r="D31" s="8"/>
      <c r="E31" s="1" t="str">
        <f>VLOOKUP(B31,Runners!DB$5:DE$183,4,FALSE)</f>
        <v>Guest 55:00</v>
      </c>
      <c r="G31" s="52"/>
    </row>
    <row r="32" spans="1:7" x14ac:dyDescent="0.25">
      <c r="A32" s="1">
        <f t="shared" si="1"/>
        <v>29</v>
      </c>
      <c r="B32" s="8">
        <f>IF(Runners!A32&lt;&gt;"",SMALL(Runners!DB$5:DB$183,A32),"")</f>
        <v>4.5158333333333335E-3</v>
      </c>
      <c r="C32" s="8">
        <f t="shared" si="2"/>
        <v>0.77534916666666676</v>
      </c>
      <c r="D32" s="8"/>
      <c r="E32" s="1" t="str">
        <f>VLOOKUP(B32,Runners!DB$5:DE$183,4,FALSE)</f>
        <v>Paul McAllister</v>
      </c>
      <c r="G32" s="52"/>
    </row>
    <row r="33" spans="1:7" x14ac:dyDescent="0.25">
      <c r="A33" s="1">
        <f t="shared" si="1"/>
        <v>30</v>
      </c>
      <c r="B33" s="8">
        <f>IF(Runners!A33&lt;&gt;"",SMALL(Runners!DB$5:DB$183,A33),"")</f>
        <v>4.8624074074074073E-3</v>
      </c>
      <c r="C33" s="8">
        <f t="shared" si="2"/>
        <v>0.77569574074074077</v>
      </c>
      <c r="D33" s="8"/>
      <c r="E33" s="1" t="str">
        <f>VLOOKUP(B33,Runners!DB$5:DE$183,4,FALSE)</f>
        <v>Laura Byrne</v>
      </c>
      <c r="G33" s="52"/>
    </row>
    <row r="34" spans="1:7" x14ac:dyDescent="0.25">
      <c r="A34" s="1">
        <f t="shared" si="1"/>
        <v>31</v>
      </c>
      <c r="B34" s="8">
        <f>IF(Runners!A34&lt;&gt;"",SMALL(Runners!DB$5:DB$183,A34),"")</f>
        <v>5.035833333333334E-3</v>
      </c>
      <c r="C34" s="8">
        <f t="shared" si="2"/>
        <v>0.77586916666666672</v>
      </c>
      <c r="D34" s="8"/>
      <c r="E34" s="1" t="str">
        <f>VLOOKUP(B34,Runners!DB$5:DE$183,4,FALSE)</f>
        <v>Juli Wiseman</v>
      </c>
      <c r="G34" s="52"/>
    </row>
    <row r="35" spans="1:7" x14ac:dyDescent="0.25">
      <c r="A35" s="1">
        <f t="shared" si="1"/>
        <v>32</v>
      </c>
      <c r="B35" s="8">
        <f>IF(Runners!A35&lt;&gt;"",SMALL(Runners!DB$5:DB$183,A35),"")</f>
        <v>5.2103472222222221E-3</v>
      </c>
      <c r="C35" s="8">
        <f t="shared" si="2"/>
        <v>0.77604368055555562</v>
      </c>
      <c r="D35" s="8"/>
      <c r="E35" s="1" t="str">
        <f>VLOOKUP(B35,Runners!DB$5:DE$183,4,FALSE)</f>
        <v>Peter Thomson</v>
      </c>
      <c r="G35" s="52"/>
    </row>
    <row r="36" spans="1:7" x14ac:dyDescent="0.25">
      <c r="A36" s="1">
        <f t="shared" si="1"/>
        <v>33</v>
      </c>
      <c r="B36" s="8">
        <f>IF(Runners!A36&lt;&gt;"",SMALL(Runners!DB$5:DB$183,A36),"")</f>
        <v>5.3831712962962974E-3</v>
      </c>
      <c r="C36" s="8">
        <f t="shared" si="2"/>
        <v>0.77621650462962966</v>
      </c>
      <c r="D36" s="8"/>
      <c r="E36" s="1" t="str">
        <f>VLOOKUP(B36,Runners!DB$5:DE$183,4,FALSE)</f>
        <v>Kevin Murray</v>
      </c>
      <c r="G36" s="52"/>
    </row>
    <row r="37" spans="1:7" x14ac:dyDescent="0.25">
      <c r="A37" s="1">
        <f t="shared" si="1"/>
        <v>34</v>
      </c>
      <c r="B37" s="8">
        <f>IF(Runners!A37&lt;&gt;"",SMALL(Runners!DB$5:DB$183,A37),"")</f>
        <v>5.5575925925925931E-3</v>
      </c>
      <c r="C37" s="8">
        <f t="shared" si="2"/>
        <v>0.77639092592592596</v>
      </c>
      <c r="D37" s="8"/>
      <c r="E37" s="1" t="str">
        <f>VLOOKUP(B37,Runners!DB$5:DE$183,4,FALSE)</f>
        <v>Richard Needham</v>
      </c>
      <c r="G37" s="52"/>
    </row>
    <row r="38" spans="1:7" x14ac:dyDescent="0.25">
      <c r="A38" s="1">
        <f t="shared" si="1"/>
        <v>35</v>
      </c>
      <c r="B38" s="8">
        <f>IF(Runners!A38&lt;&gt;"",SMALL(Runners!DB$5:DB$183,A38),"")</f>
        <v>6.2519212962962954E-3</v>
      </c>
      <c r="C38" s="8">
        <f t="shared" si="2"/>
        <v>0.77708525462962963</v>
      </c>
      <c r="D38" s="8"/>
      <c r="E38" s="1" t="str">
        <f>VLOOKUP(B38,Runners!DB$5:DE$183,4,FALSE)</f>
        <v>Pam Hardman</v>
      </c>
      <c r="G38" s="52"/>
    </row>
    <row r="39" spans="1:7" x14ac:dyDescent="0.25">
      <c r="A39" s="1">
        <f t="shared" si="1"/>
        <v>36</v>
      </c>
      <c r="B39" s="8">
        <f>IF(Runners!A39&lt;&gt;"",SMALL(Runners!DB$5:DB$183,A39),"")</f>
        <v>6.2523148148148147E-3</v>
      </c>
      <c r="C39" s="8">
        <f t="shared" si="2"/>
        <v>0.77708564814814818</v>
      </c>
      <c r="D39" s="8"/>
      <c r="E39" s="1" t="str">
        <f>VLOOKUP(B39,Runners!DB$5:DE$183,4,FALSE)</f>
        <v>Terri Eccles</v>
      </c>
      <c r="G39" s="52"/>
    </row>
    <row r="40" spans="1:7" x14ac:dyDescent="0.25">
      <c r="A40" s="1">
        <f t="shared" si="1"/>
        <v>37</v>
      </c>
      <c r="B40" s="8">
        <f>IF(Runners!A40&lt;&gt;"",SMALL(Runners!DB$5:DB$183,A40),"")</f>
        <v>6.5975925925925924E-3</v>
      </c>
      <c r="C40" s="8">
        <f t="shared" si="2"/>
        <v>0.777430925925926</v>
      </c>
      <c r="D40" s="8"/>
      <c r="E40" s="1" t="str">
        <f>VLOOKUP(B40,Runners!DB$5:DE$183,4,FALSE)</f>
        <v>Claire Markham</v>
      </c>
      <c r="G40" s="52"/>
    </row>
    <row r="41" spans="1:7" x14ac:dyDescent="0.25">
      <c r="A41" s="1">
        <f t="shared" si="1"/>
        <v>38</v>
      </c>
      <c r="B41" s="8">
        <f>IF(Runners!A41&lt;&gt;"",SMALL(Runners!DB$5:DB$183,A41),"")</f>
        <v>6.5981712962962964E-3</v>
      </c>
      <c r="C41" s="8">
        <f t="shared" si="2"/>
        <v>0.77743150462962962</v>
      </c>
      <c r="D41" s="8"/>
      <c r="E41" s="1" t="str">
        <f>VLOOKUP(B41,Runners!DB$5:DE$183,4,FALSE)</f>
        <v>Ian Tate</v>
      </c>
      <c r="G41" s="52"/>
    </row>
    <row r="42" spans="1:7" x14ac:dyDescent="0.25">
      <c r="A42" s="1">
        <f t="shared" si="1"/>
        <v>39</v>
      </c>
      <c r="B42" s="8">
        <f>IF(Runners!A42&lt;&gt;"",SMALL(Runners!DB$5:DB$183,A42),"")</f>
        <v>6.599282407407407E-3</v>
      </c>
      <c r="C42" s="8">
        <f t="shared" si="2"/>
        <v>0.77743261574074074</v>
      </c>
      <c r="D42" s="8"/>
      <c r="E42" s="1" t="str">
        <f>VLOOKUP(B42,Runners!DB$5:DE$183,4,FALSE)</f>
        <v>Richard Storey</v>
      </c>
      <c r="G42" s="52"/>
    </row>
    <row r="43" spans="1:7" x14ac:dyDescent="0.25">
      <c r="A43" s="1">
        <f t="shared" si="1"/>
        <v>40</v>
      </c>
      <c r="B43" s="8">
        <f>IF(Runners!A43&lt;&gt;"",SMALL(Runners!DB$5:DB$183,A43),"")</f>
        <v>6.7714120370370376E-3</v>
      </c>
      <c r="C43" s="8">
        <f t="shared" si="2"/>
        <v>0.77760474537037039</v>
      </c>
      <c r="D43" s="8"/>
      <c r="E43" s="1" t="str">
        <f>VLOOKUP(B43,Runners!DB$5:DE$183,4,FALSE)</f>
        <v>Georgina Read</v>
      </c>
      <c r="G43" s="52"/>
    </row>
    <row r="44" spans="1:7" x14ac:dyDescent="0.25">
      <c r="A44" s="1">
        <f t="shared" si="1"/>
        <v>41</v>
      </c>
      <c r="B44" s="8">
        <f>IF(Runners!A44&lt;&gt;"",SMALL(Runners!DB$5:DB$183,A44),"")</f>
        <v>6.7725694444444448E-3</v>
      </c>
      <c r="C44" s="8">
        <f t="shared" si="2"/>
        <v>0.77760590277777786</v>
      </c>
      <c r="D44" s="8"/>
      <c r="E44" s="1" t="str">
        <f>VLOOKUP(B44,Runners!DB$5:DE$183,4,FALSE)</f>
        <v>Mick Widdop</v>
      </c>
      <c r="G44" s="52"/>
    </row>
    <row r="45" spans="1:7" x14ac:dyDescent="0.25">
      <c r="A45" s="1">
        <f t="shared" si="1"/>
        <v>42</v>
      </c>
      <c r="B45" s="8">
        <f>IF(Runners!A45&lt;&gt;"",SMALL(Runners!DB$5:DB$183,A45),"")</f>
        <v>6.9451388888888887E-3</v>
      </c>
      <c r="C45" s="8">
        <f t="shared" si="2"/>
        <v>0.77777847222222229</v>
      </c>
      <c r="D45" s="8"/>
      <c r="E45" s="1" t="str">
        <f>VLOOKUP(B45,Runners!DB$5:DE$183,4,FALSE)</f>
        <v>Greg Oulton</v>
      </c>
      <c r="G45" s="52"/>
    </row>
    <row r="46" spans="1:7" x14ac:dyDescent="0.25">
      <c r="A46" s="1">
        <f t="shared" si="1"/>
        <v>43</v>
      </c>
      <c r="B46" s="8">
        <f>IF(Runners!A46&lt;&gt;"",SMALL(Runners!DB$5:DB$183,A46),"")</f>
        <v>6.9455787037037029E-3</v>
      </c>
      <c r="C46" s="8">
        <f t="shared" si="2"/>
        <v>0.77777891203703708</v>
      </c>
      <c r="D46" s="8"/>
      <c r="E46" s="1" t="str">
        <f>VLOOKUP(B46,Runners!DB$5:DE$183,4,FALSE)</f>
        <v>Julia Rolfe</v>
      </c>
      <c r="G46" s="52"/>
    </row>
    <row r="47" spans="1:7" x14ac:dyDescent="0.25">
      <c r="A47" s="1">
        <f t="shared" si="1"/>
        <v>44</v>
      </c>
      <c r="B47" s="8">
        <f>IF(Runners!A47&lt;&gt;"",SMALL(Runners!DB$5:DB$183,A47),"")</f>
        <v>7.1183564814814816E-3</v>
      </c>
      <c r="C47" s="8">
        <f t="shared" si="2"/>
        <v>0.77795168981481488</v>
      </c>
      <c r="D47" s="8"/>
      <c r="E47" s="1" t="str">
        <f>VLOOKUP(B47,Runners!DB$5:DE$183,4,FALSE)</f>
        <v>Catherine MacLachlan</v>
      </c>
      <c r="G47" s="52"/>
    </row>
    <row r="48" spans="1:7" x14ac:dyDescent="0.25">
      <c r="A48" s="1">
        <f t="shared" si="1"/>
        <v>45</v>
      </c>
      <c r="B48" s="8">
        <f>IF(Runners!A48&lt;&gt;"",SMALL(Runners!DB$5:DB$183,A48),"")</f>
        <v>7.1189120370370373E-3</v>
      </c>
      <c r="C48" s="8">
        <f t="shared" si="2"/>
        <v>0.77795224537037044</v>
      </c>
      <c r="D48" s="8"/>
      <c r="E48" s="1" t="str">
        <f>VLOOKUP(B48,Runners!DB$5:DE$183,4,FALSE)</f>
        <v>Guest 50:00</v>
      </c>
      <c r="G48" s="52"/>
    </row>
    <row r="49" spans="1:7" x14ac:dyDescent="0.25">
      <c r="A49" s="1">
        <f t="shared" si="1"/>
        <v>46</v>
      </c>
      <c r="B49" s="8">
        <f>IF(Runners!A49&lt;&gt;"",SMALL(Runners!DB$5:DB$183,A49),"")</f>
        <v>7.1192592592592592E-3</v>
      </c>
      <c r="C49" s="8">
        <f t="shared" si="2"/>
        <v>0.77795259259259264</v>
      </c>
      <c r="D49" s="8"/>
      <c r="E49" s="1" t="str">
        <f>VLOOKUP(B49,Runners!DB$5:DE$183,4,FALSE)</f>
        <v>Katy McIntyre</v>
      </c>
      <c r="G49" s="52"/>
    </row>
    <row r="50" spans="1:7" x14ac:dyDescent="0.25">
      <c r="A50" s="1">
        <f t="shared" si="1"/>
        <v>47</v>
      </c>
      <c r="B50" s="8">
        <f>IF(Runners!A50&lt;&gt;"",SMALL(Runners!DB$5:DB$183,A50),"")</f>
        <v>7.1193055555555558E-3</v>
      </c>
      <c r="C50" s="8">
        <f t="shared" si="2"/>
        <v>0.77795263888888888</v>
      </c>
      <c r="D50" s="8"/>
      <c r="E50" s="1" t="str">
        <f>VLOOKUP(B50,Runners!DB$5:DE$183,4,FALSE)</f>
        <v>Kim Dykes</v>
      </c>
      <c r="G50" s="52"/>
    </row>
    <row r="51" spans="1:7" x14ac:dyDescent="0.25">
      <c r="A51" s="1">
        <f t="shared" si="1"/>
        <v>48</v>
      </c>
      <c r="B51" s="8">
        <f>IF(Runners!A51&lt;&gt;"",SMALL(Runners!DB$5:DB$183,A51),"")</f>
        <v>7.1202083333333334E-3</v>
      </c>
      <c r="C51" s="8">
        <f t="shared" si="2"/>
        <v>0.77795354166666675</v>
      </c>
      <c r="D51" s="8"/>
      <c r="E51" s="1" t="str">
        <f>VLOOKUP(B51,Runners!DB$5:DE$183,4,FALSE)</f>
        <v>Ruth Williams</v>
      </c>
      <c r="G51" s="52"/>
    </row>
    <row r="52" spans="1:7" x14ac:dyDescent="0.25">
      <c r="A52" s="1">
        <f t="shared" si="1"/>
        <v>49</v>
      </c>
      <c r="B52" s="8">
        <f>IF(Runners!A52&lt;&gt;"",SMALL(Runners!DB$5:DB$183,A52),"")</f>
        <v>7.2935185185185178E-3</v>
      </c>
      <c r="C52" s="8">
        <f t="shared" si="2"/>
        <v>0.77812685185185193</v>
      </c>
      <c r="D52" s="8"/>
      <c r="E52" s="1" t="str">
        <f>VLOOKUP(B52,Runners!DB$5:DE$183,4,FALSE)</f>
        <v>Nigel Simpkin</v>
      </c>
      <c r="G52" s="52"/>
    </row>
    <row r="53" spans="1:7" x14ac:dyDescent="0.25">
      <c r="A53" s="1">
        <f t="shared" si="1"/>
        <v>50</v>
      </c>
      <c r="B53" s="8">
        <f>IF(Runners!A53&lt;&gt;"",SMALL(Runners!DB$5:DB$183,A53),"")</f>
        <v>7.2936574074074067E-3</v>
      </c>
      <c r="C53" s="8">
        <f t="shared" si="2"/>
        <v>0.77812699074074076</v>
      </c>
      <c r="D53" s="8"/>
      <c r="E53" s="1" t="str">
        <f>VLOOKUP(B53,Runners!DB$5:DE$183,4,FALSE)</f>
        <v>Peter Reid</v>
      </c>
      <c r="G53" s="52"/>
    </row>
    <row r="54" spans="1:7" x14ac:dyDescent="0.25">
      <c r="A54" s="1">
        <f t="shared" si="1"/>
        <v>51</v>
      </c>
      <c r="B54" s="8">
        <f>IF(Runners!A54&lt;&gt;"",SMALL(Runners!DB$5:DB$183,A54),"")</f>
        <v>7.293888888888888E-3</v>
      </c>
      <c r="C54" s="8">
        <f t="shared" si="2"/>
        <v>0.7781272222222223</v>
      </c>
      <c r="D54" s="8"/>
      <c r="E54" s="1" t="str">
        <f>VLOOKUP(B54,Runners!DB$5:DE$183,4,FALSE)</f>
        <v>Stephen Wise</v>
      </c>
      <c r="G54" s="52"/>
    </row>
    <row r="55" spans="1:7" x14ac:dyDescent="0.25">
      <c r="A55" s="1">
        <f t="shared" si="1"/>
        <v>52</v>
      </c>
      <c r="B55" s="8">
        <f>IF(Runners!A55&lt;&gt;"",SMALL(Runners!DB$5:DB$183,A55),"")</f>
        <v>7.4654398148148154E-3</v>
      </c>
      <c r="C55" s="8">
        <f t="shared" si="2"/>
        <v>0.77829877314814822</v>
      </c>
      <c r="D55" s="8"/>
      <c r="E55" s="1" t="str">
        <f>VLOOKUP(B55,Runners!DB$5:DE$183,4,FALSE)</f>
        <v>Barbara Holmes</v>
      </c>
      <c r="G55" s="52"/>
    </row>
    <row r="56" spans="1:7" x14ac:dyDescent="0.25">
      <c r="A56" s="1">
        <f t="shared" si="1"/>
        <v>53</v>
      </c>
      <c r="B56" s="8">
        <f>IF(Runners!A56&lt;&gt;"",SMALL(Runners!DB$5:DB$183,A56),"")</f>
        <v>7.4675231481481485E-3</v>
      </c>
      <c r="C56" s="8">
        <f t="shared" si="2"/>
        <v>0.77830085648148151</v>
      </c>
      <c r="D56" s="8"/>
      <c r="E56" s="1" t="str">
        <f>VLOOKUP(B56,Runners!DB$5:DE$183,4,FALSE)</f>
        <v>Sue Hawitt</v>
      </c>
      <c r="G56" s="52"/>
    </row>
    <row r="57" spans="1:7" x14ac:dyDescent="0.25">
      <c r="A57" s="1">
        <f t="shared" si="1"/>
        <v>54</v>
      </c>
      <c r="B57" s="8">
        <f>IF(Runners!A57&lt;&gt;"",SMALL(Runners!DB$5:DB$183,A57),"")</f>
        <v>7.4676851851851857E-3</v>
      </c>
      <c r="C57" s="8">
        <f t="shared" si="2"/>
        <v>0.77830101851851852</v>
      </c>
      <c r="D57" s="8"/>
      <c r="E57" s="1" t="str">
        <f>VLOOKUP(B57,Runners!DB$5:DE$183,4,FALSE)</f>
        <v>Xavia Cooper</v>
      </c>
      <c r="G57" s="52"/>
    </row>
    <row r="58" spans="1:7" x14ac:dyDescent="0.25">
      <c r="A58" s="1">
        <f t="shared" si="1"/>
        <v>55</v>
      </c>
      <c r="B58" s="8">
        <f>IF(Runners!A58&lt;&gt;"",SMALL(Runners!DB$5:DB$183,A58),"")</f>
        <v>7.6400462962962958E-3</v>
      </c>
      <c r="C58" s="8">
        <f t="shared" si="2"/>
        <v>0.7784733796296297</v>
      </c>
      <c r="D58" s="8"/>
      <c r="E58" s="1" t="str">
        <f>VLOOKUP(B58,Runners!DB$5:DE$183,4,FALSE)</f>
        <v>Kate Edwards</v>
      </c>
      <c r="G58" s="52"/>
    </row>
    <row r="59" spans="1:7" x14ac:dyDescent="0.25">
      <c r="A59" s="1">
        <f t="shared" si="1"/>
        <v>56</v>
      </c>
      <c r="B59" s="8">
        <f>IF(Runners!A59&lt;&gt;"",SMALL(Runners!DB$5:DB$183,A59),"")</f>
        <v>7.8126851851851847E-3</v>
      </c>
      <c r="C59" s="8">
        <f t="shared" si="2"/>
        <v>0.77864601851851856</v>
      </c>
      <c r="D59" s="8"/>
      <c r="E59" s="1" t="str">
        <f>VLOOKUP(B59,Runners!DB$5:DE$183,4,FALSE)</f>
        <v>Barry Broughton</v>
      </c>
      <c r="G59" s="52"/>
    </row>
    <row r="60" spans="1:7" x14ac:dyDescent="0.25">
      <c r="A60" s="1">
        <f t="shared" si="1"/>
        <v>57</v>
      </c>
      <c r="B60" s="8">
        <f>IF(Runners!A60&lt;&gt;"",SMALL(Runners!DB$5:DB$183,A60),"")</f>
        <v>7.8140509259259257E-3</v>
      </c>
      <c r="C60" s="8">
        <f t="shared" si="2"/>
        <v>0.77864738425925928</v>
      </c>
      <c r="D60" s="8"/>
      <c r="E60" s="1" t="str">
        <f>VLOOKUP(B60,Runners!DB$5:DE$183,4,FALSE)</f>
        <v>Mark Johnston</v>
      </c>
      <c r="G60" s="52"/>
    </row>
    <row r="61" spans="1:7" x14ac:dyDescent="0.25">
      <c r="A61" s="1">
        <f t="shared" si="1"/>
        <v>58</v>
      </c>
      <c r="B61" s="8">
        <f>IF(Runners!A61&lt;&gt;"",SMALL(Runners!DB$5:DB$183,A61),"")</f>
        <v>8.1601851851851852E-3</v>
      </c>
      <c r="C61" s="8">
        <f t="shared" si="2"/>
        <v>0.7789935185185185</v>
      </c>
      <c r="D61" s="8"/>
      <c r="E61" s="1" t="str">
        <f>VLOOKUP(B61,Runners!DB$5:DE$183,4,FALSE)</f>
        <v>David Butler</v>
      </c>
      <c r="G61" s="52"/>
    </row>
    <row r="62" spans="1:7" x14ac:dyDescent="0.25">
      <c r="A62" s="1">
        <f t="shared" si="1"/>
        <v>59</v>
      </c>
      <c r="B62" s="8">
        <f>IF(Runners!A62&lt;&gt;"",SMALL(Runners!DB$5:DB$183,A62),"")</f>
        <v>8.1612500000000001E-3</v>
      </c>
      <c r="C62" s="8">
        <f t="shared" si="2"/>
        <v>0.77899458333333338</v>
      </c>
      <c r="D62" s="8"/>
      <c r="E62" s="1" t="str">
        <f>VLOOKUP(B62,Runners!DB$5:DE$183,4,FALSE)</f>
        <v>Mark Hughes</v>
      </c>
      <c r="G62" s="52"/>
    </row>
    <row r="63" spans="1:7" x14ac:dyDescent="0.25">
      <c r="A63" s="1">
        <f t="shared" si="1"/>
        <v>60</v>
      </c>
      <c r="B63" s="8">
        <f>IF(Runners!A63&lt;&gt;"",SMALL(Runners!DB$5:DB$183,A63),"")</f>
        <v>8.161319444444445E-3</v>
      </c>
      <c r="C63" s="8">
        <f t="shared" si="2"/>
        <v>0.7789946527777778</v>
      </c>
      <c r="D63" s="8"/>
      <c r="E63" s="1" t="str">
        <f>VLOOKUP(B63,Runners!DB$5:DE$183,4,FALSE)</f>
        <v>Matt Ames</v>
      </c>
      <c r="G63" s="52"/>
    </row>
    <row r="64" spans="1:7" x14ac:dyDescent="0.25">
      <c r="A64" s="1">
        <f t="shared" si="1"/>
        <v>61</v>
      </c>
      <c r="B64" s="8">
        <f>IF(Runners!A64&lt;&gt;"",SMALL(Runners!DB$5:DB$183,A64),"")</f>
        <v>8.161527777777778E-3</v>
      </c>
      <c r="C64" s="8">
        <f t="shared" si="2"/>
        <v>0.77899486111111116</v>
      </c>
      <c r="D64" s="8"/>
      <c r="E64" s="1" t="str">
        <f>VLOOKUP(B64,Runners!DB$5:DE$183,4,FALSE)</f>
        <v>Neil Bayton-Roberts</v>
      </c>
      <c r="G64" s="52"/>
    </row>
    <row r="65" spans="1:7" x14ac:dyDescent="0.25">
      <c r="A65" s="1">
        <f t="shared" si="1"/>
        <v>62</v>
      </c>
      <c r="B65" s="8">
        <f>IF(Runners!A65&lt;&gt;"",SMALL(Runners!DB$5:DB$183,A65),"")</f>
        <v>8.3339583333333338E-3</v>
      </c>
      <c r="C65" s="8">
        <f t="shared" si="2"/>
        <v>0.77916729166666665</v>
      </c>
      <c r="D65" s="8"/>
      <c r="E65" s="1" t="str">
        <f>VLOOKUP(B65,Runners!DB$5:DE$183,4,FALSE)</f>
        <v>Gillian Anderson</v>
      </c>
      <c r="G65" s="52"/>
    </row>
    <row r="66" spans="1:7" x14ac:dyDescent="0.25">
      <c r="A66" s="1">
        <f t="shared" si="1"/>
        <v>63</v>
      </c>
      <c r="B66" s="8">
        <f>IF(Runners!A66&lt;&gt;"",SMALL(Runners!DB$5:DB$183,A66),"")</f>
        <v>8.3343518518518515E-3</v>
      </c>
      <c r="C66" s="8">
        <f t="shared" si="2"/>
        <v>0.7791676851851852</v>
      </c>
      <c r="D66" s="8"/>
      <c r="E66" s="1" t="str">
        <f>VLOOKUP(B66,Runners!DB$5:DE$183,4,FALSE)</f>
        <v>Jennifer Hill</v>
      </c>
      <c r="G66" s="52"/>
    </row>
    <row r="67" spans="1:7" x14ac:dyDescent="0.25">
      <c r="A67" s="1">
        <f t="shared" si="1"/>
        <v>64</v>
      </c>
      <c r="B67" s="8">
        <f>IF(Runners!A67&lt;&gt;"",SMALL(Runners!DB$5:DB$183,A67),"")</f>
        <v>8.3350231481481487E-3</v>
      </c>
      <c r="C67" s="8">
        <f t="shared" si="2"/>
        <v>0.77916835648148153</v>
      </c>
      <c r="D67" s="8"/>
      <c r="E67" s="1" t="str">
        <f>VLOOKUP(B67,Runners!DB$5:DE$183,4,FALSE)</f>
        <v>Michelle Chadwick</v>
      </c>
      <c r="G67" s="52"/>
    </row>
    <row r="68" spans="1:7" x14ac:dyDescent="0.25">
      <c r="A68" s="1">
        <f t="shared" si="1"/>
        <v>65</v>
      </c>
      <c r="B68" s="8">
        <f>IF(Runners!A68&lt;&gt;"",SMALL(Runners!DB$5:DB$183,A68),"")</f>
        <v>8.5073379629629631E-3</v>
      </c>
      <c r="C68" s="8">
        <f t="shared" si="2"/>
        <v>0.77934067129629636</v>
      </c>
      <c r="D68" s="8"/>
      <c r="E68" s="1" t="str">
        <f>VLOOKUP(B68,Runners!DB$5:DE$183,4,FALSE)</f>
        <v>Clare Taylor</v>
      </c>
      <c r="G68" s="52"/>
    </row>
    <row r="69" spans="1:7" x14ac:dyDescent="0.25">
      <c r="A69" s="1">
        <f t="shared" ref="A69:A100" si="3">A68+1</f>
        <v>66</v>
      </c>
      <c r="B69" s="8">
        <f>IF(Runners!A69&lt;&gt;"",SMALL(Runners!DB$5:DB$183,A69),"")</f>
        <v>8.5087731481481473E-3</v>
      </c>
      <c r="C69" s="8">
        <f t="shared" ref="C69:C104" si="4">IF(B69&lt;&gt;"",B69+C$1,"")</f>
        <v>0.7793421064814815</v>
      </c>
      <c r="D69" s="8"/>
      <c r="E69" s="1" t="str">
        <f>VLOOKUP(B69,Runners!DB$5:DE$183,4,FALSE)</f>
        <v>Neil Tate</v>
      </c>
      <c r="G69" s="52"/>
    </row>
    <row r="70" spans="1:7" x14ac:dyDescent="0.25">
      <c r="A70" s="1">
        <f t="shared" si="3"/>
        <v>67</v>
      </c>
      <c r="B70" s="8">
        <f>IF(Runners!A70&lt;&gt;"",SMALL(Runners!DB$5:DB$183,A70),"")</f>
        <v>8.8546064814814807E-3</v>
      </c>
      <c r="C70" s="8">
        <f t="shared" si="4"/>
        <v>0.77968793981481488</v>
      </c>
      <c r="D70" s="8"/>
      <c r="E70" s="1" t="str">
        <f>VLOOKUP(B70,Runners!DB$5:DE$183,4,FALSE)</f>
        <v>Darran Ames</v>
      </c>
      <c r="G70" s="52"/>
    </row>
    <row r="71" spans="1:7" x14ac:dyDescent="0.25">
      <c r="A71" s="1">
        <f t="shared" si="3"/>
        <v>68</v>
      </c>
      <c r="B71" s="8">
        <f>IF(Runners!A71&lt;&gt;"",SMALL(Runners!DB$5:DB$183,A71),"")</f>
        <v>8.8552314814814813E-3</v>
      </c>
      <c r="C71" s="8">
        <f t="shared" si="4"/>
        <v>0.77968856481481486</v>
      </c>
      <c r="D71" s="8"/>
      <c r="E71" s="1" t="str">
        <f>VLOOKUP(B71,Runners!DB$5:DE$183,4,FALSE)</f>
        <v>John Bertenshaw</v>
      </c>
      <c r="G71" s="52"/>
    </row>
    <row r="72" spans="1:7" x14ac:dyDescent="0.25">
      <c r="A72" s="1">
        <f t="shared" si="3"/>
        <v>69</v>
      </c>
      <c r="B72" s="8">
        <f>IF(Runners!A72&lt;&gt;"",SMALL(Runners!DB$5:DB$183,A72),"")</f>
        <v>9.0287037037037037E-3</v>
      </c>
      <c r="C72" s="8">
        <f t="shared" si="4"/>
        <v>0.77986203703703705</v>
      </c>
      <c r="D72" s="8"/>
      <c r="E72" s="1" t="str">
        <f>VLOOKUP(B72,Runners!DB$5:DE$183,4,FALSE)</f>
        <v>Hannah Riley</v>
      </c>
      <c r="G72" s="52"/>
    </row>
    <row r="73" spans="1:7" x14ac:dyDescent="0.25">
      <c r="A73" s="1">
        <f t="shared" si="3"/>
        <v>70</v>
      </c>
      <c r="B73" s="8">
        <f>IF(Runners!A73&lt;&gt;"",SMALL(Runners!DB$5:DB$183,A73),"")</f>
        <v>9.2022222222222227E-3</v>
      </c>
      <c r="C73" s="8">
        <f t="shared" si="4"/>
        <v>0.78003555555555559</v>
      </c>
      <c r="D73" s="8"/>
      <c r="E73" s="1" t="str">
        <f>VLOOKUP(B73,Runners!DB$5:DE$183,4,FALSE)</f>
        <v>Guest 47:30</v>
      </c>
      <c r="G73" s="52"/>
    </row>
    <row r="74" spans="1:7" x14ac:dyDescent="0.25">
      <c r="A74" s="1">
        <f t="shared" si="3"/>
        <v>71</v>
      </c>
      <c r="B74" s="8">
        <f>IF(Runners!A74&lt;&gt;"",SMALL(Runners!DB$5:DB$183,A74),"")</f>
        <v>9.3756712962962951E-3</v>
      </c>
      <c r="C74" s="8">
        <f t="shared" si="4"/>
        <v>0.78020900462962972</v>
      </c>
      <c r="D74" s="8"/>
      <c r="E74" s="1" t="str">
        <f>VLOOKUP(B74,Runners!DB$5:DE$183,4,FALSE)</f>
        <v>Graham Webster</v>
      </c>
      <c r="G74" s="52"/>
    </row>
    <row r="75" spans="1:7" x14ac:dyDescent="0.25">
      <c r="A75" s="1">
        <f t="shared" si="3"/>
        <v>72</v>
      </c>
      <c r="B75" s="8">
        <f>IF(Runners!A75&lt;&gt;"",SMALL(Runners!DB$5:DB$183,A75),"")</f>
        <v>9.3764351851851856E-3</v>
      </c>
      <c r="C75" s="8">
        <f t="shared" si="4"/>
        <v>0.78020976851851853</v>
      </c>
      <c r="D75" s="8"/>
      <c r="E75" s="1" t="str">
        <f>VLOOKUP(B75,Runners!DB$5:DE$183,4,FALSE)</f>
        <v>Liz Canavan</v>
      </c>
      <c r="G75" s="52"/>
    </row>
    <row r="76" spans="1:7" x14ac:dyDescent="0.25">
      <c r="A76" s="1">
        <f t="shared" si="3"/>
        <v>73</v>
      </c>
      <c r="B76" s="8">
        <f>IF(Runners!A76&lt;&gt;"",SMALL(Runners!DB$5:DB$183,A76),"")</f>
        <v>9.3764583333333321E-3</v>
      </c>
      <c r="C76" s="8">
        <f t="shared" si="4"/>
        <v>0.78020979166666671</v>
      </c>
      <c r="D76" s="8"/>
      <c r="E76" s="1" t="str">
        <f>VLOOKUP(B76,Runners!DB$5:DE$183,4,FALSE)</f>
        <v>Louise Cox</v>
      </c>
      <c r="G76" s="52"/>
    </row>
    <row r="77" spans="1:7" x14ac:dyDescent="0.25">
      <c r="A77" s="1">
        <f t="shared" si="3"/>
        <v>74</v>
      </c>
      <c r="B77" s="8">
        <f>IF(Runners!A77&lt;&gt;"",SMALL(Runners!DB$5:DB$183,A77),"")</f>
        <v>9.376967592592593E-3</v>
      </c>
      <c r="C77" s="8">
        <f t="shared" si="4"/>
        <v>0.78021030092592591</v>
      </c>
      <c r="D77" s="8"/>
      <c r="E77" s="1" t="str">
        <f>VLOOKUP(B77,Runners!DB$5:DE$183,4,FALSE)</f>
        <v>Paul Veevers</v>
      </c>
      <c r="G77" s="52"/>
    </row>
    <row r="78" spans="1:7" x14ac:dyDescent="0.25">
      <c r="A78" s="1">
        <f t="shared" si="3"/>
        <v>75</v>
      </c>
      <c r="B78" s="8">
        <f>IF(Runners!A78&lt;&gt;"",SMALL(Runners!DB$5:DB$183,A78),"")</f>
        <v>9.7222453703703707E-3</v>
      </c>
      <c r="C78" s="8">
        <f t="shared" si="4"/>
        <v>0.78055557870370373</v>
      </c>
      <c r="D78" s="8"/>
      <c r="E78" s="1" t="str">
        <f>VLOOKUP(B78,Runners!DB$5:DE$183,4,FALSE)</f>
        <v>Alan Elstone</v>
      </c>
      <c r="G78" s="52"/>
    </row>
    <row r="79" spans="1:7" x14ac:dyDescent="0.25">
      <c r="A79" s="1">
        <f t="shared" si="3"/>
        <v>76</v>
      </c>
      <c r="B79" s="8">
        <f>IF(Runners!A79&lt;&gt;"",SMALL(Runners!DB$5:DB$183,A79),"")</f>
        <v>9.896921296296296E-3</v>
      </c>
      <c r="C79" s="8">
        <f t="shared" si="4"/>
        <v>0.78073025462962964</v>
      </c>
      <c r="D79" s="8"/>
      <c r="E79" s="1" t="str">
        <f>VLOOKUP(B79,Runners!DB$5:DE$183,4,FALSE)</f>
        <v>Jonathan Tuck</v>
      </c>
      <c r="G79" s="52"/>
    </row>
    <row r="80" spans="1:7" x14ac:dyDescent="0.25">
      <c r="A80" s="1">
        <f t="shared" si="3"/>
        <v>77</v>
      </c>
      <c r="B80" s="8">
        <f>IF(Runners!A80&lt;&gt;"",SMALL(Runners!DB$5:DB$183,A80),"")</f>
        <v>9.8974768518518517E-3</v>
      </c>
      <c r="C80" s="8">
        <f t="shared" si="4"/>
        <v>0.7807308101851852</v>
      </c>
      <c r="D80" s="8"/>
      <c r="E80" s="1" t="str">
        <f>VLOOKUP(B80,Runners!DB$5:DE$183,4,FALSE)</f>
        <v>Mel Koth</v>
      </c>
      <c r="G80" s="52"/>
    </row>
    <row r="81" spans="1:7" x14ac:dyDescent="0.25">
      <c r="A81" s="1">
        <f t="shared" si="3"/>
        <v>78</v>
      </c>
      <c r="B81" s="8">
        <f>IF(Runners!A81&lt;&gt;"",SMALL(Runners!DB$5:DB$183,A81),"")</f>
        <v>1.0069583333333333E-2</v>
      </c>
      <c r="C81" s="8">
        <f t="shared" si="4"/>
        <v>0.78090291666666667</v>
      </c>
      <c r="D81" s="8"/>
      <c r="E81" s="1" t="str">
        <f>VLOOKUP(B81,Runners!DB$5:DE$183,4,FALSE)</f>
        <v>Ant Joy</v>
      </c>
      <c r="G81" s="52"/>
    </row>
    <row r="82" spans="1:7" x14ac:dyDescent="0.25">
      <c r="A82" s="1">
        <f t="shared" si="3"/>
        <v>79</v>
      </c>
      <c r="B82" s="8">
        <f>IF(Runners!A82&lt;&gt;"",SMALL(Runners!DB$5:DB$183,A82),"")</f>
        <v>1.0069722222222223E-2</v>
      </c>
      <c r="C82" s="8">
        <f t="shared" si="4"/>
        <v>0.78090305555555561</v>
      </c>
      <c r="D82" s="8"/>
      <c r="E82" s="1" t="str">
        <f>VLOOKUP(B82,Runners!DB$5:DE$183,4,FALSE)</f>
        <v>Catherine Carrdus</v>
      </c>
      <c r="G82" s="52"/>
    </row>
    <row r="83" spans="1:7" x14ac:dyDescent="0.25">
      <c r="A83" s="1">
        <f t="shared" si="3"/>
        <v>80</v>
      </c>
      <c r="B83" s="8">
        <f>IF(Runners!A83&lt;&gt;"",SMALL(Runners!DB$5:DB$183,A83),"")</f>
        <v>1.0069976851851853E-2</v>
      </c>
      <c r="C83" s="8">
        <f t="shared" si="4"/>
        <v>0.78090331018518522</v>
      </c>
      <c r="D83" s="8"/>
      <c r="E83" s="1" t="str">
        <f>VLOOKUP(B83,Runners!DB$5:DE$183,4,FALSE)</f>
        <v>Dominic Garrett</v>
      </c>
      <c r="G83" s="52"/>
    </row>
    <row r="84" spans="1:7" x14ac:dyDescent="0.25">
      <c r="A84" s="1">
        <f t="shared" si="3"/>
        <v>81</v>
      </c>
      <c r="B84" s="8">
        <f>IF(Runners!A84&lt;&gt;"",SMALL(Runners!DB$5:DB$183,A84),"")</f>
        <v>1.024337962962963E-2</v>
      </c>
      <c r="C84" s="8">
        <f t="shared" si="4"/>
        <v>0.78107671296296299</v>
      </c>
      <c r="D84" s="8"/>
      <c r="E84" s="1" t="str">
        <f>VLOOKUP(B84,Runners!DB$5:DE$183,4,FALSE)</f>
        <v>Chris Bowker</v>
      </c>
      <c r="G84" s="52"/>
    </row>
    <row r="85" spans="1:7" x14ac:dyDescent="0.25">
      <c r="A85" s="1">
        <f t="shared" si="3"/>
        <v>82</v>
      </c>
      <c r="B85" s="8">
        <f>IF(Runners!A85&lt;&gt;"",SMALL(Runners!DB$5:DB$183,A85),"")</f>
        <v>1.0244722222222223E-2</v>
      </c>
      <c r="C85" s="8">
        <f t="shared" si="4"/>
        <v>0.78107805555555554</v>
      </c>
      <c r="D85" s="8"/>
      <c r="E85" s="1" t="str">
        <f>VLOOKUP(B85,Runners!DB$5:DE$183,4,FALSE)</f>
        <v>Michael Hall</v>
      </c>
      <c r="G85" s="52"/>
    </row>
    <row r="86" spans="1:7" x14ac:dyDescent="0.25">
      <c r="A86" s="1">
        <f t="shared" si="3"/>
        <v>83</v>
      </c>
      <c r="B86" s="8">
        <f>IF(Runners!A86&lt;&gt;"",SMALL(Runners!DB$5:DB$183,A86),"")</f>
        <v>1.0245393518518518E-2</v>
      </c>
      <c r="C86" s="8">
        <f t="shared" si="4"/>
        <v>0.78107872685185187</v>
      </c>
      <c r="D86" s="8"/>
      <c r="E86" s="1" t="str">
        <f>VLOOKUP(B86,Runners!DB$5:DE$183,4,FALSE)</f>
        <v>Tom Howarth</v>
      </c>
      <c r="G86" s="52"/>
    </row>
    <row r="87" spans="1:7" x14ac:dyDescent="0.25">
      <c r="A87" s="1">
        <f t="shared" si="3"/>
        <v>84</v>
      </c>
      <c r="B87" s="8">
        <f>IF(Runners!A87&lt;&gt;"",SMALL(Runners!DB$5:DB$183,A87),"")</f>
        <v>1.0591620370370371E-2</v>
      </c>
      <c r="C87" s="8">
        <f t="shared" si="4"/>
        <v>0.7814249537037038</v>
      </c>
      <c r="D87" s="8"/>
      <c r="E87" s="1" t="str">
        <f>VLOOKUP(B87,Runners!DB$5:DE$183,4,FALSE)</f>
        <v>Lewis McAfee</v>
      </c>
      <c r="G87" s="52"/>
    </row>
    <row r="88" spans="1:7" x14ac:dyDescent="0.25">
      <c r="A88" s="1">
        <f t="shared" si="3"/>
        <v>85</v>
      </c>
      <c r="B88" s="8">
        <f>IF(Runners!A89&lt;&gt;"",SMALL(Runners!DB$5:DB$183,A88),"")</f>
        <v>1.0592060185185185E-2</v>
      </c>
      <c r="C88" s="8">
        <f t="shared" si="4"/>
        <v>0.78142539351851859</v>
      </c>
      <c r="D88" s="8"/>
      <c r="E88" s="1" t="str">
        <f>VLOOKUP(B88,Runners!DB$5:DE$183,4,FALSE)</f>
        <v>Morgan Pritchard</v>
      </c>
      <c r="G88" s="52"/>
    </row>
    <row r="89" spans="1:7" x14ac:dyDescent="0.25">
      <c r="A89" s="1">
        <f t="shared" si="3"/>
        <v>86</v>
      </c>
      <c r="B89" s="8">
        <f>IF(Runners!A90&lt;&gt;"",SMALL(Runners!DB$5:DB$183,A89),"")</f>
        <v>1.0765763888888891E-2</v>
      </c>
      <c r="C89" s="8">
        <f t="shared" si="4"/>
        <v>0.78159909722222221</v>
      </c>
      <c r="D89" s="8"/>
      <c r="E89" s="1" t="str">
        <f>VLOOKUP(B89,Runners!DB$5:DE$183,4,FALSE)</f>
        <v>Oliver Thomson</v>
      </c>
      <c r="G89" s="52"/>
    </row>
    <row r="90" spans="1:7" x14ac:dyDescent="0.25">
      <c r="A90" s="1">
        <f t="shared" si="3"/>
        <v>87</v>
      </c>
      <c r="B90" s="8">
        <f>IF(Runners!A91&lt;&gt;"",SMALL(Runners!DB$5:DB$183,A90),"")</f>
        <v>1.0937916666666665E-2</v>
      </c>
      <c r="C90" s="8">
        <f t="shared" si="4"/>
        <v>0.78177125000000003</v>
      </c>
      <c r="D90" s="8"/>
      <c r="E90" s="1" t="str">
        <f>VLOOKUP(B90,Runners!DB$5:DE$183,4,FALSE)</f>
        <v>Dan Gregson</v>
      </c>
      <c r="G90" s="52"/>
    </row>
    <row r="91" spans="1:7" x14ac:dyDescent="0.25">
      <c r="A91" s="1">
        <f t="shared" si="3"/>
        <v>88</v>
      </c>
      <c r="B91" s="8">
        <f>IF(Runners!A92&lt;&gt;"",SMALL(Runners!DB$5:DB$183,A91),"")</f>
        <v>1.0938310185185186E-2</v>
      </c>
      <c r="C91" s="8">
        <f t="shared" si="4"/>
        <v>0.78177164351851858</v>
      </c>
      <c r="D91" s="8"/>
      <c r="E91" s="1" t="str">
        <f>VLOOKUP(B91,Runners!DB$5:DE$183,4,FALSE)</f>
        <v>Guest 45:00</v>
      </c>
      <c r="G91" s="52"/>
    </row>
    <row r="92" spans="1:7" x14ac:dyDescent="0.25">
      <c r="A92" s="1">
        <f t="shared" si="3"/>
        <v>89</v>
      </c>
      <c r="B92" s="8">
        <f>IF(Runners!A93&lt;&gt;"",SMALL(Runners!DB$5:DB$183,A92),"")</f>
        <v>1.1111157407407408E-2</v>
      </c>
      <c r="C92" s="8">
        <f t="shared" si="4"/>
        <v>0.78194449074074079</v>
      </c>
      <c r="D92" s="8"/>
      <c r="E92" s="1" t="str">
        <f>VLOOKUP(B92,Runners!DB$5:DE$183,4,FALSE)</f>
        <v>Alex Tate</v>
      </c>
      <c r="G92" s="52"/>
    </row>
    <row r="93" spans="1:7" x14ac:dyDescent="0.25">
      <c r="A93" s="1">
        <f t="shared" si="3"/>
        <v>90</v>
      </c>
      <c r="B93" s="8">
        <f>IF(Runners!A94&lt;&gt;"",SMALL(Runners!DB$5:DB$183,A93),"")</f>
        <v>1.1286203703703703E-2</v>
      </c>
      <c r="C93" s="8">
        <f t="shared" si="4"/>
        <v>0.78211953703703707</v>
      </c>
      <c r="D93" s="8"/>
      <c r="E93" s="1" t="str">
        <f>VLOOKUP(B93,Runners!DB$5:DE$183,4,FALSE)</f>
        <v>Maddy Markham</v>
      </c>
      <c r="G93" s="52"/>
    </row>
    <row r="94" spans="1:7" x14ac:dyDescent="0.25">
      <c r="A94" s="1">
        <f t="shared" si="3"/>
        <v>91</v>
      </c>
      <c r="B94" s="8">
        <f>IF(Runners!A95&lt;&gt;"",SMALL(Runners!DB$5:DB$183,A94),"")</f>
        <v>1.1806157407407408E-2</v>
      </c>
      <c r="C94" s="8">
        <f t="shared" si="4"/>
        <v>0.7826394907407408</v>
      </c>
      <c r="D94" s="8"/>
      <c r="E94" s="1" t="str">
        <f>VLOOKUP(B94,Runners!DB$5:DE$183,4,FALSE)</f>
        <v>Gill Draper</v>
      </c>
      <c r="G94" s="52"/>
    </row>
    <row r="95" spans="1:7" x14ac:dyDescent="0.25">
      <c r="A95" s="1">
        <f t="shared" si="3"/>
        <v>92</v>
      </c>
      <c r="B95" s="8">
        <f>IF(Runners!A96&lt;&gt;"",SMALL(Runners!DB$5:DB$183,A95),"")</f>
        <v>1.1807129629629629E-2</v>
      </c>
      <c r="C95" s="8">
        <f t="shared" si="4"/>
        <v>0.78264046296296297</v>
      </c>
      <c r="D95" s="8"/>
      <c r="E95" s="1" t="str">
        <f>VLOOKUP(B95,Runners!DB$5:DE$183,4,FALSE)</f>
        <v>Mark Selby</v>
      </c>
      <c r="G95" s="52"/>
    </row>
    <row r="96" spans="1:7" x14ac:dyDescent="0.25">
      <c r="A96" s="1">
        <f t="shared" si="3"/>
        <v>93</v>
      </c>
      <c r="B96" s="8">
        <f>IF(Runners!A97&lt;&gt;"",SMALL(Runners!DB$5:DB$183,A96),"")</f>
        <v>1.1979953703703703E-2</v>
      </c>
      <c r="C96" s="8">
        <f t="shared" si="4"/>
        <v>0.78281328703703712</v>
      </c>
      <c r="D96" s="8"/>
      <c r="E96" s="1" t="str">
        <f>VLOOKUP(B96,Runners!DB$5:DE$183,4,FALSE)</f>
        <v>Guest 42:30</v>
      </c>
      <c r="G96" s="52"/>
    </row>
    <row r="97" spans="1:7" x14ac:dyDescent="0.25">
      <c r="A97" s="1">
        <f t="shared" si="3"/>
        <v>94</v>
      </c>
      <c r="B97" s="8">
        <f>IF(Runners!A98&lt;&gt;"",SMALL(Runners!DB$5:DB$183,A97),"")</f>
        <v>1.1980208333333332E-2</v>
      </c>
      <c r="C97" s="8">
        <f t="shared" si="4"/>
        <v>0.78281354166666672</v>
      </c>
      <c r="D97" s="8"/>
      <c r="E97" s="1" t="str">
        <f>VLOOKUP(B97,Runners!DB$5:DE$183,4,FALSE)</f>
        <v>Joe Greenwood</v>
      </c>
      <c r="G97" s="52"/>
    </row>
    <row r="98" spans="1:7" x14ac:dyDescent="0.25">
      <c r="A98" s="1">
        <f t="shared" si="3"/>
        <v>95</v>
      </c>
      <c r="B98" s="8">
        <f>IF(Runners!A99&lt;&gt;"",SMALL(Runners!DB$5:DB$183,A98),"")</f>
        <v>1.2326736111111111E-2</v>
      </c>
      <c r="C98" s="8">
        <f t="shared" si="4"/>
        <v>0.7831600694444445</v>
      </c>
      <c r="D98" s="8"/>
      <c r="E98" s="1" t="str">
        <f>VLOOKUP(B98,Runners!DB$5:DE$183,4,FALSE)</f>
        <v>Chris Cottam</v>
      </c>
      <c r="G98" s="52"/>
    </row>
    <row r="99" spans="1:7" x14ac:dyDescent="0.25">
      <c r="A99" s="1">
        <f t="shared" si="3"/>
        <v>96</v>
      </c>
      <c r="B99" s="8">
        <f>IF(Runners!A100&lt;&gt;"",SMALL(Runners!DB$5:DB$183,A99),"")</f>
        <v>1.250011574074074E-2</v>
      </c>
      <c r="C99" s="8">
        <f t="shared" si="4"/>
        <v>0.7833334490740741</v>
      </c>
      <c r="D99" s="8"/>
      <c r="E99" s="1" t="str">
        <f>VLOOKUP(B99,Runners!DB$5:DE$183,4,FALSE)</f>
        <v>Andy Draper</v>
      </c>
      <c r="G99" s="52"/>
    </row>
    <row r="100" spans="1:7" x14ac:dyDescent="0.25">
      <c r="A100" s="1">
        <f t="shared" si="3"/>
        <v>97</v>
      </c>
      <c r="B100" s="8">
        <f>IF(Runners!A101&lt;&gt;"",SMALL(Runners!DB$5:DB$183,A100),"")</f>
        <v>1.267412037037037E-2</v>
      </c>
      <c r="C100" s="8">
        <f t="shared" si="4"/>
        <v>0.78350745370370378</v>
      </c>
      <c r="D100" s="8"/>
      <c r="E100" s="1" t="str">
        <f>VLOOKUP(B100,Runners!DB$5:DE$183,4,FALSE)</f>
        <v>Dom Kirby</v>
      </c>
      <c r="G100" s="52"/>
    </row>
    <row r="101" spans="1:7" x14ac:dyDescent="0.25">
      <c r="A101" s="1">
        <f>A100+1</f>
        <v>98</v>
      </c>
      <c r="B101" s="8">
        <f>IF(Runners!A102&lt;&gt;"",SMALL(Runners!DB$5:DB$183,A101),"")</f>
        <v>1.3195208333333333E-2</v>
      </c>
      <c r="C101" s="8">
        <f t="shared" si="4"/>
        <v>0.78402854166666669</v>
      </c>
      <c r="D101" s="8"/>
      <c r="E101" s="1" t="str">
        <f>VLOOKUP(B101,Runners!DB$5:DE$183,4,FALSE)</f>
        <v>Guest 40:00</v>
      </c>
      <c r="G101" s="52"/>
    </row>
    <row r="102" spans="1:7" x14ac:dyDescent="0.25">
      <c r="A102" s="1">
        <f>A101+1</f>
        <v>99</v>
      </c>
      <c r="B102" s="8">
        <f>IF(Runners!A103&lt;&gt;"",SMALL(Runners!DB$5:DB$183,A102),"")</f>
        <v>1.3195439814814814E-2</v>
      </c>
      <c r="C102" s="8">
        <f t="shared" si="4"/>
        <v>0.78402877314814823</v>
      </c>
      <c r="D102" s="8"/>
      <c r="E102" s="1" t="str">
        <f>VLOOKUP(B102,Runners!DB$5:DE$183,4,FALSE)</f>
        <v>James Whittle</v>
      </c>
      <c r="G102" s="52"/>
    </row>
    <row r="103" spans="1:7" x14ac:dyDescent="0.25">
      <c r="A103" s="1">
        <f>A102+1</f>
        <v>100</v>
      </c>
      <c r="B103" s="8">
        <f>IF(Runners!A104&lt;&gt;"",SMALL(Runners!DB$5:DB$183,A103),"")</f>
        <v>1.3542407407407408E-2</v>
      </c>
      <c r="C103" s="8">
        <f t="shared" si="4"/>
        <v>0.78437574074074079</v>
      </c>
      <c r="D103" s="8"/>
      <c r="E103" s="1" t="str">
        <f>VLOOKUP(B103,Runners!DB$5:DE$183,4,FALSE)</f>
        <v>Guest 37:30</v>
      </c>
    </row>
    <row r="104" spans="1:7" x14ac:dyDescent="0.25">
      <c r="A104" s="1">
        <f t="shared" ref="A104:A107" si="5">A103+1</f>
        <v>101</v>
      </c>
      <c r="B104" s="8">
        <f>IF(Runners!A105&lt;&gt;"",SMALL(Runners!DB$5:DB$183,A104),"")</f>
        <v>1.3890648148148147E-2</v>
      </c>
      <c r="C104" s="8">
        <f t="shared" si="4"/>
        <v>0.78472398148148148</v>
      </c>
      <c r="D104" s="8"/>
      <c r="E104" s="1" t="str">
        <f>VLOOKUP(B104,Runners!DB$5:DE$183,4,FALSE)</f>
        <v>Mike Toft</v>
      </c>
    </row>
    <row r="105" spans="1:7" x14ac:dyDescent="0.25">
      <c r="A105" s="1">
        <f t="shared" si="5"/>
        <v>102</v>
      </c>
      <c r="B105" s="8">
        <f>IF(Runners!A106&lt;&gt;"",SMALL(Runners!DB$5:DB$183,A105),"")</f>
        <v>1.4063217592592592E-2</v>
      </c>
      <c r="C105" s="8">
        <f t="shared" ref="C105" si="6">IF(B105&lt;&gt;"",B105+C$1,"")</f>
        <v>0.78489655092592592</v>
      </c>
      <c r="D105" s="8"/>
      <c r="E105" s="1" t="str">
        <f>VLOOKUP(B105,Runners!DB$5:DE$183,4,FALSE)</f>
        <v>Guest 35:00</v>
      </c>
    </row>
    <row r="106" spans="1:7" x14ac:dyDescent="0.25">
      <c r="A106" s="1">
        <f t="shared" si="5"/>
        <v>103</v>
      </c>
      <c r="B106" s="8">
        <f>IF(Runners!A107&lt;&gt;"",SMALL(Runners!DB$5:DB$183,A106),"")</f>
        <v>1.4583425925925927E-2</v>
      </c>
      <c r="C106" s="8">
        <f t="shared" ref="C106" si="7">IF(B106&lt;&gt;"",B106+C$1,"")</f>
        <v>0.78541675925925925</v>
      </c>
      <c r="D106" s="8"/>
      <c r="E106" s="1" t="str">
        <f>VLOOKUP(B106,Runners!DB$5:DE$183,4,FALSE)</f>
        <v>Alistair Leivers</v>
      </c>
    </row>
    <row r="107" spans="1:7" x14ac:dyDescent="0.25">
      <c r="A107" s="1">
        <f t="shared" si="5"/>
        <v>104</v>
      </c>
      <c r="B107" s="8">
        <f>IF(Runners!A108&lt;&gt;"",SMALL(Runners!DB$5:DB$183,A107),"")</f>
        <v>1.5453472222222223E-2</v>
      </c>
      <c r="C107" s="8">
        <f t="shared" ref="C107" si="8">IF(B107&lt;&gt;"",B107+C$1,"")</f>
        <v>0.78628680555555563</v>
      </c>
      <c r="D107" s="8"/>
      <c r="E107" s="1" t="str">
        <f>VLOOKUP(B107,Runners!DB$5:DE$183,4,FALSE)</f>
        <v>Ross McKelvie</v>
      </c>
    </row>
    <row r="108" spans="1:7" x14ac:dyDescent="0.25">
      <c r="B108" s="8"/>
      <c r="D108" s="8"/>
    </row>
    <row r="109" spans="1:7" x14ac:dyDescent="0.25">
      <c r="B109" s="8"/>
      <c r="D109" s="8"/>
    </row>
    <row r="110" spans="1:7" x14ac:dyDescent="0.25">
      <c r="B110" s="8"/>
      <c r="D110" s="8"/>
    </row>
    <row r="111" spans="1:7" x14ac:dyDescent="0.25">
      <c r="B111" s="8"/>
      <c r="D111" s="8"/>
    </row>
    <row r="112" spans="1:7" x14ac:dyDescent="0.25">
      <c r="B112" s="8"/>
      <c r="D112" s="8"/>
    </row>
    <row r="113" spans="2:4" x14ac:dyDescent="0.25">
      <c r="B113" s="8"/>
      <c r="D113" s="8"/>
    </row>
    <row r="114" spans="2:4" x14ac:dyDescent="0.25">
      <c r="B114" s="8"/>
      <c r="D114" s="8"/>
    </row>
    <row r="115" spans="2:4" x14ac:dyDescent="0.25">
      <c r="B115" s="8"/>
      <c r="D115" s="8"/>
    </row>
    <row r="116" spans="2:4" x14ac:dyDescent="0.25">
      <c r="B116" s="8"/>
      <c r="D116" s="8"/>
    </row>
    <row r="117" spans="2:4" x14ac:dyDescent="0.25">
      <c r="B117" s="8"/>
      <c r="D117" s="8"/>
    </row>
    <row r="118" spans="2:4" x14ac:dyDescent="0.25">
      <c r="B118" s="8"/>
      <c r="D118" s="8"/>
    </row>
    <row r="119" spans="2:4" x14ac:dyDescent="0.25">
      <c r="B119" s="8"/>
      <c r="D119" s="8"/>
    </row>
    <row r="120" spans="2:4" x14ac:dyDescent="0.25">
      <c r="B120" s="8"/>
      <c r="D120" s="8"/>
    </row>
    <row r="121" spans="2:4" x14ac:dyDescent="0.25">
      <c r="B121" s="8"/>
      <c r="D121" s="8"/>
    </row>
    <row r="122" spans="2:4" x14ac:dyDescent="0.25">
      <c r="B122" s="8"/>
      <c r="D122" s="8"/>
    </row>
    <row r="123" spans="2:4" x14ac:dyDescent="0.25">
      <c r="B123" s="8"/>
      <c r="D123" s="8"/>
    </row>
    <row r="124" spans="2:4" x14ac:dyDescent="0.25">
      <c r="B124" s="8"/>
      <c r="D124" s="8"/>
    </row>
    <row r="125" spans="2:4" x14ac:dyDescent="0.25">
      <c r="B125" s="8"/>
      <c r="D125" s="8"/>
    </row>
    <row r="126" spans="2:4" x14ac:dyDescent="0.25">
      <c r="B126" s="8"/>
      <c r="D126" s="8"/>
    </row>
    <row r="127" spans="2:4" x14ac:dyDescent="0.25">
      <c r="B127" s="8"/>
      <c r="D127" s="8"/>
    </row>
    <row r="128" spans="2:4" x14ac:dyDescent="0.25">
      <c r="B128" s="8"/>
      <c r="D128" s="8"/>
    </row>
    <row r="129" spans="2:4" x14ac:dyDescent="0.25">
      <c r="B129" s="8"/>
      <c r="D129" s="8"/>
    </row>
    <row r="130" spans="2:4" x14ac:dyDescent="0.25">
      <c r="B130" s="8"/>
      <c r="D130" s="8"/>
    </row>
    <row r="131" spans="2:4" x14ac:dyDescent="0.25">
      <c r="B131" s="8"/>
      <c r="D131" s="8"/>
    </row>
    <row r="132" spans="2:4" x14ac:dyDescent="0.25">
      <c r="B132" s="8"/>
      <c r="D132" s="8"/>
    </row>
    <row r="133" spans="2:4" x14ac:dyDescent="0.25">
      <c r="B133" s="8"/>
      <c r="D133" s="8"/>
    </row>
    <row r="134" spans="2:4" x14ac:dyDescent="0.25">
      <c r="B134" s="8"/>
      <c r="D134" s="8"/>
    </row>
    <row r="135" spans="2:4" x14ac:dyDescent="0.25">
      <c r="B135" s="8"/>
      <c r="D135" s="8"/>
    </row>
    <row r="136" spans="2:4" x14ac:dyDescent="0.25">
      <c r="B136" s="8"/>
      <c r="D136" s="8"/>
    </row>
    <row r="137" spans="2:4" x14ac:dyDescent="0.25">
      <c r="B137" s="8"/>
      <c r="D137" s="8"/>
    </row>
    <row r="138" spans="2:4" x14ac:dyDescent="0.25">
      <c r="B138" s="8"/>
      <c r="D138" s="8"/>
    </row>
    <row r="139" spans="2:4" x14ac:dyDescent="0.25">
      <c r="B139" s="8"/>
      <c r="D139" s="8"/>
    </row>
    <row r="140" spans="2:4" x14ac:dyDescent="0.25">
      <c r="B140" s="8"/>
      <c r="D140" s="8"/>
    </row>
    <row r="141" spans="2:4" x14ac:dyDescent="0.25">
      <c r="B141" s="8"/>
      <c r="D141" s="8"/>
    </row>
    <row r="142" spans="2:4" x14ac:dyDescent="0.25">
      <c r="B142" s="8"/>
      <c r="D142" s="8"/>
    </row>
    <row r="143" spans="2:4" x14ac:dyDescent="0.25">
      <c r="B143" s="8"/>
      <c r="D143" s="8"/>
    </row>
    <row r="144" spans="2:4" x14ac:dyDescent="0.25">
      <c r="B144" s="8"/>
      <c r="D144" s="8"/>
    </row>
    <row r="145" spans="2:4" x14ac:dyDescent="0.25">
      <c r="B145" s="8"/>
      <c r="D145" s="8"/>
    </row>
    <row r="146" spans="2:4" x14ac:dyDescent="0.25">
      <c r="B146" s="8"/>
      <c r="D146" s="8"/>
    </row>
    <row r="147" spans="2:4" x14ac:dyDescent="0.25">
      <c r="B147" s="8"/>
      <c r="D147" s="8"/>
    </row>
    <row r="148" spans="2:4" x14ac:dyDescent="0.25">
      <c r="B148" s="8"/>
      <c r="D148" s="8"/>
    </row>
    <row r="149" spans="2:4" x14ac:dyDescent="0.25">
      <c r="B149" s="8"/>
      <c r="D149" s="8"/>
    </row>
    <row r="150" spans="2:4" x14ac:dyDescent="0.25">
      <c r="B150" s="8"/>
      <c r="D150" s="8"/>
    </row>
    <row r="151" spans="2:4" x14ac:dyDescent="0.25">
      <c r="B151" s="8"/>
      <c r="D151" s="8"/>
    </row>
    <row r="152" spans="2:4" x14ac:dyDescent="0.25">
      <c r="B152" s="8"/>
      <c r="D152" s="8"/>
    </row>
    <row r="153" spans="2:4" x14ac:dyDescent="0.25">
      <c r="B153" s="8"/>
      <c r="D153" s="8"/>
    </row>
    <row r="154" spans="2:4" x14ac:dyDescent="0.25">
      <c r="B154" s="8"/>
      <c r="D154" s="8"/>
    </row>
    <row r="155" spans="2:4" x14ac:dyDescent="0.25">
      <c r="B155" s="8"/>
      <c r="D155" s="8"/>
    </row>
    <row r="156" spans="2:4" x14ac:dyDescent="0.25">
      <c r="B156" s="8"/>
      <c r="D156" s="8"/>
    </row>
    <row r="157" spans="2:4" x14ac:dyDescent="0.25">
      <c r="B157" s="8"/>
      <c r="D157" s="8"/>
    </row>
    <row r="158" spans="2:4" x14ac:dyDescent="0.25">
      <c r="B158" s="8"/>
      <c r="D158" s="8"/>
    </row>
    <row r="159" spans="2:4" x14ac:dyDescent="0.25">
      <c r="B159" s="8"/>
      <c r="D159" s="8"/>
    </row>
    <row r="160" spans="2:4" x14ac:dyDescent="0.25">
      <c r="B160" s="8"/>
      <c r="D160" s="8"/>
    </row>
    <row r="161" spans="2:4" x14ac:dyDescent="0.25">
      <c r="B161" s="8"/>
      <c r="D161" s="8"/>
    </row>
    <row r="162" spans="2:4" x14ac:dyDescent="0.25">
      <c r="B162" s="8"/>
      <c r="D162" s="8"/>
    </row>
    <row r="163" spans="2:4" x14ac:dyDescent="0.25">
      <c r="B163" s="8"/>
      <c r="D163" s="8"/>
    </row>
    <row r="164" spans="2:4" x14ac:dyDescent="0.25">
      <c r="B164" s="8"/>
      <c r="D164" s="8"/>
    </row>
    <row r="165" spans="2:4" x14ac:dyDescent="0.25">
      <c r="B165" s="8"/>
      <c r="D165" s="8"/>
    </row>
    <row r="166" spans="2:4" x14ac:dyDescent="0.25">
      <c r="B166" s="8"/>
      <c r="D166" s="8"/>
    </row>
    <row r="167" spans="2:4" x14ac:dyDescent="0.25">
      <c r="B167" s="8"/>
      <c r="D167" s="8"/>
    </row>
    <row r="168" spans="2:4" x14ac:dyDescent="0.25">
      <c r="B168" s="8"/>
      <c r="D168" s="8"/>
    </row>
    <row r="169" spans="2:4" x14ac:dyDescent="0.25">
      <c r="B169" s="8"/>
      <c r="D169" s="8"/>
    </row>
    <row r="170" spans="2:4" x14ac:dyDescent="0.25">
      <c r="B170" s="8"/>
      <c r="D170" s="8"/>
    </row>
    <row r="171" spans="2:4" x14ac:dyDescent="0.25">
      <c r="B171" s="8"/>
      <c r="D171" s="8"/>
    </row>
    <row r="172" spans="2:4" x14ac:dyDescent="0.25">
      <c r="B172" s="8"/>
      <c r="D172" s="8"/>
    </row>
    <row r="173" spans="2:4" x14ac:dyDescent="0.25">
      <c r="B173" s="8"/>
      <c r="D173" s="8"/>
    </row>
    <row r="174" spans="2:4" x14ac:dyDescent="0.25">
      <c r="B174" s="8"/>
      <c r="D174" s="8"/>
    </row>
    <row r="175" spans="2:4" x14ac:dyDescent="0.25">
      <c r="B175" s="8"/>
      <c r="D175" s="8"/>
    </row>
    <row r="176" spans="2:4" x14ac:dyDescent="0.25">
      <c r="B176" s="8"/>
      <c r="D176" s="8"/>
    </row>
    <row r="177" spans="2:4" x14ac:dyDescent="0.25">
      <c r="B177" s="8"/>
      <c r="D177" s="8"/>
    </row>
    <row r="178" spans="2:4" x14ac:dyDescent="0.25">
      <c r="B178" s="8"/>
      <c r="D178" s="8"/>
    </row>
    <row r="179" spans="2:4" x14ac:dyDescent="0.25">
      <c r="B179" s="8"/>
      <c r="D179" s="8"/>
    </row>
    <row r="180" spans="2:4" x14ac:dyDescent="0.25">
      <c r="B180" s="8"/>
      <c r="D180" s="8"/>
    </row>
    <row r="181" spans="2:4" x14ac:dyDescent="0.25">
      <c r="B181" s="8"/>
      <c r="D181" s="8"/>
    </row>
    <row r="182" spans="2:4" x14ac:dyDescent="0.25">
      <c r="B182" s="8"/>
      <c r="D182" s="8"/>
    </row>
    <row r="183" spans="2:4" x14ac:dyDescent="0.25">
      <c r="B183" s="8"/>
      <c r="D183" s="8"/>
    </row>
    <row r="184" spans="2:4" x14ac:dyDescent="0.25">
      <c r="B184" s="8"/>
      <c r="D184" s="8"/>
    </row>
    <row r="185" spans="2:4" x14ac:dyDescent="0.25">
      <c r="B185" s="8"/>
      <c r="D185" s="8"/>
    </row>
    <row r="186" spans="2:4" x14ac:dyDescent="0.25">
      <c r="B186" s="8"/>
      <c r="D186" s="8"/>
    </row>
    <row r="187" spans="2:4" x14ac:dyDescent="0.25">
      <c r="B187" s="8"/>
      <c r="D187" s="8"/>
    </row>
    <row r="188" spans="2:4" x14ac:dyDescent="0.25">
      <c r="B188" s="8"/>
      <c r="D188" s="8"/>
    </row>
    <row r="189" spans="2:4" x14ac:dyDescent="0.25">
      <c r="B189" s="8"/>
      <c r="D189" s="8"/>
    </row>
    <row r="190" spans="2:4" x14ac:dyDescent="0.25">
      <c r="B190" s="8"/>
      <c r="D190" s="8"/>
    </row>
    <row r="191" spans="2:4" x14ac:dyDescent="0.25">
      <c r="B191" s="8"/>
      <c r="D191" s="8"/>
    </row>
    <row r="192" spans="2:4" x14ac:dyDescent="0.25">
      <c r="B192" s="8"/>
      <c r="D192" s="8"/>
    </row>
    <row r="193" spans="2:4" x14ac:dyDescent="0.25">
      <c r="B193" s="8"/>
      <c r="D193" s="8"/>
    </row>
    <row r="194" spans="2:4" x14ac:dyDescent="0.25">
      <c r="B194" s="8"/>
      <c r="D194" s="8"/>
    </row>
    <row r="195" spans="2:4" x14ac:dyDescent="0.25">
      <c r="B195" s="8"/>
      <c r="D195" s="8"/>
    </row>
    <row r="196" spans="2:4" x14ac:dyDescent="0.25">
      <c r="B196" s="8"/>
      <c r="D196" s="8"/>
    </row>
    <row r="197" spans="2:4" x14ac:dyDescent="0.25">
      <c r="B197" s="8"/>
      <c r="D197" s="8"/>
    </row>
    <row r="198" spans="2:4" x14ac:dyDescent="0.25">
      <c r="B198" s="8"/>
      <c r="D198" s="8"/>
    </row>
    <row r="199" spans="2:4" x14ac:dyDescent="0.25">
      <c r="B199" s="8"/>
      <c r="D199" s="8"/>
    </row>
    <row r="200" spans="2:4" x14ac:dyDescent="0.25">
      <c r="B200" s="8"/>
      <c r="D200" s="8"/>
    </row>
    <row r="201" spans="2:4" x14ac:dyDescent="0.25">
      <c r="B201" s="8"/>
      <c r="D201" s="8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E209"/>
  <sheetViews>
    <sheetView showZeros="0" workbookViewId="0">
      <selection activeCell="R14" sqref="R14"/>
    </sheetView>
  </sheetViews>
  <sheetFormatPr defaultColWidth="8.88671875" defaultRowHeight="12" x14ac:dyDescent="0.25"/>
  <cols>
    <col min="1" max="1" width="16.33203125" style="1" customWidth="1"/>
    <col min="2" max="2" width="5.5546875" style="1" customWidth="1"/>
    <col min="3" max="3" width="7.33203125" style="1" customWidth="1"/>
    <col min="4" max="4" width="3.44140625" style="6" customWidth="1"/>
    <col min="5" max="5" width="7.6640625" style="1" customWidth="1"/>
    <col min="6" max="6" width="8.6640625" style="1" customWidth="1"/>
    <col min="7" max="7" width="7.44140625" style="6" customWidth="1"/>
    <col min="8" max="8" width="0.44140625" style="6" hidden="1" customWidth="1"/>
    <col min="9" max="9" width="5.6640625" style="1" hidden="1" customWidth="1"/>
    <col min="10" max="10" width="0.109375" style="1" hidden="1" customWidth="1"/>
    <col min="11" max="11" width="7.44140625" style="8" hidden="1" customWidth="1"/>
    <col min="12" max="12" width="11.109375" style="1" customWidth="1"/>
    <col min="13" max="13" width="8.88671875" style="1" customWidth="1"/>
    <col min="14" max="14" width="8.88671875" style="8" customWidth="1"/>
    <col min="15" max="15" width="16.6640625" style="1" customWidth="1"/>
    <col min="16" max="16" width="5.109375" style="35" customWidth="1"/>
    <col min="17" max="17" width="4.5546875" style="35" hidden="1" customWidth="1"/>
    <col min="18" max="20" width="5.5546875" style="6" customWidth="1"/>
    <col min="21" max="21" width="5.44140625" style="1" customWidth="1"/>
    <col min="22" max="22" width="6.33203125" style="1" hidden="1" customWidth="1"/>
    <col min="23" max="23" width="6.6640625" style="1" bestFit="1" customWidth="1"/>
    <col min="24" max="24" width="10.33203125" style="1" customWidth="1"/>
    <col min="25" max="16384" width="8.88671875" style="1"/>
  </cols>
  <sheetData>
    <row r="1" spans="1:83" s="7" customFormat="1" ht="15.75" customHeight="1" x14ac:dyDescent="0.3">
      <c r="C1" s="7">
        <v>20</v>
      </c>
      <c r="D1" s="5"/>
      <c r="E1" s="4"/>
      <c r="F1" s="4"/>
      <c r="G1" s="5"/>
      <c r="H1" s="5"/>
      <c r="K1" s="10"/>
      <c r="N1" s="10"/>
      <c r="P1" s="34"/>
      <c r="Q1" s="34"/>
      <c r="R1" s="5"/>
      <c r="S1" s="5">
        <v>92</v>
      </c>
      <c r="T1" s="5"/>
      <c r="V1" s="7">
        <v>3</v>
      </c>
    </row>
    <row r="2" spans="1:83" s="7" customFormat="1" ht="24" x14ac:dyDescent="0.25">
      <c r="A2" s="7" t="s">
        <v>19</v>
      </c>
      <c r="B2" s="7" t="s">
        <v>57</v>
      </c>
      <c r="C2" s="7" t="s">
        <v>52</v>
      </c>
      <c r="D2" s="5">
        <v>0</v>
      </c>
      <c r="E2" s="4"/>
      <c r="F2" s="48" t="s">
        <v>131</v>
      </c>
      <c r="G2" s="5"/>
      <c r="H2" s="5"/>
      <c r="K2" s="10"/>
      <c r="L2" s="14" t="s">
        <v>129</v>
      </c>
      <c r="M2" s="14" t="s">
        <v>130</v>
      </c>
      <c r="N2" s="22" t="s">
        <v>131</v>
      </c>
      <c r="P2" s="34" t="s">
        <v>57</v>
      </c>
      <c r="Q2" s="34"/>
      <c r="R2" s="5" t="s">
        <v>29</v>
      </c>
      <c r="S2" s="5" t="s">
        <v>110</v>
      </c>
      <c r="T2" s="5" t="s">
        <v>115</v>
      </c>
      <c r="X2" s="12" t="s">
        <v>171</v>
      </c>
      <c r="Y2" s="43">
        <v>2</v>
      </c>
    </row>
    <row r="3" spans="1:83" s="7" customFormat="1" ht="2.25" customHeight="1" x14ac:dyDescent="0.3">
      <c r="D3" s="5">
        <v>0</v>
      </c>
      <c r="E3" s="4"/>
      <c r="F3" s="4"/>
      <c r="G3" s="5"/>
      <c r="H3" s="5"/>
      <c r="K3" s="10"/>
      <c r="L3" s="14"/>
      <c r="M3" s="14"/>
      <c r="N3" s="22"/>
      <c r="P3" s="34"/>
      <c r="Q3" s="34">
        <v>41</v>
      </c>
      <c r="R3" s="5">
        <v>41</v>
      </c>
      <c r="S3" s="5"/>
      <c r="T3" s="5"/>
    </row>
    <row r="4" spans="1:83" ht="15.75" customHeight="1" x14ac:dyDescent="0.25">
      <c r="A4" s="1" t="s">
        <v>5</v>
      </c>
      <c r="C4" s="3">
        <v>1.579861111111111E-2</v>
      </c>
      <c r="D4" s="6">
        <f t="shared" ref="D4:D29" si="0">D3+1</f>
        <v>1</v>
      </c>
      <c r="E4" s="2"/>
      <c r="F4" s="2">
        <f t="shared" ref="F4:F30" si="1">IF(E4&gt;0,E4-C4,0)</f>
        <v>0</v>
      </c>
      <c r="J4" s="1" t="str">
        <f t="shared" ref="J4:J35" si="2">A4</f>
        <v>Alan Elstone</v>
      </c>
      <c r="L4" s="7">
        <f>COUNT(E4:E209)</f>
        <v>15</v>
      </c>
      <c r="M4" s="8">
        <f t="shared" ref="M4:M28" si="3">IF(D4&lt;=L$4,SMALL(E$4:E$209,D4),"")</f>
        <v>3.1793981481481479E-2</v>
      </c>
      <c r="N4" s="8">
        <f t="shared" ref="N4:N28" si="4">IF(D4&lt;=L$4,VLOOKUP(M4,E$4:F$209,2,FALSE),"")</f>
        <v>2.3634259259259258E-2</v>
      </c>
      <c r="O4" s="1" t="str">
        <f t="shared" ref="O4:O28" si="5">IF(D4&lt;=L$4,VLOOKUP(M4,E$4:J$209,6,FALSE),"")</f>
        <v>Stephen Wise</v>
      </c>
      <c r="P4" s="35">
        <f t="shared" ref="P4:P28" si="6">IF(D4&lt;=L$4,VLOOKUP(O4,A$4:B$209,2,FALSE),"")</f>
        <v>0</v>
      </c>
      <c r="Q4" s="35">
        <f t="shared" ref="Q4:Q28" si="7">IF(D4&lt;=L$4,IF(P4="Y",Q3,Q3-1),"")</f>
        <v>40</v>
      </c>
      <c r="R4" s="6">
        <f t="shared" ref="R4:R28" si="8">IF(Q4=Q3,0,IF(Q4&gt;0,Q4,1))</f>
        <v>40</v>
      </c>
      <c r="S4" s="6">
        <f>IF(AND(D4&lt;=L$4,P4&lt;&gt;"Y"),IF(N4&lt;VLOOKUP(O4,Runners!A$5:CY$183,S$1,FALSE),IF(Y$2="zero",0,Y$2),0),0)</f>
        <v>2</v>
      </c>
      <c r="T4" s="6">
        <f t="shared" ref="T4:T28" si="9">IF(AND(D4&lt;=L$4,P4&lt;&gt;"Y"),S4+R4,0)</f>
        <v>42</v>
      </c>
      <c r="U4" s="2"/>
      <c r="V4" s="2">
        <f>IF(O4&lt;&gt;"",VLOOKUP(O4,Runners!DE$5:DR$183,V$1,FALSE),"")</f>
        <v>2.2032980528760269E-2</v>
      </c>
      <c r="W4" s="19">
        <f t="shared" ref="W4:W28" si="10">IF(O4&lt;&gt;"",(V4-N4)/V4,"")</f>
        <v>-7.2676446493872893E-2</v>
      </c>
      <c r="X4" s="2" t="s">
        <v>126</v>
      </c>
    </row>
    <row r="5" spans="1:83" ht="15.75" customHeight="1" x14ac:dyDescent="0.25">
      <c r="A5" s="1" t="s">
        <v>1</v>
      </c>
      <c r="C5" s="3">
        <v>1.8229166666666668E-2</v>
      </c>
      <c r="D5" s="6">
        <f t="shared" si="0"/>
        <v>2</v>
      </c>
      <c r="E5" s="2"/>
      <c r="F5" s="2">
        <f t="shared" si="1"/>
        <v>0</v>
      </c>
      <c r="J5" s="1" t="str">
        <f t="shared" si="2"/>
        <v>Alex Tate</v>
      </c>
      <c r="L5" s="7"/>
      <c r="M5" s="8">
        <f t="shared" si="3"/>
        <v>3.1875000000000001E-2</v>
      </c>
      <c r="N5" s="8">
        <f t="shared" si="4"/>
        <v>1.9722222222222224E-2</v>
      </c>
      <c r="O5" s="1" t="str">
        <f t="shared" si="5"/>
        <v>James Whittle</v>
      </c>
      <c r="P5" s="35">
        <f t="shared" si="6"/>
        <v>0</v>
      </c>
      <c r="Q5" s="35">
        <f t="shared" si="7"/>
        <v>39</v>
      </c>
      <c r="R5" s="6">
        <f t="shared" si="8"/>
        <v>39</v>
      </c>
      <c r="S5" s="6">
        <f>IF(AND(D5&lt;=L$4,P5&lt;&gt;"Y"),IF(N5&lt;VLOOKUP(O5,Runners!A$5:CY$183,S$1,FALSE),IF(Y$2="zero",0,Y$2),0),0)</f>
        <v>0</v>
      </c>
      <c r="T5" s="6">
        <f t="shared" si="9"/>
        <v>39</v>
      </c>
      <c r="U5" s="2"/>
      <c r="V5" s="2">
        <f>IF(O5&lt;&gt;"",VLOOKUP(O5,Runners!DE$5:DR$183,V$1,FALSE),"")</f>
        <v>1.7856265630582346E-2</v>
      </c>
      <c r="W5" s="19">
        <f t="shared" si="10"/>
        <v>-0.1044987025979308</v>
      </c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</row>
    <row r="6" spans="1:83" ht="15.75" customHeight="1" x14ac:dyDescent="0.25">
      <c r="A6" s="1" t="s">
        <v>187</v>
      </c>
      <c r="B6" s="3"/>
      <c r="C6" s="3">
        <v>5.5555555555555558E-3</v>
      </c>
      <c r="D6" s="6">
        <f t="shared" si="0"/>
        <v>3</v>
      </c>
      <c r="E6" s="2"/>
      <c r="F6" s="2">
        <f t="shared" si="1"/>
        <v>0</v>
      </c>
      <c r="J6" s="1" t="str">
        <f t="shared" si="2"/>
        <v>Alex Wiggins</v>
      </c>
      <c r="M6" s="8">
        <f t="shared" si="3"/>
        <v>3.2650462962962964E-2</v>
      </c>
      <c r="N6" s="8">
        <f t="shared" si="4"/>
        <v>2.9699074074074076E-2</v>
      </c>
      <c r="O6" s="1" t="str">
        <f t="shared" si="5"/>
        <v>Liah Murphy</v>
      </c>
      <c r="P6" s="35">
        <f t="shared" si="6"/>
        <v>0</v>
      </c>
      <c r="Q6" s="35">
        <f t="shared" si="7"/>
        <v>38</v>
      </c>
      <c r="R6" s="6">
        <f t="shared" si="8"/>
        <v>38</v>
      </c>
      <c r="S6" s="6">
        <f>IF(AND(D6&lt;=L$4,P6&lt;&gt;"Y"),IF(N6&lt;VLOOKUP(O6,Runners!A$5:CY$183,S$1,FALSE),IF(Y$2="zero",0,Y$2),0),0)</f>
        <v>0</v>
      </c>
      <c r="T6" s="6">
        <f t="shared" si="9"/>
        <v>38</v>
      </c>
      <c r="U6" s="2"/>
      <c r="V6" s="2">
        <f>IF(O6&lt;&gt;"",VLOOKUP(O6,Runners!DE$5:DR$183,V$1,FALSE),"")</f>
        <v>2.7828577170418003E-2</v>
      </c>
      <c r="W6" s="19">
        <f t="shared" si="10"/>
        <v>-6.7214967269128872E-2</v>
      </c>
    </row>
    <row r="7" spans="1:83" ht="15.75" customHeight="1" x14ac:dyDescent="0.25">
      <c r="A7" s="1" t="s">
        <v>178</v>
      </c>
      <c r="C7" s="3">
        <v>1.9791666666666666E-2</v>
      </c>
      <c r="D7" s="6">
        <f t="shared" si="0"/>
        <v>4</v>
      </c>
      <c r="E7" s="2"/>
      <c r="F7" s="2">
        <f t="shared" si="1"/>
        <v>0</v>
      </c>
      <c r="J7" s="1" t="str">
        <f t="shared" si="2"/>
        <v>Alistair Leivers</v>
      </c>
      <c r="M7" s="8">
        <f t="shared" si="3"/>
        <v>3.3333333333333333E-2</v>
      </c>
      <c r="N7" s="8">
        <f t="shared" si="4"/>
        <v>2.1874999999999999E-2</v>
      </c>
      <c r="O7" s="1" t="str">
        <f t="shared" si="5"/>
        <v>Jennifer Hill</v>
      </c>
      <c r="P7" s="35">
        <f t="shared" si="6"/>
        <v>0</v>
      </c>
      <c r="Q7" s="35">
        <f t="shared" si="7"/>
        <v>37</v>
      </c>
      <c r="R7" s="6">
        <f t="shared" si="8"/>
        <v>37</v>
      </c>
      <c r="S7" s="6">
        <f>IF(AND(D7&lt;=L$4,P7&lt;&gt;"Y"),IF(N7&lt;VLOOKUP(O7,Runners!A$5:CY$183,S$1,FALSE),IF(Y$2="zero",0,Y$2),0),0)</f>
        <v>0</v>
      </c>
      <c r="T7" s="6">
        <f t="shared" si="9"/>
        <v>37</v>
      </c>
      <c r="U7" s="2"/>
      <c r="V7" s="2">
        <f>IF(O7&lt;&gt;"",VLOOKUP(O7,Runners!DE$5:DR$183,V$1,FALSE),"")</f>
        <v>1.9896056627366918E-2</v>
      </c>
      <c r="W7" s="19">
        <f t="shared" si="10"/>
        <v>-9.9464100333885017E-2</v>
      </c>
    </row>
    <row r="8" spans="1:83" ht="15.75" customHeight="1" x14ac:dyDescent="0.25">
      <c r="A8" s="1" t="s">
        <v>43</v>
      </c>
      <c r="C8" s="3">
        <v>1.9791666666666666E-2</v>
      </c>
      <c r="D8" s="6">
        <f t="shared" si="0"/>
        <v>5</v>
      </c>
      <c r="E8" s="2"/>
      <c r="F8" s="2">
        <f t="shared" si="1"/>
        <v>0</v>
      </c>
      <c r="J8" s="1" t="str">
        <f t="shared" si="2"/>
        <v>Andy Draper</v>
      </c>
      <c r="M8" s="8">
        <f t="shared" si="3"/>
        <v>3.3541666666666664E-2</v>
      </c>
      <c r="N8" s="8">
        <f t="shared" si="4"/>
        <v>2.4687499999999998E-2</v>
      </c>
      <c r="O8" s="1" t="str">
        <f t="shared" si="5"/>
        <v>Barry Broughton</v>
      </c>
      <c r="P8" s="35">
        <f t="shared" si="6"/>
        <v>0</v>
      </c>
      <c r="Q8" s="35">
        <f t="shared" si="7"/>
        <v>36</v>
      </c>
      <c r="R8" s="6">
        <f t="shared" si="8"/>
        <v>36</v>
      </c>
      <c r="S8" s="6">
        <f>IF(AND(D8&lt;=L$4,P8&lt;&gt;"Y"),IF(N8&lt;VLOOKUP(O8,Runners!A$5:CY$183,S$1,FALSE),IF(Y$2="zero",0,Y$2),0),0)</f>
        <v>2</v>
      </c>
      <c r="T8" s="6">
        <f t="shared" si="9"/>
        <v>38</v>
      </c>
      <c r="U8" s="2"/>
      <c r="V8" s="2">
        <f>IF(O8&lt;&gt;"",VLOOKUP(O8,Runners!DE$5:DR$183,V$1,FALSE),"")</f>
        <v>2.4008016255805641E-2</v>
      </c>
      <c r="W8" s="19">
        <f t="shared" si="10"/>
        <v>-2.8302369381728639E-2</v>
      </c>
    </row>
    <row r="9" spans="1:83" ht="15.75" customHeight="1" x14ac:dyDescent="0.25">
      <c r="A9" s="1" t="s">
        <v>228</v>
      </c>
      <c r="C9" s="3">
        <v>1.1284722222222222E-2</v>
      </c>
      <c r="D9" s="6">
        <f t="shared" si="0"/>
        <v>6</v>
      </c>
      <c r="E9" s="2"/>
      <c r="F9" s="2">
        <f t="shared" si="1"/>
        <v>0</v>
      </c>
      <c r="J9" s="1" t="str">
        <f t="shared" si="2"/>
        <v>Ant Joy</v>
      </c>
      <c r="M9" s="8">
        <f t="shared" si="3"/>
        <v>3.4675925925925923E-2</v>
      </c>
      <c r="N9" s="8">
        <f t="shared" si="4"/>
        <v>1.9918981481481478E-2</v>
      </c>
      <c r="O9" s="1" t="str">
        <f t="shared" si="5"/>
        <v>Chris Cottam</v>
      </c>
      <c r="P9" s="35">
        <f t="shared" si="6"/>
        <v>0</v>
      </c>
      <c r="Q9" s="35">
        <f t="shared" si="7"/>
        <v>35</v>
      </c>
      <c r="R9" s="6">
        <f t="shared" si="8"/>
        <v>35</v>
      </c>
      <c r="S9" s="6">
        <f>IF(AND(D9&lt;=L$4,P9&lt;&gt;"Y"),IF(N9&lt;VLOOKUP(O9,Runners!A$5:CY$183,S$1,FALSE),IF(Y$2="zero",0,Y$2),0),0)</f>
        <v>2</v>
      </c>
      <c r="T9" s="6">
        <f t="shared" si="9"/>
        <v>37</v>
      </c>
      <c r="U9" s="2"/>
      <c r="V9" s="2">
        <f>IF(O9&lt;&gt;"",VLOOKUP(O9,Runners!DE$5:DR$183,V$1,FALSE),"")</f>
        <v>1.9378014469453371E-2</v>
      </c>
      <c r="W9" s="19">
        <f t="shared" si="10"/>
        <v>-2.7916534631598277E-2</v>
      </c>
    </row>
    <row r="10" spans="1:83" x14ac:dyDescent="0.25">
      <c r="A10" s="1" t="s">
        <v>18</v>
      </c>
      <c r="C10" s="3">
        <v>1.3888888888888888E-2</v>
      </c>
      <c r="D10" s="6">
        <f t="shared" si="0"/>
        <v>7</v>
      </c>
      <c r="E10" s="2"/>
      <c r="F10" s="2">
        <f t="shared" si="1"/>
        <v>0</v>
      </c>
      <c r="J10" s="1" t="str">
        <f t="shared" si="2"/>
        <v>Barbara Holmes</v>
      </c>
      <c r="M10" s="8">
        <f t="shared" si="3"/>
        <v>3.5034722222222224E-2</v>
      </c>
      <c r="N10" s="8">
        <f t="shared" si="4"/>
        <v>2.375E-2</v>
      </c>
      <c r="O10" s="1" t="str">
        <f t="shared" si="5"/>
        <v>Claire Markham</v>
      </c>
      <c r="P10" s="35">
        <f t="shared" si="6"/>
        <v>0</v>
      </c>
      <c r="Q10" s="35">
        <f t="shared" si="7"/>
        <v>34</v>
      </c>
      <c r="R10" s="6">
        <f t="shared" si="8"/>
        <v>34</v>
      </c>
      <c r="S10" s="6">
        <f>IF(AND(D10&lt;=L$4,P10&lt;&gt;"Y"),IF(N10&lt;VLOOKUP(O10,Runners!A$5:CY$183,S$1,FALSE),IF(Y$2="zero",0,Y$2),0),0)</f>
        <v>0</v>
      </c>
      <c r="T10" s="6">
        <f t="shared" si="9"/>
        <v>34</v>
      </c>
      <c r="U10" s="2"/>
      <c r="V10" s="2">
        <f>IF(O10&lt;&gt;"",VLOOKUP(O10,Runners!DE$5:DR$183,V$1,FALSE),"")</f>
        <v>2.2712910861021788E-2</v>
      </c>
      <c r="W10" s="19">
        <f t="shared" si="10"/>
        <v>-4.566077616929267E-2</v>
      </c>
    </row>
    <row r="11" spans="1:83" x14ac:dyDescent="0.25">
      <c r="A11" s="1" t="s">
        <v>173</v>
      </c>
      <c r="B11" s="3"/>
      <c r="C11" s="3">
        <v>8.8541666666666664E-3</v>
      </c>
      <c r="D11" s="6">
        <f t="shared" si="0"/>
        <v>8</v>
      </c>
      <c r="E11" s="2">
        <v>3.3541666666666664E-2</v>
      </c>
      <c r="F11" s="2">
        <f t="shared" si="1"/>
        <v>2.4687499999999998E-2</v>
      </c>
      <c r="J11" s="1" t="str">
        <f t="shared" si="2"/>
        <v>Barry Broughton</v>
      </c>
      <c r="M11" s="8">
        <f t="shared" si="3"/>
        <v>3.5289351851851856E-2</v>
      </c>
      <c r="N11" s="8">
        <f t="shared" si="4"/>
        <v>3.2337962962962971E-2</v>
      </c>
      <c r="O11" s="1" t="str">
        <f t="shared" si="5"/>
        <v>Pam Binns</v>
      </c>
      <c r="P11" s="35">
        <f t="shared" si="6"/>
        <v>0</v>
      </c>
      <c r="Q11" s="35">
        <f t="shared" si="7"/>
        <v>33</v>
      </c>
      <c r="R11" s="6">
        <f t="shared" si="8"/>
        <v>33</v>
      </c>
      <c r="S11" s="6">
        <f>IF(AND(D11&lt;=L$4,P11&lt;&gt;"Y"),IF(N11&lt;VLOOKUP(O11,Runners!A$5:CY$183,S$1,FALSE),IF(Y$2="zero",0,Y$2),0),0)</f>
        <v>0</v>
      </c>
      <c r="T11" s="6">
        <f t="shared" si="9"/>
        <v>33</v>
      </c>
      <c r="U11" s="2"/>
      <c r="V11" s="2">
        <f>IF(O11&lt;&gt;"",VLOOKUP(O11,Runners!DE$5:DR$183,V$1,FALSE),"")</f>
        <v>2.7634311361200429E-2</v>
      </c>
      <c r="W11" s="19">
        <f t="shared" si="10"/>
        <v>-0.17021055962938303</v>
      </c>
    </row>
    <row r="12" spans="1:83" x14ac:dyDescent="0.25">
      <c r="A12" s="1" t="s">
        <v>27</v>
      </c>
      <c r="C12" s="3">
        <v>9.8958333333333329E-3</v>
      </c>
      <c r="D12" s="6">
        <f t="shared" si="0"/>
        <v>9</v>
      </c>
      <c r="E12" s="2"/>
      <c r="F12" s="2">
        <f t="shared" si="1"/>
        <v>0</v>
      </c>
      <c r="J12" s="1" t="str">
        <f t="shared" si="2"/>
        <v>Bec Willetts</v>
      </c>
      <c r="M12" s="8">
        <f t="shared" si="3"/>
        <v>3.5613425925925923E-2</v>
      </c>
      <c r="N12" s="8">
        <f t="shared" si="4"/>
        <v>2.554398148148148E-2</v>
      </c>
      <c r="O12" s="1" t="str">
        <f t="shared" si="5"/>
        <v>Peter Thomson</v>
      </c>
      <c r="P12" s="35">
        <f t="shared" si="6"/>
        <v>0</v>
      </c>
      <c r="Q12" s="35">
        <f t="shared" si="7"/>
        <v>32</v>
      </c>
      <c r="R12" s="6">
        <f t="shared" si="8"/>
        <v>32</v>
      </c>
      <c r="S12" s="6">
        <f>IF(AND(D12&lt;=L$4,P12&lt;&gt;"Y"),IF(N12&lt;VLOOKUP(O12,Runners!A$5:CY$183,S$1,FALSE),IF(Y$2="zero",0,Y$2),0),0)</f>
        <v>0</v>
      </c>
      <c r="T12" s="6">
        <f t="shared" si="9"/>
        <v>32</v>
      </c>
      <c r="U12" s="2"/>
      <c r="V12" s="2">
        <f>IF(O12&lt;&gt;"",VLOOKUP(O12,Runners!DE$5:DR$183,V$1,FALSE),"")</f>
        <v>2.4849834762415146E-2</v>
      </c>
      <c r="W12" s="19">
        <f t="shared" si="10"/>
        <v>-2.7933655322176076E-2</v>
      </c>
    </row>
    <row r="13" spans="1:83" x14ac:dyDescent="0.25">
      <c r="A13" s="1" t="s">
        <v>17</v>
      </c>
      <c r="C13" s="3">
        <v>6.2500000000000003E-3</v>
      </c>
      <c r="D13" s="6">
        <f t="shared" si="0"/>
        <v>10</v>
      </c>
      <c r="E13" s="2"/>
      <c r="F13" s="2">
        <f t="shared" si="1"/>
        <v>0</v>
      </c>
      <c r="J13" s="1" t="str">
        <f t="shared" si="2"/>
        <v>Bob Clough</v>
      </c>
      <c r="M13" s="8">
        <f t="shared" si="3"/>
        <v>3.5682870370370372E-2</v>
      </c>
      <c r="N13" s="8">
        <f t="shared" si="4"/>
        <v>2.1273148148148149E-2</v>
      </c>
      <c r="O13" s="1" t="str">
        <f t="shared" si="5"/>
        <v>Dan Gregson</v>
      </c>
      <c r="P13" s="35">
        <f t="shared" si="6"/>
        <v>0</v>
      </c>
      <c r="Q13" s="35">
        <f t="shared" si="7"/>
        <v>31</v>
      </c>
      <c r="R13" s="6">
        <f t="shared" si="8"/>
        <v>31</v>
      </c>
      <c r="S13" s="6">
        <f>IF(AND(D13&lt;=L$4,P13&lt;&gt;"Y"),IF(N13&lt;VLOOKUP(O13,Runners!A$5:CY$183,S$1,FALSE),IF(Y$2="zero",0,Y$2),0),0)</f>
        <v>2</v>
      </c>
      <c r="T13" s="6">
        <f t="shared" si="9"/>
        <v>33</v>
      </c>
      <c r="U13" s="2"/>
      <c r="V13" s="2">
        <f>IF(O13&lt;&gt;"",VLOOKUP(O13,Runners!DE$5:DR$183,V$1,FALSE),"")</f>
        <v>2.0932140943194E-2</v>
      </c>
      <c r="W13" s="19">
        <f t="shared" si="10"/>
        <v>-1.6291081064262816E-2</v>
      </c>
    </row>
    <row r="14" spans="1:83" x14ac:dyDescent="0.25">
      <c r="A14" s="1" t="s">
        <v>190</v>
      </c>
      <c r="C14" s="3">
        <v>7.9861111111111105E-3</v>
      </c>
      <c r="D14" s="6">
        <f t="shared" si="0"/>
        <v>11</v>
      </c>
      <c r="E14" s="2"/>
      <c r="F14" s="2">
        <f t="shared" si="1"/>
        <v>0</v>
      </c>
      <c r="J14" s="1" t="str">
        <f t="shared" si="2"/>
        <v>Carolyn Melvin</v>
      </c>
      <c r="M14" s="8">
        <f t="shared" si="3"/>
        <v>3.6342592592592593E-2</v>
      </c>
      <c r="N14" s="8">
        <f t="shared" si="4"/>
        <v>2.627314814814815E-2</v>
      </c>
      <c r="O14" s="1" t="str">
        <f t="shared" si="5"/>
        <v>Kirsten Burnett</v>
      </c>
      <c r="P14" s="35">
        <f t="shared" si="6"/>
        <v>0</v>
      </c>
      <c r="Q14" s="35">
        <f t="shared" si="7"/>
        <v>30</v>
      </c>
      <c r="R14" s="6">
        <f t="shared" si="8"/>
        <v>30</v>
      </c>
      <c r="S14" s="6">
        <f>IF(AND(D14&lt;=L$4,P14&lt;&gt;"Y"),IF(N14&lt;VLOOKUP(O14,Runners!A$5:CY$183,S$1,FALSE),IF(Y$2="zero",0,Y$2),0),0)</f>
        <v>0</v>
      </c>
      <c r="T14" s="6">
        <f t="shared" si="9"/>
        <v>30</v>
      </c>
      <c r="U14" s="2"/>
      <c r="V14" s="2">
        <f>IF(O14&lt;&gt;"",VLOOKUP(O14,Runners!DE$5:DR$183,V$1,FALSE),"")</f>
        <v>2.5270744015719899E-2</v>
      </c>
      <c r="W14" s="19">
        <f t="shared" si="10"/>
        <v>-3.9666585669369134E-2</v>
      </c>
    </row>
    <row r="15" spans="1:83" x14ac:dyDescent="0.25">
      <c r="A15" s="1" t="s">
        <v>125</v>
      </c>
      <c r="C15" s="3">
        <v>1.6319444444444445E-2</v>
      </c>
      <c r="D15" s="6">
        <f t="shared" si="0"/>
        <v>12</v>
      </c>
      <c r="E15" s="2"/>
      <c r="F15" s="2">
        <f t="shared" si="1"/>
        <v>0</v>
      </c>
      <c r="J15" s="1" t="str">
        <f t="shared" si="2"/>
        <v>Catherine Carrdus</v>
      </c>
      <c r="M15" s="8">
        <f t="shared" si="3"/>
        <v>3.636574074074074E-2</v>
      </c>
      <c r="N15" s="8">
        <f t="shared" si="4"/>
        <v>2.2303240740740742E-2</v>
      </c>
      <c r="O15" s="1" t="str">
        <f t="shared" si="5"/>
        <v>Graham Webster</v>
      </c>
      <c r="P15" s="35">
        <f t="shared" si="6"/>
        <v>0</v>
      </c>
      <c r="Q15" s="35">
        <f t="shared" si="7"/>
        <v>29</v>
      </c>
      <c r="R15" s="6">
        <f t="shared" si="8"/>
        <v>29</v>
      </c>
      <c r="S15" s="6">
        <f>IF(AND(D15&lt;=L$4,P15&lt;&gt;"Y"),IF(N15&lt;VLOOKUP(O15,Runners!A$5:CY$183,S$1,FALSE),IF(Y$2="zero",0,Y$2),0),0)</f>
        <v>0</v>
      </c>
      <c r="T15" s="6">
        <f t="shared" si="9"/>
        <v>29</v>
      </c>
      <c r="U15" s="2"/>
      <c r="V15" s="2">
        <f>IF(O15&lt;&gt;"",VLOOKUP(O15,Runners!DE$5:DR$183,V$1,FALSE),"")</f>
        <v>2.0770252768846014E-2</v>
      </c>
      <c r="W15" s="19">
        <f t="shared" si="10"/>
        <v>-7.3806900135279366E-2</v>
      </c>
    </row>
    <row r="16" spans="1:83" x14ac:dyDescent="0.25">
      <c r="A16" s="1" t="s">
        <v>161</v>
      </c>
      <c r="C16" s="3">
        <v>7.1180555555555554E-3</v>
      </c>
      <c r="D16" s="6">
        <f t="shared" si="0"/>
        <v>13</v>
      </c>
      <c r="E16" s="2"/>
      <c r="F16" s="2">
        <f t="shared" si="1"/>
        <v>0</v>
      </c>
      <c r="J16" s="1" t="str">
        <f t="shared" si="2"/>
        <v>Catherine MacLachlan</v>
      </c>
      <c r="M16" s="8">
        <f t="shared" si="3"/>
        <v>3.6469907407407402E-2</v>
      </c>
      <c r="N16" s="8">
        <f t="shared" si="4"/>
        <v>2.2060185185185179E-2</v>
      </c>
      <c r="O16" s="1" t="str">
        <f t="shared" si="5"/>
        <v>Maddy Markham</v>
      </c>
      <c r="P16" s="35">
        <f t="shared" si="6"/>
        <v>0</v>
      </c>
      <c r="Q16" s="35">
        <f t="shared" si="7"/>
        <v>28</v>
      </c>
      <c r="R16" s="6">
        <f t="shared" si="8"/>
        <v>28</v>
      </c>
      <c r="S16" s="6">
        <f>IF(AND(D16&lt;=L$4,P16&lt;&gt;"Y"),IF(N16&lt;VLOOKUP(O16,Runners!A$5:CY$183,S$1,FALSE),IF(Y$2="zero",0,Y$2),0),0)</f>
        <v>0</v>
      </c>
      <c r="T16" s="6">
        <f t="shared" si="9"/>
        <v>28</v>
      </c>
      <c r="U16" s="2"/>
      <c r="V16" s="2">
        <f>IF(O16&lt;&gt;"",VLOOKUP(O16,Runners!DE$5:DR$183,V$1,FALSE),"")</f>
        <v>1.9588469096105753E-2</v>
      </c>
      <c r="W16" s="19">
        <f t="shared" si="10"/>
        <v>-0.12618219815711945</v>
      </c>
    </row>
    <row r="17" spans="1:23" x14ac:dyDescent="0.25">
      <c r="A17" s="1" t="s">
        <v>137</v>
      </c>
      <c r="C17" s="3">
        <v>1.579861111111111E-2</v>
      </c>
      <c r="D17" s="6">
        <f t="shared" si="0"/>
        <v>14</v>
      </c>
      <c r="E17" s="2"/>
      <c r="F17" s="2">
        <f t="shared" si="1"/>
        <v>0</v>
      </c>
      <c r="J17" s="1" t="str">
        <f t="shared" si="2"/>
        <v>Chris Bowker</v>
      </c>
      <c r="M17" s="8">
        <f t="shared" si="3"/>
        <v>3.6712962962962961E-2</v>
      </c>
      <c r="N17" s="8">
        <f t="shared" si="4"/>
        <v>2.6643518518518518E-2</v>
      </c>
      <c r="O17" s="1" t="str">
        <f t="shared" si="5"/>
        <v>Greg Oulton</v>
      </c>
      <c r="P17" s="35">
        <f t="shared" si="6"/>
        <v>0</v>
      </c>
      <c r="Q17" s="35">
        <f t="shared" si="7"/>
        <v>27</v>
      </c>
      <c r="R17" s="6">
        <f t="shared" si="8"/>
        <v>27</v>
      </c>
      <c r="S17" s="6">
        <f>IF(AND(D17&lt;=L$4,P17&lt;&gt;"Y"),IF(N17&lt;VLOOKUP(O17,Runners!A$5:CY$183,S$1,FALSE),IF(Y$2="zero",0,Y$2),0),0)</f>
        <v>0</v>
      </c>
      <c r="T17" s="6">
        <f t="shared" si="9"/>
        <v>27</v>
      </c>
      <c r="U17" s="2"/>
      <c r="V17" s="2">
        <f>IF(O17&lt;&gt;"",VLOOKUP(O17,Runners!DE$5:DR$183,V$1,FALSE),"")</f>
        <v>2.4267037334762417E-2</v>
      </c>
      <c r="W17" s="19">
        <f t="shared" si="10"/>
        <v>-9.7930421046981381E-2</v>
      </c>
    </row>
    <row r="18" spans="1:23" x14ac:dyDescent="0.25">
      <c r="A18" s="1" t="s">
        <v>172</v>
      </c>
      <c r="C18" s="3">
        <v>1.4756944444444444E-2</v>
      </c>
      <c r="D18" s="6">
        <f t="shared" si="0"/>
        <v>15</v>
      </c>
      <c r="E18" s="2">
        <v>3.4675925925925923E-2</v>
      </c>
      <c r="F18" s="2">
        <f t="shared" si="1"/>
        <v>1.9918981481481478E-2</v>
      </c>
      <c r="J18" s="1" t="str">
        <f t="shared" si="2"/>
        <v>Chris Cottam</v>
      </c>
      <c r="M18" s="8">
        <f t="shared" si="3"/>
        <v>3.6770833333333336E-2</v>
      </c>
      <c r="N18" s="8">
        <f t="shared" si="4"/>
        <v>1.9756944444444448E-2</v>
      </c>
      <c r="O18" s="1" t="str">
        <f t="shared" si="5"/>
        <v>Dom Kirby</v>
      </c>
      <c r="P18" s="35">
        <f t="shared" si="6"/>
        <v>0</v>
      </c>
      <c r="Q18" s="35">
        <f t="shared" si="7"/>
        <v>26</v>
      </c>
      <c r="R18" s="6">
        <f t="shared" si="8"/>
        <v>26</v>
      </c>
      <c r="S18" s="6">
        <f>IF(AND(D18&lt;=L$4,P18&lt;&gt;"Y"),IF(N18&lt;VLOOKUP(O18,Runners!A$5:CY$183,S$1,FALSE),IF(Y$2="zero",0,Y$2),0),0)</f>
        <v>2</v>
      </c>
      <c r="T18" s="6">
        <f t="shared" si="9"/>
        <v>28</v>
      </c>
      <c r="U18" s="2"/>
      <c r="V18" s="2">
        <f>IF(O18&lt;&gt;"",VLOOKUP(O18,Runners!DE$5:DR$183,V$1,FALSE),"")</f>
        <v>1.9432071315267634E-2</v>
      </c>
      <c r="W18" s="19">
        <f t="shared" si="10"/>
        <v>-1.6718399387592023E-2</v>
      </c>
    </row>
    <row r="19" spans="1:23" x14ac:dyDescent="0.25">
      <c r="A19" s="1" t="s">
        <v>150</v>
      </c>
      <c r="C19" s="3">
        <v>1.1284722222222222E-2</v>
      </c>
      <c r="D19" s="6">
        <f t="shared" si="0"/>
        <v>16</v>
      </c>
      <c r="E19" s="2">
        <v>3.5034722222222224E-2</v>
      </c>
      <c r="F19" s="2">
        <f t="shared" si="1"/>
        <v>2.375E-2</v>
      </c>
      <c r="J19" s="1" t="str">
        <f t="shared" si="2"/>
        <v>Claire Markham</v>
      </c>
      <c r="M19" s="8" t="str">
        <f t="shared" si="3"/>
        <v/>
      </c>
      <c r="N19" s="8" t="str">
        <f t="shared" si="4"/>
        <v/>
      </c>
      <c r="O19" s="1" t="str">
        <f t="shared" si="5"/>
        <v/>
      </c>
      <c r="P19" s="35" t="str">
        <f t="shared" si="6"/>
        <v/>
      </c>
      <c r="Q19" s="35" t="str">
        <f t="shared" si="7"/>
        <v/>
      </c>
      <c r="R19" s="6" t="str">
        <f t="shared" si="8"/>
        <v/>
      </c>
      <c r="S19" s="6">
        <f>IF(AND(D19&lt;=L$4,P19&lt;&gt;"Y"),IF(N19&lt;VLOOKUP(O19,Runners!A$5:CY$183,S$1,FALSE),IF(Y$2="zero",0,Y$2),0),0)</f>
        <v>0</v>
      </c>
      <c r="T19" s="6">
        <f t="shared" si="9"/>
        <v>0</v>
      </c>
      <c r="U19" s="2"/>
      <c r="V19" s="2" t="str">
        <f>IF(O19&lt;&gt;"",VLOOKUP(O19,Runners!DE$5:DR$183,V$1,FALSE),"")</f>
        <v/>
      </c>
      <c r="W19" s="19" t="str">
        <f t="shared" si="10"/>
        <v/>
      </c>
    </row>
    <row r="20" spans="1:23" x14ac:dyDescent="0.25">
      <c r="A20" s="1" t="s">
        <v>177</v>
      </c>
      <c r="C20" s="3">
        <v>1.4409722222222223E-2</v>
      </c>
      <c r="D20" s="6">
        <f t="shared" si="0"/>
        <v>17</v>
      </c>
      <c r="E20" s="2"/>
      <c r="F20" s="2">
        <f t="shared" si="1"/>
        <v>0</v>
      </c>
      <c r="J20" s="1" t="str">
        <f t="shared" si="2"/>
        <v>Clare Taylor</v>
      </c>
      <c r="M20" s="8" t="str">
        <f t="shared" si="3"/>
        <v/>
      </c>
      <c r="N20" s="8" t="str">
        <f t="shared" si="4"/>
        <v/>
      </c>
      <c r="O20" s="1" t="str">
        <f t="shared" si="5"/>
        <v/>
      </c>
      <c r="P20" s="35" t="str">
        <f t="shared" si="6"/>
        <v/>
      </c>
      <c r="Q20" s="35" t="str">
        <f t="shared" si="7"/>
        <v/>
      </c>
      <c r="R20" s="6">
        <f t="shared" si="8"/>
        <v>0</v>
      </c>
      <c r="S20" s="6">
        <f>IF(AND(D20&lt;=L$4,P20&lt;&gt;"Y"),IF(N20&lt;VLOOKUP(O20,Runners!A$5:CY$183,S$1,FALSE),IF(Y$2="zero",0,Y$2),0),0)</f>
        <v>0</v>
      </c>
      <c r="T20" s="6">
        <f t="shared" si="9"/>
        <v>0</v>
      </c>
      <c r="U20" s="2"/>
      <c r="V20" s="2" t="str">
        <f>IF(O20&lt;&gt;"",VLOOKUP(O20,Runners!DE$5:DR$183,V$1,FALSE),"")</f>
        <v/>
      </c>
      <c r="W20" s="19" t="str">
        <f t="shared" si="10"/>
        <v/>
      </c>
    </row>
    <row r="21" spans="1:23" x14ac:dyDescent="0.25">
      <c r="A21" s="1" t="s">
        <v>152</v>
      </c>
      <c r="C21" s="3">
        <v>1.4409722222222223E-2</v>
      </c>
      <c r="D21" s="6">
        <f t="shared" si="0"/>
        <v>18</v>
      </c>
      <c r="E21" s="2">
        <v>3.5682870370370372E-2</v>
      </c>
      <c r="F21" s="2">
        <f t="shared" si="1"/>
        <v>2.1273148148148149E-2</v>
      </c>
      <c r="J21" s="1" t="str">
        <f t="shared" si="2"/>
        <v>Dan Gregson</v>
      </c>
      <c r="M21" s="8" t="str">
        <f t="shared" si="3"/>
        <v/>
      </c>
      <c r="N21" s="8" t="str">
        <f t="shared" si="4"/>
        <v/>
      </c>
      <c r="O21" s="1" t="str">
        <f t="shared" si="5"/>
        <v/>
      </c>
      <c r="P21" s="35" t="str">
        <f t="shared" si="6"/>
        <v/>
      </c>
      <c r="Q21" s="35" t="str">
        <f t="shared" si="7"/>
        <v/>
      </c>
      <c r="R21" s="6">
        <f t="shared" si="8"/>
        <v>0</v>
      </c>
      <c r="S21" s="6">
        <f>IF(AND(D21&lt;=L$4,P21&lt;&gt;"Y"),IF(N21&lt;VLOOKUP(O21,Runners!A$5:CY$183,S$1,FALSE),IF(Y$2="zero",0,Y$2),0),0)</f>
        <v>0</v>
      </c>
      <c r="T21" s="6">
        <f t="shared" si="9"/>
        <v>0</v>
      </c>
      <c r="U21" s="2"/>
      <c r="V21" s="2" t="str">
        <f>IF(O21&lt;&gt;"",VLOOKUP(O21,Runners!DE$5:DR$183,V$1,FALSE),"")</f>
        <v/>
      </c>
      <c r="W21" s="19" t="str">
        <f t="shared" si="10"/>
        <v/>
      </c>
    </row>
    <row r="22" spans="1:23" x14ac:dyDescent="0.25">
      <c r="A22" s="1" t="s">
        <v>135</v>
      </c>
      <c r="C22" s="3">
        <v>1.1631944444444445E-2</v>
      </c>
      <c r="D22" s="6">
        <f t="shared" si="0"/>
        <v>19</v>
      </c>
      <c r="E22" s="2"/>
      <c r="F22" s="2">
        <f t="shared" si="1"/>
        <v>0</v>
      </c>
      <c r="J22" s="1" t="str">
        <f t="shared" si="2"/>
        <v>Darran Ames</v>
      </c>
      <c r="M22" s="8" t="str">
        <f t="shared" si="3"/>
        <v/>
      </c>
      <c r="N22" s="8" t="str">
        <f t="shared" si="4"/>
        <v/>
      </c>
      <c r="O22" s="1" t="str">
        <f t="shared" si="5"/>
        <v/>
      </c>
      <c r="P22" s="35" t="str">
        <f t="shared" si="6"/>
        <v/>
      </c>
      <c r="Q22" s="35" t="str">
        <f t="shared" si="7"/>
        <v/>
      </c>
      <c r="R22" s="6">
        <f t="shared" si="8"/>
        <v>0</v>
      </c>
      <c r="S22" s="6">
        <f>IF(AND(D22&lt;=L$4,P22&lt;&gt;"Y"),IF(N22&lt;VLOOKUP(O22,Runners!A$5:CY$183,S$1,FALSE),IF(Y$2="zero",0,Y$2),0),0)</f>
        <v>0</v>
      </c>
      <c r="T22" s="6">
        <f t="shared" si="9"/>
        <v>0</v>
      </c>
      <c r="U22" s="2"/>
      <c r="V22" s="2" t="str">
        <f>IF(O22&lt;&gt;"",VLOOKUP(O22,Runners!DE$5:DR$183,V$1,FALSE),"")</f>
        <v/>
      </c>
      <c r="W22" s="19" t="str">
        <f t="shared" si="10"/>
        <v/>
      </c>
    </row>
    <row r="23" spans="1:23" x14ac:dyDescent="0.25">
      <c r="A23" s="1" t="s">
        <v>159</v>
      </c>
      <c r="C23" s="3">
        <v>1.6145833333333335E-2</v>
      </c>
      <c r="D23" s="6">
        <f t="shared" si="0"/>
        <v>20</v>
      </c>
      <c r="E23" s="2"/>
      <c r="F23" s="2">
        <f t="shared" si="1"/>
        <v>0</v>
      </c>
      <c r="J23" s="1" t="str">
        <f t="shared" si="2"/>
        <v>David Butler</v>
      </c>
      <c r="M23" s="8" t="str">
        <f t="shared" si="3"/>
        <v/>
      </c>
      <c r="N23" s="8" t="str">
        <f t="shared" si="4"/>
        <v/>
      </c>
      <c r="O23" s="1" t="str">
        <f t="shared" si="5"/>
        <v/>
      </c>
      <c r="P23" s="35" t="str">
        <f t="shared" si="6"/>
        <v/>
      </c>
      <c r="Q23" s="35" t="str">
        <f t="shared" si="7"/>
        <v/>
      </c>
      <c r="R23" s="6">
        <f t="shared" si="8"/>
        <v>0</v>
      </c>
      <c r="S23" s="6">
        <f>IF(AND(D23&lt;=L$4,P23&lt;&gt;"Y"),IF(N23&lt;VLOOKUP(O23,Runners!A$5:CY$183,S$1,FALSE),IF(Y$2="zero",0,Y$2),0),0)</f>
        <v>0</v>
      </c>
      <c r="T23" s="6">
        <f t="shared" si="9"/>
        <v>0</v>
      </c>
      <c r="U23" s="2"/>
      <c r="V23" s="2" t="str">
        <f>IF(O23&lt;&gt;"",VLOOKUP(O23,Runners!DE$5:DR$183,V$1,FALSE),"")</f>
        <v/>
      </c>
      <c r="W23" s="19" t="str">
        <f t="shared" si="10"/>
        <v/>
      </c>
    </row>
    <row r="24" spans="1:23" x14ac:dyDescent="0.25">
      <c r="A24" s="1" t="s">
        <v>157</v>
      </c>
      <c r="B24" s="3"/>
      <c r="C24" s="3">
        <v>5.9027777777777776E-3</v>
      </c>
      <c r="D24" s="6">
        <f t="shared" si="0"/>
        <v>21</v>
      </c>
      <c r="E24" s="2"/>
      <c r="F24" s="2">
        <f t="shared" si="1"/>
        <v>0</v>
      </c>
      <c r="J24" s="1" t="str">
        <f t="shared" si="2"/>
        <v>Debbie Francis</v>
      </c>
      <c r="M24" s="8" t="str">
        <f t="shared" si="3"/>
        <v/>
      </c>
      <c r="N24" s="8" t="str">
        <f t="shared" si="4"/>
        <v/>
      </c>
      <c r="O24" s="1" t="str">
        <f t="shared" si="5"/>
        <v/>
      </c>
      <c r="P24" s="35" t="str">
        <f t="shared" si="6"/>
        <v/>
      </c>
      <c r="Q24" s="35" t="str">
        <f t="shared" si="7"/>
        <v/>
      </c>
      <c r="R24" s="6">
        <f t="shared" si="8"/>
        <v>0</v>
      </c>
      <c r="S24" s="6">
        <f>IF(AND(D24&lt;=L$4,P24&lt;&gt;"Y"),IF(N24&lt;VLOOKUP(O24,Runners!A$5:CY$183,S$1,FALSE),IF(Y$2="zero",0,Y$2),0),0)</f>
        <v>0</v>
      </c>
      <c r="T24" s="6">
        <f t="shared" si="9"/>
        <v>0</v>
      </c>
      <c r="U24" s="2"/>
      <c r="V24" s="2" t="str">
        <f>IF(O24&lt;&gt;"",VLOOKUP(O24,Runners!DE$5:DR$183,V$1,FALSE),"")</f>
        <v/>
      </c>
      <c r="W24" s="19" t="str">
        <f t="shared" si="10"/>
        <v/>
      </c>
    </row>
    <row r="25" spans="1:23" x14ac:dyDescent="0.25">
      <c r="A25" s="1" t="s">
        <v>188</v>
      </c>
      <c r="C25" s="3">
        <v>1.7013888888888887E-2</v>
      </c>
      <c r="D25" s="6">
        <f t="shared" si="0"/>
        <v>22</v>
      </c>
      <c r="E25" s="2">
        <v>3.6770833333333336E-2</v>
      </c>
      <c r="F25" s="2">
        <f t="shared" si="1"/>
        <v>1.9756944444444448E-2</v>
      </c>
      <c r="J25" s="1" t="str">
        <f t="shared" si="2"/>
        <v>Dom Kirby</v>
      </c>
      <c r="M25" s="8" t="str">
        <f t="shared" si="3"/>
        <v/>
      </c>
      <c r="N25" s="8" t="str">
        <f t="shared" si="4"/>
        <v/>
      </c>
      <c r="O25" s="1" t="str">
        <f t="shared" si="5"/>
        <v/>
      </c>
      <c r="P25" s="35" t="str">
        <f t="shared" si="6"/>
        <v/>
      </c>
      <c r="Q25" s="35" t="str">
        <f t="shared" si="7"/>
        <v/>
      </c>
      <c r="R25" s="6">
        <f t="shared" si="8"/>
        <v>0</v>
      </c>
      <c r="S25" s="6">
        <f>IF(AND(D25&lt;=L$4,P25&lt;&gt;"Y"),IF(N25&lt;VLOOKUP(O25,Runners!A$5:CY$183,S$1,FALSE),IF(Y$2="zero",0,Y$2),0),0)</f>
        <v>0</v>
      </c>
      <c r="T25" s="6">
        <f t="shared" si="9"/>
        <v>0</v>
      </c>
      <c r="U25" s="2"/>
      <c r="V25" s="2" t="str">
        <f>IF(O25&lt;&gt;"",VLOOKUP(O25,Runners!DE$5:DR$183,V$1,FALSE),"")</f>
        <v/>
      </c>
      <c r="W25" s="19" t="str">
        <f t="shared" si="10"/>
        <v/>
      </c>
    </row>
    <row r="26" spans="1:23" x14ac:dyDescent="0.25">
      <c r="A26" s="1" t="s">
        <v>151</v>
      </c>
      <c r="C26" s="3">
        <v>1.3715277777777778E-2</v>
      </c>
      <c r="D26" s="6">
        <f t="shared" si="0"/>
        <v>23</v>
      </c>
      <c r="E26" s="2"/>
      <c r="F26" s="2">
        <f t="shared" si="1"/>
        <v>0</v>
      </c>
      <c r="J26" s="1" t="str">
        <f t="shared" si="2"/>
        <v>Dominic Garrett</v>
      </c>
      <c r="M26" s="8" t="str">
        <f t="shared" si="3"/>
        <v/>
      </c>
      <c r="N26" s="8" t="str">
        <f t="shared" si="4"/>
        <v/>
      </c>
      <c r="O26" s="1" t="str">
        <f t="shared" si="5"/>
        <v/>
      </c>
      <c r="P26" s="35" t="str">
        <f t="shared" si="6"/>
        <v/>
      </c>
      <c r="Q26" s="35" t="str">
        <f t="shared" si="7"/>
        <v/>
      </c>
      <c r="R26" s="6">
        <f t="shared" si="8"/>
        <v>0</v>
      </c>
      <c r="S26" s="6">
        <f>IF(AND(D26&lt;=L$4,P26&lt;&gt;"Y"),IF(N26&lt;VLOOKUP(O26,Runners!A$5:CY$183,S$1,FALSE),IF(Y$2="zero",0,Y$2),0),0)</f>
        <v>0</v>
      </c>
      <c r="T26" s="6">
        <f t="shared" si="9"/>
        <v>0</v>
      </c>
      <c r="U26" s="2"/>
      <c r="V26" s="2" t="str">
        <f>IF(O26&lt;&gt;"",VLOOKUP(O26,Runners!DE$5:DR$183,V$1,FALSE),"")</f>
        <v/>
      </c>
      <c r="W26" s="19" t="str">
        <f t="shared" si="10"/>
        <v/>
      </c>
    </row>
    <row r="27" spans="1:23" x14ac:dyDescent="0.25">
      <c r="A27" s="1" t="s">
        <v>165</v>
      </c>
      <c r="B27" s="3"/>
      <c r="C27" s="3">
        <v>7.1180555555555554E-3</v>
      </c>
      <c r="D27" s="6">
        <f t="shared" si="0"/>
        <v>24</v>
      </c>
      <c r="E27" s="2"/>
      <c r="F27" s="2">
        <f t="shared" si="1"/>
        <v>0</v>
      </c>
      <c r="J27" s="1" t="str">
        <f t="shared" si="2"/>
        <v>Emma Johnston</v>
      </c>
      <c r="M27" s="8" t="str">
        <f t="shared" si="3"/>
        <v/>
      </c>
      <c r="N27" s="8" t="str">
        <f t="shared" si="4"/>
        <v/>
      </c>
      <c r="O27" s="1" t="str">
        <f t="shared" si="5"/>
        <v/>
      </c>
      <c r="P27" s="35" t="str">
        <f t="shared" si="6"/>
        <v/>
      </c>
      <c r="Q27" s="35" t="str">
        <f t="shared" si="7"/>
        <v/>
      </c>
      <c r="R27" s="6">
        <f t="shared" si="8"/>
        <v>0</v>
      </c>
      <c r="S27" s="6">
        <f>IF(AND(D27&lt;=L$4,P27&lt;&gt;"Y"),IF(N27&lt;VLOOKUP(O27,Runners!A$5:CY$183,S$1,FALSE),IF(Y$2="zero",0,Y$2),0),0)</f>
        <v>0</v>
      </c>
      <c r="T27" s="6">
        <f t="shared" si="9"/>
        <v>0</v>
      </c>
      <c r="U27" s="2"/>
      <c r="V27" s="2" t="str">
        <f>IF(O27&lt;&gt;"",VLOOKUP(O27,Runners!DE$5:DR$183,V$1,FALSE),"")</f>
        <v/>
      </c>
      <c r="W27" s="19" t="str">
        <f t="shared" si="10"/>
        <v/>
      </c>
    </row>
    <row r="28" spans="1:23" x14ac:dyDescent="0.25">
      <c r="A28" s="1" t="s">
        <v>170</v>
      </c>
      <c r="C28" s="3">
        <v>1.2673611111111111E-2</v>
      </c>
      <c r="D28" s="6">
        <f t="shared" si="0"/>
        <v>25</v>
      </c>
      <c r="E28" s="2"/>
      <c r="F28" s="2">
        <f t="shared" si="1"/>
        <v>0</v>
      </c>
      <c r="J28" s="1" t="str">
        <f t="shared" si="2"/>
        <v>Georgina Read</v>
      </c>
      <c r="M28" s="8" t="str">
        <f t="shared" si="3"/>
        <v/>
      </c>
      <c r="N28" s="8" t="str">
        <f t="shared" si="4"/>
        <v/>
      </c>
      <c r="O28" s="1" t="str">
        <f t="shared" si="5"/>
        <v/>
      </c>
      <c r="P28" s="35" t="str">
        <f t="shared" si="6"/>
        <v/>
      </c>
      <c r="Q28" s="35" t="str">
        <f t="shared" si="7"/>
        <v/>
      </c>
      <c r="R28" s="6">
        <f t="shared" si="8"/>
        <v>0</v>
      </c>
      <c r="S28" s="6">
        <f>IF(AND(D28&lt;=L$4,P28&lt;&gt;"Y"),IF(N28&lt;VLOOKUP(O28,Runners!A$5:CY$183,S$1,FALSE),IF(Y$2="zero",0,Y$2),0),0)</f>
        <v>0</v>
      </c>
      <c r="T28" s="6">
        <f t="shared" si="9"/>
        <v>0</v>
      </c>
      <c r="U28" s="2"/>
      <c r="V28" s="2" t="str">
        <f>IF(O28&lt;&gt;"",VLOOKUP(O28,Runners!DE$5:DR$183,V$1,FALSE),"")</f>
        <v/>
      </c>
      <c r="W28" s="19" t="str">
        <f t="shared" si="10"/>
        <v/>
      </c>
    </row>
    <row r="29" spans="1:23" x14ac:dyDescent="0.25">
      <c r="A29" s="1" t="s">
        <v>47</v>
      </c>
      <c r="C29" s="3">
        <v>1.6319444444444445E-2</v>
      </c>
      <c r="D29" s="6">
        <f t="shared" si="0"/>
        <v>26</v>
      </c>
      <c r="E29" s="2"/>
      <c r="F29" s="2">
        <f t="shared" si="1"/>
        <v>0</v>
      </c>
      <c r="J29" s="1" t="str">
        <f t="shared" si="2"/>
        <v>Gill Draper</v>
      </c>
      <c r="M29" s="8"/>
      <c r="U29" s="2"/>
      <c r="V29" s="2"/>
      <c r="W29" s="19"/>
    </row>
    <row r="30" spans="1:23" x14ac:dyDescent="0.25">
      <c r="A30" s="1" t="s">
        <v>230</v>
      </c>
      <c r="C30" s="3">
        <v>4.6874999999999998E-3</v>
      </c>
      <c r="D30" s="6">
        <f>D29+1</f>
        <v>27</v>
      </c>
      <c r="E30" s="2"/>
      <c r="F30" s="2">
        <f t="shared" si="1"/>
        <v>0</v>
      </c>
      <c r="J30" s="1" t="str">
        <f t="shared" si="2"/>
        <v>Gillian Anderson</v>
      </c>
      <c r="M30" s="8" t="str">
        <f t="shared" ref="M30:M54" si="11">IF(D30&lt;=L$4,SMALL(E$4:E$209,D30),"")</f>
        <v/>
      </c>
      <c r="N30" s="8" t="str">
        <f t="shared" ref="N30:N54" si="12">IF(D30&lt;=L$4,VLOOKUP(M30,E$4:F$209,2,FALSE),"")</f>
        <v/>
      </c>
      <c r="O30" s="1" t="str">
        <f t="shared" ref="O30:O54" si="13">IF(D30&lt;=L$4,VLOOKUP(M30,E$4:J$209,6,FALSE),"")</f>
        <v/>
      </c>
      <c r="P30" s="35" t="str">
        <f t="shared" ref="P30:P54" si="14">IF(D30&lt;=L$4,VLOOKUP(O30,A$4:B$209,2,FALSE),"")</f>
        <v/>
      </c>
      <c r="Q30" s="35" t="str">
        <f>IF(D30&lt;=L$4,IF(P30="Y",Q28,Q28-1),"")</f>
        <v/>
      </c>
      <c r="R30" s="6">
        <f>IF(Q30=Q28,0,IF(Q30&gt;0,Q30,1))</f>
        <v>0</v>
      </c>
      <c r="S30" s="6">
        <f>IF(AND(D30&lt;=L$4,P30&lt;&gt;"Y"),IF(N30&lt;VLOOKUP(O30,Runners!A$5:CY$183,S$1,FALSE),IF(Y$2="zero",0,Y$2),0),0)</f>
        <v>0</v>
      </c>
      <c r="T30" s="6">
        <f t="shared" ref="T30:T54" si="15">IF(AND(D30&lt;=L$4,P30&lt;&gt;"Y"),S30+R30,0)</f>
        <v>0</v>
      </c>
      <c r="U30" s="2"/>
      <c r="V30" s="2" t="str">
        <f>IF(O30&lt;&gt;"",VLOOKUP(O30,Runners!DE$5:DR$183,V$1,FALSE),"")</f>
        <v/>
      </c>
      <c r="W30" s="19" t="str">
        <f t="shared" ref="W30:W54" si="16">IF(O30&lt;&gt;"",(V30-N30)/V30,"")</f>
        <v/>
      </c>
    </row>
    <row r="31" spans="1:23" x14ac:dyDescent="0.25">
      <c r="A31" s="1" t="s">
        <v>201</v>
      </c>
      <c r="C31" s="3">
        <v>4.6874999999999998E-3</v>
      </c>
      <c r="D31" s="6">
        <f>D30+1</f>
        <v>28</v>
      </c>
      <c r="E31" s="2"/>
      <c r="F31" s="2">
        <f t="shared" ref="F31:F41" si="17">IF(E31&gt;0,E31-C31,0)</f>
        <v>0</v>
      </c>
      <c r="J31" s="1" t="str">
        <f t="shared" si="2"/>
        <v>Gillian Oliver</v>
      </c>
      <c r="M31" s="8" t="str">
        <f t="shared" si="11"/>
        <v/>
      </c>
      <c r="N31" s="8" t="str">
        <f t="shared" si="12"/>
        <v/>
      </c>
      <c r="O31" s="1" t="str">
        <f t="shared" si="13"/>
        <v/>
      </c>
      <c r="P31" s="35" t="str">
        <f t="shared" si="14"/>
        <v/>
      </c>
      <c r="Q31" s="35" t="str">
        <f t="shared" ref="Q31:Q54" si="18">IF(D31&lt;=L$4,IF(P31="Y",Q30,Q30-1),"")</f>
        <v/>
      </c>
      <c r="R31" s="6">
        <f t="shared" ref="R31:R54" si="19">IF(Q31=Q30,0,IF(Q31&gt;0,Q31,1))</f>
        <v>0</v>
      </c>
      <c r="S31" s="6">
        <f>IF(AND(D31&lt;=L$4,P31&lt;&gt;"Y"),IF(N31&lt;VLOOKUP(O31,Runners!A$5:CY$183,S$1,FALSE),IF(Y$2="zero",0,Y$2),0),0)</f>
        <v>0</v>
      </c>
      <c r="T31" s="6">
        <f t="shared" si="15"/>
        <v>0</v>
      </c>
      <c r="U31" s="2"/>
      <c r="V31" s="2" t="str">
        <f>IF(O31&lt;&gt;"",VLOOKUP(O31,Runners!DE$5:DR$183,V$1,FALSE),"")</f>
        <v/>
      </c>
      <c r="W31" s="19" t="str">
        <f t="shared" si="16"/>
        <v/>
      </c>
    </row>
    <row r="32" spans="1:23" x14ac:dyDescent="0.25">
      <c r="A32" s="1" t="s">
        <v>3</v>
      </c>
      <c r="C32" s="3">
        <v>1.40625E-2</v>
      </c>
      <c r="D32" s="6">
        <f t="shared" ref="D32" si="20">D31+1</f>
        <v>29</v>
      </c>
      <c r="E32" s="2">
        <v>3.636574074074074E-2</v>
      </c>
      <c r="F32" s="2">
        <f t="shared" si="17"/>
        <v>2.2303240740740742E-2</v>
      </c>
      <c r="J32" s="1" t="str">
        <f t="shared" si="2"/>
        <v>Graham Webster</v>
      </c>
      <c r="M32" s="8" t="str">
        <f t="shared" si="11"/>
        <v/>
      </c>
      <c r="N32" s="8" t="str">
        <f t="shared" si="12"/>
        <v/>
      </c>
      <c r="O32" s="1" t="str">
        <f t="shared" si="13"/>
        <v/>
      </c>
      <c r="P32" s="35" t="str">
        <f t="shared" si="14"/>
        <v/>
      </c>
      <c r="Q32" s="35" t="str">
        <f t="shared" si="18"/>
        <v/>
      </c>
      <c r="R32" s="6">
        <f t="shared" si="19"/>
        <v>0</v>
      </c>
      <c r="S32" s="6">
        <f>IF(AND(D32&lt;=L$4,P32&lt;&gt;"Y"),IF(N32&lt;VLOOKUP(O32,Runners!A$5:CY$183,S$1,FALSE),IF(Y$2="zero",0,Y$2),0),0)</f>
        <v>0</v>
      </c>
      <c r="T32" s="6">
        <f t="shared" si="15"/>
        <v>0</v>
      </c>
      <c r="U32" s="2"/>
      <c r="V32" s="2" t="str">
        <f>IF(O32&lt;&gt;"",VLOOKUP(O32,Runners!DE$5:DR$183,V$1,FALSE),"")</f>
        <v/>
      </c>
      <c r="W32" s="19" t="str">
        <f t="shared" si="16"/>
        <v/>
      </c>
    </row>
    <row r="33" spans="1:23" x14ac:dyDescent="0.25">
      <c r="A33" s="1" t="s">
        <v>6</v>
      </c>
      <c r="C33" s="3">
        <v>1.0069444444444445E-2</v>
      </c>
      <c r="D33" s="6">
        <f t="shared" ref="D33" si="21">D32+1</f>
        <v>30</v>
      </c>
      <c r="E33" s="2">
        <v>3.6712962962962961E-2</v>
      </c>
      <c r="F33" s="2">
        <f t="shared" si="17"/>
        <v>2.6643518518518518E-2</v>
      </c>
      <c r="J33" s="1" t="str">
        <f t="shared" si="2"/>
        <v>Greg Oulton</v>
      </c>
      <c r="M33" s="8" t="str">
        <f t="shared" si="11"/>
        <v/>
      </c>
      <c r="N33" s="8" t="str">
        <f t="shared" si="12"/>
        <v/>
      </c>
      <c r="O33" s="1" t="str">
        <f t="shared" si="13"/>
        <v/>
      </c>
      <c r="P33" s="35" t="str">
        <f t="shared" si="14"/>
        <v/>
      </c>
      <c r="Q33" s="35" t="str">
        <f t="shared" si="18"/>
        <v/>
      </c>
      <c r="R33" s="6">
        <f t="shared" si="19"/>
        <v>0</v>
      </c>
      <c r="S33" s="6">
        <f>IF(AND(D33&lt;=L$4,P33&lt;&gt;"Y"),IF(N33&lt;VLOOKUP(O33,Runners!A$5:CY$183,S$1,FALSE),IF(Y$2="zero",0,Y$2),0),0)</f>
        <v>0</v>
      </c>
      <c r="T33" s="6">
        <f t="shared" si="15"/>
        <v>0</v>
      </c>
      <c r="U33" s="2"/>
      <c r="V33" s="2" t="str">
        <f>IF(O33&lt;&gt;"",VLOOKUP(O33,Runners!DE$5:DR$183,V$1,FALSE),"")</f>
        <v/>
      </c>
      <c r="W33" s="19" t="str">
        <f t="shared" si="16"/>
        <v/>
      </c>
    </row>
    <row r="34" spans="1:23" x14ac:dyDescent="0.25">
      <c r="A34" s="1" t="s">
        <v>155</v>
      </c>
      <c r="C34" s="3">
        <v>1.9791666666666666E-2</v>
      </c>
      <c r="D34" s="6">
        <f t="shared" ref="D34" si="22">D33+1</f>
        <v>31</v>
      </c>
      <c r="E34" s="2"/>
      <c r="F34" s="2">
        <f t="shared" si="17"/>
        <v>0</v>
      </c>
      <c r="J34" s="1" t="str">
        <f t="shared" si="2"/>
        <v>Guest 35:00</v>
      </c>
      <c r="M34" s="8" t="str">
        <f t="shared" si="11"/>
        <v/>
      </c>
      <c r="N34" s="8" t="str">
        <f t="shared" si="12"/>
        <v/>
      </c>
      <c r="O34" s="1" t="str">
        <f t="shared" si="13"/>
        <v/>
      </c>
      <c r="P34" s="35" t="str">
        <f t="shared" si="14"/>
        <v/>
      </c>
      <c r="Q34" s="35" t="str">
        <f t="shared" si="18"/>
        <v/>
      </c>
      <c r="R34" s="6">
        <f t="shared" si="19"/>
        <v>0</v>
      </c>
      <c r="S34" s="6">
        <f>IF(AND(D34&lt;=L$4,P34&lt;&gt;"Y"),IF(N34&lt;VLOOKUP(O34,Runners!A$5:CY$183,S$1,FALSE),IF(Y$2="zero",0,Y$2),0),0)</f>
        <v>0</v>
      </c>
      <c r="T34" s="6">
        <f t="shared" si="15"/>
        <v>0</v>
      </c>
      <c r="U34" s="2"/>
      <c r="V34" s="2" t="str">
        <f>IF(O34&lt;&gt;"",VLOOKUP(O34,Runners!DE$5:DR$183,V$1,FALSE),"")</f>
        <v/>
      </c>
      <c r="W34" s="19" t="str">
        <f t="shared" si="16"/>
        <v/>
      </c>
    </row>
    <row r="35" spans="1:23" x14ac:dyDescent="0.25">
      <c r="A35" s="1" t="s">
        <v>154</v>
      </c>
      <c r="B35" s="3"/>
      <c r="C35" s="3">
        <v>1.8576388888888889E-2</v>
      </c>
      <c r="D35" s="6">
        <f t="shared" ref="D35" si="23">D34+1</f>
        <v>32</v>
      </c>
      <c r="E35" s="2"/>
      <c r="F35" s="2">
        <f t="shared" si="17"/>
        <v>0</v>
      </c>
      <c r="J35" s="1" t="str">
        <f t="shared" si="2"/>
        <v>Guest 37:30</v>
      </c>
      <c r="M35" s="8" t="str">
        <f t="shared" si="11"/>
        <v/>
      </c>
      <c r="N35" s="8" t="str">
        <f t="shared" si="12"/>
        <v/>
      </c>
      <c r="O35" s="1" t="str">
        <f t="shared" si="13"/>
        <v/>
      </c>
      <c r="P35" s="35" t="str">
        <f t="shared" si="14"/>
        <v/>
      </c>
      <c r="Q35" s="35" t="str">
        <f t="shared" si="18"/>
        <v/>
      </c>
      <c r="R35" s="6">
        <f t="shared" si="19"/>
        <v>0</v>
      </c>
      <c r="S35" s="6">
        <f>IF(AND(D35&lt;=L$4,P35&lt;&gt;"Y"),IF(N35&lt;VLOOKUP(O35,Runners!A$5:CY$183,S$1,FALSE),IF(Y$2="zero",0,Y$2),0),0)</f>
        <v>0</v>
      </c>
      <c r="T35" s="6">
        <f t="shared" si="15"/>
        <v>0</v>
      </c>
      <c r="U35" s="2"/>
      <c r="V35" s="2" t="str">
        <f>IF(O35&lt;&gt;"",VLOOKUP(O35,Runners!DE$5:DR$183,V$1,FALSE),"")</f>
        <v/>
      </c>
      <c r="W35" s="19" t="str">
        <f t="shared" si="16"/>
        <v/>
      </c>
    </row>
    <row r="36" spans="1:23" x14ac:dyDescent="0.25">
      <c r="A36" s="1" t="s">
        <v>195</v>
      </c>
      <c r="C36" s="3">
        <v>1.7361111111111112E-2</v>
      </c>
      <c r="D36" s="6">
        <f t="shared" ref="D36" si="24">D35+1</f>
        <v>33</v>
      </c>
      <c r="E36" s="2"/>
      <c r="F36" s="2">
        <f t="shared" si="17"/>
        <v>0</v>
      </c>
      <c r="J36" s="1" t="str">
        <f t="shared" ref="J36:J67" si="25">A36</f>
        <v>Guest 40:00</v>
      </c>
      <c r="M36" s="8" t="str">
        <f t="shared" si="11"/>
        <v/>
      </c>
      <c r="N36" s="8" t="str">
        <f t="shared" si="12"/>
        <v/>
      </c>
      <c r="O36" s="1" t="str">
        <f t="shared" si="13"/>
        <v/>
      </c>
      <c r="P36" s="35" t="str">
        <f t="shared" si="14"/>
        <v/>
      </c>
      <c r="Q36" s="35" t="str">
        <f t="shared" si="18"/>
        <v/>
      </c>
      <c r="R36" s="6">
        <f t="shared" si="19"/>
        <v>0</v>
      </c>
      <c r="S36" s="6">
        <f>IF(AND(D36&lt;=L$4,P36&lt;&gt;"Y"),IF(N36&lt;VLOOKUP(O36,Runners!A$5:CY$183,S$1,FALSE),IF(Y$2="zero",0,Y$2),0),0)</f>
        <v>0</v>
      </c>
      <c r="T36" s="6">
        <f t="shared" si="15"/>
        <v>0</v>
      </c>
      <c r="U36" s="2"/>
      <c r="V36" s="2" t="str">
        <f>IF(O36&lt;&gt;"",VLOOKUP(O36,Runners!DE$5:DR$183,V$1,FALSE),"")</f>
        <v/>
      </c>
      <c r="W36" s="19" t="str">
        <f t="shared" si="16"/>
        <v/>
      </c>
    </row>
    <row r="37" spans="1:23" x14ac:dyDescent="0.25">
      <c r="A37" s="1" t="s">
        <v>146</v>
      </c>
      <c r="C37" s="3">
        <v>1.6145833333333335E-2</v>
      </c>
      <c r="D37" s="6">
        <f t="shared" ref="D37" si="26">D36+1</f>
        <v>34</v>
      </c>
      <c r="E37" s="2"/>
      <c r="F37" s="2">
        <f t="shared" si="17"/>
        <v>0</v>
      </c>
      <c r="J37" s="1" t="str">
        <f t="shared" si="25"/>
        <v>Guest 42:30</v>
      </c>
      <c r="M37" s="8" t="str">
        <f t="shared" si="11"/>
        <v/>
      </c>
      <c r="N37" s="8" t="str">
        <f t="shared" si="12"/>
        <v/>
      </c>
      <c r="O37" s="1" t="str">
        <f t="shared" si="13"/>
        <v/>
      </c>
      <c r="P37" s="35" t="str">
        <f t="shared" si="14"/>
        <v/>
      </c>
      <c r="Q37" s="35" t="str">
        <f t="shared" si="18"/>
        <v/>
      </c>
      <c r="R37" s="6">
        <f t="shared" si="19"/>
        <v>0</v>
      </c>
      <c r="S37" s="6">
        <f>IF(AND(D37&lt;=L$4,P37&lt;&gt;"Y"),IF(N37&lt;VLOOKUP(O37,Runners!A$5:CY$183,S$1,FALSE),IF(Y$2="zero",0,Y$2),0),0)</f>
        <v>0</v>
      </c>
      <c r="T37" s="6">
        <f t="shared" si="15"/>
        <v>0</v>
      </c>
      <c r="U37" s="2"/>
      <c r="V37" s="2" t="str">
        <f>IF(O37&lt;&gt;"",VLOOKUP(O37,Runners!DE$5:DR$183,V$1,FALSE),"")</f>
        <v/>
      </c>
      <c r="W37" s="19" t="str">
        <f t="shared" si="16"/>
        <v/>
      </c>
    </row>
    <row r="38" spans="1:23" x14ac:dyDescent="0.25">
      <c r="A38" s="1" t="s">
        <v>196</v>
      </c>
      <c r="B38" s="3"/>
      <c r="C38" s="3">
        <v>1.4930555555555556E-2</v>
      </c>
      <c r="D38" s="6">
        <f t="shared" ref="D38" si="27">D37+1</f>
        <v>35</v>
      </c>
      <c r="E38" s="2"/>
      <c r="F38" s="2">
        <f t="shared" si="17"/>
        <v>0</v>
      </c>
      <c r="J38" s="1" t="str">
        <f t="shared" si="25"/>
        <v>Guest 45:00</v>
      </c>
      <c r="M38" s="8" t="str">
        <f t="shared" si="11"/>
        <v/>
      </c>
      <c r="N38" s="8" t="str">
        <f t="shared" si="12"/>
        <v/>
      </c>
      <c r="O38" s="1" t="str">
        <f t="shared" si="13"/>
        <v/>
      </c>
      <c r="P38" s="35" t="str">
        <f t="shared" si="14"/>
        <v/>
      </c>
      <c r="Q38" s="35" t="str">
        <f t="shared" si="18"/>
        <v/>
      </c>
      <c r="R38" s="6">
        <f t="shared" si="19"/>
        <v>0</v>
      </c>
      <c r="S38" s="6">
        <f>IF(AND(D38&lt;=L$4,P38&lt;&gt;"Y"),IF(N38&lt;VLOOKUP(O38,Runners!A$5:CY$183,S$1,FALSE),IF(Y$2="zero",0,Y$2),0),0)</f>
        <v>0</v>
      </c>
      <c r="T38" s="6">
        <f t="shared" si="15"/>
        <v>0</v>
      </c>
      <c r="U38" s="2"/>
      <c r="V38" s="2" t="str">
        <f>IF(O38&lt;&gt;"",VLOOKUP(O38,Runners!DE$5:DR$183,V$1,FALSE),"")</f>
        <v/>
      </c>
      <c r="W38" s="19" t="str">
        <f t="shared" si="16"/>
        <v/>
      </c>
    </row>
    <row r="39" spans="1:23" x14ac:dyDescent="0.25">
      <c r="A39" s="1" t="s">
        <v>147</v>
      </c>
      <c r="C39" s="3">
        <v>1.3888888888888888E-2</v>
      </c>
      <c r="D39" s="6">
        <f t="shared" ref="D39" si="28">D38+1</f>
        <v>36</v>
      </c>
      <c r="E39" s="2"/>
      <c r="F39" s="2">
        <f t="shared" si="17"/>
        <v>0</v>
      </c>
      <c r="J39" s="1" t="str">
        <f t="shared" si="25"/>
        <v>Guest 47:30</v>
      </c>
      <c r="M39" s="8" t="str">
        <f t="shared" si="11"/>
        <v/>
      </c>
      <c r="N39" s="8" t="str">
        <f t="shared" si="12"/>
        <v/>
      </c>
      <c r="O39" s="1" t="str">
        <f t="shared" si="13"/>
        <v/>
      </c>
      <c r="P39" s="35" t="str">
        <f t="shared" si="14"/>
        <v/>
      </c>
      <c r="Q39" s="35" t="str">
        <f t="shared" si="18"/>
        <v/>
      </c>
      <c r="R39" s="6">
        <f t="shared" si="19"/>
        <v>0</v>
      </c>
      <c r="S39" s="6">
        <f>IF(AND(D39&lt;=L$4,P39&lt;&gt;"Y"),IF(N39&lt;VLOOKUP(O39,Runners!A$5:CY$183,S$1,FALSE),IF(Y$2="zero",0,Y$2),0),0)</f>
        <v>0</v>
      </c>
      <c r="T39" s="6">
        <f t="shared" si="15"/>
        <v>0</v>
      </c>
      <c r="U39" s="2"/>
      <c r="V39" s="2" t="str">
        <f>IF(O39&lt;&gt;"",VLOOKUP(O39,Runners!DE$5:DR$183,V$1,FALSE),"")</f>
        <v/>
      </c>
      <c r="W39" s="19" t="str">
        <f t="shared" si="16"/>
        <v/>
      </c>
    </row>
    <row r="40" spans="1:23" x14ac:dyDescent="0.25">
      <c r="A40" s="1" t="s">
        <v>197</v>
      </c>
      <c r="C40" s="3">
        <v>1.2673611111111111E-2</v>
      </c>
      <c r="D40" s="6">
        <f t="shared" ref="D40" si="29">D39+1</f>
        <v>37</v>
      </c>
      <c r="E40" s="2"/>
      <c r="F40" s="2">
        <f t="shared" si="17"/>
        <v>0</v>
      </c>
      <c r="J40" s="1" t="str">
        <f t="shared" si="25"/>
        <v>Guest 50:00</v>
      </c>
      <c r="M40" s="8" t="str">
        <f t="shared" si="11"/>
        <v/>
      </c>
      <c r="N40" s="8" t="str">
        <f t="shared" si="12"/>
        <v/>
      </c>
      <c r="O40" s="1" t="str">
        <f t="shared" si="13"/>
        <v/>
      </c>
      <c r="P40" s="35" t="str">
        <f t="shared" si="14"/>
        <v/>
      </c>
      <c r="Q40" s="35" t="str">
        <f t="shared" si="18"/>
        <v/>
      </c>
      <c r="R40" s="6">
        <f t="shared" si="19"/>
        <v>0</v>
      </c>
      <c r="S40" s="6">
        <f>IF(AND(D40&lt;=L$4,P40&lt;&gt;"Y"),IF(N40&lt;VLOOKUP(O40,Runners!A$5:CY$183,S$1,FALSE),IF(Y$2="zero",0,Y$2),0),0)</f>
        <v>0</v>
      </c>
      <c r="T40" s="6">
        <f t="shared" si="15"/>
        <v>0</v>
      </c>
      <c r="U40" s="2"/>
      <c r="V40" s="2" t="str">
        <f>IF(O40&lt;&gt;"",VLOOKUP(O40,Runners!DE$5:DR$183,V$1,FALSE),"")</f>
        <v/>
      </c>
      <c r="W40" s="19" t="str">
        <f t="shared" si="16"/>
        <v/>
      </c>
    </row>
    <row r="41" spans="1:23" x14ac:dyDescent="0.25">
      <c r="A41" s="1" t="s">
        <v>198</v>
      </c>
      <c r="C41" s="3">
        <v>1.0243055555555556E-2</v>
      </c>
      <c r="D41" s="6">
        <f t="shared" ref="D41" si="30">D40+1</f>
        <v>38</v>
      </c>
      <c r="E41" s="2"/>
      <c r="F41" s="2">
        <f t="shared" si="17"/>
        <v>0</v>
      </c>
      <c r="J41" s="1" t="str">
        <f t="shared" si="25"/>
        <v>Guest 55:00</v>
      </c>
      <c r="M41" s="8" t="str">
        <f t="shared" si="11"/>
        <v/>
      </c>
      <c r="N41" s="8" t="str">
        <f t="shared" si="12"/>
        <v/>
      </c>
      <c r="O41" s="1" t="str">
        <f t="shared" si="13"/>
        <v/>
      </c>
      <c r="P41" s="35" t="str">
        <f t="shared" si="14"/>
        <v/>
      </c>
      <c r="Q41" s="35" t="str">
        <f t="shared" si="18"/>
        <v/>
      </c>
      <c r="R41" s="6">
        <f t="shared" si="19"/>
        <v>0</v>
      </c>
      <c r="S41" s="6">
        <f>IF(AND(D41&lt;=L$4,P41&lt;&gt;"Y"),IF(N41&lt;VLOOKUP(O41,Runners!A$5:CY$183,S$1,FALSE),IF(Y$2="zero",0,Y$2),0),0)</f>
        <v>0</v>
      </c>
      <c r="T41" s="6">
        <f t="shared" si="15"/>
        <v>0</v>
      </c>
      <c r="U41" s="2"/>
      <c r="V41" s="2" t="str">
        <f>IF(O41&lt;&gt;"",VLOOKUP(O41,Runners!DE$5:DR$183,V$1,FALSE),"")</f>
        <v/>
      </c>
      <c r="W41" s="19" t="str">
        <f t="shared" si="16"/>
        <v/>
      </c>
    </row>
    <row r="42" spans="1:23" x14ac:dyDescent="0.25">
      <c r="A42" s="1" t="s">
        <v>199</v>
      </c>
      <c r="C42" s="3">
        <v>7.9861111111111105E-3</v>
      </c>
      <c r="D42" s="6">
        <f t="shared" ref="D42:D107" si="31">D41+1</f>
        <v>39</v>
      </c>
      <c r="E42" s="2"/>
      <c r="F42" s="2">
        <f t="shared" ref="F42:F107" si="32">IF(E42&gt;0,E42-C42,0)</f>
        <v>0</v>
      </c>
      <c r="J42" s="1" t="str">
        <f t="shared" si="25"/>
        <v>Guest 60:00</v>
      </c>
      <c r="M42" s="8" t="str">
        <f t="shared" si="11"/>
        <v/>
      </c>
      <c r="N42" s="8" t="str">
        <f t="shared" si="12"/>
        <v/>
      </c>
      <c r="O42" s="1" t="str">
        <f t="shared" si="13"/>
        <v/>
      </c>
      <c r="P42" s="35" t="str">
        <f t="shared" si="14"/>
        <v/>
      </c>
      <c r="Q42" s="35" t="str">
        <f t="shared" si="18"/>
        <v/>
      </c>
      <c r="R42" s="6">
        <f t="shared" si="19"/>
        <v>0</v>
      </c>
      <c r="S42" s="6">
        <f>IF(AND(D42&lt;=L$4,P42&lt;&gt;"Y"),IF(N42&lt;VLOOKUP(O42,Runners!A$5:CY$183,S$1,FALSE),IF(Y$2="zero",0,Y$2),0),0)</f>
        <v>0</v>
      </c>
      <c r="T42" s="6">
        <f t="shared" si="15"/>
        <v>0</v>
      </c>
      <c r="U42" s="2"/>
      <c r="V42" s="2" t="str">
        <f>IF(O42&lt;&gt;"",VLOOKUP(O42,Runners!DE$5:DR$183,V$1,FALSE),"")</f>
        <v/>
      </c>
      <c r="W42" s="19" t="str">
        <f t="shared" si="16"/>
        <v/>
      </c>
    </row>
    <row r="43" spans="1:23" x14ac:dyDescent="0.25">
      <c r="A43" s="1" t="s">
        <v>225</v>
      </c>
      <c r="C43" s="3"/>
      <c r="D43" s="6">
        <f t="shared" si="31"/>
        <v>40</v>
      </c>
      <c r="E43" s="2"/>
      <c r="F43" s="2">
        <f t="shared" si="32"/>
        <v>0</v>
      </c>
      <c r="J43" s="1" t="str">
        <f t="shared" si="25"/>
        <v>Hannah Riley</v>
      </c>
      <c r="M43" s="8" t="str">
        <f t="shared" si="11"/>
        <v/>
      </c>
      <c r="N43" s="8" t="str">
        <f t="shared" si="12"/>
        <v/>
      </c>
      <c r="O43" s="1" t="str">
        <f t="shared" si="13"/>
        <v/>
      </c>
      <c r="P43" s="35" t="str">
        <f t="shared" si="14"/>
        <v/>
      </c>
      <c r="Q43" s="35" t="str">
        <f t="shared" si="18"/>
        <v/>
      </c>
      <c r="R43" s="6">
        <f t="shared" si="19"/>
        <v>0</v>
      </c>
      <c r="S43" s="6">
        <f>IF(AND(D43&lt;=L$4,P43&lt;&gt;"Y"),IF(N43&lt;VLOOKUP(O43,Runners!A$5:CY$183,S$1,FALSE),IF(Y$2="zero",0,Y$2),0),0)</f>
        <v>0</v>
      </c>
      <c r="T43" s="6">
        <f t="shared" si="15"/>
        <v>0</v>
      </c>
      <c r="U43" s="2"/>
      <c r="V43" s="2" t="str">
        <f>IF(O43&lt;&gt;"",VLOOKUP(O43,Runners!DE$5:DR$183,V$1,FALSE),"")</f>
        <v/>
      </c>
      <c r="W43" s="19" t="str">
        <f t="shared" si="16"/>
        <v/>
      </c>
    </row>
    <row r="44" spans="1:23" x14ac:dyDescent="0.25">
      <c r="A44" s="1" t="s">
        <v>140</v>
      </c>
      <c r="C44" s="3">
        <v>1.5104166666666667E-2</v>
      </c>
      <c r="D44" s="6">
        <f t="shared" si="31"/>
        <v>41</v>
      </c>
      <c r="E44" s="2"/>
      <c r="F44" s="2">
        <f t="shared" si="32"/>
        <v>0</v>
      </c>
      <c r="J44" s="1" t="str">
        <f t="shared" si="25"/>
        <v>Ian Tate</v>
      </c>
      <c r="M44" s="8" t="str">
        <f t="shared" si="11"/>
        <v/>
      </c>
      <c r="N44" s="8" t="str">
        <f t="shared" si="12"/>
        <v/>
      </c>
      <c r="O44" s="1" t="str">
        <f t="shared" si="13"/>
        <v/>
      </c>
      <c r="P44" s="35" t="str">
        <f t="shared" si="14"/>
        <v/>
      </c>
      <c r="Q44" s="35" t="str">
        <f t="shared" si="18"/>
        <v/>
      </c>
      <c r="R44" s="6">
        <f t="shared" si="19"/>
        <v>0</v>
      </c>
      <c r="S44" s="6">
        <f>IF(AND(D44&lt;=L$4,P44&lt;&gt;"Y"),IF(N44&lt;VLOOKUP(O44,Runners!A$5:CY$183,S$1,FALSE),IF(Y$2="zero",0,Y$2),0),0)</f>
        <v>0</v>
      </c>
      <c r="T44" s="6">
        <f t="shared" si="15"/>
        <v>0</v>
      </c>
      <c r="U44" s="2"/>
      <c r="V44" s="2" t="str">
        <f>IF(O44&lt;&gt;"",VLOOKUP(O44,Runners!DE$5:DR$183,V$1,FALSE),"")</f>
        <v/>
      </c>
      <c r="W44" s="19" t="str">
        <f t="shared" si="16"/>
        <v/>
      </c>
    </row>
    <row r="45" spans="1:23" x14ac:dyDescent="0.25">
      <c r="A45" s="1" t="s">
        <v>7</v>
      </c>
      <c r="C45" s="3">
        <v>6.5972222222222222E-3</v>
      </c>
      <c r="D45" s="6">
        <f t="shared" si="31"/>
        <v>42</v>
      </c>
      <c r="E45" s="2"/>
      <c r="F45" s="2">
        <f t="shared" si="32"/>
        <v>0</v>
      </c>
      <c r="J45" s="1" t="str">
        <f t="shared" si="25"/>
        <v>Jacqui Murray</v>
      </c>
      <c r="M45" s="8" t="str">
        <f t="shared" si="11"/>
        <v/>
      </c>
      <c r="N45" s="8" t="str">
        <f t="shared" si="12"/>
        <v/>
      </c>
      <c r="O45" s="1" t="str">
        <f t="shared" si="13"/>
        <v/>
      </c>
      <c r="P45" s="35" t="str">
        <f t="shared" si="14"/>
        <v/>
      </c>
      <c r="Q45" s="35" t="str">
        <f t="shared" si="18"/>
        <v/>
      </c>
      <c r="R45" s="6">
        <f t="shared" si="19"/>
        <v>0</v>
      </c>
      <c r="S45" s="6">
        <f>IF(AND(D45&lt;=L$4,P45&lt;&gt;"Y"),IF(N45&lt;VLOOKUP(O45,Runners!A$5:CY$183,S$1,FALSE),IF(Y$2="zero",0,Y$2),0),0)</f>
        <v>0</v>
      </c>
      <c r="T45" s="6">
        <f t="shared" si="15"/>
        <v>0</v>
      </c>
      <c r="U45" s="2"/>
      <c r="V45" s="2" t="str">
        <f>IF(O45&lt;&gt;"",VLOOKUP(O45,Runners!DE$5:DR$183,V$1,FALSE),"")</f>
        <v/>
      </c>
      <c r="W45" s="19" t="str">
        <f t="shared" si="16"/>
        <v/>
      </c>
    </row>
    <row r="46" spans="1:23" x14ac:dyDescent="0.25">
      <c r="A46" s="1" t="s">
        <v>189</v>
      </c>
      <c r="B46" s="3"/>
      <c r="C46" s="3">
        <v>1.2152777777777778E-2</v>
      </c>
      <c r="D46" s="6">
        <f t="shared" si="31"/>
        <v>43</v>
      </c>
      <c r="E46" s="2">
        <v>3.1875000000000001E-2</v>
      </c>
      <c r="F46" s="2">
        <f t="shared" si="32"/>
        <v>1.9722222222222224E-2</v>
      </c>
      <c r="J46" s="1" t="str">
        <f t="shared" si="25"/>
        <v>James Whittle</v>
      </c>
      <c r="M46" s="8" t="str">
        <f t="shared" si="11"/>
        <v/>
      </c>
      <c r="N46" s="8" t="str">
        <f t="shared" si="12"/>
        <v/>
      </c>
      <c r="O46" s="1" t="str">
        <f t="shared" si="13"/>
        <v/>
      </c>
      <c r="P46" s="35" t="str">
        <f t="shared" si="14"/>
        <v/>
      </c>
      <c r="Q46" s="35" t="str">
        <f t="shared" si="18"/>
        <v/>
      </c>
      <c r="R46" s="6">
        <f t="shared" si="19"/>
        <v>0</v>
      </c>
      <c r="S46" s="6">
        <f>IF(AND(D46&lt;=L$4,P46&lt;&gt;"Y"),IF(N46&lt;VLOOKUP(O46,Runners!A$5:CY$183,S$1,FALSE),IF(Y$2="zero",0,Y$2),0),0)</f>
        <v>0</v>
      </c>
      <c r="T46" s="6">
        <f t="shared" si="15"/>
        <v>0</v>
      </c>
      <c r="U46" s="2"/>
      <c r="V46" s="2" t="str">
        <f>IF(O46&lt;&gt;"",VLOOKUP(O46,Runners!DE$5:DR$183,V$1,FALSE),"")</f>
        <v/>
      </c>
      <c r="W46" s="19" t="str">
        <f t="shared" si="16"/>
        <v/>
      </c>
    </row>
    <row r="47" spans="1:23" x14ac:dyDescent="0.25">
      <c r="A47" s="1" t="s">
        <v>176</v>
      </c>
      <c r="B47" s="3"/>
      <c r="C47" s="3">
        <v>1.1458333333333333E-2</v>
      </c>
      <c r="D47" s="6">
        <f t="shared" si="31"/>
        <v>44</v>
      </c>
      <c r="E47" s="2">
        <v>3.3333333333333333E-2</v>
      </c>
      <c r="F47" s="2">
        <f t="shared" si="32"/>
        <v>2.1874999999999999E-2</v>
      </c>
      <c r="J47" s="1" t="str">
        <f t="shared" si="25"/>
        <v>Jennifer Hill</v>
      </c>
      <c r="M47" s="8" t="str">
        <f t="shared" si="11"/>
        <v/>
      </c>
      <c r="N47" s="8" t="str">
        <f t="shared" si="12"/>
        <v/>
      </c>
      <c r="O47" s="1" t="str">
        <f t="shared" si="13"/>
        <v/>
      </c>
      <c r="P47" s="35" t="str">
        <f t="shared" si="14"/>
        <v/>
      </c>
      <c r="Q47" s="35" t="str">
        <f t="shared" si="18"/>
        <v/>
      </c>
      <c r="R47" s="6">
        <f t="shared" si="19"/>
        <v>0</v>
      </c>
      <c r="S47" s="6">
        <f>IF(AND(D47&lt;=L$4,P47&lt;&gt;"Y"),IF(N47&lt;VLOOKUP(O47,Runners!A$5:CY$183,S$1,FALSE),IF(Y$2="zero",0,Y$2),0),0)</f>
        <v>0</v>
      </c>
      <c r="T47" s="6">
        <f t="shared" si="15"/>
        <v>0</v>
      </c>
      <c r="U47" s="2"/>
      <c r="V47" s="2" t="str">
        <f>IF(O47&lt;&gt;"",VLOOKUP(O47,Runners!DE$5:DR$183,V$1,FALSE),"")</f>
        <v/>
      </c>
      <c r="W47" s="19" t="str">
        <f t="shared" si="16"/>
        <v/>
      </c>
    </row>
    <row r="48" spans="1:23" x14ac:dyDescent="0.25">
      <c r="A48" s="1" t="s">
        <v>16</v>
      </c>
      <c r="C48" s="3">
        <v>1.8749999999999999E-2</v>
      </c>
      <c r="D48" s="6">
        <f t="shared" si="31"/>
        <v>45</v>
      </c>
      <c r="E48" s="2"/>
      <c r="F48" s="2">
        <f t="shared" si="32"/>
        <v>0</v>
      </c>
      <c r="J48" s="1" t="str">
        <f t="shared" si="25"/>
        <v>Joe Greenwood</v>
      </c>
      <c r="M48" s="8" t="str">
        <f t="shared" si="11"/>
        <v/>
      </c>
      <c r="N48" s="8" t="str">
        <f t="shared" si="12"/>
        <v/>
      </c>
      <c r="O48" s="1" t="str">
        <f t="shared" si="13"/>
        <v/>
      </c>
      <c r="P48" s="35" t="str">
        <f t="shared" si="14"/>
        <v/>
      </c>
      <c r="Q48" s="35" t="str">
        <f t="shared" si="18"/>
        <v/>
      </c>
      <c r="R48" s="6">
        <f t="shared" si="19"/>
        <v>0</v>
      </c>
      <c r="S48" s="6">
        <f>IF(AND(D48&lt;=L$4,P48&lt;&gt;"Y"),IF(N48&lt;VLOOKUP(O48,Runners!A$5:CY$183,S$1,FALSE),IF(Y$2="zero",0,Y$2),0),0)</f>
        <v>0</v>
      </c>
      <c r="T48" s="6">
        <f t="shared" si="15"/>
        <v>0</v>
      </c>
      <c r="U48" s="2"/>
      <c r="V48" s="2" t="str">
        <f>IF(O48&lt;&gt;"",VLOOKUP(O48,Runners!DE$5:DR$183,V$1,FALSE),"")</f>
        <v/>
      </c>
      <c r="W48" s="19" t="str">
        <f t="shared" si="16"/>
        <v/>
      </c>
    </row>
    <row r="49" spans="1:23" x14ac:dyDescent="0.25">
      <c r="A49" s="1" t="s">
        <v>124</v>
      </c>
      <c r="C49" s="3">
        <v>1.5625E-2</v>
      </c>
      <c r="D49" s="6">
        <f t="shared" si="31"/>
        <v>46</v>
      </c>
      <c r="E49" s="2"/>
      <c r="F49" s="2">
        <f t="shared" si="32"/>
        <v>0</v>
      </c>
      <c r="J49" s="1" t="str">
        <f t="shared" si="25"/>
        <v>John Bertenshaw</v>
      </c>
      <c r="M49" s="8" t="str">
        <f t="shared" si="11"/>
        <v/>
      </c>
      <c r="N49" s="8" t="str">
        <f t="shared" si="12"/>
        <v/>
      </c>
      <c r="O49" s="1" t="str">
        <f t="shared" si="13"/>
        <v/>
      </c>
      <c r="P49" s="35" t="str">
        <f t="shared" si="14"/>
        <v/>
      </c>
      <c r="Q49" s="35" t="str">
        <f t="shared" si="18"/>
        <v/>
      </c>
      <c r="R49" s="6">
        <f t="shared" si="19"/>
        <v>0</v>
      </c>
      <c r="S49" s="6">
        <f>IF(AND(D49&lt;=L$4,P49&lt;&gt;"Y"),IF(N49&lt;VLOOKUP(O49,Runners!A$5:CY$183,S$1,FALSE),IF(Y$2="zero",0,Y$2),0),0)</f>
        <v>0</v>
      </c>
      <c r="T49" s="6">
        <f t="shared" si="15"/>
        <v>0</v>
      </c>
      <c r="U49" s="2"/>
      <c r="V49" s="2" t="str">
        <f>IF(O49&lt;&gt;"",VLOOKUP(O49,Runners!DE$5:DR$183,V$1,FALSE),"")</f>
        <v/>
      </c>
      <c r="W49" s="19" t="str">
        <f t="shared" si="16"/>
        <v/>
      </c>
    </row>
    <row r="50" spans="1:23" x14ac:dyDescent="0.25">
      <c r="A50" s="1" t="s">
        <v>142</v>
      </c>
      <c r="C50" s="3">
        <v>1.4583333333333334E-2</v>
      </c>
      <c r="D50" s="6">
        <f t="shared" si="31"/>
        <v>47</v>
      </c>
      <c r="E50" s="2"/>
      <c r="F50" s="2">
        <f t="shared" si="32"/>
        <v>0</v>
      </c>
      <c r="J50" s="1" t="str">
        <f t="shared" si="25"/>
        <v>Jonathan Tuck</v>
      </c>
      <c r="M50" s="8" t="str">
        <f t="shared" si="11"/>
        <v/>
      </c>
      <c r="N50" s="8" t="str">
        <f t="shared" si="12"/>
        <v/>
      </c>
      <c r="O50" s="1" t="str">
        <f t="shared" si="13"/>
        <v/>
      </c>
      <c r="P50" s="35" t="str">
        <f t="shared" si="14"/>
        <v/>
      </c>
      <c r="Q50" s="35" t="str">
        <f t="shared" si="18"/>
        <v/>
      </c>
      <c r="R50" s="6">
        <f t="shared" si="19"/>
        <v>0</v>
      </c>
      <c r="S50" s="6">
        <f>IF(AND(D50&lt;=L$4,P50&lt;&gt;"Y"),IF(N50&lt;VLOOKUP(O50,Runners!A$5:CY$183,S$1,FALSE),IF(Y$2="zero",0,Y$2),0),0)</f>
        <v>0</v>
      </c>
      <c r="T50" s="6">
        <f t="shared" si="15"/>
        <v>0</v>
      </c>
      <c r="U50" s="2"/>
      <c r="V50" s="2" t="str">
        <f>IF(O50&lt;&gt;"",VLOOKUP(O50,Runners!DE$5:DR$183,V$1,FALSE),"")</f>
        <v/>
      </c>
      <c r="W50" s="19" t="str">
        <f t="shared" si="16"/>
        <v/>
      </c>
    </row>
    <row r="51" spans="1:23" x14ac:dyDescent="0.25">
      <c r="A51" s="1" t="s">
        <v>191</v>
      </c>
      <c r="C51" s="3">
        <v>3.6458333333333334E-3</v>
      </c>
      <c r="D51" s="6">
        <f t="shared" si="31"/>
        <v>48</v>
      </c>
      <c r="E51" s="2"/>
      <c r="F51" s="2">
        <f t="shared" si="32"/>
        <v>0</v>
      </c>
      <c r="J51" s="1" t="str">
        <f t="shared" si="25"/>
        <v>Juli Wiseman</v>
      </c>
      <c r="M51" s="8" t="str">
        <f t="shared" si="11"/>
        <v/>
      </c>
      <c r="N51" s="8" t="str">
        <f t="shared" si="12"/>
        <v/>
      </c>
      <c r="O51" s="1" t="str">
        <f t="shared" si="13"/>
        <v/>
      </c>
      <c r="P51" s="35" t="str">
        <f t="shared" si="14"/>
        <v/>
      </c>
      <c r="Q51" s="35" t="str">
        <f t="shared" si="18"/>
        <v/>
      </c>
      <c r="R51" s="6">
        <f t="shared" si="19"/>
        <v>0</v>
      </c>
      <c r="S51" s="6">
        <f>IF(AND(D51&lt;=L$4,P51&lt;&gt;"Y"),IF(N51&lt;VLOOKUP(O51,Runners!A$5:CY$183,S$1,FALSE),IF(Y$2="zero",0,Y$2),0),0)</f>
        <v>0</v>
      </c>
      <c r="T51" s="6">
        <f t="shared" si="15"/>
        <v>0</v>
      </c>
      <c r="U51" s="2"/>
      <c r="V51" s="2" t="str">
        <f>IF(O51&lt;&gt;"",VLOOKUP(O51,Runners!DE$5:DR$183,V$1,FALSE),"")</f>
        <v/>
      </c>
      <c r="W51" s="19" t="str">
        <f t="shared" si="16"/>
        <v/>
      </c>
    </row>
    <row r="52" spans="1:23" x14ac:dyDescent="0.25">
      <c r="A52" s="1" t="s">
        <v>14</v>
      </c>
      <c r="C52" s="3">
        <v>1.3020833333333334E-2</v>
      </c>
      <c r="D52" s="6">
        <f t="shared" si="31"/>
        <v>49</v>
      </c>
      <c r="E52" s="2"/>
      <c r="F52" s="2">
        <f t="shared" si="32"/>
        <v>0</v>
      </c>
      <c r="J52" s="1" t="str">
        <f t="shared" si="25"/>
        <v>Julia Rolfe</v>
      </c>
      <c r="M52" s="8" t="str">
        <f t="shared" si="11"/>
        <v/>
      </c>
      <c r="N52" s="8" t="str">
        <f t="shared" si="12"/>
        <v/>
      </c>
      <c r="O52" s="1" t="str">
        <f t="shared" si="13"/>
        <v/>
      </c>
      <c r="P52" s="35" t="str">
        <f t="shared" si="14"/>
        <v/>
      </c>
      <c r="Q52" s="35" t="str">
        <f t="shared" si="18"/>
        <v/>
      </c>
      <c r="R52" s="6">
        <f t="shared" si="19"/>
        <v>0</v>
      </c>
      <c r="S52" s="6">
        <f>IF(AND(D52&lt;=L$4,P52&lt;&gt;"Y"),IF(N52&lt;VLOOKUP(O52,Runners!A$5:CY$183,S$1,FALSE),IF(Y$2="zero",0,Y$2),0),0)</f>
        <v>0</v>
      </c>
      <c r="T52" s="6">
        <f t="shared" si="15"/>
        <v>0</v>
      </c>
      <c r="U52" s="2"/>
      <c r="V52" s="2" t="str">
        <f>IF(O52&lt;&gt;"",VLOOKUP(O52,Runners!DE$5:DR$183,V$1,FALSE),"")</f>
        <v/>
      </c>
      <c r="W52" s="19" t="str">
        <f t="shared" si="16"/>
        <v/>
      </c>
    </row>
    <row r="53" spans="1:23" x14ac:dyDescent="0.25">
      <c r="A53" s="1" t="s">
        <v>180</v>
      </c>
      <c r="C53" s="3">
        <v>1.40625E-2</v>
      </c>
      <c r="D53" s="6">
        <f t="shared" si="31"/>
        <v>50</v>
      </c>
      <c r="E53" s="2"/>
      <c r="F53" s="2">
        <f t="shared" si="32"/>
        <v>0</v>
      </c>
      <c r="J53" s="1" t="str">
        <f t="shared" si="25"/>
        <v>Kate Edwards</v>
      </c>
      <c r="M53" s="8" t="str">
        <f t="shared" si="11"/>
        <v/>
      </c>
      <c r="N53" s="8" t="str">
        <f t="shared" si="12"/>
        <v/>
      </c>
      <c r="O53" s="1" t="str">
        <f t="shared" si="13"/>
        <v/>
      </c>
      <c r="P53" s="35" t="str">
        <f t="shared" si="14"/>
        <v/>
      </c>
      <c r="Q53" s="35" t="str">
        <f t="shared" si="18"/>
        <v/>
      </c>
      <c r="R53" s="6">
        <f t="shared" si="19"/>
        <v>0</v>
      </c>
      <c r="S53" s="6">
        <f>IF(AND(D53&lt;=L$4,P53&lt;&gt;"Y"),IF(N53&lt;VLOOKUP(O53,Runners!A$5:CY$183,S$1,FALSE),IF(Y$2="zero",0,Y$2),0),0)</f>
        <v>0</v>
      </c>
      <c r="T53" s="6">
        <f t="shared" si="15"/>
        <v>0</v>
      </c>
      <c r="U53" s="2"/>
      <c r="V53" s="2" t="str">
        <f>IF(O53&lt;&gt;"",VLOOKUP(O53,Runners!DE$5:DR$183,V$1,FALSE),"")</f>
        <v/>
      </c>
      <c r="W53" s="19" t="str">
        <f t="shared" si="16"/>
        <v/>
      </c>
    </row>
    <row r="54" spans="1:23" x14ac:dyDescent="0.25">
      <c r="A54" s="1" t="s">
        <v>13</v>
      </c>
      <c r="C54" s="3">
        <v>1.2673611111111111E-2</v>
      </c>
      <c r="D54" s="6">
        <f t="shared" si="31"/>
        <v>51</v>
      </c>
      <c r="E54" s="2"/>
      <c r="F54" s="2">
        <f t="shared" si="32"/>
        <v>0</v>
      </c>
      <c r="J54" s="1" t="str">
        <f t="shared" si="25"/>
        <v>Kathy Gaunt</v>
      </c>
      <c r="M54" s="8" t="str">
        <f t="shared" si="11"/>
        <v/>
      </c>
      <c r="N54" s="8" t="str">
        <f t="shared" si="12"/>
        <v/>
      </c>
      <c r="O54" s="1" t="str">
        <f t="shared" si="13"/>
        <v/>
      </c>
      <c r="P54" s="35" t="str">
        <f t="shared" si="14"/>
        <v/>
      </c>
      <c r="Q54" s="35" t="str">
        <f t="shared" si="18"/>
        <v/>
      </c>
      <c r="R54" s="6">
        <f t="shared" si="19"/>
        <v>0</v>
      </c>
      <c r="S54" s="6">
        <f>IF(AND(D54&lt;=L$4,P54&lt;&gt;"Y"),IF(N54&lt;VLOOKUP(O54,Runners!A$5:CY$183,S$1,FALSE),IF(Y$2="zero",0,Y$2),0),0)</f>
        <v>0</v>
      </c>
      <c r="T54" s="6">
        <f t="shared" si="15"/>
        <v>0</v>
      </c>
      <c r="U54" s="2"/>
      <c r="V54" s="2" t="str">
        <f>IF(O54&lt;&gt;"",VLOOKUP(O54,Runners!DE$5:DR$183,V$1,FALSE),"")</f>
        <v/>
      </c>
      <c r="W54" s="19" t="str">
        <f t="shared" si="16"/>
        <v/>
      </c>
    </row>
    <row r="55" spans="1:23" x14ac:dyDescent="0.25">
      <c r="A55" s="1" t="s">
        <v>158</v>
      </c>
      <c r="C55" s="3">
        <v>1.2847222222222222E-2</v>
      </c>
      <c r="D55" s="6">
        <f t="shared" si="31"/>
        <v>52</v>
      </c>
      <c r="E55" s="2"/>
      <c r="F55" s="2">
        <f t="shared" si="32"/>
        <v>0</v>
      </c>
      <c r="J55" s="1" t="str">
        <f t="shared" si="25"/>
        <v>Katy McIntyre</v>
      </c>
      <c r="M55" s="8"/>
      <c r="U55" s="2"/>
      <c r="V55" s="2"/>
      <c r="W55" s="19"/>
    </row>
    <row r="56" spans="1:23" x14ac:dyDescent="0.25">
      <c r="A56" s="1" t="s">
        <v>141</v>
      </c>
      <c r="C56" s="3">
        <v>9.8958333333333329E-3</v>
      </c>
      <c r="D56" s="6">
        <f t="shared" si="31"/>
        <v>53</v>
      </c>
      <c r="E56" s="2"/>
      <c r="F56" s="2">
        <f t="shared" si="32"/>
        <v>0</v>
      </c>
      <c r="J56" s="1" t="str">
        <f t="shared" si="25"/>
        <v>Kevin Murray</v>
      </c>
      <c r="M56" s="8" t="str">
        <f>IF(D56&lt;=L$4,SMALL(E$4:E$209,D56),"")</f>
        <v/>
      </c>
      <c r="N56" s="8" t="str">
        <f>IF(D56&lt;=L$4,VLOOKUP(M56,E$4:F$209,2,FALSE),"")</f>
        <v/>
      </c>
      <c r="O56" s="1" t="str">
        <f>IF(D56&lt;=L$4,VLOOKUP(M56,E$4:J$209,6,FALSE),"")</f>
        <v/>
      </c>
      <c r="P56" s="35" t="str">
        <f>IF(D56&lt;=L$4,VLOOKUP(O56,A$4:B$209,2,FALSE),"")</f>
        <v/>
      </c>
      <c r="Q56" s="35" t="str">
        <f>IF(D56&lt;=L$4,IF(P56="Y",Q54,Q54-1),"")</f>
        <v/>
      </c>
      <c r="R56" s="6">
        <f>IF(Q56=Q54,0,IF(Q56&gt;0,Q56,1))</f>
        <v>0</v>
      </c>
      <c r="S56" s="6">
        <f>IF(AND(D56&lt;=L$4,P56&lt;&gt;"Y"),IF(N56&lt;VLOOKUP(O56,Runners!A$5:CY$183,S$1,FALSE),IF(Y$2="zero",0,Y$2),0),0)</f>
        <v>0</v>
      </c>
      <c r="T56" s="6">
        <f>IF(AND(D56&lt;=L$4,P56&lt;&gt;"Y"),S56+R56,0)</f>
        <v>0</v>
      </c>
      <c r="U56" s="2"/>
      <c r="V56" s="2" t="str">
        <f>IF(O56&lt;&gt;"",VLOOKUP(O56,Runners!DE$5:DR$183,V$1,FALSE),"")</f>
        <v/>
      </c>
      <c r="W56" s="19" t="str">
        <f>IF(O56&lt;&gt;"",(V56-N56)/V56,"")</f>
        <v/>
      </c>
    </row>
    <row r="57" spans="1:23" x14ac:dyDescent="0.25">
      <c r="A57" s="1" t="s">
        <v>202</v>
      </c>
      <c r="C57" s="3">
        <v>1.2673611111111111E-2</v>
      </c>
      <c r="D57" s="6">
        <f t="shared" si="31"/>
        <v>54</v>
      </c>
      <c r="E57" s="2"/>
      <c r="F57" s="2">
        <f t="shared" si="32"/>
        <v>0</v>
      </c>
      <c r="J57" s="1" t="str">
        <f t="shared" si="25"/>
        <v>Kim Dykes</v>
      </c>
      <c r="M57" s="8" t="str">
        <f>IF(D57&lt;=L$4,SMALL(E$4:E$209,D57),"")</f>
        <v/>
      </c>
      <c r="N57" s="8" t="str">
        <f>IF(D57&lt;=L$4,VLOOKUP(M57,E$4:F$209,2,FALSE),"")</f>
        <v/>
      </c>
      <c r="O57" s="1" t="str">
        <f>IF(D57&lt;=L$4,VLOOKUP(M57,E$4:J$209,6,FALSE),"")</f>
        <v/>
      </c>
      <c r="P57" s="35" t="str">
        <f>IF(D57&lt;=L$4,VLOOKUP(O57,A$4:B$209,2,FALSE),"")</f>
        <v/>
      </c>
      <c r="Q57" s="35" t="str">
        <f>IF(D57&lt;=L$4,IF(P57="Y",Q56,Q56-1),"")</f>
        <v/>
      </c>
      <c r="R57" s="6">
        <f>IF(Q57=Q56,0,IF(Q57&gt;0,Q57,1))</f>
        <v>0</v>
      </c>
      <c r="S57" s="6">
        <f>IF(AND(D57&lt;=L$4,P57&lt;&gt;"Y"),IF(N57&lt;VLOOKUP(O57,Runners!A$5:CY$183,S$1,FALSE),IF(Y$2="zero",0,Y$2),0),0)</f>
        <v>0</v>
      </c>
      <c r="T57" s="6">
        <f>IF(AND(D57&lt;=L$4,P57&lt;&gt;"Y"),S57+R57,0)</f>
        <v>0</v>
      </c>
      <c r="U57" s="2"/>
      <c r="V57" s="2" t="str">
        <f>IF(O57&lt;&gt;"",VLOOKUP(O57,Runners!DE$5:DR$183,V$1,FALSE),"")</f>
        <v/>
      </c>
      <c r="W57" s="19" t="str">
        <f>IF(O57&lt;&gt;"",(V57-N57)/V57,"")</f>
        <v/>
      </c>
    </row>
    <row r="58" spans="1:23" x14ac:dyDescent="0.25">
      <c r="A58" s="1" t="s">
        <v>10</v>
      </c>
      <c r="C58" s="3">
        <v>1.0069444444444445E-2</v>
      </c>
      <c r="D58" s="6">
        <f t="shared" si="31"/>
        <v>55</v>
      </c>
      <c r="E58" s="2">
        <v>3.6342592592592593E-2</v>
      </c>
      <c r="F58" s="2">
        <f t="shared" si="32"/>
        <v>2.627314814814815E-2</v>
      </c>
      <c r="J58" s="1" t="str">
        <f t="shared" si="25"/>
        <v>Kirsten Burnett</v>
      </c>
      <c r="M58" s="8"/>
      <c r="U58" s="2"/>
      <c r="V58" s="2"/>
      <c r="W58" s="19"/>
    </row>
    <row r="59" spans="1:23" x14ac:dyDescent="0.25">
      <c r="A59" s="1" t="s">
        <v>9</v>
      </c>
      <c r="C59" s="3">
        <v>5.208333333333333E-3</v>
      </c>
      <c r="D59" s="6">
        <f t="shared" si="31"/>
        <v>56</v>
      </c>
      <c r="E59" s="2"/>
      <c r="F59" s="2">
        <f t="shared" si="32"/>
        <v>0</v>
      </c>
      <c r="J59" s="1" t="str">
        <f t="shared" si="25"/>
        <v>Laura Byrne</v>
      </c>
      <c r="M59" s="8" t="str">
        <f>IF(D59&lt;=L$4,SMALL(E$4:E$209,D59),"")</f>
        <v/>
      </c>
      <c r="N59" s="8" t="str">
        <f>IF(D59&lt;=L$4,VLOOKUP(M59,E$4:F$209,2,FALSE),"")</f>
        <v/>
      </c>
      <c r="O59" s="1" t="str">
        <f>IF(D59&lt;=L$4,VLOOKUP(M59,E$4:J$209,6,FALSE),"")</f>
        <v/>
      </c>
      <c r="P59" s="35" t="str">
        <f>IF(D59&lt;=L$4,VLOOKUP(O59,A$4:B$209,2,FALSE),"")</f>
        <v/>
      </c>
      <c r="Q59" s="35" t="str">
        <f>IF(D59&lt;=L$4,IF(P59="Y",Q57,Q57-1),"")</f>
        <v/>
      </c>
      <c r="R59" s="6">
        <f>IF(Q59=Q57,0,IF(Q59&gt;0,Q59,1))</f>
        <v>0</v>
      </c>
      <c r="S59" s="6">
        <f>IF(AND(D59&lt;=L$4,P59&lt;&gt;"Y"),IF(N59&lt;VLOOKUP(O59,Runners!A$5:CY$183,S$1,FALSE),IF(Y$2="zero",0,Y$2),0),0)</f>
        <v>0</v>
      </c>
      <c r="T59" s="6">
        <f>IF(AND(D59&lt;=L$4,P59&lt;&gt;"Y"),S59+R59,0)</f>
        <v>0</v>
      </c>
      <c r="U59" s="2"/>
      <c r="V59" s="2" t="str">
        <f>IF(O59&lt;&gt;"",VLOOKUP(O59,Runners!DE$5:DR$183,V$1,FALSE),"")</f>
        <v/>
      </c>
      <c r="W59" s="19" t="str">
        <f>IF(O59&lt;&gt;"",(V59-N59)/V59,"")</f>
        <v/>
      </c>
    </row>
    <row r="60" spans="1:23" x14ac:dyDescent="0.25">
      <c r="A60" s="1" t="s">
        <v>183</v>
      </c>
      <c r="C60" s="3">
        <v>1.4583333333333334E-2</v>
      </c>
      <c r="D60" s="6">
        <f t="shared" si="31"/>
        <v>57</v>
      </c>
      <c r="E60" s="2"/>
      <c r="F60" s="2">
        <f t="shared" si="32"/>
        <v>0</v>
      </c>
      <c r="J60" s="1" t="str">
        <f t="shared" si="25"/>
        <v>Lee Ramsden</v>
      </c>
      <c r="M60" s="8"/>
      <c r="U60" s="2"/>
      <c r="V60" s="2"/>
      <c r="W60" s="19"/>
    </row>
    <row r="61" spans="1:23" x14ac:dyDescent="0.25">
      <c r="A61" s="1" t="s">
        <v>148</v>
      </c>
      <c r="B61" s="3"/>
      <c r="C61" s="3">
        <v>1.1631944444444445E-2</v>
      </c>
      <c r="D61" s="6">
        <f t="shared" si="31"/>
        <v>58</v>
      </c>
      <c r="E61" s="2"/>
      <c r="F61" s="2">
        <f t="shared" si="32"/>
        <v>0</v>
      </c>
      <c r="J61" s="1" t="str">
        <f t="shared" si="25"/>
        <v>Lewis McAfee</v>
      </c>
      <c r="M61" s="8" t="str">
        <f>IF(D61&lt;=L$4,SMALL(E$4:E$209,D61),"")</f>
        <v/>
      </c>
      <c r="N61" s="8" t="str">
        <f>IF(D61&lt;=L$4,VLOOKUP(M61,E$4:F$209,2,FALSE),"")</f>
        <v/>
      </c>
      <c r="O61" s="1" t="str">
        <f>IF(D61&lt;=L$4,VLOOKUP(M61,E$4:J$209,6,FALSE),"")</f>
        <v/>
      </c>
      <c r="P61" s="35" t="str">
        <f>IF(D61&lt;=L$4,VLOOKUP(O61,A$4:B$209,2,FALSE),"")</f>
        <v/>
      </c>
      <c r="Q61" s="35" t="str">
        <f>IF(D61&lt;=L$4,IF(P61="Y",Q59,Q59-1),"")</f>
        <v/>
      </c>
      <c r="R61" s="6">
        <f>IF(Q61=Q59,0,IF(Q61&gt;0,Q61,1))</f>
        <v>0</v>
      </c>
      <c r="S61" s="6">
        <f>IF(AND(D61&lt;=L$4,P61&lt;&gt;"Y"),IF(N61&lt;VLOOKUP(O61,Runners!A$5:CY$183,S$1,FALSE),IF(Y$2="zero",0,Y$2),0),0)</f>
        <v>0</v>
      </c>
      <c r="T61" s="6">
        <f>IF(AND(D61&lt;=L$4,P61&lt;&gt;"Y"),S61+R61,0)</f>
        <v>0</v>
      </c>
      <c r="U61" s="2"/>
      <c r="V61" s="2" t="str">
        <f>IF(O61&lt;&gt;"",VLOOKUP(O61,Runners!DE$5:DR$183,V$1,FALSE),"")</f>
        <v/>
      </c>
      <c r="W61" s="19" t="str">
        <f>IF(O61&lt;&gt;"",(V61-N61)/V61,"")</f>
        <v/>
      </c>
    </row>
    <row r="62" spans="1:23" x14ac:dyDescent="0.25">
      <c r="A62" s="1" t="s">
        <v>200</v>
      </c>
      <c r="B62" s="3"/>
      <c r="C62" s="3">
        <v>2.9513888888888888E-3</v>
      </c>
      <c r="D62" s="6">
        <f t="shared" si="31"/>
        <v>59</v>
      </c>
      <c r="E62" s="2">
        <v>3.2650462962962964E-2</v>
      </c>
      <c r="F62" s="2">
        <f t="shared" si="32"/>
        <v>2.9699074074074076E-2</v>
      </c>
      <c r="J62" s="1" t="str">
        <f t="shared" si="25"/>
        <v>Liah Murphy</v>
      </c>
      <c r="M62" s="8" t="str">
        <f>IF(D62&lt;=L$4,SMALL(E$4:E$209,D62),"")</f>
        <v/>
      </c>
      <c r="N62" s="8" t="str">
        <f>IF(D62&lt;=L$4,VLOOKUP(M62,E$4:F$209,2,FALSE),"")</f>
        <v/>
      </c>
      <c r="O62" s="1" t="str">
        <f>IF(D62&lt;=L$4,VLOOKUP(M62,E$4:J$209,6,FALSE),"")</f>
        <v/>
      </c>
      <c r="P62" s="35" t="str">
        <f>IF(D62&lt;=L$4,VLOOKUP(O62,A$4:B$209,2,FALSE),"")</f>
        <v/>
      </c>
      <c r="Q62" s="35" t="str">
        <f>IF(D62&lt;=L$4,IF(P62="Y",Q61,Q61-1),"")</f>
        <v/>
      </c>
      <c r="R62" s="6">
        <f>IF(Q62=Q61,0,IF(Q62&gt;0,Q62,1))</f>
        <v>0</v>
      </c>
      <c r="S62" s="6">
        <f>IF(AND(D62&lt;=L$4,P62&lt;&gt;"Y"),IF(N62&lt;VLOOKUP(O62,Runners!A$5:CY$183,S$1,FALSE),IF(Y$2="zero",0,Y$2),0),0)</f>
        <v>0</v>
      </c>
      <c r="T62" s="6">
        <f>IF(AND(D62&lt;=L$4,P62&lt;&gt;"Y"),S62+R62,0)</f>
        <v>0</v>
      </c>
      <c r="U62" s="2"/>
      <c r="V62" s="2" t="str">
        <f>IF(O62&lt;&gt;"",VLOOKUP(O62,Runners!DE$5:DR$183,V$1,FALSE),"")</f>
        <v/>
      </c>
      <c r="W62" s="19" t="str">
        <f>IF(O62&lt;&gt;"",(V62-N62)/V62,"")</f>
        <v/>
      </c>
    </row>
    <row r="63" spans="1:23" x14ac:dyDescent="0.25">
      <c r="A63" s="1" t="s">
        <v>167</v>
      </c>
      <c r="C63" s="3">
        <v>8.6805555555555551E-4</v>
      </c>
      <c r="D63" s="6">
        <f t="shared" si="31"/>
        <v>60</v>
      </c>
      <c r="E63" s="2"/>
      <c r="F63" s="2">
        <f t="shared" si="32"/>
        <v>0</v>
      </c>
      <c r="J63" s="1" t="str">
        <f t="shared" si="25"/>
        <v>Linda Chadderton</v>
      </c>
      <c r="M63" s="8" t="str">
        <f>IF(D63&lt;=L$4,SMALL(E$4:E$209,D63),"")</f>
        <v/>
      </c>
      <c r="N63" s="8" t="str">
        <f>IF(D63&lt;=L$4,VLOOKUP(M63,E$4:F$209,2,FALSE),"")</f>
        <v/>
      </c>
      <c r="O63" s="1" t="str">
        <f>IF(D63&lt;=L$4,VLOOKUP(M63,E$4:J$209,6,FALSE),"")</f>
        <v/>
      </c>
      <c r="P63" s="35" t="str">
        <f>IF(D63&lt;=L$4,VLOOKUP(O63,A$4:B$209,2,FALSE),"")</f>
        <v/>
      </c>
      <c r="Q63" s="35" t="str">
        <f>IF(D63&lt;=L$4,IF(P63="Y",Q62,Q62-1),"")</f>
        <v/>
      </c>
      <c r="R63" s="6">
        <f>IF(Q63=Q62,0,IF(Q63&gt;0,Q63,1))</f>
        <v>0</v>
      </c>
      <c r="S63" s="6">
        <f>IF(AND(D63&lt;=L$4,P63&lt;&gt;"Y"),IF(N63&lt;VLOOKUP(O63,Runners!A$5:CY$183,S$1,FALSE),IF(Y$2="zero",0,Y$2),0),0)</f>
        <v>0</v>
      </c>
      <c r="T63" s="6">
        <f>IF(AND(D63&lt;=L$4,P63&lt;&gt;"Y"),S63+R63,0)</f>
        <v>0</v>
      </c>
      <c r="U63" s="2"/>
      <c r="V63" s="2" t="str">
        <f>IF(O63&lt;&gt;"",VLOOKUP(O63,Runners!DE$5:DR$183,V$1,FALSE),"")</f>
        <v/>
      </c>
      <c r="W63" s="19" t="str">
        <f>IF(O63&lt;&gt;"",(V63-N63)/V63,"")</f>
        <v/>
      </c>
    </row>
    <row r="64" spans="1:23" x14ac:dyDescent="0.25">
      <c r="A64" s="1" t="s">
        <v>182</v>
      </c>
      <c r="C64" s="3">
        <v>3.472222222222222E-3</v>
      </c>
      <c r="D64" s="6">
        <f t="shared" si="31"/>
        <v>61</v>
      </c>
      <c r="E64" s="2"/>
      <c r="F64" s="2">
        <f t="shared" si="32"/>
        <v>0</v>
      </c>
      <c r="J64" s="1" t="str">
        <f t="shared" si="25"/>
        <v>Liz Boon</v>
      </c>
      <c r="M64" s="8" t="str">
        <f>IF(D64&lt;=L$4,SMALL(E$4:E$209,D64),"")</f>
        <v/>
      </c>
      <c r="N64" s="8" t="str">
        <f>IF(D64&lt;=L$4,VLOOKUP(M64,E$4:F$209,2,FALSE),"")</f>
        <v/>
      </c>
      <c r="O64" s="1" t="str">
        <f>IF(D64&lt;=L$4,VLOOKUP(M64,E$4:J$209,6,FALSE),"")</f>
        <v/>
      </c>
      <c r="P64" s="35" t="str">
        <f>IF(D64&lt;=L$4,VLOOKUP(O64,A$4:B$209,2,FALSE),"")</f>
        <v/>
      </c>
      <c r="Q64" s="35" t="str">
        <f>IF(D64&lt;=L$4,IF(P64="Y",Q63,Q63-1),"")</f>
        <v/>
      </c>
      <c r="R64" s="6">
        <f>IF(Q64=Q63,0,IF(Q64&gt;0,Q64,1))</f>
        <v>0</v>
      </c>
      <c r="S64" s="6">
        <f>IF(AND(D64&lt;=L$4,P64&lt;&gt;"Y"),IF(N64&lt;VLOOKUP(O64,Runners!A$5:CY$183,S$1,FALSE),IF(Y$2="zero",0,Y$2),0),0)</f>
        <v>0</v>
      </c>
      <c r="T64" s="6">
        <f>IF(AND(D64&lt;=L$4,P64&lt;&gt;"Y"),S64+R64,0)</f>
        <v>0</v>
      </c>
      <c r="U64" s="2"/>
      <c r="V64" s="2" t="str">
        <f>IF(O64&lt;&gt;"",VLOOKUP(O64,Runners!DE$5:DR$183,V$1,FALSE),"")</f>
        <v/>
      </c>
      <c r="W64" s="19" t="str">
        <f>IF(O64&lt;&gt;"",(V64-N64)/V64,"")</f>
        <v/>
      </c>
    </row>
    <row r="65" spans="1:23" x14ac:dyDescent="0.25">
      <c r="A65" s="1" t="s">
        <v>145</v>
      </c>
      <c r="C65" s="3">
        <v>1.0069444444444445E-2</v>
      </c>
      <c r="D65" s="6">
        <f t="shared" si="31"/>
        <v>62</v>
      </c>
      <c r="E65" s="2"/>
      <c r="F65" s="2">
        <f t="shared" si="32"/>
        <v>0</v>
      </c>
      <c r="J65" s="1" t="str">
        <f t="shared" si="25"/>
        <v>Liz Canavan</v>
      </c>
      <c r="M65" s="8" t="str">
        <f>IF(D65&lt;=L$4,SMALL(E$4:E$209,D65),"")</f>
        <v/>
      </c>
      <c r="N65" s="8" t="str">
        <f>IF(D65&lt;=L$4,VLOOKUP(M65,E$4:F$209,2,FALSE),"")</f>
        <v/>
      </c>
      <c r="O65" s="1" t="str">
        <f>IF(D65&lt;=L$4,VLOOKUP(M65,E$4:J$209,6,FALSE),"")</f>
        <v/>
      </c>
      <c r="P65" s="35" t="str">
        <f>IF(D65&lt;=L$4,VLOOKUP(O65,A$4:B$209,2,FALSE),"")</f>
        <v/>
      </c>
      <c r="Q65" s="35" t="str">
        <f>IF(D65&lt;=L$4,IF(P65="Y",Q64,Q64-1),"")</f>
        <v/>
      </c>
      <c r="R65" s="6">
        <f>IF(Q65=Q64,0,IF(Q65&gt;0,Q65,1))</f>
        <v>0</v>
      </c>
      <c r="S65" s="6">
        <f>IF(AND(D65&lt;=L$4,P65&lt;&gt;"Y"),IF(N65&lt;VLOOKUP(O65,Runners!A$5:CY$183,S$1,FALSE),IF(Y$2="zero",0,Y$2),0),0)</f>
        <v>0</v>
      </c>
      <c r="T65" s="6">
        <f>IF(AND(D65&lt;=L$4,P65&lt;&gt;"Y"),S65+R65,0)</f>
        <v>0</v>
      </c>
      <c r="U65" s="2"/>
      <c r="V65" s="2" t="str">
        <f>IF(O65&lt;&gt;"",VLOOKUP(O65,Runners!DE$5:DR$183,V$1,FALSE),"")</f>
        <v/>
      </c>
      <c r="W65" s="19" t="str">
        <f>IF(O65&lt;&gt;"",(V65-N65)/V65,"")</f>
        <v/>
      </c>
    </row>
    <row r="66" spans="1:23" x14ac:dyDescent="0.25">
      <c r="A66" s="1" t="s">
        <v>160</v>
      </c>
      <c r="B66" s="3"/>
      <c r="C66" s="3">
        <v>1.4930555555555556E-2</v>
      </c>
      <c r="D66" s="6">
        <f t="shared" si="31"/>
        <v>63</v>
      </c>
      <c r="E66" s="2"/>
      <c r="F66" s="2">
        <f t="shared" si="32"/>
        <v>0</v>
      </c>
      <c r="J66" s="1" t="str">
        <f t="shared" si="25"/>
        <v>Louise Cox</v>
      </c>
      <c r="M66" s="8"/>
      <c r="U66" s="2"/>
      <c r="V66" s="2"/>
      <c r="W66" s="19"/>
    </row>
    <row r="67" spans="1:23" x14ac:dyDescent="0.25">
      <c r="A67" s="36" t="s">
        <v>162</v>
      </c>
      <c r="B67" s="3"/>
      <c r="C67" s="3">
        <v>1.4409722222222223E-2</v>
      </c>
      <c r="D67" s="6">
        <f t="shared" si="31"/>
        <v>64</v>
      </c>
      <c r="E67" s="2">
        <v>3.6469907407407402E-2</v>
      </c>
      <c r="F67" s="2">
        <f t="shared" si="32"/>
        <v>2.2060185185185179E-2</v>
      </c>
      <c r="J67" s="1" t="str">
        <f t="shared" si="25"/>
        <v>Maddy Markham</v>
      </c>
      <c r="M67" s="8" t="str">
        <f t="shared" ref="M67:M93" si="33">IF(D67&lt;=L$4,SMALL(E$4:E$209,D67),"")</f>
        <v/>
      </c>
      <c r="N67" s="8" t="str">
        <f t="shared" ref="N67:N93" si="34">IF(D67&lt;=L$4,VLOOKUP(M67,E$4:F$209,2,FALSE),"")</f>
        <v/>
      </c>
      <c r="O67" s="1" t="str">
        <f t="shared" ref="O67:O93" si="35">IF(D67&lt;=L$4,VLOOKUP(M67,E$4:J$209,6,FALSE),"")</f>
        <v/>
      </c>
      <c r="P67" s="35" t="str">
        <f t="shared" ref="P67:P93" si="36">IF(D67&lt;=L$4,VLOOKUP(O67,A$4:B$209,2,FALSE),"")</f>
        <v/>
      </c>
      <c r="Q67" s="35" t="str">
        <f>IF(D67&lt;=L$4,IF(P67="Y",Q65,Q65-1),"")</f>
        <v/>
      </c>
      <c r="R67" s="6">
        <f>IF(Q67=Q65,0,IF(Q67&gt;0,Q67,1))</f>
        <v>0</v>
      </c>
      <c r="S67" s="6">
        <f>IF(AND(D67&lt;=L$4,P67&lt;&gt;"Y"),IF(N67&lt;VLOOKUP(O67,Runners!A$5:CY$183,S$1,FALSE),IF(Y$2="zero",0,Y$2),0),0)</f>
        <v>0</v>
      </c>
      <c r="T67" s="6">
        <f t="shared" ref="T67:T93" si="37">IF(AND(D67&lt;=L$4,P67&lt;&gt;"Y"),S67+R67,0)</f>
        <v>0</v>
      </c>
      <c r="U67" s="2"/>
      <c r="V67" s="2" t="str">
        <f>IF(O67&lt;&gt;"",VLOOKUP(O67,Runners!DE$5:DR$183,V$1,FALSE),"")</f>
        <v/>
      </c>
      <c r="W67" s="19" t="str">
        <f t="shared" ref="W67:W93" si="38">IF(O67&lt;&gt;"",(V67-N67)/V67,"")</f>
        <v/>
      </c>
    </row>
    <row r="68" spans="1:23" x14ac:dyDescent="0.25">
      <c r="A68" s="36" t="s">
        <v>204</v>
      </c>
      <c r="B68" s="3" t="s">
        <v>181</v>
      </c>
      <c r="C68" s="3">
        <v>1.0069444444444445E-2</v>
      </c>
      <c r="D68" s="6">
        <f t="shared" si="31"/>
        <v>65</v>
      </c>
      <c r="E68" s="2"/>
      <c r="F68" s="2">
        <f t="shared" si="32"/>
        <v>0</v>
      </c>
      <c r="J68" s="1" t="str">
        <f t="shared" ref="J68:J105" si="39">A68</f>
        <v>Marie</v>
      </c>
      <c r="M68" s="8" t="str">
        <f t="shared" si="33"/>
        <v/>
      </c>
      <c r="N68" s="8" t="str">
        <f t="shared" si="34"/>
        <v/>
      </c>
      <c r="O68" s="1" t="str">
        <f t="shared" si="35"/>
        <v/>
      </c>
      <c r="P68" s="35" t="str">
        <f t="shared" si="36"/>
        <v/>
      </c>
      <c r="Q68" s="35" t="str">
        <f t="shared" ref="Q68:Q93" si="40">IF(D68&lt;=L$4,IF(P68="Y",Q67,Q67-1),"")</f>
        <v/>
      </c>
      <c r="R68" s="6">
        <f t="shared" ref="R68:R93" si="41">IF(Q68=Q67,0,IF(Q68&gt;0,Q68,1))</f>
        <v>0</v>
      </c>
      <c r="S68" s="6">
        <f>IF(AND(D68&lt;=L$4,P68&lt;&gt;"Y"),IF(N68&lt;VLOOKUP(O68,Runners!A$5:CY$183,S$1,FALSE),IF(Y$2="zero",0,Y$2),0),0)</f>
        <v>0</v>
      </c>
      <c r="T68" s="6">
        <f t="shared" si="37"/>
        <v>0</v>
      </c>
      <c r="U68" s="2"/>
      <c r="V68" s="2" t="str">
        <f>IF(O68&lt;&gt;"",VLOOKUP(O68,Runners!DE$5:DR$183,V$1,FALSE),"")</f>
        <v/>
      </c>
      <c r="W68" s="19" t="str">
        <f t="shared" si="38"/>
        <v/>
      </c>
    </row>
    <row r="69" spans="1:23" x14ac:dyDescent="0.25">
      <c r="A69" s="1" t="s">
        <v>136</v>
      </c>
      <c r="C69" s="3">
        <v>1.5972222222222221E-2</v>
      </c>
      <c r="D69" s="6">
        <f t="shared" si="31"/>
        <v>66</v>
      </c>
      <c r="E69" s="2"/>
      <c r="F69" s="2">
        <f t="shared" si="32"/>
        <v>0</v>
      </c>
      <c r="J69" s="1" t="str">
        <f t="shared" si="39"/>
        <v>Mark Hughes</v>
      </c>
      <c r="M69" s="8" t="str">
        <f t="shared" si="33"/>
        <v/>
      </c>
      <c r="N69" s="8" t="str">
        <f t="shared" si="34"/>
        <v/>
      </c>
      <c r="O69" s="1" t="str">
        <f t="shared" si="35"/>
        <v/>
      </c>
      <c r="P69" s="35" t="str">
        <f t="shared" si="36"/>
        <v/>
      </c>
      <c r="Q69" s="35" t="str">
        <f t="shared" si="40"/>
        <v/>
      </c>
      <c r="R69" s="6">
        <f t="shared" si="41"/>
        <v>0</v>
      </c>
      <c r="S69" s="6">
        <f>IF(AND(D69&lt;=L$4,P69&lt;&gt;"Y"),IF(N69&lt;VLOOKUP(O69,Runners!A$5:CY$183,S$1,FALSE),IF(Y$2="zero",0,Y$2),0),0)</f>
        <v>0</v>
      </c>
      <c r="T69" s="6">
        <f t="shared" si="37"/>
        <v>0</v>
      </c>
      <c r="U69" s="2"/>
      <c r="V69" s="2" t="str">
        <f>IF(O69&lt;&gt;"",VLOOKUP(O69,Runners!DE$5:DR$183,V$1,FALSE),"")</f>
        <v/>
      </c>
      <c r="W69" s="19" t="str">
        <f t="shared" si="38"/>
        <v/>
      </c>
    </row>
    <row r="70" spans="1:23" x14ac:dyDescent="0.25">
      <c r="A70" s="1" t="s">
        <v>174</v>
      </c>
      <c r="C70" s="3">
        <v>1.3888888888888888E-2</v>
      </c>
      <c r="D70" s="6">
        <f t="shared" si="31"/>
        <v>67</v>
      </c>
      <c r="E70" s="2"/>
      <c r="F70" s="2">
        <f t="shared" si="32"/>
        <v>0</v>
      </c>
      <c r="J70" s="1" t="str">
        <f t="shared" si="39"/>
        <v>Mark Johnston</v>
      </c>
      <c r="M70" s="8" t="str">
        <f t="shared" si="33"/>
        <v/>
      </c>
      <c r="N70" s="8" t="str">
        <f t="shared" si="34"/>
        <v/>
      </c>
      <c r="O70" s="1" t="str">
        <f t="shared" si="35"/>
        <v/>
      </c>
      <c r="P70" s="35" t="str">
        <f t="shared" si="36"/>
        <v/>
      </c>
      <c r="Q70" s="35" t="str">
        <f t="shared" si="40"/>
        <v/>
      </c>
      <c r="R70" s="6">
        <f t="shared" si="41"/>
        <v>0</v>
      </c>
      <c r="S70" s="6">
        <f>IF(AND(D70&lt;=L$4,P70&lt;&gt;"Y"),IF(N70&lt;VLOOKUP(O70,Runners!A$5:CY$183,S$1,FALSE),IF(Y$2="zero",0,Y$2),0),0)</f>
        <v>0</v>
      </c>
      <c r="T70" s="6">
        <f t="shared" si="37"/>
        <v>0</v>
      </c>
      <c r="U70" s="2"/>
      <c r="V70" s="2" t="str">
        <f>IF(O70&lt;&gt;"",VLOOKUP(O70,Runners!DE$5:DR$183,V$1,FALSE),"")</f>
        <v/>
      </c>
      <c r="W70" s="19" t="str">
        <f t="shared" si="38"/>
        <v/>
      </c>
    </row>
    <row r="71" spans="1:23" x14ac:dyDescent="0.25">
      <c r="A71" s="1" t="s">
        <v>22</v>
      </c>
      <c r="B71" s="3"/>
      <c r="C71" s="3">
        <v>1.6145833333333335E-2</v>
      </c>
      <c r="D71" s="6">
        <f t="shared" si="31"/>
        <v>68</v>
      </c>
      <c r="E71" s="2"/>
      <c r="F71" s="2">
        <f t="shared" si="32"/>
        <v>0</v>
      </c>
      <c r="J71" s="1" t="str">
        <f t="shared" si="39"/>
        <v>Mark Selby</v>
      </c>
      <c r="M71" s="8" t="str">
        <f t="shared" si="33"/>
        <v/>
      </c>
      <c r="N71" s="8" t="str">
        <f t="shared" si="34"/>
        <v/>
      </c>
      <c r="O71" s="1" t="str">
        <f t="shared" si="35"/>
        <v/>
      </c>
      <c r="P71" s="35" t="str">
        <f t="shared" si="36"/>
        <v/>
      </c>
      <c r="Q71" s="35" t="str">
        <f t="shared" si="40"/>
        <v/>
      </c>
      <c r="R71" s="6">
        <f t="shared" si="41"/>
        <v>0</v>
      </c>
      <c r="S71" s="6">
        <f>IF(AND(D71&lt;=L$4,P71&lt;&gt;"Y"),IF(N71&lt;VLOOKUP(O71,Runners!A$5:CY$183,S$1,FALSE),IF(Y$2="zero",0,Y$2),0),0)</f>
        <v>0</v>
      </c>
      <c r="T71" s="6">
        <f t="shared" si="37"/>
        <v>0</v>
      </c>
      <c r="U71" s="2"/>
      <c r="V71" s="2" t="str">
        <f>IF(O71&lt;&gt;"",VLOOKUP(O71,Runners!DE$5:DR$183,V$1,FALSE),"")</f>
        <v/>
      </c>
      <c r="W71" s="19" t="str">
        <f t="shared" si="38"/>
        <v/>
      </c>
    </row>
    <row r="72" spans="1:23" x14ac:dyDescent="0.25">
      <c r="A72" s="1" t="s">
        <v>184</v>
      </c>
      <c r="B72" s="1" t="s">
        <v>181</v>
      </c>
      <c r="C72" s="3">
        <v>1.3541666666666667E-2</v>
      </c>
      <c r="D72" s="6">
        <f t="shared" si="31"/>
        <v>69</v>
      </c>
      <c r="E72" s="2"/>
      <c r="F72" s="2">
        <f t="shared" si="32"/>
        <v>0</v>
      </c>
      <c r="J72" s="1" t="str">
        <f t="shared" si="39"/>
        <v>Matt Ames</v>
      </c>
      <c r="M72" s="8" t="str">
        <f t="shared" si="33"/>
        <v/>
      </c>
      <c r="N72" s="8" t="str">
        <f t="shared" si="34"/>
        <v/>
      </c>
      <c r="O72" s="1" t="str">
        <f t="shared" si="35"/>
        <v/>
      </c>
      <c r="P72" s="35" t="str">
        <f t="shared" si="36"/>
        <v/>
      </c>
      <c r="Q72" s="35" t="str">
        <f t="shared" si="40"/>
        <v/>
      </c>
      <c r="R72" s="6">
        <f t="shared" si="41"/>
        <v>0</v>
      </c>
      <c r="S72" s="6">
        <f>IF(AND(D72&lt;=L$4,P72&lt;&gt;"Y"),IF(N72&lt;VLOOKUP(O72,Runners!A$5:CY$183,S$1,FALSE),IF(Y$2="zero",0,Y$2),0),0)</f>
        <v>0</v>
      </c>
      <c r="T72" s="6">
        <f t="shared" si="37"/>
        <v>0</v>
      </c>
      <c r="U72" s="2"/>
      <c r="V72" s="2" t="str">
        <f>IF(O72&lt;&gt;"",VLOOKUP(O72,Runners!DE$5:DR$183,V$1,FALSE),"")</f>
        <v/>
      </c>
      <c r="W72" s="19" t="str">
        <f t="shared" si="38"/>
        <v/>
      </c>
    </row>
    <row r="73" spans="1:23" x14ac:dyDescent="0.25">
      <c r="A73" s="1" t="s">
        <v>232</v>
      </c>
      <c r="C73" s="3">
        <v>1.3541666666666667E-2</v>
      </c>
      <c r="D73" s="6">
        <f t="shared" si="31"/>
        <v>70</v>
      </c>
      <c r="E73" s="2"/>
      <c r="F73" s="2">
        <f t="shared" ref="F73" si="42">IF(E73&gt;0,E73-C73,0)</f>
        <v>0</v>
      </c>
      <c r="J73" s="1" t="str">
        <f t="shared" ref="J73" si="43">A73</f>
        <v>Matt Kay</v>
      </c>
      <c r="M73" s="8" t="str">
        <f t="shared" si="33"/>
        <v/>
      </c>
      <c r="N73" s="8" t="str">
        <f t="shared" si="34"/>
        <v/>
      </c>
      <c r="O73" s="1" t="str">
        <f t="shared" si="35"/>
        <v/>
      </c>
      <c r="P73" s="35" t="str">
        <f t="shared" si="36"/>
        <v/>
      </c>
      <c r="Q73" s="35" t="str">
        <f t="shared" ref="Q73" si="44">IF(D73&lt;=L$4,IF(P73="Y",Q72,Q72-1),"")</f>
        <v/>
      </c>
      <c r="R73" s="6">
        <f t="shared" ref="R73" si="45">IF(Q73=Q72,0,IF(Q73&gt;0,Q73,1))</f>
        <v>0</v>
      </c>
      <c r="S73" s="6">
        <f>IF(AND(D73&lt;=L$4,P73&lt;&gt;"Y"),IF(N73&lt;VLOOKUP(O73,Runners!A$5:CY$183,S$1,FALSE),IF(Y$2="zero",0,Y$2),0),0)</f>
        <v>0</v>
      </c>
      <c r="T73" s="6">
        <f t="shared" ref="T73" si="46">IF(AND(D73&lt;=L$4,P73&lt;&gt;"Y"),S73+R73,0)</f>
        <v>0</v>
      </c>
      <c r="U73" s="2"/>
      <c r="V73" s="2" t="str">
        <f>IF(O73&lt;&gt;"",VLOOKUP(O73,Runners!DE$5:DR$183,V$1,FALSE),"")</f>
        <v/>
      </c>
      <c r="W73" s="19" t="str">
        <f t="shared" ref="W73" si="47">IF(O73&lt;&gt;"",(V73-N73)/V73,"")</f>
        <v/>
      </c>
    </row>
    <row r="74" spans="1:23" x14ac:dyDescent="0.25">
      <c r="A74" s="1" t="s">
        <v>169</v>
      </c>
      <c r="C74" s="3">
        <v>1.5625E-2</v>
      </c>
      <c r="D74" s="6">
        <f t="shared" si="31"/>
        <v>71</v>
      </c>
      <c r="E74" s="2"/>
      <c r="F74" s="2">
        <f t="shared" si="32"/>
        <v>0</v>
      </c>
      <c r="J74" s="1" t="str">
        <f t="shared" si="39"/>
        <v>Mel Koth</v>
      </c>
      <c r="M74" s="8" t="str">
        <f t="shared" si="33"/>
        <v/>
      </c>
      <c r="N74" s="8" t="str">
        <f t="shared" si="34"/>
        <v/>
      </c>
      <c r="O74" s="1" t="str">
        <f t="shared" si="35"/>
        <v/>
      </c>
      <c r="P74" s="35" t="str">
        <f t="shared" si="36"/>
        <v/>
      </c>
      <c r="Q74" s="35" t="str">
        <f>IF(D74&lt;=L$4,IF(P74="Y",Q72,Q72-1),"")</f>
        <v/>
      </c>
      <c r="R74" s="6">
        <f>IF(Q74=Q72,0,IF(Q74&gt;0,Q74,1))</f>
        <v>0</v>
      </c>
      <c r="S74" s="6">
        <f>IF(AND(D74&lt;=L$4,P74&lt;&gt;"Y"),IF(N74&lt;VLOOKUP(O74,Runners!A$5:CY$183,S$1,FALSE),IF(Y$2="zero",0,Y$2),0),0)</f>
        <v>0</v>
      </c>
      <c r="T74" s="6">
        <f t="shared" si="37"/>
        <v>0</v>
      </c>
      <c r="U74" s="2"/>
      <c r="V74" s="2" t="str">
        <f>IF(O74&lt;&gt;"",VLOOKUP(O74,Runners!DE$5:DR$183,V$1,FALSE),"")</f>
        <v/>
      </c>
      <c r="W74" s="19" t="str">
        <f t="shared" si="38"/>
        <v/>
      </c>
    </row>
    <row r="75" spans="1:23" x14ac:dyDescent="0.25">
      <c r="A75" s="1" t="s">
        <v>163</v>
      </c>
      <c r="C75" s="3">
        <v>1.5972222222222221E-2</v>
      </c>
      <c r="D75" s="6">
        <f t="shared" si="31"/>
        <v>72</v>
      </c>
      <c r="E75" s="2"/>
      <c r="F75" s="2">
        <f t="shared" si="32"/>
        <v>0</v>
      </c>
      <c r="J75" s="1" t="str">
        <f t="shared" si="39"/>
        <v>Michael Hall</v>
      </c>
      <c r="M75" s="8" t="str">
        <f t="shared" si="33"/>
        <v/>
      </c>
      <c r="N75" s="8" t="str">
        <f t="shared" si="34"/>
        <v/>
      </c>
      <c r="O75" s="1" t="str">
        <f t="shared" si="35"/>
        <v/>
      </c>
      <c r="P75" s="35" t="str">
        <f t="shared" si="36"/>
        <v/>
      </c>
      <c r="Q75" s="35" t="str">
        <f t="shared" si="40"/>
        <v/>
      </c>
      <c r="R75" s="6">
        <f t="shared" si="41"/>
        <v>0</v>
      </c>
      <c r="S75" s="6">
        <f>IF(AND(D75&lt;=L$4,P75&lt;&gt;"Y"),IF(N75&lt;VLOOKUP(O75,Runners!A$5:CY$183,S$1,FALSE),IF(Y$2="zero",0,Y$2),0),0)</f>
        <v>0</v>
      </c>
      <c r="T75" s="6">
        <f t="shared" si="37"/>
        <v>0</v>
      </c>
      <c r="U75" s="2"/>
      <c r="V75" s="2" t="str">
        <f>IF(O75&lt;&gt;"",VLOOKUP(O75,Runners!DE$5:DR$183,V$1,FALSE),"")</f>
        <v/>
      </c>
      <c r="W75" s="19" t="str">
        <f t="shared" si="38"/>
        <v/>
      </c>
    </row>
    <row r="76" spans="1:23" x14ac:dyDescent="0.25">
      <c r="A76" s="1" t="s">
        <v>186</v>
      </c>
      <c r="C76" s="3">
        <v>1.4930555555555556E-2</v>
      </c>
      <c r="D76" s="6">
        <f t="shared" si="31"/>
        <v>73</v>
      </c>
      <c r="E76" s="2"/>
      <c r="F76" s="2">
        <f t="shared" si="32"/>
        <v>0</v>
      </c>
      <c r="J76" s="1" t="str">
        <f t="shared" si="39"/>
        <v>Michelle Chadwick</v>
      </c>
      <c r="M76" s="8" t="str">
        <f t="shared" si="33"/>
        <v/>
      </c>
      <c r="N76" s="8" t="str">
        <f t="shared" si="34"/>
        <v/>
      </c>
      <c r="O76" s="1" t="str">
        <f t="shared" si="35"/>
        <v/>
      </c>
      <c r="P76" s="35" t="str">
        <f t="shared" si="36"/>
        <v/>
      </c>
      <c r="Q76" s="35" t="str">
        <f t="shared" si="40"/>
        <v/>
      </c>
      <c r="R76" s="6">
        <f t="shared" si="41"/>
        <v>0</v>
      </c>
      <c r="S76" s="6">
        <f>IF(AND(D76&lt;=L$4,P76&lt;&gt;"Y"),IF(N76&lt;VLOOKUP(O76,Runners!A$5:CY$183,S$1,FALSE),IF(Y$2="zero",0,Y$2),0),0)</f>
        <v>0</v>
      </c>
      <c r="T76" s="6">
        <f t="shared" si="37"/>
        <v>0</v>
      </c>
      <c r="U76" s="2"/>
      <c r="V76" s="2" t="str">
        <f>IF(O76&lt;&gt;"",VLOOKUP(O76,Runners!DE$5:DR$183,V$1,FALSE),"")</f>
        <v/>
      </c>
      <c r="W76" s="19" t="str">
        <f t="shared" si="38"/>
        <v/>
      </c>
    </row>
    <row r="77" spans="1:23" x14ac:dyDescent="0.25">
      <c r="A77" s="1" t="s">
        <v>12</v>
      </c>
      <c r="B77" s="3"/>
      <c r="C77" s="3">
        <v>6.076388888888889E-3</v>
      </c>
      <c r="D77" s="6">
        <f t="shared" si="31"/>
        <v>74</v>
      </c>
      <c r="E77" s="2"/>
      <c r="F77" s="2">
        <f t="shared" si="32"/>
        <v>0</v>
      </c>
      <c r="J77" s="1" t="str">
        <f t="shared" si="39"/>
        <v>Michelle Sheridan</v>
      </c>
      <c r="M77" s="8" t="str">
        <f t="shared" si="33"/>
        <v/>
      </c>
      <c r="N77" s="8" t="str">
        <f t="shared" si="34"/>
        <v/>
      </c>
      <c r="O77" s="1" t="str">
        <f t="shared" si="35"/>
        <v/>
      </c>
      <c r="P77" s="35" t="str">
        <f t="shared" si="36"/>
        <v/>
      </c>
      <c r="Q77" s="35" t="str">
        <f t="shared" si="40"/>
        <v/>
      </c>
      <c r="R77" s="6">
        <f t="shared" si="41"/>
        <v>0</v>
      </c>
      <c r="S77" s="6">
        <f>IF(AND(D77&lt;=L$4,P77&lt;&gt;"Y"),IF(N77&lt;VLOOKUP(O77,Runners!A$5:CY$183,S$1,FALSE),IF(Y$2="zero",0,Y$2),0),0)</f>
        <v>0</v>
      </c>
      <c r="T77" s="6">
        <f t="shared" si="37"/>
        <v>0</v>
      </c>
      <c r="U77" s="2"/>
      <c r="V77" s="2" t="str">
        <f>IF(O77&lt;&gt;"",VLOOKUP(O77,Runners!DE$5:DR$183,V$1,FALSE),"")</f>
        <v/>
      </c>
      <c r="W77" s="19" t="str">
        <f t="shared" si="38"/>
        <v/>
      </c>
    </row>
    <row r="78" spans="1:23" x14ac:dyDescent="0.25">
      <c r="A78" s="36" t="s">
        <v>192</v>
      </c>
      <c r="C78" s="3">
        <v>1.2673611111111111E-2</v>
      </c>
      <c r="D78" s="6">
        <f t="shared" si="31"/>
        <v>75</v>
      </c>
      <c r="E78" s="2"/>
      <c r="F78" s="2">
        <f t="shared" si="32"/>
        <v>0</v>
      </c>
      <c r="J78" s="1" t="str">
        <f t="shared" si="39"/>
        <v>Mick Widdop</v>
      </c>
      <c r="M78" s="8" t="str">
        <f t="shared" si="33"/>
        <v/>
      </c>
      <c r="N78" s="8" t="str">
        <f t="shared" si="34"/>
        <v/>
      </c>
      <c r="O78" s="1" t="str">
        <f t="shared" si="35"/>
        <v/>
      </c>
      <c r="P78" s="35" t="str">
        <f t="shared" si="36"/>
        <v/>
      </c>
      <c r="Q78" s="35" t="str">
        <f t="shared" si="40"/>
        <v/>
      </c>
      <c r="R78" s="6">
        <f t="shared" si="41"/>
        <v>0</v>
      </c>
      <c r="S78" s="6">
        <f>IF(AND(D78&lt;=L$4,P78&lt;&gt;"Y"),IF(N78&lt;VLOOKUP(O78,Runners!A$5:CY$183,S$1,FALSE),IF(Y$2="zero",0,Y$2),0),0)</f>
        <v>0</v>
      </c>
      <c r="T78" s="6">
        <f t="shared" si="37"/>
        <v>0</v>
      </c>
      <c r="U78" s="2"/>
      <c r="V78" s="2" t="str">
        <f>IF(O78&lt;&gt;"",VLOOKUP(O78,Runners!DE$5:DR$183,V$1,FALSE),"")</f>
        <v/>
      </c>
      <c r="W78" s="19" t="str">
        <f t="shared" si="38"/>
        <v/>
      </c>
    </row>
    <row r="79" spans="1:23" x14ac:dyDescent="0.25">
      <c r="A79" s="1" t="s">
        <v>46</v>
      </c>
      <c r="B79" s="3"/>
      <c r="C79" s="3">
        <v>2.0659722222222222E-2</v>
      </c>
      <c r="D79" s="6">
        <f t="shared" si="31"/>
        <v>76</v>
      </c>
      <c r="E79" s="2"/>
      <c r="F79" s="2">
        <f t="shared" si="32"/>
        <v>0</v>
      </c>
      <c r="J79" s="1" t="str">
        <f t="shared" si="39"/>
        <v>Mike Toft</v>
      </c>
      <c r="M79" s="8" t="str">
        <f t="shared" si="33"/>
        <v/>
      </c>
      <c r="N79" s="8" t="str">
        <f t="shared" si="34"/>
        <v/>
      </c>
      <c r="O79" s="1" t="str">
        <f t="shared" si="35"/>
        <v/>
      </c>
      <c r="P79" s="35" t="str">
        <f t="shared" si="36"/>
        <v/>
      </c>
      <c r="Q79" s="35" t="str">
        <f t="shared" si="40"/>
        <v/>
      </c>
      <c r="R79" s="6">
        <f t="shared" si="41"/>
        <v>0</v>
      </c>
      <c r="S79" s="6">
        <f>IF(AND(D79&lt;=L$4,P79&lt;&gt;"Y"),IF(N79&lt;VLOOKUP(O79,Runners!A$5:CY$183,S$1,FALSE),IF(Y$2="zero",0,Y$2),0),0)</f>
        <v>0</v>
      </c>
      <c r="T79" s="6">
        <f t="shared" si="37"/>
        <v>0</v>
      </c>
      <c r="U79" s="2"/>
      <c r="V79" s="2" t="str">
        <f>IF(O79&lt;&gt;"",VLOOKUP(O79,Runners!DE$5:DR$183,V$1,FALSE),"")</f>
        <v/>
      </c>
      <c r="W79" s="19" t="str">
        <f t="shared" si="38"/>
        <v/>
      </c>
    </row>
    <row r="80" spans="1:23" x14ac:dyDescent="0.25">
      <c r="A80" s="1" t="s">
        <v>185</v>
      </c>
      <c r="C80" s="3">
        <v>1.579861111111111E-2</v>
      </c>
      <c r="D80" s="6">
        <f t="shared" si="31"/>
        <v>77</v>
      </c>
      <c r="E80" s="2"/>
      <c r="F80" s="2">
        <f t="shared" si="32"/>
        <v>0</v>
      </c>
      <c r="J80" s="1" t="str">
        <f t="shared" si="39"/>
        <v>Morgan Pritchard</v>
      </c>
      <c r="M80" s="8" t="str">
        <f t="shared" si="33"/>
        <v/>
      </c>
      <c r="N80" s="8" t="str">
        <f t="shared" si="34"/>
        <v/>
      </c>
      <c r="O80" s="1" t="str">
        <f t="shared" si="35"/>
        <v/>
      </c>
      <c r="P80" s="35" t="str">
        <f t="shared" si="36"/>
        <v/>
      </c>
      <c r="Q80" s="35" t="str">
        <f t="shared" si="40"/>
        <v/>
      </c>
      <c r="R80" s="6">
        <f t="shared" si="41"/>
        <v>0</v>
      </c>
      <c r="S80" s="6">
        <f>IF(AND(D80&lt;=L$4,P80&lt;&gt;"Y"),IF(N80&lt;VLOOKUP(O80,Runners!A$5:CY$183,S$1,FALSE),IF(Y$2="zero",0,Y$2),0),0)</f>
        <v>0</v>
      </c>
      <c r="T80" s="6">
        <f t="shared" si="37"/>
        <v>0</v>
      </c>
      <c r="U80" s="2"/>
      <c r="V80" s="2" t="str">
        <f>IF(O80&lt;&gt;"",VLOOKUP(O80,Runners!DE$5:DR$183,V$1,FALSE),"")</f>
        <v/>
      </c>
      <c r="W80" s="19" t="str">
        <f t="shared" si="38"/>
        <v/>
      </c>
    </row>
    <row r="81" spans="1:23" x14ac:dyDescent="0.25">
      <c r="A81" s="1" t="s">
        <v>144</v>
      </c>
      <c r="C81" s="3">
        <v>1.6145833333333335E-2</v>
      </c>
      <c r="D81" s="6">
        <f t="shared" si="31"/>
        <v>78</v>
      </c>
      <c r="E81" s="2"/>
      <c r="F81" s="2">
        <f t="shared" si="32"/>
        <v>0</v>
      </c>
      <c r="J81" s="1" t="str">
        <f t="shared" si="39"/>
        <v>Neil Bayton-Roberts</v>
      </c>
      <c r="M81" s="8" t="str">
        <f t="shared" si="33"/>
        <v/>
      </c>
      <c r="N81" s="8" t="str">
        <f t="shared" si="34"/>
        <v/>
      </c>
      <c r="O81" s="1" t="str">
        <f t="shared" si="35"/>
        <v/>
      </c>
      <c r="P81" s="35" t="str">
        <f t="shared" si="36"/>
        <v/>
      </c>
      <c r="Q81" s="35" t="str">
        <f t="shared" si="40"/>
        <v/>
      </c>
      <c r="R81" s="6">
        <f t="shared" si="41"/>
        <v>0</v>
      </c>
      <c r="S81" s="6">
        <f>IF(AND(D81&lt;=L$4,P81&lt;&gt;"Y"),IF(N81&lt;VLOOKUP(O81,Runners!A$5:CY$183,S$1,FALSE),IF(Y$2="zero",0,Y$2),0),0)</f>
        <v>0</v>
      </c>
      <c r="T81" s="6">
        <f t="shared" si="37"/>
        <v>0</v>
      </c>
      <c r="U81" s="2"/>
      <c r="V81" s="2" t="str">
        <f>IF(O81&lt;&gt;"",VLOOKUP(O81,Runners!DE$5:DR$183,V$1,FALSE),"")</f>
        <v/>
      </c>
      <c r="W81" s="19" t="str">
        <f t="shared" si="38"/>
        <v/>
      </c>
    </row>
    <row r="82" spans="1:23" x14ac:dyDescent="0.25">
      <c r="A82" s="1" t="s">
        <v>8</v>
      </c>
      <c r="C82" s="3">
        <v>1.2847222222222222E-2</v>
      </c>
      <c r="D82" s="6">
        <f t="shared" si="31"/>
        <v>79</v>
      </c>
      <c r="E82" s="2"/>
      <c r="F82" s="2">
        <f t="shared" si="32"/>
        <v>0</v>
      </c>
      <c r="J82" s="1" t="str">
        <f t="shared" si="39"/>
        <v>Neil Tate</v>
      </c>
      <c r="M82" s="8" t="str">
        <f t="shared" si="33"/>
        <v/>
      </c>
      <c r="N82" s="8" t="str">
        <f t="shared" si="34"/>
        <v/>
      </c>
      <c r="O82" s="1" t="str">
        <f t="shared" si="35"/>
        <v/>
      </c>
      <c r="P82" s="35" t="str">
        <f t="shared" si="36"/>
        <v/>
      </c>
      <c r="Q82" s="35" t="str">
        <f t="shared" si="40"/>
        <v/>
      </c>
      <c r="R82" s="6">
        <f t="shared" si="41"/>
        <v>0</v>
      </c>
      <c r="S82" s="6">
        <f>IF(AND(D82&lt;=L$4,P82&lt;&gt;"Y"),IF(N82&lt;VLOOKUP(O82,Runners!A$5:CY$183,S$1,FALSE),IF(Y$2="zero",0,Y$2),0),0)</f>
        <v>0</v>
      </c>
      <c r="T82" s="6">
        <f t="shared" si="37"/>
        <v>0</v>
      </c>
      <c r="U82" s="2"/>
      <c r="V82" s="2" t="str">
        <f>IF(O82&lt;&gt;"",VLOOKUP(O82,Runners!DE$5:DR$183,V$1,FALSE),"")</f>
        <v/>
      </c>
      <c r="W82" s="19" t="str">
        <f t="shared" si="38"/>
        <v/>
      </c>
    </row>
    <row r="83" spans="1:23" x14ac:dyDescent="0.25">
      <c r="A83" s="1" t="s">
        <v>28</v>
      </c>
      <c r="C83" s="3">
        <v>1.3020833333333334E-2</v>
      </c>
      <c r="D83" s="6">
        <f t="shared" si="31"/>
        <v>80</v>
      </c>
      <c r="E83" s="2"/>
      <c r="F83" s="2">
        <f t="shared" si="32"/>
        <v>0</v>
      </c>
      <c r="J83" s="1" t="str">
        <f t="shared" si="39"/>
        <v>Nigel Simpkin</v>
      </c>
      <c r="M83" s="8" t="str">
        <f t="shared" si="33"/>
        <v/>
      </c>
      <c r="N83" s="8" t="str">
        <f t="shared" si="34"/>
        <v/>
      </c>
      <c r="O83" s="1" t="str">
        <f t="shared" si="35"/>
        <v/>
      </c>
      <c r="P83" s="35" t="str">
        <f t="shared" si="36"/>
        <v/>
      </c>
      <c r="Q83" s="35" t="str">
        <f t="shared" si="40"/>
        <v/>
      </c>
      <c r="R83" s="6">
        <f t="shared" si="41"/>
        <v>0</v>
      </c>
      <c r="S83" s="6">
        <f>IF(AND(D83&lt;=L$4,P83&lt;&gt;"Y"),IF(N83&lt;VLOOKUP(O83,Runners!A$5:CY$183,S$1,FALSE),IF(Y$2="zero",0,Y$2),0),0)</f>
        <v>0</v>
      </c>
      <c r="T83" s="6">
        <f t="shared" si="37"/>
        <v>0</v>
      </c>
      <c r="U83" s="2"/>
      <c r="V83" s="2" t="str">
        <f>IF(O83&lt;&gt;"",VLOOKUP(O83,Runners!DE$5:DR$183,V$1,FALSE),"")</f>
        <v/>
      </c>
      <c r="W83" s="19" t="str">
        <f t="shared" si="38"/>
        <v/>
      </c>
    </row>
    <row r="84" spans="1:23" x14ac:dyDescent="0.25">
      <c r="A84" s="1" t="s">
        <v>166</v>
      </c>
      <c r="C84" s="3">
        <v>1.5625E-2</v>
      </c>
      <c r="D84" s="6">
        <f t="shared" si="31"/>
        <v>81</v>
      </c>
      <c r="E84" s="2"/>
      <c r="F84" s="2">
        <f t="shared" si="32"/>
        <v>0</v>
      </c>
      <c r="J84" s="1" t="str">
        <f t="shared" si="39"/>
        <v>Oliver Thomson</v>
      </c>
      <c r="M84" s="8" t="str">
        <f t="shared" si="33"/>
        <v/>
      </c>
      <c r="N84" s="8" t="str">
        <f t="shared" si="34"/>
        <v/>
      </c>
      <c r="O84" s="1" t="str">
        <f t="shared" si="35"/>
        <v/>
      </c>
      <c r="P84" s="35" t="str">
        <f t="shared" si="36"/>
        <v/>
      </c>
      <c r="Q84" s="35" t="str">
        <f t="shared" si="40"/>
        <v/>
      </c>
      <c r="R84" s="6">
        <f t="shared" si="41"/>
        <v>0</v>
      </c>
      <c r="S84" s="6">
        <f>IF(AND(D84&lt;=L$4,P84&lt;&gt;"Y"),IF(N84&lt;VLOOKUP(O84,Runners!A$5:CY$183,S$1,FALSE),IF(Y$2="zero",0,Y$2),0),0)</f>
        <v>0</v>
      </c>
      <c r="T84" s="6">
        <f t="shared" si="37"/>
        <v>0</v>
      </c>
      <c r="U84" s="2"/>
      <c r="V84" s="2" t="str">
        <f>IF(O84&lt;&gt;"",VLOOKUP(O84,Runners!DE$5:DR$183,V$1,FALSE),"")</f>
        <v/>
      </c>
      <c r="W84" s="19" t="str">
        <f t="shared" si="38"/>
        <v/>
      </c>
    </row>
    <row r="85" spans="1:23" x14ac:dyDescent="0.25">
      <c r="A85" s="1" t="s">
        <v>11</v>
      </c>
      <c r="C85" s="3">
        <v>2.9513888888888888E-3</v>
      </c>
      <c r="D85" s="6">
        <f t="shared" si="31"/>
        <v>82</v>
      </c>
      <c r="E85" s="2">
        <v>3.5289351851851856E-2</v>
      </c>
      <c r="F85" s="2">
        <f t="shared" si="32"/>
        <v>3.2337962962962971E-2</v>
      </c>
      <c r="J85" s="1" t="str">
        <f t="shared" si="39"/>
        <v>Pam Binns</v>
      </c>
      <c r="M85" s="8" t="str">
        <f t="shared" si="33"/>
        <v/>
      </c>
      <c r="N85" s="8" t="str">
        <f t="shared" si="34"/>
        <v/>
      </c>
      <c r="O85" s="1" t="str">
        <f t="shared" si="35"/>
        <v/>
      </c>
      <c r="P85" s="35" t="str">
        <f t="shared" si="36"/>
        <v/>
      </c>
      <c r="Q85" s="35" t="str">
        <f t="shared" si="40"/>
        <v/>
      </c>
      <c r="R85" s="6">
        <f t="shared" si="41"/>
        <v>0</v>
      </c>
      <c r="S85" s="6">
        <f>IF(AND(D85&lt;=L$4,P85&lt;&gt;"Y"),IF(N85&lt;VLOOKUP(O85,Runners!A$5:CY$183,S$1,FALSE),IF(Y$2="zero",0,Y$2),0),0)</f>
        <v>0</v>
      </c>
      <c r="T85" s="6">
        <f t="shared" si="37"/>
        <v>0</v>
      </c>
      <c r="U85" s="2"/>
      <c r="V85" s="2" t="str">
        <f>IF(O85&lt;&gt;"",VLOOKUP(O85,Runners!DE$5:DR$183,V$1,FALSE),"")</f>
        <v/>
      </c>
      <c r="W85" s="19" t="str">
        <f t="shared" si="38"/>
        <v/>
      </c>
    </row>
    <row r="86" spans="1:23" x14ac:dyDescent="0.25">
      <c r="A86" s="1" t="s">
        <v>24</v>
      </c>
      <c r="B86" s="3"/>
      <c r="C86" s="3">
        <v>1.0590277777777778E-2</v>
      </c>
      <c r="D86" s="6">
        <f t="shared" si="31"/>
        <v>83</v>
      </c>
      <c r="E86" s="2"/>
      <c r="F86" s="2">
        <f t="shared" si="32"/>
        <v>0</v>
      </c>
      <c r="J86" s="1" t="str">
        <f t="shared" si="39"/>
        <v>Pam Hardman</v>
      </c>
      <c r="M86" s="8" t="str">
        <f t="shared" si="33"/>
        <v/>
      </c>
      <c r="N86" s="8" t="str">
        <f t="shared" si="34"/>
        <v/>
      </c>
      <c r="O86" s="1" t="str">
        <f t="shared" si="35"/>
        <v/>
      </c>
      <c r="P86" s="35" t="str">
        <f t="shared" si="36"/>
        <v/>
      </c>
      <c r="Q86" s="35" t="str">
        <f t="shared" si="40"/>
        <v/>
      </c>
      <c r="R86" s="6">
        <f t="shared" si="41"/>
        <v>0</v>
      </c>
      <c r="S86" s="6">
        <f>IF(AND(D86&lt;=L$4,P86&lt;&gt;"Y"),IF(N86&lt;VLOOKUP(O86,Runners!A$5:CY$183,S$1,FALSE),IF(Y$2="zero",0,Y$2),0),0)</f>
        <v>0</v>
      </c>
      <c r="T86" s="6">
        <f t="shared" si="37"/>
        <v>0</v>
      </c>
      <c r="U86" s="2"/>
      <c r="V86" s="2" t="str">
        <f>IF(O86&lt;&gt;"",VLOOKUP(O86,Runners!DE$5:DR$183,V$1,FALSE),"")</f>
        <v/>
      </c>
      <c r="W86" s="19" t="str">
        <f t="shared" si="38"/>
        <v/>
      </c>
    </row>
    <row r="87" spans="1:23" x14ac:dyDescent="0.25">
      <c r="A87" s="1" t="s">
        <v>233</v>
      </c>
      <c r="C87" s="3">
        <v>1.7708333333333333E-2</v>
      </c>
      <c r="D87" s="6">
        <f t="shared" si="31"/>
        <v>84</v>
      </c>
      <c r="E87" s="2"/>
      <c r="F87" s="2">
        <f t="shared" ref="F87" si="48">IF(E87&gt;0,E87-C87,0)</f>
        <v>0</v>
      </c>
      <c r="J87" s="1" t="str">
        <f t="shared" ref="J87" si="49">A87</f>
        <v>Paul McAllister</v>
      </c>
      <c r="M87" s="8" t="str">
        <f t="shared" si="33"/>
        <v/>
      </c>
      <c r="N87" s="8" t="str">
        <f t="shared" si="34"/>
        <v/>
      </c>
      <c r="O87" s="1" t="str">
        <f t="shared" si="35"/>
        <v/>
      </c>
      <c r="P87" s="35" t="str">
        <f t="shared" si="36"/>
        <v/>
      </c>
      <c r="Q87" s="35" t="str">
        <f>IF(D87&lt;=L$4,IF(P87="Y",Q85,Q85-1),"")</f>
        <v/>
      </c>
      <c r="R87" s="6">
        <f>IF(Q87=Q85,0,IF(Q87&gt;0,Q87,1))</f>
        <v>0</v>
      </c>
      <c r="S87" s="6">
        <f>IF(AND(D87&lt;=L$4,P87&lt;&gt;"Y"),IF(N87&lt;VLOOKUP(O87,Runners!A$5:CY$183,S$1,FALSE),IF(Y$2="zero",0,Y$2),0),0)</f>
        <v>0</v>
      </c>
      <c r="T87" s="6">
        <f t="shared" ref="T87" si="50">IF(AND(D87&lt;=L$4,P87&lt;&gt;"Y"),S87+R87,0)</f>
        <v>0</v>
      </c>
      <c r="U87" s="2"/>
      <c r="V87" s="2" t="str">
        <f>IF(O87&lt;&gt;"",VLOOKUP(O87,Runners!DE$5:DR$183,V$1,FALSE),"")</f>
        <v/>
      </c>
      <c r="W87" s="19" t="str">
        <f t="shared" ref="W87" si="51">IF(O87&lt;&gt;"",(V87-N87)/V87,"")</f>
        <v/>
      </c>
    </row>
    <row r="88" spans="1:23" x14ac:dyDescent="0.25">
      <c r="A88" s="1" t="s">
        <v>44</v>
      </c>
      <c r="C88" s="3">
        <v>1.7708333333333333E-2</v>
      </c>
      <c r="D88" s="6">
        <f t="shared" si="31"/>
        <v>85</v>
      </c>
      <c r="E88" s="2"/>
      <c r="F88" s="2">
        <f t="shared" si="32"/>
        <v>0</v>
      </c>
      <c r="J88" s="1" t="str">
        <f t="shared" si="39"/>
        <v>Paul Veevers</v>
      </c>
      <c r="M88" s="8" t="str">
        <f t="shared" si="33"/>
        <v/>
      </c>
      <c r="N88" s="8" t="str">
        <f t="shared" si="34"/>
        <v/>
      </c>
      <c r="O88" s="1" t="str">
        <f t="shared" si="35"/>
        <v/>
      </c>
      <c r="P88" s="35" t="str">
        <f t="shared" si="36"/>
        <v/>
      </c>
      <c r="Q88" s="35" t="str">
        <f>IF(D88&lt;=L$4,IF(P88="Y",Q86,Q86-1),"")</f>
        <v/>
      </c>
      <c r="R88" s="6">
        <f>IF(Q88=Q86,0,IF(Q88&gt;0,Q88,1))</f>
        <v>0</v>
      </c>
      <c r="S88" s="6">
        <f>IF(AND(D88&lt;=L$4,P88&lt;&gt;"Y"),IF(N88&lt;VLOOKUP(O88,Runners!A$5:CY$183,S$1,FALSE),IF(Y$2="zero",0,Y$2),0),0)</f>
        <v>0</v>
      </c>
      <c r="T88" s="6">
        <f t="shared" si="37"/>
        <v>0</v>
      </c>
      <c r="U88" s="2"/>
      <c r="V88" s="2" t="str">
        <f>IF(O88&lt;&gt;"",VLOOKUP(O88,Runners!DE$5:DR$183,V$1,FALSE),"")</f>
        <v/>
      </c>
      <c r="W88" s="19" t="str">
        <f t="shared" si="38"/>
        <v/>
      </c>
    </row>
    <row r="89" spans="1:23" x14ac:dyDescent="0.25">
      <c r="A89" s="1" t="s">
        <v>2</v>
      </c>
      <c r="C89" s="3">
        <v>1.3888888888888888E-2</v>
      </c>
      <c r="D89" s="6">
        <f t="shared" si="31"/>
        <v>86</v>
      </c>
      <c r="E89" s="2"/>
      <c r="F89" s="2">
        <f t="shared" si="32"/>
        <v>0</v>
      </c>
      <c r="J89" s="1" t="str">
        <f t="shared" si="39"/>
        <v>Peter Reid</v>
      </c>
      <c r="M89" s="8" t="str">
        <f t="shared" si="33"/>
        <v/>
      </c>
      <c r="N89" s="8" t="str">
        <f t="shared" si="34"/>
        <v/>
      </c>
      <c r="O89" s="1" t="str">
        <f t="shared" si="35"/>
        <v/>
      </c>
      <c r="P89" s="35" t="str">
        <f t="shared" si="36"/>
        <v/>
      </c>
      <c r="Q89" s="35" t="str">
        <f t="shared" si="40"/>
        <v/>
      </c>
      <c r="R89" s="6">
        <f t="shared" si="41"/>
        <v>0</v>
      </c>
      <c r="S89" s="6">
        <f>IF(AND(D89&lt;=L$4,P89&lt;&gt;"Y"),IF(N89&lt;VLOOKUP(O89,Runners!A$5:CY$183,S$1,FALSE),IF(Y$2="zero",0,Y$2),0),0)</f>
        <v>0</v>
      </c>
      <c r="T89" s="6">
        <f t="shared" si="37"/>
        <v>0</v>
      </c>
      <c r="U89" s="2"/>
      <c r="V89" s="2" t="str">
        <f>IF(O89&lt;&gt;"",VLOOKUP(O89,Runners!DE$5:DR$183,V$1,FALSE),"")</f>
        <v/>
      </c>
      <c r="W89" s="19" t="str">
        <f t="shared" si="38"/>
        <v/>
      </c>
    </row>
    <row r="90" spans="1:23" x14ac:dyDescent="0.25">
      <c r="A90" s="1" t="s">
        <v>156</v>
      </c>
      <c r="C90" s="3">
        <v>1.0069444444444445E-2</v>
      </c>
      <c r="D90" s="6">
        <f t="shared" si="31"/>
        <v>87</v>
      </c>
      <c r="E90" s="2">
        <v>3.5613425925925923E-2</v>
      </c>
      <c r="F90" s="2">
        <f t="shared" si="32"/>
        <v>2.554398148148148E-2</v>
      </c>
      <c r="J90" s="1" t="str">
        <f t="shared" si="39"/>
        <v>Peter Thomson</v>
      </c>
      <c r="M90" s="8" t="str">
        <f t="shared" si="33"/>
        <v/>
      </c>
      <c r="N90" s="8" t="str">
        <f t="shared" si="34"/>
        <v/>
      </c>
      <c r="O90" s="1" t="str">
        <f t="shared" si="35"/>
        <v/>
      </c>
      <c r="P90" s="35" t="str">
        <f t="shared" si="36"/>
        <v/>
      </c>
      <c r="Q90" s="35" t="str">
        <f t="shared" si="40"/>
        <v/>
      </c>
      <c r="R90" s="6">
        <f t="shared" si="41"/>
        <v>0</v>
      </c>
      <c r="S90" s="6">
        <f>IF(AND(D90&lt;=L$4,P90&lt;&gt;"Y"),IF(N90&lt;VLOOKUP(O90,Runners!A$5:CY$183,S$1,FALSE),IF(Y$2="zero",0,Y$2),0),0)</f>
        <v>0</v>
      </c>
      <c r="T90" s="6">
        <f t="shared" si="37"/>
        <v>0</v>
      </c>
      <c r="U90" s="2"/>
      <c r="V90" s="2" t="str">
        <f>IF(O90&lt;&gt;"",VLOOKUP(O90,Runners!DE$5:DR$183,V$1,FALSE),"")</f>
        <v/>
      </c>
      <c r="W90" s="19" t="str">
        <f t="shared" si="38"/>
        <v/>
      </c>
    </row>
    <row r="91" spans="1:23" x14ac:dyDescent="0.25">
      <c r="A91" s="1" t="s">
        <v>179</v>
      </c>
      <c r="C91" s="3">
        <v>1.2673611111111111E-2</v>
      </c>
      <c r="D91" s="6">
        <f t="shared" si="31"/>
        <v>88</v>
      </c>
      <c r="E91" s="2"/>
      <c r="F91" s="2">
        <f t="shared" si="32"/>
        <v>0</v>
      </c>
      <c r="J91" s="1" t="str">
        <f t="shared" si="39"/>
        <v>Richard Needham</v>
      </c>
      <c r="M91" s="8" t="str">
        <f t="shared" si="33"/>
        <v/>
      </c>
      <c r="N91" s="8" t="str">
        <f t="shared" si="34"/>
        <v/>
      </c>
      <c r="O91" s="1" t="str">
        <f t="shared" si="35"/>
        <v/>
      </c>
      <c r="P91" s="35" t="str">
        <f t="shared" si="36"/>
        <v/>
      </c>
      <c r="Q91" s="35" t="str">
        <f t="shared" si="40"/>
        <v/>
      </c>
      <c r="R91" s="6">
        <f t="shared" si="41"/>
        <v>0</v>
      </c>
      <c r="S91" s="6">
        <f>IF(AND(D91&lt;=L$4,P91&lt;&gt;"Y"),IF(N91&lt;VLOOKUP(O91,Runners!A$5:CY$183,S$1,FALSE),IF(Y$2="zero",0,Y$2),0),0)</f>
        <v>0</v>
      </c>
      <c r="T91" s="6">
        <f t="shared" si="37"/>
        <v>0</v>
      </c>
      <c r="U91" s="2"/>
      <c r="V91" s="2" t="str">
        <f>IF(O91&lt;&gt;"",VLOOKUP(O91,Runners!DE$5:DR$183,V$1,FALSE),"")</f>
        <v/>
      </c>
      <c r="W91" s="19" t="str">
        <f t="shared" si="38"/>
        <v/>
      </c>
    </row>
    <row r="92" spans="1:23" x14ac:dyDescent="0.25">
      <c r="A92" s="1" t="s">
        <v>21</v>
      </c>
      <c r="C92" s="3">
        <v>1.1979166666666667E-2</v>
      </c>
      <c r="D92" s="6">
        <f t="shared" si="31"/>
        <v>89</v>
      </c>
      <c r="E92" s="2"/>
      <c r="F92" s="2">
        <f t="shared" si="32"/>
        <v>0</v>
      </c>
      <c r="J92" s="1" t="str">
        <f t="shared" si="39"/>
        <v>Richard Storey</v>
      </c>
      <c r="M92" s="8" t="str">
        <f t="shared" si="33"/>
        <v/>
      </c>
      <c r="N92" s="8" t="str">
        <f t="shared" si="34"/>
        <v/>
      </c>
      <c r="O92" s="1" t="str">
        <f t="shared" si="35"/>
        <v/>
      </c>
      <c r="P92" s="35" t="str">
        <f t="shared" si="36"/>
        <v/>
      </c>
      <c r="Q92" s="35" t="str">
        <f t="shared" si="40"/>
        <v/>
      </c>
      <c r="R92" s="6">
        <f t="shared" si="41"/>
        <v>0</v>
      </c>
      <c r="S92" s="6">
        <f>IF(AND(D92&lt;=L$4,P92&lt;&gt;"Y"),IF(N92&lt;VLOOKUP(O92,Runners!A$5:CY$183,S$1,FALSE),IF(Y$2="zero",0,Y$2),0),0)</f>
        <v>0</v>
      </c>
      <c r="T92" s="6">
        <f t="shared" si="37"/>
        <v>0</v>
      </c>
      <c r="U92" s="2"/>
      <c r="V92" s="2" t="str">
        <f>IF(O92&lt;&gt;"",VLOOKUP(O92,Runners!DE$5:DR$183,V$1,FALSE),"")</f>
        <v/>
      </c>
      <c r="W92" s="19" t="str">
        <f t="shared" si="38"/>
        <v/>
      </c>
    </row>
    <row r="93" spans="1:23" x14ac:dyDescent="0.25">
      <c r="A93" s="1" t="s">
        <v>15</v>
      </c>
      <c r="B93" s="3"/>
      <c r="C93" s="3">
        <v>2.0486111111111111E-2</v>
      </c>
      <c r="D93" s="6">
        <f t="shared" si="31"/>
        <v>90</v>
      </c>
      <c r="E93" s="2"/>
      <c r="F93" s="2">
        <f t="shared" si="32"/>
        <v>0</v>
      </c>
      <c r="J93" s="1" t="str">
        <f t="shared" si="39"/>
        <v>Ross McKelvie</v>
      </c>
      <c r="M93" s="8" t="str">
        <f t="shared" si="33"/>
        <v/>
      </c>
      <c r="N93" s="8" t="str">
        <f t="shared" si="34"/>
        <v/>
      </c>
      <c r="O93" s="1" t="str">
        <f t="shared" si="35"/>
        <v/>
      </c>
      <c r="P93" s="35" t="str">
        <f t="shared" si="36"/>
        <v/>
      </c>
      <c r="Q93" s="35" t="str">
        <f t="shared" si="40"/>
        <v/>
      </c>
      <c r="R93" s="6">
        <f t="shared" si="41"/>
        <v>0</v>
      </c>
      <c r="S93" s="6">
        <f>IF(AND(D93&lt;=L$4,P93&lt;&gt;"Y"),IF(N93&lt;VLOOKUP(O93,Runners!A$5:CY$183,S$1,FALSE),IF(Y$2="zero",0,Y$2),0),0)</f>
        <v>0</v>
      </c>
      <c r="T93" s="6">
        <f t="shared" si="37"/>
        <v>0</v>
      </c>
      <c r="U93" s="2"/>
      <c r="V93" s="2" t="str">
        <f>IF(O93&lt;&gt;"",VLOOKUP(O93,Runners!DE$5:DR$183,V$1,FALSE),"")</f>
        <v/>
      </c>
      <c r="W93" s="19" t="str">
        <f t="shared" si="38"/>
        <v/>
      </c>
    </row>
    <row r="94" spans="1:23" x14ac:dyDescent="0.25">
      <c r="A94" s="1" t="s">
        <v>23</v>
      </c>
      <c r="C94" s="3">
        <v>1.1284722222222222E-2</v>
      </c>
      <c r="D94" s="6">
        <f t="shared" si="31"/>
        <v>91</v>
      </c>
      <c r="E94" s="2"/>
      <c r="F94" s="2">
        <f t="shared" si="32"/>
        <v>0</v>
      </c>
      <c r="J94" s="1" t="str">
        <f t="shared" si="39"/>
        <v>Roy Stevens</v>
      </c>
      <c r="M94" s="8"/>
      <c r="U94" s="2"/>
      <c r="V94" s="2"/>
      <c r="W94" s="19"/>
    </row>
    <row r="95" spans="1:23" x14ac:dyDescent="0.25">
      <c r="A95" s="1" t="s">
        <v>45</v>
      </c>
      <c r="B95" s="3"/>
      <c r="C95" s="3">
        <v>8.3333333333333332E-3</v>
      </c>
      <c r="D95" s="6">
        <f t="shared" si="31"/>
        <v>92</v>
      </c>
      <c r="E95" s="2"/>
      <c r="F95" s="2">
        <f t="shared" si="32"/>
        <v>0</v>
      </c>
      <c r="J95" s="1" t="str">
        <f t="shared" si="39"/>
        <v>Ruth Bye</v>
      </c>
      <c r="M95" s="8" t="str">
        <f t="shared" ref="M95:M126" si="52">IF(D95&lt;=L$4,SMALL(E$4:E$209,D95),"")</f>
        <v/>
      </c>
      <c r="N95" s="8" t="str">
        <f t="shared" ref="N95:N126" si="53">IF(D95&lt;=L$4,VLOOKUP(M95,E$4:F$209,2,FALSE),"")</f>
        <v/>
      </c>
      <c r="O95" s="1" t="str">
        <f t="shared" ref="O95:O126" si="54">IF(D95&lt;=L$4,VLOOKUP(M95,E$4:J$209,6,FALSE),"")</f>
        <v/>
      </c>
      <c r="P95" s="35" t="str">
        <f t="shared" ref="P95:P126" si="55">IF(D95&lt;=L$4,VLOOKUP(O95,A$4:B$209,2,FALSE),"")</f>
        <v/>
      </c>
      <c r="Q95" s="35" t="str">
        <f>IF(D95&lt;=L$4,IF(P95="Y",Q93,Q93-1),"")</f>
        <v/>
      </c>
      <c r="R95" s="6">
        <f>IF(Q95=Q93,0,IF(Q95&gt;0,Q95,1))</f>
        <v>0</v>
      </c>
      <c r="S95" s="6">
        <f>IF(AND(D95&lt;=L$4,P95&lt;&gt;"Y"),IF(N95&lt;VLOOKUP(O95,Runners!A$5:CY$183,S$1,FALSE),IF(Y$2="zero",0,Y$2),0),0)</f>
        <v>0</v>
      </c>
      <c r="T95" s="6">
        <f t="shared" ref="T95:T105" si="56">IF(AND(D95&lt;=L$4,P95&lt;&gt;"Y"),S95+R95,0)</f>
        <v>0</v>
      </c>
      <c r="U95" s="2"/>
      <c r="V95" s="2" t="str">
        <f>IF(O95&lt;&gt;"",VLOOKUP(O95,Runners!DE$5:DR$183,V$1,FALSE),"")</f>
        <v/>
      </c>
      <c r="W95" s="19" t="str">
        <f t="shared" ref="W95:W105" si="57">IF(O95&lt;&gt;"",(V95-N95)/V95,"")</f>
        <v/>
      </c>
    </row>
    <row r="96" spans="1:23" x14ac:dyDescent="0.25">
      <c r="A96" s="1" t="s">
        <v>203</v>
      </c>
      <c r="B96" s="3"/>
      <c r="C96" s="3">
        <v>9.7222222222222224E-3</v>
      </c>
      <c r="D96" s="6">
        <f t="shared" si="31"/>
        <v>93</v>
      </c>
      <c r="E96" s="2"/>
      <c r="F96" s="2">
        <f t="shared" si="32"/>
        <v>0</v>
      </c>
      <c r="J96" s="1" t="str">
        <f t="shared" si="39"/>
        <v>Ruth Williams</v>
      </c>
      <c r="M96" s="8" t="str">
        <f t="shared" si="52"/>
        <v/>
      </c>
      <c r="N96" s="8" t="str">
        <f t="shared" si="53"/>
        <v/>
      </c>
      <c r="O96" s="1" t="str">
        <f t="shared" si="54"/>
        <v/>
      </c>
      <c r="P96" s="35" t="str">
        <f t="shared" si="55"/>
        <v/>
      </c>
      <c r="Q96" s="35" t="str">
        <f t="shared" ref="Q96:Q105" si="58">IF(D96&lt;=L$4,IF(P96="Y",Q95,Q95-1),"")</f>
        <v/>
      </c>
      <c r="R96" s="6">
        <f t="shared" ref="R96:R105" si="59">IF(Q96=Q95,0,IF(Q96&gt;0,Q96,1))</f>
        <v>0</v>
      </c>
      <c r="S96" s="6">
        <f>IF(AND(D96&lt;=L$4,P96&lt;&gt;"Y"),IF(N96&lt;VLOOKUP(O96,Runners!A$5:CY$183,S$1,FALSE),IF(Y$2="zero",0,Y$2),0),0)</f>
        <v>0</v>
      </c>
      <c r="T96" s="6">
        <f t="shared" si="56"/>
        <v>0</v>
      </c>
      <c r="U96" s="2"/>
      <c r="V96" s="2" t="str">
        <f>IF(O96&lt;&gt;"",VLOOKUP(O96,Runners!DE$5:DR$183,V$1,FALSE),"")</f>
        <v/>
      </c>
      <c r="W96" s="19" t="str">
        <f t="shared" si="57"/>
        <v/>
      </c>
    </row>
    <row r="97" spans="1:23" x14ac:dyDescent="0.25">
      <c r="A97" s="1" t="s">
        <v>168</v>
      </c>
      <c r="B97" s="3"/>
      <c r="C97" s="3">
        <v>4.1666666666666666E-3</v>
      </c>
      <c r="D97" s="6">
        <f t="shared" si="31"/>
        <v>94</v>
      </c>
      <c r="E97" s="2"/>
      <c r="F97" s="2">
        <f t="shared" si="32"/>
        <v>0</v>
      </c>
      <c r="J97" s="1" t="str">
        <f t="shared" si="39"/>
        <v>Sarah Cook</v>
      </c>
      <c r="M97" s="8" t="str">
        <f t="shared" si="52"/>
        <v/>
      </c>
      <c r="N97" s="8" t="str">
        <f t="shared" si="53"/>
        <v/>
      </c>
      <c r="O97" s="1" t="str">
        <f t="shared" si="54"/>
        <v/>
      </c>
      <c r="P97" s="35" t="str">
        <f t="shared" si="55"/>
        <v/>
      </c>
      <c r="Q97" s="35" t="str">
        <f t="shared" si="58"/>
        <v/>
      </c>
      <c r="R97" s="6">
        <f t="shared" si="59"/>
        <v>0</v>
      </c>
      <c r="S97" s="6">
        <f>IF(AND(D97&lt;=L$4,P97&lt;&gt;"Y"),IF(N97&lt;VLOOKUP(O97,Runners!A$5:CY$183,S$1,FALSE),IF(Y$2="zero",0,Y$2),0),0)</f>
        <v>0</v>
      </c>
      <c r="T97" s="6">
        <f t="shared" si="56"/>
        <v>0</v>
      </c>
      <c r="U97" s="2"/>
      <c r="V97" s="2" t="str">
        <f>IF(O97&lt;&gt;"",VLOOKUP(O97,Runners!DE$5:DR$183,V$1,FALSE),"")</f>
        <v/>
      </c>
      <c r="W97" s="19" t="str">
        <f t="shared" si="57"/>
        <v/>
      </c>
    </row>
    <row r="98" spans="1:23" x14ac:dyDescent="0.25">
      <c r="A98" s="1" t="s">
        <v>164</v>
      </c>
      <c r="B98" s="3"/>
      <c r="C98" s="3">
        <v>1.0243055555555556E-2</v>
      </c>
      <c r="D98" s="6">
        <f t="shared" si="31"/>
        <v>95</v>
      </c>
      <c r="E98" s="2"/>
      <c r="F98" s="2">
        <f t="shared" si="32"/>
        <v>0</v>
      </c>
      <c r="J98" s="1" t="str">
        <f t="shared" si="39"/>
        <v>Simon Smith</v>
      </c>
      <c r="M98" s="8" t="str">
        <f t="shared" si="52"/>
        <v/>
      </c>
      <c r="N98" s="8" t="str">
        <f t="shared" si="53"/>
        <v/>
      </c>
      <c r="O98" s="1" t="str">
        <f t="shared" si="54"/>
        <v/>
      </c>
      <c r="P98" s="35" t="str">
        <f t="shared" si="55"/>
        <v/>
      </c>
      <c r="Q98" s="35" t="str">
        <f t="shared" si="58"/>
        <v/>
      </c>
      <c r="R98" s="6">
        <f t="shared" si="59"/>
        <v>0</v>
      </c>
      <c r="S98" s="6">
        <f>IF(AND(D98&lt;=L$4,P98&lt;&gt;"Y"),IF(N98&lt;VLOOKUP(O98,Runners!A$5:CY$183,S$1,FALSE),IF(Y$2="zero",0,Y$2),0),0)</f>
        <v>0</v>
      </c>
      <c r="T98" s="6">
        <f t="shared" si="56"/>
        <v>0</v>
      </c>
      <c r="U98" s="2"/>
      <c r="V98" s="2" t="str">
        <f>IF(O98&lt;&gt;"",VLOOKUP(O98,Runners!DE$5:DR$183,V$1,FALSE),"")</f>
        <v/>
      </c>
      <c r="W98" s="19" t="str">
        <f t="shared" si="57"/>
        <v/>
      </c>
    </row>
    <row r="99" spans="1:23" x14ac:dyDescent="0.25">
      <c r="A99" s="1" t="s">
        <v>193</v>
      </c>
      <c r="B99" s="3"/>
      <c r="C99" s="3">
        <v>8.1597222222222227E-3</v>
      </c>
      <c r="D99" s="6">
        <f t="shared" si="31"/>
        <v>96</v>
      </c>
      <c r="E99" s="2">
        <v>3.1793981481481479E-2</v>
      </c>
      <c r="F99" s="2">
        <f t="shared" si="32"/>
        <v>2.3634259259259258E-2</v>
      </c>
      <c r="J99" s="1" t="str">
        <f t="shared" si="39"/>
        <v>Stephen Wise</v>
      </c>
      <c r="M99" s="8" t="str">
        <f t="shared" si="52"/>
        <v/>
      </c>
      <c r="N99" s="8" t="str">
        <f t="shared" si="53"/>
        <v/>
      </c>
      <c r="O99" s="1" t="str">
        <f t="shared" si="54"/>
        <v/>
      </c>
      <c r="P99" s="35" t="str">
        <f t="shared" si="55"/>
        <v/>
      </c>
      <c r="Q99" s="35" t="str">
        <f t="shared" si="58"/>
        <v/>
      </c>
      <c r="R99" s="6">
        <f t="shared" si="59"/>
        <v>0</v>
      </c>
      <c r="S99" s="6">
        <f>IF(AND(D99&lt;=L$4,P99&lt;&gt;"Y"),IF(N99&lt;VLOOKUP(O99,Runners!A$5:CY$183,S$1,FALSE),IF(Y$2="zero",0,Y$2),0),0)</f>
        <v>0</v>
      </c>
      <c r="T99" s="6">
        <f t="shared" si="56"/>
        <v>0</v>
      </c>
      <c r="U99" s="2"/>
      <c r="V99" s="2" t="str">
        <f>IF(O99&lt;&gt;"",VLOOKUP(O99,Runners!DE$5:DR$183,V$1,FALSE),"")</f>
        <v/>
      </c>
      <c r="W99" s="19" t="str">
        <f t="shared" si="57"/>
        <v/>
      </c>
    </row>
    <row r="100" spans="1:23" x14ac:dyDescent="0.25">
      <c r="A100" s="1" t="s">
        <v>4</v>
      </c>
      <c r="C100" s="3">
        <v>9.3749999999999997E-3</v>
      </c>
      <c r="D100" s="6">
        <f t="shared" si="31"/>
        <v>97</v>
      </c>
      <c r="E100" s="2"/>
      <c r="F100" s="2">
        <f t="shared" si="32"/>
        <v>0</v>
      </c>
      <c r="J100" s="1" t="str">
        <f t="shared" si="39"/>
        <v>Sue Hawitt</v>
      </c>
      <c r="M100" s="8" t="str">
        <f t="shared" si="52"/>
        <v/>
      </c>
      <c r="N100" s="8" t="str">
        <f t="shared" si="53"/>
        <v/>
      </c>
      <c r="O100" s="1" t="str">
        <f t="shared" si="54"/>
        <v/>
      </c>
      <c r="P100" s="35" t="str">
        <f t="shared" si="55"/>
        <v/>
      </c>
      <c r="Q100" s="35" t="str">
        <f t="shared" si="58"/>
        <v/>
      </c>
      <c r="R100" s="6">
        <f t="shared" si="59"/>
        <v>0</v>
      </c>
      <c r="S100" s="6">
        <f>IF(AND(D100&lt;=L$4,P100&lt;&gt;"Y"),IF(N100&lt;VLOOKUP(O100,Runners!A$5:CY$183,S$1,FALSE),IF(Y$2="zero",0,Y$2),0),0)</f>
        <v>0</v>
      </c>
      <c r="T100" s="6">
        <f t="shared" si="56"/>
        <v>0</v>
      </c>
      <c r="U100" s="2"/>
      <c r="V100" s="2" t="str">
        <f>IF(O100&lt;&gt;"",VLOOKUP(O100,Runners!DE$5:DR$183,V$1,FALSE),"")</f>
        <v/>
      </c>
      <c r="W100" s="19" t="str">
        <f t="shared" si="57"/>
        <v/>
      </c>
    </row>
    <row r="101" spans="1:23" x14ac:dyDescent="0.25">
      <c r="A101" s="1" t="s">
        <v>153</v>
      </c>
      <c r="C101" s="3">
        <v>5.0347222222222225E-3</v>
      </c>
      <c r="D101" s="6">
        <f t="shared" si="31"/>
        <v>98</v>
      </c>
      <c r="E101" s="2"/>
      <c r="F101" s="2">
        <f t="shared" si="32"/>
        <v>0</v>
      </c>
      <c r="J101" s="1" t="str">
        <f t="shared" si="39"/>
        <v>Sue Henry</v>
      </c>
      <c r="M101" s="8" t="str">
        <f t="shared" si="52"/>
        <v/>
      </c>
      <c r="N101" s="8" t="str">
        <f t="shared" si="53"/>
        <v/>
      </c>
      <c r="O101" s="1" t="str">
        <f t="shared" si="54"/>
        <v/>
      </c>
      <c r="P101" s="35" t="str">
        <f t="shared" si="55"/>
        <v/>
      </c>
      <c r="Q101" s="35" t="str">
        <f t="shared" si="58"/>
        <v/>
      </c>
      <c r="R101" s="6">
        <f t="shared" si="59"/>
        <v>0</v>
      </c>
      <c r="S101" s="6">
        <f>IF(AND(D101&lt;=L$4,P101&lt;&gt;"Y"),IF(N101&lt;VLOOKUP(O101,Runners!A$5:CY$183,S$1,FALSE),IF(Y$2="zero",0,Y$2),0),0)</f>
        <v>0</v>
      </c>
      <c r="T101" s="6">
        <f t="shared" si="56"/>
        <v>0</v>
      </c>
      <c r="U101" s="2"/>
      <c r="V101" s="2" t="str">
        <f>IF(O101&lt;&gt;"",VLOOKUP(O101,Runners!DE$5:DR$183,V$1,FALSE),"")</f>
        <v/>
      </c>
      <c r="W101" s="19" t="str">
        <f t="shared" si="57"/>
        <v/>
      </c>
    </row>
    <row r="102" spans="1:23" x14ac:dyDescent="0.25">
      <c r="A102" s="1" t="s">
        <v>20</v>
      </c>
      <c r="C102" s="3">
        <v>4.6874999999999998E-3</v>
      </c>
      <c r="D102" s="6">
        <f t="shared" si="31"/>
        <v>99</v>
      </c>
      <c r="E102" s="2"/>
      <c r="F102" s="2">
        <f t="shared" si="32"/>
        <v>0</v>
      </c>
      <c r="J102" s="1" t="str">
        <f t="shared" si="39"/>
        <v>Sylvia Gittins</v>
      </c>
      <c r="M102" s="8" t="str">
        <f t="shared" si="52"/>
        <v/>
      </c>
      <c r="N102" s="8" t="str">
        <f t="shared" si="53"/>
        <v/>
      </c>
      <c r="O102" s="1" t="str">
        <f t="shared" si="54"/>
        <v/>
      </c>
      <c r="P102" s="35" t="str">
        <f t="shared" si="55"/>
        <v/>
      </c>
      <c r="Q102" s="35" t="str">
        <f t="shared" si="58"/>
        <v/>
      </c>
      <c r="R102" s="6">
        <f t="shared" si="59"/>
        <v>0</v>
      </c>
      <c r="S102" s="6">
        <f>IF(AND(D102&lt;=L$4,P102&lt;&gt;"Y"),IF(N102&lt;VLOOKUP(O102,Runners!A$5:CY$183,S$1,FALSE),IF(Y$2="zero",0,Y$2),0),0)</f>
        <v>0</v>
      </c>
      <c r="T102" s="6">
        <f t="shared" si="56"/>
        <v>0</v>
      </c>
      <c r="U102" s="2"/>
      <c r="V102" s="2" t="str">
        <f>IF(O102&lt;&gt;"",VLOOKUP(O102,Runners!DE$5:DR$183,V$1,FALSE),"")</f>
        <v/>
      </c>
      <c r="W102" s="19" t="str">
        <f t="shared" si="57"/>
        <v/>
      </c>
    </row>
    <row r="103" spans="1:23" x14ac:dyDescent="0.25">
      <c r="A103" s="1" t="s">
        <v>175</v>
      </c>
      <c r="C103" s="3">
        <v>1.1631944444444445E-2</v>
      </c>
      <c r="D103" s="6">
        <f t="shared" si="31"/>
        <v>100</v>
      </c>
      <c r="E103" s="2"/>
      <c r="F103" s="2">
        <f t="shared" si="32"/>
        <v>0</v>
      </c>
      <c r="J103" s="1" t="str">
        <f t="shared" si="39"/>
        <v>Terri Eccles</v>
      </c>
      <c r="M103" s="8" t="str">
        <f t="shared" si="52"/>
        <v/>
      </c>
      <c r="N103" s="8" t="str">
        <f t="shared" si="53"/>
        <v/>
      </c>
      <c r="O103" s="1" t="str">
        <f t="shared" si="54"/>
        <v/>
      </c>
      <c r="P103" s="35" t="str">
        <f t="shared" si="55"/>
        <v/>
      </c>
      <c r="Q103" s="35" t="str">
        <f t="shared" si="58"/>
        <v/>
      </c>
      <c r="R103" s="6">
        <f t="shared" si="59"/>
        <v>0</v>
      </c>
      <c r="S103" s="6">
        <f>IF(AND(D103&lt;=L$4,P103&lt;&gt;"Y"),IF(N103&lt;VLOOKUP(O103,Runners!A$5:CY$183,S$1,FALSE),IF(Y$2="zero",0,Y$2),0),0)</f>
        <v>0</v>
      </c>
      <c r="T103" s="6">
        <f t="shared" si="56"/>
        <v>0</v>
      </c>
      <c r="U103" s="2"/>
      <c r="V103" s="2" t="str">
        <f>IF(O103&lt;&gt;"",VLOOKUP(O103,Runners!DE$5:DR$183,V$1,FALSE),"")</f>
        <v/>
      </c>
      <c r="W103" s="19" t="str">
        <f t="shared" si="57"/>
        <v/>
      </c>
    </row>
    <row r="104" spans="1:23" x14ac:dyDescent="0.25">
      <c r="A104" s="1" t="s">
        <v>0</v>
      </c>
      <c r="C104" s="3">
        <v>1.8055555555555554E-2</v>
      </c>
      <c r="D104" s="6">
        <f t="shared" si="31"/>
        <v>101</v>
      </c>
      <c r="E104" s="2"/>
      <c r="F104" s="2">
        <f t="shared" si="32"/>
        <v>0</v>
      </c>
      <c r="J104" s="1" t="str">
        <f t="shared" si="39"/>
        <v>Tom Howarth</v>
      </c>
      <c r="M104" s="8" t="str">
        <f t="shared" si="52"/>
        <v/>
      </c>
      <c r="N104" s="8" t="str">
        <f t="shared" si="53"/>
        <v/>
      </c>
      <c r="O104" s="1" t="str">
        <f t="shared" si="54"/>
        <v/>
      </c>
      <c r="P104" s="35" t="str">
        <f t="shared" si="55"/>
        <v/>
      </c>
      <c r="Q104" s="35" t="str">
        <f t="shared" si="58"/>
        <v/>
      </c>
      <c r="R104" s="6">
        <f t="shared" si="59"/>
        <v>0</v>
      </c>
      <c r="S104" s="6">
        <f>IF(AND(D104&lt;=L$4,P104&lt;&gt;"Y"),IF(N104&lt;VLOOKUP(O104,Runners!A$5:CY$183,S$1,FALSE),IF(Y$2="zero",0,Y$2),0),0)</f>
        <v>0</v>
      </c>
      <c r="T104" s="6">
        <f t="shared" si="56"/>
        <v>0</v>
      </c>
      <c r="U104" s="2"/>
      <c r="V104" s="2" t="str">
        <f>IF(O104&lt;&gt;"",VLOOKUP(O104,Runners!DE$5:DR$183,V$1,FALSE),"")</f>
        <v/>
      </c>
      <c r="W104" s="19" t="str">
        <f t="shared" si="57"/>
        <v/>
      </c>
    </row>
    <row r="105" spans="1:23" x14ac:dyDescent="0.25">
      <c r="A105" s="1" t="s">
        <v>149</v>
      </c>
      <c r="C105" s="3">
        <v>7.9861111111111105E-3</v>
      </c>
      <c r="D105" s="6">
        <f t="shared" si="31"/>
        <v>102</v>
      </c>
      <c r="E105" s="2"/>
      <c r="F105" s="2">
        <f t="shared" si="32"/>
        <v>0</v>
      </c>
      <c r="J105" s="1" t="str">
        <f t="shared" si="39"/>
        <v>Trevor Roberts</v>
      </c>
      <c r="M105" s="8" t="str">
        <f t="shared" si="52"/>
        <v/>
      </c>
      <c r="N105" s="8" t="str">
        <f t="shared" si="53"/>
        <v/>
      </c>
      <c r="O105" s="1" t="str">
        <f t="shared" si="54"/>
        <v/>
      </c>
      <c r="P105" s="35" t="str">
        <f t="shared" si="55"/>
        <v/>
      </c>
      <c r="Q105" s="35" t="str">
        <f t="shared" si="58"/>
        <v/>
      </c>
      <c r="R105" s="6">
        <f t="shared" si="59"/>
        <v>0</v>
      </c>
      <c r="S105" s="6">
        <f>IF(AND(D105&lt;=L$4,P105&lt;&gt;"Y"),IF(N105&lt;VLOOKUP(O105,Runners!A$5:CY$183,S$1,FALSE),IF(Y$2="zero",0,Y$2),0),0)</f>
        <v>0</v>
      </c>
      <c r="T105" s="6">
        <f t="shared" si="56"/>
        <v>0</v>
      </c>
      <c r="U105" s="2"/>
      <c r="V105" s="2" t="str">
        <f>IF(O105&lt;&gt;"",VLOOKUP(O105,Runners!DE$5:DR$183,V$1,FALSE),"")</f>
        <v/>
      </c>
      <c r="W105" s="19" t="str">
        <f t="shared" si="57"/>
        <v/>
      </c>
    </row>
    <row r="106" spans="1:23" x14ac:dyDescent="0.25">
      <c r="A106" s="1" t="s">
        <v>194</v>
      </c>
      <c r="C106" s="3">
        <v>7.9861111111111105E-3</v>
      </c>
      <c r="D106" s="6">
        <f t="shared" si="31"/>
        <v>103</v>
      </c>
      <c r="E106" s="2"/>
      <c r="F106" s="2">
        <f t="shared" si="32"/>
        <v>0</v>
      </c>
      <c r="J106" s="1" t="str">
        <f t="shared" ref="J106:J120" si="60">A106</f>
        <v>Vicki Richardson</v>
      </c>
      <c r="M106" s="8" t="str">
        <f t="shared" si="52"/>
        <v/>
      </c>
      <c r="N106" s="8" t="str">
        <f t="shared" si="53"/>
        <v/>
      </c>
      <c r="O106" s="1" t="str">
        <f t="shared" si="54"/>
        <v/>
      </c>
      <c r="P106" s="35" t="str">
        <f t="shared" si="55"/>
        <v/>
      </c>
      <c r="Q106" s="35" t="str">
        <f t="shared" ref="Q106:Q127" si="61">IF(D106&lt;=L$4,IF(P106="Y",Q105,Q105-1),"")</f>
        <v/>
      </c>
      <c r="R106" s="6">
        <f t="shared" ref="R106:R107" si="62">IF(Q106=Q105,0,IF(Q106&gt;0,Q106,1))</f>
        <v>0</v>
      </c>
      <c r="S106" s="6">
        <f>IF(AND(D106&lt;=L$4,P106&lt;&gt;"Y"),IF(N106&lt;VLOOKUP(O106,Runners!A$5:CY$183,S$1,FALSE),IF(Y$2="zero",0,Y$2),0),0)</f>
        <v>0</v>
      </c>
      <c r="T106" s="6">
        <f t="shared" ref="T106:T126" si="63">IF(AND(D106&lt;=L$4,P106&lt;&gt;"Y"),S106+R106,0)</f>
        <v>0</v>
      </c>
      <c r="U106" s="2"/>
      <c r="V106" s="2" t="str">
        <f>IF(O106&lt;&gt;"",VLOOKUP(O106,Runners!DE$5:DR$183,V$1,FALSE),"")</f>
        <v/>
      </c>
      <c r="W106" s="19" t="str">
        <f t="shared" ref="W106:W107" si="64">IF(O106&lt;&gt;"",(V106-N106)/V106,"")</f>
        <v/>
      </c>
    </row>
    <row r="107" spans="1:23" x14ac:dyDescent="0.25">
      <c r="A107" s="1" t="s">
        <v>205</v>
      </c>
      <c r="C107" s="3">
        <v>7.9861111111111105E-3</v>
      </c>
      <c r="D107" s="6">
        <f t="shared" si="31"/>
        <v>104</v>
      </c>
      <c r="E107" s="2"/>
      <c r="F107" s="2">
        <f t="shared" si="32"/>
        <v>0</v>
      </c>
      <c r="J107" s="1" t="str">
        <f t="shared" si="60"/>
        <v>Xavia Cooper</v>
      </c>
      <c r="M107" s="8" t="str">
        <f t="shared" si="52"/>
        <v/>
      </c>
      <c r="N107" s="8" t="str">
        <f t="shared" si="53"/>
        <v/>
      </c>
      <c r="O107" s="1" t="str">
        <f t="shared" si="54"/>
        <v/>
      </c>
      <c r="P107" s="35" t="str">
        <f t="shared" si="55"/>
        <v/>
      </c>
      <c r="Q107" s="35" t="str">
        <f t="shared" si="61"/>
        <v/>
      </c>
      <c r="R107" s="6">
        <f t="shared" si="62"/>
        <v>0</v>
      </c>
      <c r="S107" s="6">
        <f>IF(AND(D107&lt;=L$4,P107&lt;&gt;"Y"),IF(N107&lt;VLOOKUP(O107,Runners!A$5:CY$183,S$1,FALSE),IF(Y$2="zero",0,Y$2),0),0)</f>
        <v>0</v>
      </c>
      <c r="T107" s="6">
        <f t="shared" si="63"/>
        <v>0</v>
      </c>
      <c r="U107" s="2"/>
      <c r="V107" s="2" t="str">
        <f>IF(O107&lt;&gt;"",VLOOKUP(O107,Runners!DE$5:DR$183,V$1,FALSE),"")</f>
        <v/>
      </c>
      <c r="W107" s="19" t="str">
        <f t="shared" si="64"/>
        <v/>
      </c>
    </row>
    <row r="108" spans="1:23" x14ac:dyDescent="0.25">
      <c r="C108" s="3"/>
      <c r="D108" s="6">
        <f t="shared" ref="D108:D171" si="65">D107+1</f>
        <v>105</v>
      </c>
      <c r="E108" s="2"/>
      <c r="F108" s="2">
        <f t="shared" ref="F108:F133" si="66">IF(E108&gt;0,E108-C108,0)</f>
        <v>0</v>
      </c>
      <c r="J108" s="1">
        <f t="shared" si="60"/>
        <v>0</v>
      </c>
      <c r="M108" s="8" t="str">
        <f t="shared" si="52"/>
        <v/>
      </c>
      <c r="N108" s="8" t="str">
        <f t="shared" si="53"/>
        <v/>
      </c>
      <c r="O108" s="1" t="str">
        <f t="shared" si="54"/>
        <v/>
      </c>
      <c r="P108" s="35" t="str">
        <f t="shared" si="55"/>
        <v/>
      </c>
      <c r="Q108" s="35" t="str">
        <f t="shared" si="61"/>
        <v/>
      </c>
      <c r="R108" s="6">
        <f t="shared" ref="R108:R133" si="67">IF(Q108=Q107,0,IF(Q108&gt;0,Q108,1))</f>
        <v>0</v>
      </c>
      <c r="S108" s="6">
        <f>IF(AND(D108&lt;=L$4,P108&lt;&gt;"Y"),IF(N108&lt;VLOOKUP(O108,Runners!A$5:CY$183,S$1,FALSE),IF(Y$2="zero",0,Y$2),0),0)</f>
        <v>0</v>
      </c>
      <c r="T108" s="6">
        <f t="shared" si="63"/>
        <v>0</v>
      </c>
      <c r="U108" s="2"/>
      <c r="V108" s="2" t="str">
        <f>IF(O108&lt;&gt;"",VLOOKUP(O108,Runners!DE$5:DR$183,V$1,FALSE),"")</f>
        <v/>
      </c>
      <c r="W108" s="19" t="str">
        <f t="shared" ref="W108:W133" si="68">IF(O108&lt;&gt;"",(V108-N108)/V108,"")</f>
        <v/>
      </c>
    </row>
    <row r="109" spans="1:23" x14ac:dyDescent="0.25">
      <c r="A109" s="36"/>
      <c r="C109" s="3"/>
      <c r="D109" s="6">
        <f t="shared" si="65"/>
        <v>106</v>
      </c>
      <c r="E109" s="2"/>
      <c r="F109" s="2">
        <f t="shared" si="66"/>
        <v>0</v>
      </c>
      <c r="J109" s="1">
        <f t="shared" si="60"/>
        <v>0</v>
      </c>
      <c r="M109" s="8" t="str">
        <f t="shared" si="52"/>
        <v/>
      </c>
      <c r="N109" s="8" t="str">
        <f t="shared" si="53"/>
        <v/>
      </c>
      <c r="O109" s="1" t="str">
        <f t="shared" si="54"/>
        <v/>
      </c>
      <c r="P109" s="35" t="str">
        <f t="shared" si="55"/>
        <v/>
      </c>
      <c r="Q109" s="35" t="str">
        <f t="shared" si="61"/>
        <v/>
      </c>
      <c r="R109" s="6">
        <f t="shared" si="67"/>
        <v>0</v>
      </c>
      <c r="S109" s="6">
        <f>IF(AND(D109&lt;=L$4,P109&lt;&gt;"Y"),IF(N109&lt;VLOOKUP(O109,Runners!A$5:CY$183,S$1,FALSE),IF(Y$2="zero",0,Y$2),0),0)</f>
        <v>0</v>
      </c>
      <c r="T109" s="6">
        <f t="shared" si="63"/>
        <v>0</v>
      </c>
      <c r="U109" s="2"/>
      <c r="V109" s="2" t="str">
        <f>IF(O109&lt;&gt;"",VLOOKUP(O109,Runners!DE$5:DR$183,V$1,FALSE),"")</f>
        <v/>
      </c>
      <c r="W109" s="19" t="str">
        <f t="shared" si="68"/>
        <v/>
      </c>
    </row>
    <row r="110" spans="1:23" x14ac:dyDescent="0.25">
      <c r="B110" s="3"/>
      <c r="C110" s="3"/>
      <c r="D110" s="6">
        <f t="shared" si="65"/>
        <v>107</v>
      </c>
      <c r="E110" s="2"/>
      <c r="F110" s="2">
        <f t="shared" si="66"/>
        <v>0</v>
      </c>
      <c r="J110" s="1">
        <f t="shared" si="60"/>
        <v>0</v>
      </c>
      <c r="M110" s="8" t="str">
        <f t="shared" si="52"/>
        <v/>
      </c>
      <c r="N110" s="8" t="str">
        <f t="shared" si="53"/>
        <v/>
      </c>
      <c r="O110" s="1" t="str">
        <f t="shared" si="54"/>
        <v/>
      </c>
      <c r="P110" s="35" t="str">
        <f t="shared" si="55"/>
        <v/>
      </c>
      <c r="Q110" s="35" t="str">
        <f t="shared" si="61"/>
        <v/>
      </c>
      <c r="R110" s="6">
        <f t="shared" si="67"/>
        <v>0</v>
      </c>
      <c r="S110" s="6">
        <f>IF(AND(D110&lt;=L$4,P110&lt;&gt;"Y"),IF(N110&lt;VLOOKUP(O110,Runners!A$5:CY$183,S$1,FALSE),IF(Y$2="zero",0,Y$2),0),0)</f>
        <v>0</v>
      </c>
      <c r="T110" s="6">
        <f t="shared" si="63"/>
        <v>0</v>
      </c>
      <c r="U110" s="2"/>
      <c r="V110" s="2" t="str">
        <f>IF(O110&lt;&gt;"",VLOOKUP(O110,Runners!DE$5:DR$183,V$1,FALSE),"")</f>
        <v/>
      </c>
      <c r="W110" s="19" t="str">
        <f t="shared" si="68"/>
        <v/>
      </c>
    </row>
    <row r="111" spans="1:23" x14ac:dyDescent="0.25">
      <c r="C111" s="3"/>
      <c r="D111" s="6">
        <f t="shared" si="65"/>
        <v>108</v>
      </c>
      <c r="E111" s="2"/>
      <c r="F111" s="2">
        <f t="shared" si="66"/>
        <v>0</v>
      </c>
      <c r="J111" s="1">
        <f t="shared" si="60"/>
        <v>0</v>
      </c>
      <c r="M111" s="8" t="str">
        <f t="shared" si="52"/>
        <v/>
      </c>
      <c r="N111" s="8" t="str">
        <f t="shared" si="53"/>
        <v/>
      </c>
      <c r="O111" s="1" t="str">
        <f t="shared" si="54"/>
        <v/>
      </c>
      <c r="P111" s="35" t="str">
        <f t="shared" si="55"/>
        <v/>
      </c>
      <c r="Q111" s="35" t="str">
        <f t="shared" si="61"/>
        <v/>
      </c>
      <c r="R111" s="6">
        <f t="shared" si="67"/>
        <v>0</v>
      </c>
      <c r="S111" s="6">
        <f>IF(AND(D111&lt;=L$4,P111&lt;&gt;"Y"),IF(N111&lt;VLOOKUP(O111,Runners!A$5:CY$183,S$1,FALSE),IF(Y$2="zero",0,Y$2),0),0)</f>
        <v>0</v>
      </c>
      <c r="T111" s="6">
        <f t="shared" si="63"/>
        <v>0</v>
      </c>
      <c r="U111" s="2"/>
      <c r="V111" s="2" t="str">
        <f>IF(O111&lt;&gt;"",VLOOKUP(O111,Runners!DE$5:DR$183,V$1,FALSE),"")</f>
        <v/>
      </c>
      <c r="W111" s="19" t="str">
        <f t="shared" si="68"/>
        <v/>
      </c>
    </row>
    <row r="112" spans="1:23" x14ac:dyDescent="0.25">
      <c r="C112" s="3"/>
      <c r="D112" s="6">
        <f t="shared" si="65"/>
        <v>109</v>
      </c>
      <c r="E112" s="2"/>
      <c r="F112" s="2">
        <f t="shared" si="66"/>
        <v>0</v>
      </c>
      <c r="J112" s="1">
        <f t="shared" si="60"/>
        <v>0</v>
      </c>
      <c r="M112" s="8" t="str">
        <f t="shared" si="52"/>
        <v/>
      </c>
      <c r="N112" s="8" t="str">
        <f t="shared" si="53"/>
        <v/>
      </c>
      <c r="O112" s="1" t="str">
        <f t="shared" si="54"/>
        <v/>
      </c>
      <c r="P112" s="35" t="str">
        <f t="shared" si="55"/>
        <v/>
      </c>
      <c r="Q112" s="35" t="str">
        <f t="shared" si="61"/>
        <v/>
      </c>
      <c r="R112" s="6">
        <f t="shared" si="67"/>
        <v>0</v>
      </c>
      <c r="S112" s="6">
        <f>IF(AND(D112&lt;=L$4,P112&lt;&gt;"Y"),IF(N112&lt;VLOOKUP(O112,Runners!A$5:CY$183,S$1,FALSE),IF(Y$2="zero",0,Y$2),0),0)</f>
        <v>0</v>
      </c>
      <c r="T112" s="6">
        <f t="shared" si="63"/>
        <v>0</v>
      </c>
      <c r="U112" s="2"/>
      <c r="V112" s="2" t="str">
        <f>IF(O112&lt;&gt;"",VLOOKUP(O112,Runners!DE$5:DR$183,V$1,FALSE),"")</f>
        <v/>
      </c>
      <c r="W112" s="19" t="str">
        <f t="shared" si="68"/>
        <v/>
      </c>
    </row>
    <row r="113" spans="2:23" x14ac:dyDescent="0.25">
      <c r="C113" s="3"/>
      <c r="D113" s="6">
        <f t="shared" si="65"/>
        <v>110</v>
      </c>
      <c r="E113" s="2"/>
      <c r="F113" s="2">
        <f t="shared" si="66"/>
        <v>0</v>
      </c>
      <c r="J113" s="1">
        <f t="shared" si="60"/>
        <v>0</v>
      </c>
      <c r="M113" s="8" t="str">
        <f t="shared" si="52"/>
        <v/>
      </c>
      <c r="N113" s="8" t="str">
        <f t="shared" si="53"/>
        <v/>
      </c>
      <c r="O113" s="1" t="str">
        <f t="shared" si="54"/>
        <v/>
      </c>
      <c r="P113" s="35" t="str">
        <f t="shared" si="55"/>
        <v/>
      </c>
      <c r="Q113" s="35" t="str">
        <f t="shared" si="61"/>
        <v/>
      </c>
      <c r="R113" s="6">
        <f t="shared" si="67"/>
        <v>0</v>
      </c>
      <c r="S113" s="6">
        <f>IF(AND(D113&lt;=L$4,P113&lt;&gt;"Y"),IF(N113&lt;VLOOKUP(O113,Runners!A$5:CY$183,S$1,FALSE),IF(Y$2="zero",0,Y$2),0),0)</f>
        <v>0</v>
      </c>
      <c r="T113" s="6">
        <f t="shared" si="63"/>
        <v>0</v>
      </c>
      <c r="U113" s="2"/>
      <c r="V113" s="2" t="str">
        <f>IF(O113&lt;&gt;"",VLOOKUP(O113,Runners!DE$5:DR$183,V$1,FALSE),"")</f>
        <v/>
      </c>
      <c r="W113" s="19" t="str">
        <f t="shared" si="68"/>
        <v/>
      </c>
    </row>
    <row r="114" spans="2:23" x14ac:dyDescent="0.25">
      <c r="C114" s="3"/>
      <c r="D114" s="6">
        <f t="shared" si="65"/>
        <v>111</v>
      </c>
      <c r="E114" s="2"/>
      <c r="F114" s="2">
        <f t="shared" si="66"/>
        <v>0</v>
      </c>
      <c r="J114" s="1">
        <f t="shared" si="60"/>
        <v>0</v>
      </c>
      <c r="M114" s="8" t="str">
        <f t="shared" si="52"/>
        <v/>
      </c>
      <c r="N114" s="8" t="str">
        <f t="shared" si="53"/>
        <v/>
      </c>
      <c r="O114" s="1" t="str">
        <f t="shared" si="54"/>
        <v/>
      </c>
      <c r="P114" s="35" t="str">
        <f t="shared" si="55"/>
        <v/>
      </c>
      <c r="Q114" s="35" t="str">
        <f t="shared" si="61"/>
        <v/>
      </c>
      <c r="R114" s="6">
        <f t="shared" si="67"/>
        <v>0</v>
      </c>
      <c r="S114" s="6">
        <f>IF(AND(D114&lt;=L$4,P114&lt;&gt;"Y"),IF(N114&lt;VLOOKUP(O114,Runners!A$5:CY$183,S$1,FALSE),IF(Y$2="zero",0,Y$2),0),0)</f>
        <v>0</v>
      </c>
      <c r="T114" s="6">
        <f t="shared" si="63"/>
        <v>0</v>
      </c>
      <c r="U114" s="2"/>
      <c r="V114" s="2" t="str">
        <f>IF(O114&lt;&gt;"",VLOOKUP(O114,Runners!DE$5:DR$183,V$1,FALSE),"")</f>
        <v/>
      </c>
      <c r="W114" s="19" t="str">
        <f t="shared" si="68"/>
        <v/>
      </c>
    </row>
    <row r="115" spans="2:23" x14ac:dyDescent="0.25">
      <c r="C115" s="3"/>
      <c r="D115" s="6">
        <f t="shared" si="65"/>
        <v>112</v>
      </c>
      <c r="E115" s="2"/>
      <c r="F115" s="2">
        <f t="shared" si="66"/>
        <v>0</v>
      </c>
      <c r="J115" s="1">
        <f t="shared" si="60"/>
        <v>0</v>
      </c>
      <c r="M115" s="8" t="str">
        <f t="shared" si="52"/>
        <v/>
      </c>
      <c r="N115" s="8" t="str">
        <f t="shared" si="53"/>
        <v/>
      </c>
      <c r="O115" s="1" t="str">
        <f t="shared" si="54"/>
        <v/>
      </c>
      <c r="P115" s="35" t="str">
        <f t="shared" si="55"/>
        <v/>
      </c>
      <c r="Q115" s="35" t="str">
        <f t="shared" si="61"/>
        <v/>
      </c>
      <c r="R115" s="6">
        <f t="shared" si="67"/>
        <v>0</v>
      </c>
      <c r="S115" s="6">
        <f>IF(AND(D115&lt;=L$4,P115&lt;&gt;"Y"),IF(N115&lt;VLOOKUP(O115,Runners!A$5:CY$183,S$1,FALSE),IF(Y$2="zero",0,Y$2),0),0)</f>
        <v>0</v>
      </c>
      <c r="T115" s="6">
        <f t="shared" si="63"/>
        <v>0</v>
      </c>
      <c r="U115" s="2"/>
      <c r="V115" s="2" t="str">
        <f>IF(O115&lt;&gt;"",VLOOKUP(O115,Runners!DE$5:DR$183,V$1,FALSE),"")</f>
        <v/>
      </c>
      <c r="W115" s="19" t="str">
        <f t="shared" si="68"/>
        <v/>
      </c>
    </row>
    <row r="116" spans="2:23" x14ac:dyDescent="0.25">
      <c r="C116" s="3"/>
      <c r="D116" s="6">
        <f t="shared" si="65"/>
        <v>113</v>
      </c>
      <c r="E116" s="2"/>
      <c r="F116" s="2">
        <f t="shared" si="66"/>
        <v>0</v>
      </c>
      <c r="J116" s="1">
        <f t="shared" si="60"/>
        <v>0</v>
      </c>
      <c r="M116" s="8" t="str">
        <f t="shared" si="52"/>
        <v/>
      </c>
      <c r="N116" s="8" t="str">
        <f t="shared" si="53"/>
        <v/>
      </c>
      <c r="O116" s="1" t="str">
        <f t="shared" si="54"/>
        <v/>
      </c>
      <c r="P116" s="35" t="str">
        <f t="shared" si="55"/>
        <v/>
      </c>
      <c r="Q116" s="35" t="str">
        <f t="shared" si="61"/>
        <v/>
      </c>
      <c r="R116" s="6">
        <f t="shared" si="67"/>
        <v>0</v>
      </c>
      <c r="S116" s="6">
        <f>IF(AND(D116&lt;=L$4,P116&lt;&gt;"Y"),IF(N116&lt;VLOOKUP(O116,Runners!A$5:CY$183,S$1,FALSE),IF(Y$2="zero",0,Y$2),0),0)</f>
        <v>0</v>
      </c>
      <c r="T116" s="6">
        <f t="shared" si="63"/>
        <v>0</v>
      </c>
      <c r="U116" s="2"/>
      <c r="V116" s="2" t="str">
        <f>IF(O116&lt;&gt;"",VLOOKUP(O116,Runners!DE$5:DR$183,V$1,FALSE),"")</f>
        <v/>
      </c>
      <c r="W116" s="19" t="str">
        <f t="shared" si="68"/>
        <v/>
      </c>
    </row>
    <row r="117" spans="2:23" x14ac:dyDescent="0.25">
      <c r="C117" s="3"/>
      <c r="D117" s="6">
        <f t="shared" si="65"/>
        <v>114</v>
      </c>
      <c r="E117" s="2"/>
      <c r="F117" s="2">
        <f t="shared" si="66"/>
        <v>0</v>
      </c>
      <c r="J117" s="1">
        <f t="shared" si="60"/>
        <v>0</v>
      </c>
      <c r="M117" s="8" t="str">
        <f t="shared" si="52"/>
        <v/>
      </c>
      <c r="N117" s="8" t="str">
        <f t="shared" si="53"/>
        <v/>
      </c>
      <c r="O117" s="1" t="str">
        <f t="shared" si="54"/>
        <v/>
      </c>
      <c r="P117" s="35" t="str">
        <f t="shared" si="55"/>
        <v/>
      </c>
      <c r="Q117" s="35" t="str">
        <f t="shared" si="61"/>
        <v/>
      </c>
      <c r="R117" s="6">
        <f t="shared" si="67"/>
        <v>0</v>
      </c>
      <c r="S117" s="6">
        <f>IF(AND(D117&lt;=L$4,P117&lt;&gt;"Y"),IF(N117&lt;VLOOKUP(O117,Runners!A$5:CY$183,S$1,FALSE),IF(Y$2="zero",0,Y$2),0),0)</f>
        <v>0</v>
      </c>
      <c r="T117" s="6">
        <f t="shared" si="63"/>
        <v>0</v>
      </c>
      <c r="U117" s="2"/>
      <c r="V117" s="2" t="str">
        <f>IF(O117&lt;&gt;"",VLOOKUP(O117,Runners!DE$5:DR$183,V$1,FALSE),"")</f>
        <v/>
      </c>
      <c r="W117" s="19" t="str">
        <f t="shared" si="68"/>
        <v/>
      </c>
    </row>
    <row r="118" spans="2:23" x14ac:dyDescent="0.25">
      <c r="C118" s="3"/>
      <c r="D118" s="6">
        <f t="shared" si="65"/>
        <v>115</v>
      </c>
      <c r="E118" s="2"/>
      <c r="F118" s="2">
        <f t="shared" si="66"/>
        <v>0</v>
      </c>
      <c r="J118" s="1">
        <f t="shared" si="60"/>
        <v>0</v>
      </c>
      <c r="M118" s="8" t="str">
        <f t="shared" si="52"/>
        <v/>
      </c>
      <c r="N118" s="8" t="str">
        <f t="shared" si="53"/>
        <v/>
      </c>
      <c r="O118" s="1" t="str">
        <f t="shared" si="54"/>
        <v/>
      </c>
      <c r="P118" s="35" t="str">
        <f t="shared" si="55"/>
        <v/>
      </c>
      <c r="Q118" s="35" t="str">
        <f t="shared" si="61"/>
        <v/>
      </c>
      <c r="R118" s="6">
        <f t="shared" si="67"/>
        <v>0</v>
      </c>
      <c r="S118" s="6">
        <f>IF(AND(D118&lt;=L$4,P118&lt;&gt;"Y"),IF(N118&lt;VLOOKUP(O118,Runners!A$5:CY$183,S$1,FALSE),IF(Y$2="zero",0,Y$2),0),0)</f>
        <v>0</v>
      </c>
      <c r="T118" s="6">
        <f t="shared" si="63"/>
        <v>0</v>
      </c>
      <c r="U118" s="2"/>
      <c r="V118" s="2" t="str">
        <f>IF(O118&lt;&gt;"",VLOOKUP(O118,Runners!DE$5:DR$183,V$1,FALSE),"")</f>
        <v/>
      </c>
      <c r="W118" s="19" t="str">
        <f t="shared" si="68"/>
        <v/>
      </c>
    </row>
    <row r="119" spans="2:23" x14ac:dyDescent="0.25">
      <c r="B119" s="3"/>
      <c r="C119" s="3"/>
      <c r="D119" s="6">
        <f t="shared" si="65"/>
        <v>116</v>
      </c>
      <c r="E119" s="2"/>
      <c r="F119" s="2">
        <f t="shared" si="66"/>
        <v>0</v>
      </c>
      <c r="J119" s="1">
        <f t="shared" si="60"/>
        <v>0</v>
      </c>
      <c r="M119" s="8" t="str">
        <f t="shared" si="52"/>
        <v/>
      </c>
      <c r="N119" s="8" t="str">
        <f t="shared" si="53"/>
        <v/>
      </c>
      <c r="O119" s="1" t="str">
        <f t="shared" si="54"/>
        <v/>
      </c>
      <c r="P119" s="35" t="str">
        <f t="shared" si="55"/>
        <v/>
      </c>
      <c r="Q119" s="35" t="str">
        <f t="shared" si="61"/>
        <v/>
      </c>
      <c r="R119" s="6">
        <f t="shared" si="67"/>
        <v>0</v>
      </c>
      <c r="S119" s="6">
        <f>IF(AND(D119&lt;=L$4,P119&lt;&gt;"Y"),IF(N119&lt;VLOOKUP(O119,Runners!A$5:CY$183,S$1,FALSE),IF(Y$2="zero",0,Y$2),0),0)</f>
        <v>0</v>
      </c>
      <c r="T119" s="6">
        <f t="shared" si="63"/>
        <v>0</v>
      </c>
      <c r="U119" s="2"/>
      <c r="V119" s="2" t="str">
        <f>IF(O119&lt;&gt;"",VLOOKUP(O119,Runners!DE$5:DR$183,V$1,FALSE),"")</f>
        <v/>
      </c>
      <c r="W119" s="19" t="str">
        <f t="shared" si="68"/>
        <v/>
      </c>
    </row>
    <row r="120" spans="2:23" x14ac:dyDescent="0.25">
      <c r="C120" s="3"/>
      <c r="D120" s="6">
        <f t="shared" si="65"/>
        <v>117</v>
      </c>
      <c r="E120" s="2"/>
      <c r="F120" s="2">
        <f t="shared" si="66"/>
        <v>0</v>
      </c>
      <c r="J120" s="1">
        <f t="shared" si="60"/>
        <v>0</v>
      </c>
      <c r="M120" s="8" t="str">
        <f t="shared" si="52"/>
        <v/>
      </c>
      <c r="N120" s="8" t="str">
        <f t="shared" si="53"/>
        <v/>
      </c>
      <c r="O120" s="1" t="str">
        <f t="shared" si="54"/>
        <v/>
      </c>
      <c r="P120" s="35" t="str">
        <f t="shared" si="55"/>
        <v/>
      </c>
      <c r="Q120" s="35" t="str">
        <f t="shared" si="61"/>
        <v/>
      </c>
      <c r="R120" s="6">
        <f t="shared" si="67"/>
        <v>0</v>
      </c>
      <c r="S120" s="6">
        <f>IF(AND(D120&lt;=L$4,P120&lt;&gt;"Y"),IF(N120&lt;VLOOKUP(O120,Runners!A$5:CY$183,S$1,FALSE),IF(Y$2="zero",0,Y$2),0),0)</f>
        <v>0</v>
      </c>
      <c r="T120" s="6">
        <f t="shared" si="63"/>
        <v>0</v>
      </c>
      <c r="U120" s="2"/>
      <c r="V120" s="2" t="str">
        <f>IF(O120&lt;&gt;"",VLOOKUP(O120,Runners!DE$5:DR$183,V$1,FALSE),"")</f>
        <v/>
      </c>
      <c r="W120" s="19" t="str">
        <f t="shared" si="68"/>
        <v/>
      </c>
    </row>
    <row r="121" spans="2:23" x14ac:dyDescent="0.25">
      <c r="C121" s="3"/>
      <c r="D121" s="6">
        <f t="shared" si="65"/>
        <v>118</v>
      </c>
      <c r="E121" s="2"/>
      <c r="F121" s="2">
        <f t="shared" si="66"/>
        <v>0</v>
      </c>
      <c r="J121" s="1">
        <f t="shared" ref="J121:J133" si="69">A121</f>
        <v>0</v>
      </c>
      <c r="M121" s="8" t="str">
        <f t="shared" si="52"/>
        <v/>
      </c>
      <c r="N121" s="8" t="str">
        <f t="shared" si="53"/>
        <v/>
      </c>
      <c r="O121" s="1" t="str">
        <f t="shared" si="54"/>
        <v/>
      </c>
      <c r="P121" s="35" t="str">
        <f t="shared" si="55"/>
        <v/>
      </c>
      <c r="Q121" s="35" t="str">
        <f t="shared" si="61"/>
        <v/>
      </c>
      <c r="R121" s="6">
        <f t="shared" si="67"/>
        <v>0</v>
      </c>
      <c r="S121" s="6">
        <f>IF(AND(D121&lt;=L$4,P121&lt;&gt;"Y"),IF(N121&lt;VLOOKUP(O121,Runners!A$5:CY$183,S$1,FALSE),IF(Y$2="zero",0,Y$2),0),0)</f>
        <v>0</v>
      </c>
      <c r="T121" s="6">
        <f t="shared" si="63"/>
        <v>0</v>
      </c>
      <c r="U121" s="2"/>
      <c r="V121" s="2" t="str">
        <f>IF(O121&lt;&gt;"",VLOOKUP(O121,Runners!DE$5:DR$183,V$1,FALSE),"")</f>
        <v/>
      </c>
      <c r="W121" s="19" t="str">
        <f t="shared" si="68"/>
        <v/>
      </c>
    </row>
    <row r="122" spans="2:23" x14ac:dyDescent="0.25">
      <c r="C122" s="3"/>
      <c r="D122" s="6">
        <f t="shared" si="65"/>
        <v>119</v>
      </c>
      <c r="E122" s="2"/>
      <c r="F122" s="2">
        <f t="shared" si="66"/>
        <v>0</v>
      </c>
      <c r="J122" s="1">
        <f t="shared" si="69"/>
        <v>0</v>
      </c>
      <c r="M122" s="8" t="str">
        <f t="shared" si="52"/>
        <v/>
      </c>
      <c r="N122" s="8" t="str">
        <f t="shared" si="53"/>
        <v/>
      </c>
      <c r="O122" s="1" t="str">
        <f t="shared" si="54"/>
        <v/>
      </c>
      <c r="P122" s="35" t="str">
        <f t="shared" si="55"/>
        <v/>
      </c>
      <c r="Q122" s="35" t="str">
        <f t="shared" si="61"/>
        <v/>
      </c>
      <c r="R122" s="6">
        <f t="shared" si="67"/>
        <v>0</v>
      </c>
      <c r="S122" s="6">
        <f>IF(AND(D122&lt;=L$4,P122&lt;&gt;"Y"),IF(N122&lt;VLOOKUP(O122,Runners!A$5:CY$183,S$1,FALSE),IF(Y$2="zero",0,Y$2),0),0)</f>
        <v>0</v>
      </c>
      <c r="T122" s="6">
        <f t="shared" si="63"/>
        <v>0</v>
      </c>
      <c r="U122" s="2"/>
      <c r="V122" s="2" t="str">
        <f>IF(O122&lt;&gt;"",VLOOKUP(O122,Runners!DE$5:DR$183,V$1,FALSE),"")</f>
        <v/>
      </c>
      <c r="W122" s="19" t="str">
        <f t="shared" si="68"/>
        <v/>
      </c>
    </row>
    <row r="123" spans="2:23" x14ac:dyDescent="0.25">
      <c r="C123" s="3"/>
      <c r="D123" s="6">
        <f t="shared" si="65"/>
        <v>120</v>
      </c>
      <c r="E123" s="2"/>
      <c r="F123" s="2">
        <f t="shared" si="66"/>
        <v>0</v>
      </c>
      <c r="J123" s="1">
        <f t="shared" si="69"/>
        <v>0</v>
      </c>
      <c r="M123" s="8" t="str">
        <f t="shared" si="52"/>
        <v/>
      </c>
      <c r="N123" s="8" t="str">
        <f t="shared" si="53"/>
        <v/>
      </c>
      <c r="O123" s="1" t="str">
        <f t="shared" si="54"/>
        <v/>
      </c>
      <c r="P123" s="35" t="str">
        <f t="shared" si="55"/>
        <v/>
      </c>
      <c r="Q123" s="35" t="str">
        <f t="shared" si="61"/>
        <v/>
      </c>
      <c r="R123" s="6">
        <f t="shared" si="67"/>
        <v>0</v>
      </c>
      <c r="S123" s="6">
        <f>IF(AND(D123&lt;=L$4,P123&lt;&gt;"Y"),IF(N123&lt;VLOOKUP(O123,Runners!A$5:CY$183,S$1,FALSE),IF(Y$2="zero",0,Y$2),0),0)</f>
        <v>0</v>
      </c>
      <c r="T123" s="6">
        <f t="shared" si="63"/>
        <v>0</v>
      </c>
      <c r="U123" s="2"/>
      <c r="V123" s="2" t="str">
        <f>IF(O123&lt;&gt;"",VLOOKUP(O123,Runners!DE$5:DR$183,V$1,FALSE),"")</f>
        <v/>
      </c>
      <c r="W123" s="19" t="str">
        <f t="shared" si="68"/>
        <v/>
      </c>
    </row>
    <row r="124" spans="2:23" x14ac:dyDescent="0.25">
      <c r="C124" s="3"/>
      <c r="D124" s="6">
        <f t="shared" si="65"/>
        <v>121</v>
      </c>
      <c r="E124" s="2"/>
      <c r="F124" s="2">
        <f t="shared" si="66"/>
        <v>0</v>
      </c>
      <c r="J124" s="1">
        <f t="shared" si="69"/>
        <v>0</v>
      </c>
      <c r="M124" s="8" t="str">
        <f t="shared" si="52"/>
        <v/>
      </c>
      <c r="N124" s="8" t="str">
        <f t="shared" si="53"/>
        <v/>
      </c>
      <c r="O124" s="1" t="str">
        <f t="shared" si="54"/>
        <v/>
      </c>
      <c r="P124" s="35" t="str">
        <f t="shared" si="55"/>
        <v/>
      </c>
      <c r="Q124" s="35" t="str">
        <f t="shared" si="61"/>
        <v/>
      </c>
      <c r="R124" s="6">
        <f t="shared" si="67"/>
        <v>0</v>
      </c>
      <c r="S124" s="6">
        <f>IF(AND(D124&lt;=L$4,P124&lt;&gt;"Y"),IF(N124&lt;VLOOKUP(O124,Runners!A$5:CY$183,S$1,FALSE),IF(Y$2="zero",0,Y$2),0),0)</f>
        <v>0</v>
      </c>
      <c r="T124" s="6">
        <f t="shared" si="63"/>
        <v>0</v>
      </c>
      <c r="U124" s="2"/>
      <c r="V124" s="2" t="str">
        <f>IF(O124&lt;&gt;"",VLOOKUP(O124,Runners!DE$5:DR$183,V$1,FALSE),"")</f>
        <v/>
      </c>
      <c r="W124" s="19" t="str">
        <f t="shared" si="68"/>
        <v/>
      </c>
    </row>
    <row r="125" spans="2:23" x14ac:dyDescent="0.25">
      <c r="C125" s="3"/>
      <c r="D125" s="6">
        <f t="shared" si="65"/>
        <v>122</v>
      </c>
      <c r="E125" s="2"/>
      <c r="F125" s="2">
        <f t="shared" si="66"/>
        <v>0</v>
      </c>
      <c r="J125" s="1">
        <f t="shared" si="69"/>
        <v>0</v>
      </c>
      <c r="M125" s="8" t="str">
        <f t="shared" si="52"/>
        <v/>
      </c>
      <c r="N125" s="8" t="str">
        <f t="shared" si="53"/>
        <v/>
      </c>
      <c r="O125" s="1" t="str">
        <f t="shared" si="54"/>
        <v/>
      </c>
      <c r="P125" s="35" t="str">
        <f t="shared" si="55"/>
        <v/>
      </c>
      <c r="Q125" s="35" t="str">
        <f t="shared" si="61"/>
        <v/>
      </c>
      <c r="R125" s="6">
        <f t="shared" si="67"/>
        <v>0</v>
      </c>
      <c r="S125" s="6">
        <f>IF(AND(D125&lt;=L$4,P125&lt;&gt;"Y"),IF(N125&lt;VLOOKUP(O125,Runners!A$5:CY$183,S$1,FALSE),IF(Y$2="zero",0,Y$2),0),0)</f>
        <v>0</v>
      </c>
      <c r="T125" s="6">
        <f t="shared" si="63"/>
        <v>0</v>
      </c>
      <c r="U125" s="2"/>
      <c r="V125" s="2" t="str">
        <f>IF(O125&lt;&gt;"",VLOOKUP(O125,Runners!DE$5:DR$183,V$1,FALSE),"")</f>
        <v/>
      </c>
      <c r="W125" s="19" t="str">
        <f t="shared" si="68"/>
        <v/>
      </c>
    </row>
    <row r="126" spans="2:23" x14ac:dyDescent="0.25">
      <c r="C126" s="3"/>
      <c r="D126" s="6">
        <f t="shared" si="65"/>
        <v>123</v>
      </c>
      <c r="E126" s="2"/>
      <c r="F126" s="2">
        <f t="shared" si="66"/>
        <v>0</v>
      </c>
      <c r="J126" s="1">
        <f t="shared" si="69"/>
        <v>0</v>
      </c>
      <c r="M126" s="8" t="str">
        <f t="shared" si="52"/>
        <v/>
      </c>
      <c r="N126" s="8" t="str">
        <f t="shared" si="53"/>
        <v/>
      </c>
      <c r="O126" s="1" t="str">
        <f t="shared" si="54"/>
        <v/>
      </c>
      <c r="P126" s="35" t="str">
        <f t="shared" si="55"/>
        <v/>
      </c>
      <c r="Q126" s="35" t="str">
        <f t="shared" si="61"/>
        <v/>
      </c>
      <c r="R126" s="6">
        <f t="shared" si="67"/>
        <v>0</v>
      </c>
      <c r="S126" s="6">
        <f>IF(AND(D126&lt;=L$4,P126&lt;&gt;"Y"),IF(N126&lt;VLOOKUP(O126,Runners!A$5:CY$183,S$1,FALSE),IF(Y$2="zero",0,Y$2),0),0)</f>
        <v>0</v>
      </c>
      <c r="T126" s="6">
        <f t="shared" si="63"/>
        <v>0</v>
      </c>
      <c r="U126" s="2"/>
      <c r="V126" s="2" t="str">
        <f>IF(O126&lt;&gt;"",VLOOKUP(O126,Runners!DE$5:DR$183,V$1,FALSE),"")</f>
        <v/>
      </c>
      <c r="W126" s="19" t="str">
        <f t="shared" si="68"/>
        <v/>
      </c>
    </row>
    <row r="127" spans="2:23" x14ac:dyDescent="0.25">
      <c r="C127" s="3"/>
      <c r="D127" s="6">
        <f t="shared" si="65"/>
        <v>124</v>
      </c>
      <c r="E127" s="2"/>
      <c r="F127" s="2">
        <f t="shared" si="66"/>
        <v>0</v>
      </c>
      <c r="J127" s="1">
        <f t="shared" si="69"/>
        <v>0</v>
      </c>
      <c r="M127" s="8" t="str">
        <f t="shared" ref="M127:M158" si="70">IF(D127&lt;=L$4,SMALL(E$4:E$209,D127),"")</f>
        <v/>
      </c>
      <c r="N127" s="8" t="str">
        <f t="shared" ref="N127:N158" si="71">IF(D127&lt;=L$4,VLOOKUP(M127,E$4:F$209,2,FALSE),"")</f>
        <v/>
      </c>
      <c r="O127" s="1" t="str">
        <f t="shared" ref="O127:O158" si="72">IF(D127&lt;=L$4,VLOOKUP(M127,E$4:J$209,6,FALSE),"")</f>
        <v/>
      </c>
      <c r="P127" s="35" t="str">
        <f t="shared" ref="P127:P158" si="73">IF(D127&lt;=L$4,VLOOKUP(O127,A$4:B$209,2,FALSE),"")</f>
        <v/>
      </c>
      <c r="Q127" s="35" t="str">
        <f t="shared" si="61"/>
        <v/>
      </c>
      <c r="R127" s="6">
        <f t="shared" si="67"/>
        <v>0</v>
      </c>
      <c r="S127" s="6">
        <f>IF(AND(D127&lt;=L$4,P127&lt;&gt;"Y"),IF(N127&lt;VLOOKUP(O127,Runners!A$5:CY$183,S$1,FALSE),IF(Y$2="zero",0,Y$2),0),0)</f>
        <v>0</v>
      </c>
      <c r="T127" s="6">
        <f t="shared" ref="T127:T158" si="74">IF(AND(D127&lt;=L$4,P127&lt;&gt;"Y"),S127+R127,0)</f>
        <v>0</v>
      </c>
      <c r="U127" s="2"/>
      <c r="V127" s="2" t="str">
        <f>IF(O127&lt;&gt;"",VLOOKUP(O127,Runners!DE$5:DR$183,V$1,FALSE),"")</f>
        <v/>
      </c>
      <c r="W127" s="19" t="str">
        <f t="shared" si="68"/>
        <v/>
      </c>
    </row>
    <row r="128" spans="2:23" x14ac:dyDescent="0.25">
      <c r="B128" s="3"/>
      <c r="C128" s="3"/>
      <c r="D128" s="6">
        <f t="shared" si="65"/>
        <v>125</v>
      </c>
      <c r="E128" s="2"/>
      <c r="F128" s="2">
        <f t="shared" si="66"/>
        <v>0</v>
      </c>
      <c r="J128" s="1">
        <f t="shared" si="69"/>
        <v>0</v>
      </c>
      <c r="M128" s="8" t="str">
        <f t="shared" si="70"/>
        <v/>
      </c>
      <c r="N128" s="8" t="str">
        <f t="shared" si="71"/>
        <v/>
      </c>
      <c r="O128" s="1" t="str">
        <f t="shared" si="72"/>
        <v/>
      </c>
      <c r="P128" s="35" t="str">
        <f t="shared" si="73"/>
        <v/>
      </c>
      <c r="Q128" s="35" t="str">
        <f t="shared" ref="Q128:Q159" si="75">IF(D128&lt;=L$4,IF(P128="Y",Q127,Q127-1),"")</f>
        <v/>
      </c>
      <c r="R128" s="6">
        <f t="shared" si="67"/>
        <v>0</v>
      </c>
      <c r="S128" s="6">
        <f>IF(AND(D128&lt;=L$4,P128&lt;&gt;"Y"),IF(N128&lt;VLOOKUP(O128,Runners!A$5:CY$183,S$1,FALSE),IF(Y$2="zero",0,Y$2),0),0)</f>
        <v>0</v>
      </c>
      <c r="T128" s="6">
        <f t="shared" si="74"/>
        <v>0</v>
      </c>
      <c r="U128" s="2"/>
      <c r="V128" s="2" t="str">
        <f>IF(O128&lt;&gt;"",VLOOKUP(O128,Runners!DE$5:DR$183,V$1,FALSE),"")</f>
        <v/>
      </c>
      <c r="W128" s="19" t="str">
        <f t="shared" si="68"/>
        <v/>
      </c>
    </row>
    <row r="129" spans="1:23" x14ac:dyDescent="0.25">
      <c r="B129" s="3"/>
      <c r="C129" s="3"/>
      <c r="D129" s="6">
        <f t="shared" si="65"/>
        <v>126</v>
      </c>
      <c r="E129" s="2"/>
      <c r="F129" s="2">
        <f t="shared" si="66"/>
        <v>0</v>
      </c>
      <c r="J129" s="1">
        <f t="shared" si="69"/>
        <v>0</v>
      </c>
      <c r="M129" s="8" t="str">
        <f t="shared" si="70"/>
        <v/>
      </c>
      <c r="N129" s="8" t="str">
        <f t="shared" si="71"/>
        <v/>
      </c>
      <c r="O129" s="1" t="str">
        <f t="shared" si="72"/>
        <v/>
      </c>
      <c r="P129" s="35" t="str">
        <f t="shared" si="73"/>
        <v/>
      </c>
      <c r="Q129" s="35" t="str">
        <f t="shared" si="75"/>
        <v/>
      </c>
      <c r="R129" s="6">
        <f t="shared" si="67"/>
        <v>0</v>
      </c>
      <c r="S129" s="6">
        <f>IF(AND(D129&lt;=L$4,P129&lt;&gt;"Y"),IF(N129&lt;VLOOKUP(O129,Runners!A$5:CY$183,S$1,FALSE),IF(Y$2="zero",0,Y$2),0),0)</f>
        <v>0</v>
      </c>
      <c r="T129" s="6">
        <f t="shared" si="74"/>
        <v>0</v>
      </c>
      <c r="U129" s="2"/>
      <c r="V129" s="2" t="str">
        <f>IF(O129&lt;&gt;"",VLOOKUP(O129,Runners!DE$5:DR$183,V$1,FALSE),"")</f>
        <v/>
      </c>
      <c r="W129" s="19" t="str">
        <f t="shared" si="68"/>
        <v/>
      </c>
    </row>
    <row r="130" spans="1:23" x14ac:dyDescent="0.25">
      <c r="C130" s="3"/>
      <c r="D130" s="6">
        <f t="shared" si="65"/>
        <v>127</v>
      </c>
      <c r="E130" s="2"/>
      <c r="F130" s="2">
        <f t="shared" si="66"/>
        <v>0</v>
      </c>
      <c r="J130" s="1">
        <f t="shared" si="69"/>
        <v>0</v>
      </c>
      <c r="M130" s="8" t="str">
        <f t="shared" si="70"/>
        <v/>
      </c>
      <c r="N130" s="8" t="str">
        <f t="shared" si="71"/>
        <v/>
      </c>
      <c r="O130" s="1" t="str">
        <f t="shared" si="72"/>
        <v/>
      </c>
      <c r="P130" s="35" t="str">
        <f t="shared" si="73"/>
        <v/>
      </c>
      <c r="Q130" s="35" t="str">
        <f t="shared" si="75"/>
        <v/>
      </c>
      <c r="R130" s="6">
        <f t="shared" si="67"/>
        <v>0</v>
      </c>
      <c r="S130" s="6">
        <f>IF(AND(D130&lt;=L$4,P130&lt;&gt;"Y"),IF(N130&lt;VLOOKUP(O130,Runners!A$5:CY$183,S$1,FALSE),IF(Y$2="zero",0,Y$2),0),0)</f>
        <v>0</v>
      </c>
      <c r="T130" s="6">
        <f t="shared" si="74"/>
        <v>0</v>
      </c>
      <c r="U130" s="2"/>
      <c r="V130" s="2" t="str">
        <f>IF(O130&lt;&gt;"",VLOOKUP(O130,Runners!DE$5:DR$183,V$1,FALSE),"")</f>
        <v/>
      </c>
      <c r="W130" s="19" t="str">
        <f t="shared" si="68"/>
        <v/>
      </c>
    </row>
    <row r="131" spans="1:23" x14ac:dyDescent="0.25">
      <c r="C131" s="3"/>
      <c r="D131" s="6">
        <f t="shared" si="65"/>
        <v>128</v>
      </c>
      <c r="E131" s="2"/>
      <c r="F131" s="2">
        <f t="shared" si="66"/>
        <v>0</v>
      </c>
      <c r="J131" s="1">
        <f t="shared" si="69"/>
        <v>0</v>
      </c>
      <c r="M131" s="8" t="str">
        <f t="shared" si="70"/>
        <v/>
      </c>
      <c r="N131" s="8" t="str">
        <f t="shared" si="71"/>
        <v/>
      </c>
      <c r="O131" s="1" t="str">
        <f t="shared" si="72"/>
        <v/>
      </c>
      <c r="P131" s="35" t="str">
        <f t="shared" si="73"/>
        <v/>
      </c>
      <c r="Q131" s="35" t="str">
        <f t="shared" si="75"/>
        <v/>
      </c>
      <c r="R131" s="6">
        <f t="shared" si="67"/>
        <v>0</v>
      </c>
      <c r="S131" s="6">
        <f>IF(AND(D131&lt;=L$4,P131&lt;&gt;"Y"),IF(N131&lt;VLOOKUP(O131,Runners!A$5:CY$183,S$1,FALSE),IF(Y$2="zero",0,Y$2),0),0)</f>
        <v>0</v>
      </c>
      <c r="T131" s="6">
        <f t="shared" si="74"/>
        <v>0</v>
      </c>
      <c r="U131" s="2"/>
      <c r="V131" s="2" t="str">
        <f>IF(O131&lt;&gt;"",VLOOKUP(O131,Runners!DE$5:DR$183,V$1,FALSE),"")</f>
        <v/>
      </c>
      <c r="W131" s="19" t="str">
        <f t="shared" si="68"/>
        <v/>
      </c>
    </row>
    <row r="132" spans="1:23" x14ac:dyDescent="0.25">
      <c r="B132" s="3"/>
      <c r="C132" s="3"/>
      <c r="D132" s="6">
        <f t="shared" si="65"/>
        <v>129</v>
      </c>
      <c r="E132" s="2"/>
      <c r="F132" s="2">
        <f t="shared" si="66"/>
        <v>0</v>
      </c>
      <c r="J132" s="1">
        <f t="shared" si="69"/>
        <v>0</v>
      </c>
      <c r="M132" s="8" t="str">
        <f t="shared" si="70"/>
        <v/>
      </c>
      <c r="N132" s="8" t="str">
        <f t="shared" si="71"/>
        <v/>
      </c>
      <c r="O132" s="1" t="str">
        <f t="shared" si="72"/>
        <v/>
      </c>
      <c r="P132" s="35" t="str">
        <f t="shared" si="73"/>
        <v/>
      </c>
      <c r="Q132" s="35" t="str">
        <f t="shared" si="75"/>
        <v/>
      </c>
      <c r="R132" s="6">
        <f t="shared" si="67"/>
        <v>0</v>
      </c>
      <c r="S132" s="6">
        <f>IF(AND(D132&lt;=L$4,P132&lt;&gt;"Y"),IF(N132&lt;VLOOKUP(O132,Runners!A$5:CY$183,S$1,FALSE),IF(Y$2="zero",0,Y$2),0),0)</f>
        <v>0</v>
      </c>
      <c r="T132" s="6">
        <f t="shared" si="74"/>
        <v>0</v>
      </c>
      <c r="U132" s="2"/>
      <c r="V132" s="2" t="str">
        <f>IF(O132&lt;&gt;"",VLOOKUP(O132,Runners!DE$5:DR$183,V$1,FALSE),"")</f>
        <v/>
      </c>
      <c r="W132" s="19" t="str">
        <f t="shared" si="68"/>
        <v/>
      </c>
    </row>
    <row r="133" spans="1:23" x14ac:dyDescent="0.25">
      <c r="C133" s="3"/>
      <c r="D133" s="6">
        <f t="shared" si="65"/>
        <v>130</v>
      </c>
      <c r="E133" s="2"/>
      <c r="F133" s="2">
        <f t="shared" si="66"/>
        <v>0</v>
      </c>
      <c r="J133" s="1">
        <f t="shared" si="69"/>
        <v>0</v>
      </c>
      <c r="M133" s="8" t="str">
        <f t="shared" si="70"/>
        <v/>
      </c>
      <c r="N133" s="8" t="str">
        <f t="shared" si="71"/>
        <v/>
      </c>
      <c r="O133" s="1" t="str">
        <f t="shared" si="72"/>
        <v/>
      </c>
      <c r="P133" s="35" t="str">
        <f t="shared" si="73"/>
        <v/>
      </c>
      <c r="Q133" s="35" t="str">
        <f t="shared" si="75"/>
        <v/>
      </c>
      <c r="R133" s="6">
        <f t="shared" si="67"/>
        <v>0</v>
      </c>
      <c r="S133" s="6">
        <f>IF(AND(D133&lt;=L$4,P133&lt;&gt;"Y"),IF(N133&lt;VLOOKUP(O133,Runners!A$5:CY$183,S$1,FALSE),IF(Y$2="zero",0,Y$2),0),0)</f>
        <v>0</v>
      </c>
      <c r="T133" s="6">
        <f t="shared" si="74"/>
        <v>0</v>
      </c>
      <c r="U133" s="2"/>
      <c r="V133" s="2" t="str">
        <f>IF(O133&lt;&gt;"",VLOOKUP(O133,Runners!DE$5:DR$183,V$1,FALSE),"")</f>
        <v/>
      </c>
      <c r="W133" s="19" t="str">
        <f t="shared" si="68"/>
        <v/>
      </c>
    </row>
    <row r="134" spans="1:23" x14ac:dyDescent="0.25">
      <c r="B134" s="3"/>
      <c r="C134" s="3"/>
      <c r="D134" s="6">
        <f t="shared" si="65"/>
        <v>131</v>
      </c>
      <c r="E134" s="2"/>
      <c r="F134" s="2">
        <f t="shared" ref="F134:F165" si="76">IF(E134&gt;0,E134-C134,0)</f>
        <v>0</v>
      </c>
      <c r="J134" s="1">
        <f t="shared" ref="J134:J141" si="77">A134</f>
        <v>0</v>
      </c>
      <c r="M134" s="8" t="str">
        <f t="shared" si="70"/>
        <v/>
      </c>
      <c r="N134" s="8" t="str">
        <f t="shared" si="71"/>
        <v/>
      </c>
      <c r="O134" s="1" t="str">
        <f t="shared" si="72"/>
        <v/>
      </c>
      <c r="P134" s="35" t="str">
        <f t="shared" si="73"/>
        <v/>
      </c>
      <c r="Q134" s="35" t="str">
        <f t="shared" si="75"/>
        <v/>
      </c>
      <c r="R134" s="6">
        <f t="shared" ref="R134:R141" si="78">IF(Q134=Q133,0,IF(Q134&gt;0,Q134,1))</f>
        <v>0</v>
      </c>
      <c r="S134" s="6">
        <f>IF(AND(D134&lt;=L$4,P134&lt;&gt;"Y"),IF(N134&lt;VLOOKUP(O134,Runners!A$5:CY$183,S$1,FALSE),IF(Y$2="zero",0,Y$2),0),0)</f>
        <v>0</v>
      </c>
      <c r="T134" s="6">
        <f t="shared" si="74"/>
        <v>0</v>
      </c>
      <c r="U134" s="2"/>
      <c r="V134" s="2" t="str">
        <f>IF(O134&lt;&gt;"",VLOOKUP(O134,Runners!DE$5:DR$183,V$1,FALSE),"")</f>
        <v/>
      </c>
      <c r="W134" s="19" t="str">
        <f t="shared" ref="W134:W141" si="79">IF(O134&lt;&gt;"",(V134-N134)/V134,"")</f>
        <v/>
      </c>
    </row>
    <row r="135" spans="1:23" x14ac:dyDescent="0.25">
      <c r="C135" s="3"/>
      <c r="D135" s="6">
        <f t="shared" si="65"/>
        <v>132</v>
      </c>
      <c r="E135" s="2"/>
      <c r="F135" s="2">
        <f t="shared" si="76"/>
        <v>0</v>
      </c>
      <c r="J135" s="1">
        <f t="shared" si="77"/>
        <v>0</v>
      </c>
      <c r="M135" s="8" t="str">
        <f t="shared" si="70"/>
        <v/>
      </c>
      <c r="N135" s="8" t="str">
        <f t="shared" si="71"/>
        <v/>
      </c>
      <c r="O135" s="1" t="str">
        <f t="shared" si="72"/>
        <v/>
      </c>
      <c r="P135" s="35" t="str">
        <f t="shared" si="73"/>
        <v/>
      </c>
      <c r="Q135" s="35" t="str">
        <f t="shared" si="75"/>
        <v/>
      </c>
      <c r="R135" s="6">
        <f t="shared" si="78"/>
        <v>0</v>
      </c>
      <c r="S135" s="6">
        <f>IF(AND(D135&lt;=L$4,P135&lt;&gt;"Y"),IF(N135&lt;VLOOKUP(O135,Runners!A$5:CY$183,S$1,FALSE),IF(Y$2="zero",0,Y$2),0),0)</f>
        <v>0</v>
      </c>
      <c r="T135" s="6">
        <f t="shared" si="74"/>
        <v>0</v>
      </c>
      <c r="U135" s="2"/>
      <c r="V135" s="2" t="str">
        <f>IF(O135&lt;&gt;"",VLOOKUP(O135,Runners!DE$5:DR$183,V$1,FALSE),"")</f>
        <v/>
      </c>
      <c r="W135" s="19" t="str">
        <f t="shared" si="79"/>
        <v/>
      </c>
    </row>
    <row r="136" spans="1:23" x14ac:dyDescent="0.25">
      <c r="C136" s="3"/>
      <c r="D136" s="6">
        <f t="shared" si="65"/>
        <v>133</v>
      </c>
      <c r="E136" s="2"/>
      <c r="F136" s="2">
        <f t="shared" si="76"/>
        <v>0</v>
      </c>
      <c r="J136" s="1">
        <f t="shared" si="77"/>
        <v>0</v>
      </c>
      <c r="M136" s="8" t="str">
        <f t="shared" si="70"/>
        <v/>
      </c>
      <c r="N136" s="8" t="str">
        <f t="shared" si="71"/>
        <v/>
      </c>
      <c r="O136" s="1" t="str">
        <f t="shared" si="72"/>
        <v/>
      </c>
      <c r="P136" s="35" t="str">
        <f t="shared" si="73"/>
        <v/>
      </c>
      <c r="Q136" s="35" t="str">
        <f t="shared" si="75"/>
        <v/>
      </c>
      <c r="R136" s="6">
        <f t="shared" si="78"/>
        <v>0</v>
      </c>
      <c r="S136" s="6">
        <f>IF(AND(D136&lt;=L$4,P136&lt;&gt;"Y"),IF(N136&lt;VLOOKUP(O136,Runners!A$5:CY$183,S$1,FALSE),IF(Y$2="zero",0,Y$2),0),0)</f>
        <v>0</v>
      </c>
      <c r="T136" s="6">
        <f t="shared" si="74"/>
        <v>0</v>
      </c>
      <c r="U136" s="2"/>
      <c r="V136" s="2" t="str">
        <f>IF(O136&lt;&gt;"",VLOOKUP(O136,Runners!DE$5:DR$183,V$1,FALSE),"")</f>
        <v/>
      </c>
      <c r="W136" s="19" t="str">
        <f t="shared" si="79"/>
        <v/>
      </c>
    </row>
    <row r="137" spans="1:23" x14ac:dyDescent="0.25">
      <c r="C137" s="3"/>
      <c r="D137" s="6">
        <f t="shared" si="65"/>
        <v>134</v>
      </c>
      <c r="E137" s="2"/>
      <c r="F137" s="2">
        <f t="shared" si="76"/>
        <v>0</v>
      </c>
      <c r="J137" s="1">
        <f t="shared" si="77"/>
        <v>0</v>
      </c>
      <c r="M137" s="8" t="str">
        <f t="shared" si="70"/>
        <v/>
      </c>
      <c r="N137" s="8" t="str">
        <f t="shared" si="71"/>
        <v/>
      </c>
      <c r="O137" s="1" t="str">
        <f t="shared" si="72"/>
        <v/>
      </c>
      <c r="P137" s="35" t="str">
        <f t="shared" si="73"/>
        <v/>
      </c>
      <c r="Q137" s="35" t="str">
        <f t="shared" si="75"/>
        <v/>
      </c>
      <c r="R137" s="6">
        <f t="shared" si="78"/>
        <v>0</v>
      </c>
      <c r="S137" s="6">
        <f>IF(AND(D137&lt;=L$4,P137&lt;&gt;"Y"),IF(N137&lt;VLOOKUP(O137,Runners!A$5:CY$183,S$1,FALSE),IF(Y$2="zero",0,Y$2),0),0)</f>
        <v>0</v>
      </c>
      <c r="T137" s="6">
        <f t="shared" si="74"/>
        <v>0</v>
      </c>
      <c r="U137" s="2"/>
      <c r="V137" s="2" t="str">
        <f>IF(O137&lt;&gt;"",VLOOKUP(O137,Runners!DE$5:DR$183,V$1,FALSE),"")</f>
        <v/>
      </c>
      <c r="W137" s="19" t="str">
        <f t="shared" si="79"/>
        <v/>
      </c>
    </row>
    <row r="138" spans="1:23" x14ac:dyDescent="0.25">
      <c r="C138" s="3"/>
      <c r="D138" s="6">
        <f t="shared" si="65"/>
        <v>135</v>
      </c>
      <c r="E138" s="2"/>
      <c r="F138" s="2">
        <f t="shared" si="76"/>
        <v>0</v>
      </c>
      <c r="G138" s="38"/>
      <c r="J138" s="1">
        <f t="shared" si="77"/>
        <v>0</v>
      </c>
      <c r="M138" s="8" t="str">
        <f t="shared" si="70"/>
        <v/>
      </c>
      <c r="N138" s="8" t="str">
        <f t="shared" si="71"/>
        <v/>
      </c>
      <c r="O138" s="1" t="str">
        <f t="shared" si="72"/>
        <v/>
      </c>
      <c r="P138" s="35" t="str">
        <f t="shared" si="73"/>
        <v/>
      </c>
      <c r="Q138" s="35" t="str">
        <f t="shared" si="75"/>
        <v/>
      </c>
      <c r="R138" s="6">
        <f t="shared" si="78"/>
        <v>0</v>
      </c>
      <c r="S138" s="6">
        <f>IF(AND(D138&lt;=L$4,P138&lt;&gt;"Y"),IF(N138&lt;VLOOKUP(O138,Runners!A$5:CY$183,S$1,FALSE),IF(Y$2="zero",0,Y$2),0),0)</f>
        <v>0</v>
      </c>
      <c r="T138" s="6">
        <f t="shared" si="74"/>
        <v>0</v>
      </c>
      <c r="U138" s="2"/>
      <c r="V138" s="2" t="str">
        <f>IF(O138&lt;&gt;"",VLOOKUP(O138,Runners!DE$5:DR$183,V$1,FALSE),"")</f>
        <v/>
      </c>
      <c r="W138" s="19" t="str">
        <f t="shared" si="79"/>
        <v/>
      </c>
    </row>
    <row r="139" spans="1:23" x14ac:dyDescent="0.25">
      <c r="C139" s="3"/>
      <c r="D139" s="6">
        <f t="shared" si="65"/>
        <v>136</v>
      </c>
      <c r="E139" s="2"/>
      <c r="F139" s="2">
        <f t="shared" si="76"/>
        <v>0</v>
      </c>
      <c r="J139" s="1">
        <f t="shared" si="77"/>
        <v>0</v>
      </c>
      <c r="M139" s="8" t="str">
        <f t="shared" si="70"/>
        <v/>
      </c>
      <c r="N139" s="8" t="str">
        <f t="shared" si="71"/>
        <v/>
      </c>
      <c r="O139" s="1" t="str">
        <f t="shared" si="72"/>
        <v/>
      </c>
      <c r="P139" s="35" t="str">
        <f t="shared" si="73"/>
        <v/>
      </c>
      <c r="Q139" s="35" t="str">
        <f t="shared" si="75"/>
        <v/>
      </c>
      <c r="R139" s="6">
        <f t="shared" si="78"/>
        <v>0</v>
      </c>
      <c r="S139" s="6">
        <f>IF(AND(D139&lt;=L$4,P139&lt;&gt;"Y"),IF(N139&lt;VLOOKUP(O139,Runners!A$5:CY$183,S$1,FALSE),IF(Y$2="zero",0,Y$2),0),0)</f>
        <v>0</v>
      </c>
      <c r="T139" s="6">
        <f t="shared" si="74"/>
        <v>0</v>
      </c>
      <c r="U139" s="2"/>
      <c r="V139" s="2" t="str">
        <f>IF(O139&lt;&gt;"",VLOOKUP(O139,Runners!DE$5:DR$183,V$1,FALSE),"")</f>
        <v/>
      </c>
      <c r="W139" s="19" t="str">
        <f t="shared" si="79"/>
        <v/>
      </c>
    </row>
    <row r="140" spans="1:23" x14ac:dyDescent="0.25">
      <c r="C140" s="3"/>
      <c r="D140" s="6">
        <f t="shared" si="65"/>
        <v>137</v>
      </c>
      <c r="E140" s="2"/>
      <c r="F140" s="2">
        <f t="shared" si="76"/>
        <v>0</v>
      </c>
      <c r="J140" s="1">
        <f t="shared" si="77"/>
        <v>0</v>
      </c>
      <c r="M140" s="8" t="str">
        <f t="shared" si="70"/>
        <v/>
      </c>
      <c r="N140" s="8" t="str">
        <f t="shared" si="71"/>
        <v/>
      </c>
      <c r="O140" s="1" t="str">
        <f t="shared" si="72"/>
        <v/>
      </c>
      <c r="P140" s="35" t="str">
        <f t="shared" si="73"/>
        <v/>
      </c>
      <c r="Q140" s="35" t="str">
        <f t="shared" si="75"/>
        <v/>
      </c>
      <c r="R140" s="6">
        <f t="shared" si="78"/>
        <v>0</v>
      </c>
      <c r="S140" s="6">
        <f>IF(AND(D140&lt;=L$4,P140&lt;&gt;"Y"),IF(N140&lt;VLOOKUP(O140,Runners!A$5:CY$183,S$1,FALSE),IF(Y$2="zero",0,Y$2),0),0)</f>
        <v>0</v>
      </c>
      <c r="T140" s="6">
        <f t="shared" si="74"/>
        <v>0</v>
      </c>
      <c r="U140" s="2"/>
      <c r="V140" s="2" t="str">
        <f>IF(O140&lt;&gt;"",VLOOKUP(O140,Runners!DE$5:DR$183,V$1,FALSE),"")</f>
        <v/>
      </c>
      <c r="W140" s="19" t="str">
        <f t="shared" si="79"/>
        <v/>
      </c>
    </row>
    <row r="141" spans="1:23" x14ac:dyDescent="0.25">
      <c r="A141" s="36"/>
      <c r="C141" s="3"/>
      <c r="D141" s="6">
        <f t="shared" si="65"/>
        <v>138</v>
      </c>
      <c r="E141" s="2"/>
      <c r="F141" s="2">
        <f t="shared" si="76"/>
        <v>0</v>
      </c>
      <c r="J141" s="1">
        <f t="shared" si="77"/>
        <v>0</v>
      </c>
      <c r="M141" s="8" t="str">
        <f t="shared" si="70"/>
        <v/>
      </c>
      <c r="N141" s="8" t="str">
        <f t="shared" si="71"/>
        <v/>
      </c>
      <c r="O141" s="1" t="str">
        <f t="shared" si="72"/>
        <v/>
      </c>
      <c r="P141" s="35" t="str">
        <f t="shared" si="73"/>
        <v/>
      </c>
      <c r="Q141" s="35" t="str">
        <f t="shared" si="75"/>
        <v/>
      </c>
      <c r="R141" s="6">
        <f t="shared" si="78"/>
        <v>0</v>
      </c>
      <c r="S141" s="6">
        <f>IF(AND(D141&lt;=L$4,P141&lt;&gt;"Y"),IF(N141&lt;VLOOKUP(O141,Runners!A$5:CY$183,S$1,FALSE),IF(Y$2="zero",0,Y$2),0),0)</f>
        <v>0</v>
      </c>
      <c r="T141" s="6">
        <f t="shared" si="74"/>
        <v>0</v>
      </c>
      <c r="U141" s="2"/>
      <c r="V141" s="2" t="str">
        <f>IF(O141&lt;&gt;"",VLOOKUP(O141,Runners!DE$5:DR$183,V$1,FALSE),"")</f>
        <v/>
      </c>
      <c r="W141" s="19" t="str">
        <f t="shared" si="79"/>
        <v/>
      </c>
    </row>
    <row r="142" spans="1:23" x14ac:dyDescent="0.25">
      <c r="C142" s="3"/>
      <c r="D142" s="6">
        <f t="shared" si="65"/>
        <v>139</v>
      </c>
      <c r="E142" s="2"/>
      <c r="F142" s="2">
        <f t="shared" si="76"/>
        <v>0</v>
      </c>
      <c r="J142" s="1">
        <f t="shared" ref="J142:J152" si="80">A142</f>
        <v>0</v>
      </c>
      <c r="M142" s="8" t="str">
        <f t="shared" si="70"/>
        <v/>
      </c>
      <c r="N142" s="8" t="str">
        <f t="shared" si="71"/>
        <v/>
      </c>
      <c r="O142" s="1" t="str">
        <f t="shared" si="72"/>
        <v/>
      </c>
      <c r="P142" s="35" t="str">
        <f t="shared" si="73"/>
        <v/>
      </c>
      <c r="Q142" s="35" t="str">
        <f t="shared" si="75"/>
        <v/>
      </c>
      <c r="R142" s="6">
        <f t="shared" ref="R142:R152" si="81">IF(Q142=Q141,0,IF(Q142&gt;0,Q142,1))</f>
        <v>0</v>
      </c>
      <c r="S142" s="6">
        <f>IF(AND(D142&lt;=L$4,P142&lt;&gt;"Y"),IF(N142&lt;VLOOKUP(O142,Runners!A$5:CY$183,S$1,FALSE),IF(Y$2="zero",0,Y$2),0),0)</f>
        <v>0</v>
      </c>
      <c r="T142" s="6">
        <f t="shared" si="74"/>
        <v>0</v>
      </c>
      <c r="U142" s="2"/>
      <c r="V142" s="2" t="str">
        <f>IF(O142&lt;&gt;"",VLOOKUP(O142,Runners!DE$5:DR$183,V$1,FALSE),"")</f>
        <v/>
      </c>
      <c r="W142" s="19" t="str">
        <f t="shared" ref="W142:W152" si="82">IF(O142&lt;&gt;"",(V142-N142)/V142,"")</f>
        <v/>
      </c>
    </row>
    <row r="143" spans="1:23" x14ac:dyDescent="0.25">
      <c r="C143" s="3"/>
      <c r="D143" s="6">
        <f t="shared" si="65"/>
        <v>140</v>
      </c>
      <c r="E143" s="2"/>
      <c r="F143" s="2">
        <f t="shared" si="76"/>
        <v>0</v>
      </c>
      <c r="J143" s="1">
        <f t="shared" si="80"/>
        <v>0</v>
      </c>
      <c r="M143" s="8" t="str">
        <f t="shared" si="70"/>
        <v/>
      </c>
      <c r="N143" s="8" t="str">
        <f t="shared" si="71"/>
        <v/>
      </c>
      <c r="O143" s="1" t="str">
        <f t="shared" si="72"/>
        <v/>
      </c>
      <c r="P143" s="35" t="str">
        <f t="shared" si="73"/>
        <v/>
      </c>
      <c r="Q143" s="35" t="str">
        <f t="shared" si="75"/>
        <v/>
      </c>
      <c r="R143" s="6">
        <f t="shared" si="81"/>
        <v>0</v>
      </c>
      <c r="S143" s="6">
        <f>IF(AND(D143&lt;=L$4,P143&lt;&gt;"Y"),IF(N143&lt;VLOOKUP(O143,Runners!A$5:CY$183,S$1,FALSE),IF(Y$2="zero",0,Y$2),0),0)</f>
        <v>0</v>
      </c>
      <c r="T143" s="6">
        <f t="shared" si="74"/>
        <v>0</v>
      </c>
      <c r="U143" s="2"/>
      <c r="V143" s="2" t="str">
        <f>IF(O143&lt;&gt;"",VLOOKUP(O143,Runners!DE$5:DR$183,V$1,FALSE),"")</f>
        <v/>
      </c>
      <c r="W143" s="19" t="str">
        <f t="shared" si="82"/>
        <v/>
      </c>
    </row>
    <row r="144" spans="1:23" x14ac:dyDescent="0.25">
      <c r="C144" s="3"/>
      <c r="D144" s="6">
        <f t="shared" si="65"/>
        <v>141</v>
      </c>
      <c r="E144" s="2"/>
      <c r="F144" s="2">
        <f t="shared" si="76"/>
        <v>0</v>
      </c>
      <c r="J144" s="1">
        <f t="shared" si="80"/>
        <v>0</v>
      </c>
      <c r="M144" s="8" t="str">
        <f t="shared" si="70"/>
        <v/>
      </c>
      <c r="N144" s="8" t="str">
        <f t="shared" si="71"/>
        <v/>
      </c>
      <c r="O144" s="1" t="str">
        <f t="shared" si="72"/>
        <v/>
      </c>
      <c r="P144" s="35" t="str">
        <f t="shared" si="73"/>
        <v/>
      </c>
      <c r="Q144" s="35" t="str">
        <f t="shared" si="75"/>
        <v/>
      </c>
      <c r="R144" s="6">
        <f t="shared" si="81"/>
        <v>0</v>
      </c>
      <c r="S144" s="6">
        <f>IF(AND(D144&lt;=L$4,P144&lt;&gt;"Y"),IF(N144&lt;VLOOKUP(O144,Runners!A$5:CY$183,S$1,FALSE),IF(Y$2="zero",0,Y$2),0),0)</f>
        <v>0</v>
      </c>
      <c r="T144" s="6">
        <f t="shared" si="74"/>
        <v>0</v>
      </c>
      <c r="U144" s="2"/>
      <c r="V144" s="2" t="str">
        <f>IF(O144&lt;&gt;"",VLOOKUP(O144,Runners!DE$5:DR$183,V$1,FALSE),"")</f>
        <v/>
      </c>
      <c r="W144" s="19" t="str">
        <f t="shared" si="82"/>
        <v/>
      </c>
    </row>
    <row r="145" spans="2:23" x14ac:dyDescent="0.25">
      <c r="B145" s="3"/>
      <c r="C145" s="3"/>
      <c r="D145" s="6">
        <f t="shared" si="65"/>
        <v>142</v>
      </c>
      <c r="E145" s="2"/>
      <c r="F145" s="2">
        <f t="shared" si="76"/>
        <v>0</v>
      </c>
      <c r="J145" s="1">
        <f t="shared" si="80"/>
        <v>0</v>
      </c>
      <c r="M145" s="8" t="str">
        <f t="shared" si="70"/>
        <v/>
      </c>
      <c r="N145" s="8" t="str">
        <f t="shared" si="71"/>
        <v/>
      </c>
      <c r="O145" s="1" t="str">
        <f t="shared" si="72"/>
        <v/>
      </c>
      <c r="P145" s="35" t="str">
        <f t="shared" si="73"/>
        <v/>
      </c>
      <c r="Q145" s="35" t="str">
        <f t="shared" si="75"/>
        <v/>
      </c>
      <c r="R145" s="6">
        <f t="shared" si="81"/>
        <v>0</v>
      </c>
      <c r="S145" s="6">
        <f>IF(AND(D145&lt;=L$4,P145&lt;&gt;"Y"),IF(N145&lt;VLOOKUP(O145,Runners!A$5:CY$183,S$1,FALSE),IF(Y$2="zero",0,Y$2),0),0)</f>
        <v>0</v>
      </c>
      <c r="T145" s="6">
        <f t="shared" si="74"/>
        <v>0</v>
      </c>
      <c r="U145" s="2"/>
      <c r="V145" s="2" t="str">
        <f>IF(O145&lt;&gt;"",VLOOKUP(O145,Runners!DE$5:DR$183,V$1,FALSE),"")</f>
        <v/>
      </c>
      <c r="W145" s="19" t="str">
        <f t="shared" si="82"/>
        <v/>
      </c>
    </row>
    <row r="146" spans="2:23" x14ac:dyDescent="0.25">
      <c r="C146" s="3"/>
      <c r="D146" s="6">
        <f t="shared" si="65"/>
        <v>143</v>
      </c>
      <c r="E146" s="2"/>
      <c r="F146" s="2">
        <f t="shared" si="76"/>
        <v>0</v>
      </c>
      <c r="J146" s="1">
        <f t="shared" si="80"/>
        <v>0</v>
      </c>
      <c r="M146" s="8" t="str">
        <f t="shared" si="70"/>
        <v/>
      </c>
      <c r="N146" s="8" t="str">
        <f t="shared" si="71"/>
        <v/>
      </c>
      <c r="O146" s="1" t="str">
        <f t="shared" si="72"/>
        <v/>
      </c>
      <c r="P146" s="35" t="str">
        <f t="shared" si="73"/>
        <v/>
      </c>
      <c r="Q146" s="35" t="str">
        <f t="shared" si="75"/>
        <v/>
      </c>
      <c r="R146" s="6">
        <f t="shared" si="81"/>
        <v>0</v>
      </c>
      <c r="S146" s="6">
        <f>IF(AND(D146&lt;=L$4,P146&lt;&gt;"Y"),IF(N146&lt;VLOOKUP(O146,Runners!A$5:CY$183,S$1,FALSE),IF(Y$2="zero",0,Y$2),0),0)</f>
        <v>0</v>
      </c>
      <c r="T146" s="6">
        <f t="shared" si="74"/>
        <v>0</v>
      </c>
      <c r="U146" s="2"/>
      <c r="V146" s="2" t="str">
        <f>IF(O146&lt;&gt;"",VLOOKUP(O146,Runners!DE$5:DR$183,V$1,FALSE),"")</f>
        <v/>
      </c>
      <c r="W146" s="19" t="str">
        <f t="shared" si="82"/>
        <v/>
      </c>
    </row>
    <row r="147" spans="2:23" x14ac:dyDescent="0.25">
      <c r="C147" s="3"/>
      <c r="D147" s="6">
        <f t="shared" si="65"/>
        <v>144</v>
      </c>
      <c r="E147" s="2"/>
      <c r="F147" s="2">
        <f t="shared" si="76"/>
        <v>0</v>
      </c>
      <c r="J147" s="1">
        <f t="shared" si="80"/>
        <v>0</v>
      </c>
      <c r="M147" s="8" t="str">
        <f t="shared" si="70"/>
        <v/>
      </c>
      <c r="N147" s="8" t="str">
        <f t="shared" si="71"/>
        <v/>
      </c>
      <c r="O147" s="1" t="str">
        <f t="shared" si="72"/>
        <v/>
      </c>
      <c r="P147" s="35" t="str">
        <f t="shared" si="73"/>
        <v/>
      </c>
      <c r="Q147" s="35" t="str">
        <f t="shared" si="75"/>
        <v/>
      </c>
      <c r="R147" s="6">
        <f t="shared" si="81"/>
        <v>0</v>
      </c>
      <c r="S147" s="6">
        <f>IF(AND(D147&lt;=L$4,P147&lt;&gt;"Y"),IF(N147&lt;VLOOKUP(O147,Runners!A$5:CY$183,S$1,FALSE),IF(Y$2="zero",0,Y$2),0),0)</f>
        <v>0</v>
      </c>
      <c r="T147" s="6">
        <f t="shared" si="74"/>
        <v>0</v>
      </c>
      <c r="U147" s="2"/>
      <c r="V147" s="2" t="str">
        <f>IF(O147&lt;&gt;"",VLOOKUP(O147,Runners!DE$5:DR$183,V$1,FALSE),"")</f>
        <v/>
      </c>
      <c r="W147" s="19" t="str">
        <f t="shared" si="82"/>
        <v/>
      </c>
    </row>
    <row r="148" spans="2:23" x14ac:dyDescent="0.25">
      <c r="C148" s="3"/>
      <c r="D148" s="6">
        <f t="shared" si="65"/>
        <v>145</v>
      </c>
      <c r="E148" s="2"/>
      <c r="F148" s="2">
        <f t="shared" si="76"/>
        <v>0</v>
      </c>
      <c r="J148" s="1">
        <f t="shared" si="80"/>
        <v>0</v>
      </c>
      <c r="M148" s="8" t="str">
        <f t="shared" si="70"/>
        <v/>
      </c>
      <c r="N148" s="8" t="str">
        <f t="shared" si="71"/>
        <v/>
      </c>
      <c r="O148" s="1" t="str">
        <f t="shared" si="72"/>
        <v/>
      </c>
      <c r="P148" s="35" t="str">
        <f t="shared" si="73"/>
        <v/>
      </c>
      <c r="Q148" s="35" t="str">
        <f t="shared" si="75"/>
        <v/>
      </c>
      <c r="R148" s="6">
        <f t="shared" si="81"/>
        <v>0</v>
      </c>
      <c r="S148" s="6">
        <f>IF(AND(D148&lt;=L$4,P148&lt;&gt;"Y"),IF(N148&lt;VLOOKUP(O148,Runners!A$5:CY$183,S$1,FALSE),IF(Y$2="zero",0,Y$2),0),0)</f>
        <v>0</v>
      </c>
      <c r="T148" s="6">
        <f t="shared" si="74"/>
        <v>0</v>
      </c>
      <c r="U148" s="2"/>
      <c r="V148" s="2" t="str">
        <f>IF(O148&lt;&gt;"",VLOOKUP(O148,Runners!DE$5:DR$183,V$1,FALSE),"")</f>
        <v/>
      </c>
      <c r="W148" s="19" t="str">
        <f t="shared" si="82"/>
        <v/>
      </c>
    </row>
    <row r="149" spans="2:23" x14ac:dyDescent="0.25">
      <c r="C149" s="3"/>
      <c r="D149" s="6">
        <f t="shared" si="65"/>
        <v>146</v>
      </c>
      <c r="E149" s="2"/>
      <c r="F149" s="2">
        <f t="shared" si="76"/>
        <v>0</v>
      </c>
      <c r="J149" s="1">
        <f t="shared" si="80"/>
        <v>0</v>
      </c>
      <c r="M149" s="8" t="str">
        <f t="shared" si="70"/>
        <v/>
      </c>
      <c r="N149" s="8" t="str">
        <f t="shared" si="71"/>
        <v/>
      </c>
      <c r="O149" s="1" t="str">
        <f t="shared" si="72"/>
        <v/>
      </c>
      <c r="P149" s="35" t="str">
        <f t="shared" si="73"/>
        <v/>
      </c>
      <c r="Q149" s="35" t="str">
        <f t="shared" si="75"/>
        <v/>
      </c>
      <c r="R149" s="6">
        <f t="shared" si="81"/>
        <v>0</v>
      </c>
      <c r="S149" s="6">
        <f>IF(AND(D149&lt;=L$4,P149&lt;&gt;"Y"),IF(N149&lt;VLOOKUP(O149,Runners!A$5:CY$183,S$1,FALSE),IF(Y$2="zero",0,Y$2),0),0)</f>
        <v>0</v>
      </c>
      <c r="T149" s="6">
        <f t="shared" si="74"/>
        <v>0</v>
      </c>
      <c r="U149" s="2"/>
      <c r="V149" s="2" t="str">
        <f>IF(O149&lt;&gt;"",VLOOKUP(O149,Runners!DE$5:DR$183,V$1,FALSE),"")</f>
        <v/>
      </c>
      <c r="W149" s="19" t="str">
        <f t="shared" si="82"/>
        <v/>
      </c>
    </row>
    <row r="150" spans="2:23" x14ac:dyDescent="0.25">
      <c r="B150" s="3"/>
      <c r="C150" s="3"/>
      <c r="D150" s="6">
        <f t="shared" si="65"/>
        <v>147</v>
      </c>
      <c r="E150" s="2"/>
      <c r="F150" s="2">
        <f t="shared" si="76"/>
        <v>0</v>
      </c>
      <c r="J150" s="1">
        <f t="shared" si="80"/>
        <v>0</v>
      </c>
      <c r="M150" s="8" t="str">
        <f t="shared" si="70"/>
        <v/>
      </c>
      <c r="N150" s="8" t="str">
        <f t="shared" si="71"/>
        <v/>
      </c>
      <c r="O150" s="1" t="str">
        <f t="shared" si="72"/>
        <v/>
      </c>
      <c r="P150" s="35" t="str">
        <f t="shared" si="73"/>
        <v/>
      </c>
      <c r="Q150" s="35" t="str">
        <f t="shared" si="75"/>
        <v/>
      </c>
      <c r="R150" s="6">
        <f t="shared" si="81"/>
        <v>0</v>
      </c>
      <c r="S150" s="6">
        <f>IF(AND(D150&lt;=L$4,P150&lt;&gt;"Y"),IF(N150&lt;VLOOKUP(O150,Runners!A$5:CY$183,S$1,FALSE),IF(Y$2="zero",0,Y$2),0),0)</f>
        <v>0</v>
      </c>
      <c r="T150" s="6">
        <f t="shared" si="74"/>
        <v>0</v>
      </c>
      <c r="U150" s="2"/>
      <c r="V150" s="2" t="str">
        <f>IF(O150&lt;&gt;"",VLOOKUP(O150,Runners!DE$5:DR$183,V$1,FALSE),"")</f>
        <v/>
      </c>
      <c r="W150" s="19" t="str">
        <f t="shared" si="82"/>
        <v/>
      </c>
    </row>
    <row r="151" spans="2:23" x14ac:dyDescent="0.25">
      <c r="C151" s="3"/>
      <c r="D151" s="6">
        <f t="shared" si="65"/>
        <v>148</v>
      </c>
      <c r="E151" s="2"/>
      <c r="F151" s="2">
        <f t="shared" si="76"/>
        <v>0</v>
      </c>
      <c r="J151" s="1">
        <f t="shared" si="80"/>
        <v>0</v>
      </c>
      <c r="M151" s="8" t="str">
        <f t="shared" si="70"/>
        <v/>
      </c>
      <c r="N151" s="8" t="str">
        <f t="shared" si="71"/>
        <v/>
      </c>
      <c r="O151" s="1" t="str">
        <f t="shared" si="72"/>
        <v/>
      </c>
      <c r="P151" s="35" t="str">
        <f t="shared" si="73"/>
        <v/>
      </c>
      <c r="Q151" s="35" t="str">
        <f t="shared" si="75"/>
        <v/>
      </c>
      <c r="R151" s="6">
        <f t="shared" si="81"/>
        <v>0</v>
      </c>
      <c r="S151" s="6">
        <f>IF(AND(D151&lt;=L$4,P151&lt;&gt;"Y"),IF(N151&lt;VLOOKUP(O151,Runners!A$5:CY$183,S$1,FALSE),IF(Y$2="zero",0,Y$2),0),0)</f>
        <v>0</v>
      </c>
      <c r="T151" s="6">
        <f t="shared" si="74"/>
        <v>0</v>
      </c>
      <c r="U151" s="2"/>
      <c r="V151" s="2" t="str">
        <f>IF(O151&lt;&gt;"",VLOOKUP(O151,Runners!DE$5:DR$183,V$1,FALSE),"")</f>
        <v/>
      </c>
      <c r="W151" s="19" t="str">
        <f t="shared" si="82"/>
        <v/>
      </c>
    </row>
    <row r="152" spans="2:23" x14ac:dyDescent="0.25">
      <c r="C152" s="3"/>
      <c r="D152" s="6">
        <f t="shared" si="65"/>
        <v>149</v>
      </c>
      <c r="E152" s="2"/>
      <c r="F152" s="2">
        <f t="shared" si="76"/>
        <v>0</v>
      </c>
      <c r="J152" s="1">
        <f t="shared" si="80"/>
        <v>0</v>
      </c>
      <c r="M152" s="8" t="str">
        <f t="shared" si="70"/>
        <v/>
      </c>
      <c r="N152" s="8" t="str">
        <f t="shared" si="71"/>
        <v/>
      </c>
      <c r="O152" s="1" t="str">
        <f t="shared" si="72"/>
        <v/>
      </c>
      <c r="P152" s="35" t="str">
        <f t="shared" si="73"/>
        <v/>
      </c>
      <c r="Q152" s="35" t="str">
        <f t="shared" si="75"/>
        <v/>
      </c>
      <c r="R152" s="6">
        <f t="shared" si="81"/>
        <v>0</v>
      </c>
      <c r="S152" s="6">
        <f>IF(AND(D152&lt;=L$4,P152&lt;&gt;"Y"),IF(N152&lt;VLOOKUP(O152,Runners!A$5:CY$183,S$1,FALSE),IF(Y$2="zero",0,Y$2),0),0)</f>
        <v>0</v>
      </c>
      <c r="T152" s="6">
        <f t="shared" si="74"/>
        <v>0</v>
      </c>
      <c r="U152" s="2"/>
      <c r="V152" s="2" t="str">
        <f>IF(O152&lt;&gt;"",VLOOKUP(O152,Runners!DE$5:DR$183,V$1,FALSE),"")</f>
        <v/>
      </c>
      <c r="W152" s="19" t="str">
        <f t="shared" si="82"/>
        <v/>
      </c>
    </row>
    <row r="153" spans="2:23" x14ac:dyDescent="0.25">
      <c r="C153" s="3">
        <f>IF(A153&lt;&gt;"",VLOOKUP(A153,Runners!A$5:AX$183,C$1,FALSE),0)</f>
        <v>0</v>
      </c>
      <c r="D153" s="6">
        <f t="shared" si="65"/>
        <v>150</v>
      </c>
      <c r="E153" s="2"/>
      <c r="F153" s="2">
        <f t="shared" si="76"/>
        <v>0</v>
      </c>
      <c r="J153" s="1">
        <f t="shared" ref="J153:J204" si="83">A153</f>
        <v>0</v>
      </c>
      <c r="M153" s="8" t="str">
        <f t="shared" si="70"/>
        <v/>
      </c>
      <c r="N153" s="8" t="str">
        <f t="shared" si="71"/>
        <v/>
      </c>
      <c r="O153" s="1" t="str">
        <f t="shared" si="72"/>
        <v/>
      </c>
      <c r="P153" s="35" t="str">
        <f t="shared" si="73"/>
        <v/>
      </c>
      <c r="Q153" s="35" t="str">
        <f t="shared" si="75"/>
        <v/>
      </c>
      <c r="R153" s="6">
        <f t="shared" ref="R153:R204" si="84">IF(Q153=Q152,0,IF(Q153&gt;0,Q153,1))</f>
        <v>0</v>
      </c>
      <c r="S153" s="6">
        <f>IF(AND(D153&lt;=L$4,P153&lt;&gt;"Y"),IF(N153&lt;VLOOKUP(O153,Runners!A$5:CY$183,S$1,FALSE),IF(Y$2="zero",0,Y$2),0),0)</f>
        <v>0</v>
      </c>
      <c r="T153" s="6">
        <f t="shared" si="74"/>
        <v>0</v>
      </c>
      <c r="U153" s="2"/>
      <c r="V153" s="2" t="str">
        <f>IF(O153&lt;&gt;"",VLOOKUP(O153,Runners!DE$5:DR$183,V$1,FALSE),"")</f>
        <v/>
      </c>
      <c r="W153" s="19" t="str">
        <f t="shared" ref="W153:W204" si="85">IF(O153&lt;&gt;"",(V153-N153)/V153,"")</f>
        <v/>
      </c>
    </row>
    <row r="154" spans="2:23" x14ac:dyDescent="0.25">
      <c r="C154" s="3">
        <f>IF(A154&lt;&gt;"",VLOOKUP(A154,Runners!A$5:AX$183,C$1,FALSE),0)</f>
        <v>0</v>
      </c>
      <c r="D154" s="6">
        <f t="shared" si="65"/>
        <v>151</v>
      </c>
      <c r="E154" s="2"/>
      <c r="F154" s="2">
        <f t="shared" si="76"/>
        <v>0</v>
      </c>
      <c r="J154" s="1">
        <f t="shared" si="83"/>
        <v>0</v>
      </c>
      <c r="M154" s="8" t="str">
        <f t="shared" si="70"/>
        <v/>
      </c>
      <c r="N154" s="8" t="str">
        <f t="shared" si="71"/>
        <v/>
      </c>
      <c r="O154" s="1" t="str">
        <f t="shared" si="72"/>
        <v/>
      </c>
      <c r="P154" s="35" t="str">
        <f t="shared" si="73"/>
        <v/>
      </c>
      <c r="Q154" s="35" t="str">
        <f t="shared" si="75"/>
        <v/>
      </c>
      <c r="R154" s="6">
        <f t="shared" si="84"/>
        <v>0</v>
      </c>
      <c r="S154" s="6">
        <f>IF(AND(D154&lt;=L$4,P154&lt;&gt;"Y"),IF(N154&lt;VLOOKUP(O154,Runners!A$5:CY$183,S$1,FALSE),IF(Y$2="zero",0,Y$2),0),0)</f>
        <v>0</v>
      </c>
      <c r="T154" s="6">
        <f t="shared" si="74"/>
        <v>0</v>
      </c>
      <c r="U154" s="2"/>
      <c r="V154" s="2" t="str">
        <f>IF(O154&lt;&gt;"",VLOOKUP(O154,Runners!DE$5:DR$183,V$1,FALSE),"")</f>
        <v/>
      </c>
      <c r="W154" s="19" t="str">
        <f t="shared" si="85"/>
        <v/>
      </c>
    </row>
    <row r="155" spans="2:23" x14ac:dyDescent="0.25">
      <c r="C155" s="3">
        <f>IF(A155&lt;&gt;"",VLOOKUP(A155,Runners!A$5:AX$183,C$1,FALSE),0)</f>
        <v>0</v>
      </c>
      <c r="D155" s="6">
        <f t="shared" si="65"/>
        <v>152</v>
      </c>
      <c r="E155" s="2"/>
      <c r="F155" s="2">
        <f t="shared" si="76"/>
        <v>0</v>
      </c>
      <c r="J155" s="1">
        <f t="shared" si="83"/>
        <v>0</v>
      </c>
      <c r="M155" s="8" t="str">
        <f t="shared" si="70"/>
        <v/>
      </c>
      <c r="N155" s="8" t="str">
        <f t="shared" si="71"/>
        <v/>
      </c>
      <c r="O155" s="1" t="str">
        <f t="shared" si="72"/>
        <v/>
      </c>
      <c r="P155" s="35" t="str">
        <f t="shared" si="73"/>
        <v/>
      </c>
      <c r="Q155" s="35" t="str">
        <f t="shared" si="75"/>
        <v/>
      </c>
      <c r="R155" s="6">
        <f t="shared" si="84"/>
        <v>0</v>
      </c>
      <c r="S155" s="6">
        <f>IF(AND(D155&lt;=L$4,P155&lt;&gt;"Y"),IF(N155&lt;VLOOKUP(O155,Runners!A$5:CY$183,S$1,FALSE),IF(Y$2="zero",0,Y$2),0),0)</f>
        <v>0</v>
      </c>
      <c r="T155" s="6">
        <f t="shared" si="74"/>
        <v>0</v>
      </c>
      <c r="U155" s="2"/>
      <c r="V155" s="2" t="str">
        <f>IF(O155&lt;&gt;"",VLOOKUP(O155,Runners!DE$5:DR$183,V$1,FALSE),"")</f>
        <v/>
      </c>
      <c r="W155" s="19" t="str">
        <f t="shared" si="85"/>
        <v/>
      </c>
    </row>
    <row r="156" spans="2:23" x14ac:dyDescent="0.25">
      <c r="C156" s="3">
        <f>IF(A156&lt;&gt;"",VLOOKUP(A156,Runners!A$5:AX$183,C$1,FALSE),0)</f>
        <v>0</v>
      </c>
      <c r="D156" s="6">
        <f t="shared" si="65"/>
        <v>153</v>
      </c>
      <c r="E156" s="2"/>
      <c r="F156" s="2">
        <f t="shared" si="76"/>
        <v>0</v>
      </c>
      <c r="J156" s="1">
        <f t="shared" si="83"/>
        <v>0</v>
      </c>
      <c r="M156" s="8" t="str">
        <f t="shared" si="70"/>
        <v/>
      </c>
      <c r="N156" s="8" t="str">
        <f t="shared" si="71"/>
        <v/>
      </c>
      <c r="O156" s="1" t="str">
        <f t="shared" si="72"/>
        <v/>
      </c>
      <c r="P156" s="35" t="str">
        <f t="shared" si="73"/>
        <v/>
      </c>
      <c r="Q156" s="35" t="str">
        <f t="shared" si="75"/>
        <v/>
      </c>
      <c r="R156" s="6">
        <f t="shared" si="84"/>
        <v>0</v>
      </c>
      <c r="S156" s="6">
        <f>IF(AND(D156&lt;=L$4,P156&lt;&gt;"Y"),IF(N156&lt;VLOOKUP(O156,Runners!A$5:CY$183,S$1,FALSE),IF(Y$2="zero",0,Y$2),0),0)</f>
        <v>0</v>
      </c>
      <c r="T156" s="6">
        <f t="shared" si="74"/>
        <v>0</v>
      </c>
      <c r="U156" s="2"/>
      <c r="V156" s="2" t="str">
        <f>IF(O156&lt;&gt;"",VLOOKUP(O156,Runners!DE$5:DR$183,V$1,FALSE),"")</f>
        <v/>
      </c>
      <c r="W156" s="19" t="str">
        <f t="shared" si="85"/>
        <v/>
      </c>
    </row>
    <row r="157" spans="2:23" x14ac:dyDescent="0.25">
      <c r="C157" s="3">
        <f>IF(A157&lt;&gt;"",VLOOKUP(A157,Runners!A$5:AX$183,C$1,FALSE),0)</f>
        <v>0</v>
      </c>
      <c r="D157" s="6">
        <f t="shared" si="65"/>
        <v>154</v>
      </c>
      <c r="E157" s="2"/>
      <c r="F157" s="2">
        <f t="shared" si="76"/>
        <v>0</v>
      </c>
      <c r="J157" s="1">
        <f t="shared" si="83"/>
        <v>0</v>
      </c>
      <c r="M157" s="8" t="str">
        <f t="shared" si="70"/>
        <v/>
      </c>
      <c r="N157" s="8" t="str">
        <f t="shared" si="71"/>
        <v/>
      </c>
      <c r="O157" s="1" t="str">
        <f t="shared" si="72"/>
        <v/>
      </c>
      <c r="P157" s="35" t="str">
        <f t="shared" si="73"/>
        <v/>
      </c>
      <c r="Q157" s="35" t="str">
        <f t="shared" si="75"/>
        <v/>
      </c>
      <c r="R157" s="6">
        <f t="shared" si="84"/>
        <v>0</v>
      </c>
      <c r="S157" s="6">
        <f>IF(AND(D157&lt;=L$4,P157&lt;&gt;"Y"),IF(N157&lt;VLOOKUP(O157,Runners!A$5:CY$183,S$1,FALSE),IF(Y$2="zero",0,Y$2),0),0)</f>
        <v>0</v>
      </c>
      <c r="T157" s="6">
        <f t="shared" si="74"/>
        <v>0</v>
      </c>
      <c r="U157" s="2"/>
      <c r="V157" s="2" t="str">
        <f>IF(O157&lt;&gt;"",VLOOKUP(O157,Runners!DE$5:DR$183,V$1,FALSE),"")</f>
        <v/>
      </c>
      <c r="W157" s="19" t="str">
        <f t="shared" si="85"/>
        <v/>
      </c>
    </row>
    <row r="158" spans="2:23" x14ac:dyDescent="0.25">
      <c r="C158" s="3">
        <f>IF(A158&lt;&gt;"",VLOOKUP(A158,Runners!A$5:AX$183,C$1,FALSE),0)</f>
        <v>0</v>
      </c>
      <c r="D158" s="6">
        <f t="shared" si="65"/>
        <v>155</v>
      </c>
      <c r="E158" s="2"/>
      <c r="F158" s="2">
        <f t="shared" si="76"/>
        <v>0</v>
      </c>
      <c r="J158" s="1">
        <f t="shared" si="83"/>
        <v>0</v>
      </c>
      <c r="M158" s="8" t="str">
        <f t="shared" si="70"/>
        <v/>
      </c>
      <c r="N158" s="8" t="str">
        <f t="shared" si="71"/>
        <v/>
      </c>
      <c r="O158" s="1" t="str">
        <f t="shared" si="72"/>
        <v/>
      </c>
      <c r="P158" s="35" t="str">
        <f t="shared" si="73"/>
        <v/>
      </c>
      <c r="Q158" s="35" t="str">
        <f t="shared" si="75"/>
        <v/>
      </c>
      <c r="R158" s="6">
        <f t="shared" si="84"/>
        <v>0</v>
      </c>
      <c r="S158" s="6">
        <f>IF(AND(D158&lt;=L$4,P158&lt;&gt;"Y"),IF(N158&lt;VLOOKUP(O158,Runners!A$5:CY$183,S$1,FALSE),IF(Y$2="zero",0,Y$2),0),0)</f>
        <v>0</v>
      </c>
      <c r="T158" s="6">
        <f t="shared" si="74"/>
        <v>0</v>
      </c>
      <c r="U158" s="2"/>
      <c r="V158" s="2" t="str">
        <f>IF(O158&lt;&gt;"",VLOOKUP(O158,Runners!DE$5:DR$183,V$1,FALSE),"")</f>
        <v/>
      </c>
      <c r="W158" s="19" t="str">
        <f t="shared" si="85"/>
        <v/>
      </c>
    </row>
    <row r="159" spans="2:23" x14ac:dyDescent="0.25">
      <c r="C159" s="3">
        <f>IF(A159&lt;&gt;"",VLOOKUP(A159,Runners!A$5:AX$183,C$1,FALSE),0)</f>
        <v>0</v>
      </c>
      <c r="D159" s="6">
        <f t="shared" si="65"/>
        <v>156</v>
      </c>
      <c r="E159" s="2"/>
      <c r="F159" s="2">
        <f t="shared" si="76"/>
        <v>0</v>
      </c>
      <c r="J159" s="1">
        <f t="shared" si="83"/>
        <v>0</v>
      </c>
      <c r="M159" s="8" t="str">
        <f t="shared" ref="M159:M190" si="86">IF(D159&lt;=L$4,SMALL(E$4:E$209,D159),"")</f>
        <v/>
      </c>
      <c r="N159" s="8" t="str">
        <f t="shared" ref="N159:N190" si="87">IF(D159&lt;=L$4,VLOOKUP(M159,E$4:F$209,2,FALSE),"")</f>
        <v/>
      </c>
      <c r="O159" s="1" t="str">
        <f t="shared" ref="O159:O190" si="88">IF(D159&lt;=L$4,VLOOKUP(M159,E$4:J$209,6,FALSE),"")</f>
        <v/>
      </c>
      <c r="P159" s="35" t="str">
        <f t="shared" ref="P159:P190" si="89">IF(D159&lt;=L$4,VLOOKUP(O159,A$4:B$209,2,FALSE),"")</f>
        <v/>
      </c>
      <c r="Q159" s="35" t="str">
        <f t="shared" si="75"/>
        <v/>
      </c>
      <c r="R159" s="6">
        <f t="shared" si="84"/>
        <v>0</v>
      </c>
      <c r="S159" s="6">
        <f>IF(AND(D159&lt;=L$4,P159&lt;&gt;"Y"),IF(N159&lt;VLOOKUP(O159,Runners!A$5:CY$183,S$1,FALSE),IF(Y$2="zero",0,Y$2),0),0)</f>
        <v>0</v>
      </c>
      <c r="T159" s="6">
        <f t="shared" ref="T159:T190" si="90">IF(AND(D159&lt;=L$4,P159&lt;&gt;"Y"),S159+R159,0)</f>
        <v>0</v>
      </c>
      <c r="U159" s="2"/>
      <c r="V159" s="2" t="str">
        <f>IF(O159&lt;&gt;"",VLOOKUP(O159,Runners!DE$5:DR$183,V$1,FALSE),"")</f>
        <v/>
      </c>
      <c r="W159" s="19" t="str">
        <f t="shared" si="85"/>
        <v/>
      </c>
    </row>
    <row r="160" spans="2:23" x14ac:dyDescent="0.25">
      <c r="C160" s="3">
        <f>IF(A160&lt;&gt;"",VLOOKUP(A160,Runners!A$5:AX$183,C$1,FALSE),0)</f>
        <v>0</v>
      </c>
      <c r="D160" s="6">
        <f t="shared" si="65"/>
        <v>157</v>
      </c>
      <c r="E160" s="2"/>
      <c r="F160" s="2">
        <f t="shared" si="76"/>
        <v>0</v>
      </c>
      <c r="J160" s="1">
        <f t="shared" si="83"/>
        <v>0</v>
      </c>
      <c r="M160" s="8" t="str">
        <f t="shared" si="86"/>
        <v/>
      </c>
      <c r="N160" s="8" t="str">
        <f t="shared" si="87"/>
        <v/>
      </c>
      <c r="O160" s="1" t="str">
        <f t="shared" si="88"/>
        <v/>
      </c>
      <c r="P160" s="35" t="str">
        <f t="shared" si="89"/>
        <v/>
      </c>
      <c r="Q160" s="35" t="str">
        <f t="shared" ref="Q160:Q191" si="91">IF(D160&lt;=L$4,IF(P160="Y",Q159,Q159-1),"")</f>
        <v/>
      </c>
      <c r="R160" s="6">
        <f t="shared" si="84"/>
        <v>0</v>
      </c>
      <c r="S160" s="6">
        <f>IF(AND(D160&lt;=L$4,P160&lt;&gt;"Y"),IF(N160&lt;VLOOKUP(O160,Runners!A$5:CY$183,S$1,FALSE),IF(Y$2="zero",0,Y$2),0),0)</f>
        <v>0</v>
      </c>
      <c r="T160" s="6">
        <f t="shared" si="90"/>
        <v>0</v>
      </c>
      <c r="U160" s="2"/>
      <c r="V160" s="2" t="str">
        <f>IF(O160&lt;&gt;"",VLOOKUP(O160,Runners!DE$5:DR$183,V$1,FALSE),"")</f>
        <v/>
      </c>
      <c r="W160" s="19" t="str">
        <f t="shared" si="85"/>
        <v/>
      </c>
    </row>
    <row r="161" spans="3:23" x14ac:dyDescent="0.25">
      <c r="C161" s="3">
        <f>IF(A161&lt;&gt;"",VLOOKUP(A161,Runners!A$5:AX$183,C$1,FALSE),0)</f>
        <v>0</v>
      </c>
      <c r="D161" s="6">
        <f t="shared" si="65"/>
        <v>158</v>
      </c>
      <c r="E161" s="2"/>
      <c r="F161" s="2">
        <f t="shared" si="76"/>
        <v>0</v>
      </c>
      <c r="J161" s="1">
        <f t="shared" si="83"/>
        <v>0</v>
      </c>
      <c r="M161" s="8" t="str">
        <f t="shared" si="86"/>
        <v/>
      </c>
      <c r="N161" s="8" t="str">
        <f t="shared" si="87"/>
        <v/>
      </c>
      <c r="O161" s="1" t="str">
        <f t="shared" si="88"/>
        <v/>
      </c>
      <c r="P161" s="35" t="str">
        <f t="shared" si="89"/>
        <v/>
      </c>
      <c r="Q161" s="35" t="str">
        <f t="shared" si="91"/>
        <v/>
      </c>
      <c r="R161" s="6">
        <f t="shared" si="84"/>
        <v>0</v>
      </c>
      <c r="S161" s="6">
        <f>IF(AND(D161&lt;=L$4,P161&lt;&gt;"Y"),IF(N161&lt;VLOOKUP(O161,Runners!A$5:CY$183,S$1,FALSE),IF(Y$2="zero",0,Y$2),0),0)</f>
        <v>0</v>
      </c>
      <c r="T161" s="6">
        <f t="shared" si="90"/>
        <v>0</v>
      </c>
      <c r="U161" s="2"/>
      <c r="V161" s="2" t="str">
        <f>IF(O161&lt;&gt;"",VLOOKUP(O161,Runners!DE$5:DR$183,V$1,FALSE),"")</f>
        <v/>
      </c>
      <c r="W161" s="19" t="str">
        <f t="shared" si="85"/>
        <v/>
      </c>
    </row>
    <row r="162" spans="3:23" x14ac:dyDescent="0.25">
      <c r="C162" s="3">
        <f>IF(A162&lt;&gt;"",VLOOKUP(A162,Runners!A$5:AX$183,C$1,FALSE),0)</f>
        <v>0</v>
      </c>
      <c r="D162" s="6">
        <f t="shared" si="65"/>
        <v>159</v>
      </c>
      <c r="E162" s="2"/>
      <c r="F162" s="2">
        <f t="shared" si="76"/>
        <v>0</v>
      </c>
      <c r="J162" s="1">
        <f t="shared" si="83"/>
        <v>0</v>
      </c>
      <c r="M162" s="8" t="str">
        <f t="shared" si="86"/>
        <v/>
      </c>
      <c r="N162" s="8" t="str">
        <f t="shared" si="87"/>
        <v/>
      </c>
      <c r="O162" s="1" t="str">
        <f t="shared" si="88"/>
        <v/>
      </c>
      <c r="P162" s="35" t="str">
        <f t="shared" si="89"/>
        <v/>
      </c>
      <c r="Q162" s="35" t="str">
        <f t="shared" si="91"/>
        <v/>
      </c>
      <c r="R162" s="6">
        <f t="shared" si="84"/>
        <v>0</v>
      </c>
      <c r="S162" s="6">
        <f>IF(AND(D162&lt;=L$4,P162&lt;&gt;"Y"),IF(N162&lt;VLOOKUP(O162,Runners!A$5:CY$183,S$1,FALSE),IF(Y$2="zero",0,Y$2),0),0)</f>
        <v>0</v>
      </c>
      <c r="T162" s="6">
        <f t="shared" si="90"/>
        <v>0</v>
      </c>
      <c r="U162" s="2"/>
      <c r="V162" s="2" t="str">
        <f>IF(O162&lt;&gt;"",VLOOKUP(O162,Runners!DE$5:DR$183,V$1,FALSE),"")</f>
        <v/>
      </c>
      <c r="W162" s="19" t="str">
        <f t="shared" si="85"/>
        <v/>
      </c>
    </row>
    <row r="163" spans="3:23" x14ac:dyDescent="0.25">
      <c r="C163" s="3">
        <f>IF(A163&lt;&gt;"",VLOOKUP(A163,Runners!A$5:AX$183,C$1,FALSE),0)</f>
        <v>0</v>
      </c>
      <c r="D163" s="6">
        <f t="shared" si="65"/>
        <v>160</v>
      </c>
      <c r="E163" s="2"/>
      <c r="F163" s="2">
        <f t="shared" si="76"/>
        <v>0</v>
      </c>
      <c r="J163" s="1">
        <f t="shared" si="83"/>
        <v>0</v>
      </c>
      <c r="M163" s="8" t="str">
        <f t="shared" si="86"/>
        <v/>
      </c>
      <c r="N163" s="8" t="str">
        <f t="shared" si="87"/>
        <v/>
      </c>
      <c r="O163" s="1" t="str">
        <f t="shared" si="88"/>
        <v/>
      </c>
      <c r="P163" s="35" t="str">
        <f t="shared" si="89"/>
        <v/>
      </c>
      <c r="Q163" s="35" t="str">
        <f t="shared" si="91"/>
        <v/>
      </c>
      <c r="R163" s="6">
        <f t="shared" si="84"/>
        <v>0</v>
      </c>
      <c r="S163" s="6">
        <f>IF(AND(D163&lt;=L$4,P163&lt;&gt;"Y"),IF(N163&lt;VLOOKUP(O163,Runners!A$5:CY$183,S$1,FALSE),IF(Y$2="zero",0,Y$2),0),0)</f>
        <v>0</v>
      </c>
      <c r="T163" s="6">
        <f t="shared" si="90"/>
        <v>0</v>
      </c>
      <c r="U163" s="2"/>
      <c r="V163" s="2" t="str">
        <f>IF(O163&lt;&gt;"",VLOOKUP(O163,Runners!DE$5:DR$183,V$1,FALSE),"")</f>
        <v/>
      </c>
      <c r="W163" s="19" t="str">
        <f t="shared" si="85"/>
        <v/>
      </c>
    </row>
    <row r="164" spans="3:23" x14ac:dyDescent="0.25">
      <c r="C164" s="3">
        <f>IF(A164&lt;&gt;"",VLOOKUP(A164,Runners!A$5:AX$183,C$1,FALSE),0)</f>
        <v>0</v>
      </c>
      <c r="D164" s="6">
        <f t="shared" si="65"/>
        <v>161</v>
      </c>
      <c r="E164" s="2"/>
      <c r="F164" s="2">
        <f t="shared" si="76"/>
        <v>0</v>
      </c>
      <c r="J164" s="1">
        <f t="shared" si="83"/>
        <v>0</v>
      </c>
      <c r="M164" s="8" t="str">
        <f t="shared" si="86"/>
        <v/>
      </c>
      <c r="N164" s="8" t="str">
        <f t="shared" si="87"/>
        <v/>
      </c>
      <c r="O164" s="1" t="str">
        <f t="shared" si="88"/>
        <v/>
      </c>
      <c r="P164" s="35" t="str">
        <f t="shared" si="89"/>
        <v/>
      </c>
      <c r="Q164" s="35" t="str">
        <f t="shared" si="91"/>
        <v/>
      </c>
      <c r="R164" s="6">
        <f t="shared" si="84"/>
        <v>0</v>
      </c>
      <c r="S164" s="6">
        <f>IF(AND(D164&lt;=L$4,P164&lt;&gt;"Y"),IF(N164&lt;VLOOKUP(O164,Runners!A$5:CY$183,S$1,FALSE),IF(Y$2="zero",0,Y$2),0),0)</f>
        <v>0</v>
      </c>
      <c r="T164" s="6">
        <f t="shared" si="90"/>
        <v>0</v>
      </c>
      <c r="U164" s="2"/>
      <c r="V164" s="2" t="str">
        <f>IF(O164&lt;&gt;"",VLOOKUP(O164,Runners!DE$5:DR$183,V$1,FALSE),"")</f>
        <v/>
      </c>
      <c r="W164" s="19" t="str">
        <f t="shared" si="85"/>
        <v/>
      </c>
    </row>
    <row r="165" spans="3:23" x14ac:dyDescent="0.25">
      <c r="C165" s="3">
        <f>IF(A165&lt;&gt;"",VLOOKUP(A165,Runners!A$5:AX$183,C$1,FALSE),0)</f>
        <v>0</v>
      </c>
      <c r="D165" s="6">
        <f t="shared" si="65"/>
        <v>162</v>
      </c>
      <c r="E165" s="2"/>
      <c r="F165" s="2">
        <f t="shared" si="76"/>
        <v>0</v>
      </c>
      <c r="J165" s="1">
        <f t="shared" si="83"/>
        <v>0</v>
      </c>
      <c r="M165" s="8" t="str">
        <f t="shared" si="86"/>
        <v/>
      </c>
      <c r="N165" s="8" t="str">
        <f t="shared" si="87"/>
        <v/>
      </c>
      <c r="O165" s="1" t="str">
        <f t="shared" si="88"/>
        <v/>
      </c>
      <c r="P165" s="35" t="str">
        <f t="shared" si="89"/>
        <v/>
      </c>
      <c r="Q165" s="35" t="str">
        <f t="shared" si="91"/>
        <v/>
      </c>
      <c r="R165" s="6">
        <f t="shared" si="84"/>
        <v>0</v>
      </c>
      <c r="S165" s="6">
        <f>IF(AND(D165&lt;=L$4,P165&lt;&gt;"Y"),IF(N165&lt;VLOOKUP(O165,Runners!A$5:CY$183,S$1,FALSE),IF(Y$2="zero",0,Y$2),0),0)</f>
        <v>0</v>
      </c>
      <c r="T165" s="6">
        <f t="shared" si="90"/>
        <v>0</v>
      </c>
      <c r="U165" s="2"/>
      <c r="V165" s="2" t="str">
        <f>IF(O165&lt;&gt;"",VLOOKUP(O165,Runners!DE$5:DR$183,V$1,FALSE),"")</f>
        <v/>
      </c>
      <c r="W165" s="19" t="str">
        <f t="shared" si="85"/>
        <v/>
      </c>
    </row>
    <row r="166" spans="3:23" x14ac:dyDescent="0.25">
      <c r="C166" s="3">
        <f>IF(A166&lt;&gt;"",VLOOKUP(A166,Runners!A$5:AX$183,C$1,FALSE),0)</f>
        <v>0</v>
      </c>
      <c r="D166" s="6">
        <f t="shared" si="65"/>
        <v>163</v>
      </c>
      <c r="E166" s="2"/>
      <c r="F166" s="2">
        <f t="shared" ref="F166:F181" si="92">IF(E166&gt;0,E166-C166,0)</f>
        <v>0</v>
      </c>
      <c r="J166" s="1">
        <f t="shared" si="83"/>
        <v>0</v>
      </c>
      <c r="M166" s="8" t="str">
        <f t="shared" si="86"/>
        <v/>
      </c>
      <c r="N166" s="8" t="str">
        <f t="shared" si="87"/>
        <v/>
      </c>
      <c r="O166" s="1" t="str">
        <f t="shared" si="88"/>
        <v/>
      </c>
      <c r="P166" s="35" t="str">
        <f t="shared" si="89"/>
        <v/>
      </c>
      <c r="Q166" s="35" t="str">
        <f t="shared" si="91"/>
        <v/>
      </c>
      <c r="R166" s="6">
        <f t="shared" si="84"/>
        <v>0</v>
      </c>
      <c r="S166" s="6">
        <f>IF(AND(D166&lt;=L$4,P166&lt;&gt;"Y"),IF(N166&lt;VLOOKUP(O166,Runners!A$5:CY$183,S$1,FALSE),IF(Y$2="zero",0,Y$2),0),0)</f>
        <v>0</v>
      </c>
      <c r="T166" s="6">
        <f t="shared" si="90"/>
        <v>0</v>
      </c>
      <c r="U166" s="2"/>
      <c r="V166" s="2" t="str">
        <f>IF(O166&lt;&gt;"",VLOOKUP(O166,Runners!DE$5:DR$183,V$1,FALSE),"")</f>
        <v/>
      </c>
      <c r="W166" s="19" t="str">
        <f t="shared" si="85"/>
        <v/>
      </c>
    </row>
    <row r="167" spans="3:23" x14ac:dyDescent="0.25">
      <c r="C167" s="3">
        <f>IF(A167&lt;&gt;"",VLOOKUP(A167,Runners!A$5:AX$183,C$1,FALSE),0)</f>
        <v>0</v>
      </c>
      <c r="D167" s="6">
        <f t="shared" si="65"/>
        <v>164</v>
      </c>
      <c r="E167" s="2"/>
      <c r="F167" s="2">
        <f t="shared" si="92"/>
        <v>0</v>
      </c>
      <c r="J167" s="1">
        <f t="shared" si="83"/>
        <v>0</v>
      </c>
      <c r="M167" s="8" t="str">
        <f t="shared" si="86"/>
        <v/>
      </c>
      <c r="N167" s="8" t="str">
        <f t="shared" si="87"/>
        <v/>
      </c>
      <c r="O167" s="1" t="str">
        <f t="shared" si="88"/>
        <v/>
      </c>
      <c r="P167" s="35" t="str">
        <f t="shared" si="89"/>
        <v/>
      </c>
      <c r="Q167" s="35" t="str">
        <f t="shared" si="91"/>
        <v/>
      </c>
      <c r="R167" s="6">
        <f t="shared" si="84"/>
        <v>0</v>
      </c>
      <c r="S167" s="6">
        <f>IF(AND(D167&lt;=L$4,P167&lt;&gt;"Y"),IF(N167&lt;VLOOKUP(O167,Runners!A$5:CY$183,S$1,FALSE),IF(Y$2="zero",0,Y$2),0),0)</f>
        <v>0</v>
      </c>
      <c r="T167" s="6">
        <f t="shared" si="90"/>
        <v>0</v>
      </c>
      <c r="U167" s="2"/>
      <c r="V167" s="2" t="str">
        <f>IF(O167&lt;&gt;"",VLOOKUP(O167,Runners!DE$5:DR$183,V$1,FALSE),"")</f>
        <v/>
      </c>
      <c r="W167" s="19" t="str">
        <f t="shared" si="85"/>
        <v/>
      </c>
    </row>
    <row r="168" spans="3:23" x14ac:dyDescent="0.25">
      <c r="C168" s="3">
        <f>IF(A168&lt;&gt;"",VLOOKUP(A168,Runners!A$5:AX$183,C$1,FALSE),0)</f>
        <v>0</v>
      </c>
      <c r="D168" s="6">
        <f t="shared" si="65"/>
        <v>165</v>
      </c>
      <c r="E168" s="2"/>
      <c r="F168" s="2">
        <f t="shared" si="92"/>
        <v>0</v>
      </c>
      <c r="J168" s="1">
        <f t="shared" si="83"/>
        <v>0</v>
      </c>
      <c r="M168" s="8" t="str">
        <f t="shared" si="86"/>
        <v/>
      </c>
      <c r="N168" s="8" t="str">
        <f t="shared" si="87"/>
        <v/>
      </c>
      <c r="O168" s="1" t="str">
        <f t="shared" si="88"/>
        <v/>
      </c>
      <c r="P168" s="35" t="str">
        <f t="shared" si="89"/>
        <v/>
      </c>
      <c r="Q168" s="35" t="str">
        <f t="shared" si="91"/>
        <v/>
      </c>
      <c r="R168" s="6">
        <f t="shared" si="84"/>
        <v>0</v>
      </c>
      <c r="S168" s="6">
        <f>IF(AND(D168&lt;=L$4,P168&lt;&gt;"Y"),IF(N168&lt;VLOOKUP(O168,Runners!A$5:CY$183,S$1,FALSE),IF(Y$2="zero",0,Y$2),0),0)</f>
        <v>0</v>
      </c>
      <c r="T168" s="6">
        <f t="shared" si="90"/>
        <v>0</v>
      </c>
      <c r="U168" s="2"/>
      <c r="V168" s="2" t="str">
        <f>IF(O168&lt;&gt;"",VLOOKUP(O168,Runners!DE$5:DR$183,V$1,FALSE),"")</f>
        <v/>
      </c>
      <c r="W168" s="19" t="str">
        <f t="shared" si="85"/>
        <v/>
      </c>
    </row>
    <row r="169" spans="3:23" x14ac:dyDescent="0.25">
      <c r="C169" s="3">
        <f>IF(A169&lt;&gt;"",VLOOKUP(A169,Runners!A$5:AX$183,C$1,FALSE),0)</f>
        <v>0</v>
      </c>
      <c r="D169" s="6">
        <f t="shared" si="65"/>
        <v>166</v>
      </c>
      <c r="E169" s="2"/>
      <c r="F169" s="2">
        <f t="shared" si="92"/>
        <v>0</v>
      </c>
      <c r="J169" s="1">
        <f t="shared" si="83"/>
        <v>0</v>
      </c>
      <c r="M169" s="8" t="str">
        <f t="shared" si="86"/>
        <v/>
      </c>
      <c r="N169" s="8" t="str">
        <f t="shared" si="87"/>
        <v/>
      </c>
      <c r="O169" s="1" t="str">
        <f t="shared" si="88"/>
        <v/>
      </c>
      <c r="P169" s="35" t="str">
        <f t="shared" si="89"/>
        <v/>
      </c>
      <c r="Q169" s="35" t="str">
        <f t="shared" si="91"/>
        <v/>
      </c>
      <c r="R169" s="6">
        <f t="shared" si="84"/>
        <v>0</v>
      </c>
      <c r="S169" s="6">
        <f>IF(AND(D169&lt;=L$4,P169&lt;&gt;"Y"),IF(N169&lt;VLOOKUP(O169,Runners!A$5:CY$183,S$1,FALSE),IF(Y$2="zero",0,Y$2),0),0)</f>
        <v>0</v>
      </c>
      <c r="T169" s="6">
        <f t="shared" si="90"/>
        <v>0</v>
      </c>
      <c r="U169" s="2"/>
      <c r="V169" s="2" t="str">
        <f>IF(O169&lt;&gt;"",VLOOKUP(O169,Runners!DE$5:DR$183,V$1,FALSE),"")</f>
        <v/>
      </c>
      <c r="W169" s="19" t="str">
        <f t="shared" si="85"/>
        <v/>
      </c>
    </row>
    <row r="170" spans="3:23" x14ac:dyDescent="0.25">
      <c r="C170" s="3">
        <f>IF(A170&lt;&gt;"",VLOOKUP(A170,Runners!A$5:AX$183,C$1,FALSE),0)</f>
        <v>0</v>
      </c>
      <c r="D170" s="6">
        <f t="shared" si="65"/>
        <v>167</v>
      </c>
      <c r="E170" s="2"/>
      <c r="F170" s="2">
        <f t="shared" si="92"/>
        <v>0</v>
      </c>
      <c r="J170" s="1">
        <f t="shared" si="83"/>
        <v>0</v>
      </c>
      <c r="M170" s="8" t="str">
        <f t="shared" si="86"/>
        <v/>
      </c>
      <c r="N170" s="8" t="str">
        <f t="shared" si="87"/>
        <v/>
      </c>
      <c r="O170" s="1" t="str">
        <f t="shared" si="88"/>
        <v/>
      </c>
      <c r="P170" s="35" t="str">
        <f t="shared" si="89"/>
        <v/>
      </c>
      <c r="Q170" s="35" t="str">
        <f t="shared" si="91"/>
        <v/>
      </c>
      <c r="R170" s="6">
        <f t="shared" si="84"/>
        <v>0</v>
      </c>
      <c r="S170" s="6">
        <f>IF(AND(D170&lt;=L$4,P170&lt;&gt;"Y"),IF(N170&lt;VLOOKUP(O170,Runners!A$5:CY$183,S$1,FALSE),IF(Y$2="zero",0,Y$2),0),0)</f>
        <v>0</v>
      </c>
      <c r="T170" s="6">
        <f t="shared" si="90"/>
        <v>0</v>
      </c>
      <c r="U170" s="2"/>
      <c r="V170" s="2" t="str">
        <f>IF(O170&lt;&gt;"",VLOOKUP(O170,Runners!DE$5:DR$183,V$1,FALSE),"")</f>
        <v/>
      </c>
      <c r="W170" s="19" t="str">
        <f t="shared" si="85"/>
        <v/>
      </c>
    </row>
    <row r="171" spans="3:23" x14ac:dyDescent="0.25">
      <c r="C171" s="3">
        <f>IF(A171&lt;&gt;"",VLOOKUP(A171,Runners!A$5:AX$183,C$1,FALSE),0)</f>
        <v>0</v>
      </c>
      <c r="D171" s="6">
        <f t="shared" si="65"/>
        <v>168</v>
      </c>
      <c r="E171" s="2"/>
      <c r="F171" s="2">
        <f t="shared" si="92"/>
        <v>0</v>
      </c>
      <c r="J171" s="1">
        <f t="shared" si="83"/>
        <v>0</v>
      </c>
      <c r="M171" s="8" t="str">
        <f t="shared" si="86"/>
        <v/>
      </c>
      <c r="N171" s="8" t="str">
        <f t="shared" si="87"/>
        <v/>
      </c>
      <c r="O171" s="1" t="str">
        <f t="shared" si="88"/>
        <v/>
      </c>
      <c r="P171" s="35" t="str">
        <f t="shared" si="89"/>
        <v/>
      </c>
      <c r="Q171" s="35" t="str">
        <f t="shared" si="91"/>
        <v/>
      </c>
      <c r="R171" s="6">
        <f t="shared" si="84"/>
        <v>0</v>
      </c>
      <c r="S171" s="6">
        <f>IF(AND(D171&lt;=L$4,P171&lt;&gt;"Y"),IF(N171&lt;VLOOKUP(O171,Runners!A$5:CY$183,S$1,FALSE),IF(Y$2="zero",0,Y$2),0),0)</f>
        <v>0</v>
      </c>
      <c r="T171" s="6">
        <f t="shared" si="90"/>
        <v>0</v>
      </c>
      <c r="U171" s="2"/>
      <c r="V171" s="2" t="str">
        <f>IF(O171&lt;&gt;"",VLOOKUP(O171,Runners!DE$5:DR$183,V$1,FALSE),"")</f>
        <v/>
      </c>
      <c r="W171" s="19" t="str">
        <f t="shared" si="85"/>
        <v/>
      </c>
    </row>
    <row r="172" spans="3:23" x14ac:dyDescent="0.25">
      <c r="C172" s="3">
        <f>IF(A172&lt;&gt;"",VLOOKUP(A172,Runners!A$5:AX$183,C$1,FALSE),0)</f>
        <v>0</v>
      </c>
      <c r="D172" s="6">
        <f t="shared" ref="D172:D209" si="93">D171+1</f>
        <v>169</v>
      </c>
      <c r="E172" s="2"/>
      <c r="F172" s="2">
        <f t="shared" si="92"/>
        <v>0</v>
      </c>
      <c r="J172" s="1">
        <f t="shared" si="83"/>
        <v>0</v>
      </c>
      <c r="M172" s="8" t="str">
        <f t="shared" si="86"/>
        <v/>
      </c>
      <c r="N172" s="8" t="str">
        <f t="shared" si="87"/>
        <v/>
      </c>
      <c r="O172" s="1" t="str">
        <f t="shared" si="88"/>
        <v/>
      </c>
      <c r="P172" s="35" t="str">
        <f t="shared" si="89"/>
        <v/>
      </c>
      <c r="Q172" s="35" t="str">
        <f t="shared" si="91"/>
        <v/>
      </c>
      <c r="R172" s="6">
        <f t="shared" si="84"/>
        <v>0</v>
      </c>
      <c r="S172" s="6">
        <f>IF(AND(D172&lt;=L$4,P172&lt;&gt;"Y"),IF(N172&lt;VLOOKUP(O172,Runners!A$5:CY$183,S$1,FALSE),IF(Y$2="zero",0,Y$2),0),0)</f>
        <v>0</v>
      </c>
      <c r="T172" s="6">
        <f t="shared" si="90"/>
        <v>0</v>
      </c>
      <c r="U172" s="2"/>
      <c r="V172" s="2" t="str">
        <f>IF(O172&lt;&gt;"",VLOOKUP(O172,Runners!DE$5:DR$183,V$1,FALSE),"")</f>
        <v/>
      </c>
      <c r="W172" s="19" t="str">
        <f t="shared" si="85"/>
        <v/>
      </c>
    </row>
    <row r="173" spans="3:23" x14ac:dyDescent="0.25">
      <c r="C173" s="3">
        <f>IF(A173&lt;&gt;"",VLOOKUP(A173,Runners!A$5:AX$183,C$1,FALSE),0)</f>
        <v>0</v>
      </c>
      <c r="D173" s="6">
        <f t="shared" si="93"/>
        <v>170</v>
      </c>
      <c r="E173" s="2"/>
      <c r="F173" s="2">
        <f t="shared" si="92"/>
        <v>0</v>
      </c>
      <c r="J173" s="1">
        <f t="shared" si="83"/>
        <v>0</v>
      </c>
      <c r="M173" s="8" t="str">
        <f t="shared" si="86"/>
        <v/>
      </c>
      <c r="N173" s="8" t="str">
        <f t="shared" si="87"/>
        <v/>
      </c>
      <c r="O173" s="1" t="str">
        <f t="shared" si="88"/>
        <v/>
      </c>
      <c r="P173" s="35" t="str">
        <f t="shared" si="89"/>
        <v/>
      </c>
      <c r="Q173" s="35" t="str">
        <f t="shared" si="91"/>
        <v/>
      </c>
      <c r="R173" s="6">
        <f t="shared" si="84"/>
        <v>0</v>
      </c>
      <c r="S173" s="6">
        <f>IF(AND(D173&lt;=L$4,P173&lt;&gt;"Y"),IF(N173&lt;VLOOKUP(O173,Runners!A$5:CY$183,S$1,FALSE),IF(Y$2="zero",0,Y$2),0),0)</f>
        <v>0</v>
      </c>
      <c r="T173" s="6">
        <f t="shared" si="90"/>
        <v>0</v>
      </c>
      <c r="U173" s="2"/>
      <c r="V173" s="2" t="str">
        <f>IF(O173&lt;&gt;"",VLOOKUP(O173,Runners!DE$5:DR$183,V$1,FALSE),"")</f>
        <v/>
      </c>
      <c r="W173" s="19" t="str">
        <f t="shared" si="85"/>
        <v/>
      </c>
    </row>
    <row r="174" spans="3:23" x14ac:dyDescent="0.25">
      <c r="C174" s="3">
        <f>IF(A174&lt;&gt;"",VLOOKUP(A174,Runners!A$5:AX$183,C$1,FALSE),0)</f>
        <v>0</v>
      </c>
      <c r="D174" s="6">
        <f t="shared" si="93"/>
        <v>171</v>
      </c>
      <c r="E174" s="2"/>
      <c r="F174" s="2">
        <f t="shared" si="92"/>
        <v>0</v>
      </c>
      <c r="J174" s="1">
        <f t="shared" si="83"/>
        <v>0</v>
      </c>
      <c r="M174" s="8" t="str">
        <f t="shared" si="86"/>
        <v/>
      </c>
      <c r="N174" s="8" t="str">
        <f t="shared" si="87"/>
        <v/>
      </c>
      <c r="O174" s="1" t="str">
        <f t="shared" si="88"/>
        <v/>
      </c>
      <c r="P174" s="35" t="str">
        <f t="shared" si="89"/>
        <v/>
      </c>
      <c r="Q174" s="35" t="str">
        <f t="shared" si="91"/>
        <v/>
      </c>
      <c r="R174" s="6">
        <f t="shared" si="84"/>
        <v>0</v>
      </c>
      <c r="S174" s="6">
        <f>IF(AND(D174&lt;=L$4,P174&lt;&gt;"Y"),IF(N174&lt;VLOOKUP(O174,Runners!A$5:CY$183,S$1,FALSE),IF(Y$2="zero",0,Y$2),0),0)</f>
        <v>0</v>
      </c>
      <c r="T174" s="6">
        <f t="shared" si="90"/>
        <v>0</v>
      </c>
      <c r="U174" s="2"/>
      <c r="V174" s="2" t="str">
        <f>IF(O174&lt;&gt;"",VLOOKUP(O174,Runners!DE$5:DR$183,V$1,FALSE),"")</f>
        <v/>
      </c>
      <c r="W174" s="19" t="str">
        <f t="shared" si="85"/>
        <v/>
      </c>
    </row>
    <row r="175" spans="3:23" x14ac:dyDescent="0.25">
      <c r="C175" s="3">
        <f>IF(A175&lt;&gt;"",VLOOKUP(A175,Runners!A$5:AX$183,C$1,FALSE),0)</f>
        <v>0</v>
      </c>
      <c r="D175" s="6">
        <f t="shared" si="93"/>
        <v>172</v>
      </c>
      <c r="E175" s="2"/>
      <c r="F175" s="2">
        <f t="shared" si="92"/>
        <v>0</v>
      </c>
      <c r="J175" s="1">
        <f t="shared" si="83"/>
        <v>0</v>
      </c>
      <c r="M175" s="8" t="str">
        <f t="shared" si="86"/>
        <v/>
      </c>
      <c r="N175" s="8" t="str">
        <f t="shared" si="87"/>
        <v/>
      </c>
      <c r="O175" s="1" t="str">
        <f t="shared" si="88"/>
        <v/>
      </c>
      <c r="P175" s="35" t="str">
        <f t="shared" si="89"/>
        <v/>
      </c>
      <c r="Q175" s="35" t="str">
        <f t="shared" si="91"/>
        <v/>
      </c>
      <c r="R175" s="6">
        <f t="shared" si="84"/>
        <v>0</v>
      </c>
      <c r="S175" s="6">
        <f>IF(AND(D175&lt;=L$4,P175&lt;&gt;"Y"),IF(N175&lt;VLOOKUP(O175,Runners!A$5:CY$183,S$1,FALSE),IF(Y$2="zero",0,Y$2),0),0)</f>
        <v>0</v>
      </c>
      <c r="T175" s="6">
        <f t="shared" si="90"/>
        <v>0</v>
      </c>
      <c r="U175" s="2"/>
      <c r="V175" s="2" t="str">
        <f>IF(O175&lt;&gt;"",VLOOKUP(O175,Runners!DE$5:DR$183,V$1,FALSE),"")</f>
        <v/>
      </c>
      <c r="W175" s="19" t="str">
        <f t="shared" si="85"/>
        <v/>
      </c>
    </row>
    <row r="176" spans="3:23" x14ac:dyDescent="0.25">
      <c r="C176" s="3">
        <f>IF(A176&lt;&gt;"",VLOOKUP(A176,Runners!A$5:AX$183,C$1,FALSE),0)</f>
        <v>0</v>
      </c>
      <c r="D176" s="6">
        <f t="shared" si="93"/>
        <v>173</v>
      </c>
      <c r="E176" s="2"/>
      <c r="F176" s="2">
        <f t="shared" si="92"/>
        <v>0</v>
      </c>
      <c r="J176" s="1">
        <f t="shared" si="83"/>
        <v>0</v>
      </c>
      <c r="M176" s="8" t="str">
        <f t="shared" si="86"/>
        <v/>
      </c>
      <c r="N176" s="8" t="str">
        <f t="shared" si="87"/>
        <v/>
      </c>
      <c r="O176" s="1" t="str">
        <f t="shared" si="88"/>
        <v/>
      </c>
      <c r="P176" s="35" t="str">
        <f t="shared" si="89"/>
        <v/>
      </c>
      <c r="Q176" s="35" t="str">
        <f t="shared" si="91"/>
        <v/>
      </c>
      <c r="R176" s="6">
        <f t="shared" si="84"/>
        <v>0</v>
      </c>
      <c r="S176" s="6">
        <f>IF(AND(D176&lt;=L$4,P176&lt;&gt;"Y"),IF(N176&lt;VLOOKUP(O176,Runners!A$5:CY$183,S$1,FALSE),IF(Y$2="zero",0,Y$2),0),0)</f>
        <v>0</v>
      </c>
      <c r="T176" s="6">
        <f t="shared" si="90"/>
        <v>0</v>
      </c>
      <c r="U176" s="2"/>
      <c r="V176" s="2" t="str">
        <f>IF(O176&lt;&gt;"",VLOOKUP(O176,Runners!DE$5:DR$183,V$1,FALSE),"")</f>
        <v/>
      </c>
      <c r="W176" s="19" t="str">
        <f t="shared" si="85"/>
        <v/>
      </c>
    </row>
    <row r="177" spans="3:23" x14ac:dyDescent="0.25">
      <c r="C177" s="3">
        <f>IF(A177&lt;&gt;"",VLOOKUP(A177,Runners!A$5:AX$183,C$1,FALSE),0)</f>
        <v>0</v>
      </c>
      <c r="D177" s="6">
        <f t="shared" si="93"/>
        <v>174</v>
      </c>
      <c r="E177" s="2"/>
      <c r="F177" s="2">
        <f t="shared" si="92"/>
        <v>0</v>
      </c>
      <c r="J177" s="1">
        <f t="shared" si="83"/>
        <v>0</v>
      </c>
      <c r="M177" s="8" t="str">
        <f t="shared" si="86"/>
        <v/>
      </c>
      <c r="N177" s="8" t="str">
        <f t="shared" si="87"/>
        <v/>
      </c>
      <c r="O177" s="1" t="str">
        <f t="shared" si="88"/>
        <v/>
      </c>
      <c r="P177" s="35" t="str">
        <f t="shared" si="89"/>
        <v/>
      </c>
      <c r="Q177" s="35" t="str">
        <f t="shared" si="91"/>
        <v/>
      </c>
      <c r="R177" s="6">
        <f t="shared" si="84"/>
        <v>0</v>
      </c>
      <c r="S177" s="6">
        <f>IF(AND(D177&lt;=L$4,P177&lt;&gt;"Y"),IF(N177&lt;VLOOKUP(O177,Runners!A$5:CY$183,S$1,FALSE),IF(Y$2="zero",0,Y$2),0),0)</f>
        <v>0</v>
      </c>
      <c r="T177" s="6">
        <f t="shared" si="90"/>
        <v>0</v>
      </c>
      <c r="U177" s="2"/>
      <c r="V177" s="2" t="str">
        <f>IF(O177&lt;&gt;"",VLOOKUP(O177,Runners!DE$5:DR$183,V$1,FALSE),"")</f>
        <v/>
      </c>
      <c r="W177" s="19" t="str">
        <f t="shared" si="85"/>
        <v/>
      </c>
    </row>
    <row r="178" spans="3:23" x14ac:dyDescent="0.25">
      <c r="C178" s="3">
        <f>IF(A178&lt;&gt;"",VLOOKUP(A178,Runners!A$5:AX$183,C$1,FALSE),0)</f>
        <v>0</v>
      </c>
      <c r="D178" s="6">
        <f t="shared" si="93"/>
        <v>175</v>
      </c>
      <c r="E178" s="2"/>
      <c r="F178" s="2">
        <f t="shared" si="92"/>
        <v>0</v>
      </c>
      <c r="J178" s="1">
        <f t="shared" si="83"/>
        <v>0</v>
      </c>
      <c r="M178" s="8" t="str">
        <f t="shared" si="86"/>
        <v/>
      </c>
      <c r="N178" s="8" t="str">
        <f t="shared" si="87"/>
        <v/>
      </c>
      <c r="O178" s="1" t="str">
        <f t="shared" si="88"/>
        <v/>
      </c>
      <c r="P178" s="35" t="str">
        <f t="shared" si="89"/>
        <v/>
      </c>
      <c r="Q178" s="35" t="str">
        <f t="shared" si="91"/>
        <v/>
      </c>
      <c r="R178" s="6">
        <f t="shared" si="84"/>
        <v>0</v>
      </c>
      <c r="S178" s="6">
        <f>IF(AND(D178&lt;=L$4,P178&lt;&gt;"Y"),IF(N178&lt;VLOOKUP(O178,Runners!A$5:CY$183,S$1,FALSE),IF(Y$2="zero",0,Y$2),0),0)</f>
        <v>0</v>
      </c>
      <c r="T178" s="6">
        <f t="shared" si="90"/>
        <v>0</v>
      </c>
      <c r="U178" s="2"/>
      <c r="V178" s="2" t="str">
        <f>IF(O178&lt;&gt;"",VLOOKUP(O178,Runners!DE$5:DR$183,V$1,FALSE),"")</f>
        <v/>
      </c>
      <c r="W178" s="19" t="str">
        <f t="shared" si="85"/>
        <v/>
      </c>
    </row>
    <row r="179" spans="3:23" x14ac:dyDescent="0.25">
      <c r="C179" s="3">
        <f>IF(A179&lt;&gt;"",VLOOKUP(A179,Runners!A$5:AX$183,C$1,FALSE),0)</f>
        <v>0</v>
      </c>
      <c r="D179" s="6">
        <f t="shared" si="93"/>
        <v>176</v>
      </c>
      <c r="E179" s="2"/>
      <c r="F179" s="2">
        <f t="shared" si="92"/>
        <v>0</v>
      </c>
      <c r="J179" s="1">
        <f t="shared" si="83"/>
        <v>0</v>
      </c>
      <c r="M179" s="8" t="str">
        <f t="shared" si="86"/>
        <v/>
      </c>
      <c r="N179" s="8" t="str">
        <f t="shared" si="87"/>
        <v/>
      </c>
      <c r="O179" s="1" t="str">
        <f t="shared" si="88"/>
        <v/>
      </c>
      <c r="P179" s="35" t="str">
        <f t="shared" si="89"/>
        <v/>
      </c>
      <c r="Q179" s="35" t="str">
        <f t="shared" si="91"/>
        <v/>
      </c>
      <c r="R179" s="6">
        <f t="shared" si="84"/>
        <v>0</v>
      </c>
      <c r="S179" s="6">
        <f>IF(AND(D179&lt;=L$4,P179&lt;&gt;"Y"),IF(N179&lt;VLOOKUP(O179,Runners!A$5:CY$183,S$1,FALSE),IF(Y$2="zero",0,Y$2),0),0)</f>
        <v>0</v>
      </c>
      <c r="T179" s="6">
        <f t="shared" si="90"/>
        <v>0</v>
      </c>
      <c r="U179" s="2"/>
      <c r="V179" s="2" t="str">
        <f>IF(O179&lt;&gt;"",VLOOKUP(O179,Runners!DE$5:DR$183,V$1,FALSE),"")</f>
        <v/>
      </c>
      <c r="W179" s="19" t="str">
        <f t="shared" si="85"/>
        <v/>
      </c>
    </row>
    <row r="180" spans="3:23" x14ac:dyDescent="0.25">
      <c r="C180" s="3">
        <f>IF(A180&lt;&gt;"",VLOOKUP(A180,Runners!A$5:AX$183,C$1,FALSE),0)</f>
        <v>0</v>
      </c>
      <c r="D180" s="6">
        <f t="shared" si="93"/>
        <v>177</v>
      </c>
      <c r="E180" s="2"/>
      <c r="F180" s="2">
        <f t="shared" si="92"/>
        <v>0</v>
      </c>
      <c r="J180" s="1">
        <f t="shared" si="83"/>
        <v>0</v>
      </c>
      <c r="M180" s="8" t="str">
        <f t="shared" si="86"/>
        <v/>
      </c>
      <c r="N180" s="8" t="str">
        <f t="shared" si="87"/>
        <v/>
      </c>
      <c r="O180" s="1" t="str">
        <f t="shared" si="88"/>
        <v/>
      </c>
      <c r="P180" s="35" t="str">
        <f t="shared" si="89"/>
        <v/>
      </c>
      <c r="Q180" s="35" t="str">
        <f t="shared" si="91"/>
        <v/>
      </c>
      <c r="R180" s="6">
        <f t="shared" si="84"/>
        <v>0</v>
      </c>
      <c r="S180" s="6">
        <f>IF(AND(D180&lt;=L$4,P180&lt;&gt;"Y"),IF(N180&lt;VLOOKUP(O180,Runners!A$5:CY$183,S$1,FALSE),IF(Y$2="zero",0,Y$2),0),0)</f>
        <v>0</v>
      </c>
      <c r="T180" s="6">
        <f t="shared" si="90"/>
        <v>0</v>
      </c>
      <c r="U180" s="2"/>
      <c r="V180" s="2" t="str">
        <f>IF(O180&lt;&gt;"",VLOOKUP(O180,Runners!DE$5:DR$183,V$1,FALSE),"")</f>
        <v/>
      </c>
      <c r="W180" s="19" t="str">
        <f t="shared" si="85"/>
        <v/>
      </c>
    </row>
    <row r="181" spans="3:23" x14ac:dyDescent="0.25">
      <c r="C181" s="3">
        <f>IF(A181&lt;&gt;"",VLOOKUP(A181,Runners!A$5:AX$183,C$1,FALSE),0)</f>
        <v>0</v>
      </c>
      <c r="D181" s="6">
        <f t="shared" si="93"/>
        <v>178</v>
      </c>
      <c r="E181" s="2"/>
      <c r="F181" s="2">
        <f t="shared" si="92"/>
        <v>0</v>
      </c>
      <c r="J181" s="1">
        <f t="shared" si="83"/>
        <v>0</v>
      </c>
      <c r="M181" s="8" t="str">
        <f t="shared" si="86"/>
        <v/>
      </c>
      <c r="N181" s="8" t="str">
        <f t="shared" si="87"/>
        <v/>
      </c>
      <c r="O181" s="1" t="str">
        <f t="shared" si="88"/>
        <v/>
      </c>
      <c r="P181" s="35" t="str">
        <f t="shared" si="89"/>
        <v/>
      </c>
      <c r="Q181" s="35" t="str">
        <f t="shared" si="91"/>
        <v/>
      </c>
      <c r="R181" s="6">
        <f t="shared" si="84"/>
        <v>0</v>
      </c>
      <c r="S181" s="6">
        <f>IF(AND(D181&lt;=L$4,P181&lt;&gt;"Y"),IF(N181&lt;VLOOKUP(O181,Runners!A$5:CY$183,S$1,FALSE),IF(Y$2="zero",0,Y$2),0),0)</f>
        <v>0</v>
      </c>
      <c r="T181" s="6">
        <f t="shared" si="90"/>
        <v>0</v>
      </c>
      <c r="U181" s="2"/>
      <c r="V181" s="2" t="str">
        <f>IF(O181&lt;&gt;"",VLOOKUP(O181,Runners!DE$5:DR$183,V$1,FALSE),"")</f>
        <v/>
      </c>
      <c r="W181" s="19" t="str">
        <f t="shared" si="85"/>
        <v/>
      </c>
    </row>
    <row r="182" spans="3:23" x14ac:dyDescent="0.25">
      <c r="C182" s="3">
        <f>IF(A182&lt;&gt;"",VLOOKUP(A182,Runners!A$5:AX$183,C$1,FALSE),0)</f>
        <v>0</v>
      </c>
      <c r="D182" s="6">
        <f t="shared" si="93"/>
        <v>179</v>
      </c>
      <c r="E182" s="2"/>
      <c r="F182" s="2"/>
      <c r="J182" s="1">
        <f t="shared" si="83"/>
        <v>0</v>
      </c>
      <c r="M182" s="8" t="str">
        <f t="shared" si="86"/>
        <v/>
      </c>
      <c r="N182" s="8" t="str">
        <f t="shared" si="87"/>
        <v/>
      </c>
      <c r="O182" s="1" t="str">
        <f t="shared" si="88"/>
        <v/>
      </c>
      <c r="P182" s="35" t="str">
        <f t="shared" si="89"/>
        <v/>
      </c>
      <c r="Q182" s="35" t="str">
        <f t="shared" si="91"/>
        <v/>
      </c>
      <c r="R182" s="6">
        <f t="shared" si="84"/>
        <v>0</v>
      </c>
      <c r="S182" s="6">
        <f>IF(AND(D182&lt;=L$4,P182&lt;&gt;"Y"),IF(N182&lt;VLOOKUP(O182,Runners!A$5:CY$183,S$1,FALSE),IF(Y$2="zero",0,Y$2),0),0)</f>
        <v>0</v>
      </c>
      <c r="T182" s="6">
        <f t="shared" si="90"/>
        <v>0</v>
      </c>
      <c r="U182" s="2"/>
      <c r="V182" s="2" t="str">
        <f>IF(O182&lt;&gt;"",VLOOKUP(O182,Runners!DE$5:DR$183,V$1,FALSE),"")</f>
        <v/>
      </c>
      <c r="W182" s="19" t="str">
        <f t="shared" si="85"/>
        <v/>
      </c>
    </row>
    <row r="183" spans="3:23" x14ac:dyDescent="0.25">
      <c r="C183" s="3">
        <f>IF(A183&lt;&gt;"",VLOOKUP(A183,Runners!A$5:AX$183,C$1,FALSE),0)</f>
        <v>0</v>
      </c>
      <c r="D183" s="6">
        <f t="shared" si="93"/>
        <v>180</v>
      </c>
      <c r="E183" s="2"/>
      <c r="F183" s="2"/>
      <c r="J183" s="1">
        <f t="shared" si="83"/>
        <v>0</v>
      </c>
      <c r="M183" s="8" t="str">
        <f t="shared" si="86"/>
        <v/>
      </c>
      <c r="N183" s="8" t="str">
        <f t="shared" si="87"/>
        <v/>
      </c>
      <c r="O183" s="1" t="str">
        <f t="shared" si="88"/>
        <v/>
      </c>
      <c r="P183" s="35" t="str">
        <f t="shared" si="89"/>
        <v/>
      </c>
      <c r="Q183" s="35" t="str">
        <f t="shared" si="91"/>
        <v/>
      </c>
      <c r="R183" s="6">
        <f t="shared" si="84"/>
        <v>0</v>
      </c>
      <c r="S183" s="6">
        <f>IF(AND(D183&lt;=L$4,P183&lt;&gt;"Y"),IF(N183&lt;VLOOKUP(O183,Runners!A$5:CY$183,S$1,FALSE),IF(Y$2="zero",0,Y$2),0),0)</f>
        <v>0</v>
      </c>
      <c r="T183" s="6">
        <f t="shared" si="90"/>
        <v>0</v>
      </c>
      <c r="U183" s="2"/>
      <c r="V183" s="2" t="str">
        <f>IF(O183&lt;&gt;"",VLOOKUP(O183,Runners!DE$5:DR$183,V$1,FALSE),"")</f>
        <v/>
      </c>
      <c r="W183" s="19" t="str">
        <f t="shared" si="85"/>
        <v/>
      </c>
    </row>
    <row r="184" spans="3:23" x14ac:dyDescent="0.25">
      <c r="C184" s="3">
        <f>IF(A184&lt;&gt;"",VLOOKUP(A184,Runners!A$5:AX$183,C$1,FALSE),0)</f>
        <v>0</v>
      </c>
      <c r="D184" s="6">
        <f t="shared" si="93"/>
        <v>181</v>
      </c>
      <c r="E184" s="2"/>
      <c r="F184" s="2"/>
      <c r="J184" s="1">
        <f t="shared" si="83"/>
        <v>0</v>
      </c>
      <c r="M184" s="8" t="str">
        <f t="shared" si="86"/>
        <v/>
      </c>
      <c r="N184" s="8" t="str">
        <f t="shared" si="87"/>
        <v/>
      </c>
      <c r="O184" s="1" t="str">
        <f t="shared" si="88"/>
        <v/>
      </c>
      <c r="P184" s="35" t="str">
        <f t="shared" si="89"/>
        <v/>
      </c>
      <c r="Q184" s="35" t="str">
        <f t="shared" si="91"/>
        <v/>
      </c>
      <c r="R184" s="6">
        <f t="shared" si="84"/>
        <v>0</v>
      </c>
      <c r="S184" s="6">
        <f>IF(AND(D184&lt;=L$4,P184&lt;&gt;"Y"),IF(N184&lt;VLOOKUP(O184,Runners!A$5:CY$183,S$1,FALSE),IF(Y$2="zero",0,Y$2),0),0)</f>
        <v>0</v>
      </c>
      <c r="T184" s="6">
        <f t="shared" si="90"/>
        <v>0</v>
      </c>
      <c r="U184" s="2"/>
      <c r="V184" s="2" t="str">
        <f>IF(O184&lt;&gt;"",VLOOKUP(O184,Runners!DE$5:DR$183,V$1,FALSE),"")</f>
        <v/>
      </c>
      <c r="W184" s="19" t="str">
        <f t="shared" si="85"/>
        <v/>
      </c>
    </row>
    <row r="185" spans="3:23" x14ac:dyDescent="0.25">
      <c r="C185" s="3">
        <f>IF(A185&lt;&gt;"",VLOOKUP(A185,Runners!A$5:AX$183,C$1,FALSE),0)</f>
        <v>0</v>
      </c>
      <c r="D185" s="6">
        <f t="shared" si="93"/>
        <v>182</v>
      </c>
      <c r="E185" s="2"/>
      <c r="F185" s="2"/>
      <c r="J185" s="1">
        <f t="shared" si="83"/>
        <v>0</v>
      </c>
      <c r="M185" s="8" t="str">
        <f t="shared" si="86"/>
        <v/>
      </c>
      <c r="N185" s="8" t="str">
        <f t="shared" si="87"/>
        <v/>
      </c>
      <c r="O185" s="1" t="str">
        <f t="shared" si="88"/>
        <v/>
      </c>
      <c r="P185" s="35" t="str">
        <f t="shared" si="89"/>
        <v/>
      </c>
      <c r="Q185" s="35" t="str">
        <f t="shared" si="91"/>
        <v/>
      </c>
      <c r="R185" s="6">
        <f t="shared" si="84"/>
        <v>0</v>
      </c>
      <c r="S185" s="6">
        <f>IF(AND(D185&lt;=L$4,P185&lt;&gt;"Y"),IF(N185&lt;VLOOKUP(O185,Runners!A$5:CY$183,S$1,FALSE),IF(Y$2="zero",0,Y$2),0),0)</f>
        <v>0</v>
      </c>
      <c r="T185" s="6">
        <f t="shared" si="90"/>
        <v>0</v>
      </c>
      <c r="U185" s="2"/>
      <c r="V185" s="2" t="str">
        <f>IF(O185&lt;&gt;"",VLOOKUP(O185,Runners!DE$5:DR$183,V$1,FALSE),"")</f>
        <v/>
      </c>
      <c r="W185" s="19" t="str">
        <f t="shared" si="85"/>
        <v/>
      </c>
    </row>
    <row r="186" spans="3:23" x14ac:dyDescent="0.25">
      <c r="C186" s="3">
        <f>IF(A186&lt;&gt;"",VLOOKUP(A186,Runners!A$5:AX$183,C$1,FALSE),0)</f>
        <v>0</v>
      </c>
      <c r="D186" s="6">
        <f t="shared" si="93"/>
        <v>183</v>
      </c>
      <c r="E186" s="2"/>
      <c r="F186" s="2"/>
      <c r="J186" s="1">
        <f t="shared" si="83"/>
        <v>0</v>
      </c>
      <c r="M186" s="8" t="str">
        <f t="shared" si="86"/>
        <v/>
      </c>
      <c r="N186" s="8" t="str">
        <f t="shared" si="87"/>
        <v/>
      </c>
      <c r="O186" s="1" t="str">
        <f t="shared" si="88"/>
        <v/>
      </c>
      <c r="P186" s="35" t="str">
        <f t="shared" si="89"/>
        <v/>
      </c>
      <c r="Q186" s="35" t="str">
        <f t="shared" si="91"/>
        <v/>
      </c>
      <c r="R186" s="6">
        <f t="shared" si="84"/>
        <v>0</v>
      </c>
      <c r="S186" s="6">
        <f>IF(AND(D186&lt;=L$4,P186&lt;&gt;"Y"),IF(N186&lt;VLOOKUP(O186,Runners!A$5:CY$183,S$1,FALSE),IF(Y$2="zero",0,Y$2),0),0)</f>
        <v>0</v>
      </c>
      <c r="T186" s="6">
        <f t="shared" si="90"/>
        <v>0</v>
      </c>
      <c r="U186" s="2"/>
      <c r="V186" s="2" t="str">
        <f>IF(O186&lt;&gt;"",VLOOKUP(O186,Runners!DE$5:DR$183,V$1,FALSE),"")</f>
        <v/>
      </c>
      <c r="W186" s="19" t="str">
        <f t="shared" si="85"/>
        <v/>
      </c>
    </row>
    <row r="187" spans="3:23" x14ac:dyDescent="0.25">
      <c r="C187" s="3">
        <f>IF(A187&lt;&gt;"",VLOOKUP(A187,Runners!A$5:AX$183,C$1,FALSE),0)</f>
        <v>0</v>
      </c>
      <c r="D187" s="6">
        <f t="shared" si="93"/>
        <v>184</v>
      </c>
      <c r="E187" s="2"/>
      <c r="F187" s="2"/>
      <c r="J187" s="1">
        <f t="shared" si="83"/>
        <v>0</v>
      </c>
      <c r="M187" s="8" t="str">
        <f t="shared" si="86"/>
        <v/>
      </c>
      <c r="N187" s="8" t="str">
        <f t="shared" si="87"/>
        <v/>
      </c>
      <c r="O187" s="1" t="str">
        <f t="shared" si="88"/>
        <v/>
      </c>
      <c r="P187" s="35" t="str">
        <f t="shared" si="89"/>
        <v/>
      </c>
      <c r="Q187" s="35" t="str">
        <f t="shared" si="91"/>
        <v/>
      </c>
      <c r="R187" s="6">
        <f t="shared" si="84"/>
        <v>0</v>
      </c>
      <c r="S187" s="6">
        <f>IF(AND(D187&lt;=L$4,P187&lt;&gt;"Y"),IF(N187&lt;VLOOKUP(O187,Runners!A$5:CY$183,S$1,FALSE),IF(Y$2="zero",0,Y$2),0),0)</f>
        <v>0</v>
      </c>
      <c r="T187" s="6">
        <f t="shared" si="90"/>
        <v>0</v>
      </c>
      <c r="U187" s="2"/>
      <c r="V187" s="2" t="str">
        <f>IF(O187&lt;&gt;"",VLOOKUP(O187,Runners!DE$5:DR$183,V$1,FALSE),"")</f>
        <v/>
      </c>
      <c r="W187" s="19" t="str">
        <f t="shared" si="85"/>
        <v/>
      </c>
    </row>
    <row r="188" spans="3:23" x14ac:dyDescent="0.25">
      <c r="C188" s="3">
        <f>IF(A188&lt;&gt;"",VLOOKUP(A188,Runners!A$5:AX$183,C$1,FALSE),0)</f>
        <v>0</v>
      </c>
      <c r="D188" s="6">
        <f t="shared" si="93"/>
        <v>185</v>
      </c>
      <c r="E188" s="2"/>
      <c r="F188" s="2"/>
      <c r="J188" s="1">
        <f t="shared" si="83"/>
        <v>0</v>
      </c>
      <c r="M188" s="8" t="str">
        <f t="shared" si="86"/>
        <v/>
      </c>
      <c r="N188" s="8" t="str">
        <f t="shared" si="87"/>
        <v/>
      </c>
      <c r="O188" s="1" t="str">
        <f t="shared" si="88"/>
        <v/>
      </c>
      <c r="P188" s="35" t="str">
        <f t="shared" si="89"/>
        <v/>
      </c>
      <c r="Q188" s="35" t="str">
        <f t="shared" si="91"/>
        <v/>
      </c>
      <c r="R188" s="6">
        <f t="shared" si="84"/>
        <v>0</v>
      </c>
      <c r="S188" s="6">
        <f>IF(AND(D188&lt;=L$4,P188&lt;&gt;"Y"),IF(N188&lt;VLOOKUP(O188,Runners!A$5:CY$183,S$1,FALSE),IF(Y$2="zero",0,Y$2),0),0)</f>
        <v>0</v>
      </c>
      <c r="T188" s="6">
        <f t="shared" si="90"/>
        <v>0</v>
      </c>
      <c r="U188" s="2"/>
      <c r="V188" s="2" t="str">
        <f>IF(O188&lt;&gt;"",VLOOKUP(O188,Runners!DE$5:DR$183,V$1,FALSE),"")</f>
        <v/>
      </c>
      <c r="W188" s="19" t="str">
        <f t="shared" si="85"/>
        <v/>
      </c>
    </row>
    <row r="189" spans="3:23" x14ac:dyDescent="0.25">
      <c r="C189" s="3">
        <f>IF(A189&lt;&gt;"",VLOOKUP(A189,Runners!A$5:AX$183,C$1,FALSE),0)</f>
        <v>0</v>
      </c>
      <c r="D189" s="6">
        <f t="shared" si="93"/>
        <v>186</v>
      </c>
      <c r="E189" s="2"/>
      <c r="F189" s="2"/>
      <c r="J189" s="1">
        <f t="shared" si="83"/>
        <v>0</v>
      </c>
      <c r="M189" s="8" t="str">
        <f t="shared" si="86"/>
        <v/>
      </c>
      <c r="N189" s="8" t="str">
        <f t="shared" si="87"/>
        <v/>
      </c>
      <c r="O189" s="1" t="str">
        <f t="shared" si="88"/>
        <v/>
      </c>
      <c r="P189" s="35" t="str">
        <f t="shared" si="89"/>
        <v/>
      </c>
      <c r="Q189" s="35" t="str">
        <f t="shared" si="91"/>
        <v/>
      </c>
      <c r="R189" s="6">
        <f t="shared" si="84"/>
        <v>0</v>
      </c>
      <c r="S189" s="6">
        <f>IF(AND(D189&lt;=L$4,P189&lt;&gt;"Y"),IF(N189&lt;VLOOKUP(O189,Runners!A$5:CY$183,S$1,FALSE),IF(Y$2="zero",0,Y$2),0),0)</f>
        <v>0</v>
      </c>
      <c r="T189" s="6">
        <f t="shared" si="90"/>
        <v>0</v>
      </c>
      <c r="U189" s="2"/>
      <c r="V189" s="2" t="str">
        <f>IF(O189&lt;&gt;"",VLOOKUP(O189,Runners!DE$5:DR$183,V$1,FALSE),"")</f>
        <v/>
      </c>
      <c r="W189" s="19" t="str">
        <f t="shared" si="85"/>
        <v/>
      </c>
    </row>
    <row r="190" spans="3:23" x14ac:dyDescent="0.25">
      <c r="C190" s="3">
        <f>IF(A190&lt;&gt;"",VLOOKUP(A190,Runners!A$5:AX$183,C$1,FALSE),0)</f>
        <v>0</v>
      </c>
      <c r="D190" s="6">
        <f t="shared" si="93"/>
        <v>187</v>
      </c>
      <c r="E190" s="2"/>
      <c r="F190" s="2"/>
      <c r="J190" s="1">
        <f t="shared" si="83"/>
        <v>0</v>
      </c>
      <c r="M190" s="8" t="str">
        <f t="shared" si="86"/>
        <v/>
      </c>
      <c r="N190" s="8" t="str">
        <f t="shared" si="87"/>
        <v/>
      </c>
      <c r="O190" s="1" t="str">
        <f t="shared" si="88"/>
        <v/>
      </c>
      <c r="P190" s="35" t="str">
        <f t="shared" si="89"/>
        <v/>
      </c>
      <c r="Q190" s="35" t="str">
        <f t="shared" si="91"/>
        <v/>
      </c>
      <c r="R190" s="6">
        <f t="shared" si="84"/>
        <v>0</v>
      </c>
      <c r="S190" s="6">
        <f>IF(AND(D190&lt;=L$4,P190&lt;&gt;"Y"),IF(N190&lt;VLOOKUP(O190,Runners!A$5:CY$183,S$1,FALSE),IF(Y$2="zero",0,Y$2),0),0)</f>
        <v>0</v>
      </c>
      <c r="T190" s="6">
        <f t="shared" si="90"/>
        <v>0</v>
      </c>
      <c r="U190" s="2"/>
      <c r="V190" s="2" t="str">
        <f>IF(O190&lt;&gt;"",VLOOKUP(O190,Runners!DE$5:DR$183,V$1,FALSE),"")</f>
        <v/>
      </c>
      <c r="W190" s="19" t="str">
        <f t="shared" si="85"/>
        <v/>
      </c>
    </row>
    <row r="191" spans="3:23" x14ac:dyDescent="0.25">
      <c r="C191" s="3">
        <f>IF(A191&lt;&gt;"",VLOOKUP(A191,Runners!A$5:AX$183,C$1,FALSE),0)</f>
        <v>0</v>
      </c>
      <c r="D191" s="6">
        <f t="shared" si="93"/>
        <v>188</v>
      </c>
      <c r="E191" s="2"/>
      <c r="F191" s="2"/>
      <c r="J191" s="1">
        <f t="shared" si="83"/>
        <v>0</v>
      </c>
      <c r="M191" s="8" t="str">
        <f t="shared" ref="M191:M209" si="94">IF(D191&lt;=L$4,SMALL(E$4:E$209,D191),"")</f>
        <v/>
      </c>
      <c r="N191" s="8" t="str">
        <f t="shared" ref="N191:N209" si="95">IF(D191&lt;=L$4,VLOOKUP(M191,E$4:F$209,2,FALSE),"")</f>
        <v/>
      </c>
      <c r="O191" s="1" t="str">
        <f t="shared" ref="O191:O209" si="96">IF(D191&lt;=L$4,VLOOKUP(M191,E$4:J$209,6,FALSE),"")</f>
        <v/>
      </c>
      <c r="P191" s="35" t="str">
        <f t="shared" ref="P191:P208" si="97">IF(D191&lt;=L$4,VLOOKUP(O191,A$4:B$209,2,FALSE),"")</f>
        <v/>
      </c>
      <c r="Q191" s="35" t="str">
        <f t="shared" si="91"/>
        <v/>
      </c>
      <c r="R191" s="6">
        <f t="shared" si="84"/>
        <v>0</v>
      </c>
      <c r="S191" s="6">
        <f>IF(AND(D191&lt;=L$4,P191&lt;&gt;"Y"),IF(N191&lt;VLOOKUP(O191,Runners!A$5:CY$183,S$1,FALSE),IF(Y$2="zero",0,Y$2),0),0)</f>
        <v>0</v>
      </c>
      <c r="T191" s="6">
        <f t="shared" ref="T191:T208" si="98">IF(AND(D191&lt;=L$4,P191&lt;&gt;"Y"),S191+R191,0)</f>
        <v>0</v>
      </c>
      <c r="U191" s="2"/>
      <c r="V191" s="2" t="str">
        <f>IF(O191&lt;&gt;"",VLOOKUP(O191,Runners!DE$5:DR$183,V$1,FALSE),"")</f>
        <v/>
      </c>
      <c r="W191" s="19" t="str">
        <f t="shared" si="85"/>
        <v/>
      </c>
    </row>
    <row r="192" spans="3:23" x14ac:dyDescent="0.25">
      <c r="C192" s="3">
        <f>IF(A192&lt;&gt;"",VLOOKUP(A192,Runners!A$5:AX$183,C$1,FALSE),0)</f>
        <v>0</v>
      </c>
      <c r="D192" s="6">
        <f t="shared" si="93"/>
        <v>189</v>
      </c>
      <c r="E192" s="2"/>
      <c r="F192" s="2"/>
      <c r="J192" s="1">
        <f t="shared" si="83"/>
        <v>0</v>
      </c>
      <c r="M192" s="8" t="str">
        <f t="shared" si="94"/>
        <v/>
      </c>
      <c r="N192" s="8" t="str">
        <f t="shared" si="95"/>
        <v/>
      </c>
      <c r="O192" s="1" t="str">
        <f t="shared" si="96"/>
        <v/>
      </c>
      <c r="P192" s="35" t="str">
        <f t="shared" si="97"/>
        <v/>
      </c>
      <c r="Q192" s="35" t="str">
        <f t="shared" ref="Q192:Q208" si="99">IF(D192&lt;=L$4,IF(P192="Y",Q191,Q191-1),"")</f>
        <v/>
      </c>
      <c r="R192" s="6">
        <f t="shared" si="84"/>
        <v>0</v>
      </c>
      <c r="S192" s="6">
        <f>IF(AND(D192&lt;=L$4,P192&lt;&gt;"Y"),IF(N192&lt;VLOOKUP(O192,Runners!A$5:CY$183,S$1,FALSE),IF(Y$2="zero",0,Y$2),0),0)</f>
        <v>0</v>
      </c>
      <c r="T192" s="6">
        <f t="shared" si="98"/>
        <v>0</v>
      </c>
      <c r="U192" s="2"/>
      <c r="V192" s="2" t="str">
        <f>IF(O192&lt;&gt;"",VLOOKUP(O192,Runners!DE$5:DR$183,V$1,FALSE),"")</f>
        <v/>
      </c>
      <c r="W192" s="19" t="str">
        <f t="shared" si="85"/>
        <v/>
      </c>
    </row>
    <row r="193" spans="3:23" x14ac:dyDescent="0.25">
      <c r="C193" s="3">
        <f>IF(A193&lt;&gt;"",VLOOKUP(A193,Runners!A$5:AX$183,C$1,FALSE),0)</f>
        <v>0</v>
      </c>
      <c r="D193" s="6">
        <f t="shared" si="93"/>
        <v>190</v>
      </c>
      <c r="E193" s="2"/>
      <c r="F193" s="2"/>
      <c r="J193" s="1">
        <f t="shared" si="83"/>
        <v>0</v>
      </c>
      <c r="M193" s="8" t="str">
        <f t="shared" si="94"/>
        <v/>
      </c>
      <c r="N193" s="8" t="str">
        <f t="shared" si="95"/>
        <v/>
      </c>
      <c r="O193" s="1" t="str">
        <f t="shared" si="96"/>
        <v/>
      </c>
      <c r="P193" s="35" t="str">
        <f t="shared" si="97"/>
        <v/>
      </c>
      <c r="Q193" s="35" t="str">
        <f t="shared" si="99"/>
        <v/>
      </c>
      <c r="R193" s="6">
        <f t="shared" si="84"/>
        <v>0</v>
      </c>
      <c r="S193" s="6">
        <f>IF(AND(D193&lt;=L$4,P193&lt;&gt;"Y"),IF(N193&lt;VLOOKUP(O193,Runners!A$5:CY$183,S$1,FALSE),IF(Y$2="zero",0,Y$2),0),0)</f>
        <v>0</v>
      </c>
      <c r="T193" s="6">
        <f t="shared" si="98"/>
        <v>0</v>
      </c>
      <c r="U193" s="2"/>
      <c r="V193" s="2" t="str">
        <f>IF(O193&lt;&gt;"",VLOOKUP(O193,Runners!DE$5:DR$183,V$1,FALSE),"")</f>
        <v/>
      </c>
      <c r="W193" s="19" t="str">
        <f t="shared" si="85"/>
        <v/>
      </c>
    </row>
    <row r="194" spans="3:23" x14ac:dyDescent="0.25">
      <c r="C194" s="3">
        <f>IF(A194&lt;&gt;"",VLOOKUP(A194,Runners!A$5:AX$183,C$1,FALSE),0)</f>
        <v>0</v>
      </c>
      <c r="D194" s="6">
        <f t="shared" si="93"/>
        <v>191</v>
      </c>
      <c r="E194" s="2"/>
      <c r="F194" s="2"/>
      <c r="J194" s="1">
        <f t="shared" si="83"/>
        <v>0</v>
      </c>
      <c r="M194" s="8" t="str">
        <f t="shared" si="94"/>
        <v/>
      </c>
      <c r="N194" s="8" t="str">
        <f t="shared" si="95"/>
        <v/>
      </c>
      <c r="O194" s="1" t="str">
        <f t="shared" si="96"/>
        <v/>
      </c>
      <c r="P194" s="35" t="str">
        <f t="shared" si="97"/>
        <v/>
      </c>
      <c r="Q194" s="35" t="str">
        <f t="shared" si="99"/>
        <v/>
      </c>
      <c r="R194" s="6">
        <f t="shared" si="84"/>
        <v>0</v>
      </c>
      <c r="S194" s="6">
        <f>IF(AND(D194&lt;=L$4,P194&lt;&gt;"Y"),IF(N194&lt;VLOOKUP(O194,Runners!A$5:CY$183,S$1,FALSE),IF(Y$2="zero",0,Y$2),0),0)</f>
        <v>0</v>
      </c>
      <c r="T194" s="6">
        <f t="shared" si="98"/>
        <v>0</v>
      </c>
      <c r="U194" s="2"/>
      <c r="V194" s="2" t="str">
        <f>IF(O194&lt;&gt;"",VLOOKUP(O194,Runners!DE$5:DR$183,V$1,FALSE),"")</f>
        <v/>
      </c>
      <c r="W194" s="19" t="str">
        <f t="shared" si="85"/>
        <v/>
      </c>
    </row>
    <row r="195" spans="3:23" x14ac:dyDescent="0.25">
      <c r="C195" s="3">
        <f>IF(A195&lt;&gt;"",VLOOKUP(A195,Runners!A$5:AX$183,C$1,FALSE),0)</f>
        <v>0</v>
      </c>
      <c r="D195" s="6">
        <f t="shared" si="93"/>
        <v>192</v>
      </c>
      <c r="E195" s="2"/>
      <c r="F195" s="2"/>
      <c r="J195" s="1">
        <f t="shared" si="83"/>
        <v>0</v>
      </c>
      <c r="M195" s="8" t="str">
        <f t="shared" si="94"/>
        <v/>
      </c>
      <c r="N195" s="8" t="str">
        <f t="shared" si="95"/>
        <v/>
      </c>
      <c r="O195" s="1" t="str">
        <f t="shared" si="96"/>
        <v/>
      </c>
      <c r="P195" s="35" t="str">
        <f t="shared" si="97"/>
        <v/>
      </c>
      <c r="Q195" s="35" t="str">
        <f t="shared" si="99"/>
        <v/>
      </c>
      <c r="R195" s="6">
        <f t="shared" si="84"/>
        <v>0</v>
      </c>
      <c r="S195" s="6">
        <f>IF(AND(D195&lt;=L$4,P195&lt;&gt;"Y"),IF(N195&lt;VLOOKUP(O195,Runners!A$5:CY$183,S$1,FALSE),IF(Y$2="zero",0,Y$2),0),0)</f>
        <v>0</v>
      </c>
      <c r="T195" s="6">
        <f t="shared" si="98"/>
        <v>0</v>
      </c>
      <c r="U195" s="2"/>
      <c r="V195" s="2" t="str">
        <f>IF(O195&lt;&gt;"",VLOOKUP(O195,Runners!DE$5:DR$183,V$1,FALSE),"")</f>
        <v/>
      </c>
      <c r="W195" s="19" t="str">
        <f t="shared" si="85"/>
        <v/>
      </c>
    </row>
    <row r="196" spans="3:23" x14ac:dyDescent="0.25">
      <c r="C196" s="3">
        <f>IF(A196&lt;&gt;"",VLOOKUP(A196,Runners!A$5:AX$183,C$1,FALSE),0)</f>
        <v>0</v>
      </c>
      <c r="D196" s="6">
        <f t="shared" si="93"/>
        <v>193</v>
      </c>
      <c r="E196" s="2"/>
      <c r="F196" s="2"/>
      <c r="J196" s="1">
        <f t="shared" si="83"/>
        <v>0</v>
      </c>
      <c r="M196" s="8" t="str">
        <f t="shared" si="94"/>
        <v/>
      </c>
      <c r="N196" s="8" t="str">
        <f t="shared" si="95"/>
        <v/>
      </c>
      <c r="O196" s="1" t="str">
        <f t="shared" si="96"/>
        <v/>
      </c>
      <c r="P196" s="35" t="str">
        <f t="shared" si="97"/>
        <v/>
      </c>
      <c r="Q196" s="35" t="str">
        <f t="shared" si="99"/>
        <v/>
      </c>
      <c r="R196" s="6">
        <f t="shared" si="84"/>
        <v>0</v>
      </c>
      <c r="S196" s="6">
        <f>IF(AND(D196&lt;=L$4,P196&lt;&gt;"Y"),IF(N196&lt;VLOOKUP(O196,Runners!A$5:CY$183,S$1,FALSE),IF(Y$2="zero",0,Y$2),0),0)</f>
        <v>0</v>
      </c>
      <c r="T196" s="6">
        <f t="shared" si="98"/>
        <v>0</v>
      </c>
      <c r="U196" s="2"/>
      <c r="V196" s="2" t="str">
        <f>IF(O196&lt;&gt;"",VLOOKUP(O196,Runners!DE$5:DR$183,V$1,FALSE),"")</f>
        <v/>
      </c>
      <c r="W196" s="19" t="str">
        <f t="shared" si="85"/>
        <v/>
      </c>
    </row>
    <row r="197" spans="3:23" x14ac:dyDescent="0.25">
      <c r="C197" s="3">
        <f>IF(A197&lt;&gt;"",VLOOKUP(A197,Runners!A$5:AX$183,C$1,FALSE),0)</f>
        <v>0</v>
      </c>
      <c r="D197" s="6">
        <f t="shared" si="93"/>
        <v>194</v>
      </c>
      <c r="E197" s="2"/>
      <c r="F197" s="2"/>
      <c r="J197" s="1">
        <f t="shared" si="83"/>
        <v>0</v>
      </c>
      <c r="M197" s="8" t="str">
        <f t="shared" si="94"/>
        <v/>
      </c>
      <c r="N197" s="8" t="str">
        <f t="shared" si="95"/>
        <v/>
      </c>
      <c r="O197" s="1" t="str">
        <f t="shared" si="96"/>
        <v/>
      </c>
      <c r="P197" s="35" t="str">
        <f t="shared" si="97"/>
        <v/>
      </c>
      <c r="Q197" s="35" t="str">
        <f t="shared" si="99"/>
        <v/>
      </c>
      <c r="R197" s="6">
        <f t="shared" si="84"/>
        <v>0</v>
      </c>
      <c r="S197" s="6">
        <f>IF(AND(D197&lt;=L$4,P197&lt;&gt;"Y"),IF(N197&lt;VLOOKUP(O197,Runners!A$5:CY$183,S$1,FALSE),IF(Y$2="zero",0,Y$2),0),0)</f>
        <v>0</v>
      </c>
      <c r="T197" s="6">
        <f t="shared" si="98"/>
        <v>0</v>
      </c>
      <c r="U197" s="2"/>
      <c r="V197" s="2" t="str">
        <f>IF(O197&lt;&gt;"",VLOOKUP(O197,Runners!DE$5:DR$183,V$1,FALSE),"")</f>
        <v/>
      </c>
      <c r="W197" s="19" t="str">
        <f t="shared" si="85"/>
        <v/>
      </c>
    </row>
    <row r="198" spans="3:23" x14ac:dyDescent="0.25">
      <c r="C198" s="3">
        <f>IF(A198&lt;&gt;"",VLOOKUP(A198,Runners!A$5:AX$183,C$1,FALSE),0)</f>
        <v>0</v>
      </c>
      <c r="D198" s="6">
        <f t="shared" si="93"/>
        <v>195</v>
      </c>
      <c r="E198" s="2"/>
      <c r="F198" s="2"/>
      <c r="J198" s="1">
        <f t="shared" si="83"/>
        <v>0</v>
      </c>
      <c r="M198" s="8" t="str">
        <f t="shared" si="94"/>
        <v/>
      </c>
      <c r="N198" s="8" t="str">
        <f t="shared" si="95"/>
        <v/>
      </c>
      <c r="O198" s="1" t="str">
        <f t="shared" si="96"/>
        <v/>
      </c>
      <c r="P198" s="35" t="str">
        <f t="shared" si="97"/>
        <v/>
      </c>
      <c r="Q198" s="35" t="str">
        <f t="shared" si="99"/>
        <v/>
      </c>
      <c r="R198" s="6">
        <f t="shared" si="84"/>
        <v>0</v>
      </c>
      <c r="S198" s="6">
        <f>IF(AND(D198&lt;=L$4,P198&lt;&gt;"Y"),IF(N198&lt;VLOOKUP(O198,Runners!A$5:CY$183,S$1,FALSE),IF(Y$2="zero",0,Y$2),0),0)</f>
        <v>0</v>
      </c>
      <c r="T198" s="6">
        <f t="shared" si="98"/>
        <v>0</v>
      </c>
      <c r="U198" s="2"/>
      <c r="V198" s="2" t="str">
        <f>IF(O198&lt;&gt;"",VLOOKUP(O198,Runners!DE$5:DR$183,V$1,FALSE),"")</f>
        <v/>
      </c>
      <c r="W198" s="19" t="str">
        <f t="shared" si="85"/>
        <v/>
      </c>
    </row>
    <row r="199" spans="3:23" x14ac:dyDescent="0.25">
      <c r="C199" s="3">
        <f>IF(A199&lt;&gt;"",VLOOKUP(A199,Runners!A$5:AX$183,C$1,FALSE),0)</f>
        <v>0</v>
      </c>
      <c r="D199" s="6">
        <f t="shared" si="93"/>
        <v>196</v>
      </c>
      <c r="E199" s="2"/>
      <c r="F199" s="2"/>
      <c r="J199" s="1">
        <f t="shared" si="83"/>
        <v>0</v>
      </c>
      <c r="M199" s="8" t="str">
        <f t="shared" si="94"/>
        <v/>
      </c>
      <c r="N199" s="8" t="str">
        <f t="shared" si="95"/>
        <v/>
      </c>
      <c r="O199" s="1" t="str">
        <f t="shared" si="96"/>
        <v/>
      </c>
      <c r="P199" s="35" t="str">
        <f t="shared" si="97"/>
        <v/>
      </c>
      <c r="Q199" s="35" t="str">
        <f t="shared" si="99"/>
        <v/>
      </c>
      <c r="R199" s="6">
        <f t="shared" si="84"/>
        <v>0</v>
      </c>
      <c r="S199" s="6">
        <f>IF(AND(D199&lt;=L$4,P199&lt;&gt;"Y"),IF(N199&lt;VLOOKUP(O199,Runners!A$5:CY$183,S$1,FALSE),IF(Y$2="zero",0,Y$2),0),0)</f>
        <v>0</v>
      </c>
      <c r="T199" s="6">
        <f t="shared" si="98"/>
        <v>0</v>
      </c>
      <c r="U199" s="2"/>
      <c r="V199" s="2" t="str">
        <f>IF(O199&lt;&gt;"",VLOOKUP(O199,Runners!DE$5:DR$183,V$1,FALSE),"")</f>
        <v/>
      </c>
      <c r="W199" s="19" t="str">
        <f t="shared" si="85"/>
        <v/>
      </c>
    </row>
    <row r="200" spans="3:23" x14ac:dyDescent="0.25">
      <c r="C200" s="3">
        <f>IF(A200&lt;&gt;"",VLOOKUP(A200,Runners!A$5:AX$183,C$1,FALSE),0)</f>
        <v>0</v>
      </c>
      <c r="D200" s="6">
        <f t="shared" si="93"/>
        <v>197</v>
      </c>
      <c r="E200" s="2"/>
      <c r="F200" s="2"/>
      <c r="J200" s="1">
        <f t="shared" si="83"/>
        <v>0</v>
      </c>
      <c r="M200" s="8" t="str">
        <f t="shared" si="94"/>
        <v/>
      </c>
      <c r="N200" s="8" t="str">
        <f t="shared" si="95"/>
        <v/>
      </c>
      <c r="O200" s="1" t="str">
        <f t="shared" si="96"/>
        <v/>
      </c>
      <c r="P200" s="35" t="str">
        <f t="shared" si="97"/>
        <v/>
      </c>
      <c r="Q200" s="35" t="str">
        <f t="shared" si="99"/>
        <v/>
      </c>
      <c r="R200" s="6">
        <f t="shared" si="84"/>
        <v>0</v>
      </c>
      <c r="S200" s="6">
        <f>IF(AND(D200&lt;=L$4,P200&lt;&gt;"Y"),IF(N200&lt;VLOOKUP(O200,Runners!A$5:CY$183,S$1,FALSE),IF(Y$2="zero",0,Y$2),0),0)</f>
        <v>0</v>
      </c>
      <c r="T200" s="6">
        <f t="shared" si="98"/>
        <v>0</v>
      </c>
      <c r="U200" s="2"/>
      <c r="V200" s="2" t="str">
        <f>IF(O200&lt;&gt;"",VLOOKUP(O200,Runners!DE$5:DR$183,V$1,FALSE),"")</f>
        <v/>
      </c>
      <c r="W200" s="19" t="str">
        <f t="shared" si="85"/>
        <v/>
      </c>
    </row>
    <row r="201" spans="3:23" x14ac:dyDescent="0.25">
      <c r="C201" s="3">
        <f>IF(A201&lt;&gt;"",VLOOKUP(A201,Runners!A$5:AX$183,C$1,FALSE),0)</f>
        <v>0</v>
      </c>
      <c r="D201" s="6">
        <f t="shared" si="93"/>
        <v>198</v>
      </c>
      <c r="E201" s="2"/>
      <c r="F201" s="2"/>
      <c r="J201" s="1">
        <f t="shared" si="83"/>
        <v>0</v>
      </c>
      <c r="M201" s="8" t="str">
        <f t="shared" si="94"/>
        <v/>
      </c>
      <c r="N201" s="8" t="str">
        <f t="shared" si="95"/>
        <v/>
      </c>
      <c r="O201" s="1" t="str">
        <f t="shared" si="96"/>
        <v/>
      </c>
      <c r="P201" s="35" t="str">
        <f t="shared" si="97"/>
        <v/>
      </c>
      <c r="Q201" s="35" t="str">
        <f t="shared" si="99"/>
        <v/>
      </c>
      <c r="R201" s="6">
        <f t="shared" si="84"/>
        <v>0</v>
      </c>
      <c r="S201" s="6">
        <f>IF(AND(D201&lt;=L$4,P201&lt;&gt;"Y"),IF(N201&lt;VLOOKUP(O201,Runners!A$5:CY$183,S$1,FALSE),IF(Y$2="zero",0,Y$2),0),0)</f>
        <v>0</v>
      </c>
      <c r="T201" s="6">
        <f t="shared" si="98"/>
        <v>0</v>
      </c>
      <c r="U201" s="2"/>
      <c r="V201" s="2" t="str">
        <f>IF(O201&lt;&gt;"",VLOOKUP(O201,Runners!DE$5:DR$183,V$1,FALSE),"")</f>
        <v/>
      </c>
      <c r="W201" s="19" t="str">
        <f t="shared" si="85"/>
        <v/>
      </c>
    </row>
    <row r="202" spans="3:23" x14ac:dyDescent="0.25">
      <c r="C202" s="3">
        <f>IF(A202&lt;&gt;"",VLOOKUP(A202,Runners!A$5:AX$183,C$1,FALSE),0)</f>
        <v>0</v>
      </c>
      <c r="D202" s="6">
        <f t="shared" si="93"/>
        <v>199</v>
      </c>
      <c r="E202" s="2"/>
      <c r="F202" s="2"/>
      <c r="J202" s="1">
        <f t="shared" si="83"/>
        <v>0</v>
      </c>
      <c r="M202" s="8" t="str">
        <f t="shared" si="94"/>
        <v/>
      </c>
      <c r="N202" s="8" t="str">
        <f t="shared" si="95"/>
        <v/>
      </c>
      <c r="O202" s="1" t="str">
        <f t="shared" si="96"/>
        <v/>
      </c>
      <c r="P202" s="35" t="str">
        <f t="shared" si="97"/>
        <v/>
      </c>
      <c r="Q202" s="35" t="str">
        <f t="shared" si="99"/>
        <v/>
      </c>
      <c r="R202" s="6">
        <f t="shared" si="84"/>
        <v>0</v>
      </c>
      <c r="S202" s="6">
        <f>IF(AND(D202&lt;=L$4,P202&lt;&gt;"Y"),IF(N202&lt;VLOOKUP(O202,Runners!A$5:CY$183,S$1,FALSE),IF(Y$2="zero",0,Y$2),0),0)</f>
        <v>0</v>
      </c>
      <c r="T202" s="6">
        <f t="shared" si="98"/>
        <v>0</v>
      </c>
      <c r="U202" s="2"/>
      <c r="V202" s="2" t="str">
        <f>IF(O202&lt;&gt;"",VLOOKUP(O202,Runners!DE$5:DR$183,V$1,FALSE),"")</f>
        <v/>
      </c>
      <c r="W202" s="19" t="str">
        <f t="shared" si="85"/>
        <v/>
      </c>
    </row>
    <row r="203" spans="3:23" x14ac:dyDescent="0.25">
      <c r="C203" s="3">
        <f>IF(A203&lt;&gt;"",VLOOKUP(A203,Runners!A$5:AX$183,C$1,FALSE),0)</f>
        <v>0</v>
      </c>
      <c r="D203" s="6">
        <f t="shared" si="93"/>
        <v>200</v>
      </c>
      <c r="E203" s="2"/>
      <c r="F203" s="2"/>
      <c r="J203" s="1">
        <f t="shared" si="83"/>
        <v>0</v>
      </c>
      <c r="M203" s="8" t="str">
        <f t="shared" si="94"/>
        <v/>
      </c>
      <c r="N203" s="8" t="str">
        <f t="shared" si="95"/>
        <v/>
      </c>
      <c r="O203" s="1" t="str">
        <f t="shared" si="96"/>
        <v/>
      </c>
      <c r="P203" s="35" t="str">
        <f t="shared" si="97"/>
        <v/>
      </c>
      <c r="Q203" s="35" t="str">
        <f t="shared" si="99"/>
        <v/>
      </c>
      <c r="R203" s="6">
        <f t="shared" si="84"/>
        <v>0</v>
      </c>
      <c r="S203" s="6">
        <f>IF(AND(D203&lt;=L$4,P203&lt;&gt;"Y"),IF(N203&lt;VLOOKUP(O203,Runners!A$5:CY$183,S$1,FALSE),IF(Y$2="zero",0,Y$2),0),0)</f>
        <v>0</v>
      </c>
      <c r="T203" s="6">
        <f t="shared" si="98"/>
        <v>0</v>
      </c>
      <c r="U203" s="2"/>
      <c r="V203" s="2" t="str">
        <f>IF(O203&lt;&gt;"",VLOOKUP(O203,Runners!DE$5:DR$183,V$1,FALSE),"")</f>
        <v/>
      </c>
      <c r="W203" s="19" t="str">
        <f t="shared" si="85"/>
        <v/>
      </c>
    </row>
    <row r="204" spans="3:23" x14ac:dyDescent="0.25">
      <c r="C204" s="3">
        <f>IF(A204&lt;&gt;"",VLOOKUP(A204,Runners!A$5:AX$183,C$1,FALSE),0)</f>
        <v>0</v>
      </c>
      <c r="D204" s="6">
        <f t="shared" si="93"/>
        <v>201</v>
      </c>
      <c r="E204" s="2"/>
      <c r="F204" s="2"/>
      <c r="J204" s="1">
        <f t="shared" si="83"/>
        <v>0</v>
      </c>
      <c r="M204" s="8" t="str">
        <f t="shared" si="94"/>
        <v/>
      </c>
      <c r="N204" s="8" t="str">
        <f t="shared" si="95"/>
        <v/>
      </c>
      <c r="O204" s="1" t="str">
        <f t="shared" si="96"/>
        <v/>
      </c>
      <c r="P204" s="35" t="str">
        <f t="shared" si="97"/>
        <v/>
      </c>
      <c r="Q204" s="35" t="str">
        <f t="shared" si="99"/>
        <v/>
      </c>
      <c r="R204" s="6">
        <f t="shared" si="84"/>
        <v>0</v>
      </c>
      <c r="S204" s="6">
        <f>IF(AND(D204&lt;=L$4,P204&lt;&gt;"Y"),IF(N204&lt;VLOOKUP(O204,Runners!A$5:CY$183,S$1,FALSE),IF(Y$2="zero",0,Y$2),0),0)</f>
        <v>0</v>
      </c>
      <c r="T204" s="6">
        <f t="shared" si="98"/>
        <v>0</v>
      </c>
      <c r="U204" s="2"/>
      <c r="V204" s="2" t="str">
        <f>IF(O204&lt;&gt;"",VLOOKUP(O204,Runners!DE$5:DR$183,V$1,FALSE),"")</f>
        <v/>
      </c>
      <c r="W204" s="19" t="str">
        <f t="shared" si="85"/>
        <v/>
      </c>
    </row>
    <row r="205" spans="3:23" x14ac:dyDescent="0.25">
      <c r="C205" s="3">
        <f>IF(A205&lt;&gt;"",VLOOKUP(A205,Runners!A$5:AX$183,C$1,FALSE),0)</f>
        <v>0</v>
      </c>
      <c r="D205" s="6">
        <f t="shared" si="93"/>
        <v>202</v>
      </c>
      <c r="E205" s="2"/>
      <c r="F205" s="2"/>
      <c r="J205" s="1">
        <f t="shared" ref="J205:J209" si="100">A205</f>
        <v>0</v>
      </c>
      <c r="M205" s="8" t="str">
        <f t="shared" si="94"/>
        <v/>
      </c>
      <c r="N205" s="8" t="str">
        <f t="shared" si="95"/>
        <v/>
      </c>
      <c r="O205" s="1" t="str">
        <f t="shared" si="96"/>
        <v/>
      </c>
      <c r="P205" s="35" t="str">
        <f t="shared" si="97"/>
        <v/>
      </c>
      <c r="Q205" s="35" t="str">
        <f t="shared" si="99"/>
        <v/>
      </c>
      <c r="R205" s="6">
        <f t="shared" ref="R205:R208" si="101">IF(Q205=Q204,0,IF(Q205&gt;0,Q205,1))</f>
        <v>0</v>
      </c>
      <c r="S205" s="6">
        <f>IF(AND(D205&lt;=L$4,P205&lt;&gt;"Y"),IF(N205&lt;VLOOKUP(O205,Runners!A$5:CY$183,S$1,FALSE),IF(Y$2="zero",0,Y$2),0),0)</f>
        <v>0</v>
      </c>
      <c r="T205" s="6">
        <f t="shared" si="98"/>
        <v>0</v>
      </c>
      <c r="U205" s="2"/>
      <c r="V205" s="2" t="str">
        <f>IF(O205&lt;&gt;"",VLOOKUP(O205,Runners!DE$5:DR$183,V$1,FALSE),"")</f>
        <v/>
      </c>
      <c r="W205" s="19" t="str">
        <f t="shared" ref="W205:W208" si="102">IF(O205&lt;&gt;"",(V205-N205)/V205,"")</f>
        <v/>
      </c>
    </row>
    <row r="206" spans="3:23" x14ac:dyDescent="0.25">
      <c r="C206" s="3">
        <f>IF(A206&lt;&gt;"",VLOOKUP(A206,Runners!A$5:AX$183,C$1,FALSE),0)</f>
        <v>0</v>
      </c>
      <c r="D206" s="6">
        <f t="shared" si="93"/>
        <v>203</v>
      </c>
      <c r="E206" s="2"/>
      <c r="F206" s="2"/>
      <c r="J206" s="1">
        <f t="shared" si="100"/>
        <v>0</v>
      </c>
      <c r="M206" s="8" t="str">
        <f t="shared" si="94"/>
        <v/>
      </c>
      <c r="N206" s="8" t="str">
        <f t="shared" si="95"/>
        <v/>
      </c>
      <c r="O206" s="1" t="str">
        <f t="shared" si="96"/>
        <v/>
      </c>
      <c r="P206" s="35" t="str">
        <f t="shared" si="97"/>
        <v/>
      </c>
      <c r="Q206" s="35" t="str">
        <f t="shared" si="99"/>
        <v/>
      </c>
      <c r="R206" s="6">
        <f t="shared" si="101"/>
        <v>0</v>
      </c>
      <c r="S206" s="6">
        <f>IF(AND(D206&lt;=L$4,P206&lt;&gt;"Y"),IF(N206&lt;VLOOKUP(O206,Runners!A$5:CY$183,S$1,FALSE),IF(Y$2="zero",0,Y$2),0),0)</f>
        <v>0</v>
      </c>
      <c r="T206" s="6">
        <f t="shared" si="98"/>
        <v>0</v>
      </c>
      <c r="U206" s="2"/>
      <c r="V206" s="2" t="str">
        <f>IF(O206&lt;&gt;"",VLOOKUP(O206,Runners!DE$5:DR$183,V$1,FALSE),"")</f>
        <v/>
      </c>
      <c r="W206" s="19" t="str">
        <f t="shared" si="102"/>
        <v/>
      </c>
    </row>
    <row r="207" spans="3:23" x14ac:dyDescent="0.25">
      <c r="C207" s="3">
        <f>IF(A207&lt;&gt;"",VLOOKUP(A207,Runners!A$5:AX$183,C$1,FALSE),0)</f>
        <v>0</v>
      </c>
      <c r="D207" s="6">
        <f t="shared" si="93"/>
        <v>204</v>
      </c>
      <c r="E207" s="2"/>
      <c r="F207" s="2"/>
      <c r="J207" s="1">
        <f t="shared" si="100"/>
        <v>0</v>
      </c>
      <c r="M207" s="8" t="str">
        <f t="shared" si="94"/>
        <v/>
      </c>
      <c r="N207" s="8" t="str">
        <f t="shared" si="95"/>
        <v/>
      </c>
      <c r="O207" s="1" t="str">
        <f t="shared" si="96"/>
        <v/>
      </c>
      <c r="P207" s="35" t="str">
        <f t="shared" si="97"/>
        <v/>
      </c>
      <c r="Q207" s="35" t="str">
        <f t="shared" si="99"/>
        <v/>
      </c>
      <c r="R207" s="6">
        <f t="shared" si="101"/>
        <v>0</v>
      </c>
      <c r="S207" s="6">
        <f>IF(AND(D207&lt;=L$4,P207&lt;&gt;"Y"),IF(N207&lt;VLOOKUP(O207,Runners!A$5:CY$183,S$1,FALSE),IF(Y$2="zero",0,Y$2),0),0)</f>
        <v>0</v>
      </c>
      <c r="T207" s="6">
        <f t="shared" si="98"/>
        <v>0</v>
      </c>
      <c r="U207" s="2"/>
      <c r="V207" s="2" t="str">
        <f>IF(O207&lt;&gt;"",VLOOKUP(O207,Runners!DE$5:DR$183,V$1,FALSE),"")</f>
        <v/>
      </c>
      <c r="W207" s="19" t="str">
        <f t="shared" si="102"/>
        <v/>
      </c>
    </row>
    <row r="208" spans="3:23" x14ac:dyDescent="0.25">
      <c r="C208" s="3">
        <f>IF(A208&lt;&gt;"",VLOOKUP(A208,Runners!A$5:AX$183,C$1,FALSE),0)</f>
        <v>0</v>
      </c>
      <c r="D208" s="6">
        <f t="shared" si="93"/>
        <v>205</v>
      </c>
      <c r="E208" s="2"/>
      <c r="F208" s="2"/>
      <c r="J208" s="1">
        <f t="shared" si="100"/>
        <v>0</v>
      </c>
      <c r="M208" s="8" t="str">
        <f t="shared" si="94"/>
        <v/>
      </c>
      <c r="N208" s="8" t="str">
        <f t="shared" si="95"/>
        <v/>
      </c>
      <c r="O208" s="1" t="str">
        <f t="shared" si="96"/>
        <v/>
      </c>
      <c r="P208" s="35" t="str">
        <f t="shared" si="97"/>
        <v/>
      </c>
      <c r="Q208" s="35" t="str">
        <f t="shared" si="99"/>
        <v/>
      </c>
      <c r="R208" s="6">
        <f t="shared" si="101"/>
        <v>0</v>
      </c>
      <c r="S208" s="6">
        <f>IF(AND(D208&lt;=L$4,P208&lt;&gt;"Y"),IF(N208&lt;VLOOKUP(O208,Runners!A$5:CY$183,S$1,FALSE),IF(Y$2="zero",0,Y$2),0),0)</f>
        <v>0</v>
      </c>
      <c r="T208" s="6">
        <f t="shared" si="98"/>
        <v>0</v>
      </c>
      <c r="U208" s="2"/>
      <c r="V208" s="2" t="str">
        <f>IF(O208&lt;&gt;"",VLOOKUP(O208,Runners!DE$5:DR$183,V$1,FALSE),"")</f>
        <v/>
      </c>
      <c r="W208" s="19" t="str">
        <f t="shared" si="102"/>
        <v/>
      </c>
    </row>
    <row r="209" spans="3:23" x14ac:dyDescent="0.25">
      <c r="C209" s="3">
        <f>IF(A209&lt;&gt;"",VLOOKUP(A209,Runners!A$5:AX$183,C$1,FALSE),0)</f>
        <v>0</v>
      </c>
      <c r="D209" s="6">
        <f t="shared" si="93"/>
        <v>206</v>
      </c>
      <c r="F209" s="2"/>
      <c r="J209" s="1">
        <f t="shared" si="100"/>
        <v>0</v>
      </c>
      <c r="M209" s="8" t="str">
        <f t="shared" si="94"/>
        <v/>
      </c>
      <c r="N209" s="8" t="str">
        <f t="shared" si="95"/>
        <v/>
      </c>
      <c r="O209" s="1" t="str">
        <f t="shared" si="96"/>
        <v/>
      </c>
      <c r="R209" s="6" t="str">
        <f>IF(D209&lt;=L$4,41-D209,"")</f>
        <v/>
      </c>
      <c r="S209" s="6">
        <f>IF(D209&lt;=L$4,IF(N209&lt;VLOOKUP(O209,Runners!A$5:CY$183,S$1,FALSE),2,0),0)</f>
        <v>0</v>
      </c>
      <c r="T209" s="6" t="str">
        <f>IF(D209&lt;=L$4,S209+R209,"")</f>
        <v/>
      </c>
      <c r="V209" s="2" t="str">
        <f>IF(O209&lt;&gt;"",VLOOKUP(O209,Runners!DE$5:DR$183,V$1,FALSE),"")</f>
        <v/>
      </c>
      <c r="W209" s="19" t="str">
        <f t="shared" ref="W209" si="103">IF(O209&lt;&gt;"",(V209-N209)/V209,"")</f>
        <v/>
      </c>
    </row>
  </sheetData>
  <sortState ref="A4:CE105">
    <sortCondition ref="A105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CE210"/>
  <sheetViews>
    <sheetView showZeros="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4" sqref="D4:D209"/>
    </sheetView>
  </sheetViews>
  <sheetFormatPr defaultColWidth="8.88671875" defaultRowHeight="12" x14ac:dyDescent="0.25"/>
  <cols>
    <col min="1" max="1" width="16.33203125" style="1" customWidth="1"/>
    <col min="2" max="2" width="5.5546875" style="1" customWidth="1"/>
    <col min="3" max="3" width="7.33203125" style="1" customWidth="1"/>
    <col min="4" max="4" width="4.33203125" style="6" customWidth="1"/>
    <col min="5" max="5" width="9.109375" style="1" bestFit="1" customWidth="1"/>
    <col min="6" max="6" width="8.6640625" style="1" customWidth="1"/>
    <col min="7" max="7" width="8.88671875" style="6" customWidth="1"/>
    <col min="8" max="8" width="3.44140625" style="6" hidden="1" customWidth="1"/>
    <col min="9" max="9" width="0.44140625" style="1" hidden="1" customWidth="1"/>
    <col min="10" max="10" width="4.88671875" style="1" hidden="1" customWidth="1"/>
    <col min="11" max="11" width="6.6640625" style="8" hidden="1" customWidth="1"/>
    <col min="12" max="12" width="11.109375" style="1" customWidth="1"/>
    <col min="13" max="13" width="8.88671875" style="1" customWidth="1"/>
    <col min="14" max="14" width="8.88671875" style="8" customWidth="1"/>
    <col min="15" max="15" width="16.6640625" style="1" customWidth="1"/>
    <col min="16" max="16" width="5.5546875" style="6" customWidth="1"/>
    <col min="17" max="17" width="0.109375" style="6" hidden="1" customWidth="1"/>
    <col min="18" max="19" width="5.5546875" style="6" customWidth="1"/>
    <col min="20" max="20" width="5.5546875" style="1" customWidth="1"/>
    <col min="21" max="21" width="5.109375" style="1" customWidth="1"/>
    <col min="22" max="22" width="6.33203125" style="1" hidden="1" customWidth="1"/>
    <col min="23" max="23" width="6.109375" style="1" customWidth="1"/>
    <col min="24" max="24" width="10.33203125" style="1" customWidth="1"/>
    <col min="25" max="16384" width="8.88671875" style="1"/>
  </cols>
  <sheetData>
    <row r="1" spans="1:83" s="7" customFormat="1" ht="34.5" customHeight="1" x14ac:dyDescent="0.3">
      <c r="C1" s="7">
        <v>41</v>
      </c>
      <c r="D1" s="5"/>
      <c r="E1" s="4"/>
      <c r="F1" s="4"/>
      <c r="G1" s="5"/>
      <c r="H1" s="5"/>
      <c r="K1" s="10"/>
      <c r="N1" s="10"/>
      <c r="P1" s="5"/>
      <c r="Q1" s="5">
        <v>88</v>
      </c>
      <c r="R1" s="5"/>
      <c r="S1" s="5">
        <v>93</v>
      </c>
      <c r="T1" s="7">
        <v>3</v>
      </c>
      <c r="V1" s="7">
        <v>4</v>
      </c>
    </row>
    <row r="2" spans="1:83" s="7" customFormat="1" ht="34.5" customHeight="1" x14ac:dyDescent="0.3">
      <c r="A2" s="7" t="s">
        <v>19</v>
      </c>
      <c r="B2" s="7" t="s">
        <v>57</v>
      </c>
      <c r="C2" s="7" t="s">
        <v>52</v>
      </c>
      <c r="D2" s="5">
        <v>0</v>
      </c>
      <c r="E2" s="4"/>
      <c r="F2" s="4"/>
      <c r="G2" s="5"/>
      <c r="H2" s="5"/>
      <c r="K2" s="10"/>
      <c r="L2" s="14" t="s">
        <v>129</v>
      </c>
      <c r="M2" s="14" t="s">
        <v>130</v>
      </c>
      <c r="N2" s="22" t="s">
        <v>131</v>
      </c>
      <c r="P2" s="34" t="s">
        <v>57</v>
      </c>
      <c r="Q2" s="34"/>
      <c r="R2" s="5" t="s">
        <v>29</v>
      </c>
      <c r="S2" s="5" t="s">
        <v>110</v>
      </c>
      <c r="T2" s="5" t="s">
        <v>115</v>
      </c>
      <c r="X2" s="12" t="s">
        <v>171</v>
      </c>
      <c r="Y2" s="43">
        <v>2</v>
      </c>
    </row>
    <row r="3" spans="1:83" s="7" customFormat="1" ht="34.5" customHeight="1" x14ac:dyDescent="0.3">
      <c r="D3" s="5">
        <v>0</v>
      </c>
      <c r="E3" s="4"/>
      <c r="F3" s="4"/>
      <c r="G3" s="5"/>
      <c r="H3" s="5"/>
      <c r="K3" s="10"/>
      <c r="L3" s="14"/>
      <c r="M3" s="14"/>
      <c r="N3" s="22"/>
      <c r="P3" s="34"/>
      <c r="Q3" s="34">
        <v>41</v>
      </c>
      <c r="R3" s="5">
        <v>41</v>
      </c>
      <c r="S3" s="5"/>
      <c r="T3" s="5"/>
    </row>
    <row r="4" spans="1:83" ht="34.5" customHeight="1" x14ac:dyDescent="0.25">
      <c r="A4" s="1" t="s">
        <v>5</v>
      </c>
      <c r="C4" s="3">
        <v>1.579861111111111E-2</v>
      </c>
      <c r="D4" s="6">
        <f t="shared" ref="D4:D29" si="0">D3+1</f>
        <v>1</v>
      </c>
      <c r="E4" s="2"/>
      <c r="F4" s="2">
        <f t="shared" ref="F4:F9" si="1">IF(E4&gt;0,E4-C4,0)</f>
        <v>0</v>
      </c>
      <c r="J4" s="1" t="str">
        <f t="shared" ref="J4:J35" si="2">A4</f>
        <v>Alan Elstone</v>
      </c>
      <c r="L4" s="7">
        <f>COUNT(E4:E208)</f>
        <v>7</v>
      </c>
      <c r="M4" s="8">
        <f t="shared" ref="M4:M35" si="3">IF(D4&lt;=L$4,SMALL(E$4:E$208,D4),"")</f>
        <v>3.1608796296296295E-2</v>
      </c>
      <c r="N4" s="8">
        <f t="shared" ref="N4:N35" si="4">IF(D4&lt;=L$4,VLOOKUP(M4,E$4:F$208,2,FALSE),"")</f>
        <v>2.796296296296296E-2</v>
      </c>
      <c r="O4" s="1" t="str">
        <f t="shared" ref="O4:O35" si="5">IF(D4&lt;=L$4,VLOOKUP(M4,E$4:J$208,6,FALSE),"")</f>
        <v>Juli Wiseman</v>
      </c>
      <c r="P4" s="35">
        <f t="shared" ref="P4:P35" si="6">IF(D4&lt;=L$4,VLOOKUP(O4,A$4:B$208,2,FALSE),"")</f>
        <v>0</v>
      </c>
      <c r="Q4" s="35">
        <f t="shared" ref="Q4:Q28" si="7">IF(D4&lt;=L$4,IF(P4="Y",Q3,Q3-1),"")</f>
        <v>40</v>
      </c>
      <c r="R4" s="6">
        <f t="shared" ref="R4:R28" si="8">IF(Q4=Q3,0,IF(Q4&gt;0,Q4,1))</f>
        <v>40</v>
      </c>
      <c r="S4" s="6">
        <f>IF(AND(D4&lt;=L$4,P4&lt;&gt;"Y"),IF(N4&lt;VLOOKUP(O4,Runners!A$5:CY$183,S$1,FALSE),IF(Y$2="zero",0,Y$2),0),0)</f>
        <v>2</v>
      </c>
      <c r="T4" s="6">
        <f t="shared" ref="T4:T28" si="9">IF(AND(D4&lt;=L$4,P4&lt;&gt;"Y"),S4+R4,0)</f>
        <v>42</v>
      </c>
      <c r="U4" s="2"/>
      <c r="V4" s="2">
        <f>IF(O4&lt;&gt;"",VLOOKUP(O4,Runners!DE$5:DR$183,V$1,FALSE),"")</f>
        <v>2.7488612004287243E-2</v>
      </c>
      <c r="W4" s="19">
        <f t="shared" ref="W4:W28" si="10">IF(O4&lt;&gt;"",(V4-N4)/V4,"")</f>
        <v>-1.7256271746341183E-2</v>
      </c>
    </row>
    <row r="5" spans="1:83" x14ac:dyDescent="0.25">
      <c r="A5" s="1" t="s">
        <v>1</v>
      </c>
      <c r="C5" s="3">
        <v>1.8229166666666668E-2</v>
      </c>
      <c r="D5" s="6">
        <f t="shared" si="0"/>
        <v>2</v>
      </c>
      <c r="E5" s="2"/>
      <c r="F5" s="2">
        <f t="shared" si="1"/>
        <v>0</v>
      </c>
      <c r="J5" s="1" t="str">
        <f t="shared" si="2"/>
        <v>Alex Tate</v>
      </c>
      <c r="L5" s="7"/>
      <c r="M5" s="8">
        <f t="shared" si="3"/>
        <v>3.4814814814814812E-2</v>
      </c>
      <c r="N5" s="8">
        <f t="shared" si="4"/>
        <v>2.0752314814814814E-2</v>
      </c>
      <c r="O5" s="1" t="str">
        <f t="shared" si="5"/>
        <v>Graham Webster</v>
      </c>
      <c r="P5" s="35">
        <f t="shared" si="6"/>
        <v>0</v>
      </c>
      <c r="Q5" s="35">
        <f t="shared" si="7"/>
        <v>39</v>
      </c>
      <c r="R5" s="6">
        <f t="shared" si="8"/>
        <v>39</v>
      </c>
      <c r="S5" s="6">
        <f>IF(AND(D5&lt;=L$4,P5&lt;&gt;"Y"),IF(N5&lt;VLOOKUP(O5,Runners!A$5:CY$183,S$1,FALSE),IF(Y$2="zero",0,Y$2),0),0)</f>
        <v>2</v>
      </c>
      <c r="T5" s="6">
        <f t="shared" si="9"/>
        <v>41</v>
      </c>
      <c r="U5" s="2"/>
      <c r="V5" s="2">
        <f>IF(O5&lt;&gt;"",VLOOKUP(O5,Runners!DE$5:DR$183,V$1,FALSE),"")</f>
        <v>2.0770252768846014E-2</v>
      </c>
      <c r="W5" s="19">
        <f t="shared" si="10"/>
        <v>8.6363677085847068E-4</v>
      </c>
      <c r="X5" s="2" t="s">
        <v>126</v>
      </c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</row>
    <row r="6" spans="1:83" x14ac:dyDescent="0.25">
      <c r="A6" s="1" t="s">
        <v>187</v>
      </c>
      <c r="B6" s="3"/>
      <c r="C6" s="3">
        <v>5.5555555555555558E-3</v>
      </c>
      <c r="D6" s="6">
        <f t="shared" si="0"/>
        <v>3</v>
      </c>
      <c r="E6" s="2"/>
      <c r="F6" s="2">
        <f t="shared" si="1"/>
        <v>0</v>
      </c>
      <c r="J6" s="1" t="str">
        <f t="shared" si="2"/>
        <v>Alex Wiggins</v>
      </c>
      <c r="M6" s="8">
        <f t="shared" si="3"/>
        <v>3.5173611111111107E-2</v>
      </c>
      <c r="N6" s="8">
        <f t="shared" si="4"/>
        <v>3.0486111111111106E-2</v>
      </c>
      <c r="O6" s="1" t="str">
        <f t="shared" si="5"/>
        <v>Sylvia Gittins</v>
      </c>
      <c r="P6" s="35">
        <f t="shared" si="6"/>
        <v>0</v>
      </c>
      <c r="Q6" s="35">
        <f t="shared" si="7"/>
        <v>38</v>
      </c>
      <c r="R6" s="6">
        <f t="shared" si="8"/>
        <v>38</v>
      </c>
      <c r="S6" s="6">
        <f>IF(AND(D6&lt;=L$4,P6&lt;&gt;"Y"),IF(N6&lt;VLOOKUP(O6,Runners!A$5:CY$183,S$1,FALSE),IF(Y$2="zero",0,Y$2),0),0)</f>
        <v>0</v>
      </c>
      <c r="T6" s="6">
        <f t="shared" si="9"/>
        <v>38</v>
      </c>
      <c r="U6" s="2"/>
      <c r="V6" s="2">
        <f>IF(O6&lt;&gt;"",VLOOKUP(O6,Runners!DE$5:DR$183,V$1,FALSE),"")</f>
        <v>3.1924347981421936E-2</v>
      </c>
      <c r="W6" s="19">
        <f t="shared" si="10"/>
        <v>4.5051409386584723E-2</v>
      </c>
    </row>
    <row r="7" spans="1:83" x14ac:dyDescent="0.25">
      <c r="A7" s="1" t="s">
        <v>178</v>
      </c>
      <c r="C7" s="3">
        <v>1.9791666666666666E-2</v>
      </c>
      <c r="D7" s="6">
        <f t="shared" si="0"/>
        <v>4</v>
      </c>
      <c r="E7" s="2"/>
      <c r="F7" s="2">
        <f t="shared" si="1"/>
        <v>0</v>
      </c>
      <c r="J7" s="1" t="str">
        <f t="shared" si="2"/>
        <v>Alistair Leivers</v>
      </c>
      <c r="M7" s="8">
        <f t="shared" si="3"/>
        <v>3.6203935185185186E-2</v>
      </c>
      <c r="N7" s="8">
        <f t="shared" si="4"/>
        <v>2.5440046296296297E-2</v>
      </c>
      <c r="O7" s="1" t="str">
        <f t="shared" si="5"/>
        <v>Peter Thomson</v>
      </c>
      <c r="P7" s="35">
        <f t="shared" si="6"/>
        <v>0</v>
      </c>
      <c r="Q7" s="35">
        <f t="shared" si="7"/>
        <v>37</v>
      </c>
      <c r="R7" s="6">
        <f t="shared" si="8"/>
        <v>37</v>
      </c>
      <c r="S7" s="6">
        <f>IF(AND(D7&lt;=L$4,P7&lt;&gt;"Y"),IF(N7&lt;VLOOKUP(O7,Runners!A$5:CY$183,S$1,FALSE),IF(Y$2="zero",0,Y$2),0),0)</f>
        <v>2</v>
      </c>
      <c r="T7" s="6">
        <f t="shared" si="9"/>
        <v>39</v>
      </c>
      <c r="U7" s="2"/>
      <c r="V7" s="2">
        <f>IF(O7&lt;&gt;"",VLOOKUP(O7,Runners!DE$5:DR$183,V$1,FALSE),"")</f>
        <v>2.4849834762415146E-2</v>
      </c>
      <c r="W7" s="19">
        <f t="shared" si="10"/>
        <v>-2.3751125088921472E-2</v>
      </c>
    </row>
    <row r="8" spans="1:83" x14ac:dyDescent="0.25">
      <c r="A8" s="1" t="s">
        <v>43</v>
      </c>
      <c r="C8" s="3">
        <v>1.9791666666666666E-2</v>
      </c>
      <c r="D8" s="6">
        <f t="shared" si="0"/>
        <v>5</v>
      </c>
      <c r="E8" s="2"/>
      <c r="F8" s="2">
        <f t="shared" si="1"/>
        <v>0</v>
      </c>
      <c r="J8" s="1" t="str">
        <f t="shared" si="2"/>
        <v>Andy Draper</v>
      </c>
      <c r="M8" s="8">
        <f t="shared" si="3"/>
        <v>3.6550925925925924E-2</v>
      </c>
      <c r="N8" s="8">
        <f t="shared" si="4"/>
        <v>3.1516203703703699E-2</v>
      </c>
      <c r="O8" s="1" t="str">
        <f t="shared" si="5"/>
        <v>Sue Henry</v>
      </c>
      <c r="P8" s="35">
        <f t="shared" si="6"/>
        <v>0</v>
      </c>
      <c r="Q8" s="35">
        <f t="shared" si="7"/>
        <v>36</v>
      </c>
      <c r="R8" s="6">
        <f t="shared" si="8"/>
        <v>36</v>
      </c>
      <c r="S8" s="6">
        <f>IF(AND(D8&lt;=L$4,P8&lt;&gt;"Y"),IF(N8&lt;VLOOKUP(O8,Runners!A$5:CY$183,S$1,FALSE),IF(Y$2="zero",0,Y$2),0),0)</f>
        <v>0</v>
      </c>
      <c r="T8" s="6">
        <f t="shared" si="9"/>
        <v>36</v>
      </c>
      <c r="U8" s="2"/>
      <c r="V8" s="2">
        <f>IF(O8&lt;&gt;"",VLOOKUP(O8,Runners!DE$5:DR$183,V$1,FALSE),"")</f>
        <v>2.8055220614505175E-2</v>
      </c>
      <c r="W8" s="19">
        <f t="shared" si="10"/>
        <v>-0.12336324624762063</v>
      </c>
    </row>
    <row r="9" spans="1:83" x14ac:dyDescent="0.25">
      <c r="A9" s="1" t="s">
        <v>228</v>
      </c>
      <c r="C9" s="3">
        <v>1.2499999999999999E-2</v>
      </c>
      <c r="D9" s="6">
        <f t="shared" si="0"/>
        <v>6</v>
      </c>
      <c r="E9" s="2"/>
      <c r="F9" s="2">
        <f t="shared" si="1"/>
        <v>0</v>
      </c>
      <c r="J9" s="1" t="str">
        <f t="shared" si="2"/>
        <v>Ant Joy</v>
      </c>
      <c r="M9" s="8">
        <f t="shared" si="3"/>
        <v>3.6944444444444446E-2</v>
      </c>
      <c r="N9" s="8">
        <f t="shared" si="4"/>
        <v>1.6458333333333335E-2</v>
      </c>
      <c r="O9" s="1" t="str">
        <f t="shared" si="5"/>
        <v>Ross McKelvie</v>
      </c>
      <c r="P9" s="35">
        <f t="shared" si="6"/>
        <v>0</v>
      </c>
      <c r="Q9" s="35">
        <f t="shared" si="7"/>
        <v>35</v>
      </c>
      <c r="R9" s="6">
        <f t="shared" si="8"/>
        <v>35</v>
      </c>
      <c r="S9" s="6">
        <f>IF(AND(D9&lt;=L$4,P9&lt;&gt;"Y"),IF(N9&lt;VLOOKUP(O9,Runners!A$5:CY$183,S$1,FALSE),IF(Y$2="zero",0,Y$2),0),0)</f>
        <v>0</v>
      </c>
      <c r="T9" s="6">
        <f t="shared" si="9"/>
        <v>35</v>
      </c>
      <c r="U9" s="2"/>
      <c r="V9" s="2">
        <f>IF(O9&lt;&gt;"",VLOOKUP(O9,Runners!DE$5:DR$183,V$1,FALSE),"")</f>
        <v>1.4990844944623081E-2</v>
      </c>
      <c r="W9" s="19">
        <f t="shared" si="10"/>
        <v>-9.7892306546510807E-2</v>
      </c>
    </row>
    <row r="10" spans="1:83" x14ac:dyDescent="0.25">
      <c r="A10" s="1" t="s">
        <v>18</v>
      </c>
      <c r="C10" s="3">
        <v>1.3888888888888888E-2</v>
      </c>
      <c r="D10" s="6">
        <f t="shared" si="0"/>
        <v>7</v>
      </c>
      <c r="E10" s="2"/>
      <c r="F10" s="2">
        <f t="shared" ref="F10:F29" si="11">IF(E10&gt;0,E10-C10,0)</f>
        <v>0</v>
      </c>
      <c r="J10" s="1" t="str">
        <f t="shared" si="2"/>
        <v>Barbara Holmes</v>
      </c>
      <c r="M10" s="8">
        <f t="shared" si="3"/>
        <v>3.7256944444444447E-2</v>
      </c>
      <c r="N10" s="8">
        <f t="shared" si="4"/>
        <v>2.7187500000000003E-2</v>
      </c>
      <c r="O10" s="1" t="str">
        <f t="shared" si="5"/>
        <v>Greg Oulton</v>
      </c>
      <c r="P10" s="35">
        <f t="shared" si="6"/>
        <v>0</v>
      </c>
      <c r="Q10" s="35">
        <f t="shared" si="7"/>
        <v>34</v>
      </c>
      <c r="R10" s="6">
        <f t="shared" si="8"/>
        <v>34</v>
      </c>
      <c r="S10" s="6">
        <f>IF(AND(D10&lt;=L$4,P10&lt;&gt;"Y"),IF(N10&lt;VLOOKUP(O10,Runners!A$5:CY$183,S$1,FALSE),IF(Y$2="zero",0,Y$2),0),0)</f>
        <v>0</v>
      </c>
      <c r="T10" s="6">
        <f t="shared" si="9"/>
        <v>34</v>
      </c>
      <c r="U10" s="2"/>
      <c r="V10" s="2">
        <f>IF(O10&lt;&gt;"",VLOOKUP(O10,Runners!DE$5:DR$183,V$1,FALSE),"")</f>
        <v>2.4267037334762417E-2</v>
      </c>
      <c r="W10" s="19">
        <f t="shared" si="10"/>
        <v>-0.12034689793195467</v>
      </c>
    </row>
    <row r="11" spans="1:83" x14ac:dyDescent="0.25">
      <c r="A11" s="1" t="s">
        <v>173</v>
      </c>
      <c r="B11" s="3"/>
      <c r="C11" s="3">
        <v>1.1458333333333333E-2</v>
      </c>
      <c r="D11" s="6">
        <f t="shared" si="0"/>
        <v>8</v>
      </c>
      <c r="E11" s="2"/>
      <c r="F11" s="2">
        <f t="shared" si="11"/>
        <v>0</v>
      </c>
      <c r="J11" s="1" t="str">
        <f t="shared" si="2"/>
        <v>Barry Broughton</v>
      </c>
      <c r="M11" s="8" t="str">
        <f t="shared" si="3"/>
        <v/>
      </c>
      <c r="N11" s="8" t="str">
        <f t="shared" si="4"/>
        <v/>
      </c>
      <c r="O11" s="1" t="str">
        <f t="shared" si="5"/>
        <v/>
      </c>
      <c r="P11" s="35" t="str">
        <f t="shared" si="6"/>
        <v/>
      </c>
      <c r="Q11" s="35" t="str">
        <f t="shared" si="7"/>
        <v/>
      </c>
      <c r="R11" s="6" t="str">
        <f t="shared" si="8"/>
        <v/>
      </c>
      <c r="S11" s="6">
        <f>IF(AND(D11&lt;=L$4,P11&lt;&gt;"Y"),IF(N11&lt;VLOOKUP(O11,Runners!A$5:CY$183,S$1,FALSE),IF(Y$2="zero",0,Y$2),0),0)</f>
        <v>0</v>
      </c>
      <c r="T11" s="6">
        <f t="shared" si="9"/>
        <v>0</v>
      </c>
      <c r="U11" s="2"/>
      <c r="V11" s="2" t="str">
        <f>IF(O11&lt;&gt;"",VLOOKUP(O11,Runners!DE$5:DR$183,V$1,FALSE),"")</f>
        <v/>
      </c>
      <c r="W11" s="19" t="str">
        <f t="shared" si="10"/>
        <v/>
      </c>
    </row>
    <row r="12" spans="1:83" x14ac:dyDescent="0.25">
      <c r="A12" s="1" t="s">
        <v>27</v>
      </c>
      <c r="C12" s="3">
        <v>9.8958333333333329E-3</v>
      </c>
      <c r="D12" s="6">
        <f t="shared" si="0"/>
        <v>9</v>
      </c>
      <c r="E12" s="2"/>
      <c r="F12" s="2">
        <f t="shared" si="11"/>
        <v>0</v>
      </c>
      <c r="J12" s="1" t="str">
        <f t="shared" si="2"/>
        <v>Bec Willetts</v>
      </c>
      <c r="M12" s="8" t="str">
        <f t="shared" si="3"/>
        <v/>
      </c>
      <c r="N12" s="8" t="str">
        <f t="shared" si="4"/>
        <v/>
      </c>
      <c r="O12" s="1" t="str">
        <f t="shared" si="5"/>
        <v/>
      </c>
      <c r="P12" s="35" t="str">
        <f t="shared" si="6"/>
        <v/>
      </c>
      <c r="Q12" s="35" t="str">
        <f t="shared" si="7"/>
        <v/>
      </c>
      <c r="R12" s="6">
        <f t="shared" si="8"/>
        <v>0</v>
      </c>
      <c r="S12" s="6">
        <f>IF(AND(D12&lt;=L$4,P12&lt;&gt;"Y"),IF(N12&lt;VLOOKUP(O12,Runners!A$5:CY$183,S$1,FALSE),IF(Y$2="zero",0,Y$2),0),0)</f>
        <v>0</v>
      </c>
      <c r="T12" s="6">
        <f t="shared" si="9"/>
        <v>0</v>
      </c>
      <c r="U12" s="2"/>
      <c r="V12" s="2" t="str">
        <f>IF(O12&lt;&gt;"",VLOOKUP(O12,Runners!DE$5:DR$183,V$1,FALSE),"")</f>
        <v/>
      </c>
      <c r="W12" s="19" t="str">
        <f t="shared" si="10"/>
        <v/>
      </c>
    </row>
    <row r="13" spans="1:83" x14ac:dyDescent="0.25">
      <c r="A13" s="1" t="s">
        <v>17</v>
      </c>
      <c r="C13" s="3">
        <v>6.2500000000000003E-3</v>
      </c>
      <c r="D13" s="6">
        <f t="shared" si="0"/>
        <v>10</v>
      </c>
      <c r="E13" s="2"/>
      <c r="F13" s="2">
        <f t="shared" si="11"/>
        <v>0</v>
      </c>
      <c r="J13" s="1" t="str">
        <f t="shared" si="2"/>
        <v>Bob Clough</v>
      </c>
      <c r="M13" s="8" t="str">
        <f t="shared" si="3"/>
        <v/>
      </c>
      <c r="N13" s="8" t="str">
        <f t="shared" si="4"/>
        <v/>
      </c>
      <c r="O13" s="1" t="str">
        <f t="shared" si="5"/>
        <v/>
      </c>
      <c r="P13" s="35" t="str">
        <f t="shared" si="6"/>
        <v/>
      </c>
      <c r="Q13" s="35" t="str">
        <f t="shared" si="7"/>
        <v/>
      </c>
      <c r="R13" s="6">
        <f t="shared" si="8"/>
        <v>0</v>
      </c>
      <c r="S13" s="6">
        <f>IF(AND(D13&lt;=L$4,P13&lt;&gt;"Y"),IF(N13&lt;VLOOKUP(O13,Runners!A$5:CY$183,S$1,FALSE),IF(Y$2="zero",0,Y$2),0),0)</f>
        <v>0</v>
      </c>
      <c r="T13" s="6">
        <f t="shared" si="9"/>
        <v>0</v>
      </c>
      <c r="U13" s="2"/>
      <c r="V13" s="2" t="str">
        <f>IF(O13&lt;&gt;"",VLOOKUP(O13,Runners!DE$5:DR$183,V$1,FALSE),"")</f>
        <v/>
      </c>
      <c r="W13" s="19" t="str">
        <f t="shared" si="10"/>
        <v/>
      </c>
    </row>
    <row r="14" spans="1:83" x14ac:dyDescent="0.25">
      <c r="A14" s="1" t="s">
        <v>190</v>
      </c>
      <c r="C14" s="3">
        <v>7.9861111111111105E-3</v>
      </c>
      <c r="D14" s="6">
        <f t="shared" si="0"/>
        <v>11</v>
      </c>
      <c r="E14" s="2"/>
      <c r="F14" s="2">
        <f t="shared" si="11"/>
        <v>0</v>
      </c>
      <c r="J14" s="1" t="str">
        <f t="shared" si="2"/>
        <v>Carolyn Melvin</v>
      </c>
      <c r="M14" s="8" t="str">
        <f t="shared" si="3"/>
        <v/>
      </c>
      <c r="N14" s="8" t="str">
        <f t="shared" si="4"/>
        <v/>
      </c>
      <c r="O14" s="1" t="str">
        <f t="shared" si="5"/>
        <v/>
      </c>
      <c r="P14" s="35" t="str">
        <f t="shared" si="6"/>
        <v/>
      </c>
      <c r="Q14" s="35" t="str">
        <f t="shared" si="7"/>
        <v/>
      </c>
      <c r="R14" s="6">
        <f t="shared" si="8"/>
        <v>0</v>
      </c>
      <c r="S14" s="6">
        <f>IF(AND(D14&lt;=L$4,P14&lt;&gt;"Y"),IF(N14&lt;VLOOKUP(O14,Runners!A$5:CY$183,S$1,FALSE),IF(Y$2="zero",0,Y$2),0),0)</f>
        <v>0</v>
      </c>
      <c r="T14" s="6">
        <f t="shared" si="9"/>
        <v>0</v>
      </c>
      <c r="U14" s="2"/>
      <c r="V14" s="2" t="str">
        <f>IF(O14&lt;&gt;"",VLOOKUP(O14,Runners!DE$5:DR$183,V$1,FALSE),"")</f>
        <v/>
      </c>
      <c r="W14" s="19" t="str">
        <f t="shared" si="10"/>
        <v/>
      </c>
    </row>
    <row r="15" spans="1:83" x14ac:dyDescent="0.25">
      <c r="A15" s="1" t="s">
        <v>125</v>
      </c>
      <c r="C15" s="3">
        <v>1.6319444444444445E-2</v>
      </c>
      <c r="D15" s="6">
        <f t="shared" si="0"/>
        <v>12</v>
      </c>
      <c r="E15" s="2"/>
      <c r="F15" s="2">
        <f t="shared" si="11"/>
        <v>0</v>
      </c>
      <c r="J15" s="1" t="str">
        <f t="shared" si="2"/>
        <v>Catherine Carrdus</v>
      </c>
      <c r="M15" s="8" t="str">
        <f t="shared" si="3"/>
        <v/>
      </c>
      <c r="N15" s="8" t="str">
        <f t="shared" si="4"/>
        <v/>
      </c>
      <c r="O15" s="1" t="str">
        <f t="shared" si="5"/>
        <v/>
      </c>
      <c r="P15" s="35" t="str">
        <f t="shared" si="6"/>
        <v/>
      </c>
      <c r="Q15" s="35" t="str">
        <f t="shared" si="7"/>
        <v/>
      </c>
      <c r="R15" s="6">
        <f t="shared" si="8"/>
        <v>0</v>
      </c>
      <c r="S15" s="6">
        <f>IF(AND(D15&lt;=L$4,P15&lt;&gt;"Y"),IF(N15&lt;VLOOKUP(O15,Runners!A$5:CY$183,S$1,FALSE),IF(Y$2="zero",0,Y$2),0),0)</f>
        <v>0</v>
      </c>
      <c r="T15" s="6">
        <f t="shared" si="9"/>
        <v>0</v>
      </c>
      <c r="U15" s="2"/>
      <c r="V15" s="2" t="str">
        <f>IF(O15&lt;&gt;"",VLOOKUP(O15,Runners!DE$5:DR$183,V$1,FALSE),"")</f>
        <v/>
      </c>
      <c r="W15" s="19" t="str">
        <f t="shared" si="10"/>
        <v/>
      </c>
    </row>
    <row r="16" spans="1:83" x14ac:dyDescent="0.25">
      <c r="A16" s="1" t="s">
        <v>161</v>
      </c>
      <c r="C16" s="3">
        <v>7.1180555555555554E-3</v>
      </c>
      <c r="D16" s="6">
        <f t="shared" si="0"/>
        <v>13</v>
      </c>
      <c r="E16" s="2"/>
      <c r="F16" s="2">
        <f t="shared" si="11"/>
        <v>0</v>
      </c>
      <c r="J16" s="1" t="str">
        <f t="shared" si="2"/>
        <v>Catherine MacLachlan</v>
      </c>
      <c r="M16" s="8" t="str">
        <f t="shared" si="3"/>
        <v/>
      </c>
      <c r="N16" s="8" t="str">
        <f t="shared" si="4"/>
        <v/>
      </c>
      <c r="O16" s="1" t="str">
        <f t="shared" si="5"/>
        <v/>
      </c>
      <c r="P16" s="35" t="str">
        <f t="shared" si="6"/>
        <v/>
      </c>
      <c r="Q16" s="35" t="str">
        <f t="shared" si="7"/>
        <v/>
      </c>
      <c r="R16" s="6">
        <f t="shared" si="8"/>
        <v>0</v>
      </c>
      <c r="S16" s="6">
        <f>IF(AND(D16&lt;=L$4,P16&lt;&gt;"Y"),IF(N16&lt;VLOOKUP(O16,Runners!A$5:CY$183,S$1,FALSE),IF(Y$2="zero",0,Y$2),0),0)</f>
        <v>0</v>
      </c>
      <c r="T16" s="6">
        <f t="shared" si="9"/>
        <v>0</v>
      </c>
      <c r="U16" s="2"/>
      <c r="V16" s="2" t="str">
        <f>IF(O16&lt;&gt;"",VLOOKUP(O16,Runners!DE$5:DR$183,V$1,FALSE),"")</f>
        <v/>
      </c>
      <c r="W16" s="19" t="str">
        <f t="shared" si="10"/>
        <v/>
      </c>
    </row>
    <row r="17" spans="1:23" x14ac:dyDescent="0.25">
      <c r="A17" s="1" t="s">
        <v>137</v>
      </c>
      <c r="C17" s="3">
        <v>1.579861111111111E-2</v>
      </c>
      <c r="D17" s="6">
        <f t="shared" si="0"/>
        <v>14</v>
      </c>
      <c r="E17" s="2"/>
      <c r="F17" s="2">
        <f t="shared" si="11"/>
        <v>0</v>
      </c>
      <c r="J17" s="1" t="str">
        <f t="shared" si="2"/>
        <v>Chris Bowker</v>
      </c>
      <c r="M17" s="8" t="str">
        <f t="shared" si="3"/>
        <v/>
      </c>
      <c r="N17" s="8" t="str">
        <f t="shared" si="4"/>
        <v/>
      </c>
      <c r="O17" s="1" t="str">
        <f t="shared" si="5"/>
        <v/>
      </c>
      <c r="P17" s="35" t="str">
        <f t="shared" si="6"/>
        <v/>
      </c>
      <c r="Q17" s="35" t="str">
        <f t="shared" si="7"/>
        <v/>
      </c>
      <c r="R17" s="6">
        <f t="shared" si="8"/>
        <v>0</v>
      </c>
      <c r="S17" s="6">
        <f>IF(AND(D17&lt;=L$4,P17&lt;&gt;"Y"),IF(N17&lt;VLOOKUP(O17,Runners!A$5:CY$183,S$1,FALSE),IF(Y$2="zero",0,Y$2),0),0)</f>
        <v>0</v>
      </c>
      <c r="T17" s="6">
        <f t="shared" si="9"/>
        <v>0</v>
      </c>
      <c r="U17" s="2"/>
      <c r="V17" s="2" t="str">
        <f>IF(O17&lt;&gt;"",VLOOKUP(O17,Runners!DE$5:DR$183,V$1,FALSE),"")</f>
        <v/>
      </c>
      <c r="W17" s="19" t="str">
        <f t="shared" si="10"/>
        <v/>
      </c>
    </row>
    <row r="18" spans="1:23" x14ac:dyDescent="0.25">
      <c r="A18" s="1" t="s">
        <v>172</v>
      </c>
      <c r="C18" s="3">
        <v>1.6319444444444445E-2</v>
      </c>
      <c r="D18" s="6">
        <f t="shared" si="0"/>
        <v>15</v>
      </c>
      <c r="E18" s="2"/>
      <c r="F18" s="2">
        <f t="shared" si="11"/>
        <v>0</v>
      </c>
      <c r="J18" s="1" t="str">
        <f t="shared" si="2"/>
        <v>Chris Cottam</v>
      </c>
      <c r="M18" s="8" t="str">
        <f t="shared" si="3"/>
        <v/>
      </c>
      <c r="N18" s="8" t="str">
        <f t="shared" si="4"/>
        <v/>
      </c>
      <c r="O18" s="1" t="str">
        <f t="shared" si="5"/>
        <v/>
      </c>
      <c r="P18" s="35" t="str">
        <f t="shared" si="6"/>
        <v/>
      </c>
      <c r="Q18" s="35" t="str">
        <f t="shared" si="7"/>
        <v/>
      </c>
      <c r="R18" s="6">
        <f t="shared" si="8"/>
        <v>0</v>
      </c>
      <c r="S18" s="6">
        <f>IF(AND(D18&lt;=L$4,P18&lt;&gt;"Y"),IF(N18&lt;VLOOKUP(O18,Runners!A$5:CY$183,S$1,FALSE),IF(Y$2="zero",0,Y$2),0),0)</f>
        <v>0</v>
      </c>
      <c r="T18" s="6">
        <f t="shared" si="9"/>
        <v>0</v>
      </c>
      <c r="U18" s="2"/>
      <c r="V18" s="2" t="str">
        <f>IF(O18&lt;&gt;"",VLOOKUP(O18,Runners!DE$5:DR$183,V$1,FALSE),"")</f>
        <v/>
      </c>
      <c r="W18" s="19" t="str">
        <f t="shared" si="10"/>
        <v/>
      </c>
    </row>
    <row r="19" spans="1:23" x14ac:dyDescent="0.25">
      <c r="A19" s="1" t="s">
        <v>150</v>
      </c>
      <c r="C19" s="3">
        <v>1.2500000000000001E-2</v>
      </c>
      <c r="D19" s="6">
        <f t="shared" si="0"/>
        <v>16</v>
      </c>
      <c r="E19" s="2"/>
      <c r="F19" s="2">
        <f t="shared" si="11"/>
        <v>0</v>
      </c>
      <c r="J19" s="1" t="str">
        <f t="shared" si="2"/>
        <v>Claire Markham</v>
      </c>
      <c r="M19" s="8" t="str">
        <f t="shared" si="3"/>
        <v/>
      </c>
      <c r="N19" s="8" t="str">
        <f t="shared" si="4"/>
        <v/>
      </c>
      <c r="O19" s="1" t="str">
        <f t="shared" si="5"/>
        <v/>
      </c>
      <c r="P19" s="35" t="str">
        <f t="shared" si="6"/>
        <v/>
      </c>
      <c r="Q19" s="35" t="str">
        <f t="shared" si="7"/>
        <v/>
      </c>
      <c r="R19" s="6">
        <f t="shared" si="8"/>
        <v>0</v>
      </c>
      <c r="S19" s="6">
        <f>IF(AND(D19&lt;=L$4,P19&lt;&gt;"Y"),IF(N19&lt;VLOOKUP(O19,Runners!A$5:CY$183,S$1,FALSE),IF(Y$2="zero",0,Y$2),0),0)</f>
        <v>0</v>
      </c>
      <c r="T19" s="6">
        <f t="shared" si="9"/>
        <v>0</v>
      </c>
      <c r="U19" s="2"/>
      <c r="V19" s="2" t="str">
        <f>IF(O19&lt;&gt;"",VLOOKUP(O19,Runners!DE$5:DR$183,V$1,FALSE),"")</f>
        <v/>
      </c>
      <c r="W19" s="19" t="str">
        <f t="shared" si="10"/>
        <v/>
      </c>
    </row>
    <row r="20" spans="1:23" x14ac:dyDescent="0.25">
      <c r="A20" s="1" t="s">
        <v>177</v>
      </c>
      <c r="C20" s="3">
        <v>1.4409722222222223E-2</v>
      </c>
      <c r="D20" s="6">
        <f t="shared" si="0"/>
        <v>17</v>
      </c>
      <c r="E20" s="2"/>
      <c r="F20" s="2">
        <f t="shared" si="11"/>
        <v>0</v>
      </c>
      <c r="J20" s="1" t="str">
        <f t="shared" si="2"/>
        <v>Clare Taylor</v>
      </c>
      <c r="M20" s="8" t="str">
        <f t="shared" si="3"/>
        <v/>
      </c>
      <c r="N20" s="8" t="str">
        <f t="shared" si="4"/>
        <v/>
      </c>
      <c r="O20" s="1" t="str">
        <f t="shared" si="5"/>
        <v/>
      </c>
      <c r="P20" s="35" t="str">
        <f t="shared" si="6"/>
        <v/>
      </c>
      <c r="Q20" s="35" t="str">
        <f t="shared" si="7"/>
        <v/>
      </c>
      <c r="R20" s="6">
        <f t="shared" si="8"/>
        <v>0</v>
      </c>
      <c r="S20" s="6">
        <f>IF(AND(D20&lt;=L$4,P20&lt;&gt;"Y"),IF(N20&lt;VLOOKUP(O20,Runners!A$5:CY$183,S$1,FALSE),IF(Y$2="zero",0,Y$2),0),0)</f>
        <v>0</v>
      </c>
      <c r="T20" s="6">
        <f t="shared" si="9"/>
        <v>0</v>
      </c>
      <c r="U20" s="2"/>
      <c r="V20" s="2" t="str">
        <f>IF(O20&lt;&gt;"",VLOOKUP(O20,Runners!DE$5:DR$183,V$1,FALSE),"")</f>
        <v/>
      </c>
      <c r="W20" s="19" t="str">
        <f t="shared" si="10"/>
        <v/>
      </c>
    </row>
    <row r="21" spans="1:23" x14ac:dyDescent="0.25">
      <c r="A21" s="1" t="s">
        <v>152</v>
      </c>
      <c r="C21" s="3">
        <v>1.4930555555555556E-2</v>
      </c>
      <c r="D21" s="6">
        <f t="shared" si="0"/>
        <v>18</v>
      </c>
      <c r="E21" s="2"/>
      <c r="F21" s="2">
        <f t="shared" si="11"/>
        <v>0</v>
      </c>
      <c r="J21" s="1" t="str">
        <f t="shared" si="2"/>
        <v>Dan Gregson</v>
      </c>
      <c r="M21" s="8" t="str">
        <f t="shared" si="3"/>
        <v/>
      </c>
      <c r="N21" s="8" t="str">
        <f t="shared" si="4"/>
        <v/>
      </c>
      <c r="O21" s="1" t="str">
        <f t="shared" si="5"/>
        <v/>
      </c>
      <c r="P21" s="35" t="str">
        <f t="shared" si="6"/>
        <v/>
      </c>
      <c r="Q21" s="35" t="str">
        <f t="shared" si="7"/>
        <v/>
      </c>
      <c r="R21" s="6">
        <f t="shared" si="8"/>
        <v>0</v>
      </c>
      <c r="S21" s="6">
        <f>IF(AND(D21&lt;=L$4,P21&lt;&gt;"Y"),IF(N21&lt;VLOOKUP(O21,Runners!A$5:CY$183,S$1,FALSE),IF(Y$2="zero",0,Y$2),0),0)</f>
        <v>0</v>
      </c>
      <c r="T21" s="6">
        <f t="shared" si="9"/>
        <v>0</v>
      </c>
      <c r="U21" s="2"/>
      <c r="V21" s="2" t="str">
        <f>IF(O21&lt;&gt;"",VLOOKUP(O21,Runners!DE$5:DR$183,V$1,FALSE),"")</f>
        <v/>
      </c>
      <c r="W21" s="19" t="str">
        <f t="shared" si="10"/>
        <v/>
      </c>
    </row>
    <row r="22" spans="1:23" x14ac:dyDescent="0.25">
      <c r="A22" s="1" t="s">
        <v>135</v>
      </c>
      <c r="C22" s="3">
        <v>1.1631944444444445E-2</v>
      </c>
      <c r="D22" s="6">
        <f t="shared" si="0"/>
        <v>19</v>
      </c>
      <c r="E22" s="2"/>
      <c r="F22" s="2">
        <f t="shared" si="11"/>
        <v>0</v>
      </c>
      <c r="J22" s="1" t="str">
        <f t="shared" si="2"/>
        <v>Darran Ames</v>
      </c>
      <c r="M22" s="8" t="str">
        <f t="shared" si="3"/>
        <v/>
      </c>
      <c r="N22" s="8" t="str">
        <f t="shared" si="4"/>
        <v/>
      </c>
      <c r="O22" s="1" t="str">
        <f t="shared" si="5"/>
        <v/>
      </c>
      <c r="P22" s="35" t="str">
        <f t="shared" si="6"/>
        <v/>
      </c>
      <c r="Q22" s="35" t="str">
        <f t="shared" si="7"/>
        <v/>
      </c>
      <c r="R22" s="6">
        <f t="shared" si="8"/>
        <v>0</v>
      </c>
      <c r="S22" s="6">
        <f>IF(AND(D22&lt;=L$4,P22&lt;&gt;"Y"),IF(N22&lt;VLOOKUP(O22,Runners!A$5:CY$183,S$1,FALSE),IF(Y$2="zero",0,Y$2),0),0)</f>
        <v>0</v>
      </c>
      <c r="T22" s="6">
        <f t="shared" si="9"/>
        <v>0</v>
      </c>
      <c r="U22" s="2"/>
      <c r="V22" s="2" t="str">
        <f>IF(O22&lt;&gt;"",VLOOKUP(O22,Runners!DE$5:DR$183,V$1,FALSE),"")</f>
        <v/>
      </c>
      <c r="W22" s="19" t="str">
        <f t="shared" si="10"/>
        <v/>
      </c>
    </row>
    <row r="23" spans="1:23" x14ac:dyDescent="0.25">
      <c r="A23" s="1" t="s">
        <v>159</v>
      </c>
      <c r="C23" s="3">
        <v>1.6145833333333335E-2</v>
      </c>
      <c r="D23" s="6">
        <f t="shared" si="0"/>
        <v>20</v>
      </c>
      <c r="E23" s="2"/>
      <c r="F23" s="2">
        <f t="shared" si="11"/>
        <v>0</v>
      </c>
      <c r="J23" s="1" t="str">
        <f t="shared" si="2"/>
        <v>David Butler</v>
      </c>
      <c r="M23" s="8" t="str">
        <f t="shared" si="3"/>
        <v/>
      </c>
      <c r="N23" s="8" t="str">
        <f t="shared" si="4"/>
        <v/>
      </c>
      <c r="O23" s="1" t="str">
        <f t="shared" si="5"/>
        <v/>
      </c>
      <c r="P23" s="35" t="str">
        <f t="shared" si="6"/>
        <v/>
      </c>
      <c r="Q23" s="35" t="str">
        <f t="shared" si="7"/>
        <v/>
      </c>
      <c r="R23" s="6">
        <f t="shared" si="8"/>
        <v>0</v>
      </c>
      <c r="S23" s="6">
        <f>IF(AND(D23&lt;=L$4,P23&lt;&gt;"Y"),IF(N23&lt;VLOOKUP(O23,Runners!A$5:CY$183,S$1,FALSE),IF(Y$2="zero",0,Y$2),0),0)</f>
        <v>0</v>
      </c>
      <c r="T23" s="6">
        <f t="shared" si="9"/>
        <v>0</v>
      </c>
      <c r="U23" s="2"/>
      <c r="V23" s="2" t="str">
        <f>IF(O23&lt;&gt;"",VLOOKUP(O23,Runners!DE$5:DR$183,V$1,FALSE),"")</f>
        <v/>
      </c>
      <c r="W23" s="19" t="str">
        <f t="shared" si="10"/>
        <v/>
      </c>
    </row>
    <row r="24" spans="1:23" x14ac:dyDescent="0.25">
      <c r="A24" s="1" t="s">
        <v>157</v>
      </c>
      <c r="B24" s="3"/>
      <c r="C24" s="3">
        <v>5.9027777777777776E-3</v>
      </c>
      <c r="D24" s="6">
        <f t="shared" si="0"/>
        <v>21</v>
      </c>
      <c r="E24" s="2"/>
      <c r="F24" s="2">
        <f t="shared" si="11"/>
        <v>0</v>
      </c>
      <c r="J24" s="1" t="str">
        <f t="shared" si="2"/>
        <v>Debbie Francis</v>
      </c>
      <c r="M24" s="8" t="str">
        <f t="shared" si="3"/>
        <v/>
      </c>
      <c r="N24" s="8" t="str">
        <f t="shared" si="4"/>
        <v/>
      </c>
      <c r="O24" s="1" t="str">
        <f t="shared" si="5"/>
        <v/>
      </c>
      <c r="P24" s="35" t="str">
        <f t="shared" si="6"/>
        <v/>
      </c>
      <c r="Q24" s="35" t="str">
        <f t="shared" si="7"/>
        <v/>
      </c>
      <c r="R24" s="6">
        <f t="shared" si="8"/>
        <v>0</v>
      </c>
      <c r="S24" s="6">
        <f>IF(AND(D24&lt;=L$4,P24&lt;&gt;"Y"),IF(N24&lt;VLOOKUP(O24,Runners!A$5:CY$183,S$1,FALSE),IF(Y$2="zero",0,Y$2),0),0)</f>
        <v>0</v>
      </c>
      <c r="T24" s="6">
        <f t="shared" si="9"/>
        <v>0</v>
      </c>
      <c r="U24" s="2"/>
      <c r="V24" s="2" t="str">
        <f>IF(O24&lt;&gt;"",VLOOKUP(O24,Runners!DE$5:DR$183,V$1,FALSE),"")</f>
        <v/>
      </c>
      <c r="W24" s="19" t="str">
        <f t="shared" si="10"/>
        <v/>
      </c>
    </row>
    <row r="25" spans="1:23" x14ac:dyDescent="0.25">
      <c r="A25" s="1" t="s">
        <v>188</v>
      </c>
      <c r="C25" s="3">
        <v>1.7013888888888887E-2</v>
      </c>
      <c r="D25" s="6">
        <f t="shared" si="0"/>
        <v>22</v>
      </c>
      <c r="E25" s="2"/>
      <c r="F25" s="2">
        <f t="shared" si="11"/>
        <v>0</v>
      </c>
      <c r="J25" s="1" t="str">
        <f t="shared" si="2"/>
        <v>Dom Kirby</v>
      </c>
      <c r="M25" s="8" t="str">
        <f t="shared" si="3"/>
        <v/>
      </c>
      <c r="N25" s="8" t="str">
        <f t="shared" si="4"/>
        <v/>
      </c>
      <c r="O25" s="1" t="str">
        <f t="shared" si="5"/>
        <v/>
      </c>
      <c r="P25" s="35" t="str">
        <f t="shared" si="6"/>
        <v/>
      </c>
      <c r="Q25" s="35" t="str">
        <f t="shared" si="7"/>
        <v/>
      </c>
      <c r="R25" s="6">
        <f t="shared" si="8"/>
        <v>0</v>
      </c>
      <c r="S25" s="6">
        <f>IF(AND(D25&lt;=L$4,P25&lt;&gt;"Y"),IF(N25&lt;VLOOKUP(O25,Runners!A$5:CY$183,S$1,FALSE),IF(Y$2="zero",0,Y$2),0),0)</f>
        <v>0</v>
      </c>
      <c r="T25" s="6">
        <f t="shared" si="9"/>
        <v>0</v>
      </c>
      <c r="U25" s="2"/>
      <c r="V25" s="2" t="str">
        <f>IF(O25&lt;&gt;"",VLOOKUP(O25,Runners!DE$5:DR$183,V$1,FALSE),"")</f>
        <v/>
      </c>
      <c r="W25" s="19" t="str">
        <f t="shared" si="10"/>
        <v/>
      </c>
    </row>
    <row r="26" spans="1:23" x14ac:dyDescent="0.25">
      <c r="A26" s="1" t="s">
        <v>151</v>
      </c>
      <c r="C26" s="3">
        <v>1.3715277777777778E-2</v>
      </c>
      <c r="D26" s="6">
        <f t="shared" si="0"/>
        <v>23</v>
      </c>
      <c r="E26" s="2"/>
      <c r="F26" s="2">
        <f t="shared" si="11"/>
        <v>0</v>
      </c>
      <c r="J26" s="1" t="str">
        <f t="shared" si="2"/>
        <v>Dominic Garrett</v>
      </c>
      <c r="M26" s="8" t="str">
        <f t="shared" si="3"/>
        <v/>
      </c>
      <c r="N26" s="8" t="str">
        <f t="shared" si="4"/>
        <v/>
      </c>
      <c r="O26" s="1" t="str">
        <f t="shared" si="5"/>
        <v/>
      </c>
      <c r="P26" s="35" t="str">
        <f t="shared" si="6"/>
        <v/>
      </c>
      <c r="Q26" s="35" t="str">
        <f t="shared" si="7"/>
        <v/>
      </c>
      <c r="R26" s="6">
        <f t="shared" si="8"/>
        <v>0</v>
      </c>
      <c r="S26" s="6">
        <f>IF(AND(D26&lt;=L$4,P26&lt;&gt;"Y"),IF(N26&lt;VLOOKUP(O26,Runners!A$5:CY$183,S$1,FALSE),IF(Y$2="zero",0,Y$2),0),0)</f>
        <v>0</v>
      </c>
      <c r="T26" s="6">
        <f t="shared" si="9"/>
        <v>0</v>
      </c>
      <c r="U26" s="2"/>
      <c r="V26" s="2" t="str">
        <f>IF(O26&lt;&gt;"",VLOOKUP(O26,Runners!DE$5:DR$183,V$1,FALSE),"")</f>
        <v/>
      </c>
      <c r="W26" s="19" t="str">
        <f t="shared" si="10"/>
        <v/>
      </c>
    </row>
    <row r="27" spans="1:23" x14ac:dyDescent="0.25">
      <c r="A27" s="1" t="s">
        <v>165</v>
      </c>
      <c r="B27" s="3"/>
      <c r="C27" s="3">
        <v>7.1180555555555554E-3</v>
      </c>
      <c r="D27" s="6">
        <f t="shared" si="0"/>
        <v>24</v>
      </c>
      <c r="E27" s="2"/>
      <c r="F27" s="2">
        <f t="shared" si="11"/>
        <v>0</v>
      </c>
      <c r="J27" s="1" t="str">
        <f t="shared" si="2"/>
        <v>Emma Johnston</v>
      </c>
      <c r="M27" s="8" t="str">
        <f t="shared" si="3"/>
        <v/>
      </c>
      <c r="N27" s="8" t="str">
        <f t="shared" si="4"/>
        <v/>
      </c>
      <c r="O27" s="1" t="str">
        <f t="shared" si="5"/>
        <v/>
      </c>
      <c r="P27" s="35" t="str">
        <f t="shared" si="6"/>
        <v/>
      </c>
      <c r="Q27" s="35" t="str">
        <f t="shared" si="7"/>
        <v/>
      </c>
      <c r="R27" s="6">
        <f t="shared" si="8"/>
        <v>0</v>
      </c>
      <c r="S27" s="6">
        <f>IF(AND(D27&lt;=L$4,P27&lt;&gt;"Y"),IF(N27&lt;VLOOKUP(O27,Runners!A$5:CY$183,S$1,FALSE),IF(Y$2="zero",0,Y$2),0),0)</f>
        <v>0</v>
      </c>
      <c r="T27" s="6">
        <f t="shared" si="9"/>
        <v>0</v>
      </c>
      <c r="U27" s="2"/>
      <c r="V27" s="2" t="str">
        <f>IF(O27&lt;&gt;"",VLOOKUP(O27,Runners!DE$5:DR$183,V$1,FALSE),"")</f>
        <v/>
      </c>
      <c r="W27" s="19" t="str">
        <f t="shared" si="10"/>
        <v/>
      </c>
    </row>
    <row r="28" spans="1:23" x14ac:dyDescent="0.25">
      <c r="A28" s="1" t="s">
        <v>170</v>
      </c>
      <c r="C28" s="3">
        <v>1.2673611111111111E-2</v>
      </c>
      <c r="D28" s="6">
        <f t="shared" si="0"/>
        <v>25</v>
      </c>
      <c r="E28" s="2"/>
      <c r="F28" s="2">
        <f t="shared" si="11"/>
        <v>0</v>
      </c>
      <c r="J28" s="1" t="str">
        <f t="shared" si="2"/>
        <v>Georgina Read</v>
      </c>
      <c r="M28" s="8" t="str">
        <f t="shared" si="3"/>
        <v/>
      </c>
      <c r="N28" s="8" t="str">
        <f t="shared" si="4"/>
        <v/>
      </c>
      <c r="O28" s="1" t="str">
        <f t="shared" si="5"/>
        <v/>
      </c>
      <c r="P28" s="35" t="str">
        <f t="shared" si="6"/>
        <v/>
      </c>
      <c r="Q28" s="35" t="str">
        <f t="shared" si="7"/>
        <v/>
      </c>
      <c r="R28" s="6">
        <f t="shared" si="8"/>
        <v>0</v>
      </c>
      <c r="S28" s="6">
        <f>IF(AND(D28&lt;=L$4,P28&lt;&gt;"Y"),IF(N28&lt;VLOOKUP(O28,Runners!A$5:CY$183,S$1,FALSE),IF(Y$2="zero",0,Y$2),0),0)</f>
        <v>0</v>
      </c>
      <c r="T28" s="6">
        <f t="shared" si="9"/>
        <v>0</v>
      </c>
      <c r="U28" s="2"/>
      <c r="V28" s="2" t="str">
        <f>IF(O28&lt;&gt;"",VLOOKUP(O28,Runners!DE$5:DR$183,V$1,FALSE),"")</f>
        <v/>
      </c>
      <c r="W28" s="19" t="str">
        <f t="shared" si="10"/>
        <v/>
      </c>
    </row>
    <row r="29" spans="1:23" x14ac:dyDescent="0.25">
      <c r="A29" s="1" t="s">
        <v>47</v>
      </c>
      <c r="C29" s="3">
        <v>1.6319444444444445E-2</v>
      </c>
      <c r="D29" s="6">
        <f t="shared" si="0"/>
        <v>26</v>
      </c>
      <c r="E29" s="2"/>
      <c r="F29" s="2">
        <f t="shared" si="11"/>
        <v>0</v>
      </c>
      <c r="J29" s="1" t="str">
        <f t="shared" si="2"/>
        <v>Gill Draper</v>
      </c>
      <c r="M29" s="8" t="str">
        <f t="shared" si="3"/>
        <v/>
      </c>
      <c r="N29" s="8" t="str">
        <f t="shared" si="4"/>
        <v/>
      </c>
      <c r="O29" s="1" t="str">
        <f t="shared" si="5"/>
        <v/>
      </c>
      <c r="P29" s="35" t="str">
        <f t="shared" si="6"/>
        <v/>
      </c>
      <c r="Q29" s="35"/>
      <c r="R29" s="6">
        <f t="shared" ref="R29" si="12">IF(Q29=Q28,0,IF(Q29&gt;0,Q29,1))</f>
        <v>0</v>
      </c>
      <c r="S29" s="6">
        <f>IF(AND(D29&lt;=L$4,P29&lt;&gt;"Y"),IF(N29&lt;VLOOKUP(O29,Runners!A$5:CY$183,S$1,FALSE),IF(Y$2="zero",0,Y$2),0),0)</f>
        <v>0</v>
      </c>
      <c r="T29" s="6">
        <f t="shared" ref="T29" si="13">IF(AND(D29&lt;=L$4,P29&lt;&gt;"Y"),S29+R29,0)</f>
        <v>0</v>
      </c>
      <c r="U29" s="2"/>
      <c r="V29" s="2" t="str">
        <f>IF(O29&lt;&gt;"",VLOOKUP(O29,Runners!DE$5:DR$183,V$1,FALSE),"")</f>
        <v/>
      </c>
      <c r="W29" s="19" t="str">
        <f t="shared" ref="W29" si="14">IF(O29&lt;&gt;"",(V29-N29)/V29,"")</f>
        <v/>
      </c>
    </row>
    <row r="30" spans="1:23" x14ac:dyDescent="0.25">
      <c r="A30" s="1" t="s">
        <v>230</v>
      </c>
      <c r="C30" s="3">
        <v>4.6874999999999998E-3</v>
      </c>
      <c r="D30" s="6">
        <f>D29+1</f>
        <v>27</v>
      </c>
      <c r="E30" s="2"/>
      <c r="F30" s="2"/>
      <c r="J30" s="1" t="str">
        <f t="shared" si="2"/>
        <v>Gillian Anderson</v>
      </c>
      <c r="M30" s="8" t="str">
        <f t="shared" si="3"/>
        <v/>
      </c>
      <c r="N30" s="8" t="str">
        <f t="shared" si="4"/>
        <v/>
      </c>
      <c r="O30" s="1" t="str">
        <f t="shared" si="5"/>
        <v/>
      </c>
      <c r="P30" s="35" t="str">
        <f t="shared" si="6"/>
        <v/>
      </c>
      <c r="Q30" s="35" t="str">
        <f>IF(D30&lt;=L$4,IF(P30="Y",Q28,Q28-1),"")</f>
        <v/>
      </c>
      <c r="R30" s="6">
        <f>IF(Q30=Q28,0,IF(Q30&gt;0,Q30,1))</f>
        <v>0</v>
      </c>
      <c r="S30" s="6">
        <f>IF(AND(D30&lt;=L$4,P30&lt;&gt;"Y"),IF(N30&lt;VLOOKUP(O30,Runners!A$5:CY$183,S$1,FALSE),IF(Y$2="zero",0,Y$2),0),0)</f>
        <v>0</v>
      </c>
      <c r="T30" s="6">
        <f t="shared" ref="T30:T55" si="15">IF(AND(D30&lt;=L$4,P30&lt;&gt;"Y"),S30+R30,0)</f>
        <v>0</v>
      </c>
      <c r="U30" s="2"/>
      <c r="V30" s="2" t="str">
        <f>IF(O30&lt;&gt;"",VLOOKUP(O30,Runners!DE$5:DR$183,V$1,FALSE),"")</f>
        <v/>
      </c>
      <c r="W30" s="19" t="str">
        <f t="shared" ref="W30:W55" si="16">IF(O30&lt;&gt;"",(V30-N30)/V30,"")</f>
        <v/>
      </c>
    </row>
    <row r="31" spans="1:23" x14ac:dyDescent="0.25">
      <c r="A31" s="1" t="s">
        <v>201</v>
      </c>
      <c r="C31" s="3">
        <v>4.6874999999999998E-3</v>
      </c>
      <c r="D31" s="6">
        <f>D30+1</f>
        <v>28</v>
      </c>
      <c r="E31" s="2"/>
      <c r="F31" s="2"/>
      <c r="J31" s="1" t="str">
        <f t="shared" si="2"/>
        <v>Gillian Oliver</v>
      </c>
      <c r="M31" s="8" t="str">
        <f t="shared" si="3"/>
        <v/>
      </c>
      <c r="N31" s="8" t="str">
        <f t="shared" si="4"/>
        <v/>
      </c>
      <c r="O31" s="1" t="str">
        <f t="shared" si="5"/>
        <v/>
      </c>
      <c r="P31" s="35" t="str">
        <f t="shared" si="6"/>
        <v/>
      </c>
      <c r="Q31" s="35" t="str">
        <f t="shared" ref="Q31:Q54" si="17">IF(D31&lt;=L$4,IF(P31="Y",Q30,Q30-1),"")</f>
        <v/>
      </c>
      <c r="R31" s="6">
        <f t="shared" ref="R31:R55" si="18">IF(Q31=Q30,0,IF(Q31&gt;0,Q31,1))</f>
        <v>0</v>
      </c>
      <c r="S31" s="6">
        <f>IF(AND(D31&lt;=L$4,P31&lt;&gt;"Y"),IF(N31&lt;VLOOKUP(O31,Runners!A$5:CY$183,S$1,FALSE),IF(Y$2="zero",0,Y$2),0),0)</f>
        <v>0</v>
      </c>
      <c r="T31" s="6">
        <f t="shared" si="15"/>
        <v>0</v>
      </c>
      <c r="U31" s="2"/>
      <c r="V31" s="2" t="str">
        <f>IF(O31&lt;&gt;"",VLOOKUP(O31,Runners!DE$5:DR$183,V$1,FALSE),"")</f>
        <v/>
      </c>
      <c r="W31" s="19" t="str">
        <f t="shared" si="16"/>
        <v/>
      </c>
    </row>
    <row r="32" spans="1:23" x14ac:dyDescent="0.25">
      <c r="A32" s="1" t="s">
        <v>3</v>
      </c>
      <c r="C32" s="3">
        <v>1.40625E-2</v>
      </c>
      <c r="D32" s="6">
        <f t="shared" ref="D32:D95" si="19">D31+1</f>
        <v>29</v>
      </c>
      <c r="E32" s="2">
        <v>3.4814814814814812E-2</v>
      </c>
      <c r="F32" s="2">
        <f t="shared" ref="F32:F41" si="20">IF(E32&gt;0,E32-C32,0)</f>
        <v>2.0752314814814814E-2</v>
      </c>
      <c r="J32" s="1" t="str">
        <f t="shared" si="2"/>
        <v>Graham Webster</v>
      </c>
      <c r="M32" s="8" t="str">
        <f t="shared" si="3"/>
        <v/>
      </c>
      <c r="N32" s="8" t="str">
        <f t="shared" si="4"/>
        <v/>
      </c>
      <c r="O32" s="1" t="str">
        <f t="shared" si="5"/>
        <v/>
      </c>
      <c r="P32" s="35" t="str">
        <f t="shared" si="6"/>
        <v/>
      </c>
      <c r="Q32" s="35" t="str">
        <f t="shared" si="17"/>
        <v/>
      </c>
      <c r="R32" s="6">
        <f t="shared" si="18"/>
        <v>0</v>
      </c>
      <c r="S32" s="6">
        <f>IF(AND(D32&lt;=L$4,P32&lt;&gt;"Y"),IF(N32&lt;VLOOKUP(O32,Runners!A$5:CY$183,S$1,FALSE),IF(Y$2="zero",0,Y$2),0),0)</f>
        <v>0</v>
      </c>
      <c r="T32" s="6">
        <f t="shared" si="15"/>
        <v>0</v>
      </c>
      <c r="U32" s="2"/>
      <c r="V32" s="2" t="str">
        <f>IF(O32&lt;&gt;"",VLOOKUP(O32,Runners!DE$5:DR$183,V$1,FALSE),"")</f>
        <v/>
      </c>
      <c r="W32" s="19" t="str">
        <f t="shared" si="16"/>
        <v/>
      </c>
    </row>
    <row r="33" spans="1:23" x14ac:dyDescent="0.25">
      <c r="A33" s="1" t="s">
        <v>6</v>
      </c>
      <c r="C33" s="3">
        <v>1.0069444444444445E-2</v>
      </c>
      <c r="D33" s="6">
        <f t="shared" si="19"/>
        <v>30</v>
      </c>
      <c r="E33" s="2">
        <v>3.7256944444444447E-2</v>
      </c>
      <c r="F33" s="2">
        <f t="shared" si="20"/>
        <v>2.7187500000000003E-2</v>
      </c>
      <c r="J33" s="1" t="str">
        <f t="shared" si="2"/>
        <v>Greg Oulton</v>
      </c>
      <c r="M33" s="8" t="str">
        <f t="shared" si="3"/>
        <v/>
      </c>
      <c r="N33" s="8" t="str">
        <f t="shared" si="4"/>
        <v/>
      </c>
      <c r="O33" s="1" t="str">
        <f t="shared" si="5"/>
        <v/>
      </c>
      <c r="P33" s="35" t="str">
        <f t="shared" si="6"/>
        <v/>
      </c>
      <c r="Q33" s="35" t="str">
        <f t="shared" si="17"/>
        <v/>
      </c>
      <c r="R33" s="6">
        <f t="shared" si="18"/>
        <v>0</v>
      </c>
      <c r="S33" s="6">
        <f>IF(AND(D33&lt;=L$4,P33&lt;&gt;"Y"),IF(N33&lt;VLOOKUP(O33,Runners!A$5:CY$183,S$1,FALSE),IF(Y$2="zero",0,Y$2),0),0)</f>
        <v>0</v>
      </c>
      <c r="T33" s="6">
        <f t="shared" si="15"/>
        <v>0</v>
      </c>
      <c r="U33" s="2"/>
      <c r="V33" s="2" t="str">
        <f>IF(O33&lt;&gt;"",VLOOKUP(O33,Runners!DE$5:DR$183,V$1,FALSE),"")</f>
        <v/>
      </c>
      <c r="W33" s="19" t="str">
        <f t="shared" si="16"/>
        <v/>
      </c>
    </row>
    <row r="34" spans="1:23" x14ac:dyDescent="0.25">
      <c r="A34" s="1" t="s">
        <v>155</v>
      </c>
      <c r="C34" s="3">
        <v>1.9791666666666666E-2</v>
      </c>
      <c r="D34" s="6">
        <f t="shared" si="19"/>
        <v>31</v>
      </c>
      <c r="E34" s="2"/>
      <c r="F34" s="2">
        <f t="shared" si="20"/>
        <v>0</v>
      </c>
      <c r="J34" s="1" t="str">
        <f t="shared" si="2"/>
        <v>Guest 35:00</v>
      </c>
      <c r="M34" s="8" t="str">
        <f t="shared" si="3"/>
        <v/>
      </c>
      <c r="N34" s="8" t="str">
        <f t="shared" si="4"/>
        <v/>
      </c>
      <c r="O34" s="1" t="str">
        <f t="shared" si="5"/>
        <v/>
      </c>
      <c r="P34" s="35" t="str">
        <f t="shared" si="6"/>
        <v/>
      </c>
      <c r="Q34" s="35" t="str">
        <f t="shared" si="17"/>
        <v/>
      </c>
      <c r="R34" s="6">
        <f t="shared" si="18"/>
        <v>0</v>
      </c>
      <c r="S34" s="6">
        <f>IF(AND(D34&lt;=L$4,P34&lt;&gt;"Y"),IF(N34&lt;VLOOKUP(O34,Runners!A$5:CY$183,S$1,FALSE),IF(Y$2="zero",0,Y$2),0),0)</f>
        <v>0</v>
      </c>
      <c r="T34" s="6">
        <f t="shared" si="15"/>
        <v>0</v>
      </c>
      <c r="U34" s="2"/>
      <c r="V34" s="2" t="str">
        <f>IF(O34&lt;&gt;"",VLOOKUP(O34,Runners!DE$5:DR$183,V$1,FALSE),"")</f>
        <v/>
      </c>
      <c r="W34" s="19" t="str">
        <f t="shared" si="16"/>
        <v/>
      </c>
    </row>
    <row r="35" spans="1:23" x14ac:dyDescent="0.25">
      <c r="A35" s="1" t="s">
        <v>154</v>
      </c>
      <c r="B35" s="3"/>
      <c r="C35" s="3">
        <v>1.8576388888888889E-2</v>
      </c>
      <c r="D35" s="6">
        <f t="shared" si="19"/>
        <v>32</v>
      </c>
      <c r="E35" s="2"/>
      <c r="F35" s="2">
        <f t="shared" si="20"/>
        <v>0</v>
      </c>
      <c r="J35" s="1" t="str">
        <f t="shared" si="2"/>
        <v>Guest 37:30</v>
      </c>
      <c r="M35" s="8" t="str">
        <f t="shared" si="3"/>
        <v/>
      </c>
      <c r="N35" s="8" t="str">
        <f t="shared" si="4"/>
        <v/>
      </c>
      <c r="O35" s="1" t="str">
        <f t="shared" si="5"/>
        <v/>
      </c>
      <c r="P35" s="35" t="str">
        <f t="shared" si="6"/>
        <v/>
      </c>
      <c r="Q35" s="35" t="str">
        <f t="shared" si="17"/>
        <v/>
      </c>
      <c r="R35" s="6">
        <f t="shared" si="18"/>
        <v>0</v>
      </c>
      <c r="S35" s="6">
        <f>IF(AND(D35&lt;=L$4,P35&lt;&gt;"Y"),IF(N35&lt;VLOOKUP(O35,Runners!A$5:CY$183,S$1,FALSE),IF(Y$2="zero",0,Y$2),0),0)</f>
        <v>0</v>
      </c>
      <c r="T35" s="6">
        <f t="shared" si="15"/>
        <v>0</v>
      </c>
      <c r="U35" s="2"/>
      <c r="V35" s="2" t="str">
        <f>IF(O35&lt;&gt;"",VLOOKUP(O35,Runners!DE$5:DR$183,V$1,FALSE),"")</f>
        <v/>
      </c>
      <c r="W35" s="19" t="str">
        <f t="shared" si="16"/>
        <v/>
      </c>
    </row>
    <row r="36" spans="1:23" x14ac:dyDescent="0.25">
      <c r="A36" s="1" t="s">
        <v>195</v>
      </c>
      <c r="C36" s="3">
        <v>1.7361111111111112E-2</v>
      </c>
      <c r="D36" s="6">
        <f t="shared" si="19"/>
        <v>33</v>
      </c>
      <c r="E36" s="2"/>
      <c r="F36" s="2">
        <f t="shared" si="20"/>
        <v>0</v>
      </c>
      <c r="J36" s="1" t="str">
        <f t="shared" ref="J36:J67" si="21">A36</f>
        <v>Guest 40:00</v>
      </c>
      <c r="M36" s="8" t="str">
        <f t="shared" ref="M36:M57" si="22">IF(D36&lt;=L$4,SMALL(E$4:E$208,D36),"")</f>
        <v/>
      </c>
      <c r="N36" s="8" t="str">
        <f t="shared" ref="N36:N57" si="23">IF(D36&lt;=L$4,VLOOKUP(M36,E$4:F$208,2,FALSE),"")</f>
        <v/>
      </c>
      <c r="O36" s="1" t="str">
        <f t="shared" ref="O36:O57" si="24">IF(D36&lt;=L$4,VLOOKUP(M36,E$4:J$208,6,FALSE),"")</f>
        <v/>
      </c>
      <c r="P36" s="35" t="str">
        <f t="shared" ref="P36:P57" si="25">IF(D36&lt;=L$4,VLOOKUP(O36,A$4:B$208,2,FALSE),"")</f>
        <v/>
      </c>
      <c r="Q36" s="35" t="str">
        <f t="shared" si="17"/>
        <v/>
      </c>
      <c r="R36" s="6">
        <f t="shared" si="18"/>
        <v>0</v>
      </c>
      <c r="S36" s="6">
        <f>IF(AND(D36&lt;=L$4,P36&lt;&gt;"Y"),IF(N36&lt;VLOOKUP(O36,Runners!A$5:CY$183,S$1,FALSE),IF(Y$2="zero",0,Y$2),0),0)</f>
        <v>0</v>
      </c>
      <c r="T36" s="6">
        <f t="shared" si="15"/>
        <v>0</v>
      </c>
      <c r="U36" s="2"/>
      <c r="V36" s="2" t="str">
        <f>IF(O36&lt;&gt;"",VLOOKUP(O36,Runners!DE$5:DR$183,V$1,FALSE),"")</f>
        <v/>
      </c>
      <c r="W36" s="19" t="str">
        <f t="shared" si="16"/>
        <v/>
      </c>
    </row>
    <row r="37" spans="1:23" x14ac:dyDescent="0.25">
      <c r="A37" s="1" t="s">
        <v>146</v>
      </c>
      <c r="C37" s="3">
        <v>1.6145833333333335E-2</v>
      </c>
      <c r="D37" s="6">
        <f t="shared" si="19"/>
        <v>34</v>
      </c>
      <c r="E37" s="2"/>
      <c r="F37" s="2">
        <f t="shared" si="20"/>
        <v>0</v>
      </c>
      <c r="J37" s="1" t="str">
        <f t="shared" si="21"/>
        <v>Guest 42:30</v>
      </c>
      <c r="M37" s="8" t="str">
        <f t="shared" si="22"/>
        <v/>
      </c>
      <c r="N37" s="8" t="str">
        <f t="shared" si="23"/>
        <v/>
      </c>
      <c r="O37" s="1" t="str">
        <f t="shared" si="24"/>
        <v/>
      </c>
      <c r="P37" s="35" t="str">
        <f t="shared" si="25"/>
        <v/>
      </c>
      <c r="Q37" s="35" t="str">
        <f t="shared" si="17"/>
        <v/>
      </c>
      <c r="R37" s="6">
        <f t="shared" si="18"/>
        <v>0</v>
      </c>
      <c r="S37" s="6">
        <f>IF(AND(D37&lt;=L$4,P37&lt;&gt;"Y"),IF(N37&lt;VLOOKUP(O37,Runners!A$5:CY$183,S$1,FALSE),IF(Y$2="zero",0,Y$2),0),0)</f>
        <v>0</v>
      </c>
      <c r="T37" s="6">
        <f t="shared" si="15"/>
        <v>0</v>
      </c>
      <c r="U37" s="2"/>
      <c r="V37" s="2" t="str">
        <f>IF(O37&lt;&gt;"",VLOOKUP(O37,Runners!DE$5:DR$183,V$1,FALSE),"")</f>
        <v/>
      </c>
      <c r="W37" s="19" t="str">
        <f t="shared" si="16"/>
        <v/>
      </c>
    </row>
    <row r="38" spans="1:23" x14ac:dyDescent="0.25">
      <c r="A38" s="1" t="s">
        <v>196</v>
      </c>
      <c r="B38" s="3"/>
      <c r="C38" s="3">
        <v>1.4930555555555556E-2</v>
      </c>
      <c r="D38" s="6">
        <f t="shared" si="19"/>
        <v>35</v>
      </c>
      <c r="E38" s="2"/>
      <c r="F38" s="2">
        <f t="shared" si="20"/>
        <v>0</v>
      </c>
      <c r="J38" s="1" t="str">
        <f t="shared" si="21"/>
        <v>Guest 45:00</v>
      </c>
      <c r="M38" s="8" t="str">
        <f t="shared" si="22"/>
        <v/>
      </c>
      <c r="N38" s="8" t="str">
        <f t="shared" si="23"/>
        <v/>
      </c>
      <c r="O38" s="1" t="str">
        <f t="shared" si="24"/>
        <v/>
      </c>
      <c r="P38" s="35" t="str">
        <f t="shared" si="25"/>
        <v/>
      </c>
      <c r="Q38" s="35" t="str">
        <f t="shared" si="17"/>
        <v/>
      </c>
      <c r="R38" s="6">
        <f t="shared" si="18"/>
        <v>0</v>
      </c>
      <c r="S38" s="6">
        <f>IF(AND(D38&lt;=L$4,P38&lt;&gt;"Y"),IF(N38&lt;VLOOKUP(O38,Runners!A$5:CY$183,S$1,FALSE),IF(Y$2="zero",0,Y$2),0),0)</f>
        <v>0</v>
      </c>
      <c r="T38" s="6">
        <f t="shared" si="15"/>
        <v>0</v>
      </c>
      <c r="U38" s="2"/>
      <c r="V38" s="2" t="str">
        <f>IF(O38&lt;&gt;"",VLOOKUP(O38,Runners!DE$5:DR$183,V$1,FALSE),"")</f>
        <v/>
      </c>
      <c r="W38" s="19" t="str">
        <f t="shared" si="16"/>
        <v/>
      </c>
    </row>
    <row r="39" spans="1:23" x14ac:dyDescent="0.25">
      <c r="A39" s="1" t="s">
        <v>147</v>
      </c>
      <c r="C39" s="3">
        <v>1.3888888888888888E-2</v>
      </c>
      <c r="D39" s="6">
        <f t="shared" si="19"/>
        <v>36</v>
      </c>
      <c r="E39" s="2"/>
      <c r="F39" s="2">
        <f t="shared" si="20"/>
        <v>0</v>
      </c>
      <c r="J39" s="1" t="str">
        <f t="shared" si="21"/>
        <v>Guest 47:30</v>
      </c>
      <c r="M39" s="8" t="str">
        <f t="shared" si="22"/>
        <v/>
      </c>
      <c r="N39" s="8" t="str">
        <f t="shared" si="23"/>
        <v/>
      </c>
      <c r="O39" s="1" t="str">
        <f t="shared" si="24"/>
        <v/>
      </c>
      <c r="P39" s="35" t="str">
        <f t="shared" si="25"/>
        <v/>
      </c>
      <c r="Q39" s="35" t="str">
        <f t="shared" si="17"/>
        <v/>
      </c>
      <c r="R39" s="6">
        <f t="shared" si="18"/>
        <v>0</v>
      </c>
      <c r="S39" s="6">
        <f>IF(AND(D39&lt;=L$4,P39&lt;&gt;"Y"),IF(N39&lt;VLOOKUP(O39,Runners!A$5:CY$183,S$1,FALSE),IF(Y$2="zero",0,Y$2),0),0)</f>
        <v>0</v>
      </c>
      <c r="T39" s="6">
        <f t="shared" si="15"/>
        <v>0</v>
      </c>
      <c r="U39" s="2"/>
      <c r="V39" s="2" t="str">
        <f>IF(O39&lt;&gt;"",VLOOKUP(O39,Runners!DE$5:DR$183,V$1,FALSE),"")</f>
        <v/>
      </c>
      <c r="W39" s="19" t="str">
        <f t="shared" si="16"/>
        <v/>
      </c>
    </row>
    <row r="40" spans="1:23" x14ac:dyDescent="0.25">
      <c r="A40" s="1" t="s">
        <v>197</v>
      </c>
      <c r="C40" s="3">
        <v>1.2673611111111111E-2</v>
      </c>
      <c r="D40" s="6">
        <f t="shared" si="19"/>
        <v>37</v>
      </c>
      <c r="E40" s="2"/>
      <c r="F40" s="2">
        <f t="shared" si="20"/>
        <v>0</v>
      </c>
      <c r="J40" s="1" t="str">
        <f t="shared" si="21"/>
        <v>Guest 50:00</v>
      </c>
      <c r="M40" s="8" t="str">
        <f t="shared" si="22"/>
        <v/>
      </c>
      <c r="N40" s="8" t="str">
        <f t="shared" si="23"/>
        <v/>
      </c>
      <c r="O40" s="1" t="str">
        <f t="shared" si="24"/>
        <v/>
      </c>
      <c r="P40" s="35" t="str">
        <f t="shared" si="25"/>
        <v/>
      </c>
      <c r="Q40" s="35" t="str">
        <f t="shared" si="17"/>
        <v/>
      </c>
      <c r="R40" s="6">
        <f t="shared" si="18"/>
        <v>0</v>
      </c>
      <c r="S40" s="6">
        <f>IF(AND(D40&lt;=L$4,P40&lt;&gt;"Y"),IF(N40&lt;VLOOKUP(O40,Runners!A$5:CY$183,S$1,FALSE),IF(Y$2="zero",0,Y$2),0),0)</f>
        <v>0</v>
      </c>
      <c r="T40" s="6">
        <f t="shared" si="15"/>
        <v>0</v>
      </c>
      <c r="U40" s="2"/>
      <c r="V40" s="2" t="str">
        <f>IF(O40&lt;&gt;"",VLOOKUP(O40,Runners!DE$5:DR$183,V$1,FALSE),"")</f>
        <v/>
      </c>
      <c r="W40" s="19" t="str">
        <f t="shared" si="16"/>
        <v/>
      </c>
    </row>
    <row r="41" spans="1:23" x14ac:dyDescent="0.25">
      <c r="A41" s="1" t="s">
        <v>198</v>
      </c>
      <c r="C41" s="3">
        <v>1.0243055555555556E-2</v>
      </c>
      <c r="D41" s="6">
        <f t="shared" si="19"/>
        <v>38</v>
      </c>
      <c r="E41" s="2"/>
      <c r="F41" s="2">
        <f t="shared" si="20"/>
        <v>0</v>
      </c>
      <c r="J41" s="1" t="str">
        <f t="shared" si="21"/>
        <v>Guest 55:00</v>
      </c>
      <c r="M41" s="8" t="str">
        <f t="shared" si="22"/>
        <v/>
      </c>
      <c r="N41" s="8" t="str">
        <f t="shared" si="23"/>
        <v/>
      </c>
      <c r="O41" s="1" t="str">
        <f t="shared" si="24"/>
        <v/>
      </c>
      <c r="P41" s="35" t="str">
        <f t="shared" si="25"/>
        <v/>
      </c>
      <c r="Q41" s="35" t="str">
        <f t="shared" si="17"/>
        <v/>
      </c>
      <c r="R41" s="6">
        <f t="shared" si="18"/>
        <v>0</v>
      </c>
      <c r="S41" s="6">
        <f>IF(AND(D41&lt;=L$4,P41&lt;&gt;"Y"),IF(N41&lt;VLOOKUP(O41,Runners!A$5:CY$183,S$1,FALSE),IF(Y$2="zero",0,Y$2),0),0)</f>
        <v>0</v>
      </c>
      <c r="T41" s="6">
        <f t="shared" si="15"/>
        <v>0</v>
      </c>
      <c r="U41" s="2"/>
      <c r="V41" s="2" t="str">
        <f>IF(O41&lt;&gt;"",VLOOKUP(O41,Runners!DE$5:DR$183,V$1,FALSE),"")</f>
        <v/>
      </c>
      <c r="W41" s="19" t="str">
        <f t="shared" si="16"/>
        <v/>
      </c>
    </row>
    <row r="42" spans="1:23" x14ac:dyDescent="0.25">
      <c r="A42" s="1" t="s">
        <v>199</v>
      </c>
      <c r="C42" s="3">
        <v>7.9861111111111105E-3</v>
      </c>
      <c r="D42" s="6">
        <f t="shared" si="19"/>
        <v>39</v>
      </c>
      <c r="E42" s="2"/>
      <c r="F42" s="2">
        <f t="shared" ref="F42:F107" si="26">IF(E42&gt;0,E42-C42,0)</f>
        <v>0</v>
      </c>
      <c r="J42" s="1" t="str">
        <f t="shared" si="21"/>
        <v>Guest 60:00</v>
      </c>
      <c r="M42" s="8" t="str">
        <f t="shared" si="22"/>
        <v/>
      </c>
      <c r="N42" s="8" t="str">
        <f t="shared" si="23"/>
        <v/>
      </c>
      <c r="O42" s="1" t="str">
        <f t="shared" si="24"/>
        <v/>
      </c>
      <c r="P42" s="35" t="str">
        <f t="shared" si="25"/>
        <v/>
      </c>
      <c r="Q42" s="35" t="str">
        <f t="shared" si="17"/>
        <v/>
      </c>
      <c r="R42" s="6">
        <f t="shared" si="18"/>
        <v>0</v>
      </c>
      <c r="S42" s="6">
        <f>IF(AND(D42&lt;=L$4,P42&lt;&gt;"Y"),IF(N42&lt;VLOOKUP(O42,Runners!A$5:CY$183,S$1,FALSE),IF(Y$2="zero",0,Y$2),0),0)</f>
        <v>0</v>
      </c>
      <c r="T42" s="6">
        <f t="shared" si="15"/>
        <v>0</v>
      </c>
      <c r="U42" s="2"/>
      <c r="V42" s="2" t="str">
        <f>IF(O42&lt;&gt;"",VLOOKUP(O42,Runners!DE$5:DR$183,V$1,FALSE),"")</f>
        <v/>
      </c>
      <c r="W42" s="19" t="str">
        <f t="shared" si="16"/>
        <v/>
      </c>
    </row>
    <row r="43" spans="1:23" x14ac:dyDescent="0.25">
      <c r="A43" s="1" t="s">
        <v>225</v>
      </c>
      <c r="C43" s="3"/>
      <c r="D43" s="6">
        <f t="shared" si="19"/>
        <v>40</v>
      </c>
      <c r="E43" s="2"/>
      <c r="F43" s="2">
        <f t="shared" si="26"/>
        <v>0</v>
      </c>
      <c r="J43" s="1" t="str">
        <f t="shared" si="21"/>
        <v>Hannah Riley</v>
      </c>
      <c r="M43" s="8" t="str">
        <f t="shared" si="22"/>
        <v/>
      </c>
      <c r="N43" s="8" t="str">
        <f t="shared" si="23"/>
        <v/>
      </c>
      <c r="O43" s="1" t="str">
        <f t="shared" si="24"/>
        <v/>
      </c>
      <c r="P43" s="35" t="str">
        <f t="shared" si="25"/>
        <v/>
      </c>
      <c r="Q43" s="35" t="str">
        <f t="shared" si="17"/>
        <v/>
      </c>
      <c r="R43" s="6">
        <f t="shared" si="18"/>
        <v>0</v>
      </c>
      <c r="S43" s="6">
        <f>IF(AND(D43&lt;=L$4,P43&lt;&gt;"Y"),IF(N43&lt;VLOOKUP(O43,Runners!A$5:CY$183,S$1,FALSE),IF(Y$2="zero",0,Y$2),0),0)</f>
        <v>0</v>
      </c>
      <c r="T43" s="6">
        <f t="shared" si="15"/>
        <v>0</v>
      </c>
      <c r="U43" s="2"/>
      <c r="V43" s="2" t="str">
        <f>IF(O43&lt;&gt;"",VLOOKUP(O43,Runners!DE$5:DR$183,V$1,FALSE),"")</f>
        <v/>
      </c>
      <c r="W43" s="19" t="str">
        <f t="shared" si="16"/>
        <v/>
      </c>
    </row>
    <row r="44" spans="1:23" x14ac:dyDescent="0.25">
      <c r="A44" s="1" t="s">
        <v>140</v>
      </c>
      <c r="C44" s="3">
        <v>1.5104166666666667E-2</v>
      </c>
      <c r="D44" s="6">
        <f t="shared" si="19"/>
        <v>41</v>
      </c>
      <c r="E44" s="2"/>
      <c r="F44" s="2">
        <f t="shared" si="26"/>
        <v>0</v>
      </c>
      <c r="J44" s="1" t="str">
        <f t="shared" si="21"/>
        <v>Ian Tate</v>
      </c>
      <c r="M44" s="8" t="str">
        <f t="shared" si="22"/>
        <v/>
      </c>
      <c r="N44" s="8" t="str">
        <f t="shared" si="23"/>
        <v/>
      </c>
      <c r="O44" s="1" t="str">
        <f t="shared" si="24"/>
        <v/>
      </c>
      <c r="P44" s="35" t="str">
        <f t="shared" si="25"/>
        <v/>
      </c>
      <c r="Q44" s="35" t="str">
        <f t="shared" si="17"/>
        <v/>
      </c>
      <c r="R44" s="6">
        <f t="shared" si="18"/>
        <v>0</v>
      </c>
      <c r="S44" s="6">
        <f>IF(AND(D44&lt;=L$4,P44&lt;&gt;"Y"),IF(N44&lt;VLOOKUP(O44,Runners!A$5:CY$183,S$1,FALSE),IF(Y$2="zero",0,Y$2),0),0)</f>
        <v>0</v>
      </c>
      <c r="T44" s="6">
        <f t="shared" si="15"/>
        <v>0</v>
      </c>
      <c r="U44" s="2"/>
      <c r="V44" s="2" t="str">
        <f>IF(O44&lt;&gt;"",VLOOKUP(O44,Runners!DE$5:DR$183,V$1,FALSE),"")</f>
        <v/>
      </c>
      <c r="W44" s="19" t="str">
        <f t="shared" si="16"/>
        <v/>
      </c>
    </row>
    <row r="45" spans="1:23" x14ac:dyDescent="0.25">
      <c r="A45" s="1" t="s">
        <v>7</v>
      </c>
      <c r="C45" s="3">
        <v>6.5972222222222222E-3</v>
      </c>
      <c r="D45" s="6">
        <f t="shared" si="19"/>
        <v>42</v>
      </c>
      <c r="E45" s="2"/>
      <c r="F45" s="2">
        <f t="shared" si="26"/>
        <v>0</v>
      </c>
      <c r="J45" s="1" t="str">
        <f t="shared" si="21"/>
        <v>Jacqui Murray</v>
      </c>
      <c r="M45" s="8" t="str">
        <f t="shared" si="22"/>
        <v/>
      </c>
      <c r="N45" s="8" t="str">
        <f t="shared" si="23"/>
        <v/>
      </c>
      <c r="O45" s="1" t="str">
        <f t="shared" si="24"/>
        <v/>
      </c>
      <c r="P45" s="35" t="str">
        <f t="shared" si="25"/>
        <v/>
      </c>
      <c r="Q45" s="35" t="str">
        <f t="shared" si="17"/>
        <v/>
      </c>
      <c r="R45" s="6">
        <f t="shared" si="18"/>
        <v>0</v>
      </c>
      <c r="S45" s="6">
        <f>IF(AND(D45&lt;=L$4,P45&lt;&gt;"Y"),IF(N45&lt;VLOOKUP(O45,Runners!A$5:CY$183,S$1,FALSE),IF(Y$2="zero",0,Y$2),0),0)</f>
        <v>0</v>
      </c>
      <c r="T45" s="6">
        <f t="shared" si="15"/>
        <v>0</v>
      </c>
      <c r="U45" s="2"/>
      <c r="V45" s="2" t="str">
        <f>IF(O45&lt;&gt;"",VLOOKUP(O45,Runners!DE$5:DR$183,V$1,FALSE),"")</f>
        <v/>
      </c>
      <c r="W45" s="19" t="str">
        <f t="shared" si="16"/>
        <v/>
      </c>
    </row>
    <row r="46" spans="1:23" x14ac:dyDescent="0.25">
      <c r="A46" s="1" t="s">
        <v>189</v>
      </c>
      <c r="B46" s="3"/>
      <c r="C46" s="3">
        <v>1.6493055555555556E-2</v>
      </c>
      <c r="D46" s="6">
        <f t="shared" si="19"/>
        <v>43</v>
      </c>
      <c r="E46" s="2"/>
      <c r="F46" s="2">
        <f t="shared" si="26"/>
        <v>0</v>
      </c>
      <c r="J46" s="1" t="str">
        <f t="shared" si="21"/>
        <v>James Whittle</v>
      </c>
      <c r="M46" s="8" t="str">
        <f t="shared" si="22"/>
        <v/>
      </c>
      <c r="N46" s="8" t="str">
        <f t="shared" si="23"/>
        <v/>
      </c>
      <c r="O46" s="1" t="str">
        <f t="shared" si="24"/>
        <v/>
      </c>
      <c r="P46" s="35" t="str">
        <f t="shared" si="25"/>
        <v/>
      </c>
      <c r="Q46" s="35" t="str">
        <f t="shared" si="17"/>
        <v/>
      </c>
      <c r="R46" s="6">
        <f t="shared" si="18"/>
        <v>0</v>
      </c>
      <c r="S46" s="6">
        <f>IF(AND(D46&lt;=L$4,P46&lt;&gt;"Y"),IF(N46&lt;VLOOKUP(O46,Runners!A$5:CY$183,S$1,FALSE),IF(Y$2="zero",0,Y$2),0),0)</f>
        <v>0</v>
      </c>
      <c r="T46" s="6">
        <f t="shared" si="15"/>
        <v>0</v>
      </c>
      <c r="U46" s="2"/>
      <c r="V46" s="2" t="str">
        <f>IF(O46&lt;&gt;"",VLOOKUP(O46,Runners!DE$5:DR$183,V$1,FALSE),"")</f>
        <v/>
      </c>
      <c r="W46" s="19" t="str">
        <f t="shared" si="16"/>
        <v/>
      </c>
    </row>
    <row r="47" spans="1:23" x14ac:dyDescent="0.25">
      <c r="A47" s="1" t="s">
        <v>176</v>
      </c>
      <c r="B47" s="3"/>
      <c r="C47" s="3">
        <v>1.4409722222222223E-2</v>
      </c>
      <c r="D47" s="6">
        <f t="shared" si="19"/>
        <v>44</v>
      </c>
      <c r="E47" s="2"/>
      <c r="F47" s="2">
        <f t="shared" si="26"/>
        <v>0</v>
      </c>
      <c r="J47" s="1" t="str">
        <f t="shared" si="21"/>
        <v>Jennifer Hill</v>
      </c>
      <c r="M47" s="8" t="str">
        <f t="shared" si="22"/>
        <v/>
      </c>
      <c r="N47" s="8" t="str">
        <f t="shared" si="23"/>
        <v/>
      </c>
      <c r="O47" s="1" t="str">
        <f t="shared" si="24"/>
        <v/>
      </c>
      <c r="P47" s="35" t="str">
        <f t="shared" si="25"/>
        <v/>
      </c>
      <c r="Q47" s="35" t="str">
        <f t="shared" si="17"/>
        <v/>
      </c>
      <c r="R47" s="6">
        <f t="shared" si="18"/>
        <v>0</v>
      </c>
      <c r="S47" s="6">
        <f>IF(AND(D47&lt;=L$4,P47&lt;&gt;"Y"),IF(N47&lt;VLOOKUP(O47,Runners!A$5:CY$183,S$1,FALSE),IF(Y$2="zero",0,Y$2),0),0)</f>
        <v>0</v>
      </c>
      <c r="T47" s="6">
        <f t="shared" si="15"/>
        <v>0</v>
      </c>
      <c r="U47" s="2"/>
      <c r="V47" s="2" t="str">
        <f>IF(O47&lt;&gt;"",VLOOKUP(O47,Runners!DE$5:DR$183,V$1,FALSE),"")</f>
        <v/>
      </c>
      <c r="W47" s="19" t="str">
        <f t="shared" si="16"/>
        <v/>
      </c>
    </row>
    <row r="48" spans="1:23" x14ac:dyDescent="0.25">
      <c r="A48" s="1" t="s">
        <v>16</v>
      </c>
      <c r="C48" s="3">
        <v>1.8749999999999999E-2</v>
      </c>
      <c r="D48" s="6">
        <f t="shared" si="19"/>
        <v>45</v>
      </c>
      <c r="E48" s="2"/>
      <c r="F48" s="2">
        <f t="shared" si="26"/>
        <v>0</v>
      </c>
      <c r="J48" s="1" t="str">
        <f t="shared" si="21"/>
        <v>Joe Greenwood</v>
      </c>
      <c r="M48" s="8" t="str">
        <f t="shared" si="22"/>
        <v/>
      </c>
      <c r="N48" s="8" t="str">
        <f t="shared" si="23"/>
        <v/>
      </c>
      <c r="O48" s="1" t="str">
        <f t="shared" si="24"/>
        <v/>
      </c>
      <c r="P48" s="35" t="str">
        <f t="shared" si="25"/>
        <v/>
      </c>
      <c r="Q48" s="35" t="str">
        <f t="shared" si="17"/>
        <v/>
      </c>
      <c r="R48" s="6">
        <f t="shared" si="18"/>
        <v>0</v>
      </c>
      <c r="S48" s="6">
        <f>IF(AND(D48&lt;=L$4,P48&lt;&gt;"Y"),IF(N48&lt;VLOOKUP(O48,Runners!A$5:CY$183,S$1,FALSE),IF(Y$2="zero",0,Y$2),0),0)</f>
        <v>0</v>
      </c>
      <c r="T48" s="6">
        <f t="shared" si="15"/>
        <v>0</v>
      </c>
      <c r="U48" s="2"/>
      <c r="V48" s="2" t="str">
        <f>IF(O48&lt;&gt;"",VLOOKUP(O48,Runners!DE$5:DR$183,V$1,FALSE),"")</f>
        <v/>
      </c>
      <c r="W48" s="19" t="str">
        <f t="shared" si="16"/>
        <v/>
      </c>
    </row>
    <row r="49" spans="1:23" x14ac:dyDescent="0.25">
      <c r="A49" s="1" t="s">
        <v>124</v>
      </c>
      <c r="C49" s="3">
        <v>1.5625E-2</v>
      </c>
      <c r="D49" s="6">
        <f t="shared" si="19"/>
        <v>46</v>
      </c>
      <c r="E49" s="2"/>
      <c r="F49" s="2">
        <f t="shared" si="26"/>
        <v>0</v>
      </c>
      <c r="J49" s="1" t="str">
        <f t="shared" si="21"/>
        <v>John Bertenshaw</v>
      </c>
      <c r="M49" s="8" t="str">
        <f t="shared" si="22"/>
        <v/>
      </c>
      <c r="N49" s="8" t="str">
        <f t="shared" si="23"/>
        <v/>
      </c>
      <c r="O49" s="1" t="str">
        <f t="shared" si="24"/>
        <v/>
      </c>
      <c r="P49" s="35" t="str">
        <f t="shared" si="25"/>
        <v/>
      </c>
      <c r="Q49" s="35" t="str">
        <f t="shared" si="17"/>
        <v/>
      </c>
      <c r="R49" s="6">
        <f t="shared" si="18"/>
        <v>0</v>
      </c>
      <c r="S49" s="6">
        <f>IF(AND(D49&lt;=L$4,P49&lt;&gt;"Y"),IF(N49&lt;VLOOKUP(O49,Runners!A$5:CY$183,S$1,FALSE),IF(Y$2="zero",0,Y$2),0),0)</f>
        <v>0</v>
      </c>
      <c r="T49" s="6">
        <f t="shared" si="15"/>
        <v>0</v>
      </c>
      <c r="U49" s="2"/>
      <c r="V49" s="2" t="str">
        <f>IF(O49&lt;&gt;"",VLOOKUP(O49,Runners!DE$5:DR$183,V$1,FALSE),"")</f>
        <v/>
      </c>
      <c r="W49" s="19" t="str">
        <f t="shared" si="16"/>
        <v/>
      </c>
    </row>
    <row r="50" spans="1:23" x14ac:dyDescent="0.25">
      <c r="A50" s="1" t="s">
        <v>142</v>
      </c>
      <c r="C50" s="3">
        <v>1.4583333333333334E-2</v>
      </c>
      <c r="D50" s="6">
        <f t="shared" si="19"/>
        <v>47</v>
      </c>
      <c r="E50" s="2"/>
      <c r="F50" s="2">
        <f t="shared" si="26"/>
        <v>0</v>
      </c>
      <c r="J50" s="1" t="str">
        <f t="shared" si="21"/>
        <v>Jonathan Tuck</v>
      </c>
      <c r="M50" s="8" t="str">
        <f t="shared" si="22"/>
        <v/>
      </c>
      <c r="N50" s="8" t="str">
        <f t="shared" si="23"/>
        <v/>
      </c>
      <c r="O50" s="1" t="str">
        <f t="shared" si="24"/>
        <v/>
      </c>
      <c r="P50" s="35" t="str">
        <f t="shared" si="25"/>
        <v/>
      </c>
      <c r="Q50" s="35" t="str">
        <f t="shared" si="17"/>
        <v/>
      </c>
      <c r="R50" s="6">
        <f t="shared" si="18"/>
        <v>0</v>
      </c>
      <c r="S50" s="6">
        <f>IF(AND(D50&lt;=L$4,P50&lt;&gt;"Y"),IF(N50&lt;VLOOKUP(O50,Runners!A$5:CY$183,S$1,FALSE),IF(Y$2="zero",0,Y$2),0),0)</f>
        <v>0</v>
      </c>
      <c r="T50" s="6">
        <f t="shared" si="15"/>
        <v>0</v>
      </c>
      <c r="U50" s="2"/>
      <c r="V50" s="2" t="str">
        <f>IF(O50&lt;&gt;"",VLOOKUP(O50,Runners!DE$5:DR$183,V$1,FALSE),"")</f>
        <v/>
      </c>
      <c r="W50" s="19" t="str">
        <f t="shared" si="16"/>
        <v/>
      </c>
    </row>
    <row r="51" spans="1:23" x14ac:dyDescent="0.25">
      <c r="A51" s="1" t="s">
        <v>191</v>
      </c>
      <c r="C51" s="3">
        <v>3.6458333333333334E-3</v>
      </c>
      <c r="D51" s="6">
        <f t="shared" si="19"/>
        <v>48</v>
      </c>
      <c r="E51" s="2">
        <v>3.1608796296296295E-2</v>
      </c>
      <c r="F51" s="2">
        <f t="shared" si="26"/>
        <v>2.796296296296296E-2</v>
      </c>
      <c r="J51" s="1" t="str">
        <f t="shared" si="21"/>
        <v>Juli Wiseman</v>
      </c>
      <c r="M51" s="8" t="str">
        <f t="shared" si="22"/>
        <v/>
      </c>
      <c r="N51" s="8" t="str">
        <f t="shared" si="23"/>
        <v/>
      </c>
      <c r="O51" s="1" t="str">
        <f t="shared" si="24"/>
        <v/>
      </c>
      <c r="P51" s="35" t="str">
        <f t="shared" si="25"/>
        <v/>
      </c>
      <c r="Q51" s="35" t="str">
        <f t="shared" si="17"/>
        <v/>
      </c>
      <c r="R51" s="6">
        <f t="shared" si="18"/>
        <v>0</v>
      </c>
      <c r="S51" s="6">
        <f>IF(AND(D51&lt;=L$4,P51&lt;&gt;"Y"),IF(N51&lt;VLOOKUP(O51,Runners!A$5:CY$183,S$1,FALSE),IF(Y$2="zero",0,Y$2),0),0)</f>
        <v>0</v>
      </c>
      <c r="T51" s="6">
        <f t="shared" si="15"/>
        <v>0</v>
      </c>
      <c r="U51" s="2"/>
      <c r="V51" s="2" t="str">
        <f>IF(O51&lt;&gt;"",VLOOKUP(O51,Runners!DE$5:DR$183,V$1,FALSE),"")</f>
        <v/>
      </c>
      <c r="W51" s="19" t="str">
        <f t="shared" si="16"/>
        <v/>
      </c>
    </row>
    <row r="52" spans="1:23" x14ac:dyDescent="0.25">
      <c r="A52" s="1" t="s">
        <v>14</v>
      </c>
      <c r="C52" s="3">
        <v>1.3020833333333334E-2</v>
      </c>
      <c r="D52" s="6">
        <f t="shared" si="19"/>
        <v>49</v>
      </c>
      <c r="E52" s="2"/>
      <c r="F52" s="2">
        <f t="shared" si="26"/>
        <v>0</v>
      </c>
      <c r="J52" s="1" t="str">
        <f t="shared" si="21"/>
        <v>Julia Rolfe</v>
      </c>
      <c r="M52" s="8" t="str">
        <f t="shared" si="22"/>
        <v/>
      </c>
      <c r="N52" s="8" t="str">
        <f t="shared" si="23"/>
        <v/>
      </c>
      <c r="O52" s="1" t="str">
        <f t="shared" si="24"/>
        <v/>
      </c>
      <c r="P52" s="35" t="str">
        <f t="shared" si="25"/>
        <v/>
      </c>
      <c r="Q52" s="35" t="str">
        <f t="shared" si="17"/>
        <v/>
      </c>
      <c r="R52" s="6">
        <f t="shared" si="18"/>
        <v>0</v>
      </c>
      <c r="S52" s="6">
        <f>IF(AND(D52&lt;=L$4,P52&lt;&gt;"Y"),IF(N52&lt;VLOOKUP(O52,Runners!A$5:CY$183,S$1,FALSE),IF(Y$2="zero",0,Y$2),0),0)</f>
        <v>0</v>
      </c>
      <c r="T52" s="6">
        <f t="shared" si="15"/>
        <v>0</v>
      </c>
      <c r="U52" s="2"/>
      <c r="V52" s="2" t="str">
        <f>IF(O52&lt;&gt;"",VLOOKUP(O52,Runners!DE$5:DR$183,V$1,FALSE),"")</f>
        <v/>
      </c>
      <c r="W52" s="19" t="str">
        <f t="shared" si="16"/>
        <v/>
      </c>
    </row>
    <row r="53" spans="1:23" x14ac:dyDescent="0.25">
      <c r="A53" s="1" t="s">
        <v>180</v>
      </c>
      <c r="C53" s="3">
        <v>1.40625E-2</v>
      </c>
      <c r="D53" s="6">
        <f t="shared" si="19"/>
        <v>50</v>
      </c>
      <c r="E53" s="2"/>
      <c r="F53" s="2">
        <f t="shared" si="26"/>
        <v>0</v>
      </c>
      <c r="J53" s="1" t="str">
        <f t="shared" si="21"/>
        <v>Kate Edwards</v>
      </c>
      <c r="M53" s="8" t="str">
        <f t="shared" si="22"/>
        <v/>
      </c>
      <c r="N53" s="8" t="str">
        <f t="shared" si="23"/>
        <v/>
      </c>
      <c r="O53" s="1" t="str">
        <f t="shared" si="24"/>
        <v/>
      </c>
      <c r="P53" s="35" t="str">
        <f t="shared" si="25"/>
        <v/>
      </c>
      <c r="Q53" s="35" t="str">
        <f t="shared" si="17"/>
        <v/>
      </c>
      <c r="R53" s="6">
        <f t="shared" si="18"/>
        <v>0</v>
      </c>
      <c r="S53" s="6">
        <f>IF(AND(D53&lt;=L$4,P53&lt;&gt;"Y"),IF(N53&lt;VLOOKUP(O53,Runners!A$5:CY$183,S$1,FALSE),IF(Y$2="zero",0,Y$2),0),0)</f>
        <v>0</v>
      </c>
      <c r="T53" s="6">
        <f t="shared" si="15"/>
        <v>0</v>
      </c>
      <c r="U53" s="2"/>
      <c r="V53" s="2" t="str">
        <f>IF(O53&lt;&gt;"",VLOOKUP(O53,Runners!DE$5:DR$183,V$1,FALSE),"")</f>
        <v/>
      </c>
      <c r="W53" s="19" t="str">
        <f t="shared" si="16"/>
        <v/>
      </c>
    </row>
    <row r="54" spans="1:23" x14ac:dyDescent="0.25">
      <c r="A54" s="1" t="s">
        <v>13</v>
      </c>
      <c r="C54" s="3">
        <v>1.2673611111111111E-2</v>
      </c>
      <c r="D54" s="6">
        <f t="shared" si="19"/>
        <v>51</v>
      </c>
      <c r="E54" s="2"/>
      <c r="F54" s="2">
        <f t="shared" si="26"/>
        <v>0</v>
      </c>
      <c r="J54" s="1" t="str">
        <f t="shared" si="21"/>
        <v>Kathy Gaunt</v>
      </c>
      <c r="M54" s="8" t="str">
        <f t="shared" si="22"/>
        <v/>
      </c>
      <c r="N54" s="8" t="str">
        <f t="shared" si="23"/>
        <v/>
      </c>
      <c r="O54" s="1" t="str">
        <f t="shared" si="24"/>
        <v/>
      </c>
      <c r="P54" s="35" t="str">
        <f t="shared" si="25"/>
        <v/>
      </c>
      <c r="Q54" s="35" t="str">
        <f t="shared" si="17"/>
        <v/>
      </c>
      <c r="R54" s="6">
        <f t="shared" si="18"/>
        <v>0</v>
      </c>
      <c r="S54" s="6">
        <f>IF(AND(D54&lt;=L$4,P54&lt;&gt;"Y"),IF(N54&lt;VLOOKUP(O54,Runners!A$5:CY$183,S$1,FALSE),IF(Y$2="zero",0,Y$2),0),0)</f>
        <v>0</v>
      </c>
      <c r="T54" s="6">
        <f t="shared" si="15"/>
        <v>0</v>
      </c>
      <c r="U54" s="2"/>
      <c r="V54" s="2" t="str">
        <f>IF(O54&lt;&gt;"",VLOOKUP(O54,Runners!DE$5:DR$183,V$1,FALSE),"")</f>
        <v/>
      </c>
      <c r="W54" s="19" t="str">
        <f t="shared" si="16"/>
        <v/>
      </c>
    </row>
    <row r="55" spans="1:23" x14ac:dyDescent="0.25">
      <c r="A55" s="1" t="s">
        <v>158</v>
      </c>
      <c r="C55" s="3">
        <v>1.2847222222222222E-2</v>
      </c>
      <c r="D55" s="6">
        <f t="shared" si="19"/>
        <v>52</v>
      </c>
      <c r="E55" s="2"/>
      <c r="F55" s="2">
        <f t="shared" si="26"/>
        <v>0</v>
      </c>
      <c r="J55" s="1" t="str">
        <f t="shared" si="21"/>
        <v>Katy McIntyre</v>
      </c>
      <c r="M55" s="8" t="str">
        <f t="shared" si="22"/>
        <v/>
      </c>
      <c r="N55" s="8" t="str">
        <f t="shared" si="23"/>
        <v/>
      </c>
      <c r="O55" s="1" t="str">
        <f t="shared" si="24"/>
        <v/>
      </c>
      <c r="P55" s="35" t="str">
        <f t="shared" si="25"/>
        <v/>
      </c>
      <c r="Q55" s="35"/>
      <c r="R55" s="6">
        <f t="shared" si="18"/>
        <v>0</v>
      </c>
      <c r="S55" s="6">
        <f>IF(AND(D55&lt;=L$4,P55&lt;&gt;"Y"),IF(N55&lt;VLOOKUP(O55,Runners!A$5:CY$183,S$1,FALSE),IF(Y$2="zero",0,Y$2),0),0)</f>
        <v>0</v>
      </c>
      <c r="T55" s="6">
        <f t="shared" si="15"/>
        <v>0</v>
      </c>
      <c r="U55" s="2"/>
      <c r="V55" s="2" t="str">
        <f>IF(O55&lt;&gt;"",VLOOKUP(O55,Runners!DE$5:DR$183,V$1,FALSE),"")</f>
        <v/>
      </c>
      <c r="W55" s="19" t="str">
        <f t="shared" si="16"/>
        <v/>
      </c>
    </row>
    <row r="56" spans="1:23" x14ac:dyDescent="0.25">
      <c r="A56" s="1" t="s">
        <v>141</v>
      </c>
      <c r="C56" s="3">
        <v>9.8958333333333329E-3</v>
      </c>
      <c r="D56" s="6">
        <f t="shared" si="19"/>
        <v>53</v>
      </c>
      <c r="E56" s="2"/>
      <c r="F56" s="2">
        <f t="shared" si="26"/>
        <v>0</v>
      </c>
      <c r="J56" s="1" t="str">
        <f t="shared" si="21"/>
        <v>Kevin Murray</v>
      </c>
      <c r="M56" s="8" t="str">
        <f t="shared" si="22"/>
        <v/>
      </c>
      <c r="N56" s="8" t="str">
        <f t="shared" si="23"/>
        <v/>
      </c>
      <c r="O56" s="1" t="str">
        <f t="shared" si="24"/>
        <v/>
      </c>
      <c r="P56" s="35" t="str">
        <f t="shared" si="25"/>
        <v/>
      </c>
      <c r="Q56" s="35" t="str">
        <f>IF(D56&lt;=L$4,IF(P56="Y",Q54,Q54-1),"")</f>
        <v/>
      </c>
      <c r="R56" s="6">
        <f>IF(Q56=Q54,0,IF(Q56&gt;0,Q56,1))</f>
        <v>0</v>
      </c>
      <c r="S56" s="6">
        <f>IF(AND(D56&lt;=L$4,P56&lt;&gt;"Y"),IF(N56&lt;VLOOKUP(O56,Runners!A$5:CY$183,S$1,FALSE),IF(Y$2="zero",0,Y$2),0),0)</f>
        <v>0</v>
      </c>
      <c r="T56" s="6">
        <f>IF(AND(D56&lt;=L$4,P56&lt;&gt;"Y"),S56+R56,0)</f>
        <v>0</v>
      </c>
      <c r="U56" s="2"/>
      <c r="V56" s="2" t="str">
        <f>IF(O56&lt;&gt;"",VLOOKUP(O56,Runners!DE$5:DR$183,V$1,FALSE),"")</f>
        <v/>
      </c>
      <c r="W56" s="19" t="str">
        <f>IF(O56&lt;&gt;"",(V56-N56)/V56,"")</f>
        <v/>
      </c>
    </row>
    <row r="57" spans="1:23" x14ac:dyDescent="0.25">
      <c r="A57" s="1" t="s">
        <v>202</v>
      </c>
      <c r="C57" s="3">
        <v>1.2673611111111111E-2</v>
      </c>
      <c r="D57" s="6">
        <f t="shared" si="19"/>
        <v>54</v>
      </c>
      <c r="E57" s="2"/>
      <c r="F57" s="2">
        <f t="shared" si="26"/>
        <v>0</v>
      </c>
      <c r="J57" s="1" t="str">
        <f t="shared" si="21"/>
        <v>Kim Dykes</v>
      </c>
      <c r="M57" s="8" t="str">
        <f t="shared" si="22"/>
        <v/>
      </c>
      <c r="N57" s="8" t="str">
        <f t="shared" si="23"/>
        <v/>
      </c>
      <c r="O57" s="1" t="str">
        <f t="shared" si="24"/>
        <v/>
      </c>
      <c r="P57" s="35" t="str">
        <f t="shared" si="25"/>
        <v/>
      </c>
      <c r="Q57" s="35" t="str">
        <f>IF(D57&lt;=L$4,IF(P57="Y",Q56,Q56-1),"")</f>
        <v/>
      </c>
      <c r="R57" s="6">
        <f>IF(Q57=Q56,0,IF(Q57&gt;0,Q57,1))</f>
        <v>0</v>
      </c>
      <c r="S57" s="6">
        <f>IF(AND(D57&lt;=L$4,P57&lt;&gt;"Y"),IF(N57&lt;VLOOKUP(O57,Runners!A$5:CY$183,S$1,FALSE),IF(Y$2="zero",0,Y$2),0),0)</f>
        <v>0</v>
      </c>
      <c r="T57" s="6">
        <f>IF(AND(D57&lt;=L$4,P57&lt;&gt;"Y"),S57+R57,0)</f>
        <v>0</v>
      </c>
      <c r="U57" s="2"/>
      <c r="V57" s="2" t="str">
        <f>IF(O57&lt;&gt;"",VLOOKUP(O57,Runners!DE$5:DR$183,V$1,FALSE),"")</f>
        <v/>
      </c>
      <c r="W57" s="19" t="str">
        <f>IF(O57&lt;&gt;"",(V57-N57)/V57,"")</f>
        <v/>
      </c>
    </row>
    <row r="58" spans="1:23" x14ac:dyDescent="0.25">
      <c r="A58" s="1" t="s">
        <v>10</v>
      </c>
      <c r="C58" s="3">
        <v>1.0069444444444445E-2</v>
      </c>
      <c r="D58" s="6">
        <f t="shared" si="19"/>
        <v>55</v>
      </c>
      <c r="E58" s="2"/>
      <c r="F58" s="2">
        <f t="shared" si="26"/>
        <v>0</v>
      </c>
      <c r="J58" s="1" t="str">
        <f t="shared" si="21"/>
        <v>Kirsten Burnett</v>
      </c>
      <c r="M58" s="8" t="str">
        <f t="shared" ref="M58" si="27">IF(D58&lt;=L$4,SMALL(E$4:E$208,D58),"")</f>
        <v/>
      </c>
      <c r="N58" s="8" t="str">
        <f t="shared" ref="N58" si="28">IF(D58&lt;=L$4,VLOOKUP(M58,E$4:F$208,2,FALSE),"")</f>
        <v/>
      </c>
      <c r="O58" s="1" t="str">
        <f t="shared" ref="O58" si="29">IF(D58&lt;=L$4,VLOOKUP(M58,E$4:J$208,6,FALSE),"")</f>
        <v/>
      </c>
      <c r="P58" s="35" t="str">
        <f t="shared" ref="P58" si="30">IF(D58&lt;=L$4,VLOOKUP(O58,A$4:B$208,2,FALSE),"")</f>
        <v/>
      </c>
      <c r="Q58" s="35"/>
      <c r="R58" s="6">
        <f t="shared" ref="R58" si="31">IF(Q58=Q57,0,IF(Q58&gt;0,Q58,1))</f>
        <v>0</v>
      </c>
      <c r="S58" s="6">
        <f>IF(AND(D58&lt;=L$4,P58&lt;&gt;"Y"),IF(N58&lt;VLOOKUP(O58,Runners!A$5:CY$183,S$1,FALSE),IF(Y$2="zero",0,Y$2),0),0)</f>
        <v>0</v>
      </c>
      <c r="T58" s="6">
        <f t="shared" ref="T58" si="32">IF(AND(D58&lt;=L$4,P58&lt;&gt;"Y"),S58+R58,0)</f>
        <v>0</v>
      </c>
      <c r="U58" s="2"/>
      <c r="V58" s="2" t="str">
        <f>IF(O58&lt;&gt;"",VLOOKUP(O58,Runners!DE$5:DR$183,V$1,FALSE),"")</f>
        <v/>
      </c>
      <c r="W58" s="19" t="str">
        <f t="shared" ref="W58" si="33">IF(O58&lt;&gt;"",(V58-N58)/V58,"")</f>
        <v/>
      </c>
    </row>
    <row r="59" spans="1:23" x14ac:dyDescent="0.25">
      <c r="A59" s="1" t="s">
        <v>9</v>
      </c>
      <c r="C59" s="3">
        <v>5.208333333333333E-3</v>
      </c>
      <c r="D59" s="6">
        <f t="shared" si="19"/>
        <v>56</v>
      </c>
      <c r="E59" s="2"/>
      <c r="F59" s="2">
        <f t="shared" si="26"/>
        <v>0</v>
      </c>
      <c r="J59" s="1" t="str">
        <f t="shared" si="21"/>
        <v>Laura Byrne</v>
      </c>
      <c r="M59" s="8" t="str">
        <f t="shared" ref="M59:M90" si="34">IF(D59&lt;=L$4,SMALL(E$4:E$208,D59),"")</f>
        <v/>
      </c>
      <c r="N59" s="8" t="str">
        <f t="shared" ref="N59:N90" si="35">IF(D59&lt;=L$4,VLOOKUP(M59,E$4:F$208,2,FALSE),"")</f>
        <v/>
      </c>
      <c r="O59" s="1" t="str">
        <f t="shared" ref="O59:O90" si="36">IF(D59&lt;=L$4,VLOOKUP(M59,E$4:J$208,6,FALSE),"")</f>
        <v/>
      </c>
      <c r="P59" s="35" t="str">
        <f t="shared" ref="P59:P90" si="37">IF(D59&lt;=L$4,VLOOKUP(O59,A$4:B$208,2,FALSE),"")</f>
        <v/>
      </c>
      <c r="Q59" s="35" t="str">
        <f>IF(D59&lt;=L$4,IF(P59="Y",Q57,Q57-1),"")</f>
        <v/>
      </c>
      <c r="R59" s="6">
        <f>IF(Q59=Q57,0,IF(Q59&gt;0,Q59,1))</f>
        <v>0</v>
      </c>
      <c r="S59" s="6">
        <f>IF(AND(D59&lt;=L$4,P59&lt;&gt;"Y"),IF(N59&lt;VLOOKUP(O59,Runners!A$5:CY$183,S$1,FALSE),IF(Y$2="zero",0,Y$2),0),0)</f>
        <v>0</v>
      </c>
      <c r="T59" s="6">
        <f t="shared" ref="T59:T66" si="38">IF(AND(D59&lt;=L$4,P59&lt;&gt;"Y"),S59+R59,0)</f>
        <v>0</v>
      </c>
      <c r="U59" s="2"/>
      <c r="V59" s="2" t="str">
        <f>IF(O59&lt;&gt;"",VLOOKUP(O59,Runners!DE$5:DR$183,V$1,FALSE),"")</f>
        <v/>
      </c>
      <c r="W59" s="19" t="str">
        <f t="shared" ref="W59:W66" si="39">IF(O59&lt;&gt;"",(V59-N59)/V59,"")</f>
        <v/>
      </c>
    </row>
    <row r="60" spans="1:23" x14ac:dyDescent="0.25">
      <c r="A60" s="1" t="s">
        <v>183</v>
      </c>
      <c r="C60" s="3">
        <v>1.4583333333333334E-2</v>
      </c>
      <c r="D60" s="6">
        <f t="shared" si="19"/>
        <v>57</v>
      </c>
      <c r="E60" s="2"/>
      <c r="F60" s="2">
        <f t="shared" si="26"/>
        <v>0</v>
      </c>
      <c r="J60" s="1" t="str">
        <f t="shared" si="21"/>
        <v>Lee Ramsden</v>
      </c>
      <c r="M60" s="8" t="str">
        <f t="shared" si="34"/>
        <v/>
      </c>
      <c r="N60" s="8" t="str">
        <f t="shared" si="35"/>
        <v/>
      </c>
      <c r="O60" s="1" t="str">
        <f t="shared" si="36"/>
        <v/>
      </c>
      <c r="P60" s="35" t="str">
        <f t="shared" si="37"/>
        <v/>
      </c>
      <c r="Q60" s="35" t="str">
        <f t="shared" ref="Q60:Q65" si="40">IF(D60&lt;=L$4,IF(P60="Y",Q59,Q59-1),"")</f>
        <v/>
      </c>
      <c r="R60" s="6">
        <f t="shared" ref="R60:R66" si="41">IF(Q60=Q59,0,IF(Q60&gt;0,Q60,1))</f>
        <v>0</v>
      </c>
      <c r="S60" s="6">
        <f>IF(AND(D60&lt;=L$4,P60&lt;&gt;"Y"),IF(N60&lt;VLOOKUP(O60,Runners!A$5:CY$183,S$1,FALSE),IF(Y$2="zero",0,Y$2),0),0)</f>
        <v>0</v>
      </c>
      <c r="T60" s="6">
        <f t="shared" si="38"/>
        <v>0</v>
      </c>
      <c r="U60" s="2"/>
      <c r="V60" s="2" t="str">
        <f>IF(O60&lt;&gt;"",VLOOKUP(O60,Runners!DE$5:DR$183,V$1,FALSE),"")</f>
        <v/>
      </c>
      <c r="W60" s="19" t="str">
        <f t="shared" si="39"/>
        <v/>
      </c>
    </row>
    <row r="61" spans="1:23" x14ac:dyDescent="0.25">
      <c r="A61" s="1" t="s">
        <v>148</v>
      </c>
      <c r="B61" s="3"/>
      <c r="C61" s="3">
        <v>1.1631944444444445E-2</v>
      </c>
      <c r="D61" s="6">
        <f t="shared" si="19"/>
        <v>58</v>
      </c>
      <c r="E61" s="2"/>
      <c r="F61" s="2">
        <f t="shared" si="26"/>
        <v>0</v>
      </c>
      <c r="J61" s="1" t="str">
        <f t="shared" si="21"/>
        <v>Lewis McAfee</v>
      </c>
      <c r="M61" s="8" t="str">
        <f t="shared" si="34"/>
        <v/>
      </c>
      <c r="N61" s="8" t="str">
        <f t="shared" si="35"/>
        <v/>
      </c>
      <c r="O61" s="1" t="str">
        <f t="shared" si="36"/>
        <v/>
      </c>
      <c r="P61" s="35" t="str">
        <f t="shared" si="37"/>
        <v/>
      </c>
      <c r="Q61" s="35" t="str">
        <f t="shared" si="40"/>
        <v/>
      </c>
      <c r="R61" s="6">
        <f t="shared" si="41"/>
        <v>0</v>
      </c>
      <c r="S61" s="6">
        <f>IF(AND(D61&lt;=L$4,P61&lt;&gt;"Y"),IF(N61&lt;VLOOKUP(O61,Runners!A$5:CY$183,S$1,FALSE),IF(Y$2="zero",0,Y$2),0),0)</f>
        <v>0</v>
      </c>
      <c r="T61" s="6">
        <f t="shared" si="38"/>
        <v>0</v>
      </c>
      <c r="U61" s="2"/>
      <c r="V61" s="2" t="str">
        <f>IF(O61&lt;&gt;"",VLOOKUP(O61,Runners!DE$5:DR$183,V$1,FALSE),"")</f>
        <v/>
      </c>
      <c r="W61" s="19" t="str">
        <f t="shared" si="39"/>
        <v/>
      </c>
    </row>
    <row r="62" spans="1:23" x14ac:dyDescent="0.25">
      <c r="A62" s="1" t="s">
        <v>200</v>
      </c>
      <c r="B62" s="3"/>
      <c r="C62" s="3">
        <v>6.5972222222222222E-3</v>
      </c>
      <c r="D62" s="6">
        <f t="shared" si="19"/>
        <v>59</v>
      </c>
      <c r="E62" s="2"/>
      <c r="F62" s="2">
        <f t="shared" si="26"/>
        <v>0</v>
      </c>
      <c r="J62" s="1" t="str">
        <f t="shared" si="21"/>
        <v>Liah Murphy</v>
      </c>
      <c r="M62" s="8" t="str">
        <f t="shared" si="34"/>
        <v/>
      </c>
      <c r="N62" s="8" t="str">
        <f t="shared" si="35"/>
        <v/>
      </c>
      <c r="O62" s="1" t="str">
        <f t="shared" si="36"/>
        <v/>
      </c>
      <c r="P62" s="35" t="str">
        <f t="shared" si="37"/>
        <v/>
      </c>
      <c r="Q62" s="35" t="str">
        <f t="shared" si="40"/>
        <v/>
      </c>
      <c r="R62" s="6">
        <f t="shared" si="41"/>
        <v>0</v>
      </c>
      <c r="S62" s="6">
        <f>IF(AND(D62&lt;=L$4,P62&lt;&gt;"Y"),IF(N62&lt;VLOOKUP(O62,Runners!A$5:CY$183,S$1,FALSE),IF(Y$2="zero",0,Y$2),0),0)</f>
        <v>0</v>
      </c>
      <c r="T62" s="6">
        <f t="shared" si="38"/>
        <v>0</v>
      </c>
      <c r="U62" s="2"/>
      <c r="V62" s="2" t="str">
        <f>IF(O62&lt;&gt;"",VLOOKUP(O62,Runners!DE$5:DR$183,V$1,FALSE),"")</f>
        <v/>
      </c>
      <c r="W62" s="19" t="str">
        <f t="shared" si="39"/>
        <v/>
      </c>
    </row>
    <row r="63" spans="1:23" x14ac:dyDescent="0.25">
      <c r="A63" s="1" t="s">
        <v>167</v>
      </c>
      <c r="C63" s="3">
        <v>8.6805555555555551E-4</v>
      </c>
      <c r="D63" s="6">
        <f t="shared" si="19"/>
        <v>60</v>
      </c>
      <c r="E63" s="2"/>
      <c r="F63" s="2">
        <f t="shared" si="26"/>
        <v>0</v>
      </c>
      <c r="J63" s="1" t="str">
        <f t="shared" si="21"/>
        <v>Linda Chadderton</v>
      </c>
      <c r="M63" s="8" t="str">
        <f t="shared" si="34"/>
        <v/>
      </c>
      <c r="N63" s="8" t="str">
        <f t="shared" si="35"/>
        <v/>
      </c>
      <c r="O63" s="1" t="str">
        <f t="shared" si="36"/>
        <v/>
      </c>
      <c r="P63" s="35" t="str">
        <f t="shared" si="37"/>
        <v/>
      </c>
      <c r="Q63" s="35" t="str">
        <f t="shared" si="40"/>
        <v/>
      </c>
      <c r="R63" s="6">
        <f t="shared" si="41"/>
        <v>0</v>
      </c>
      <c r="S63" s="6">
        <f>IF(AND(D63&lt;=L$4,P63&lt;&gt;"Y"),IF(N63&lt;VLOOKUP(O63,Runners!A$5:CY$183,S$1,FALSE),IF(Y$2="zero",0,Y$2),0),0)</f>
        <v>0</v>
      </c>
      <c r="T63" s="6">
        <f t="shared" si="38"/>
        <v>0</v>
      </c>
      <c r="U63" s="2"/>
      <c r="V63" s="2" t="str">
        <f>IF(O63&lt;&gt;"",VLOOKUP(O63,Runners!DE$5:DR$183,V$1,FALSE),"")</f>
        <v/>
      </c>
      <c r="W63" s="19" t="str">
        <f t="shared" si="39"/>
        <v/>
      </c>
    </row>
    <row r="64" spans="1:23" x14ac:dyDescent="0.25">
      <c r="A64" s="1" t="s">
        <v>182</v>
      </c>
      <c r="C64" s="3">
        <v>3.472222222222222E-3</v>
      </c>
      <c r="D64" s="6">
        <f t="shared" si="19"/>
        <v>61</v>
      </c>
      <c r="E64" s="2"/>
      <c r="F64" s="2">
        <f t="shared" si="26"/>
        <v>0</v>
      </c>
      <c r="J64" s="1" t="str">
        <f t="shared" si="21"/>
        <v>Liz Boon</v>
      </c>
      <c r="M64" s="8" t="str">
        <f t="shared" si="34"/>
        <v/>
      </c>
      <c r="N64" s="8" t="str">
        <f t="shared" si="35"/>
        <v/>
      </c>
      <c r="O64" s="1" t="str">
        <f t="shared" si="36"/>
        <v/>
      </c>
      <c r="P64" s="35" t="str">
        <f t="shared" si="37"/>
        <v/>
      </c>
      <c r="Q64" s="35" t="str">
        <f t="shared" si="40"/>
        <v/>
      </c>
      <c r="R64" s="6">
        <f t="shared" si="41"/>
        <v>0</v>
      </c>
      <c r="S64" s="6">
        <f>IF(AND(D64&lt;=L$4,P64&lt;&gt;"Y"),IF(N64&lt;VLOOKUP(O64,Runners!A$5:CY$183,S$1,FALSE),IF(Y$2="zero",0,Y$2),0),0)</f>
        <v>0</v>
      </c>
      <c r="T64" s="6">
        <f t="shared" si="38"/>
        <v>0</v>
      </c>
      <c r="U64" s="2"/>
      <c r="V64" s="2" t="str">
        <f>IF(O64&lt;&gt;"",VLOOKUP(O64,Runners!DE$5:DR$183,V$1,FALSE),"")</f>
        <v/>
      </c>
      <c r="W64" s="19" t="str">
        <f t="shared" si="39"/>
        <v/>
      </c>
    </row>
    <row r="65" spans="1:23" x14ac:dyDescent="0.25">
      <c r="A65" s="1" t="s">
        <v>145</v>
      </c>
      <c r="C65" s="3">
        <v>1.0069444444444445E-2</v>
      </c>
      <c r="D65" s="6">
        <f t="shared" si="19"/>
        <v>62</v>
      </c>
      <c r="E65" s="2"/>
      <c r="F65" s="2">
        <f t="shared" si="26"/>
        <v>0</v>
      </c>
      <c r="J65" s="1" t="str">
        <f t="shared" si="21"/>
        <v>Liz Canavan</v>
      </c>
      <c r="M65" s="8" t="str">
        <f t="shared" si="34"/>
        <v/>
      </c>
      <c r="N65" s="8" t="str">
        <f t="shared" si="35"/>
        <v/>
      </c>
      <c r="O65" s="1" t="str">
        <f t="shared" si="36"/>
        <v/>
      </c>
      <c r="P65" s="35" t="str">
        <f t="shared" si="37"/>
        <v/>
      </c>
      <c r="Q65" s="35" t="str">
        <f t="shared" si="40"/>
        <v/>
      </c>
      <c r="R65" s="6">
        <f t="shared" si="41"/>
        <v>0</v>
      </c>
      <c r="S65" s="6">
        <f>IF(AND(D65&lt;=L$4,P65&lt;&gt;"Y"),IF(N65&lt;VLOOKUP(O65,Runners!A$5:CY$183,S$1,FALSE),IF(Y$2="zero",0,Y$2),0),0)</f>
        <v>0</v>
      </c>
      <c r="T65" s="6">
        <f t="shared" si="38"/>
        <v>0</v>
      </c>
      <c r="U65" s="2"/>
      <c r="V65" s="2" t="str">
        <f>IF(O65&lt;&gt;"",VLOOKUP(O65,Runners!DE$5:DR$183,V$1,FALSE),"")</f>
        <v/>
      </c>
      <c r="W65" s="19" t="str">
        <f t="shared" si="39"/>
        <v/>
      </c>
    </row>
    <row r="66" spans="1:23" x14ac:dyDescent="0.25">
      <c r="A66" s="1" t="s">
        <v>160</v>
      </c>
      <c r="B66" s="3"/>
      <c r="C66" s="3">
        <v>1.4930555555555556E-2</v>
      </c>
      <c r="D66" s="6">
        <f t="shared" si="19"/>
        <v>63</v>
      </c>
      <c r="E66" s="2"/>
      <c r="F66" s="2">
        <f t="shared" si="26"/>
        <v>0</v>
      </c>
      <c r="J66" s="1" t="str">
        <f t="shared" si="21"/>
        <v>Louise Cox</v>
      </c>
      <c r="M66" s="8" t="str">
        <f t="shared" si="34"/>
        <v/>
      </c>
      <c r="N66" s="8" t="str">
        <f t="shared" si="35"/>
        <v/>
      </c>
      <c r="O66" s="1" t="str">
        <f t="shared" si="36"/>
        <v/>
      </c>
      <c r="P66" s="35" t="str">
        <f t="shared" si="37"/>
        <v/>
      </c>
      <c r="Q66" s="35"/>
      <c r="R66" s="6">
        <f t="shared" si="41"/>
        <v>0</v>
      </c>
      <c r="S66" s="6">
        <f>IF(AND(D66&lt;=L$4,P66&lt;&gt;"Y"),IF(N66&lt;VLOOKUP(O66,Runners!A$5:CY$183,S$1,FALSE),IF(Y$2="zero",0,Y$2),0),0)</f>
        <v>0</v>
      </c>
      <c r="T66" s="6">
        <f t="shared" si="38"/>
        <v>0</v>
      </c>
      <c r="U66" s="2"/>
      <c r="V66" s="2" t="str">
        <f>IF(O66&lt;&gt;"",VLOOKUP(O66,Runners!DE$5:DR$183,V$1,FALSE),"")</f>
        <v/>
      </c>
      <c r="W66" s="19" t="str">
        <f t="shared" si="39"/>
        <v/>
      </c>
    </row>
    <row r="67" spans="1:23" x14ac:dyDescent="0.25">
      <c r="A67" s="36" t="s">
        <v>162</v>
      </c>
      <c r="B67" s="3"/>
      <c r="C67" s="3">
        <v>1.4409722222222223E-2</v>
      </c>
      <c r="D67" s="6">
        <f t="shared" si="19"/>
        <v>64</v>
      </c>
      <c r="E67" s="2"/>
      <c r="F67" s="2">
        <f t="shared" si="26"/>
        <v>0</v>
      </c>
      <c r="J67" s="1" t="str">
        <f t="shared" si="21"/>
        <v>Maddy Markham</v>
      </c>
      <c r="M67" s="8" t="str">
        <f t="shared" si="34"/>
        <v/>
      </c>
      <c r="N67" s="8" t="str">
        <f t="shared" si="35"/>
        <v/>
      </c>
      <c r="O67" s="1" t="str">
        <f t="shared" si="36"/>
        <v/>
      </c>
      <c r="P67" s="35" t="str">
        <f t="shared" si="37"/>
        <v/>
      </c>
      <c r="Q67" s="35" t="str">
        <f>IF(D67&lt;=L$4,IF(P67="Y",Q65,Q65-1),"")</f>
        <v/>
      </c>
      <c r="R67" s="6">
        <f>IF(Q67=Q65,0,IF(Q67&gt;0,Q67,1))</f>
        <v>0</v>
      </c>
      <c r="S67" s="6">
        <f>IF(AND(D67&lt;=L$4,P67&lt;&gt;"Y"),IF(N67&lt;VLOOKUP(O67,Runners!A$5:CY$183,S$1,FALSE),IF(Y$2="zero",0,Y$2),0),0)</f>
        <v>0</v>
      </c>
      <c r="T67" s="6">
        <f t="shared" ref="T67:T94" si="42">IF(AND(D67&lt;=L$4,P67&lt;&gt;"Y"),S67+R67,0)</f>
        <v>0</v>
      </c>
      <c r="U67" s="2"/>
      <c r="V67" s="2" t="str">
        <f>IF(O67&lt;&gt;"",VLOOKUP(O67,Runners!DE$5:DR$183,V$1,FALSE),"")</f>
        <v/>
      </c>
      <c r="W67" s="19" t="str">
        <f t="shared" ref="W67:W94" si="43">IF(O67&lt;&gt;"",(V67-N67)/V67,"")</f>
        <v/>
      </c>
    </row>
    <row r="68" spans="1:23" x14ac:dyDescent="0.25">
      <c r="A68" s="36" t="s">
        <v>204</v>
      </c>
      <c r="B68" s="3" t="s">
        <v>181</v>
      </c>
      <c r="C68" s="3">
        <v>1.0069444444444445E-2</v>
      </c>
      <c r="D68" s="6">
        <f t="shared" si="19"/>
        <v>65</v>
      </c>
      <c r="E68" s="2"/>
      <c r="F68" s="2">
        <f t="shared" si="26"/>
        <v>0</v>
      </c>
      <c r="J68" s="1" t="str">
        <f t="shared" ref="J68:J105" si="44">A68</f>
        <v>Marie</v>
      </c>
      <c r="M68" s="8" t="str">
        <f t="shared" si="34"/>
        <v/>
      </c>
      <c r="N68" s="8" t="str">
        <f t="shared" si="35"/>
        <v/>
      </c>
      <c r="O68" s="1" t="str">
        <f t="shared" si="36"/>
        <v/>
      </c>
      <c r="P68" s="35" t="str">
        <f t="shared" si="37"/>
        <v/>
      </c>
      <c r="Q68" s="35" t="str">
        <f t="shared" ref="Q68:Q93" si="45">IF(D68&lt;=L$4,IF(P68="Y",Q67,Q67-1),"")</f>
        <v/>
      </c>
      <c r="R68" s="6">
        <f t="shared" ref="R68:R94" si="46">IF(Q68=Q67,0,IF(Q68&gt;0,Q68,1))</f>
        <v>0</v>
      </c>
      <c r="S68" s="6">
        <f>IF(AND(D68&lt;=L$4,P68&lt;&gt;"Y"),IF(N68&lt;VLOOKUP(O68,Runners!A$5:CY$183,S$1,FALSE),IF(Y$2="zero",0,Y$2),0),0)</f>
        <v>0</v>
      </c>
      <c r="T68" s="6">
        <f t="shared" si="42"/>
        <v>0</v>
      </c>
      <c r="U68" s="2"/>
      <c r="V68" s="2" t="str">
        <f>IF(O68&lt;&gt;"",VLOOKUP(O68,Runners!DE$5:DR$183,V$1,FALSE),"")</f>
        <v/>
      </c>
      <c r="W68" s="19" t="str">
        <f t="shared" si="43"/>
        <v/>
      </c>
    </row>
    <row r="69" spans="1:23" x14ac:dyDescent="0.25">
      <c r="A69" s="1" t="s">
        <v>136</v>
      </c>
      <c r="C69" s="3">
        <v>1.5972222222222221E-2</v>
      </c>
      <c r="D69" s="6">
        <f t="shared" si="19"/>
        <v>66</v>
      </c>
      <c r="E69" s="2"/>
      <c r="F69" s="2">
        <f t="shared" si="26"/>
        <v>0</v>
      </c>
      <c r="J69" s="1" t="str">
        <f t="shared" si="44"/>
        <v>Mark Hughes</v>
      </c>
      <c r="M69" s="8" t="str">
        <f t="shared" si="34"/>
        <v/>
      </c>
      <c r="N69" s="8" t="str">
        <f t="shared" si="35"/>
        <v/>
      </c>
      <c r="O69" s="1" t="str">
        <f t="shared" si="36"/>
        <v/>
      </c>
      <c r="P69" s="35" t="str">
        <f t="shared" si="37"/>
        <v/>
      </c>
      <c r="Q69" s="35" t="str">
        <f t="shared" si="45"/>
        <v/>
      </c>
      <c r="R69" s="6">
        <f t="shared" si="46"/>
        <v>0</v>
      </c>
      <c r="S69" s="6">
        <f>IF(AND(D69&lt;=L$4,P69&lt;&gt;"Y"),IF(N69&lt;VLOOKUP(O69,Runners!A$5:CY$183,S$1,FALSE),IF(Y$2="zero",0,Y$2),0),0)</f>
        <v>0</v>
      </c>
      <c r="T69" s="6">
        <f t="shared" si="42"/>
        <v>0</v>
      </c>
      <c r="U69" s="2"/>
      <c r="V69" s="2" t="str">
        <f>IF(O69&lt;&gt;"",VLOOKUP(O69,Runners!DE$5:DR$183,V$1,FALSE),"")</f>
        <v/>
      </c>
      <c r="W69" s="19" t="str">
        <f t="shared" si="43"/>
        <v/>
      </c>
    </row>
    <row r="70" spans="1:23" x14ac:dyDescent="0.25">
      <c r="A70" s="1" t="s">
        <v>174</v>
      </c>
      <c r="C70" s="3">
        <v>1.3888888888888888E-2</v>
      </c>
      <c r="D70" s="6">
        <f t="shared" si="19"/>
        <v>67</v>
      </c>
      <c r="E70" s="2"/>
      <c r="F70" s="2">
        <f t="shared" si="26"/>
        <v>0</v>
      </c>
      <c r="J70" s="1" t="str">
        <f t="shared" si="44"/>
        <v>Mark Johnston</v>
      </c>
      <c r="M70" s="8" t="str">
        <f t="shared" si="34"/>
        <v/>
      </c>
      <c r="N70" s="8" t="str">
        <f t="shared" si="35"/>
        <v/>
      </c>
      <c r="O70" s="1" t="str">
        <f t="shared" si="36"/>
        <v/>
      </c>
      <c r="P70" s="35" t="str">
        <f t="shared" si="37"/>
        <v/>
      </c>
      <c r="Q70" s="35" t="str">
        <f t="shared" si="45"/>
        <v/>
      </c>
      <c r="R70" s="6">
        <f t="shared" si="46"/>
        <v>0</v>
      </c>
      <c r="S70" s="6">
        <f>IF(AND(D70&lt;=L$4,P70&lt;&gt;"Y"),IF(N70&lt;VLOOKUP(O70,Runners!A$5:CY$183,S$1,FALSE),IF(Y$2="zero",0,Y$2),0),0)</f>
        <v>0</v>
      </c>
      <c r="T70" s="6">
        <f t="shared" si="42"/>
        <v>0</v>
      </c>
      <c r="U70" s="2"/>
      <c r="V70" s="2" t="str">
        <f>IF(O70&lt;&gt;"",VLOOKUP(O70,Runners!DE$5:DR$183,V$1,FALSE),"")</f>
        <v/>
      </c>
      <c r="W70" s="19" t="str">
        <f t="shared" si="43"/>
        <v/>
      </c>
    </row>
    <row r="71" spans="1:23" x14ac:dyDescent="0.25">
      <c r="A71" s="1" t="s">
        <v>22</v>
      </c>
      <c r="B71" s="3"/>
      <c r="C71" s="3">
        <v>1.6145833333333335E-2</v>
      </c>
      <c r="D71" s="6">
        <f t="shared" si="19"/>
        <v>68</v>
      </c>
      <c r="E71" s="2"/>
      <c r="F71" s="2">
        <f t="shared" si="26"/>
        <v>0</v>
      </c>
      <c r="J71" s="1" t="str">
        <f t="shared" si="44"/>
        <v>Mark Selby</v>
      </c>
      <c r="M71" s="8" t="str">
        <f t="shared" si="34"/>
        <v/>
      </c>
      <c r="N71" s="8" t="str">
        <f t="shared" si="35"/>
        <v/>
      </c>
      <c r="O71" s="1" t="str">
        <f t="shared" si="36"/>
        <v/>
      </c>
      <c r="P71" s="35" t="str">
        <f t="shared" si="37"/>
        <v/>
      </c>
      <c r="Q71" s="35" t="str">
        <f t="shared" si="45"/>
        <v/>
      </c>
      <c r="R71" s="6">
        <f t="shared" si="46"/>
        <v>0</v>
      </c>
      <c r="S71" s="6">
        <f>IF(AND(D71&lt;=L$4,P71&lt;&gt;"Y"),IF(N71&lt;VLOOKUP(O71,Runners!A$5:CY$183,S$1,FALSE),IF(Y$2="zero",0,Y$2),0),0)</f>
        <v>0</v>
      </c>
      <c r="T71" s="6">
        <f t="shared" si="42"/>
        <v>0</v>
      </c>
      <c r="U71" s="2"/>
      <c r="V71" s="2" t="str">
        <f>IF(O71&lt;&gt;"",VLOOKUP(O71,Runners!DE$5:DR$183,V$1,FALSE),"")</f>
        <v/>
      </c>
      <c r="W71" s="19" t="str">
        <f t="shared" si="43"/>
        <v/>
      </c>
    </row>
    <row r="72" spans="1:23" x14ac:dyDescent="0.25">
      <c r="A72" s="1" t="s">
        <v>184</v>
      </c>
      <c r="B72" s="1" t="s">
        <v>181</v>
      </c>
      <c r="C72" s="3">
        <v>1.3541666666666667E-2</v>
      </c>
      <c r="D72" s="6">
        <f t="shared" si="19"/>
        <v>69</v>
      </c>
      <c r="E72" s="2"/>
      <c r="F72" s="2">
        <f t="shared" si="26"/>
        <v>0</v>
      </c>
      <c r="J72" s="1" t="str">
        <f t="shared" si="44"/>
        <v>Matt Ames</v>
      </c>
      <c r="M72" s="8" t="str">
        <f t="shared" si="34"/>
        <v/>
      </c>
      <c r="N72" s="8" t="str">
        <f t="shared" si="35"/>
        <v/>
      </c>
      <c r="O72" s="1" t="str">
        <f t="shared" si="36"/>
        <v/>
      </c>
      <c r="P72" s="35" t="str">
        <f t="shared" si="37"/>
        <v/>
      </c>
      <c r="Q72" s="35" t="str">
        <f t="shared" si="45"/>
        <v/>
      </c>
      <c r="R72" s="6">
        <f t="shared" si="46"/>
        <v>0</v>
      </c>
      <c r="S72" s="6">
        <f>IF(AND(D72&lt;=L$4,P72&lt;&gt;"Y"),IF(N72&lt;VLOOKUP(O72,Runners!A$5:CY$183,S$1,FALSE),IF(Y$2="zero",0,Y$2),0),0)</f>
        <v>0</v>
      </c>
      <c r="T72" s="6">
        <f t="shared" si="42"/>
        <v>0</v>
      </c>
      <c r="U72" s="2"/>
      <c r="V72" s="2" t="str">
        <f>IF(O72&lt;&gt;"",VLOOKUP(O72,Runners!DE$5:DR$183,V$1,FALSE),"")</f>
        <v/>
      </c>
      <c r="W72" s="19" t="str">
        <f t="shared" si="43"/>
        <v/>
      </c>
    </row>
    <row r="73" spans="1:23" x14ac:dyDescent="0.25">
      <c r="A73" s="1" t="s">
        <v>232</v>
      </c>
      <c r="C73" s="3">
        <v>1.3541666666666667E-2</v>
      </c>
      <c r="D73" s="6">
        <f t="shared" si="19"/>
        <v>70</v>
      </c>
      <c r="E73" s="2"/>
      <c r="F73" s="2">
        <f t="shared" ref="F73" si="47">IF(E73&gt;0,E73-C73,0)</f>
        <v>0</v>
      </c>
      <c r="J73" s="1" t="str">
        <f t="shared" ref="J73" si="48">A73</f>
        <v>Matt Kay</v>
      </c>
      <c r="M73" s="8" t="str">
        <f t="shared" si="34"/>
        <v/>
      </c>
      <c r="N73" s="8" t="str">
        <f t="shared" si="35"/>
        <v/>
      </c>
      <c r="O73" s="1" t="str">
        <f t="shared" si="36"/>
        <v/>
      </c>
      <c r="P73" s="35" t="str">
        <f t="shared" si="37"/>
        <v/>
      </c>
      <c r="Q73" s="35" t="str">
        <f t="shared" ref="Q73" si="49">IF(D73&lt;=L$4,IF(P73="Y",Q72,Q72-1),"")</f>
        <v/>
      </c>
      <c r="R73" s="6">
        <f t="shared" ref="R73" si="50">IF(Q73=Q72,0,IF(Q73&gt;0,Q73,1))</f>
        <v>0</v>
      </c>
      <c r="S73" s="6">
        <f>IF(AND(D73&lt;=L$4,P73&lt;&gt;"Y"),IF(N73&lt;VLOOKUP(O73,Runners!A$5:CY$183,S$1,FALSE),IF(Y$2="zero",0,Y$2),0),0)</f>
        <v>0</v>
      </c>
      <c r="T73" s="6">
        <f t="shared" ref="T73" si="51">IF(AND(D73&lt;=L$4,P73&lt;&gt;"Y"),S73+R73,0)</f>
        <v>0</v>
      </c>
      <c r="U73" s="2"/>
      <c r="V73" s="2" t="str">
        <f>IF(O73&lt;&gt;"",VLOOKUP(O73,Runners!DE$5:DR$183,V$1,FALSE),"")</f>
        <v/>
      </c>
      <c r="W73" s="19" t="str">
        <f t="shared" ref="W73" si="52">IF(O73&lt;&gt;"",(V73-N73)/V73,"")</f>
        <v/>
      </c>
    </row>
    <row r="74" spans="1:23" x14ac:dyDescent="0.25">
      <c r="A74" s="1" t="s">
        <v>169</v>
      </c>
      <c r="C74" s="3">
        <v>1.5625E-2</v>
      </c>
      <c r="D74" s="6">
        <f t="shared" si="19"/>
        <v>71</v>
      </c>
      <c r="E74" s="2"/>
      <c r="F74" s="2">
        <f t="shared" si="26"/>
        <v>0</v>
      </c>
      <c r="J74" s="1" t="str">
        <f t="shared" si="44"/>
        <v>Mel Koth</v>
      </c>
      <c r="M74" s="8" t="str">
        <f t="shared" si="34"/>
        <v/>
      </c>
      <c r="N74" s="8" t="str">
        <f t="shared" si="35"/>
        <v/>
      </c>
      <c r="O74" s="1" t="str">
        <f t="shared" si="36"/>
        <v/>
      </c>
      <c r="P74" s="35" t="str">
        <f t="shared" si="37"/>
        <v/>
      </c>
      <c r="Q74" s="35" t="str">
        <f>IF(D74&lt;=L$4,IF(P74="Y",Q72,Q72-1),"")</f>
        <v/>
      </c>
      <c r="R74" s="6">
        <f>IF(Q74=Q72,0,IF(Q74&gt;0,Q74,1))</f>
        <v>0</v>
      </c>
      <c r="S74" s="6">
        <f>IF(AND(D74&lt;=L$4,P74&lt;&gt;"Y"),IF(N74&lt;VLOOKUP(O74,Runners!A$5:CY$183,S$1,FALSE),IF(Y$2="zero",0,Y$2),0),0)</f>
        <v>0</v>
      </c>
      <c r="T74" s="6">
        <f t="shared" si="42"/>
        <v>0</v>
      </c>
      <c r="U74" s="2"/>
      <c r="V74" s="2" t="str">
        <f>IF(O74&lt;&gt;"",VLOOKUP(O74,Runners!DE$5:DR$183,V$1,FALSE),"")</f>
        <v/>
      </c>
      <c r="W74" s="19" t="str">
        <f t="shared" si="43"/>
        <v/>
      </c>
    </row>
    <row r="75" spans="1:23" x14ac:dyDescent="0.25">
      <c r="A75" s="1" t="s">
        <v>163</v>
      </c>
      <c r="C75" s="3">
        <v>1.5972222222222221E-2</v>
      </c>
      <c r="D75" s="6">
        <f t="shared" si="19"/>
        <v>72</v>
      </c>
      <c r="E75" s="2"/>
      <c r="F75" s="2">
        <f t="shared" si="26"/>
        <v>0</v>
      </c>
      <c r="J75" s="1" t="str">
        <f t="shared" si="44"/>
        <v>Michael Hall</v>
      </c>
      <c r="M75" s="8" t="str">
        <f t="shared" si="34"/>
        <v/>
      </c>
      <c r="N75" s="8" t="str">
        <f t="shared" si="35"/>
        <v/>
      </c>
      <c r="O75" s="1" t="str">
        <f t="shared" si="36"/>
        <v/>
      </c>
      <c r="P75" s="35" t="str">
        <f t="shared" si="37"/>
        <v/>
      </c>
      <c r="Q75" s="35" t="str">
        <f t="shared" si="45"/>
        <v/>
      </c>
      <c r="R75" s="6">
        <f t="shared" si="46"/>
        <v>0</v>
      </c>
      <c r="S75" s="6">
        <f>IF(AND(D75&lt;=L$4,P75&lt;&gt;"Y"),IF(N75&lt;VLOOKUP(O75,Runners!A$5:CY$183,S$1,FALSE),IF(Y$2="zero",0,Y$2),0),0)</f>
        <v>0</v>
      </c>
      <c r="T75" s="6">
        <f t="shared" si="42"/>
        <v>0</v>
      </c>
      <c r="U75" s="2"/>
      <c r="V75" s="2" t="str">
        <f>IF(O75&lt;&gt;"",VLOOKUP(O75,Runners!DE$5:DR$183,V$1,FALSE),"")</f>
        <v/>
      </c>
      <c r="W75" s="19" t="str">
        <f t="shared" si="43"/>
        <v/>
      </c>
    </row>
    <row r="76" spans="1:23" x14ac:dyDescent="0.25">
      <c r="A76" s="1" t="s">
        <v>186</v>
      </c>
      <c r="C76" s="3">
        <v>1.4930555555555556E-2</v>
      </c>
      <c r="D76" s="6">
        <f t="shared" si="19"/>
        <v>73</v>
      </c>
      <c r="E76" s="2"/>
      <c r="F76" s="2">
        <f t="shared" si="26"/>
        <v>0</v>
      </c>
      <c r="J76" s="1" t="str">
        <f t="shared" si="44"/>
        <v>Michelle Chadwick</v>
      </c>
      <c r="M76" s="8" t="str">
        <f t="shared" si="34"/>
        <v/>
      </c>
      <c r="N76" s="8" t="str">
        <f t="shared" si="35"/>
        <v/>
      </c>
      <c r="O76" s="1" t="str">
        <f t="shared" si="36"/>
        <v/>
      </c>
      <c r="P76" s="35" t="str">
        <f t="shared" si="37"/>
        <v/>
      </c>
      <c r="Q76" s="35" t="str">
        <f t="shared" si="45"/>
        <v/>
      </c>
      <c r="R76" s="6">
        <f t="shared" si="46"/>
        <v>0</v>
      </c>
      <c r="S76" s="6">
        <f>IF(AND(D76&lt;=L$4,P76&lt;&gt;"Y"),IF(N76&lt;VLOOKUP(O76,Runners!A$5:CY$183,S$1,FALSE),IF(Y$2="zero",0,Y$2),0),0)</f>
        <v>0</v>
      </c>
      <c r="T76" s="6">
        <f t="shared" si="42"/>
        <v>0</v>
      </c>
      <c r="U76" s="2"/>
      <c r="V76" s="2" t="str">
        <f>IF(O76&lt;&gt;"",VLOOKUP(O76,Runners!DE$5:DR$183,V$1,FALSE),"")</f>
        <v/>
      </c>
      <c r="W76" s="19" t="str">
        <f t="shared" si="43"/>
        <v/>
      </c>
    </row>
    <row r="77" spans="1:23" x14ac:dyDescent="0.25">
      <c r="A77" s="1" t="s">
        <v>12</v>
      </c>
      <c r="B77" s="3"/>
      <c r="C77" s="3">
        <v>6.076388888888889E-3</v>
      </c>
      <c r="D77" s="6">
        <f t="shared" si="19"/>
        <v>74</v>
      </c>
      <c r="E77" s="2"/>
      <c r="F77" s="2">
        <f t="shared" si="26"/>
        <v>0</v>
      </c>
      <c r="J77" s="1" t="str">
        <f t="shared" si="44"/>
        <v>Michelle Sheridan</v>
      </c>
      <c r="M77" s="8" t="str">
        <f t="shared" si="34"/>
        <v/>
      </c>
      <c r="N77" s="8" t="str">
        <f t="shared" si="35"/>
        <v/>
      </c>
      <c r="O77" s="1" t="str">
        <f t="shared" si="36"/>
        <v/>
      </c>
      <c r="P77" s="35" t="str">
        <f t="shared" si="37"/>
        <v/>
      </c>
      <c r="Q77" s="35" t="str">
        <f t="shared" si="45"/>
        <v/>
      </c>
      <c r="R77" s="6">
        <f t="shared" si="46"/>
        <v>0</v>
      </c>
      <c r="S77" s="6">
        <f>IF(AND(D77&lt;=L$4,P77&lt;&gt;"Y"),IF(N77&lt;VLOOKUP(O77,Runners!A$5:CY$183,S$1,FALSE),IF(Y$2="zero",0,Y$2),0),0)</f>
        <v>0</v>
      </c>
      <c r="T77" s="6">
        <f t="shared" si="42"/>
        <v>0</v>
      </c>
      <c r="U77" s="2"/>
      <c r="V77" s="2" t="str">
        <f>IF(O77&lt;&gt;"",VLOOKUP(O77,Runners!DE$5:DR$183,V$1,FALSE),"")</f>
        <v/>
      </c>
      <c r="W77" s="19" t="str">
        <f t="shared" si="43"/>
        <v/>
      </c>
    </row>
    <row r="78" spans="1:23" x14ac:dyDescent="0.25">
      <c r="A78" s="36" t="s">
        <v>192</v>
      </c>
      <c r="C78" s="3">
        <v>1.2673611111111111E-2</v>
      </c>
      <c r="D78" s="6">
        <f t="shared" si="19"/>
        <v>75</v>
      </c>
      <c r="E78" s="2"/>
      <c r="F78" s="2">
        <f t="shared" si="26"/>
        <v>0</v>
      </c>
      <c r="J78" s="1" t="str">
        <f t="shared" si="44"/>
        <v>Mick Widdop</v>
      </c>
      <c r="M78" s="8" t="str">
        <f t="shared" si="34"/>
        <v/>
      </c>
      <c r="N78" s="8" t="str">
        <f t="shared" si="35"/>
        <v/>
      </c>
      <c r="O78" s="1" t="str">
        <f t="shared" si="36"/>
        <v/>
      </c>
      <c r="P78" s="35" t="str">
        <f t="shared" si="37"/>
        <v/>
      </c>
      <c r="Q78" s="35" t="str">
        <f t="shared" si="45"/>
        <v/>
      </c>
      <c r="R78" s="6">
        <f t="shared" si="46"/>
        <v>0</v>
      </c>
      <c r="S78" s="6">
        <f>IF(AND(D78&lt;=L$4,P78&lt;&gt;"Y"),IF(N78&lt;VLOOKUP(O78,Runners!A$5:CY$183,S$1,FALSE),IF(Y$2="zero",0,Y$2),0),0)</f>
        <v>0</v>
      </c>
      <c r="T78" s="6">
        <f t="shared" si="42"/>
        <v>0</v>
      </c>
      <c r="U78" s="2"/>
      <c r="V78" s="2" t="str">
        <f>IF(O78&lt;&gt;"",VLOOKUP(O78,Runners!DE$5:DR$183,V$1,FALSE),"")</f>
        <v/>
      </c>
      <c r="W78" s="19" t="str">
        <f t="shared" si="43"/>
        <v/>
      </c>
    </row>
    <row r="79" spans="1:23" x14ac:dyDescent="0.25">
      <c r="A79" s="1" t="s">
        <v>46</v>
      </c>
      <c r="B79" s="3"/>
      <c r="C79" s="3">
        <v>2.0659722222222222E-2</v>
      </c>
      <c r="D79" s="6">
        <f t="shared" si="19"/>
        <v>76</v>
      </c>
      <c r="E79" s="2"/>
      <c r="F79" s="2">
        <f t="shared" si="26"/>
        <v>0</v>
      </c>
      <c r="J79" s="1" t="str">
        <f t="shared" si="44"/>
        <v>Mike Toft</v>
      </c>
      <c r="M79" s="8" t="str">
        <f t="shared" si="34"/>
        <v/>
      </c>
      <c r="N79" s="8" t="str">
        <f t="shared" si="35"/>
        <v/>
      </c>
      <c r="O79" s="1" t="str">
        <f t="shared" si="36"/>
        <v/>
      </c>
      <c r="P79" s="35" t="str">
        <f t="shared" si="37"/>
        <v/>
      </c>
      <c r="Q79" s="35" t="str">
        <f t="shared" si="45"/>
        <v/>
      </c>
      <c r="R79" s="6">
        <f t="shared" si="46"/>
        <v>0</v>
      </c>
      <c r="S79" s="6">
        <f>IF(AND(D79&lt;=L$4,P79&lt;&gt;"Y"),IF(N79&lt;VLOOKUP(O79,Runners!A$5:CY$183,S$1,FALSE),IF(Y$2="zero",0,Y$2),0),0)</f>
        <v>0</v>
      </c>
      <c r="T79" s="6">
        <f t="shared" si="42"/>
        <v>0</v>
      </c>
      <c r="U79" s="2"/>
      <c r="V79" s="2" t="str">
        <f>IF(O79&lt;&gt;"",VLOOKUP(O79,Runners!DE$5:DR$183,V$1,FALSE),"")</f>
        <v/>
      </c>
      <c r="W79" s="19" t="str">
        <f t="shared" si="43"/>
        <v/>
      </c>
    </row>
    <row r="80" spans="1:23" x14ac:dyDescent="0.25">
      <c r="A80" s="1" t="s">
        <v>185</v>
      </c>
      <c r="C80" s="3">
        <v>1.579861111111111E-2</v>
      </c>
      <c r="D80" s="6">
        <f t="shared" si="19"/>
        <v>77</v>
      </c>
      <c r="E80" s="2"/>
      <c r="F80" s="2">
        <f t="shared" si="26"/>
        <v>0</v>
      </c>
      <c r="J80" s="1" t="str">
        <f t="shared" si="44"/>
        <v>Morgan Pritchard</v>
      </c>
      <c r="M80" s="8" t="str">
        <f t="shared" si="34"/>
        <v/>
      </c>
      <c r="N80" s="8" t="str">
        <f t="shared" si="35"/>
        <v/>
      </c>
      <c r="O80" s="1" t="str">
        <f t="shared" si="36"/>
        <v/>
      </c>
      <c r="P80" s="35" t="str">
        <f t="shared" si="37"/>
        <v/>
      </c>
      <c r="Q80" s="35" t="str">
        <f t="shared" si="45"/>
        <v/>
      </c>
      <c r="R80" s="6">
        <f t="shared" si="46"/>
        <v>0</v>
      </c>
      <c r="S80" s="6">
        <f>IF(AND(D80&lt;=L$4,P80&lt;&gt;"Y"),IF(N80&lt;VLOOKUP(O80,Runners!A$5:CY$183,S$1,FALSE),IF(Y$2="zero",0,Y$2),0),0)</f>
        <v>0</v>
      </c>
      <c r="T80" s="6">
        <f t="shared" si="42"/>
        <v>0</v>
      </c>
      <c r="U80" s="2"/>
      <c r="V80" s="2" t="str">
        <f>IF(O80&lt;&gt;"",VLOOKUP(O80,Runners!DE$5:DR$183,V$1,FALSE),"")</f>
        <v/>
      </c>
      <c r="W80" s="19" t="str">
        <f t="shared" si="43"/>
        <v/>
      </c>
    </row>
    <row r="81" spans="1:23" x14ac:dyDescent="0.25">
      <c r="A81" s="1" t="s">
        <v>144</v>
      </c>
      <c r="C81" s="3">
        <v>1.6145833333333335E-2</v>
      </c>
      <c r="D81" s="6">
        <f t="shared" si="19"/>
        <v>78</v>
      </c>
      <c r="E81" s="2"/>
      <c r="F81" s="2">
        <f t="shared" si="26"/>
        <v>0</v>
      </c>
      <c r="J81" s="1" t="str">
        <f t="shared" si="44"/>
        <v>Neil Bayton-Roberts</v>
      </c>
      <c r="M81" s="8" t="str">
        <f t="shared" si="34"/>
        <v/>
      </c>
      <c r="N81" s="8" t="str">
        <f t="shared" si="35"/>
        <v/>
      </c>
      <c r="O81" s="1" t="str">
        <f t="shared" si="36"/>
        <v/>
      </c>
      <c r="P81" s="35" t="str">
        <f t="shared" si="37"/>
        <v/>
      </c>
      <c r="Q81" s="35" t="str">
        <f t="shared" si="45"/>
        <v/>
      </c>
      <c r="R81" s="6">
        <f t="shared" si="46"/>
        <v>0</v>
      </c>
      <c r="S81" s="6">
        <f>IF(AND(D81&lt;=L$4,P81&lt;&gt;"Y"),IF(N81&lt;VLOOKUP(O81,Runners!A$5:CY$183,S$1,FALSE),IF(Y$2="zero",0,Y$2),0),0)</f>
        <v>0</v>
      </c>
      <c r="T81" s="6">
        <f t="shared" si="42"/>
        <v>0</v>
      </c>
      <c r="U81" s="2"/>
      <c r="V81" s="2" t="str">
        <f>IF(O81&lt;&gt;"",VLOOKUP(O81,Runners!DE$5:DR$183,V$1,FALSE),"")</f>
        <v/>
      </c>
      <c r="W81" s="19" t="str">
        <f t="shared" si="43"/>
        <v/>
      </c>
    </row>
    <row r="82" spans="1:23" x14ac:dyDescent="0.25">
      <c r="A82" s="1" t="s">
        <v>8</v>
      </c>
      <c r="C82" s="3">
        <v>1.2847222222222222E-2</v>
      </c>
      <c r="D82" s="6">
        <f t="shared" si="19"/>
        <v>79</v>
      </c>
      <c r="E82" s="2"/>
      <c r="F82" s="2">
        <f t="shared" si="26"/>
        <v>0</v>
      </c>
      <c r="J82" s="1" t="str">
        <f t="shared" si="44"/>
        <v>Neil Tate</v>
      </c>
      <c r="M82" s="8" t="str">
        <f t="shared" si="34"/>
        <v/>
      </c>
      <c r="N82" s="8" t="str">
        <f t="shared" si="35"/>
        <v/>
      </c>
      <c r="O82" s="1" t="str">
        <f t="shared" si="36"/>
        <v/>
      </c>
      <c r="P82" s="35" t="str">
        <f t="shared" si="37"/>
        <v/>
      </c>
      <c r="Q82" s="35" t="str">
        <f t="shared" si="45"/>
        <v/>
      </c>
      <c r="R82" s="6">
        <f t="shared" si="46"/>
        <v>0</v>
      </c>
      <c r="S82" s="6">
        <f>IF(AND(D82&lt;=L$4,P82&lt;&gt;"Y"),IF(N82&lt;VLOOKUP(O82,Runners!A$5:CY$183,S$1,FALSE),IF(Y$2="zero",0,Y$2),0),0)</f>
        <v>0</v>
      </c>
      <c r="T82" s="6">
        <f t="shared" si="42"/>
        <v>0</v>
      </c>
      <c r="U82" s="2"/>
      <c r="V82" s="2" t="str">
        <f>IF(O82&lt;&gt;"",VLOOKUP(O82,Runners!DE$5:DR$183,V$1,FALSE),"")</f>
        <v/>
      </c>
      <c r="W82" s="19" t="str">
        <f t="shared" si="43"/>
        <v/>
      </c>
    </row>
    <row r="83" spans="1:23" x14ac:dyDescent="0.25">
      <c r="A83" s="1" t="s">
        <v>28</v>
      </c>
      <c r="C83" s="3">
        <v>1.3020833333333334E-2</v>
      </c>
      <c r="D83" s="6">
        <f t="shared" si="19"/>
        <v>80</v>
      </c>
      <c r="E83" s="2"/>
      <c r="F83" s="2">
        <f t="shared" si="26"/>
        <v>0</v>
      </c>
      <c r="J83" s="1" t="str">
        <f t="shared" si="44"/>
        <v>Nigel Simpkin</v>
      </c>
      <c r="M83" s="8" t="str">
        <f t="shared" si="34"/>
        <v/>
      </c>
      <c r="N83" s="8" t="str">
        <f t="shared" si="35"/>
        <v/>
      </c>
      <c r="O83" s="1" t="str">
        <f t="shared" si="36"/>
        <v/>
      </c>
      <c r="P83" s="35" t="str">
        <f t="shared" si="37"/>
        <v/>
      </c>
      <c r="Q83" s="35" t="str">
        <f t="shared" si="45"/>
        <v/>
      </c>
      <c r="R83" s="6">
        <f t="shared" si="46"/>
        <v>0</v>
      </c>
      <c r="S83" s="6">
        <f>IF(AND(D83&lt;=L$4,P83&lt;&gt;"Y"),IF(N83&lt;VLOOKUP(O83,Runners!A$5:CY$183,S$1,FALSE),IF(Y$2="zero",0,Y$2),0),0)</f>
        <v>0</v>
      </c>
      <c r="T83" s="6">
        <f t="shared" si="42"/>
        <v>0</v>
      </c>
      <c r="U83" s="2"/>
      <c r="V83" s="2" t="str">
        <f>IF(O83&lt;&gt;"",VLOOKUP(O83,Runners!DE$5:DR$183,V$1,FALSE),"")</f>
        <v/>
      </c>
      <c r="W83" s="19" t="str">
        <f t="shared" si="43"/>
        <v/>
      </c>
    </row>
    <row r="84" spans="1:23" x14ac:dyDescent="0.25">
      <c r="A84" s="1" t="s">
        <v>166</v>
      </c>
      <c r="C84" s="3">
        <v>1.5625E-2</v>
      </c>
      <c r="D84" s="6">
        <f t="shared" si="19"/>
        <v>81</v>
      </c>
      <c r="E84" s="2"/>
      <c r="F84" s="2">
        <f t="shared" si="26"/>
        <v>0</v>
      </c>
      <c r="J84" s="1" t="str">
        <f t="shared" si="44"/>
        <v>Oliver Thomson</v>
      </c>
      <c r="M84" s="8" t="str">
        <f t="shared" si="34"/>
        <v/>
      </c>
      <c r="N84" s="8" t="str">
        <f t="shared" si="35"/>
        <v/>
      </c>
      <c r="O84" s="1" t="str">
        <f t="shared" si="36"/>
        <v/>
      </c>
      <c r="P84" s="35" t="str">
        <f t="shared" si="37"/>
        <v/>
      </c>
      <c r="Q84" s="35" t="str">
        <f t="shared" si="45"/>
        <v/>
      </c>
      <c r="R84" s="6">
        <f t="shared" si="46"/>
        <v>0</v>
      </c>
      <c r="S84" s="6">
        <f>IF(AND(D84&lt;=L$4,P84&lt;&gt;"Y"),IF(N84&lt;VLOOKUP(O84,Runners!A$5:CY$183,S$1,FALSE),IF(Y$2="zero",0,Y$2),0),0)</f>
        <v>0</v>
      </c>
      <c r="T84" s="6">
        <f t="shared" si="42"/>
        <v>0</v>
      </c>
      <c r="U84" s="2"/>
      <c r="V84" s="2" t="str">
        <f>IF(O84&lt;&gt;"",VLOOKUP(O84,Runners!DE$5:DR$183,V$1,FALSE),"")</f>
        <v/>
      </c>
      <c r="W84" s="19" t="str">
        <f t="shared" si="43"/>
        <v/>
      </c>
    </row>
    <row r="85" spans="1:23" x14ac:dyDescent="0.25">
      <c r="A85" s="1" t="s">
        <v>11</v>
      </c>
      <c r="C85" s="3">
        <v>3.8194444444444443E-3</v>
      </c>
      <c r="D85" s="6">
        <f t="shared" si="19"/>
        <v>82</v>
      </c>
      <c r="E85" s="2"/>
      <c r="F85" s="2">
        <f t="shared" si="26"/>
        <v>0</v>
      </c>
      <c r="J85" s="1" t="str">
        <f t="shared" si="44"/>
        <v>Pam Binns</v>
      </c>
      <c r="M85" s="8" t="str">
        <f t="shared" si="34"/>
        <v/>
      </c>
      <c r="N85" s="8" t="str">
        <f t="shared" si="35"/>
        <v/>
      </c>
      <c r="O85" s="1" t="str">
        <f t="shared" si="36"/>
        <v/>
      </c>
      <c r="P85" s="35" t="str">
        <f t="shared" si="37"/>
        <v/>
      </c>
      <c r="Q85" s="35" t="str">
        <f t="shared" si="45"/>
        <v/>
      </c>
      <c r="R85" s="6">
        <f t="shared" si="46"/>
        <v>0</v>
      </c>
      <c r="S85" s="6">
        <f>IF(AND(D85&lt;=L$4,P85&lt;&gt;"Y"),IF(N85&lt;VLOOKUP(O85,Runners!A$5:CY$183,S$1,FALSE),IF(Y$2="zero",0,Y$2),0),0)</f>
        <v>0</v>
      </c>
      <c r="T85" s="6">
        <f t="shared" si="42"/>
        <v>0</v>
      </c>
      <c r="U85" s="2"/>
      <c r="V85" s="2" t="str">
        <f>IF(O85&lt;&gt;"",VLOOKUP(O85,Runners!DE$5:DR$183,V$1,FALSE),"")</f>
        <v/>
      </c>
      <c r="W85" s="19" t="str">
        <f t="shared" si="43"/>
        <v/>
      </c>
    </row>
    <row r="86" spans="1:23" x14ac:dyDescent="0.25">
      <c r="A86" s="1" t="s">
        <v>24</v>
      </c>
      <c r="B86" s="3"/>
      <c r="C86" s="3">
        <v>1.0590277777777778E-2</v>
      </c>
      <c r="D86" s="6">
        <f t="shared" si="19"/>
        <v>83</v>
      </c>
      <c r="E86" s="2"/>
      <c r="F86" s="2">
        <f t="shared" si="26"/>
        <v>0</v>
      </c>
      <c r="J86" s="1" t="str">
        <f t="shared" si="44"/>
        <v>Pam Hardman</v>
      </c>
      <c r="M86" s="8" t="str">
        <f t="shared" si="34"/>
        <v/>
      </c>
      <c r="N86" s="8" t="str">
        <f t="shared" si="35"/>
        <v/>
      </c>
      <c r="O86" s="1" t="str">
        <f t="shared" si="36"/>
        <v/>
      </c>
      <c r="P86" s="35" t="str">
        <f t="shared" si="37"/>
        <v/>
      </c>
      <c r="Q86" s="35" t="str">
        <f t="shared" si="45"/>
        <v/>
      </c>
      <c r="R86" s="6">
        <f t="shared" si="46"/>
        <v>0</v>
      </c>
      <c r="S86" s="6">
        <f>IF(AND(D86&lt;=L$4,P86&lt;&gt;"Y"),IF(N86&lt;VLOOKUP(O86,Runners!A$5:CY$183,S$1,FALSE),IF(Y$2="zero",0,Y$2),0),0)</f>
        <v>0</v>
      </c>
      <c r="T86" s="6">
        <f t="shared" si="42"/>
        <v>0</v>
      </c>
      <c r="U86" s="2"/>
      <c r="V86" s="2" t="str">
        <f>IF(O86&lt;&gt;"",VLOOKUP(O86,Runners!DE$5:DR$183,V$1,FALSE),"")</f>
        <v/>
      </c>
      <c r="W86" s="19" t="str">
        <f t="shared" si="43"/>
        <v/>
      </c>
    </row>
    <row r="87" spans="1:23" x14ac:dyDescent="0.25">
      <c r="A87" s="1" t="s">
        <v>233</v>
      </c>
      <c r="C87" s="3">
        <v>1.7708333333333333E-2</v>
      </c>
      <c r="D87" s="6">
        <f t="shared" si="19"/>
        <v>84</v>
      </c>
      <c r="E87" s="2"/>
      <c r="F87" s="2">
        <f t="shared" ref="F87" si="53">IF(E87&gt;0,E87-C87,0)</f>
        <v>0</v>
      </c>
      <c r="J87" s="1" t="str">
        <f t="shared" ref="J87" si="54">A87</f>
        <v>Paul McAllister</v>
      </c>
      <c r="M87" s="8" t="str">
        <f t="shared" si="34"/>
        <v/>
      </c>
      <c r="N87" s="8" t="str">
        <f t="shared" si="35"/>
        <v/>
      </c>
      <c r="O87" s="1" t="str">
        <f t="shared" si="36"/>
        <v/>
      </c>
      <c r="P87" s="35" t="str">
        <f t="shared" si="37"/>
        <v/>
      </c>
      <c r="Q87" s="35" t="str">
        <f>IF(D87&lt;=L$4,IF(P87="Y",Q85,Q85-1),"")</f>
        <v/>
      </c>
      <c r="R87" s="6">
        <f>IF(Q87=Q85,0,IF(Q87&gt;0,Q87,1))</f>
        <v>0</v>
      </c>
      <c r="S87" s="6">
        <f>IF(AND(D87&lt;=L$4,P87&lt;&gt;"Y"),IF(N87&lt;VLOOKUP(O87,Runners!A$5:CY$183,S$1,FALSE),IF(Y$2="zero",0,Y$2),0),0)</f>
        <v>0</v>
      </c>
      <c r="T87" s="6">
        <f t="shared" ref="T87" si="55">IF(AND(D87&lt;=L$4,P87&lt;&gt;"Y"),S87+R87,0)</f>
        <v>0</v>
      </c>
      <c r="U87" s="2"/>
      <c r="V87" s="2" t="str">
        <f>IF(O87&lt;&gt;"",VLOOKUP(O87,Runners!DE$5:DR$183,V$1,FALSE),"")</f>
        <v/>
      </c>
      <c r="W87" s="19" t="str">
        <f t="shared" ref="W87" si="56">IF(O87&lt;&gt;"",(V87-N87)/V87,"")</f>
        <v/>
      </c>
    </row>
    <row r="88" spans="1:23" x14ac:dyDescent="0.25">
      <c r="A88" s="1" t="s">
        <v>44</v>
      </c>
      <c r="C88" s="3">
        <v>1.7708333333333333E-2</v>
      </c>
      <c r="D88" s="6">
        <f t="shared" si="19"/>
        <v>85</v>
      </c>
      <c r="E88" s="2"/>
      <c r="F88" s="2">
        <f t="shared" si="26"/>
        <v>0</v>
      </c>
      <c r="J88" s="1" t="str">
        <f t="shared" si="44"/>
        <v>Paul Veevers</v>
      </c>
      <c r="M88" s="8" t="str">
        <f t="shared" si="34"/>
        <v/>
      </c>
      <c r="N88" s="8" t="str">
        <f t="shared" si="35"/>
        <v/>
      </c>
      <c r="O88" s="1" t="str">
        <f t="shared" si="36"/>
        <v/>
      </c>
      <c r="P88" s="35" t="str">
        <f t="shared" si="37"/>
        <v/>
      </c>
      <c r="Q88" s="35" t="str">
        <f>IF(D88&lt;=L$4,IF(P88="Y",Q86,Q86-1),"")</f>
        <v/>
      </c>
      <c r="R88" s="6">
        <f>IF(Q88=Q86,0,IF(Q88&gt;0,Q88,1))</f>
        <v>0</v>
      </c>
      <c r="S88" s="6">
        <f>IF(AND(D88&lt;=L$4,P88&lt;&gt;"Y"),IF(N88&lt;VLOOKUP(O88,Runners!A$5:CY$183,S$1,FALSE),IF(Y$2="zero",0,Y$2),0),0)</f>
        <v>0</v>
      </c>
      <c r="T88" s="6">
        <f t="shared" si="42"/>
        <v>0</v>
      </c>
      <c r="U88" s="2"/>
      <c r="V88" s="2" t="str">
        <f>IF(O88&lt;&gt;"",VLOOKUP(O88,Runners!DE$5:DR$183,V$1,FALSE),"")</f>
        <v/>
      </c>
      <c r="W88" s="19" t="str">
        <f t="shared" si="43"/>
        <v/>
      </c>
    </row>
    <row r="89" spans="1:23" x14ac:dyDescent="0.25">
      <c r="A89" s="1" t="s">
        <v>2</v>
      </c>
      <c r="C89" s="3">
        <v>1.3888888888888888E-2</v>
      </c>
      <c r="D89" s="6">
        <f t="shared" si="19"/>
        <v>86</v>
      </c>
      <c r="E89" s="2"/>
      <c r="F89" s="2">
        <f t="shared" si="26"/>
        <v>0</v>
      </c>
      <c r="J89" s="1" t="str">
        <f t="shared" si="44"/>
        <v>Peter Reid</v>
      </c>
      <c r="M89" s="8" t="str">
        <f t="shared" si="34"/>
        <v/>
      </c>
      <c r="N89" s="8" t="str">
        <f t="shared" si="35"/>
        <v/>
      </c>
      <c r="O89" s="1" t="str">
        <f t="shared" si="36"/>
        <v/>
      </c>
      <c r="P89" s="35" t="str">
        <f t="shared" si="37"/>
        <v/>
      </c>
      <c r="Q89" s="35" t="str">
        <f t="shared" si="45"/>
        <v/>
      </c>
      <c r="R89" s="6">
        <f t="shared" si="46"/>
        <v>0</v>
      </c>
      <c r="S89" s="6">
        <f>IF(AND(D89&lt;=L$4,P89&lt;&gt;"Y"),IF(N89&lt;VLOOKUP(O89,Runners!A$5:CY$183,S$1,FALSE),IF(Y$2="zero",0,Y$2),0),0)</f>
        <v>0</v>
      </c>
      <c r="T89" s="6">
        <f t="shared" si="42"/>
        <v>0</v>
      </c>
      <c r="U89" s="2"/>
      <c r="V89" s="2" t="str">
        <f>IF(O89&lt;&gt;"",VLOOKUP(O89,Runners!DE$5:DR$183,V$1,FALSE),"")</f>
        <v/>
      </c>
      <c r="W89" s="19" t="str">
        <f t="shared" si="43"/>
        <v/>
      </c>
    </row>
    <row r="90" spans="1:23" x14ac:dyDescent="0.25">
      <c r="A90" s="1" t="s">
        <v>156</v>
      </c>
      <c r="C90" s="3">
        <v>1.0763888888888889E-2</v>
      </c>
      <c r="D90" s="6">
        <f t="shared" si="19"/>
        <v>87</v>
      </c>
      <c r="E90" s="47">
        <v>3.6203935185185186E-2</v>
      </c>
      <c r="F90" s="2">
        <f t="shared" si="26"/>
        <v>2.5440046296296297E-2</v>
      </c>
      <c r="J90" s="1" t="str">
        <f t="shared" si="44"/>
        <v>Peter Thomson</v>
      </c>
      <c r="M90" s="8" t="str">
        <f t="shared" si="34"/>
        <v/>
      </c>
      <c r="N90" s="8" t="str">
        <f t="shared" si="35"/>
        <v/>
      </c>
      <c r="O90" s="1" t="str">
        <f t="shared" si="36"/>
        <v/>
      </c>
      <c r="P90" s="35" t="str">
        <f t="shared" si="37"/>
        <v/>
      </c>
      <c r="Q90" s="35" t="str">
        <f t="shared" si="45"/>
        <v/>
      </c>
      <c r="R90" s="6">
        <f t="shared" si="46"/>
        <v>0</v>
      </c>
      <c r="S90" s="6">
        <f>IF(AND(D90&lt;=L$4,P90&lt;&gt;"Y"),IF(N90&lt;VLOOKUP(O90,Runners!A$5:CY$183,S$1,FALSE),IF(Y$2="zero",0,Y$2),0),0)</f>
        <v>0</v>
      </c>
      <c r="T90" s="6">
        <f t="shared" si="42"/>
        <v>0</v>
      </c>
      <c r="U90" s="2"/>
      <c r="V90" s="2" t="str">
        <f>IF(O90&lt;&gt;"",VLOOKUP(O90,Runners!DE$5:DR$183,V$1,FALSE),"")</f>
        <v/>
      </c>
      <c r="W90" s="19" t="str">
        <f t="shared" si="43"/>
        <v/>
      </c>
    </row>
    <row r="91" spans="1:23" x14ac:dyDescent="0.25">
      <c r="A91" s="1" t="s">
        <v>179</v>
      </c>
      <c r="C91" s="3">
        <v>1.2673611111111111E-2</v>
      </c>
      <c r="D91" s="6">
        <f t="shared" si="19"/>
        <v>88</v>
      </c>
      <c r="E91" s="2"/>
      <c r="F91" s="2">
        <f t="shared" si="26"/>
        <v>0</v>
      </c>
      <c r="J91" s="1" t="str">
        <f t="shared" si="44"/>
        <v>Richard Needham</v>
      </c>
      <c r="M91" s="8" t="str">
        <f t="shared" ref="M91:M122" si="57">IF(D91&lt;=L$4,SMALL(E$4:E$208,D91),"")</f>
        <v/>
      </c>
      <c r="N91" s="8" t="str">
        <f t="shared" ref="N91:N122" si="58">IF(D91&lt;=L$4,VLOOKUP(M91,E$4:F$208,2,FALSE),"")</f>
        <v/>
      </c>
      <c r="O91" s="1" t="str">
        <f t="shared" ref="O91:O122" si="59">IF(D91&lt;=L$4,VLOOKUP(M91,E$4:J$208,6,FALSE),"")</f>
        <v/>
      </c>
      <c r="P91" s="35" t="str">
        <f t="shared" ref="P91:P122" si="60">IF(D91&lt;=L$4,VLOOKUP(O91,A$4:B$208,2,FALSE),"")</f>
        <v/>
      </c>
      <c r="Q91" s="35" t="str">
        <f t="shared" si="45"/>
        <v/>
      </c>
      <c r="R91" s="6">
        <f t="shared" si="46"/>
        <v>0</v>
      </c>
      <c r="S91" s="6">
        <f>IF(AND(D91&lt;=L$4,P91&lt;&gt;"Y"),IF(N91&lt;VLOOKUP(O91,Runners!A$5:CY$183,S$1,FALSE),IF(Y$2="zero",0,Y$2),0),0)</f>
        <v>0</v>
      </c>
      <c r="T91" s="6">
        <f t="shared" si="42"/>
        <v>0</v>
      </c>
      <c r="U91" s="2"/>
      <c r="V91" s="2" t="str">
        <f>IF(O91&lt;&gt;"",VLOOKUP(O91,Runners!DE$5:DR$183,V$1,FALSE),"")</f>
        <v/>
      </c>
      <c r="W91" s="19" t="str">
        <f t="shared" si="43"/>
        <v/>
      </c>
    </row>
    <row r="92" spans="1:23" x14ac:dyDescent="0.25">
      <c r="A92" s="1" t="s">
        <v>21</v>
      </c>
      <c r="C92" s="3">
        <v>1.1979166666666667E-2</v>
      </c>
      <c r="D92" s="6">
        <f t="shared" si="19"/>
        <v>89</v>
      </c>
      <c r="E92" s="2"/>
      <c r="F92" s="2">
        <f t="shared" si="26"/>
        <v>0</v>
      </c>
      <c r="J92" s="1" t="str">
        <f t="shared" si="44"/>
        <v>Richard Storey</v>
      </c>
      <c r="M92" s="8" t="str">
        <f t="shared" si="57"/>
        <v/>
      </c>
      <c r="N92" s="8" t="str">
        <f t="shared" si="58"/>
        <v/>
      </c>
      <c r="O92" s="1" t="str">
        <f t="shared" si="59"/>
        <v/>
      </c>
      <c r="P92" s="35" t="str">
        <f t="shared" si="60"/>
        <v/>
      </c>
      <c r="Q92" s="35" t="str">
        <f t="shared" si="45"/>
        <v/>
      </c>
      <c r="R92" s="6">
        <f t="shared" si="46"/>
        <v>0</v>
      </c>
      <c r="S92" s="6">
        <f>IF(AND(D92&lt;=L$4,P92&lt;&gt;"Y"),IF(N92&lt;VLOOKUP(O92,Runners!A$5:CY$183,S$1,FALSE),IF(Y$2="zero",0,Y$2),0),0)</f>
        <v>0</v>
      </c>
      <c r="T92" s="6">
        <f t="shared" si="42"/>
        <v>0</v>
      </c>
      <c r="U92" s="2"/>
      <c r="V92" s="2" t="str">
        <f>IF(O92&lt;&gt;"",VLOOKUP(O92,Runners!DE$5:DR$183,V$1,FALSE),"")</f>
        <v/>
      </c>
      <c r="W92" s="19" t="str">
        <f t="shared" si="43"/>
        <v/>
      </c>
    </row>
    <row r="93" spans="1:23" x14ac:dyDescent="0.25">
      <c r="A93" s="1" t="s">
        <v>15</v>
      </c>
      <c r="B93" s="3"/>
      <c r="C93" s="3">
        <v>2.0486111111111111E-2</v>
      </c>
      <c r="D93" s="6">
        <f t="shared" si="19"/>
        <v>90</v>
      </c>
      <c r="E93" s="2">
        <v>3.6944444444444446E-2</v>
      </c>
      <c r="F93" s="2">
        <f t="shared" si="26"/>
        <v>1.6458333333333335E-2</v>
      </c>
      <c r="J93" s="1" t="str">
        <f t="shared" si="44"/>
        <v>Ross McKelvie</v>
      </c>
      <c r="M93" s="8" t="str">
        <f t="shared" si="57"/>
        <v/>
      </c>
      <c r="N93" s="8" t="str">
        <f t="shared" si="58"/>
        <v/>
      </c>
      <c r="O93" s="1" t="str">
        <f t="shared" si="59"/>
        <v/>
      </c>
      <c r="P93" s="35" t="str">
        <f t="shared" si="60"/>
        <v/>
      </c>
      <c r="Q93" s="35" t="str">
        <f t="shared" si="45"/>
        <v/>
      </c>
      <c r="R93" s="6">
        <f t="shared" si="46"/>
        <v>0</v>
      </c>
      <c r="S93" s="6">
        <f>IF(AND(D93&lt;=L$4,P93&lt;&gt;"Y"),IF(N93&lt;VLOOKUP(O93,Runners!A$5:CY$183,S$1,FALSE),IF(Y$2="zero",0,Y$2),0),0)</f>
        <v>0</v>
      </c>
      <c r="T93" s="6">
        <f t="shared" si="42"/>
        <v>0</v>
      </c>
      <c r="U93" s="2"/>
      <c r="V93" s="2" t="str">
        <f>IF(O93&lt;&gt;"",VLOOKUP(O93,Runners!DE$5:DR$183,V$1,FALSE),"")</f>
        <v/>
      </c>
      <c r="W93" s="19" t="str">
        <f t="shared" si="43"/>
        <v/>
      </c>
    </row>
    <row r="94" spans="1:23" x14ac:dyDescent="0.25">
      <c r="A94" s="1" t="s">
        <v>23</v>
      </c>
      <c r="C94" s="3">
        <v>1.1284722222222222E-2</v>
      </c>
      <c r="D94" s="6">
        <f t="shared" si="19"/>
        <v>91</v>
      </c>
      <c r="E94" s="2"/>
      <c r="F94" s="2">
        <f t="shared" si="26"/>
        <v>0</v>
      </c>
      <c r="J94" s="1" t="str">
        <f t="shared" si="44"/>
        <v>Roy Stevens</v>
      </c>
      <c r="M94" s="8" t="str">
        <f t="shared" si="57"/>
        <v/>
      </c>
      <c r="N94" s="8" t="str">
        <f t="shared" si="58"/>
        <v/>
      </c>
      <c r="O94" s="1" t="str">
        <f t="shared" si="59"/>
        <v/>
      </c>
      <c r="P94" s="35" t="str">
        <f t="shared" si="60"/>
        <v/>
      </c>
      <c r="Q94" s="35"/>
      <c r="R94" s="6">
        <f t="shared" si="46"/>
        <v>0</v>
      </c>
      <c r="S94" s="6">
        <f>IF(AND(D94&lt;=L$4,P94&lt;&gt;"Y"),IF(N94&lt;VLOOKUP(O94,Runners!A$5:CY$183,S$1,FALSE),IF(Y$2="zero",0,Y$2),0),0)</f>
        <v>0</v>
      </c>
      <c r="T94" s="6">
        <f t="shared" si="42"/>
        <v>0</v>
      </c>
      <c r="U94" s="2"/>
      <c r="V94" s="2" t="str">
        <f>IF(O94&lt;&gt;"",VLOOKUP(O94,Runners!DE$5:DR$183,V$1,FALSE),"")</f>
        <v/>
      </c>
      <c r="W94" s="19" t="str">
        <f t="shared" si="43"/>
        <v/>
      </c>
    </row>
    <row r="95" spans="1:23" x14ac:dyDescent="0.25">
      <c r="A95" s="1" t="s">
        <v>45</v>
      </c>
      <c r="B95" s="3"/>
      <c r="C95" s="3">
        <v>8.3333333333333332E-3</v>
      </c>
      <c r="D95" s="6">
        <f t="shared" si="19"/>
        <v>92</v>
      </c>
      <c r="E95" s="2"/>
      <c r="F95" s="2">
        <f t="shared" si="26"/>
        <v>0</v>
      </c>
      <c r="J95" s="1" t="str">
        <f t="shared" si="44"/>
        <v>Ruth Bye</v>
      </c>
      <c r="M95" s="8" t="str">
        <f t="shared" si="57"/>
        <v/>
      </c>
      <c r="N95" s="8" t="str">
        <f t="shared" si="58"/>
        <v/>
      </c>
      <c r="O95" s="1" t="str">
        <f t="shared" si="59"/>
        <v/>
      </c>
      <c r="P95" s="35" t="str">
        <f t="shared" si="60"/>
        <v/>
      </c>
      <c r="Q95" s="35" t="str">
        <f>IF(D95&lt;=L$4,IF(P95="Y",Q93,Q93-1),"")</f>
        <v/>
      </c>
      <c r="R95" s="6">
        <f>IF(Q95=Q93,0,IF(Q95&gt;0,Q95,1))</f>
        <v>0</v>
      </c>
      <c r="S95" s="6">
        <f>IF(AND(D95&lt;=L$4,P95&lt;&gt;"Y"),IF(N95&lt;VLOOKUP(O95,Runners!A$5:CY$183,S$1,FALSE),IF(Y$2="zero",0,Y$2),0),0)</f>
        <v>0</v>
      </c>
      <c r="T95" s="6">
        <f t="shared" ref="T95:T105" si="61">IF(AND(D95&lt;=L$4,P95&lt;&gt;"Y"),S95+R95,0)</f>
        <v>0</v>
      </c>
      <c r="U95" s="2"/>
      <c r="V95" s="2" t="str">
        <f>IF(O95&lt;&gt;"",VLOOKUP(O95,Runners!DE$5:DR$183,V$1,FALSE),"")</f>
        <v/>
      </c>
      <c r="W95" s="19" t="str">
        <f t="shared" ref="W95:W105" si="62">IF(O95&lt;&gt;"",(V95-N95)/V95,"")</f>
        <v/>
      </c>
    </row>
    <row r="96" spans="1:23" x14ac:dyDescent="0.25">
      <c r="A96" s="1" t="s">
        <v>203</v>
      </c>
      <c r="B96" s="3"/>
      <c r="C96" s="3">
        <v>9.7222222222222224E-3</v>
      </c>
      <c r="D96" s="6">
        <f t="shared" ref="D96:D159" si="63">D95+1</f>
        <v>93</v>
      </c>
      <c r="E96" s="2"/>
      <c r="F96" s="2">
        <f t="shared" si="26"/>
        <v>0</v>
      </c>
      <c r="J96" s="1" t="str">
        <f t="shared" si="44"/>
        <v>Ruth Williams</v>
      </c>
      <c r="M96" s="8" t="str">
        <f t="shared" si="57"/>
        <v/>
      </c>
      <c r="N96" s="8" t="str">
        <f t="shared" si="58"/>
        <v/>
      </c>
      <c r="O96" s="1" t="str">
        <f t="shared" si="59"/>
        <v/>
      </c>
      <c r="P96" s="35" t="str">
        <f t="shared" si="60"/>
        <v/>
      </c>
      <c r="Q96" s="35" t="str">
        <f t="shared" ref="Q96:Q105" si="64">IF(D96&lt;=L$4,IF(P96="Y",Q95,Q95-1),"")</f>
        <v/>
      </c>
      <c r="R96" s="6">
        <f t="shared" ref="R96:R105" si="65">IF(Q96=Q95,0,IF(Q96&gt;0,Q96,1))</f>
        <v>0</v>
      </c>
      <c r="S96" s="6">
        <f>IF(AND(D96&lt;=L$4,P96&lt;&gt;"Y"),IF(N96&lt;VLOOKUP(O96,Runners!A$5:CY$183,S$1,FALSE),IF(Y$2="zero",0,Y$2),0),0)</f>
        <v>0</v>
      </c>
      <c r="T96" s="6">
        <f t="shared" si="61"/>
        <v>0</v>
      </c>
      <c r="U96" s="2"/>
      <c r="V96" s="2" t="str">
        <f>IF(O96&lt;&gt;"",VLOOKUP(O96,Runners!DE$5:DR$183,V$1,FALSE),"")</f>
        <v/>
      </c>
      <c r="W96" s="19" t="str">
        <f t="shared" si="62"/>
        <v/>
      </c>
    </row>
    <row r="97" spans="1:23" x14ac:dyDescent="0.25">
      <c r="A97" s="1" t="s">
        <v>168</v>
      </c>
      <c r="B97" s="3"/>
      <c r="C97" s="3">
        <v>4.1666666666666666E-3</v>
      </c>
      <c r="D97" s="6">
        <f t="shared" si="63"/>
        <v>94</v>
      </c>
      <c r="E97" s="2"/>
      <c r="F97" s="2">
        <f t="shared" si="26"/>
        <v>0</v>
      </c>
      <c r="J97" s="1" t="str">
        <f t="shared" si="44"/>
        <v>Sarah Cook</v>
      </c>
      <c r="M97" s="8" t="str">
        <f t="shared" si="57"/>
        <v/>
      </c>
      <c r="N97" s="8" t="str">
        <f t="shared" si="58"/>
        <v/>
      </c>
      <c r="O97" s="1" t="str">
        <f t="shared" si="59"/>
        <v/>
      </c>
      <c r="P97" s="35" t="str">
        <f t="shared" si="60"/>
        <v/>
      </c>
      <c r="Q97" s="35" t="str">
        <f t="shared" si="64"/>
        <v/>
      </c>
      <c r="R97" s="6">
        <f t="shared" si="65"/>
        <v>0</v>
      </c>
      <c r="S97" s="6">
        <f>IF(AND(D97&lt;=L$4,P97&lt;&gt;"Y"),IF(N97&lt;VLOOKUP(O97,Runners!A$5:CY$183,S$1,FALSE),IF(Y$2="zero",0,Y$2),0),0)</f>
        <v>0</v>
      </c>
      <c r="T97" s="6">
        <f t="shared" si="61"/>
        <v>0</v>
      </c>
      <c r="U97" s="2"/>
      <c r="V97" s="2" t="str">
        <f>IF(O97&lt;&gt;"",VLOOKUP(O97,Runners!DE$5:DR$183,V$1,FALSE),"")</f>
        <v/>
      </c>
      <c r="W97" s="19" t="str">
        <f t="shared" si="62"/>
        <v/>
      </c>
    </row>
    <row r="98" spans="1:23" x14ac:dyDescent="0.25">
      <c r="A98" s="1" t="s">
        <v>164</v>
      </c>
      <c r="B98" s="3"/>
      <c r="C98" s="3">
        <v>1.0243055555555556E-2</v>
      </c>
      <c r="D98" s="6">
        <f t="shared" si="63"/>
        <v>95</v>
      </c>
      <c r="E98" s="2"/>
      <c r="F98" s="2">
        <f t="shared" si="26"/>
        <v>0</v>
      </c>
      <c r="J98" s="1" t="str">
        <f t="shared" si="44"/>
        <v>Simon Smith</v>
      </c>
      <c r="M98" s="8" t="str">
        <f t="shared" si="57"/>
        <v/>
      </c>
      <c r="N98" s="8" t="str">
        <f t="shared" si="58"/>
        <v/>
      </c>
      <c r="O98" s="1" t="str">
        <f t="shared" si="59"/>
        <v/>
      </c>
      <c r="P98" s="35" t="str">
        <f t="shared" si="60"/>
        <v/>
      </c>
      <c r="Q98" s="35" t="str">
        <f t="shared" si="64"/>
        <v/>
      </c>
      <c r="R98" s="6">
        <f t="shared" si="65"/>
        <v>0</v>
      </c>
      <c r="S98" s="6">
        <f>IF(AND(D98&lt;=L$4,P98&lt;&gt;"Y"),IF(N98&lt;VLOOKUP(O98,Runners!A$5:CY$183,S$1,FALSE),IF(Y$2="zero",0,Y$2),0),0)</f>
        <v>0</v>
      </c>
      <c r="T98" s="6">
        <f t="shared" si="61"/>
        <v>0</v>
      </c>
      <c r="U98" s="2"/>
      <c r="V98" s="2" t="str">
        <f>IF(O98&lt;&gt;"",VLOOKUP(O98,Runners!DE$5:DR$183,V$1,FALSE),"")</f>
        <v/>
      </c>
      <c r="W98" s="19" t="str">
        <f t="shared" si="62"/>
        <v/>
      </c>
    </row>
    <row r="99" spans="1:23" x14ac:dyDescent="0.25">
      <c r="A99" s="1" t="s">
        <v>193</v>
      </c>
      <c r="B99" s="3"/>
      <c r="C99" s="3">
        <v>1.2673611111111111E-2</v>
      </c>
      <c r="D99" s="6">
        <f t="shared" si="63"/>
        <v>96</v>
      </c>
      <c r="E99" s="2"/>
      <c r="F99" s="2">
        <f t="shared" si="26"/>
        <v>0</v>
      </c>
      <c r="J99" s="1" t="str">
        <f t="shared" si="44"/>
        <v>Stephen Wise</v>
      </c>
      <c r="M99" s="8" t="str">
        <f t="shared" si="57"/>
        <v/>
      </c>
      <c r="N99" s="8" t="str">
        <f t="shared" si="58"/>
        <v/>
      </c>
      <c r="O99" s="1" t="str">
        <f t="shared" si="59"/>
        <v/>
      </c>
      <c r="P99" s="35" t="str">
        <f t="shared" si="60"/>
        <v/>
      </c>
      <c r="Q99" s="35" t="str">
        <f t="shared" si="64"/>
        <v/>
      </c>
      <c r="R99" s="6">
        <f t="shared" si="65"/>
        <v>0</v>
      </c>
      <c r="S99" s="6">
        <f>IF(AND(D99&lt;=L$4,P99&lt;&gt;"Y"),IF(N99&lt;VLOOKUP(O99,Runners!A$5:CY$183,S$1,FALSE),IF(Y$2="zero",0,Y$2),0),0)</f>
        <v>0</v>
      </c>
      <c r="T99" s="6">
        <f t="shared" si="61"/>
        <v>0</v>
      </c>
      <c r="U99" s="2"/>
      <c r="V99" s="2" t="str">
        <f>IF(O99&lt;&gt;"",VLOOKUP(O99,Runners!DE$5:DR$183,V$1,FALSE),"")</f>
        <v/>
      </c>
      <c r="W99" s="19" t="str">
        <f t="shared" si="62"/>
        <v/>
      </c>
    </row>
    <row r="100" spans="1:23" x14ac:dyDescent="0.25">
      <c r="A100" s="1" t="s">
        <v>4</v>
      </c>
      <c r="C100" s="3">
        <v>9.3749999999999997E-3</v>
      </c>
      <c r="D100" s="6">
        <f t="shared" si="63"/>
        <v>97</v>
      </c>
      <c r="E100" s="2"/>
      <c r="F100" s="2">
        <f t="shared" si="26"/>
        <v>0</v>
      </c>
      <c r="J100" s="1" t="str">
        <f t="shared" si="44"/>
        <v>Sue Hawitt</v>
      </c>
      <c r="M100" s="8" t="str">
        <f t="shared" si="57"/>
        <v/>
      </c>
      <c r="N100" s="8" t="str">
        <f t="shared" si="58"/>
        <v/>
      </c>
      <c r="O100" s="1" t="str">
        <f t="shared" si="59"/>
        <v/>
      </c>
      <c r="P100" s="35" t="str">
        <f t="shared" si="60"/>
        <v/>
      </c>
      <c r="Q100" s="35" t="str">
        <f t="shared" si="64"/>
        <v/>
      </c>
      <c r="R100" s="6">
        <f t="shared" si="65"/>
        <v>0</v>
      </c>
      <c r="S100" s="6">
        <f>IF(AND(D100&lt;=L$4,P100&lt;&gt;"Y"),IF(N100&lt;VLOOKUP(O100,Runners!A$5:CY$183,S$1,FALSE),IF(Y$2="zero",0,Y$2),0),0)</f>
        <v>0</v>
      </c>
      <c r="T100" s="6">
        <f t="shared" si="61"/>
        <v>0</v>
      </c>
      <c r="U100" s="2"/>
      <c r="V100" s="2" t="str">
        <f>IF(O100&lt;&gt;"",VLOOKUP(O100,Runners!DE$5:DR$183,V$1,FALSE),"")</f>
        <v/>
      </c>
      <c r="W100" s="19" t="str">
        <f t="shared" si="62"/>
        <v/>
      </c>
    </row>
    <row r="101" spans="1:23" x14ac:dyDescent="0.25">
      <c r="A101" s="1" t="s">
        <v>153</v>
      </c>
      <c r="C101" s="3">
        <v>5.0347222222222225E-3</v>
      </c>
      <c r="D101" s="6">
        <f t="shared" si="63"/>
        <v>98</v>
      </c>
      <c r="E101" s="2">
        <v>3.6550925925925924E-2</v>
      </c>
      <c r="F101" s="2">
        <f t="shared" si="26"/>
        <v>3.1516203703703699E-2</v>
      </c>
      <c r="J101" s="1" t="str">
        <f t="shared" si="44"/>
        <v>Sue Henry</v>
      </c>
      <c r="M101" s="8" t="str">
        <f t="shared" si="57"/>
        <v/>
      </c>
      <c r="N101" s="8" t="str">
        <f t="shared" si="58"/>
        <v/>
      </c>
      <c r="O101" s="1" t="str">
        <f t="shared" si="59"/>
        <v/>
      </c>
      <c r="P101" s="35" t="str">
        <f t="shared" si="60"/>
        <v/>
      </c>
      <c r="Q101" s="35" t="str">
        <f t="shared" si="64"/>
        <v/>
      </c>
      <c r="R101" s="6">
        <f t="shared" si="65"/>
        <v>0</v>
      </c>
      <c r="S101" s="6">
        <f>IF(AND(D101&lt;=L$4,P101&lt;&gt;"Y"),IF(N101&lt;VLOOKUP(O101,Runners!A$5:CY$183,S$1,FALSE),IF(Y$2="zero",0,Y$2),0),0)</f>
        <v>0</v>
      </c>
      <c r="T101" s="6">
        <f t="shared" si="61"/>
        <v>0</v>
      </c>
      <c r="U101" s="2"/>
      <c r="V101" s="2" t="str">
        <f>IF(O101&lt;&gt;"",VLOOKUP(O101,Runners!DE$5:DR$183,V$1,FALSE),"")</f>
        <v/>
      </c>
      <c r="W101" s="19" t="str">
        <f t="shared" si="62"/>
        <v/>
      </c>
    </row>
    <row r="102" spans="1:23" x14ac:dyDescent="0.25">
      <c r="A102" s="1" t="s">
        <v>20</v>
      </c>
      <c r="C102" s="3">
        <v>4.6874999999999998E-3</v>
      </c>
      <c r="D102" s="6">
        <f t="shared" si="63"/>
        <v>99</v>
      </c>
      <c r="E102" s="2">
        <v>3.5173611111111107E-2</v>
      </c>
      <c r="F102" s="2">
        <f t="shared" si="26"/>
        <v>3.0486111111111106E-2</v>
      </c>
      <c r="J102" s="1" t="str">
        <f t="shared" si="44"/>
        <v>Sylvia Gittins</v>
      </c>
      <c r="M102" s="8" t="str">
        <f t="shared" si="57"/>
        <v/>
      </c>
      <c r="N102" s="8" t="str">
        <f t="shared" si="58"/>
        <v/>
      </c>
      <c r="O102" s="1" t="str">
        <f t="shared" si="59"/>
        <v/>
      </c>
      <c r="P102" s="35" t="str">
        <f t="shared" si="60"/>
        <v/>
      </c>
      <c r="Q102" s="35" t="str">
        <f t="shared" si="64"/>
        <v/>
      </c>
      <c r="R102" s="6">
        <f t="shared" si="65"/>
        <v>0</v>
      </c>
      <c r="S102" s="6">
        <f>IF(AND(D102&lt;=L$4,P102&lt;&gt;"Y"),IF(N102&lt;VLOOKUP(O102,Runners!A$5:CY$183,S$1,FALSE),IF(Y$2="zero",0,Y$2),0),0)</f>
        <v>0</v>
      </c>
      <c r="T102" s="6">
        <f t="shared" si="61"/>
        <v>0</v>
      </c>
      <c r="U102" s="2"/>
      <c r="V102" s="2" t="str">
        <f>IF(O102&lt;&gt;"",VLOOKUP(O102,Runners!DE$5:DR$183,V$1,FALSE),"")</f>
        <v/>
      </c>
      <c r="W102" s="19" t="str">
        <f t="shared" si="62"/>
        <v/>
      </c>
    </row>
    <row r="103" spans="1:23" x14ac:dyDescent="0.25">
      <c r="A103" s="1" t="s">
        <v>175</v>
      </c>
      <c r="C103" s="3">
        <v>1.1631944444444445E-2</v>
      </c>
      <c r="D103" s="6">
        <f t="shared" si="63"/>
        <v>100</v>
      </c>
      <c r="E103" s="2"/>
      <c r="F103" s="2">
        <f t="shared" si="26"/>
        <v>0</v>
      </c>
      <c r="J103" s="1" t="str">
        <f t="shared" si="44"/>
        <v>Terri Eccles</v>
      </c>
      <c r="M103" s="8" t="str">
        <f t="shared" si="57"/>
        <v/>
      </c>
      <c r="N103" s="8" t="str">
        <f t="shared" si="58"/>
        <v/>
      </c>
      <c r="O103" s="1" t="str">
        <f t="shared" si="59"/>
        <v/>
      </c>
      <c r="P103" s="35" t="str">
        <f t="shared" si="60"/>
        <v/>
      </c>
      <c r="Q103" s="35" t="str">
        <f t="shared" si="64"/>
        <v/>
      </c>
      <c r="R103" s="6">
        <f t="shared" si="65"/>
        <v>0</v>
      </c>
      <c r="S103" s="6">
        <f>IF(AND(D103&lt;=L$4,P103&lt;&gt;"Y"),IF(N103&lt;VLOOKUP(O103,Runners!A$5:CY$183,S$1,FALSE),IF(Y$2="zero",0,Y$2),0),0)</f>
        <v>0</v>
      </c>
      <c r="T103" s="6">
        <f t="shared" si="61"/>
        <v>0</v>
      </c>
      <c r="U103" s="2"/>
      <c r="V103" s="2" t="str">
        <f>IF(O103&lt;&gt;"",VLOOKUP(O103,Runners!DE$5:DR$183,V$1,FALSE),"")</f>
        <v/>
      </c>
      <c r="W103" s="19" t="str">
        <f t="shared" si="62"/>
        <v/>
      </c>
    </row>
    <row r="104" spans="1:23" x14ac:dyDescent="0.25">
      <c r="A104" s="1" t="s">
        <v>0</v>
      </c>
      <c r="C104" s="3">
        <v>1.8055555555555554E-2</v>
      </c>
      <c r="D104" s="6">
        <f t="shared" si="63"/>
        <v>101</v>
      </c>
      <c r="E104" s="2"/>
      <c r="F104" s="2">
        <f t="shared" si="26"/>
        <v>0</v>
      </c>
      <c r="J104" s="1" t="str">
        <f t="shared" si="44"/>
        <v>Tom Howarth</v>
      </c>
      <c r="M104" s="8" t="str">
        <f t="shared" si="57"/>
        <v/>
      </c>
      <c r="N104" s="8" t="str">
        <f t="shared" si="58"/>
        <v/>
      </c>
      <c r="O104" s="1" t="str">
        <f t="shared" si="59"/>
        <v/>
      </c>
      <c r="P104" s="35" t="str">
        <f t="shared" si="60"/>
        <v/>
      </c>
      <c r="Q104" s="35" t="str">
        <f t="shared" si="64"/>
        <v/>
      </c>
      <c r="R104" s="6">
        <f t="shared" si="65"/>
        <v>0</v>
      </c>
      <c r="S104" s="6">
        <f>IF(AND(D104&lt;=L$4,P104&lt;&gt;"Y"),IF(N104&lt;VLOOKUP(O104,Runners!A$5:CY$183,S$1,FALSE),IF(Y$2="zero",0,Y$2),0),0)</f>
        <v>0</v>
      </c>
      <c r="T104" s="6">
        <f t="shared" si="61"/>
        <v>0</v>
      </c>
      <c r="U104" s="2"/>
      <c r="V104" s="2" t="str">
        <f>IF(O104&lt;&gt;"",VLOOKUP(O104,Runners!DE$5:DR$183,V$1,FALSE),"")</f>
        <v/>
      </c>
      <c r="W104" s="19" t="str">
        <f t="shared" si="62"/>
        <v/>
      </c>
    </row>
    <row r="105" spans="1:23" x14ac:dyDescent="0.25">
      <c r="A105" s="1" t="s">
        <v>149</v>
      </c>
      <c r="C105" s="3">
        <v>7.9861111111111105E-3</v>
      </c>
      <c r="D105" s="6">
        <f t="shared" si="63"/>
        <v>102</v>
      </c>
      <c r="E105" s="2"/>
      <c r="F105" s="2">
        <f t="shared" si="26"/>
        <v>0</v>
      </c>
      <c r="J105" s="1" t="str">
        <f t="shared" si="44"/>
        <v>Trevor Roberts</v>
      </c>
      <c r="M105" s="8" t="str">
        <f t="shared" si="57"/>
        <v/>
      </c>
      <c r="N105" s="8" t="str">
        <f t="shared" si="58"/>
        <v/>
      </c>
      <c r="O105" s="1" t="str">
        <f t="shared" si="59"/>
        <v/>
      </c>
      <c r="P105" s="35" t="str">
        <f t="shared" si="60"/>
        <v/>
      </c>
      <c r="Q105" s="35" t="str">
        <f t="shared" si="64"/>
        <v/>
      </c>
      <c r="R105" s="6">
        <f t="shared" si="65"/>
        <v>0</v>
      </c>
      <c r="S105" s="6">
        <f>IF(AND(D105&lt;=L$4,P105&lt;&gt;"Y"),IF(N105&lt;VLOOKUP(O105,Runners!A$5:CY$183,S$1,FALSE),IF(Y$2="zero",0,Y$2),0),0)</f>
        <v>0</v>
      </c>
      <c r="T105" s="6">
        <f t="shared" si="61"/>
        <v>0</v>
      </c>
      <c r="U105" s="2"/>
      <c r="V105" s="2" t="str">
        <f>IF(O105&lt;&gt;"",VLOOKUP(O105,Runners!DE$5:DR$183,V$1,FALSE),"")</f>
        <v/>
      </c>
      <c r="W105" s="19" t="str">
        <f t="shared" si="62"/>
        <v/>
      </c>
    </row>
    <row r="106" spans="1:23" x14ac:dyDescent="0.25">
      <c r="A106" s="1" t="s">
        <v>194</v>
      </c>
      <c r="C106" s="3">
        <v>7.9861111111111105E-3</v>
      </c>
      <c r="D106" s="6">
        <f t="shared" si="63"/>
        <v>103</v>
      </c>
      <c r="E106" s="2"/>
      <c r="F106" s="2">
        <f t="shared" si="26"/>
        <v>0</v>
      </c>
      <c r="J106" s="1" t="str">
        <f t="shared" ref="J106:J113" si="66">A106</f>
        <v>Vicki Richardson</v>
      </c>
      <c r="M106" s="8" t="str">
        <f t="shared" si="57"/>
        <v/>
      </c>
      <c r="N106" s="8" t="str">
        <f t="shared" si="58"/>
        <v/>
      </c>
      <c r="O106" s="1" t="str">
        <f t="shared" si="59"/>
        <v/>
      </c>
      <c r="P106" s="35" t="str">
        <f t="shared" si="60"/>
        <v/>
      </c>
      <c r="Q106" s="35" t="str">
        <f t="shared" ref="Q106" si="67">IF(D106&lt;=L$4,IF(P106="Y",Q105,Q105-1),"")</f>
        <v/>
      </c>
      <c r="R106" s="6">
        <f t="shared" ref="R106" si="68">IF(Q106=Q105,0,IF(Q106&gt;0,Q106,1))</f>
        <v>0</v>
      </c>
      <c r="S106" s="6">
        <f>IF(AND(D106&lt;=L$4,P106&lt;&gt;"Y"),IF(N106&lt;VLOOKUP(O106,Runners!A$5:CY$183,S$1,FALSE),IF(Y$2="zero",0,Y$2),0),0)</f>
        <v>0</v>
      </c>
      <c r="T106" s="6">
        <f t="shared" ref="T106" si="69">IF(AND(D106&lt;=L$4,P106&lt;&gt;"Y"),S106+R106,0)</f>
        <v>0</v>
      </c>
      <c r="U106" s="2"/>
      <c r="V106" s="2" t="str">
        <f>IF(O106&lt;&gt;"",VLOOKUP(O106,Runners!DE$5:DR$183,V$1,FALSE),"")</f>
        <v/>
      </c>
      <c r="W106" s="19" t="str">
        <f t="shared" ref="W106" si="70">IF(O106&lt;&gt;"",(V106-N106)/V106,"")</f>
        <v/>
      </c>
    </row>
    <row r="107" spans="1:23" x14ac:dyDescent="0.25">
      <c r="A107" s="1" t="s">
        <v>205</v>
      </c>
      <c r="C107" s="3">
        <v>7.9861111111111105E-3</v>
      </c>
      <c r="D107" s="6">
        <f t="shared" si="63"/>
        <v>104</v>
      </c>
      <c r="E107" s="2"/>
      <c r="F107" s="2">
        <f t="shared" si="26"/>
        <v>0</v>
      </c>
      <c r="J107" s="1" t="str">
        <f t="shared" si="66"/>
        <v>Xavia Cooper</v>
      </c>
      <c r="M107" s="8" t="str">
        <f t="shared" si="57"/>
        <v/>
      </c>
      <c r="N107" s="8" t="str">
        <f t="shared" si="58"/>
        <v/>
      </c>
      <c r="O107" s="1" t="str">
        <f t="shared" si="59"/>
        <v/>
      </c>
      <c r="P107" s="35" t="str">
        <f t="shared" si="60"/>
        <v/>
      </c>
      <c r="Q107" s="35" t="str">
        <f t="shared" ref="Q107:Q132" si="71">IF(D107&lt;=L$4,IF(P107="Y",Q106,Q106-1),"")</f>
        <v/>
      </c>
      <c r="R107" s="6">
        <f t="shared" ref="R107:R132" si="72">IF(Q107=Q106,0,IF(Q107&gt;0,Q107,1))</f>
        <v>0</v>
      </c>
      <c r="S107" s="6">
        <f>IF(AND(D107&lt;=L$4,P107&lt;&gt;"Y"),IF(N107&lt;VLOOKUP(O107,Runners!A$5:CY$183,S$1,FALSE),IF(Y$2="zero",0,Y$2),0),0)</f>
        <v>0</v>
      </c>
      <c r="T107" s="6">
        <f t="shared" ref="T107:T132" si="73">IF(AND(D107&lt;=L$4,P107&lt;&gt;"Y"),S107+R107,0)</f>
        <v>0</v>
      </c>
      <c r="U107" s="2"/>
      <c r="V107" s="2" t="str">
        <f>IF(O107&lt;&gt;"",VLOOKUP(O107,Runners!DE$5:DR$183,V$1,FALSE),"")</f>
        <v/>
      </c>
      <c r="W107" s="19" t="str">
        <f t="shared" ref="W107:W132" si="74">IF(O107&lt;&gt;"",(V107-N107)/V107,"")</f>
        <v/>
      </c>
    </row>
    <row r="108" spans="1:23" x14ac:dyDescent="0.25">
      <c r="C108" s="3"/>
      <c r="D108" s="6">
        <f t="shared" si="63"/>
        <v>105</v>
      </c>
      <c r="E108" s="2"/>
      <c r="F108" s="2">
        <f t="shared" ref="F108:F132" si="75">IF(E108&gt;0,E108-C108,0)</f>
        <v>0</v>
      </c>
      <c r="J108" s="1">
        <f t="shared" si="66"/>
        <v>0</v>
      </c>
      <c r="M108" s="8" t="str">
        <f t="shared" si="57"/>
        <v/>
      </c>
      <c r="N108" s="8" t="str">
        <f t="shared" si="58"/>
        <v/>
      </c>
      <c r="O108" s="1" t="str">
        <f t="shared" si="59"/>
        <v/>
      </c>
      <c r="P108" s="35" t="str">
        <f t="shared" si="60"/>
        <v/>
      </c>
      <c r="Q108" s="35" t="str">
        <f t="shared" si="71"/>
        <v/>
      </c>
      <c r="R108" s="6">
        <f t="shared" si="72"/>
        <v>0</v>
      </c>
      <c r="S108" s="6">
        <f>IF(AND(D108&lt;=L$4,P108&lt;&gt;"Y"),IF(N108&lt;VLOOKUP(O108,Runners!A$5:CY$183,S$1,FALSE),IF(Y$2="zero",0,Y$2),0),0)</f>
        <v>0</v>
      </c>
      <c r="T108" s="6">
        <f t="shared" si="73"/>
        <v>0</v>
      </c>
      <c r="U108" s="2"/>
      <c r="V108" s="2" t="str">
        <f>IF(O108&lt;&gt;"",VLOOKUP(O108,Runners!DE$5:DR$183,V$1,FALSE),"")</f>
        <v/>
      </c>
      <c r="W108" s="19" t="str">
        <f t="shared" si="74"/>
        <v/>
      </c>
    </row>
    <row r="109" spans="1:23" x14ac:dyDescent="0.25">
      <c r="B109" s="3"/>
      <c r="C109" s="3"/>
      <c r="D109" s="6">
        <f t="shared" si="63"/>
        <v>106</v>
      </c>
      <c r="E109" s="2"/>
      <c r="F109" s="2">
        <f t="shared" si="75"/>
        <v>0</v>
      </c>
      <c r="J109" s="1">
        <f t="shared" si="66"/>
        <v>0</v>
      </c>
      <c r="M109" s="8" t="str">
        <f t="shared" si="57"/>
        <v/>
      </c>
      <c r="N109" s="8" t="str">
        <f t="shared" si="58"/>
        <v/>
      </c>
      <c r="O109" s="1" t="str">
        <f t="shared" si="59"/>
        <v/>
      </c>
      <c r="P109" s="35" t="str">
        <f t="shared" si="60"/>
        <v/>
      </c>
      <c r="Q109" s="35" t="str">
        <f t="shared" si="71"/>
        <v/>
      </c>
      <c r="R109" s="6">
        <f t="shared" si="72"/>
        <v>0</v>
      </c>
      <c r="S109" s="6">
        <f>IF(AND(D109&lt;=L$4,P109&lt;&gt;"Y"),IF(N109&lt;VLOOKUP(O109,Runners!A$5:CY$183,S$1,FALSE),IF(Y$2="zero",0,Y$2),0),0)</f>
        <v>0</v>
      </c>
      <c r="T109" s="6">
        <f t="shared" si="73"/>
        <v>0</v>
      </c>
      <c r="U109" s="2"/>
      <c r="V109" s="2" t="str">
        <f>IF(O109&lt;&gt;"",VLOOKUP(O109,Runners!DE$5:DR$183,V$1,FALSE),"")</f>
        <v/>
      </c>
      <c r="W109" s="19" t="str">
        <f t="shared" si="74"/>
        <v/>
      </c>
    </row>
    <row r="110" spans="1:23" x14ac:dyDescent="0.25">
      <c r="C110" s="3"/>
      <c r="D110" s="6">
        <f t="shared" si="63"/>
        <v>107</v>
      </c>
      <c r="E110" s="2"/>
      <c r="F110" s="2">
        <f t="shared" si="75"/>
        <v>0</v>
      </c>
      <c r="J110" s="1">
        <f t="shared" si="66"/>
        <v>0</v>
      </c>
      <c r="M110" s="8" t="str">
        <f t="shared" si="57"/>
        <v/>
      </c>
      <c r="N110" s="8" t="str">
        <f t="shared" si="58"/>
        <v/>
      </c>
      <c r="O110" s="1" t="str">
        <f t="shared" si="59"/>
        <v/>
      </c>
      <c r="P110" s="35" t="str">
        <f t="shared" si="60"/>
        <v/>
      </c>
      <c r="Q110" s="35" t="str">
        <f t="shared" si="71"/>
        <v/>
      </c>
      <c r="R110" s="6">
        <f t="shared" si="72"/>
        <v>0</v>
      </c>
      <c r="S110" s="6">
        <f>IF(AND(D110&lt;=L$4,P110&lt;&gt;"Y"),IF(N110&lt;VLOOKUP(O110,Runners!A$5:CY$183,S$1,FALSE),IF(Y$2="zero",0,Y$2),0),0)</f>
        <v>0</v>
      </c>
      <c r="T110" s="6">
        <f t="shared" si="73"/>
        <v>0</v>
      </c>
      <c r="U110" s="2"/>
      <c r="V110" s="2" t="str">
        <f>IF(O110&lt;&gt;"",VLOOKUP(O110,Runners!DE$5:DR$183,V$1,FALSE),"")</f>
        <v/>
      </c>
      <c r="W110" s="19" t="str">
        <f t="shared" si="74"/>
        <v/>
      </c>
    </row>
    <row r="111" spans="1:23" x14ac:dyDescent="0.25">
      <c r="C111" s="3"/>
      <c r="D111" s="6">
        <f t="shared" si="63"/>
        <v>108</v>
      </c>
      <c r="E111" s="2"/>
      <c r="F111" s="2">
        <f t="shared" si="75"/>
        <v>0</v>
      </c>
      <c r="J111" s="1">
        <f t="shared" si="66"/>
        <v>0</v>
      </c>
      <c r="M111" s="8" t="str">
        <f t="shared" si="57"/>
        <v/>
      </c>
      <c r="N111" s="8" t="str">
        <f t="shared" si="58"/>
        <v/>
      </c>
      <c r="O111" s="1" t="str">
        <f t="shared" si="59"/>
        <v/>
      </c>
      <c r="P111" s="35" t="str">
        <f t="shared" si="60"/>
        <v/>
      </c>
      <c r="Q111" s="35" t="str">
        <f t="shared" si="71"/>
        <v/>
      </c>
      <c r="R111" s="6">
        <f t="shared" si="72"/>
        <v>0</v>
      </c>
      <c r="S111" s="6">
        <f>IF(AND(D111&lt;=L$4,P111&lt;&gt;"Y"),IF(N111&lt;VLOOKUP(O111,Runners!A$5:CY$183,S$1,FALSE),IF(Y$2="zero",0,Y$2),0),0)</f>
        <v>0</v>
      </c>
      <c r="T111" s="6">
        <f t="shared" si="73"/>
        <v>0</v>
      </c>
      <c r="U111" s="2"/>
      <c r="V111" s="2" t="str">
        <f>IF(O111&lt;&gt;"",VLOOKUP(O111,Runners!DE$5:DR$183,V$1,FALSE),"")</f>
        <v/>
      </c>
      <c r="W111" s="19" t="str">
        <f t="shared" si="74"/>
        <v/>
      </c>
    </row>
    <row r="112" spans="1:23" x14ac:dyDescent="0.25">
      <c r="C112" s="3"/>
      <c r="D112" s="6">
        <f t="shared" si="63"/>
        <v>109</v>
      </c>
      <c r="E112" s="2"/>
      <c r="F112" s="2">
        <f t="shared" si="75"/>
        <v>0</v>
      </c>
      <c r="J112" s="1">
        <f t="shared" si="66"/>
        <v>0</v>
      </c>
      <c r="M112" s="8" t="str">
        <f t="shared" si="57"/>
        <v/>
      </c>
      <c r="N112" s="8" t="str">
        <f t="shared" si="58"/>
        <v/>
      </c>
      <c r="O112" s="1" t="str">
        <f t="shared" si="59"/>
        <v/>
      </c>
      <c r="P112" s="35" t="str">
        <f t="shared" si="60"/>
        <v/>
      </c>
      <c r="Q112" s="35" t="str">
        <f t="shared" si="71"/>
        <v/>
      </c>
      <c r="R112" s="6">
        <f t="shared" si="72"/>
        <v>0</v>
      </c>
      <c r="S112" s="6">
        <f>IF(AND(D112&lt;=L$4,P112&lt;&gt;"Y"),IF(N112&lt;VLOOKUP(O112,Runners!A$5:CY$183,S$1,FALSE),IF(Y$2="zero",0,Y$2),0),0)</f>
        <v>0</v>
      </c>
      <c r="T112" s="6">
        <f t="shared" si="73"/>
        <v>0</v>
      </c>
      <c r="U112" s="2"/>
      <c r="V112" s="2" t="str">
        <f>IF(O112&lt;&gt;"",VLOOKUP(O112,Runners!DE$5:DR$183,V$1,FALSE),"")</f>
        <v/>
      </c>
      <c r="W112" s="19" t="str">
        <f t="shared" si="74"/>
        <v/>
      </c>
    </row>
    <row r="113" spans="2:23" x14ac:dyDescent="0.25">
      <c r="C113" s="3"/>
      <c r="D113" s="6">
        <f t="shared" si="63"/>
        <v>110</v>
      </c>
      <c r="E113" s="2"/>
      <c r="F113" s="2">
        <f t="shared" si="75"/>
        <v>0</v>
      </c>
      <c r="J113" s="1">
        <f t="shared" si="66"/>
        <v>0</v>
      </c>
      <c r="M113" s="8" t="str">
        <f t="shared" si="57"/>
        <v/>
      </c>
      <c r="N113" s="8" t="str">
        <f t="shared" si="58"/>
        <v/>
      </c>
      <c r="O113" s="1" t="str">
        <f t="shared" si="59"/>
        <v/>
      </c>
      <c r="P113" s="35" t="str">
        <f t="shared" si="60"/>
        <v/>
      </c>
      <c r="Q113" s="35" t="str">
        <f t="shared" si="71"/>
        <v/>
      </c>
      <c r="R113" s="6">
        <f t="shared" si="72"/>
        <v>0</v>
      </c>
      <c r="S113" s="6">
        <f>IF(AND(D113&lt;=L$4,P113&lt;&gt;"Y"),IF(N113&lt;VLOOKUP(O113,Runners!A$5:CY$183,S$1,FALSE),IF(Y$2="zero",0,Y$2),0),0)</f>
        <v>0</v>
      </c>
      <c r="T113" s="6">
        <f t="shared" si="73"/>
        <v>0</v>
      </c>
      <c r="U113" s="2"/>
      <c r="V113" s="2" t="str">
        <f>IF(O113&lt;&gt;"",VLOOKUP(O113,Runners!DE$5:DR$183,V$1,FALSE),"")</f>
        <v/>
      </c>
      <c r="W113" s="19" t="str">
        <f t="shared" si="74"/>
        <v/>
      </c>
    </row>
    <row r="114" spans="2:23" x14ac:dyDescent="0.25">
      <c r="C114" s="3"/>
      <c r="D114" s="6">
        <f t="shared" si="63"/>
        <v>111</v>
      </c>
      <c r="E114" s="2"/>
      <c r="F114" s="2">
        <f t="shared" si="75"/>
        <v>0</v>
      </c>
      <c r="J114" s="1">
        <f t="shared" ref="J114:J126" si="76">A113</f>
        <v>0</v>
      </c>
      <c r="M114" s="8" t="str">
        <f t="shared" si="57"/>
        <v/>
      </c>
      <c r="N114" s="8" t="str">
        <f t="shared" si="58"/>
        <v/>
      </c>
      <c r="O114" s="1" t="str">
        <f t="shared" si="59"/>
        <v/>
      </c>
      <c r="P114" s="35" t="str">
        <f t="shared" si="60"/>
        <v/>
      </c>
      <c r="Q114" s="35" t="str">
        <f t="shared" si="71"/>
        <v/>
      </c>
      <c r="R114" s="6">
        <f t="shared" si="72"/>
        <v>0</v>
      </c>
      <c r="S114" s="6">
        <f>IF(AND(D114&lt;=L$4,P114&lt;&gt;"Y"),IF(N114&lt;VLOOKUP(O114,Runners!A$5:CY$183,S$1,FALSE),IF(Y$2="zero",0,Y$2),0),0)</f>
        <v>0</v>
      </c>
      <c r="T114" s="6">
        <f t="shared" si="73"/>
        <v>0</v>
      </c>
      <c r="U114" s="2"/>
      <c r="V114" s="2" t="str">
        <f>IF(O114&lt;&gt;"",VLOOKUP(O114,Runners!DE$5:DR$183,V$1,FALSE),"")</f>
        <v/>
      </c>
      <c r="W114" s="19" t="str">
        <f t="shared" si="74"/>
        <v/>
      </c>
    </row>
    <row r="115" spans="2:23" x14ac:dyDescent="0.25">
      <c r="C115" s="3"/>
      <c r="D115" s="6">
        <f t="shared" si="63"/>
        <v>112</v>
      </c>
      <c r="E115" s="2"/>
      <c r="F115" s="2">
        <f t="shared" si="75"/>
        <v>0</v>
      </c>
      <c r="J115" s="1">
        <f t="shared" si="76"/>
        <v>0</v>
      </c>
      <c r="M115" s="8" t="str">
        <f t="shared" si="57"/>
        <v/>
      </c>
      <c r="N115" s="8" t="str">
        <f t="shared" si="58"/>
        <v/>
      </c>
      <c r="O115" s="1" t="str">
        <f t="shared" si="59"/>
        <v/>
      </c>
      <c r="P115" s="35" t="str">
        <f t="shared" si="60"/>
        <v/>
      </c>
      <c r="Q115" s="35" t="str">
        <f t="shared" si="71"/>
        <v/>
      </c>
      <c r="R115" s="6">
        <f t="shared" si="72"/>
        <v>0</v>
      </c>
      <c r="S115" s="6">
        <f>IF(AND(D115&lt;=L$4,P115&lt;&gt;"Y"),IF(N115&lt;VLOOKUP(O115,Runners!A$5:CY$183,S$1,FALSE),IF(Y$2="zero",0,Y$2),0),0)</f>
        <v>0</v>
      </c>
      <c r="T115" s="6">
        <f t="shared" si="73"/>
        <v>0</v>
      </c>
      <c r="U115" s="2"/>
      <c r="V115" s="2" t="str">
        <f>IF(O115&lt;&gt;"",VLOOKUP(O115,Runners!DE$5:DR$183,V$1,FALSE),"")</f>
        <v/>
      </c>
      <c r="W115" s="19" t="str">
        <f t="shared" si="74"/>
        <v/>
      </c>
    </row>
    <row r="116" spans="2:23" x14ac:dyDescent="0.25">
      <c r="C116" s="3"/>
      <c r="D116" s="6">
        <f t="shared" si="63"/>
        <v>113</v>
      </c>
      <c r="E116" s="2"/>
      <c r="F116" s="2">
        <f t="shared" si="75"/>
        <v>0</v>
      </c>
      <c r="J116" s="1">
        <f t="shared" si="76"/>
        <v>0</v>
      </c>
      <c r="M116" s="8" t="str">
        <f t="shared" si="57"/>
        <v/>
      </c>
      <c r="N116" s="8" t="str">
        <f t="shared" si="58"/>
        <v/>
      </c>
      <c r="O116" s="1" t="str">
        <f t="shared" si="59"/>
        <v/>
      </c>
      <c r="P116" s="35" t="str">
        <f t="shared" si="60"/>
        <v/>
      </c>
      <c r="Q116" s="35" t="str">
        <f t="shared" si="71"/>
        <v/>
      </c>
      <c r="R116" s="6">
        <f t="shared" si="72"/>
        <v>0</v>
      </c>
      <c r="S116" s="6">
        <f>IF(AND(D116&lt;=L$4,P116&lt;&gt;"Y"),IF(N116&lt;VLOOKUP(O116,Runners!A$5:CY$183,S$1,FALSE),IF(Y$2="zero",0,Y$2),0),0)</f>
        <v>0</v>
      </c>
      <c r="T116" s="6">
        <f t="shared" si="73"/>
        <v>0</v>
      </c>
      <c r="U116" s="2"/>
      <c r="V116" s="2" t="str">
        <f>IF(O116&lt;&gt;"",VLOOKUP(O116,Runners!DE$5:DR$183,V$1,FALSE),"")</f>
        <v/>
      </c>
      <c r="W116" s="19" t="str">
        <f t="shared" si="74"/>
        <v/>
      </c>
    </row>
    <row r="117" spans="2:23" x14ac:dyDescent="0.25">
      <c r="C117" s="3"/>
      <c r="D117" s="6">
        <f t="shared" si="63"/>
        <v>114</v>
      </c>
      <c r="E117" s="2"/>
      <c r="F117" s="2">
        <f t="shared" si="75"/>
        <v>0</v>
      </c>
      <c r="J117" s="1">
        <f t="shared" si="76"/>
        <v>0</v>
      </c>
      <c r="M117" s="8" t="str">
        <f t="shared" si="57"/>
        <v/>
      </c>
      <c r="N117" s="8" t="str">
        <f t="shared" si="58"/>
        <v/>
      </c>
      <c r="O117" s="1" t="str">
        <f t="shared" si="59"/>
        <v/>
      </c>
      <c r="P117" s="35" t="str">
        <f t="shared" si="60"/>
        <v/>
      </c>
      <c r="Q117" s="35" t="str">
        <f t="shared" si="71"/>
        <v/>
      </c>
      <c r="R117" s="6">
        <f t="shared" si="72"/>
        <v>0</v>
      </c>
      <c r="S117" s="6">
        <f>IF(AND(D117&lt;=L$4,P117&lt;&gt;"Y"),IF(N117&lt;VLOOKUP(O117,Runners!A$5:CY$183,S$1,FALSE),IF(Y$2="zero",0,Y$2),0),0)</f>
        <v>0</v>
      </c>
      <c r="T117" s="6">
        <f t="shared" si="73"/>
        <v>0</v>
      </c>
      <c r="U117" s="2"/>
      <c r="V117" s="2" t="str">
        <f>IF(O117&lt;&gt;"",VLOOKUP(O117,Runners!DE$5:DR$183,V$1,FALSE),"")</f>
        <v/>
      </c>
      <c r="W117" s="19" t="str">
        <f t="shared" si="74"/>
        <v/>
      </c>
    </row>
    <row r="118" spans="2:23" x14ac:dyDescent="0.25">
      <c r="B118" s="3"/>
      <c r="C118" s="3"/>
      <c r="D118" s="6">
        <f t="shared" si="63"/>
        <v>115</v>
      </c>
      <c r="E118" s="2"/>
      <c r="F118" s="2">
        <f t="shared" si="75"/>
        <v>0</v>
      </c>
      <c r="J118" s="1">
        <f t="shared" si="76"/>
        <v>0</v>
      </c>
      <c r="M118" s="8" t="str">
        <f t="shared" si="57"/>
        <v/>
      </c>
      <c r="N118" s="8" t="str">
        <f t="shared" si="58"/>
        <v/>
      </c>
      <c r="O118" s="1" t="str">
        <f t="shared" si="59"/>
        <v/>
      </c>
      <c r="P118" s="35" t="str">
        <f t="shared" si="60"/>
        <v/>
      </c>
      <c r="Q118" s="35" t="str">
        <f t="shared" si="71"/>
        <v/>
      </c>
      <c r="R118" s="6">
        <f t="shared" si="72"/>
        <v>0</v>
      </c>
      <c r="S118" s="6">
        <f>IF(AND(D118&lt;=L$4,P118&lt;&gt;"Y"),IF(N118&lt;VLOOKUP(O118,Runners!A$5:CY$183,S$1,FALSE),IF(Y$2="zero",0,Y$2),0),0)</f>
        <v>0</v>
      </c>
      <c r="T118" s="6">
        <f t="shared" si="73"/>
        <v>0</v>
      </c>
      <c r="U118" s="2"/>
      <c r="V118" s="2" t="str">
        <f>IF(O118&lt;&gt;"",VLOOKUP(O118,Runners!DE$5:DR$183,V$1,FALSE),"")</f>
        <v/>
      </c>
      <c r="W118" s="19" t="str">
        <f t="shared" si="74"/>
        <v/>
      </c>
    </row>
    <row r="119" spans="2:23" x14ac:dyDescent="0.25">
      <c r="C119" s="3"/>
      <c r="D119" s="6">
        <f t="shared" si="63"/>
        <v>116</v>
      </c>
      <c r="E119" s="2"/>
      <c r="F119" s="2">
        <f t="shared" si="75"/>
        <v>0</v>
      </c>
      <c r="J119" s="1">
        <f t="shared" si="76"/>
        <v>0</v>
      </c>
      <c r="M119" s="8" t="str">
        <f t="shared" si="57"/>
        <v/>
      </c>
      <c r="N119" s="8" t="str">
        <f t="shared" si="58"/>
        <v/>
      </c>
      <c r="O119" s="1" t="str">
        <f t="shared" si="59"/>
        <v/>
      </c>
      <c r="P119" s="35" t="str">
        <f t="shared" si="60"/>
        <v/>
      </c>
      <c r="Q119" s="35" t="str">
        <f t="shared" si="71"/>
        <v/>
      </c>
      <c r="R119" s="6">
        <f t="shared" si="72"/>
        <v>0</v>
      </c>
      <c r="S119" s="6">
        <f>IF(AND(D119&lt;=L$4,P119&lt;&gt;"Y"),IF(N119&lt;VLOOKUP(O119,Runners!A$5:CY$183,S$1,FALSE),IF(Y$2="zero",0,Y$2),0),0)</f>
        <v>0</v>
      </c>
      <c r="T119" s="6">
        <f t="shared" si="73"/>
        <v>0</v>
      </c>
      <c r="U119" s="2"/>
      <c r="V119" s="2" t="str">
        <f>IF(O119&lt;&gt;"",VLOOKUP(O119,Runners!DE$5:DR$183,V$1,FALSE),"")</f>
        <v/>
      </c>
      <c r="W119" s="19" t="str">
        <f t="shared" si="74"/>
        <v/>
      </c>
    </row>
    <row r="120" spans="2:23" x14ac:dyDescent="0.25">
      <c r="C120" s="3"/>
      <c r="D120" s="6">
        <f t="shared" si="63"/>
        <v>117</v>
      </c>
      <c r="E120" s="2"/>
      <c r="F120" s="2">
        <f t="shared" si="75"/>
        <v>0</v>
      </c>
      <c r="J120" s="1">
        <f t="shared" si="76"/>
        <v>0</v>
      </c>
      <c r="M120" s="8" t="str">
        <f t="shared" si="57"/>
        <v/>
      </c>
      <c r="N120" s="8" t="str">
        <f t="shared" si="58"/>
        <v/>
      </c>
      <c r="O120" s="1" t="str">
        <f t="shared" si="59"/>
        <v/>
      </c>
      <c r="P120" s="35" t="str">
        <f t="shared" si="60"/>
        <v/>
      </c>
      <c r="Q120" s="35" t="str">
        <f t="shared" si="71"/>
        <v/>
      </c>
      <c r="R120" s="6">
        <f t="shared" si="72"/>
        <v>0</v>
      </c>
      <c r="S120" s="6">
        <f>IF(AND(D120&lt;=L$4,P120&lt;&gt;"Y"),IF(N120&lt;VLOOKUP(O120,Runners!A$5:CY$183,S$1,FALSE),IF(Y$2="zero",0,Y$2),0),0)</f>
        <v>0</v>
      </c>
      <c r="T120" s="6">
        <f t="shared" si="73"/>
        <v>0</v>
      </c>
      <c r="U120" s="2"/>
      <c r="V120" s="2" t="str">
        <f>IF(O120&lt;&gt;"",VLOOKUP(O120,Runners!DE$5:DR$183,V$1,FALSE),"")</f>
        <v/>
      </c>
      <c r="W120" s="19" t="str">
        <f t="shared" si="74"/>
        <v/>
      </c>
    </row>
    <row r="121" spans="2:23" x14ac:dyDescent="0.25">
      <c r="C121" s="3"/>
      <c r="D121" s="6">
        <f t="shared" si="63"/>
        <v>118</v>
      </c>
      <c r="E121" s="2"/>
      <c r="F121" s="2">
        <f t="shared" si="75"/>
        <v>0</v>
      </c>
      <c r="J121" s="1">
        <f t="shared" si="76"/>
        <v>0</v>
      </c>
      <c r="M121" s="8" t="str">
        <f t="shared" si="57"/>
        <v/>
      </c>
      <c r="N121" s="8" t="str">
        <f t="shared" si="58"/>
        <v/>
      </c>
      <c r="O121" s="1" t="str">
        <f t="shared" si="59"/>
        <v/>
      </c>
      <c r="P121" s="35" t="str">
        <f t="shared" si="60"/>
        <v/>
      </c>
      <c r="Q121" s="35" t="str">
        <f t="shared" si="71"/>
        <v/>
      </c>
      <c r="R121" s="6">
        <f t="shared" si="72"/>
        <v>0</v>
      </c>
      <c r="S121" s="6">
        <f>IF(AND(D121&lt;=L$4,P121&lt;&gt;"Y"),IF(N121&lt;VLOOKUP(O121,Runners!A$5:CY$183,S$1,FALSE),IF(Y$2="zero",0,Y$2),0),0)</f>
        <v>0</v>
      </c>
      <c r="T121" s="6">
        <f t="shared" si="73"/>
        <v>0</v>
      </c>
      <c r="U121" s="2"/>
      <c r="V121" s="2" t="str">
        <f>IF(O121&lt;&gt;"",VLOOKUP(O121,Runners!DE$5:DR$183,V$1,FALSE),"")</f>
        <v/>
      </c>
      <c r="W121" s="19" t="str">
        <f t="shared" si="74"/>
        <v/>
      </c>
    </row>
    <row r="122" spans="2:23" x14ac:dyDescent="0.25">
      <c r="C122" s="3"/>
      <c r="D122" s="6">
        <f t="shared" si="63"/>
        <v>119</v>
      </c>
      <c r="E122" s="2"/>
      <c r="F122" s="2">
        <f t="shared" si="75"/>
        <v>0</v>
      </c>
      <c r="J122" s="1">
        <f t="shared" si="76"/>
        <v>0</v>
      </c>
      <c r="M122" s="8" t="str">
        <f t="shared" si="57"/>
        <v/>
      </c>
      <c r="N122" s="8" t="str">
        <f t="shared" si="58"/>
        <v/>
      </c>
      <c r="O122" s="1" t="str">
        <f t="shared" si="59"/>
        <v/>
      </c>
      <c r="P122" s="35" t="str">
        <f t="shared" si="60"/>
        <v/>
      </c>
      <c r="Q122" s="35" t="str">
        <f t="shared" si="71"/>
        <v/>
      </c>
      <c r="R122" s="6">
        <f t="shared" si="72"/>
        <v>0</v>
      </c>
      <c r="S122" s="6">
        <f>IF(AND(D122&lt;=L$4,P122&lt;&gt;"Y"),IF(N122&lt;VLOOKUP(O122,Runners!A$5:CY$183,S$1,FALSE),IF(Y$2="zero",0,Y$2),0),0)</f>
        <v>0</v>
      </c>
      <c r="T122" s="6">
        <f t="shared" si="73"/>
        <v>0</v>
      </c>
      <c r="U122" s="2"/>
      <c r="V122" s="2" t="str">
        <f>IF(O122&lt;&gt;"",VLOOKUP(O122,Runners!DE$5:DR$183,V$1,FALSE),"")</f>
        <v/>
      </c>
      <c r="W122" s="19" t="str">
        <f t="shared" si="74"/>
        <v/>
      </c>
    </row>
    <row r="123" spans="2:23" x14ac:dyDescent="0.25">
      <c r="C123" s="3"/>
      <c r="D123" s="6">
        <f t="shared" si="63"/>
        <v>120</v>
      </c>
      <c r="E123" s="2"/>
      <c r="F123" s="2">
        <f t="shared" si="75"/>
        <v>0</v>
      </c>
      <c r="J123" s="1">
        <f t="shared" si="76"/>
        <v>0</v>
      </c>
      <c r="M123" s="8" t="str">
        <f t="shared" ref="M123:M154" si="77">IF(D123&lt;=L$4,SMALL(E$4:E$208,D123),"")</f>
        <v/>
      </c>
      <c r="N123" s="8" t="str">
        <f t="shared" ref="N123:N154" si="78">IF(D123&lt;=L$4,VLOOKUP(M123,E$4:F$208,2,FALSE),"")</f>
        <v/>
      </c>
      <c r="O123" s="1" t="str">
        <f t="shared" ref="O123:O154" si="79">IF(D123&lt;=L$4,VLOOKUP(M123,E$4:J$208,6,FALSE),"")</f>
        <v/>
      </c>
      <c r="P123" s="35" t="str">
        <f t="shared" ref="P123:P154" si="80">IF(D123&lt;=L$4,VLOOKUP(O123,A$4:B$208,2,FALSE),"")</f>
        <v/>
      </c>
      <c r="Q123" s="35" t="str">
        <f t="shared" si="71"/>
        <v/>
      </c>
      <c r="R123" s="6">
        <f t="shared" si="72"/>
        <v>0</v>
      </c>
      <c r="S123" s="6">
        <f>IF(AND(D123&lt;=L$4,P123&lt;&gt;"Y"),IF(N123&lt;VLOOKUP(O123,Runners!A$5:CY$183,S$1,FALSE),IF(Y$2="zero",0,Y$2),0),0)</f>
        <v>0</v>
      </c>
      <c r="T123" s="6">
        <f t="shared" si="73"/>
        <v>0</v>
      </c>
      <c r="U123" s="2"/>
      <c r="V123" s="2" t="str">
        <f>IF(O123&lt;&gt;"",VLOOKUP(O123,Runners!DE$5:DR$183,V$1,FALSE),"")</f>
        <v/>
      </c>
      <c r="W123" s="19" t="str">
        <f t="shared" si="74"/>
        <v/>
      </c>
    </row>
    <row r="124" spans="2:23" x14ac:dyDescent="0.25">
      <c r="C124" s="3"/>
      <c r="D124" s="6">
        <f t="shared" si="63"/>
        <v>121</v>
      </c>
      <c r="E124" s="2"/>
      <c r="F124" s="2">
        <f t="shared" si="75"/>
        <v>0</v>
      </c>
      <c r="J124" s="1">
        <f t="shared" si="76"/>
        <v>0</v>
      </c>
      <c r="M124" s="8" t="str">
        <f t="shared" si="77"/>
        <v/>
      </c>
      <c r="N124" s="8" t="str">
        <f t="shared" si="78"/>
        <v/>
      </c>
      <c r="O124" s="1" t="str">
        <f t="shared" si="79"/>
        <v/>
      </c>
      <c r="P124" s="35" t="str">
        <f t="shared" si="80"/>
        <v/>
      </c>
      <c r="Q124" s="35" t="str">
        <f t="shared" si="71"/>
        <v/>
      </c>
      <c r="R124" s="6">
        <f t="shared" si="72"/>
        <v>0</v>
      </c>
      <c r="S124" s="6">
        <f>IF(AND(D124&lt;=L$4,P124&lt;&gt;"Y"),IF(N124&lt;VLOOKUP(O124,Runners!A$5:CY$183,S$1,FALSE),IF(Y$2="zero",0,Y$2),0),0)</f>
        <v>0</v>
      </c>
      <c r="T124" s="6">
        <f t="shared" si="73"/>
        <v>0</v>
      </c>
      <c r="U124" s="2"/>
      <c r="V124" s="2" t="str">
        <f>IF(O124&lt;&gt;"",VLOOKUP(O124,Runners!DE$5:DR$183,V$1,FALSE),"")</f>
        <v/>
      </c>
      <c r="W124" s="19" t="str">
        <f t="shared" si="74"/>
        <v/>
      </c>
    </row>
    <row r="125" spans="2:23" x14ac:dyDescent="0.25">
      <c r="C125" s="3"/>
      <c r="D125" s="6">
        <f t="shared" si="63"/>
        <v>122</v>
      </c>
      <c r="E125" s="2"/>
      <c r="F125" s="2">
        <f t="shared" si="75"/>
        <v>0</v>
      </c>
      <c r="J125" s="1">
        <f t="shared" si="76"/>
        <v>0</v>
      </c>
      <c r="M125" s="8" t="str">
        <f t="shared" si="77"/>
        <v/>
      </c>
      <c r="N125" s="8" t="str">
        <f t="shared" si="78"/>
        <v/>
      </c>
      <c r="O125" s="1" t="str">
        <f t="shared" si="79"/>
        <v/>
      </c>
      <c r="P125" s="35" t="str">
        <f t="shared" si="80"/>
        <v/>
      </c>
      <c r="Q125" s="35" t="str">
        <f t="shared" si="71"/>
        <v/>
      </c>
      <c r="R125" s="6">
        <f t="shared" si="72"/>
        <v>0</v>
      </c>
      <c r="S125" s="6">
        <f>IF(AND(D125&lt;=L$4,P125&lt;&gt;"Y"),IF(N125&lt;VLOOKUP(O125,Runners!A$5:CY$183,S$1,FALSE),IF(Y$2="zero",0,Y$2),0),0)</f>
        <v>0</v>
      </c>
      <c r="T125" s="6">
        <f t="shared" si="73"/>
        <v>0</v>
      </c>
      <c r="U125" s="2"/>
      <c r="V125" s="2" t="str">
        <f>IF(O125&lt;&gt;"",VLOOKUP(O125,Runners!DE$5:DR$183,V$1,FALSE),"")</f>
        <v/>
      </c>
      <c r="W125" s="19" t="str">
        <f t="shared" si="74"/>
        <v/>
      </c>
    </row>
    <row r="126" spans="2:23" x14ac:dyDescent="0.25">
      <c r="C126" s="3"/>
      <c r="D126" s="6">
        <f t="shared" si="63"/>
        <v>123</v>
      </c>
      <c r="E126" s="2"/>
      <c r="F126" s="2">
        <f t="shared" si="75"/>
        <v>0</v>
      </c>
      <c r="J126" s="1">
        <f t="shared" si="76"/>
        <v>0</v>
      </c>
      <c r="M126" s="8" t="str">
        <f t="shared" si="77"/>
        <v/>
      </c>
      <c r="N126" s="8" t="str">
        <f t="shared" si="78"/>
        <v/>
      </c>
      <c r="O126" s="1" t="str">
        <f t="shared" si="79"/>
        <v/>
      </c>
      <c r="P126" s="35" t="str">
        <f t="shared" si="80"/>
        <v/>
      </c>
      <c r="Q126" s="35" t="str">
        <f t="shared" si="71"/>
        <v/>
      </c>
      <c r="R126" s="6">
        <f t="shared" si="72"/>
        <v>0</v>
      </c>
      <c r="S126" s="6">
        <f>IF(AND(D126&lt;=L$4,P126&lt;&gt;"Y"),IF(N126&lt;VLOOKUP(O126,Runners!A$5:CY$183,S$1,FALSE),IF(Y$2="zero",0,Y$2),0),0)</f>
        <v>0</v>
      </c>
      <c r="T126" s="6">
        <f t="shared" si="73"/>
        <v>0</v>
      </c>
      <c r="U126" s="2"/>
      <c r="V126" s="2" t="str">
        <f>IF(O126&lt;&gt;"",VLOOKUP(O126,Runners!DE$5:DR$183,V$1,FALSE),"")</f>
        <v/>
      </c>
      <c r="W126" s="19" t="str">
        <f t="shared" si="74"/>
        <v/>
      </c>
    </row>
    <row r="127" spans="2:23" x14ac:dyDescent="0.25">
      <c r="B127" s="3"/>
      <c r="C127" s="3"/>
      <c r="D127" s="6">
        <f t="shared" si="63"/>
        <v>124</v>
      </c>
      <c r="E127" s="2"/>
      <c r="F127" s="2">
        <f t="shared" si="75"/>
        <v>0</v>
      </c>
      <c r="J127" s="1">
        <f t="shared" ref="J127:J156" si="81">A126</f>
        <v>0</v>
      </c>
      <c r="M127" s="8" t="str">
        <f t="shared" si="77"/>
        <v/>
      </c>
      <c r="N127" s="8" t="str">
        <f t="shared" si="78"/>
        <v/>
      </c>
      <c r="O127" s="1" t="str">
        <f t="shared" si="79"/>
        <v/>
      </c>
      <c r="P127" s="35" t="str">
        <f t="shared" si="80"/>
        <v/>
      </c>
      <c r="Q127" s="35" t="str">
        <f t="shared" si="71"/>
        <v/>
      </c>
      <c r="R127" s="6">
        <f t="shared" si="72"/>
        <v>0</v>
      </c>
      <c r="S127" s="6">
        <f>IF(AND(D127&lt;=L$4,P127&lt;&gt;"Y"),IF(N127&lt;VLOOKUP(O127,Runners!A$5:CY$183,S$1,FALSE),IF(Y$2="zero",0,Y$2),0),0)</f>
        <v>0</v>
      </c>
      <c r="T127" s="6">
        <f t="shared" si="73"/>
        <v>0</v>
      </c>
      <c r="U127" s="2"/>
      <c r="V127" s="2" t="str">
        <f>IF(O127&lt;&gt;"",VLOOKUP(O127,Runners!DE$5:DR$183,V$1,FALSE),"")</f>
        <v/>
      </c>
      <c r="W127" s="19" t="str">
        <f t="shared" si="74"/>
        <v/>
      </c>
    </row>
    <row r="128" spans="2:23" x14ac:dyDescent="0.25">
      <c r="B128" s="3"/>
      <c r="C128" s="3"/>
      <c r="D128" s="6">
        <f t="shared" si="63"/>
        <v>125</v>
      </c>
      <c r="E128" s="2"/>
      <c r="F128" s="2">
        <f t="shared" si="75"/>
        <v>0</v>
      </c>
      <c r="J128" s="1">
        <f t="shared" si="81"/>
        <v>0</v>
      </c>
      <c r="M128" s="8" t="str">
        <f t="shared" si="77"/>
        <v/>
      </c>
      <c r="N128" s="8" t="str">
        <f t="shared" si="78"/>
        <v/>
      </c>
      <c r="O128" s="1" t="str">
        <f t="shared" si="79"/>
        <v/>
      </c>
      <c r="P128" s="35" t="str">
        <f t="shared" si="80"/>
        <v/>
      </c>
      <c r="Q128" s="35" t="str">
        <f t="shared" si="71"/>
        <v/>
      </c>
      <c r="R128" s="6">
        <f t="shared" si="72"/>
        <v>0</v>
      </c>
      <c r="S128" s="6">
        <f>IF(AND(D128&lt;=L$4,P128&lt;&gt;"Y"),IF(N128&lt;VLOOKUP(O128,Runners!A$5:CY$183,S$1,FALSE),IF(Y$2="zero",0,Y$2),0),0)</f>
        <v>0</v>
      </c>
      <c r="T128" s="6">
        <f t="shared" si="73"/>
        <v>0</v>
      </c>
      <c r="U128" s="2"/>
      <c r="V128" s="2" t="str">
        <f>IF(O128&lt;&gt;"",VLOOKUP(O128,Runners!DE$5:DR$183,V$1,FALSE),"")</f>
        <v/>
      </c>
      <c r="W128" s="19" t="str">
        <f t="shared" si="74"/>
        <v/>
      </c>
    </row>
    <row r="129" spans="1:23" x14ac:dyDescent="0.25">
      <c r="C129" s="3"/>
      <c r="D129" s="6">
        <f t="shared" si="63"/>
        <v>126</v>
      </c>
      <c r="E129" s="2"/>
      <c r="F129" s="2">
        <f t="shared" si="75"/>
        <v>0</v>
      </c>
      <c r="J129" s="1">
        <f t="shared" si="81"/>
        <v>0</v>
      </c>
      <c r="M129" s="8" t="str">
        <f t="shared" si="77"/>
        <v/>
      </c>
      <c r="N129" s="8" t="str">
        <f t="shared" si="78"/>
        <v/>
      </c>
      <c r="O129" s="1" t="str">
        <f t="shared" si="79"/>
        <v/>
      </c>
      <c r="P129" s="35" t="str">
        <f t="shared" si="80"/>
        <v/>
      </c>
      <c r="Q129" s="35" t="str">
        <f t="shared" si="71"/>
        <v/>
      </c>
      <c r="R129" s="6">
        <f t="shared" si="72"/>
        <v>0</v>
      </c>
      <c r="S129" s="6">
        <f>IF(AND(D129&lt;=L$4,P129&lt;&gt;"Y"),IF(N129&lt;VLOOKUP(O129,Runners!A$5:CY$183,S$1,FALSE),IF(Y$2="zero",0,Y$2),0),0)</f>
        <v>0</v>
      </c>
      <c r="T129" s="6">
        <f t="shared" si="73"/>
        <v>0</v>
      </c>
      <c r="U129" s="2"/>
      <c r="V129" s="2" t="str">
        <f>IF(O129&lt;&gt;"",VLOOKUP(O129,Runners!DE$5:DR$183,V$1,FALSE),"")</f>
        <v/>
      </c>
      <c r="W129" s="19" t="str">
        <f t="shared" si="74"/>
        <v/>
      </c>
    </row>
    <row r="130" spans="1:23" x14ac:dyDescent="0.25">
      <c r="C130" s="3"/>
      <c r="D130" s="6">
        <f t="shared" si="63"/>
        <v>127</v>
      </c>
      <c r="E130" s="2"/>
      <c r="F130" s="2">
        <f t="shared" si="75"/>
        <v>0</v>
      </c>
      <c r="J130" s="1">
        <f t="shared" si="81"/>
        <v>0</v>
      </c>
      <c r="M130" s="8" t="str">
        <f t="shared" si="77"/>
        <v/>
      </c>
      <c r="N130" s="8" t="str">
        <f t="shared" si="78"/>
        <v/>
      </c>
      <c r="O130" s="1" t="str">
        <f t="shared" si="79"/>
        <v/>
      </c>
      <c r="P130" s="35" t="str">
        <f t="shared" si="80"/>
        <v/>
      </c>
      <c r="Q130" s="35" t="str">
        <f t="shared" si="71"/>
        <v/>
      </c>
      <c r="R130" s="6">
        <f t="shared" si="72"/>
        <v>0</v>
      </c>
      <c r="S130" s="6">
        <f>IF(AND(D130&lt;=L$4,P130&lt;&gt;"Y"),IF(N130&lt;VLOOKUP(O130,Runners!A$5:CY$183,S$1,FALSE),IF(Y$2="zero",0,Y$2),0),0)</f>
        <v>0</v>
      </c>
      <c r="T130" s="6">
        <f t="shared" si="73"/>
        <v>0</v>
      </c>
      <c r="U130" s="2"/>
      <c r="V130" s="2" t="str">
        <f>IF(O130&lt;&gt;"",VLOOKUP(O130,Runners!DE$5:DR$183,V$1,FALSE),"")</f>
        <v/>
      </c>
      <c r="W130" s="19" t="str">
        <f t="shared" si="74"/>
        <v/>
      </c>
    </row>
    <row r="131" spans="1:23" x14ac:dyDescent="0.25">
      <c r="B131" s="3"/>
      <c r="C131" s="3"/>
      <c r="D131" s="6">
        <f t="shared" si="63"/>
        <v>128</v>
      </c>
      <c r="E131" s="2"/>
      <c r="F131" s="2">
        <f t="shared" si="75"/>
        <v>0</v>
      </c>
      <c r="J131" s="1">
        <f t="shared" si="81"/>
        <v>0</v>
      </c>
      <c r="M131" s="8" t="str">
        <f t="shared" si="77"/>
        <v/>
      </c>
      <c r="N131" s="8" t="str">
        <f t="shared" si="78"/>
        <v/>
      </c>
      <c r="O131" s="1" t="str">
        <f t="shared" si="79"/>
        <v/>
      </c>
      <c r="P131" s="35" t="str">
        <f t="shared" si="80"/>
        <v/>
      </c>
      <c r="Q131" s="35" t="str">
        <f t="shared" si="71"/>
        <v/>
      </c>
      <c r="R131" s="6">
        <f t="shared" si="72"/>
        <v>0</v>
      </c>
      <c r="S131" s="6">
        <f>IF(AND(D131&lt;=L$4,P131&lt;&gt;"Y"),IF(N131&lt;VLOOKUP(O131,Runners!A$5:CY$183,S$1,FALSE),IF(Y$2="zero",0,Y$2),0),0)</f>
        <v>0</v>
      </c>
      <c r="T131" s="6">
        <f t="shared" si="73"/>
        <v>0</v>
      </c>
      <c r="U131" s="2"/>
      <c r="V131" s="2" t="str">
        <f>IF(O131&lt;&gt;"",VLOOKUP(O131,Runners!DE$5:DR$183,V$1,FALSE),"")</f>
        <v/>
      </c>
      <c r="W131" s="19" t="str">
        <f t="shared" si="74"/>
        <v/>
      </c>
    </row>
    <row r="132" spans="1:23" x14ac:dyDescent="0.25">
      <c r="C132" s="3"/>
      <c r="D132" s="6">
        <f t="shared" si="63"/>
        <v>129</v>
      </c>
      <c r="E132" s="2"/>
      <c r="F132" s="2">
        <f t="shared" si="75"/>
        <v>0</v>
      </c>
      <c r="J132" s="1">
        <f t="shared" si="81"/>
        <v>0</v>
      </c>
      <c r="M132" s="8" t="str">
        <f t="shared" si="77"/>
        <v/>
      </c>
      <c r="N132" s="8" t="str">
        <f t="shared" si="78"/>
        <v/>
      </c>
      <c r="O132" s="1" t="str">
        <f t="shared" si="79"/>
        <v/>
      </c>
      <c r="P132" s="35" t="str">
        <f t="shared" si="80"/>
        <v/>
      </c>
      <c r="Q132" s="35" t="str">
        <f t="shared" si="71"/>
        <v/>
      </c>
      <c r="R132" s="6">
        <f t="shared" si="72"/>
        <v>0</v>
      </c>
      <c r="S132" s="6">
        <f>IF(AND(D132&lt;=L$4,P132&lt;&gt;"Y"),IF(N132&lt;VLOOKUP(O132,Runners!A$5:CY$183,S$1,FALSE),IF(Y$2="zero",0,Y$2),0),0)</f>
        <v>0</v>
      </c>
      <c r="T132" s="6">
        <f t="shared" si="73"/>
        <v>0</v>
      </c>
      <c r="U132" s="2"/>
      <c r="V132" s="2" t="str">
        <f>IF(O132&lt;&gt;"",VLOOKUP(O132,Runners!DE$5:DR$183,V$1,FALSE),"")</f>
        <v/>
      </c>
      <c r="W132" s="19" t="str">
        <f t="shared" si="74"/>
        <v/>
      </c>
    </row>
    <row r="133" spans="1:23" x14ac:dyDescent="0.25">
      <c r="B133" s="3"/>
      <c r="C133" s="3">
        <f>IF(A132&lt;&gt;"",VLOOKUP(A132,Runners!A$5:AX$183,C$1,FALSE),0)</f>
        <v>0</v>
      </c>
      <c r="D133" s="6">
        <f t="shared" si="63"/>
        <v>130</v>
      </c>
      <c r="E133" s="2"/>
      <c r="F133" s="2">
        <f t="shared" ref="F133:F138" si="82">IF(E133&gt;0,E133-C133,0)</f>
        <v>0</v>
      </c>
      <c r="J133" s="1">
        <f t="shared" si="81"/>
        <v>0</v>
      </c>
      <c r="M133" s="8" t="str">
        <f t="shared" si="77"/>
        <v/>
      </c>
      <c r="N133" s="8" t="str">
        <f t="shared" si="78"/>
        <v/>
      </c>
      <c r="O133" s="1" t="str">
        <f t="shared" si="79"/>
        <v/>
      </c>
      <c r="P133" s="35" t="str">
        <f t="shared" si="80"/>
        <v/>
      </c>
      <c r="Q133" s="35" t="str">
        <f t="shared" ref="Q133:Q138" si="83">IF(D133&lt;=L$4,IF(P133="Y",Q132,Q132-1),"")</f>
        <v/>
      </c>
      <c r="R133" s="6">
        <f t="shared" ref="R133:R138" si="84">IF(Q133=Q132,0,IF(Q133&gt;0,Q133,1))</f>
        <v>0</v>
      </c>
      <c r="S133" s="6">
        <f>IF(AND(D133&lt;=L$4,P133&lt;&gt;"Y"),IF(N133&lt;VLOOKUP(O133,Runners!A$5:CY$183,S$1,FALSE),IF(Y$2="zero",0,Y$2),0),0)</f>
        <v>0</v>
      </c>
      <c r="T133" s="6">
        <f t="shared" ref="T133:T138" si="85">IF(AND(D133&lt;=L$4,P133&lt;&gt;"Y"),S133+R133,0)</f>
        <v>0</v>
      </c>
      <c r="U133" s="2"/>
      <c r="V133" s="2" t="str">
        <f>IF(O133&lt;&gt;"",VLOOKUP(O133,Runners!DE$5:DR$183,V$1,FALSE),"")</f>
        <v/>
      </c>
      <c r="W133" s="19" t="str">
        <f t="shared" ref="W133:W138" si="86">IF(O133&lt;&gt;"",(V133-N133)/V133,"")</f>
        <v/>
      </c>
    </row>
    <row r="134" spans="1:23" x14ac:dyDescent="0.25">
      <c r="C134" s="3">
        <f>IF(A133&lt;&gt;"",VLOOKUP(A133,Runners!A$5:AX$183,C$1,FALSE),0)</f>
        <v>0</v>
      </c>
      <c r="D134" s="6">
        <f t="shared" si="63"/>
        <v>131</v>
      </c>
      <c r="E134" s="2"/>
      <c r="F134" s="2">
        <f t="shared" si="82"/>
        <v>0</v>
      </c>
      <c r="J134" s="1">
        <f t="shared" si="81"/>
        <v>0</v>
      </c>
      <c r="M134" s="8" t="str">
        <f t="shared" si="77"/>
        <v/>
      </c>
      <c r="N134" s="8" t="str">
        <f t="shared" si="78"/>
        <v/>
      </c>
      <c r="O134" s="1" t="str">
        <f t="shared" si="79"/>
        <v/>
      </c>
      <c r="P134" s="35" t="str">
        <f t="shared" si="80"/>
        <v/>
      </c>
      <c r="Q134" s="35" t="str">
        <f t="shared" si="83"/>
        <v/>
      </c>
      <c r="R134" s="6">
        <f t="shared" si="84"/>
        <v>0</v>
      </c>
      <c r="S134" s="6">
        <f>IF(AND(D134&lt;=L$4,P134&lt;&gt;"Y"),IF(N134&lt;VLOOKUP(O134,Runners!A$5:CY$183,S$1,FALSE),IF(Y$2="zero",0,Y$2),0),0)</f>
        <v>0</v>
      </c>
      <c r="T134" s="6">
        <f t="shared" si="85"/>
        <v>0</v>
      </c>
      <c r="U134" s="2"/>
      <c r="V134" s="2" t="str">
        <f>IF(O134&lt;&gt;"",VLOOKUP(O134,Runners!DE$5:DR$183,V$1,FALSE),"")</f>
        <v/>
      </c>
      <c r="W134" s="19" t="str">
        <f t="shared" si="86"/>
        <v/>
      </c>
    </row>
    <row r="135" spans="1:23" x14ac:dyDescent="0.25">
      <c r="C135" s="3">
        <f>IF(A134&lt;&gt;"",VLOOKUP(A134,Runners!A$5:AX$183,C$1,FALSE),0)</f>
        <v>0</v>
      </c>
      <c r="D135" s="6">
        <f t="shared" si="63"/>
        <v>132</v>
      </c>
      <c r="E135" s="2"/>
      <c r="F135" s="2">
        <f t="shared" si="82"/>
        <v>0</v>
      </c>
      <c r="J135" s="1">
        <f t="shared" si="81"/>
        <v>0</v>
      </c>
      <c r="M135" s="8" t="str">
        <f t="shared" si="77"/>
        <v/>
      </c>
      <c r="N135" s="8" t="str">
        <f t="shared" si="78"/>
        <v/>
      </c>
      <c r="O135" s="1" t="str">
        <f t="shared" si="79"/>
        <v/>
      </c>
      <c r="P135" s="35" t="str">
        <f t="shared" si="80"/>
        <v/>
      </c>
      <c r="Q135" s="35" t="str">
        <f t="shared" si="83"/>
        <v/>
      </c>
      <c r="R135" s="6">
        <f t="shared" si="84"/>
        <v>0</v>
      </c>
      <c r="S135" s="6">
        <f>IF(AND(D135&lt;=L$4,P135&lt;&gt;"Y"),IF(N135&lt;VLOOKUP(O135,Runners!A$5:CY$183,S$1,FALSE),IF(Y$2="zero",0,Y$2),0),0)</f>
        <v>0</v>
      </c>
      <c r="T135" s="6">
        <f t="shared" si="85"/>
        <v>0</v>
      </c>
      <c r="U135" s="2"/>
      <c r="V135" s="2" t="str">
        <f>IF(O135&lt;&gt;"",VLOOKUP(O135,Runners!DE$5:DR$183,V$1,FALSE),"")</f>
        <v/>
      </c>
      <c r="W135" s="19" t="str">
        <f t="shared" si="86"/>
        <v/>
      </c>
    </row>
    <row r="136" spans="1:23" x14ac:dyDescent="0.25">
      <c r="C136" s="3">
        <f>IF(A135&lt;&gt;"",VLOOKUP(A135,Runners!A$5:AX$183,C$1,FALSE),0)</f>
        <v>0</v>
      </c>
      <c r="D136" s="6">
        <f t="shared" si="63"/>
        <v>133</v>
      </c>
      <c r="E136" s="2"/>
      <c r="F136" s="2">
        <f t="shared" si="82"/>
        <v>0</v>
      </c>
      <c r="J136" s="1">
        <f t="shared" si="81"/>
        <v>0</v>
      </c>
      <c r="M136" s="8" t="str">
        <f t="shared" si="77"/>
        <v/>
      </c>
      <c r="N136" s="8" t="str">
        <f t="shared" si="78"/>
        <v/>
      </c>
      <c r="O136" s="1" t="str">
        <f t="shared" si="79"/>
        <v/>
      </c>
      <c r="P136" s="35" t="str">
        <f t="shared" si="80"/>
        <v/>
      </c>
      <c r="Q136" s="35" t="str">
        <f t="shared" si="83"/>
        <v/>
      </c>
      <c r="R136" s="6">
        <f t="shared" si="84"/>
        <v>0</v>
      </c>
      <c r="S136" s="6">
        <f>IF(AND(D136&lt;=L$4,P136&lt;&gt;"Y"),IF(N136&lt;VLOOKUP(O136,Runners!A$5:CY$183,S$1,FALSE),IF(Y$2="zero",0,Y$2),0),0)</f>
        <v>0</v>
      </c>
      <c r="T136" s="6">
        <f t="shared" si="85"/>
        <v>0</v>
      </c>
      <c r="U136" s="2"/>
      <c r="V136" s="2" t="str">
        <f>IF(O136&lt;&gt;"",VLOOKUP(O136,Runners!DE$5:DR$183,V$1,FALSE),"")</f>
        <v/>
      </c>
      <c r="W136" s="19" t="str">
        <f t="shared" si="86"/>
        <v/>
      </c>
    </row>
    <row r="137" spans="1:23" x14ac:dyDescent="0.25">
      <c r="C137" s="3">
        <f>IF(A136&lt;&gt;"",VLOOKUP(A136,Runners!A$5:AX$183,C$1,FALSE),0)</f>
        <v>0</v>
      </c>
      <c r="D137" s="6">
        <f t="shared" si="63"/>
        <v>134</v>
      </c>
      <c r="E137" s="2"/>
      <c r="F137" s="2">
        <f t="shared" si="82"/>
        <v>0</v>
      </c>
      <c r="J137" s="1">
        <f t="shared" si="81"/>
        <v>0</v>
      </c>
      <c r="M137" s="8" t="str">
        <f t="shared" si="77"/>
        <v/>
      </c>
      <c r="N137" s="8" t="str">
        <f t="shared" si="78"/>
        <v/>
      </c>
      <c r="O137" s="1" t="str">
        <f t="shared" si="79"/>
        <v/>
      </c>
      <c r="P137" s="35" t="str">
        <f t="shared" si="80"/>
        <v/>
      </c>
      <c r="Q137" s="35" t="str">
        <f t="shared" si="83"/>
        <v/>
      </c>
      <c r="R137" s="6">
        <f t="shared" si="84"/>
        <v>0</v>
      </c>
      <c r="S137" s="6">
        <f>IF(AND(D137&lt;=L$4,P137&lt;&gt;"Y"),IF(N137&lt;VLOOKUP(O137,Runners!A$5:CY$183,S$1,FALSE),IF(Y$2="zero",0,Y$2),0),0)</f>
        <v>0</v>
      </c>
      <c r="T137" s="6">
        <f t="shared" si="85"/>
        <v>0</v>
      </c>
      <c r="U137" s="2"/>
      <c r="V137" s="2" t="str">
        <f>IF(O137&lt;&gt;"",VLOOKUP(O137,Runners!DE$5:DR$183,V$1,FALSE),"")</f>
        <v/>
      </c>
      <c r="W137" s="19" t="str">
        <f t="shared" si="86"/>
        <v/>
      </c>
    </row>
    <row r="138" spans="1:23" x14ac:dyDescent="0.25">
      <c r="C138" s="3">
        <f>IF(A137&lt;&gt;"",VLOOKUP(A137,Runners!A$5:AX$183,C$1,FALSE),0)</f>
        <v>0</v>
      </c>
      <c r="D138" s="6">
        <f t="shared" si="63"/>
        <v>135</v>
      </c>
      <c r="E138" s="2"/>
      <c r="F138" s="2">
        <f t="shared" si="82"/>
        <v>0</v>
      </c>
      <c r="J138" s="1">
        <f t="shared" si="81"/>
        <v>0</v>
      </c>
      <c r="M138" s="8" t="str">
        <f t="shared" si="77"/>
        <v/>
      </c>
      <c r="N138" s="8" t="str">
        <f t="shared" si="78"/>
        <v/>
      </c>
      <c r="O138" s="1" t="str">
        <f t="shared" si="79"/>
        <v/>
      </c>
      <c r="P138" s="35" t="str">
        <f t="shared" si="80"/>
        <v/>
      </c>
      <c r="Q138" s="35" t="str">
        <f t="shared" si="83"/>
        <v/>
      </c>
      <c r="R138" s="6">
        <f t="shared" si="84"/>
        <v>0</v>
      </c>
      <c r="S138" s="6">
        <f>IF(AND(D138&lt;=L$4,P138&lt;&gt;"Y"),IF(N138&lt;VLOOKUP(O138,Runners!A$5:CY$183,S$1,FALSE),IF(Y$2="zero",0,Y$2),0),0)</f>
        <v>0</v>
      </c>
      <c r="T138" s="6">
        <f t="shared" si="85"/>
        <v>0</v>
      </c>
      <c r="U138" s="2"/>
      <c r="V138" s="2" t="str">
        <f>IF(O138&lt;&gt;"",VLOOKUP(O138,Runners!DE$5:DR$183,V$1,FALSE),"")</f>
        <v/>
      </c>
      <c r="W138" s="19" t="str">
        <f t="shared" si="86"/>
        <v/>
      </c>
    </row>
    <row r="139" spans="1:23" x14ac:dyDescent="0.25">
      <c r="A139" s="36"/>
      <c r="C139" s="3">
        <f>IF(A138&lt;&gt;"",VLOOKUP(A138,Runners!A$5:AX$183,C$1,FALSE),0)</f>
        <v>0</v>
      </c>
      <c r="D139" s="6">
        <f t="shared" si="63"/>
        <v>136</v>
      </c>
      <c r="E139" s="2"/>
      <c r="F139" s="2">
        <f t="shared" ref="F139:F141" si="87">IF(E139&gt;0,E139-C139,0)</f>
        <v>0</v>
      </c>
      <c r="J139" s="1">
        <f t="shared" si="81"/>
        <v>0</v>
      </c>
      <c r="M139" s="8" t="str">
        <f t="shared" si="77"/>
        <v/>
      </c>
      <c r="N139" s="8" t="str">
        <f t="shared" si="78"/>
        <v/>
      </c>
      <c r="O139" s="1" t="str">
        <f t="shared" si="79"/>
        <v/>
      </c>
      <c r="P139" s="35" t="str">
        <f t="shared" si="80"/>
        <v/>
      </c>
      <c r="Q139" s="35" t="str">
        <f t="shared" ref="Q139:Q141" si="88">IF(D139&lt;=L$4,IF(P139="Y",Q138,Q138-1),"")</f>
        <v/>
      </c>
      <c r="R139" s="6">
        <f t="shared" ref="R139:R141" si="89">IF(Q139=Q138,0,IF(Q139&gt;0,Q139,1))</f>
        <v>0</v>
      </c>
      <c r="S139" s="6">
        <f>IF(AND(D139&lt;=L$4,P139&lt;&gt;"Y"),IF(N139&lt;VLOOKUP(O139,Runners!A$5:CY$183,S$1,FALSE),IF(Y$2="zero",0,Y$2),0),0)</f>
        <v>0</v>
      </c>
      <c r="T139" s="6">
        <f t="shared" ref="T139:T141" si="90">IF(AND(D139&lt;=L$4,P139&lt;&gt;"Y"),S139+R139,0)</f>
        <v>0</v>
      </c>
      <c r="U139" s="2"/>
      <c r="V139" s="2" t="str">
        <f>IF(O139&lt;&gt;"",VLOOKUP(O139,Runners!DE$5:DR$183,V$1,FALSE),"")</f>
        <v/>
      </c>
      <c r="W139" s="19" t="str">
        <f t="shared" ref="W139:W141" si="91">IF(O139&lt;&gt;"",(V139-N139)/V139,"")</f>
        <v/>
      </c>
    </row>
    <row r="140" spans="1:23" x14ac:dyDescent="0.25">
      <c r="C140" s="3">
        <f>IF(A139&lt;&gt;"",VLOOKUP(A139,Runners!A$5:AX$183,C$1,FALSE),0)</f>
        <v>0</v>
      </c>
      <c r="D140" s="6">
        <f t="shared" si="63"/>
        <v>137</v>
      </c>
      <c r="E140" s="2"/>
      <c r="F140" s="2">
        <f t="shared" si="87"/>
        <v>0</v>
      </c>
      <c r="J140" s="1">
        <f t="shared" si="81"/>
        <v>0</v>
      </c>
      <c r="M140" s="8" t="str">
        <f t="shared" si="77"/>
        <v/>
      </c>
      <c r="N140" s="8" t="str">
        <f t="shared" si="78"/>
        <v/>
      </c>
      <c r="O140" s="1" t="str">
        <f t="shared" si="79"/>
        <v/>
      </c>
      <c r="P140" s="35" t="str">
        <f t="shared" si="80"/>
        <v/>
      </c>
      <c r="Q140" s="35" t="str">
        <f t="shared" si="88"/>
        <v/>
      </c>
      <c r="R140" s="6">
        <f t="shared" si="89"/>
        <v>0</v>
      </c>
      <c r="S140" s="6">
        <f>IF(AND(D140&lt;=L$4,P140&lt;&gt;"Y"),IF(N140&lt;VLOOKUP(O140,Runners!A$5:CY$183,S$1,FALSE),IF(Y$2="zero",0,Y$2),0),0)</f>
        <v>0</v>
      </c>
      <c r="T140" s="6">
        <f t="shared" si="90"/>
        <v>0</v>
      </c>
      <c r="U140" s="2"/>
      <c r="V140" s="2" t="str">
        <f>IF(O140&lt;&gt;"",VLOOKUP(O140,Runners!DE$5:DR$183,V$1,FALSE),"")</f>
        <v/>
      </c>
      <c r="W140" s="19" t="str">
        <f t="shared" si="91"/>
        <v/>
      </c>
    </row>
    <row r="141" spans="1:23" x14ac:dyDescent="0.25">
      <c r="C141" s="3">
        <f>IF(A140&lt;&gt;"",VLOOKUP(A140,Runners!A$5:AX$183,C$1,FALSE),0)</f>
        <v>0</v>
      </c>
      <c r="D141" s="6">
        <f t="shared" si="63"/>
        <v>138</v>
      </c>
      <c r="E141" s="2"/>
      <c r="F141" s="2">
        <f t="shared" si="87"/>
        <v>0</v>
      </c>
      <c r="J141" s="1">
        <f t="shared" si="81"/>
        <v>0</v>
      </c>
      <c r="M141" s="8" t="str">
        <f t="shared" si="77"/>
        <v/>
      </c>
      <c r="N141" s="8" t="str">
        <f t="shared" si="78"/>
        <v/>
      </c>
      <c r="O141" s="1" t="str">
        <f t="shared" si="79"/>
        <v/>
      </c>
      <c r="P141" s="35" t="str">
        <f t="shared" si="80"/>
        <v/>
      </c>
      <c r="Q141" s="35" t="str">
        <f t="shared" si="88"/>
        <v/>
      </c>
      <c r="R141" s="6">
        <f t="shared" si="89"/>
        <v>0</v>
      </c>
      <c r="S141" s="6">
        <f>IF(AND(D141&lt;=L$4,P141&lt;&gt;"Y"),IF(N141&lt;VLOOKUP(O141,Runners!A$5:CY$183,S$1,FALSE),IF(Y$2="zero",0,Y$2),0),0)</f>
        <v>0</v>
      </c>
      <c r="T141" s="6">
        <f t="shared" si="90"/>
        <v>0</v>
      </c>
      <c r="U141" s="2"/>
      <c r="V141" s="2" t="str">
        <f>IF(O141&lt;&gt;"",VLOOKUP(O141,Runners!DE$5:DR$183,V$1,FALSE),"")</f>
        <v/>
      </c>
      <c r="W141" s="19" t="str">
        <f t="shared" si="91"/>
        <v/>
      </c>
    </row>
    <row r="142" spans="1:23" x14ac:dyDescent="0.25">
      <c r="C142" s="3">
        <f>IF(A141&lt;&gt;"",VLOOKUP(A141,Runners!A$5:AX$183,C$1,FALSE),0)</f>
        <v>0</v>
      </c>
      <c r="D142" s="6">
        <f t="shared" si="63"/>
        <v>139</v>
      </c>
      <c r="E142" s="2"/>
      <c r="F142" s="2">
        <f t="shared" ref="F142:F147" si="92">IF(E142&gt;0,E142-C142,0)</f>
        <v>0</v>
      </c>
      <c r="J142" s="1">
        <f t="shared" si="81"/>
        <v>0</v>
      </c>
      <c r="M142" s="8" t="str">
        <f t="shared" si="77"/>
        <v/>
      </c>
      <c r="N142" s="8" t="str">
        <f t="shared" si="78"/>
        <v/>
      </c>
      <c r="O142" s="1" t="str">
        <f t="shared" si="79"/>
        <v/>
      </c>
      <c r="P142" s="35" t="str">
        <f t="shared" si="80"/>
        <v/>
      </c>
      <c r="Q142" s="35" t="str">
        <f t="shared" ref="Q142:Q147" si="93">IF(D142&lt;=L$4,IF(P142="Y",Q141,Q141-1),"")</f>
        <v/>
      </c>
      <c r="R142" s="6">
        <f t="shared" ref="R142:R147" si="94">IF(Q142=Q141,0,IF(Q142&gt;0,Q142,1))</f>
        <v>0</v>
      </c>
      <c r="S142" s="6">
        <f>IF(AND(D142&lt;=L$4,P142&lt;&gt;"Y"),IF(N142&lt;VLOOKUP(O142,Runners!A$5:CY$183,S$1,FALSE),IF(Y$2="zero",0,Y$2),0),0)</f>
        <v>0</v>
      </c>
      <c r="T142" s="6">
        <f t="shared" ref="T142:T147" si="95">IF(AND(D142&lt;=L$4,P142&lt;&gt;"Y"),S142+R142,0)</f>
        <v>0</v>
      </c>
      <c r="U142" s="2"/>
      <c r="V142" s="2" t="str">
        <f>IF(O142&lt;&gt;"",VLOOKUP(O142,Runners!DE$5:DR$183,V$1,FALSE),"")</f>
        <v/>
      </c>
      <c r="W142" s="19" t="str">
        <f t="shared" ref="W142:W147" si="96">IF(O142&lt;&gt;"",(V142-N142)/V142,"")</f>
        <v/>
      </c>
    </row>
    <row r="143" spans="1:23" x14ac:dyDescent="0.25">
      <c r="C143" s="3">
        <f>IF(A142&lt;&gt;"",VLOOKUP(A142,Runners!A$5:AX$183,C$1,FALSE),0)</f>
        <v>0</v>
      </c>
      <c r="D143" s="6">
        <f t="shared" si="63"/>
        <v>140</v>
      </c>
      <c r="E143" s="2"/>
      <c r="F143" s="2">
        <f t="shared" si="92"/>
        <v>0</v>
      </c>
      <c r="J143" s="1">
        <f t="shared" si="81"/>
        <v>0</v>
      </c>
      <c r="M143" s="8" t="str">
        <f t="shared" si="77"/>
        <v/>
      </c>
      <c r="N143" s="8" t="str">
        <f t="shared" si="78"/>
        <v/>
      </c>
      <c r="O143" s="1" t="str">
        <f t="shared" si="79"/>
        <v/>
      </c>
      <c r="P143" s="35" t="str">
        <f t="shared" si="80"/>
        <v/>
      </c>
      <c r="Q143" s="35" t="str">
        <f t="shared" si="93"/>
        <v/>
      </c>
      <c r="R143" s="6">
        <f t="shared" si="94"/>
        <v>0</v>
      </c>
      <c r="S143" s="6">
        <f>IF(AND(D143&lt;=L$4,P143&lt;&gt;"Y"),IF(N143&lt;VLOOKUP(O143,Runners!A$5:CY$183,S$1,FALSE),IF(Y$2="zero",0,Y$2),0),0)</f>
        <v>0</v>
      </c>
      <c r="T143" s="6">
        <f t="shared" si="95"/>
        <v>0</v>
      </c>
      <c r="U143" s="2"/>
      <c r="V143" s="2" t="str">
        <f>IF(O143&lt;&gt;"",VLOOKUP(O143,Runners!DE$5:DR$183,V$1,FALSE),"")</f>
        <v/>
      </c>
      <c r="W143" s="19" t="str">
        <f t="shared" si="96"/>
        <v/>
      </c>
    </row>
    <row r="144" spans="1:23" x14ac:dyDescent="0.25">
      <c r="B144" s="3"/>
      <c r="C144" s="3">
        <f>IF(A143&lt;&gt;"",VLOOKUP(A143,Runners!A$5:AX$183,C$1,FALSE),0)</f>
        <v>0</v>
      </c>
      <c r="D144" s="6">
        <f t="shared" si="63"/>
        <v>141</v>
      </c>
      <c r="E144" s="2"/>
      <c r="F144" s="2">
        <f t="shared" si="92"/>
        <v>0</v>
      </c>
      <c r="J144" s="1">
        <f t="shared" si="81"/>
        <v>0</v>
      </c>
      <c r="M144" s="8" t="str">
        <f t="shared" si="77"/>
        <v/>
      </c>
      <c r="N144" s="8" t="str">
        <f t="shared" si="78"/>
        <v/>
      </c>
      <c r="O144" s="1" t="str">
        <f t="shared" si="79"/>
        <v/>
      </c>
      <c r="P144" s="35" t="str">
        <f t="shared" si="80"/>
        <v/>
      </c>
      <c r="Q144" s="35" t="str">
        <f t="shared" si="93"/>
        <v/>
      </c>
      <c r="R144" s="6">
        <f t="shared" si="94"/>
        <v>0</v>
      </c>
      <c r="S144" s="6">
        <f>IF(AND(D144&lt;=L$4,P144&lt;&gt;"Y"),IF(N144&lt;VLOOKUP(O144,Runners!A$5:CY$183,S$1,FALSE),IF(Y$2="zero",0,Y$2),0),0)</f>
        <v>0</v>
      </c>
      <c r="T144" s="6">
        <f t="shared" si="95"/>
        <v>0</v>
      </c>
      <c r="U144" s="2"/>
      <c r="V144" s="2" t="str">
        <f>IF(O144&lt;&gt;"",VLOOKUP(O144,Runners!DE$5:DR$183,V$1,FALSE),"")</f>
        <v/>
      </c>
      <c r="W144" s="19" t="str">
        <f t="shared" si="96"/>
        <v/>
      </c>
    </row>
    <row r="145" spans="2:23" x14ac:dyDescent="0.25">
      <c r="C145" s="3">
        <f>IF(A144&lt;&gt;"",VLOOKUP(A144,Runners!A$5:AX$183,C$1,FALSE),0)</f>
        <v>0</v>
      </c>
      <c r="D145" s="6">
        <f t="shared" si="63"/>
        <v>142</v>
      </c>
      <c r="E145" s="2"/>
      <c r="F145" s="2">
        <f t="shared" si="92"/>
        <v>0</v>
      </c>
      <c r="J145" s="1">
        <f t="shared" si="81"/>
        <v>0</v>
      </c>
      <c r="M145" s="8" t="str">
        <f t="shared" si="77"/>
        <v/>
      </c>
      <c r="N145" s="8" t="str">
        <f t="shared" si="78"/>
        <v/>
      </c>
      <c r="O145" s="1" t="str">
        <f t="shared" si="79"/>
        <v/>
      </c>
      <c r="P145" s="35" t="str">
        <f t="shared" si="80"/>
        <v/>
      </c>
      <c r="Q145" s="35" t="str">
        <f t="shared" si="93"/>
        <v/>
      </c>
      <c r="R145" s="6">
        <f t="shared" si="94"/>
        <v>0</v>
      </c>
      <c r="S145" s="6">
        <f>IF(AND(D145&lt;=L$4,P145&lt;&gt;"Y"),IF(N145&lt;VLOOKUP(O145,Runners!A$5:CY$183,S$1,FALSE),IF(Y$2="zero",0,Y$2),0),0)</f>
        <v>0</v>
      </c>
      <c r="T145" s="6">
        <f t="shared" si="95"/>
        <v>0</v>
      </c>
      <c r="U145" s="2"/>
      <c r="V145" s="2" t="str">
        <f>IF(O145&lt;&gt;"",VLOOKUP(O145,Runners!DE$5:DR$183,V$1,FALSE),"")</f>
        <v/>
      </c>
      <c r="W145" s="19" t="str">
        <f t="shared" si="96"/>
        <v/>
      </c>
    </row>
    <row r="146" spans="2:23" x14ac:dyDescent="0.25">
      <c r="C146" s="3">
        <f>IF(A145&lt;&gt;"",VLOOKUP(A145,Runners!A$5:AX$183,C$1,FALSE),0)</f>
        <v>0</v>
      </c>
      <c r="D146" s="6">
        <f t="shared" si="63"/>
        <v>143</v>
      </c>
      <c r="E146" s="2"/>
      <c r="F146" s="2">
        <f t="shared" si="92"/>
        <v>0</v>
      </c>
      <c r="J146" s="1">
        <f t="shared" si="81"/>
        <v>0</v>
      </c>
      <c r="M146" s="8" t="str">
        <f t="shared" si="77"/>
        <v/>
      </c>
      <c r="N146" s="8" t="str">
        <f t="shared" si="78"/>
        <v/>
      </c>
      <c r="O146" s="1" t="str">
        <f t="shared" si="79"/>
        <v/>
      </c>
      <c r="P146" s="35" t="str">
        <f t="shared" si="80"/>
        <v/>
      </c>
      <c r="Q146" s="35" t="str">
        <f t="shared" si="93"/>
        <v/>
      </c>
      <c r="R146" s="6">
        <f t="shared" si="94"/>
        <v>0</v>
      </c>
      <c r="S146" s="6">
        <f>IF(AND(D146&lt;=L$4,P146&lt;&gt;"Y"),IF(N146&lt;VLOOKUP(O146,Runners!A$5:CY$183,S$1,FALSE),IF(Y$2="zero",0,Y$2),0),0)</f>
        <v>0</v>
      </c>
      <c r="T146" s="6">
        <f t="shared" si="95"/>
        <v>0</v>
      </c>
      <c r="U146" s="2"/>
      <c r="V146" s="2" t="str">
        <f>IF(O146&lt;&gt;"",VLOOKUP(O146,Runners!DE$5:DR$183,V$1,FALSE),"")</f>
        <v/>
      </c>
      <c r="W146" s="19" t="str">
        <f t="shared" si="96"/>
        <v/>
      </c>
    </row>
    <row r="147" spans="2:23" x14ac:dyDescent="0.25">
      <c r="C147" s="3">
        <f>IF(A146&lt;&gt;"",VLOOKUP(A146,Runners!A$5:AX$183,C$1,FALSE),0)</f>
        <v>0</v>
      </c>
      <c r="D147" s="6">
        <f t="shared" si="63"/>
        <v>144</v>
      </c>
      <c r="E147" s="2"/>
      <c r="F147" s="2">
        <f t="shared" si="92"/>
        <v>0</v>
      </c>
      <c r="J147" s="1">
        <f t="shared" si="81"/>
        <v>0</v>
      </c>
      <c r="M147" s="8" t="str">
        <f t="shared" si="77"/>
        <v/>
      </c>
      <c r="N147" s="8" t="str">
        <f t="shared" si="78"/>
        <v/>
      </c>
      <c r="O147" s="1" t="str">
        <f t="shared" si="79"/>
        <v/>
      </c>
      <c r="P147" s="35" t="str">
        <f t="shared" si="80"/>
        <v/>
      </c>
      <c r="Q147" s="35" t="str">
        <f t="shared" si="93"/>
        <v/>
      </c>
      <c r="R147" s="6">
        <f t="shared" si="94"/>
        <v>0</v>
      </c>
      <c r="S147" s="6">
        <f>IF(AND(D147&lt;=L$4,P147&lt;&gt;"Y"),IF(N147&lt;VLOOKUP(O147,Runners!A$5:CY$183,S$1,FALSE),IF(Y$2="zero",0,Y$2),0),0)</f>
        <v>0</v>
      </c>
      <c r="T147" s="6">
        <f t="shared" si="95"/>
        <v>0</v>
      </c>
      <c r="U147" s="2"/>
      <c r="V147" s="2" t="str">
        <f>IF(O147&lt;&gt;"",VLOOKUP(O147,Runners!DE$5:DR$183,V$1,FALSE),"")</f>
        <v/>
      </c>
      <c r="W147" s="19" t="str">
        <f t="shared" si="96"/>
        <v/>
      </c>
    </row>
    <row r="148" spans="2:23" x14ac:dyDescent="0.25">
      <c r="C148" s="3">
        <f>IF(A147&lt;&gt;"",VLOOKUP(A147,Runners!A$5:AX$183,C$1,FALSE),0)</f>
        <v>0</v>
      </c>
      <c r="D148" s="6">
        <f t="shared" si="63"/>
        <v>145</v>
      </c>
      <c r="E148" s="2"/>
      <c r="F148" s="2">
        <f t="shared" ref="F148:F180" si="97">IF(E148&gt;0,E148-C148,0)</f>
        <v>0</v>
      </c>
      <c r="J148" s="1">
        <f t="shared" si="81"/>
        <v>0</v>
      </c>
      <c r="M148" s="8" t="str">
        <f t="shared" si="77"/>
        <v/>
      </c>
      <c r="N148" s="8" t="str">
        <f t="shared" si="78"/>
        <v/>
      </c>
      <c r="O148" s="1" t="str">
        <f t="shared" si="79"/>
        <v/>
      </c>
      <c r="P148" s="35" t="str">
        <f t="shared" si="80"/>
        <v/>
      </c>
      <c r="Q148" s="35" t="str">
        <f t="shared" ref="Q148:Q159" si="98">IF(D148&lt;=L$4,IF(P148="Y",Q147,Q147-1),"")</f>
        <v/>
      </c>
      <c r="R148" s="6">
        <f t="shared" ref="R148:R203" si="99">IF(Q148=Q147,0,IF(Q148&gt;0,Q148,1))</f>
        <v>0</v>
      </c>
      <c r="S148" s="6">
        <f>IF(AND(D148&lt;=L$4,P148&lt;&gt;"Y"),IF(N148&lt;VLOOKUP(O148,Runners!A$5:CY$183,S$1,FALSE),IF(Y$2="zero",0,Y$2),0),0)</f>
        <v>0</v>
      </c>
      <c r="T148" s="6">
        <f t="shared" ref="T148:T159" si="100">IF(AND(D148&lt;=L$4,P148&lt;&gt;"Y"),S148+R148,0)</f>
        <v>0</v>
      </c>
      <c r="U148" s="2"/>
      <c r="V148" s="2" t="str">
        <f>IF(O148&lt;&gt;"",VLOOKUP(O148,Runners!DE$5:DR$183,V$1,FALSE),"")</f>
        <v/>
      </c>
      <c r="W148" s="19" t="str">
        <f t="shared" ref="W148:W159" si="101">IF(O148&lt;&gt;"",(V148-N148)/V148,"")</f>
        <v/>
      </c>
    </row>
    <row r="149" spans="2:23" x14ac:dyDescent="0.25">
      <c r="B149" s="3"/>
      <c r="C149" s="3">
        <f>IF(A148&lt;&gt;"",VLOOKUP(A148,Runners!A$5:AX$183,C$1,FALSE),0)</f>
        <v>0</v>
      </c>
      <c r="D149" s="6">
        <f t="shared" si="63"/>
        <v>146</v>
      </c>
      <c r="E149" s="2"/>
      <c r="F149" s="2">
        <f t="shared" si="97"/>
        <v>0</v>
      </c>
      <c r="J149" s="1">
        <f t="shared" si="81"/>
        <v>0</v>
      </c>
      <c r="M149" s="8" t="str">
        <f t="shared" si="77"/>
        <v/>
      </c>
      <c r="N149" s="8" t="str">
        <f t="shared" si="78"/>
        <v/>
      </c>
      <c r="O149" s="1" t="str">
        <f t="shared" si="79"/>
        <v/>
      </c>
      <c r="P149" s="35" t="str">
        <f t="shared" si="80"/>
        <v/>
      </c>
      <c r="Q149" s="35" t="str">
        <f t="shared" si="98"/>
        <v/>
      </c>
      <c r="R149" s="6">
        <f t="shared" si="99"/>
        <v>0</v>
      </c>
      <c r="S149" s="6">
        <f>IF(AND(D149&lt;=L$4,P149&lt;&gt;"Y"),IF(N149&lt;VLOOKUP(O149,Runners!A$5:CY$183,S$1,FALSE),IF(Y$2="zero",0,Y$2),0),0)</f>
        <v>0</v>
      </c>
      <c r="T149" s="6">
        <f t="shared" si="100"/>
        <v>0</v>
      </c>
      <c r="U149" s="2"/>
      <c r="V149" s="2" t="str">
        <f>IF(O149&lt;&gt;"",VLOOKUP(O149,Runners!DE$5:DR$183,V$1,FALSE),"")</f>
        <v/>
      </c>
      <c r="W149" s="19" t="str">
        <f t="shared" si="101"/>
        <v/>
      </c>
    </row>
    <row r="150" spans="2:23" x14ac:dyDescent="0.25">
      <c r="C150" s="3">
        <f>IF(A149&lt;&gt;"",VLOOKUP(A149,Runners!A$5:AX$183,C$1,FALSE),0)</f>
        <v>0</v>
      </c>
      <c r="D150" s="6">
        <f t="shared" si="63"/>
        <v>147</v>
      </c>
      <c r="E150" s="2"/>
      <c r="F150" s="2">
        <f t="shared" si="97"/>
        <v>0</v>
      </c>
      <c r="J150" s="1">
        <f t="shared" si="81"/>
        <v>0</v>
      </c>
      <c r="M150" s="8" t="str">
        <f t="shared" si="77"/>
        <v/>
      </c>
      <c r="N150" s="8" t="str">
        <f t="shared" si="78"/>
        <v/>
      </c>
      <c r="O150" s="1" t="str">
        <f t="shared" si="79"/>
        <v/>
      </c>
      <c r="P150" s="35" t="str">
        <f t="shared" si="80"/>
        <v/>
      </c>
      <c r="Q150" s="35" t="str">
        <f t="shared" si="98"/>
        <v/>
      </c>
      <c r="R150" s="6">
        <f t="shared" si="99"/>
        <v>0</v>
      </c>
      <c r="S150" s="6">
        <f>IF(AND(D150&lt;=L$4,P150&lt;&gt;"Y"),IF(N150&lt;VLOOKUP(O150,Runners!A$5:CY$183,S$1,FALSE),IF(Y$2="zero",0,Y$2),0),0)</f>
        <v>0</v>
      </c>
      <c r="T150" s="6">
        <f t="shared" si="100"/>
        <v>0</v>
      </c>
      <c r="U150" s="2"/>
      <c r="V150" s="2" t="str">
        <f>IF(O150&lt;&gt;"",VLOOKUP(O150,Runners!DE$5:DR$183,V$1,FALSE),"")</f>
        <v/>
      </c>
      <c r="W150" s="19" t="str">
        <f t="shared" si="101"/>
        <v/>
      </c>
    </row>
    <row r="151" spans="2:23" x14ac:dyDescent="0.25">
      <c r="C151" s="3">
        <f>IF(A150&lt;&gt;"",VLOOKUP(A150,Runners!A$5:AX$183,C$1,FALSE),0)</f>
        <v>0</v>
      </c>
      <c r="D151" s="6">
        <f t="shared" si="63"/>
        <v>148</v>
      </c>
      <c r="E151" s="2"/>
      <c r="F151" s="2">
        <f t="shared" si="97"/>
        <v>0</v>
      </c>
      <c r="J151" s="1">
        <f t="shared" si="81"/>
        <v>0</v>
      </c>
      <c r="M151" s="8" t="str">
        <f t="shared" si="77"/>
        <v/>
      </c>
      <c r="N151" s="8" t="str">
        <f t="shared" si="78"/>
        <v/>
      </c>
      <c r="O151" s="1" t="str">
        <f t="shared" si="79"/>
        <v/>
      </c>
      <c r="P151" s="35" t="str">
        <f t="shared" si="80"/>
        <v/>
      </c>
      <c r="Q151" s="35" t="str">
        <f t="shared" si="98"/>
        <v/>
      </c>
      <c r="R151" s="6">
        <f t="shared" si="99"/>
        <v>0</v>
      </c>
      <c r="S151" s="6">
        <f>IF(AND(D151&lt;=L$4,P151&lt;&gt;"Y"),IF(N151&lt;VLOOKUP(O151,Runners!A$5:CY$183,S$1,FALSE),IF(Y$2="zero",0,Y$2),0),0)</f>
        <v>0</v>
      </c>
      <c r="T151" s="6">
        <f t="shared" si="100"/>
        <v>0</v>
      </c>
      <c r="U151" s="2"/>
      <c r="V151" s="2" t="str">
        <f>IF(O151&lt;&gt;"",VLOOKUP(O151,Runners!DE$5:DR$183,V$1,FALSE),"")</f>
        <v/>
      </c>
      <c r="W151" s="19" t="str">
        <f t="shared" si="101"/>
        <v/>
      </c>
    </row>
    <row r="152" spans="2:23" x14ac:dyDescent="0.25">
      <c r="C152" s="3">
        <f>IF(A151&lt;&gt;"",VLOOKUP(A151,Runners!A$5:AX$183,C$1,FALSE),0)</f>
        <v>0</v>
      </c>
      <c r="D152" s="6">
        <f t="shared" si="63"/>
        <v>149</v>
      </c>
      <c r="E152" s="2"/>
      <c r="F152" s="2">
        <f t="shared" si="97"/>
        <v>0</v>
      </c>
      <c r="J152" s="1">
        <f t="shared" si="81"/>
        <v>0</v>
      </c>
      <c r="M152" s="8" t="str">
        <f t="shared" si="77"/>
        <v/>
      </c>
      <c r="N152" s="8" t="str">
        <f t="shared" si="78"/>
        <v/>
      </c>
      <c r="O152" s="1" t="str">
        <f t="shared" si="79"/>
        <v/>
      </c>
      <c r="P152" s="35" t="str">
        <f t="shared" si="80"/>
        <v/>
      </c>
      <c r="Q152" s="35" t="str">
        <f t="shared" si="98"/>
        <v/>
      </c>
      <c r="R152" s="6">
        <f t="shared" si="99"/>
        <v>0</v>
      </c>
      <c r="S152" s="6">
        <f>IF(AND(D152&lt;=L$4,P152&lt;&gt;"Y"),IF(N152&lt;VLOOKUP(O152,Runners!A$5:CY$183,S$1,FALSE),IF(Y$2="zero",0,Y$2),0),0)</f>
        <v>0</v>
      </c>
      <c r="T152" s="6">
        <f t="shared" si="100"/>
        <v>0</v>
      </c>
      <c r="U152" s="2"/>
      <c r="V152" s="2" t="str">
        <f>IF(O152&lt;&gt;"",VLOOKUP(O152,Runners!DE$5:DR$183,V$1,FALSE),"")</f>
        <v/>
      </c>
      <c r="W152" s="19" t="str">
        <f t="shared" si="101"/>
        <v/>
      </c>
    </row>
    <row r="153" spans="2:23" x14ac:dyDescent="0.25">
      <c r="C153" s="3">
        <f>IF(A152&lt;&gt;"",VLOOKUP(A152,Runners!A$5:AX$183,C$1,FALSE),0)</f>
        <v>0</v>
      </c>
      <c r="D153" s="6">
        <f t="shared" si="63"/>
        <v>150</v>
      </c>
      <c r="E153" s="2"/>
      <c r="F153" s="2">
        <f t="shared" si="97"/>
        <v>0</v>
      </c>
      <c r="J153" s="1">
        <f t="shared" si="81"/>
        <v>0</v>
      </c>
      <c r="M153" s="8" t="str">
        <f t="shared" si="77"/>
        <v/>
      </c>
      <c r="N153" s="8" t="str">
        <f t="shared" si="78"/>
        <v/>
      </c>
      <c r="O153" s="1" t="str">
        <f t="shared" si="79"/>
        <v/>
      </c>
      <c r="P153" s="35" t="str">
        <f t="shared" si="80"/>
        <v/>
      </c>
      <c r="Q153" s="35" t="str">
        <f t="shared" si="98"/>
        <v/>
      </c>
      <c r="R153" s="6">
        <f t="shared" si="99"/>
        <v>0</v>
      </c>
      <c r="S153" s="6">
        <f>IF(AND(D153&lt;=L$4,P153&lt;&gt;"Y"),IF(N153&lt;VLOOKUP(O153,Runners!A$5:CY$183,S$1,FALSE),IF(Y$2="zero",0,Y$2),0),0)</f>
        <v>0</v>
      </c>
      <c r="T153" s="6">
        <f t="shared" si="100"/>
        <v>0</v>
      </c>
      <c r="U153" s="2"/>
      <c r="V153" s="2" t="str">
        <f>IF(O153&lt;&gt;"",VLOOKUP(O153,Runners!DE$5:DR$183,V$1,FALSE),"")</f>
        <v/>
      </c>
      <c r="W153" s="19" t="str">
        <f t="shared" si="101"/>
        <v/>
      </c>
    </row>
    <row r="154" spans="2:23" x14ac:dyDescent="0.25">
      <c r="C154" s="3">
        <f>IF(A153&lt;&gt;"",VLOOKUP(A153,Runners!A$5:AX$183,C$1,FALSE),0)</f>
        <v>0</v>
      </c>
      <c r="D154" s="6">
        <f t="shared" si="63"/>
        <v>151</v>
      </c>
      <c r="E154" s="2"/>
      <c r="F154" s="2">
        <f t="shared" si="97"/>
        <v>0</v>
      </c>
      <c r="J154" s="1">
        <f t="shared" si="81"/>
        <v>0</v>
      </c>
      <c r="M154" s="8" t="str">
        <f t="shared" si="77"/>
        <v/>
      </c>
      <c r="N154" s="8" t="str">
        <f t="shared" si="78"/>
        <v/>
      </c>
      <c r="O154" s="1" t="str">
        <f t="shared" si="79"/>
        <v/>
      </c>
      <c r="P154" s="35" t="str">
        <f t="shared" si="80"/>
        <v/>
      </c>
      <c r="Q154" s="35" t="str">
        <f t="shared" si="98"/>
        <v/>
      </c>
      <c r="R154" s="6">
        <f t="shared" si="99"/>
        <v>0</v>
      </c>
      <c r="S154" s="6">
        <f>IF(AND(D154&lt;=L$4,P154&lt;&gt;"Y"),IF(N154&lt;VLOOKUP(O154,Runners!A$5:CY$183,S$1,FALSE),IF(Y$2="zero",0,Y$2),0),0)</f>
        <v>0</v>
      </c>
      <c r="T154" s="6">
        <f t="shared" si="100"/>
        <v>0</v>
      </c>
      <c r="U154" s="2"/>
      <c r="V154" s="2" t="str">
        <f>IF(O154&lt;&gt;"",VLOOKUP(O154,Runners!DE$5:DR$183,V$1,FALSE),"")</f>
        <v/>
      </c>
      <c r="W154" s="19" t="str">
        <f t="shared" si="101"/>
        <v/>
      </c>
    </row>
    <row r="155" spans="2:23" x14ac:dyDescent="0.25">
      <c r="C155" s="3">
        <f>IF(A154&lt;&gt;"",VLOOKUP(A154,Runners!A$5:AX$183,C$1,FALSE),0)</f>
        <v>0</v>
      </c>
      <c r="D155" s="6">
        <f t="shared" si="63"/>
        <v>152</v>
      </c>
      <c r="E155" s="2"/>
      <c r="F155" s="2">
        <f t="shared" si="97"/>
        <v>0</v>
      </c>
      <c r="J155" s="1">
        <f t="shared" si="81"/>
        <v>0</v>
      </c>
      <c r="M155" s="8" t="str">
        <f t="shared" ref="M155:M186" si="102">IF(D155&lt;=L$4,SMALL(E$4:E$208,D155),"")</f>
        <v/>
      </c>
      <c r="N155" s="8" t="str">
        <f t="shared" ref="N155:N186" si="103">IF(D155&lt;=L$4,VLOOKUP(M155,E$4:F$208,2,FALSE),"")</f>
        <v/>
      </c>
      <c r="O155" s="1" t="str">
        <f t="shared" ref="O155:O186" si="104">IF(D155&lt;=L$4,VLOOKUP(M155,E$4:J$208,6,FALSE),"")</f>
        <v/>
      </c>
      <c r="P155" s="35" t="str">
        <f t="shared" ref="P155:P186" si="105">IF(D155&lt;=L$4,VLOOKUP(O155,A$4:B$208,2,FALSE),"")</f>
        <v/>
      </c>
      <c r="Q155" s="35" t="str">
        <f t="shared" si="98"/>
        <v/>
      </c>
      <c r="R155" s="6">
        <f t="shared" si="99"/>
        <v>0</v>
      </c>
      <c r="S155" s="6">
        <f>IF(AND(D155&lt;=L$4,P155&lt;&gt;"Y"),IF(N155&lt;VLOOKUP(O155,Runners!A$5:CY$183,S$1,FALSE),IF(Y$2="zero",0,Y$2),0),0)</f>
        <v>0</v>
      </c>
      <c r="T155" s="6">
        <f t="shared" si="100"/>
        <v>0</v>
      </c>
      <c r="U155" s="2"/>
      <c r="V155" s="2" t="str">
        <f>IF(O155&lt;&gt;"",VLOOKUP(O155,Runners!DE$5:DR$183,V$1,FALSE),"")</f>
        <v/>
      </c>
      <c r="W155" s="19" t="str">
        <f t="shared" si="101"/>
        <v/>
      </c>
    </row>
    <row r="156" spans="2:23" x14ac:dyDescent="0.25">
      <c r="C156" s="3">
        <f>IF(A155&lt;&gt;"",VLOOKUP(A155,Runners!A$5:AX$183,C$1,FALSE),0)</f>
        <v>0</v>
      </c>
      <c r="D156" s="6">
        <f t="shared" si="63"/>
        <v>153</v>
      </c>
      <c r="E156" s="2"/>
      <c r="F156" s="2">
        <f t="shared" si="97"/>
        <v>0</v>
      </c>
      <c r="J156" s="1">
        <f t="shared" si="81"/>
        <v>0</v>
      </c>
      <c r="M156" s="8" t="str">
        <f t="shared" si="102"/>
        <v/>
      </c>
      <c r="N156" s="8" t="str">
        <f t="shared" si="103"/>
        <v/>
      </c>
      <c r="O156" s="1" t="str">
        <f t="shared" si="104"/>
        <v/>
      </c>
      <c r="P156" s="35" t="str">
        <f t="shared" si="105"/>
        <v/>
      </c>
      <c r="Q156" s="35" t="str">
        <f t="shared" si="98"/>
        <v/>
      </c>
      <c r="R156" s="6">
        <f t="shared" si="99"/>
        <v>0</v>
      </c>
      <c r="S156" s="6">
        <f>IF(AND(D156&lt;=L$4,P156&lt;&gt;"Y"),IF(N156&lt;VLOOKUP(O156,Runners!A$5:CY$183,S$1,FALSE),IF(Y$2="zero",0,Y$2),0),0)</f>
        <v>0</v>
      </c>
      <c r="T156" s="6">
        <f t="shared" si="100"/>
        <v>0</v>
      </c>
      <c r="U156" s="2"/>
      <c r="V156" s="2" t="str">
        <f>IF(O156&lt;&gt;"",VLOOKUP(O156,Runners!DE$5:DR$183,V$1,FALSE),"")</f>
        <v/>
      </c>
      <c r="W156" s="19" t="str">
        <f t="shared" si="101"/>
        <v/>
      </c>
    </row>
    <row r="157" spans="2:23" x14ac:dyDescent="0.25">
      <c r="C157" s="3">
        <f>IF(A157&lt;&gt;"",VLOOKUP(A157,Runners!A$5:AX$183,C$1,FALSE),0)</f>
        <v>0</v>
      </c>
      <c r="D157" s="6">
        <f t="shared" si="63"/>
        <v>154</v>
      </c>
      <c r="E157" s="2"/>
      <c r="F157" s="2">
        <f t="shared" si="97"/>
        <v>0</v>
      </c>
      <c r="J157" s="1">
        <f t="shared" ref="J157:J204" si="106">A157</f>
        <v>0</v>
      </c>
      <c r="M157" s="8" t="str">
        <f t="shared" si="102"/>
        <v/>
      </c>
      <c r="N157" s="8" t="str">
        <f t="shared" si="103"/>
        <v/>
      </c>
      <c r="O157" s="1" t="str">
        <f t="shared" si="104"/>
        <v/>
      </c>
      <c r="P157" s="35" t="str">
        <f t="shared" si="105"/>
        <v/>
      </c>
      <c r="Q157" s="35" t="str">
        <f t="shared" si="98"/>
        <v/>
      </c>
      <c r="R157" s="6">
        <f t="shared" si="99"/>
        <v>0</v>
      </c>
      <c r="S157" s="6">
        <f>IF(AND(D157&lt;=L$4,P157&lt;&gt;"Y"),IF(N157&lt;VLOOKUP(O157,Runners!A$5:CY$183,S$1,FALSE),IF(Y$2="zero",0,Y$2),0),0)</f>
        <v>0</v>
      </c>
      <c r="T157" s="6">
        <f t="shared" si="100"/>
        <v>0</v>
      </c>
      <c r="U157" s="2"/>
      <c r="V157" s="2" t="str">
        <f>IF(O157&lt;&gt;"",VLOOKUP(O157,Runners!DE$5:DR$183,V$1,FALSE),"")</f>
        <v/>
      </c>
      <c r="W157" s="19" t="str">
        <f t="shared" si="101"/>
        <v/>
      </c>
    </row>
    <row r="158" spans="2:23" x14ac:dyDescent="0.25">
      <c r="C158" s="3">
        <f>IF(A158&lt;&gt;"",VLOOKUP(A158,Runners!A$5:AX$183,C$1,FALSE),0)</f>
        <v>0</v>
      </c>
      <c r="D158" s="6">
        <f t="shared" si="63"/>
        <v>155</v>
      </c>
      <c r="E158" s="2"/>
      <c r="F158" s="2">
        <f t="shared" si="97"/>
        <v>0</v>
      </c>
      <c r="J158" s="1">
        <f t="shared" si="106"/>
        <v>0</v>
      </c>
      <c r="M158" s="8" t="str">
        <f t="shared" si="102"/>
        <v/>
      </c>
      <c r="N158" s="8" t="str">
        <f t="shared" si="103"/>
        <v/>
      </c>
      <c r="O158" s="1" t="str">
        <f t="shared" si="104"/>
        <v/>
      </c>
      <c r="P158" s="35" t="str">
        <f t="shared" si="105"/>
        <v/>
      </c>
      <c r="Q158" s="35" t="str">
        <f t="shared" si="98"/>
        <v/>
      </c>
      <c r="R158" s="6">
        <f t="shared" si="99"/>
        <v>0</v>
      </c>
      <c r="S158" s="6">
        <f>IF(AND(D158&lt;=L$4,P158&lt;&gt;"Y"),IF(N158&lt;VLOOKUP(O158,Runners!A$5:CY$183,S$1,FALSE),IF(Y$2="zero",0,Y$2),0),0)</f>
        <v>0</v>
      </c>
      <c r="T158" s="6">
        <f t="shared" si="100"/>
        <v>0</v>
      </c>
      <c r="U158" s="2"/>
      <c r="V158" s="2" t="str">
        <f>IF(O158&lt;&gt;"",VLOOKUP(O158,Runners!DE$5:DR$183,V$1,FALSE),"")</f>
        <v/>
      </c>
      <c r="W158" s="19" t="str">
        <f t="shared" si="101"/>
        <v/>
      </c>
    </row>
    <row r="159" spans="2:23" x14ac:dyDescent="0.25">
      <c r="C159" s="3">
        <f>IF(A159&lt;&gt;"",VLOOKUP(A159,Runners!A$5:AX$183,C$1,FALSE),0)</f>
        <v>0</v>
      </c>
      <c r="D159" s="6">
        <f t="shared" si="63"/>
        <v>156</v>
      </c>
      <c r="E159" s="2"/>
      <c r="F159" s="2">
        <f t="shared" si="97"/>
        <v>0</v>
      </c>
      <c r="J159" s="1">
        <f t="shared" si="106"/>
        <v>0</v>
      </c>
      <c r="M159" s="8" t="str">
        <f t="shared" si="102"/>
        <v/>
      </c>
      <c r="N159" s="8" t="str">
        <f t="shared" si="103"/>
        <v/>
      </c>
      <c r="O159" s="1" t="str">
        <f t="shared" si="104"/>
        <v/>
      </c>
      <c r="P159" s="35" t="str">
        <f t="shared" si="105"/>
        <v/>
      </c>
      <c r="Q159" s="35" t="str">
        <f t="shared" si="98"/>
        <v/>
      </c>
      <c r="R159" s="6">
        <f t="shared" si="99"/>
        <v>0</v>
      </c>
      <c r="S159" s="6">
        <f>IF(AND(D159&lt;=L$4,P159&lt;&gt;"Y"),IF(N159&lt;VLOOKUP(O159,Runners!A$5:CY$183,S$1,FALSE),IF(Y$2="zero",0,Y$2),0),0)</f>
        <v>0</v>
      </c>
      <c r="T159" s="6">
        <f t="shared" si="100"/>
        <v>0</v>
      </c>
      <c r="U159" s="2"/>
      <c r="V159" s="2" t="str">
        <f>IF(O159&lt;&gt;"",VLOOKUP(O159,Runners!DE$5:DR$183,V$1,FALSE),"")</f>
        <v/>
      </c>
      <c r="W159" s="19" t="str">
        <f t="shared" si="101"/>
        <v/>
      </c>
    </row>
    <row r="160" spans="2:23" x14ac:dyDescent="0.25">
      <c r="C160" s="3">
        <f>IF(A160&lt;&gt;"",VLOOKUP(A160,Runners!A$5:AX$183,C$1,FALSE),0)</f>
        <v>0</v>
      </c>
      <c r="D160" s="6">
        <f t="shared" ref="D160:D209" si="107">D159+1</f>
        <v>157</v>
      </c>
      <c r="E160" s="2"/>
      <c r="F160" s="2">
        <f t="shared" si="97"/>
        <v>0</v>
      </c>
      <c r="J160" s="1">
        <f t="shared" si="106"/>
        <v>0</v>
      </c>
      <c r="M160" s="8" t="str">
        <f t="shared" si="102"/>
        <v/>
      </c>
      <c r="N160" s="8" t="str">
        <f t="shared" si="103"/>
        <v/>
      </c>
      <c r="O160" s="1" t="str">
        <f t="shared" si="104"/>
        <v/>
      </c>
      <c r="P160" s="35" t="str">
        <f t="shared" si="105"/>
        <v/>
      </c>
      <c r="Q160" s="35" t="str">
        <f t="shared" ref="Q160:Q207" si="108">IF(D160&lt;=L$4,IF(P160="Y",Q159,Q159-1),"")</f>
        <v/>
      </c>
      <c r="R160" s="6">
        <f t="shared" si="99"/>
        <v>0</v>
      </c>
      <c r="S160" s="6">
        <f>IF(AND(D160&lt;=L$4,P160&lt;&gt;"Y"),IF(N160&lt;VLOOKUP(O160,Runners!A$5:CY$183,S$1,FALSE),IF(Y$2="zero",0,Y$2),0),0)</f>
        <v>0</v>
      </c>
      <c r="T160" s="6">
        <f t="shared" ref="T160:T207" si="109">IF(AND(D160&lt;=L$4,P160&lt;&gt;"Y"),S160+R160,0)</f>
        <v>0</v>
      </c>
      <c r="U160" s="2"/>
      <c r="V160" s="2" t="str">
        <f>IF(O160&lt;&gt;"",VLOOKUP(O160,Runners!DE$5:DR$183,V$1,FALSE),"")</f>
        <v/>
      </c>
      <c r="W160" s="19" t="str">
        <f t="shared" ref="W160:W207" si="110">IF(O160&lt;&gt;"",(V160-N160)/V160,"")</f>
        <v/>
      </c>
    </row>
    <row r="161" spans="3:23" x14ac:dyDescent="0.25">
      <c r="C161" s="3">
        <f>IF(A161&lt;&gt;"",VLOOKUP(A161,Runners!A$5:AX$183,C$1,FALSE),0)</f>
        <v>0</v>
      </c>
      <c r="D161" s="6">
        <f t="shared" si="107"/>
        <v>158</v>
      </c>
      <c r="E161" s="2"/>
      <c r="F161" s="2">
        <f t="shared" si="97"/>
        <v>0</v>
      </c>
      <c r="J161" s="1">
        <f t="shared" si="106"/>
        <v>0</v>
      </c>
      <c r="M161" s="8" t="str">
        <f t="shared" si="102"/>
        <v/>
      </c>
      <c r="N161" s="8" t="str">
        <f t="shared" si="103"/>
        <v/>
      </c>
      <c r="O161" s="1" t="str">
        <f t="shared" si="104"/>
        <v/>
      </c>
      <c r="P161" s="35" t="str">
        <f t="shared" si="105"/>
        <v/>
      </c>
      <c r="Q161" s="35" t="str">
        <f t="shared" si="108"/>
        <v/>
      </c>
      <c r="R161" s="6">
        <f t="shared" si="99"/>
        <v>0</v>
      </c>
      <c r="S161" s="6">
        <f>IF(AND(D161&lt;=L$4,P161&lt;&gt;"Y"),IF(N161&lt;VLOOKUP(O161,Runners!A$5:CY$183,S$1,FALSE),IF(Y$2="zero",0,Y$2),0),0)</f>
        <v>0</v>
      </c>
      <c r="T161" s="6">
        <f t="shared" si="109"/>
        <v>0</v>
      </c>
      <c r="U161" s="2"/>
      <c r="V161" s="2" t="str">
        <f>IF(O161&lt;&gt;"",VLOOKUP(O161,Runners!DE$5:DR$183,V$1,FALSE),"")</f>
        <v/>
      </c>
      <c r="W161" s="19" t="str">
        <f t="shared" si="110"/>
        <v/>
      </c>
    </row>
    <row r="162" spans="3:23" x14ac:dyDescent="0.25">
      <c r="C162" s="3">
        <f>IF(A162&lt;&gt;"",VLOOKUP(A162,Runners!A$5:AX$183,C$1,FALSE),0)</f>
        <v>0</v>
      </c>
      <c r="D162" s="6">
        <f t="shared" si="107"/>
        <v>159</v>
      </c>
      <c r="E162" s="2"/>
      <c r="F162" s="2">
        <f t="shared" si="97"/>
        <v>0</v>
      </c>
      <c r="J162" s="1">
        <f t="shared" si="106"/>
        <v>0</v>
      </c>
      <c r="M162" s="8" t="str">
        <f t="shared" si="102"/>
        <v/>
      </c>
      <c r="N162" s="8" t="str">
        <f t="shared" si="103"/>
        <v/>
      </c>
      <c r="O162" s="1" t="str">
        <f t="shared" si="104"/>
        <v/>
      </c>
      <c r="P162" s="35" t="str">
        <f t="shared" si="105"/>
        <v/>
      </c>
      <c r="Q162" s="35" t="str">
        <f t="shared" si="108"/>
        <v/>
      </c>
      <c r="R162" s="6">
        <f t="shared" si="99"/>
        <v>0</v>
      </c>
      <c r="S162" s="6">
        <f>IF(AND(D162&lt;=L$4,P162&lt;&gt;"Y"),IF(N162&lt;VLOOKUP(O162,Runners!A$5:CY$183,S$1,FALSE),IF(Y$2="zero",0,Y$2),0),0)</f>
        <v>0</v>
      </c>
      <c r="T162" s="6">
        <f t="shared" si="109"/>
        <v>0</v>
      </c>
      <c r="U162" s="2"/>
      <c r="V162" s="2" t="str">
        <f>IF(O162&lt;&gt;"",VLOOKUP(O162,Runners!DE$5:DR$183,V$1,FALSE),"")</f>
        <v/>
      </c>
      <c r="W162" s="19" t="str">
        <f t="shared" si="110"/>
        <v/>
      </c>
    </row>
    <row r="163" spans="3:23" x14ac:dyDescent="0.25">
      <c r="C163" s="3">
        <f>IF(A163&lt;&gt;"",VLOOKUP(A163,Runners!A$5:AX$183,C$1,FALSE),0)</f>
        <v>0</v>
      </c>
      <c r="D163" s="6">
        <f t="shared" si="107"/>
        <v>160</v>
      </c>
      <c r="E163" s="2"/>
      <c r="F163" s="2">
        <f t="shared" si="97"/>
        <v>0</v>
      </c>
      <c r="J163" s="1">
        <f t="shared" si="106"/>
        <v>0</v>
      </c>
      <c r="M163" s="8" t="str">
        <f t="shared" si="102"/>
        <v/>
      </c>
      <c r="N163" s="8" t="str">
        <f t="shared" si="103"/>
        <v/>
      </c>
      <c r="O163" s="1" t="str">
        <f t="shared" si="104"/>
        <v/>
      </c>
      <c r="P163" s="35" t="str">
        <f t="shared" si="105"/>
        <v/>
      </c>
      <c r="Q163" s="35" t="str">
        <f t="shared" si="108"/>
        <v/>
      </c>
      <c r="R163" s="6">
        <f t="shared" si="99"/>
        <v>0</v>
      </c>
      <c r="S163" s="6">
        <f>IF(AND(D163&lt;=L$4,P163&lt;&gt;"Y"),IF(N163&lt;VLOOKUP(O163,Runners!A$5:CY$183,S$1,FALSE),IF(Y$2="zero",0,Y$2),0),0)</f>
        <v>0</v>
      </c>
      <c r="T163" s="6">
        <f t="shared" si="109"/>
        <v>0</v>
      </c>
      <c r="U163" s="2"/>
      <c r="V163" s="2" t="str">
        <f>IF(O163&lt;&gt;"",VLOOKUP(O163,Runners!DE$5:DR$183,V$1,FALSE),"")</f>
        <v/>
      </c>
      <c r="W163" s="19" t="str">
        <f t="shared" si="110"/>
        <v/>
      </c>
    </row>
    <row r="164" spans="3:23" x14ac:dyDescent="0.25">
      <c r="C164" s="3">
        <f>IF(A164&lt;&gt;"",VLOOKUP(A164,Runners!A$5:AX$183,C$1,FALSE),0)</f>
        <v>0</v>
      </c>
      <c r="D164" s="6">
        <f t="shared" si="107"/>
        <v>161</v>
      </c>
      <c r="E164" s="2"/>
      <c r="F164" s="2">
        <f t="shared" si="97"/>
        <v>0</v>
      </c>
      <c r="J164" s="1">
        <f t="shared" si="106"/>
        <v>0</v>
      </c>
      <c r="M164" s="8" t="str">
        <f t="shared" si="102"/>
        <v/>
      </c>
      <c r="N164" s="8" t="str">
        <f t="shared" si="103"/>
        <v/>
      </c>
      <c r="O164" s="1" t="str">
        <f t="shared" si="104"/>
        <v/>
      </c>
      <c r="P164" s="35" t="str">
        <f t="shared" si="105"/>
        <v/>
      </c>
      <c r="Q164" s="35" t="str">
        <f t="shared" si="108"/>
        <v/>
      </c>
      <c r="R164" s="6">
        <f t="shared" si="99"/>
        <v>0</v>
      </c>
      <c r="S164" s="6">
        <f>IF(AND(D164&lt;=L$4,P164&lt;&gt;"Y"),IF(N164&lt;VLOOKUP(O164,Runners!A$5:CY$183,S$1,FALSE),IF(Y$2="zero",0,Y$2),0),0)</f>
        <v>0</v>
      </c>
      <c r="T164" s="6">
        <f t="shared" si="109"/>
        <v>0</v>
      </c>
      <c r="U164" s="2"/>
      <c r="V164" s="2" t="str">
        <f>IF(O164&lt;&gt;"",VLOOKUP(O164,Runners!DE$5:DR$183,V$1,FALSE),"")</f>
        <v/>
      </c>
      <c r="W164" s="19" t="str">
        <f t="shared" si="110"/>
        <v/>
      </c>
    </row>
    <row r="165" spans="3:23" x14ac:dyDescent="0.25">
      <c r="C165" s="3">
        <f>IF(A165&lt;&gt;"",VLOOKUP(A165,Runners!A$5:AX$183,C$1,FALSE),0)</f>
        <v>0</v>
      </c>
      <c r="D165" s="6">
        <f t="shared" si="107"/>
        <v>162</v>
      </c>
      <c r="E165" s="2"/>
      <c r="F165" s="2">
        <f t="shared" si="97"/>
        <v>0</v>
      </c>
      <c r="J165" s="1">
        <f t="shared" si="106"/>
        <v>0</v>
      </c>
      <c r="M165" s="8" t="str">
        <f t="shared" si="102"/>
        <v/>
      </c>
      <c r="N165" s="8" t="str">
        <f t="shared" si="103"/>
        <v/>
      </c>
      <c r="O165" s="1" t="str">
        <f t="shared" si="104"/>
        <v/>
      </c>
      <c r="P165" s="35" t="str">
        <f t="shared" si="105"/>
        <v/>
      </c>
      <c r="Q165" s="35" t="str">
        <f t="shared" si="108"/>
        <v/>
      </c>
      <c r="R165" s="6">
        <f t="shared" si="99"/>
        <v>0</v>
      </c>
      <c r="S165" s="6">
        <f>IF(AND(D165&lt;=L$4,P165&lt;&gt;"Y"),IF(N165&lt;VLOOKUP(O165,Runners!A$5:CY$183,S$1,FALSE),IF(Y$2="zero",0,Y$2),0),0)</f>
        <v>0</v>
      </c>
      <c r="T165" s="6">
        <f t="shared" si="109"/>
        <v>0</v>
      </c>
      <c r="U165" s="2"/>
      <c r="V165" s="2" t="str">
        <f>IF(O165&lt;&gt;"",VLOOKUP(O165,Runners!DE$5:DR$183,V$1,FALSE),"")</f>
        <v/>
      </c>
      <c r="W165" s="19" t="str">
        <f t="shared" si="110"/>
        <v/>
      </c>
    </row>
    <row r="166" spans="3:23" x14ac:dyDescent="0.25">
      <c r="C166" s="3">
        <f>IF(A166&lt;&gt;"",VLOOKUP(A166,Runners!A$5:AX$183,C$1,FALSE),0)</f>
        <v>0</v>
      </c>
      <c r="D166" s="6">
        <f t="shared" si="107"/>
        <v>163</v>
      </c>
      <c r="E166" s="2"/>
      <c r="F166" s="2">
        <f t="shared" si="97"/>
        <v>0</v>
      </c>
      <c r="J166" s="1">
        <f t="shared" si="106"/>
        <v>0</v>
      </c>
      <c r="M166" s="8" t="str">
        <f t="shared" si="102"/>
        <v/>
      </c>
      <c r="N166" s="8" t="str">
        <f t="shared" si="103"/>
        <v/>
      </c>
      <c r="O166" s="1" t="str">
        <f t="shared" si="104"/>
        <v/>
      </c>
      <c r="P166" s="35" t="str">
        <f t="shared" si="105"/>
        <v/>
      </c>
      <c r="Q166" s="35" t="str">
        <f t="shared" si="108"/>
        <v/>
      </c>
      <c r="R166" s="6">
        <f t="shared" si="99"/>
        <v>0</v>
      </c>
      <c r="S166" s="6">
        <f>IF(AND(D166&lt;=L$4,P166&lt;&gt;"Y"),IF(N166&lt;VLOOKUP(O166,Runners!A$5:CY$183,S$1,FALSE),IF(Y$2="zero",0,Y$2),0),0)</f>
        <v>0</v>
      </c>
      <c r="T166" s="6">
        <f t="shared" si="109"/>
        <v>0</v>
      </c>
      <c r="U166" s="2"/>
      <c r="V166" s="2" t="str">
        <f>IF(O166&lt;&gt;"",VLOOKUP(O166,Runners!DE$5:DR$183,V$1,FALSE),"")</f>
        <v/>
      </c>
      <c r="W166" s="19" t="str">
        <f t="shared" si="110"/>
        <v/>
      </c>
    </row>
    <row r="167" spans="3:23" x14ac:dyDescent="0.25">
      <c r="C167" s="3">
        <f>IF(A167&lt;&gt;"",VLOOKUP(A167,Runners!A$5:AX$183,C$1,FALSE),0)</f>
        <v>0</v>
      </c>
      <c r="D167" s="6">
        <f t="shared" si="107"/>
        <v>164</v>
      </c>
      <c r="E167" s="2"/>
      <c r="F167" s="2">
        <f t="shared" si="97"/>
        <v>0</v>
      </c>
      <c r="J167" s="1">
        <f t="shared" si="106"/>
        <v>0</v>
      </c>
      <c r="M167" s="8" t="str">
        <f t="shared" si="102"/>
        <v/>
      </c>
      <c r="N167" s="8" t="str">
        <f t="shared" si="103"/>
        <v/>
      </c>
      <c r="O167" s="1" t="str">
        <f t="shared" si="104"/>
        <v/>
      </c>
      <c r="P167" s="35" t="str">
        <f t="shared" si="105"/>
        <v/>
      </c>
      <c r="Q167" s="35" t="str">
        <f t="shared" si="108"/>
        <v/>
      </c>
      <c r="R167" s="6">
        <f t="shared" si="99"/>
        <v>0</v>
      </c>
      <c r="S167" s="6">
        <f>IF(AND(D167&lt;=L$4,P167&lt;&gt;"Y"),IF(N167&lt;VLOOKUP(O167,Runners!A$5:CY$183,S$1,FALSE),IF(Y$2="zero",0,Y$2),0),0)</f>
        <v>0</v>
      </c>
      <c r="T167" s="6">
        <f t="shared" si="109"/>
        <v>0</v>
      </c>
      <c r="U167" s="2"/>
      <c r="V167" s="2" t="str">
        <f>IF(O167&lt;&gt;"",VLOOKUP(O167,Runners!DE$5:DR$183,V$1,FALSE),"")</f>
        <v/>
      </c>
      <c r="W167" s="19" t="str">
        <f t="shared" si="110"/>
        <v/>
      </c>
    </row>
    <row r="168" spans="3:23" x14ac:dyDescent="0.25">
      <c r="C168" s="3">
        <f>IF(A168&lt;&gt;"",VLOOKUP(A168,Runners!A$5:AX$183,C$1,FALSE),0)</f>
        <v>0</v>
      </c>
      <c r="D168" s="6">
        <f t="shared" si="107"/>
        <v>165</v>
      </c>
      <c r="E168" s="2"/>
      <c r="F168" s="2">
        <f t="shared" si="97"/>
        <v>0</v>
      </c>
      <c r="J168" s="1">
        <f t="shared" si="106"/>
        <v>0</v>
      </c>
      <c r="M168" s="8" t="str">
        <f t="shared" si="102"/>
        <v/>
      </c>
      <c r="N168" s="8" t="str">
        <f t="shared" si="103"/>
        <v/>
      </c>
      <c r="O168" s="1" t="str">
        <f t="shared" si="104"/>
        <v/>
      </c>
      <c r="P168" s="35" t="str">
        <f t="shared" si="105"/>
        <v/>
      </c>
      <c r="Q168" s="35" t="str">
        <f t="shared" si="108"/>
        <v/>
      </c>
      <c r="R168" s="6">
        <f t="shared" si="99"/>
        <v>0</v>
      </c>
      <c r="S168" s="6">
        <f>IF(AND(D168&lt;=L$4,P168&lt;&gt;"Y"),IF(N168&lt;VLOOKUP(O168,Runners!A$5:CY$183,S$1,FALSE),IF(Y$2="zero",0,Y$2),0),0)</f>
        <v>0</v>
      </c>
      <c r="T168" s="6">
        <f t="shared" si="109"/>
        <v>0</v>
      </c>
      <c r="U168" s="2"/>
      <c r="V168" s="2" t="str">
        <f>IF(O168&lt;&gt;"",VLOOKUP(O168,Runners!DE$5:DR$183,V$1,FALSE),"")</f>
        <v/>
      </c>
      <c r="W168" s="19" t="str">
        <f t="shared" si="110"/>
        <v/>
      </c>
    </row>
    <row r="169" spans="3:23" x14ac:dyDescent="0.25">
      <c r="C169" s="3">
        <f>IF(A169&lt;&gt;"",VLOOKUP(A169,Runners!A$5:AX$183,C$1,FALSE),0)</f>
        <v>0</v>
      </c>
      <c r="D169" s="6">
        <f t="shared" si="107"/>
        <v>166</v>
      </c>
      <c r="E169" s="2"/>
      <c r="F169" s="2">
        <f t="shared" si="97"/>
        <v>0</v>
      </c>
      <c r="J169" s="1">
        <f t="shared" si="106"/>
        <v>0</v>
      </c>
      <c r="M169" s="8" t="str">
        <f t="shared" si="102"/>
        <v/>
      </c>
      <c r="N169" s="8" t="str">
        <f t="shared" si="103"/>
        <v/>
      </c>
      <c r="O169" s="1" t="str">
        <f t="shared" si="104"/>
        <v/>
      </c>
      <c r="P169" s="35" t="str">
        <f t="shared" si="105"/>
        <v/>
      </c>
      <c r="Q169" s="35" t="str">
        <f t="shared" si="108"/>
        <v/>
      </c>
      <c r="R169" s="6">
        <f t="shared" si="99"/>
        <v>0</v>
      </c>
      <c r="S169" s="6">
        <f>IF(AND(D169&lt;=L$4,P169&lt;&gt;"Y"),IF(N169&lt;VLOOKUP(O169,Runners!A$5:CY$183,S$1,FALSE),IF(Y$2="zero",0,Y$2),0),0)</f>
        <v>0</v>
      </c>
      <c r="T169" s="6">
        <f t="shared" si="109"/>
        <v>0</v>
      </c>
      <c r="U169" s="2"/>
      <c r="V169" s="2" t="str">
        <f>IF(O169&lt;&gt;"",VLOOKUP(O169,Runners!DE$5:DR$183,V$1,FALSE),"")</f>
        <v/>
      </c>
      <c r="W169" s="19" t="str">
        <f t="shared" si="110"/>
        <v/>
      </c>
    </row>
    <row r="170" spans="3:23" x14ac:dyDescent="0.25">
      <c r="C170" s="3">
        <f>IF(A170&lt;&gt;"",VLOOKUP(A170,Runners!A$5:AX$183,C$1,FALSE),0)</f>
        <v>0</v>
      </c>
      <c r="D170" s="6">
        <f t="shared" si="107"/>
        <v>167</v>
      </c>
      <c r="E170" s="2"/>
      <c r="F170" s="2">
        <f t="shared" si="97"/>
        <v>0</v>
      </c>
      <c r="J170" s="1">
        <f t="shared" si="106"/>
        <v>0</v>
      </c>
      <c r="M170" s="8" t="str">
        <f t="shared" si="102"/>
        <v/>
      </c>
      <c r="N170" s="8" t="str">
        <f t="shared" si="103"/>
        <v/>
      </c>
      <c r="O170" s="1" t="str">
        <f t="shared" si="104"/>
        <v/>
      </c>
      <c r="P170" s="35" t="str">
        <f t="shared" si="105"/>
        <v/>
      </c>
      <c r="Q170" s="35" t="str">
        <f t="shared" si="108"/>
        <v/>
      </c>
      <c r="R170" s="6">
        <f t="shared" si="99"/>
        <v>0</v>
      </c>
      <c r="S170" s="6">
        <f>IF(AND(D170&lt;=L$4,P170&lt;&gt;"Y"),IF(N170&lt;VLOOKUP(O170,Runners!A$5:CY$183,S$1,FALSE),IF(Y$2="zero",0,Y$2),0),0)</f>
        <v>0</v>
      </c>
      <c r="T170" s="6">
        <f t="shared" si="109"/>
        <v>0</v>
      </c>
      <c r="U170" s="2"/>
      <c r="V170" s="2" t="str">
        <f>IF(O170&lt;&gt;"",VLOOKUP(O170,Runners!DE$5:DR$183,V$1,FALSE),"")</f>
        <v/>
      </c>
      <c r="W170" s="19" t="str">
        <f t="shared" si="110"/>
        <v/>
      </c>
    </row>
    <row r="171" spans="3:23" x14ac:dyDescent="0.25">
      <c r="C171" s="3">
        <f>IF(A171&lt;&gt;"",VLOOKUP(A171,Runners!A$5:AX$183,C$1,FALSE),0)</f>
        <v>0</v>
      </c>
      <c r="D171" s="6">
        <f t="shared" si="107"/>
        <v>168</v>
      </c>
      <c r="E171" s="2"/>
      <c r="F171" s="2">
        <f t="shared" si="97"/>
        <v>0</v>
      </c>
      <c r="J171" s="1">
        <f t="shared" si="106"/>
        <v>0</v>
      </c>
      <c r="M171" s="8" t="str">
        <f t="shared" si="102"/>
        <v/>
      </c>
      <c r="N171" s="8" t="str">
        <f t="shared" si="103"/>
        <v/>
      </c>
      <c r="O171" s="1" t="str">
        <f t="shared" si="104"/>
        <v/>
      </c>
      <c r="P171" s="35" t="str">
        <f t="shared" si="105"/>
        <v/>
      </c>
      <c r="Q171" s="35" t="str">
        <f t="shared" si="108"/>
        <v/>
      </c>
      <c r="R171" s="6">
        <f t="shared" si="99"/>
        <v>0</v>
      </c>
      <c r="S171" s="6">
        <f>IF(AND(D171&lt;=L$4,P171&lt;&gt;"Y"),IF(N171&lt;VLOOKUP(O171,Runners!A$5:CY$183,S$1,FALSE),IF(Y$2="zero",0,Y$2),0),0)</f>
        <v>0</v>
      </c>
      <c r="T171" s="6">
        <f t="shared" si="109"/>
        <v>0</v>
      </c>
      <c r="U171" s="2"/>
      <c r="V171" s="2" t="str">
        <f>IF(O171&lt;&gt;"",VLOOKUP(O171,Runners!DE$5:DR$183,V$1,FALSE),"")</f>
        <v/>
      </c>
      <c r="W171" s="19" t="str">
        <f t="shared" si="110"/>
        <v/>
      </c>
    </row>
    <row r="172" spans="3:23" x14ac:dyDescent="0.25">
      <c r="C172" s="3">
        <f>IF(A172&lt;&gt;"",VLOOKUP(A172,Runners!A$5:AX$183,C$1,FALSE),0)</f>
        <v>0</v>
      </c>
      <c r="D172" s="6">
        <f t="shared" si="107"/>
        <v>169</v>
      </c>
      <c r="E172" s="2"/>
      <c r="F172" s="2">
        <f t="shared" si="97"/>
        <v>0</v>
      </c>
      <c r="J172" s="1">
        <f t="shared" si="106"/>
        <v>0</v>
      </c>
      <c r="M172" s="8" t="str">
        <f t="shared" si="102"/>
        <v/>
      </c>
      <c r="N172" s="8" t="str">
        <f t="shared" si="103"/>
        <v/>
      </c>
      <c r="O172" s="1" t="str">
        <f t="shared" si="104"/>
        <v/>
      </c>
      <c r="P172" s="35" t="str">
        <f t="shared" si="105"/>
        <v/>
      </c>
      <c r="Q172" s="35" t="str">
        <f t="shared" si="108"/>
        <v/>
      </c>
      <c r="R172" s="6">
        <f t="shared" si="99"/>
        <v>0</v>
      </c>
      <c r="S172" s="6">
        <f>IF(AND(D172&lt;=L$4,P172&lt;&gt;"Y"),IF(N172&lt;VLOOKUP(O172,Runners!A$5:CY$183,S$1,FALSE),IF(Y$2="zero",0,Y$2),0),0)</f>
        <v>0</v>
      </c>
      <c r="T172" s="6">
        <f t="shared" si="109"/>
        <v>0</v>
      </c>
      <c r="U172" s="2"/>
      <c r="V172" s="2" t="str">
        <f>IF(O172&lt;&gt;"",VLOOKUP(O172,Runners!DE$5:DR$183,V$1,FALSE),"")</f>
        <v/>
      </c>
      <c r="W172" s="19" t="str">
        <f t="shared" si="110"/>
        <v/>
      </c>
    </row>
    <row r="173" spans="3:23" x14ac:dyDescent="0.25">
      <c r="C173" s="3">
        <f>IF(A173&lt;&gt;"",VLOOKUP(A173,Runners!A$5:AX$183,C$1,FALSE),0)</f>
        <v>0</v>
      </c>
      <c r="D173" s="6">
        <f t="shared" si="107"/>
        <v>170</v>
      </c>
      <c r="E173" s="2"/>
      <c r="F173" s="2">
        <f t="shared" si="97"/>
        <v>0</v>
      </c>
      <c r="J173" s="1">
        <f t="shared" si="106"/>
        <v>0</v>
      </c>
      <c r="M173" s="8" t="str">
        <f t="shared" si="102"/>
        <v/>
      </c>
      <c r="N173" s="8" t="str">
        <f t="shared" si="103"/>
        <v/>
      </c>
      <c r="O173" s="1" t="str">
        <f t="shared" si="104"/>
        <v/>
      </c>
      <c r="P173" s="35" t="str">
        <f t="shared" si="105"/>
        <v/>
      </c>
      <c r="Q173" s="35" t="str">
        <f t="shared" si="108"/>
        <v/>
      </c>
      <c r="R173" s="6">
        <f t="shared" si="99"/>
        <v>0</v>
      </c>
      <c r="S173" s="6">
        <f>IF(AND(D173&lt;=L$4,P173&lt;&gt;"Y"),IF(N173&lt;VLOOKUP(O173,Runners!A$5:CY$183,S$1,FALSE),IF(Y$2="zero",0,Y$2),0),0)</f>
        <v>0</v>
      </c>
      <c r="T173" s="6">
        <f t="shared" si="109"/>
        <v>0</v>
      </c>
      <c r="U173" s="2"/>
      <c r="V173" s="2" t="str">
        <f>IF(O173&lt;&gt;"",VLOOKUP(O173,Runners!DE$5:DR$183,V$1,FALSE),"")</f>
        <v/>
      </c>
      <c r="W173" s="19" t="str">
        <f t="shared" si="110"/>
        <v/>
      </c>
    </row>
    <row r="174" spans="3:23" x14ac:dyDescent="0.25">
      <c r="C174" s="3">
        <f>IF(A174&lt;&gt;"",VLOOKUP(A174,Runners!A$5:AX$183,C$1,FALSE),0)</f>
        <v>0</v>
      </c>
      <c r="D174" s="6">
        <f t="shared" si="107"/>
        <v>171</v>
      </c>
      <c r="E174" s="2"/>
      <c r="F174" s="2">
        <f t="shared" si="97"/>
        <v>0</v>
      </c>
      <c r="J174" s="1">
        <f t="shared" si="106"/>
        <v>0</v>
      </c>
      <c r="M174" s="8" t="str">
        <f t="shared" si="102"/>
        <v/>
      </c>
      <c r="N174" s="8" t="str">
        <f t="shared" si="103"/>
        <v/>
      </c>
      <c r="O174" s="1" t="str">
        <f t="shared" si="104"/>
        <v/>
      </c>
      <c r="P174" s="35" t="str">
        <f t="shared" si="105"/>
        <v/>
      </c>
      <c r="Q174" s="35" t="str">
        <f t="shared" si="108"/>
        <v/>
      </c>
      <c r="R174" s="6">
        <f t="shared" si="99"/>
        <v>0</v>
      </c>
      <c r="S174" s="6">
        <f>IF(AND(D174&lt;=L$4,P174&lt;&gt;"Y"),IF(N174&lt;VLOOKUP(O174,Runners!A$5:CY$183,S$1,FALSE),IF(Y$2="zero",0,Y$2),0),0)</f>
        <v>0</v>
      </c>
      <c r="T174" s="6">
        <f t="shared" si="109"/>
        <v>0</v>
      </c>
      <c r="U174" s="2"/>
      <c r="V174" s="2" t="str">
        <f>IF(O174&lt;&gt;"",VLOOKUP(O174,Runners!DE$5:DR$183,V$1,FALSE),"")</f>
        <v/>
      </c>
      <c r="W174" s="19" t="str">
        <f t="shared" si="110"/>
        <v/>
      </c>
    </row>
    <row r="175" spans="3:23" x14ac:dyDescent="0.25">
      <c r="C175" s="3">
        <f>IF(A175&lt;&gt;"",VLOOKUP(A175,Runners!A$5:AX$183,C$1,FALSE),0)</f>
        <v>0</v>
      </c>
      <c r="D175" s="6">
        <f t="shared" si="107"/>
        <v>172</v>
      </c>
      <c r="E175" s="2"/>
      <c r="F175" s="2">
        <f t="shared" si="97"/>
        <v>0</v>
      </c>
      <c r="J175" s="1">
        <f t="shared" si="106"/>
        <v>0</v>
      </c>
      <c r="M175" s="8" t="str">
        <f t="shared" si="102"/>
        <v/>
      </c>
      <c r="N175" s="8" t="str">
        <f t="shared" si="103"/>
        <v/>
      </c>
      <c r="O175" s="1" t="str">
        <f t="shared" si="104"/>
        <v/>
      </c>
      <c r="P175" s="35" t="str">
        <f t="shared" si="105"/>
        <v/>
      </c>
      <c r="Q175" s="35" t="str">
        <f t="shared" si="108"/>
        <v/>
      </c>
      <c r="R175" s="6">
        <f t="shared" si="99"/>
        <v>0</v>
      </c>
      <c r="S175" s="6">
        <f>IF(AND(D175&lt;=L$4,P175&lt;&gt;"Y"),IF(N175&lt;VLOOKUP(O175,Runners!A$5:CY$183,S$1,FALSE),IF(Y$2="zero",0,Y$2),0),0)</f>
        <v>0</v>
      </c>
      <c r="T175" s="6">
        <f t="shared" si="109"/>
        <v>0</v>
      </c>
      <c r="U175" s="2"/>
      <c r="V175" s="2" t="str">
        <f>IF(O175&lt;&gt;"",VLOOKUP(O175,Runners!DE$5:DR$183,V$1,FALSE),"")</f>
        <v/>
      </c>
      <c r="W175" s="19" t="str">
        <f t="shared" si="110"/>
        <v/>
      </c>
    </row>
    <row r="176" spans="3:23" x14ac:dyDescent="0.25">
      <c r="C176" s="3">
        <f>IF(A176&lt;&gt;"",VLOOKUP(A176,Runners!A$5:AX$183,C$1,FALSE),0)</f>
        <v>0</v>
      </c>
      <c r="D176" s="6">
        <f t="shared" si="107"/>
        <v>173</v>
      </c>
      <c r="E176" s="2"/>
      <c r="F176" s="2">
        <f t="shared" si="97"/>
        <v>0</v>
      </c>
      <c r="J176" s="1">
        <f t="shared" si="106"/>
        <v>0</v>
      </c>
      <c r="M176" s="8" t="str">
        <f t="shared" si="102"/>
        <v/>
      </c>
      <c r="N176" s="8" t="str">
        <f t="shared" si="103"/>
        <v/>
      </c>
      <c r="O176" s="1" t="str">
        <f t="shared" si="104"/>
        <v/>
      </c>
      <c r="P176" s="35" t="str">
        <f t="shared" si="105"/>
        <v/>
      </c>
      <c r="Q176" s="35" t="str">
        <f t="shared" si="108"/>
        <v/>
      </c>
      <c r="R176" s="6">
        <f t="shared" si="99"/>
        <v>0</v>
      </c>
      <c r="S176" s="6">
        <f>IF(AND(D176&lt;=L$4,P176&lt;&gt;"Y"),IF(N176&lt;VLOOKUP(O176,Runners!A$5:CY$183,S$1,FALSE),IF(Y$2="zero",0,Y$2),0),0)</f>
        <v>0</v>
      </c>
      <c r="T176" s="6">
        <f t="shared" si="109"/>
        <v>0</v>
      </c>
      <c r="U176" s="2"/>
      <c r="V176" s="2" t="str">
        <f>IF(O176&lt;&gt;"",VLOOKUP(O176,Runners!DE$5:DR$183,V$1,FALSE),"")</f>
        <v/>
      </c>
      <c r="W176" s="19" t="str">
        <f t="shared" si="110"/>
        <v/>
      </c>
    </row>
    <row r="177" spans="3:23" x14ac:dyDescent="0.25">
      <c r="C177" s="3">
        <f>IF(A177&lt;&gt;"",VLOOKUP(A177,Runners!A$5:AX$183,C$1,FALSE),0)</f>
        <v>0</v>
      </c>
      <c r="D177" s="6">
        <f t="shared" si="107"/>
        <v>174</v>
      </c>
      <c r="E177" s="2"/>
      <c r="F177" s="2">
        <f t="shared" si="97"/>
        <v>0</v>
      </c>
      <c r="J177" s="1">
        <f t="shared" si="106"/>
        <v>0</v>
      </c>
      <c r="M177" s="8" t="str">
        <f t="shared" si="102"/>
        <v/>
      </c>
      <c r="N177" s="8" t="str">
        <f t="shared" si="103"/>
        <v/>
      </c>
      <c r="O177" s="1" t="str">
        <f t="shared" si="104"/>
        <v/>
      </c>
      <c r="P177" s="35" t="str">
        <f t="shared" si="105"/>
        <v/>
      </c>
      <c r="Q177" s="35" t="str">
        <f t="shared" si="108"/>
        <v/>
      </c>
      <c r="R177" s="6">
        <f t="shared" si="99"/>
        <v>0</v>
      </c>
      <c r="S177" s="6">
        <f>IF(AND(D177&lt;=L$4,P177&lt;&gt;"Y"),IF(N177&lt;VLOOKUP(O177,Runners!A$5:CY$183,S$1,FALSE),IF(Y$2="zero",0,Y$2),0),0)</f>
        <v>0</v>
      </c>
      <c r="T177" s="6">
        <f t="shared" si="109"/>
        <v>0</v>
      </c>
      <c r="U177" s="2"/>
      <c r="V177" s="2" t="str">
        <f>IF(O177&lt;&gt;"",VLOOKUP(O177,Runners!DE$5:DR$183,V$1,FALSE),"")</f>
        <v/>
      </c>
      <c r="W177" s="19" t="str">
        <f t="shared" si="110"/>
        <v/>
      </c>
    </row>
    <row r="178" spans="3:23" x14ac:dyDescent="0.25">
      <c r="C178" s="3">
        <f>IF(A178&lt;&gt;"",VLOOKUP(A178,Runners!A$5:AX$183,C$1,FALSE),0)</f>
        <v>0</v>
      </c>
      <c r="D178" s="6">
        <f t="shared" si="107"/>
        <v>175</v>
      </c>
      <c r="E178" s="2"/>
      <c r="F178" s="2">
        <f t="shared" si="97"/>
        <v>0</v>
      </c>
      <c r="J178" s="1">
        <f t="shared" si="106"/>
        <v>0</v>
      </c>
      <c r="M178" s="8" t="str">
        <f t="shared" si="102"/>
        <v/>
      </c>
      <c r="N178" s="8" t="str">
        <f t="shared" si="103"/>
        <v/>
      </c>
      <c r="O178" s="1" t="str">
        <f t="shared" si="104"/>
        <v/>
      </c>
      <c r="P178" s="35" t="str">
        <f t="shared" si="105"/>
        <v/>
      </c>
      <c r="Q178" s="35" t="str">
        <f t="shared" si="108"/>
        <v/>
      </c>
      <c r="R178" s="6">
        <f t="shared" si="99"/>
        <v>0</v>
      </c>
      <c r="S178" s="6">
        <f>IF(AND(D178&lt;=L$4,P178&lt;&gt;"Y"),IF(N178&lt;VLOOKUP(O178,Runners!A$5:CY$183,S$1,FALSE),IF(Y$2="zero",0,Y$2),0),0)</f>
        <v>0</v>
      </c>
      <c r="T178" s="6">
        <f t="shared" si="109"/>
        <v>0</v>
      </c>
      <c r="U178" s="2"/>
      <c r="V178" s="2" t="str">
        <f>IF(O178&lt;&gt;"",VLOOKUP(O178,Runners!DE$5:DR$183,V$1,FALSE),"")</f>
        <v/>
      </c>
      <c r="W178" s="19" t="str">
        <f t="shared" si="110"/>
        <v/>
      </c>
    </row>
    <row r="179" spans="3:23" x14ac:dyDescent="0.25">
      <c r="C179" s="3">
        <f>IF(A179&lt;&gt;"",VLOOKUP(A179,Runners!A$5:AX$183,C$1,FALSE),0)</f>
        <v>0</v>
      </c>
      <c r="D179" s="6">
        <f t="shared" si="107"/>
        <v>176</v>
      </c>
      <c r="E179" s="2"/>
      <c r="F179" s="2">
        <f t="shared" si="97"/>
        <v>0</v>
      </c>
      <c r="J179" s="1">
        <f t="shared" si="106"/>
        <v>0</v>
      </c>
      <c r="M179" s="8" t="str">
        <f t="shared" si="102"/>
        <v/>
      </c>
      <c r="N179" s="8" t="str">
        <f t="shared" si="103"/>
        <v/>
      </c>
      <c r="O179" s="1" t="str">
        <f t="shared" si="104"/>
        <v/>
      </c>
      <c r="P179" s="35" t="str">
        <f t="shared" si="105"/>
        <v/>
      </c>
      <c r="Q179" s="35" t="str">
        <f t="shared" si="108"/>
        <v/>
      </c>
      <c r="R179" s="6">
        <f t="shared" si="99"/>
        <v>0</v>
      </c>
      <c r="S179" s="6">
        <f>IF(AND(D179&lt;=L$4,P179&lt;&gt;"Y"),IF(N179&lt;VLOOKUP(O179,Runners!A$5:CY$183,S$1,FALSE),IF(Y$2="zero",0,Y$2),0),0)</f>
        <v>0</v>
      </c>
      <c r="T179" s="6">
        <f t="shared" si="109"/>
        <v>0</v>
      </c>
      <c r="U179" s="2"/>
      <c r="V179" s="2" t="str">
        <f>IF(O179&lt;&gt;"",VLOOKUP(O179,Runners!DE$5:DR$183,V$1,FALSE),"")</f>
        <v/>
      </c>
      <c r="W179" s="19" t="str">
        <f t="shared" si="110"/>
        <v/>
      </c>
    </row>
    <row r="180" spans="3:23" x14ac:dyDescent="0.25">
      <c r="C180" s="3">
        <f>IF(A180&lt;&gt;"",VLOOKUP(A180,Runners!A$5:AX$183,C$1,FALSE),0)</f>
        <v>0</v>
      </c>
      <c r="D180" s="6">
        <f t="shared" si="107"/>
        <v>177</v>
      </c>
      <c r="E180" s="2"/>
      <c r="F180" s="2">
        <f t="shared" si="97"/>
        <v>0</v>
      </c>
      <c r="J180" s="1">
        <f t="shared" si="106"/>
        <v>0</v>
      </c>
      <c r="M180" s="8" t="str">
        <f t="shared" si="102"/>
        <v/>
      </c>
      <c r="N180" s="8" t="str">
        <f t="shared" si="103"/>
        <v/>
      </c>
      <c r="O180" s="1" t="str">
        <f t="shared" si="104"/>
        <v/>
      </c>
      <c r="P180" s="35" t="str">
        <f t="shared" si="105"/>
        <v/>
      </c>
      <c r="Q180" s="35" t="str">
        <f t="shared" si="108"/>
        <v/>
      </c>
      <c r="R180" s="6">
        <f t="shared" si="99"/>
        <v>0</v>
      </c>
      <c r="S180" s="6">
        <f>IF(AND(D180&lt;=L$4,P180&lt;&gt;"Y"),IF(N180&lt;VLOOKUP(O180,Runners!A$5:CY$183,S$1,FALSE),IF(Y$2="zero",0,Y$2),0),0)</f>
        <v>0</v>
      </c>
      <c r="T180" s="6">
        <f t="shared" si="109"/>
        <v>0</v>
      </c>
      <c r="U180" s="2"/>
      <c r="V180" s="2" t="str">
        <f>IF(O180&lt;&gt;"",VLOOKUP(O180,Runners!DE$5:DR$183,V$1,FALSE),"")</f>
        <v/>
      </c>
      <c r="W180" s="19" t="str">
        <f t="shared" si="110"/>
        <v/>
      </c>
    </row>
    <row r="181" spans="3:23" x14ac:dyDescent="0.25">
      <c r="C181" s="3">
        <f>IF(A181&lt;&gt;"",VLOOKUP(A181,Runners!A$5:AX$183,C$1,FALSE),0)</f>
        <v>0</v>
      </c>
      <c r="D181" s="6">
        <f t="shared" si="107"/>
        <v>178</v>
      </c>
      <c r="E181" s="2"/>
      <c r="F181" s="2"/>
      <c r="J181" s="1">
        <f t="shared" si="106"/>
        <v>0</v>
      </c>
      <c r="M181" s="8" t="str">
        <f t="shared" si="102"/>
        <v/>
      </c>
      <c r="N181" s="8" t="str">
        <f t="shared" si="103"/>
        <v/>
      </c>
      <c r="O181" s="1" t="str">
        <f t="shared" si="104"/>
        <v/>
      </c>
      <c r="P181" s="35" t="str">
        <f t="shared" si="105"/>
        <v/>
      </c>
      <c r="Q181" s="35" t="str">
        <f t="shared" si="108"/>
        <v/>
      </c>
      <c r="R181" s="6">
        <f t="shared" si="99"/>
        <v>0</v>
      </c>
      <c r="S181" s="6">
        <f>IF(AND(D181&lt;=L$4,P181&lt;&gt;"Y"),IF(N181&lt;VLOOKUP(O181,Runners!A$5:CY$183,S$1,FALSE),IF(Y$2="zero",0,Y$2),0),0)</f>
        <v>0</v>
      </c>
      <c r="T181" s="6">
        <f t="shared" si="109"/>
        <v>0</v>
      </c>
      <c r="U181" s="2"/>
      <c r="V181" s="2" t="str">
        <f>IF(O181&lt;&gt;"",VLOOKUP(O181,Runners!DE$5:DR$183,V$1,FALSE),"")</f>
        <v/>
      </c>
      <c r="W181" s="19" t="str">
        <f t="shared" si="110"/>
        <v/>
      </c>
    </row>
    <row r="182" spans="3:23" x14ac:dyDescent="0.25">
      <c r="C182" s="3">
        <f>IF(A182&lt;&gt;"",VLOOKUP(A182,Runners!A$5:AX$183,C$1,FALSE),0)</f>
        <v>0</v>
      </c>
      <c r="D182" s="6">
        <f t="shared" si="107"/>
        <v>179</v>
      </c>
      <c r="E182" s="2"/>
      <c r="F182" s="2"/>
      <c r="J182" s="1">
        <f t="shared" si="106"/>
        <v>0</v>
      </c>
      <c r="M182" s="8" t="str">
        <f t="shared" si="102"/>
        <v/>
      </c>
      <c r="N182" s="8" t="str">
        <f t="shared" si="103"/>
        <v/>
      </c>
      <c r="O182" s="1" t="str">
        <f t="shared" si="104"/>
        <v/>
      </c>
      <c r="P182" s="35" t="str">
        <f t="shared" si="105"/>
        <v/>
      </c>
      <c r="Q182" s="35" t="str">
        <f t="shared" si="108"/>
        <v/>
      </c>
      <c r="R182" s="6">
        <f t="shared" si="99"/>
        <v>0</v>
      </c>
      <c r="S182" s="6">
        <f>IF(AND(D182&lt;=L$4,P182&lt;&gt;"Y"),IF(N182&lt;VLOOKUP(O182,Runners!A$5:CY$183,S$1,FALSE),IF(Y$2="zero",0,Y$2),0),0)</f>
        <v>0</v>
      </c>
      <c r="T182" s="6">
        <f t="shared" si="109"/>
        <v>0</v>
      </c>
      <c r="U182" s="2"/>
      <c r="V182" s="2" t="str">
        <f>IF(O182&lt;&gt;"",VLOOKUP(O182,Runners!DE$5:DR$183,V$1,FALSE),"")</f>
        <v/>
      </c>
      <c r="W182" s="19" t="str">
        <f t="shared" si="110"/>
        <v/>
      </c>
    </row>
    <row r="183" spans="3:23" x14ac:dyDescent="0.25">
      <c r="C183" s="3">
        <f>IF(A183&lt;&gt;"",VLOOKUP(A183,Runners!A$5:AX$183,C$1,FALSE),0)</f>
        <v>0</v>
      </c>
      <c r="D183" s="6">
        <f t="shared" si="107"/>
        <v>180</v>
      </c>
      <c r="E183" s="2"/>
      <c r="F183" s="2"/>
      <c r="J183" s="1">
        <f t="shared" si="106"/>
        <v>0</v>
      </c>
      <c r="M183" s="8" t="str">
        <f t="shared" si="102"/>
        <v/>
      </c>
      <c r="N183" s="8" t="str">
        <f t="shared" si="103"/>
        <v/>
      </c>
      <c r="O183" s="1" t="str">
        <f t="shared" si="104"/>
        <v/>
      </c>
      <c r="P183" s="35" t="str">
        <f t="shared" si="105"/>
        <v/>
      </c>
      <c r="Q183" s="35" t="str">
        <f t="shared" si="108"/>
        <v/>
      </c>
      <c r="R183" s="6">
        <f t="shared" si="99"/>
        <v>0</v>
      </c>
      <c r="S183" s="6">
        <f>IF(AND(D183&lt;=L$4,P183&lt;&gt;"Y"),IF(N183&lt;VLOOKUP(O183,Runners!A$5:CY$183,S$1,FALSE),IF(Y$2="zero",0,Y$2),0),0)</f>
        <v>0</v>
      </c>
      <c r="T183" s="6">
        <f t="shared" si="109"/>
        <v>0</v>
      </c>
      <c r="U183" s="2"/>
      <c r="V183" s="2" t="str">
        <f>IF(O183&lt;&gt;"",VLOOKUP(O183,Runners!DE$5:DR$183,V$1,FALSE),"")</f>
        <v/>
      </c>
      <c r="W183" s="19" t="str">
        <f t="shared" si="110"/>
        <v/>
      </c>
    </row>
    <row r="184" spans="3:23" x14ac:dyDescent="0.25">
      <c r="C184" s="3">
        <f>IF(A184&lt;&gt;"",VLOOKUP(A184,Runners!A$5:AX$183,C$1,FALSE),0)</f>
        <v>0</v>
      </c>
      <c r="D184" s="6">
        <f t="shared" si="107"/>
        <v>181</v>
      </c>
      <c r="E184" s="2"/>
      <c r="F184" s="2"/>
      <c r="J184" s="1">
        <f t="shared" si="106"/>
        <v>0</v>
      </c>
      <c r="M184" s="8" t="str">
        <f t="shared" si="102"/>
        <v/>
      </c>
      <c r="N184" s="8" t="str">
        <f t="shared" si="103"/>
        <v/>
      </c>
      <c r="O184" s="1" t="str">
        <f t="shared" si="104"/>
        <v/>
      </c>
      <c r="P184" s="35" t="str">
        <f t="shared" si="105"/>
        <v/>
      </c>
      <c r="Q184" s="35" t="str">
        <f t="shared" si="108"/>
        <v/>
      </c>
      <c r="R184" s="6">
        <f t="shared" si="99"/>
        <v>0</v>
      </c>
      <c r="S184" s="6">
        <f>IF(AND(D184&lt;=L$4,P184&lt;&gt;"Y"),IF(N184&lt;VLOOKUP(O184,Runners!A$5:CY$183,S$1,FALSE),IF(Y$2="zero",0,Y$2),0),0)</f>
        <v>0</v>
      </c>
      <c r="T184" s="6">
        <f t="shared" si="109"/>
        <v>0</v>
      </c>
      <c r="U184" s="2"/>
      <c r="V184" s="2" t="str">
        <f>IF(O184&lt;&gt;"",VLOOKUP(O184,Runners!DE$5:DR$183,V$1,FALSE),"")</f>
        <v/>
      </c>
      <c r="W184" s="19" t="str">
        <f t="shared" si="110"/>
        <v/>
      </c>
    </row>
    <row r="185" spans="3:23" x14ac:dyDescent="0.25">
      <c r="C185" s="3">
        <f>IF(A185&lt;&gt;"",VLOOKUP(A185,Runners!A$5:AX$183,C$1,FALSE),0)</f>
        <v>0</v>
      </c>
      <c r="D185" s="6">
        <f t="shared" si="107"/>
        <v>182</v>
      </c>
      <c r="E185" s="2"/>
      <c r="F185" s="2"/>
      <c r="J185" s="1">
        <f t="shared" si="106"/>
        <v>0</v>
      </c>
      <c r="M185" s="8" t="str">
        <f t="shared" si="102"/>
        <v/>
      </c>
      <c r="N185" s="8" t="str">
        <f t="shared" si="103"/>
        <v/>
      </c>
      <c r="O185" s="1" t="str">
        <f t="shared" si="104"/>
        <v/>
      </c>
      <c r="P185" s="35" t="str">
        <f t="shared" si="105"/>
        <v/>
      </c>
      <c r="Q185" s="35" t="str">
        <f t="shared" si="108"/>
        <v/>
      </c>
      <c r="R185" s="6">
        <f t="shared" si="99"/>
        <v>0</v>
      </c>
      <c r="S185" s="6">
        <f>IF(AND(D185&lt;=L$4,P185&lt;&gt;"Y"),IF(N185&lt;VLOOKUP(O185,Runners!A$5:CY$183,S$1,FALSE),IF(Y$2="zero",0,Y$2),0),0)</f>
        <v>0</v>
      </c>
      <c r="T185" s="6">
        <f t="shared" si="109"/>
        <v>0</v>
      </c>
      <c r="U185" s="2"/>
      <c r="V185" s="2" t="str">
        <f>IF(O185&lt;&gt;"",VLOOKUP(O185,Runners!DE$5:DR$183,V$1,FALSE),"")</f>
        <v/>
      </c>
      <c r="W185" s="19" t="str">
        <f t="shared" si="110"/>
        <v/>
      </c>
    </row>
    <row r="186" spans="3:23" x14ac:dyDescent="0.25">
      <c r="C186" s="3">
        <f>IF(A186&lt;&gt;"",VLOOKUP(A186,Runners!A$5:AX$183,C$1,FALSE),0)</f>
        <v>0</v>
      </c>
      <c r="D186" s="6">
        <f t="shared" si="107"/>
        <v>183</v>
      </c>
      <c r="E186" s="2"/>
      <c r="F186" s="2"/>
      <c r="J186" s="1">
        <f t="shared" si="106"/>
        <v>0</v>
      </c>
      <c r="M186" s="8" t="str">
        <f t="shared" si="102"/>
        <v/>
      </c>
      <c r="N186" s="8" t="str">
        <f t="shared" si="103"/>
        <v/>
      </c>
      <c r="O186" s="1" t="str">
        <f t="shared" si="104"/>
        <v/>
      </c>
      <c r="P186" s="35" t="str">
        <f t="shared" si="105"/>
        <v/>
      </c>
      <c r="Q186" s="35" t="str">
        <f t="shared" si="108"/>
        <v/>
      </c>
      <c r="R186" s="6">
        <f t="shared" si="99"/>
        <v>0</v>
      </c>
      <c r="S186" s="6">
        <f>IF(AND(D186&lt;=L$4,P186&lt;&gt;"Y"),IF(N186&lt;VLOOKUP(O186,Runners!A$5:CY$183,S$1,FALSE),IF(Y$2="zero",0,Y$2),0),0)</f>
        <v>0</v>
      </c>
      <c r="T186" s="6">
        <f t="shared" si="109"/>
        <v>0</v>
      </c>
      <c r="U186" s="2"/>
      <c r="V186" s="2" t="str">
        <f>IF(O186&lt;&gt;"",VLOOKUP(O186,Runners!DE$5:DR$183,V$1,FALSE),"")</f>
        <v/>
      </c>
      <c r="W186" s="19" t="str">
        <f t="shared" si="110"/>
        <v/>
      </c>
    </row>
    <row r="187" spans="3:23" x14ac:dyDescent="0.25">
      <c r="C187" s="3">
        <f>IF(A187&lt;&gt;"",VLOOKUP(A187,Runners!A$5:AX$183,C$1,FALSE),0)</f>
        <v>0</v>
      </c>
      <c r="D187" s="6">
        <f t="shared" si="107"/>
        <v>184</v>
      </c>
      <c r="E187" s="2"/>
      <c r="F187" s="2"/>
      <c r="J187" s="1">
        <f t="shared" si="106"/>
        <v>0</v>
      </c>
      <c r="M187" s="8" t="str">
        <f t="shared" ref="M187:M207" si="111">IF(D187&lt;=L$4,SMALL(E$4:E$208,D187),"")</f>
        <v/>
      </c>
      <c r="N187" s="8" t="str">
        <f t="shared" ref="N187:N207" si="112">IF(D187&lt;=L$4,VLOOKUP(M187,E$4:F$208,2,FALSE),"")</f>
        <v/>
      </c>
      <c r="O187" s="1" t="str">
        <f t="shared" ref="O187:O207" si="113">IF(D187&lt;=L$4,VLOOKUP(M187,E$4:J$208,6,FALSE),"")</f>
        <v/>
      </c>
      <c r="P187" s="35" t="str">
        <f t="shared" ref="P187:P207" si="114">IF(D187&lt;=L$4,VLOOKUP(O187,A$4:B$208,2,FALSE),"")</f>
        <v/>
      </c>
      <c r="Q187" s="35" t="str">
        <f t="shared" si="108"/>
        <v/>
      </c>
      <c r="R187" s="6">
        <f t="shared" si="99"/>
        <v>0</v>
      </c>
      <c r="S187" s="6">
        <f>IF(AND(D187&lt;=L$4,P187&lt;&gt;"Y"),IF(N187&lt;VLOOKUP(O187,Runners!A$5:CY$183,S$1,FALSE),IF(Y$2="zero",0,Y$2),0),0)</f>
        <v>0</v>
      </c>
      <c r="T187" s="6">
        <f t="shared" si="109"/>
        <v>0</v>
      </c>
      <c r="U187" s="2"/>
      <c r="V187" s="2" t="str">
        <f>IF(O187&lt;&gt;"",VLOOKUP(O187,Runners!DE$5:DR$183,V$1,FALSE),"")</f>
        <v/>
      </c>
      <c r="W187" s="19" t="str">
        <f t="shared" si="110"/>
        <v/>
      </c>
    </row>
    <row r="188" spans="3:23" x14ac:dyDescent="0.25">
      <c r="C188" s="3">
        <f>IF(A188&lt;&gt;"",VLOOKUP(A188,Runners!A$5:AX$183,C$1,FALSE),0)</f>
        <v>0</v>
      </c>
      <c r="D188" s="6">
        <f t="shared" si="107"/>
        <v>185</v>
      </c>
      <c r="E188" s="2"/>
      <c r="F188" s="2"/>
      <c r="J188" s="1">
        <f t="shared" si="106"/>
        <v>0</v>
      </c>
      <c r="M188" s="8" t="str">
        <f t="shared" si="111"/>
        <v/>
      </c>
      <c r="N188" s="8" t="str">
        <f t="shared" si="112"/>
        <v/>
      </c>
      <c r="O188" s="1" t="str">
        <f t="shared" si="113"/>
        <v/>
      </c>
      <c r="P188" s="35" t="str">
        <f t="shared" si="114"/>
        <v/>
      </c>
      <c r="Q188" s="35" t="str">
        <f t="shared" si="108"/>
        <v/>
      </c>
      <c r="R188" s="6">
        <f t="shared" si="99"/>
        <v>0</v>
      </c>
      <c r="S188" s="6">
        <f>IF(AND(D188&lt;=L$4,P188&lt;&gt;"Y"),IF(N188&lt;VLOOKUP(O188,Runners!A$5:CY$183,S$1,FALSE),IF(Y$2="zero",0,Y$2),0),0)</f>
        <v>0</v>
      </c>
      <c r="T188" s="6">
        <f t="shared" si="109"/>
        <v>0</v>
      </c>
      <c r="U188" s="2"/>
      <c r="V188" s="2" t="str">
        <f>IF(O188&lt;&gt;"",VLOOKUP(O188,Runners!DE$5:DR$183,V$1,FALSE),"")</f>
        <v/>
      </c>
      <c r="W188" s="19" t="str">
        <f t="shared" si="110"/>
        <v/>
      </c>
    </row>
    <row r="189" spans="3:23" x14ac:dyDescent="0.25">
      <c r="C189" s="3">
        <f>IF(A189&lt;&gt;"",VLOOKUP(A189,Runners!A$5:AX$183,C$1,FALSE),0)</f>
        <v>0</v>
      </c>
      <c r="D189" s="6">
        <f t="shared" si="107"/>
        <v>186</v>
      </c>
      <c r="E189" s="2"/>
      <c r="F189" s="2"/>
      <c r="J189" s="1">
        <f t="shared" si="106"/>
        <v>0</v>
      </c>
      <c r="M189" s="8" t="str">
        <f t="shared" si="111"/>
        <v/>
      </c>
      <c r="N189" s="8" t="str">
        <f t="shared" si="112"/>
        <v/>
      </c>
      <c r="O189" s="1" t="str">
        <f t="shared" si="113"/>
        <v/>
      </c>
      <c r="P189" s="35" t="str">
        <f t="shared" si="114"/>
        <v/>
      </c>
      <c r="Q189" s="35" t="str">
        <f t="shared" si="108"/>
        <v/>
      </c>
      <c r="R189" s="6">
        <f t="shared" si="99"/>
        <v>0</v>
      </c>
      <c r="S189" s="6">
        <f>IF(AND(D189&lt;=L$4,P189&lt;&gt;"Y"),IF(N189&lt;VLOOKUP(O189,Runners!A$5:CY$183,S$1,FALSE),IF(Y$2="zero",0,Y$2),0),0)</f>
        <v>0</v>
      </c>
      <c r="T189" s="6">
        <f t="shared" si="109"/>
        <v>0</v>
      </c>
      <c r="U189" s="2"/>
      <c r="V189" s="2" t="str">
        <f>IF(O189&lt;&gt;"",VLOOKUP(O189,Runners!DE$5:DR$183,V$1,FALSE),"")</f>
        <v/>
      </c>
      <c r="W189" s="19" t="str">
        <f t="shared" si="110"/>
        <v/>
      </c>
    </row>
    <row r="190" spans="3:23" x14ac:dyDescent="0.25">
      <c r="C190" s="3">
        <f>IF(A190&lt;&gt;"",VLOOKUP(A190,Runners!A$5:AX$183,C$1,FALSE),0)</f>
        <v>0</v>
      </c>
      <c r="D190" s="6">
        <f t="shared" si="107"/>
        <v>187</v>
      </c>
      <c r="E190" s="2"/>
      <c r="F190" s="2"/>
      <c r="J190" s="1">
        <f t="shared" si="106"/>
        <v>0</v>
      </c>
      <c r="M190" s="8" t="str">
        <f t="shared" si="111"/>
        <v/>
      </c>
      <c r="N190" s="8" t="str">
        <f t="shared" si="112"/>
        <v/>
      </c>
      <c r="O190" s="1" t="str">
        <f t="shared" si="113"/>
        <v/>
      </c>
      <c r="P190" s="35" t="str">
        <f t="shared" si="114"/>
        <v/>
      </c>
      <c r="Q190" s="35" t="str">
        <f t="shared" si="108"/>
        <v/>
      </c>
      <c r="R190" s="6">
        <f t="shared" si="99"/>
        <v>0</v>
      </c>
      <c r="S190" s="6">
        <f>IF(AND(D190&lt;=L$4,P190&lt;&gt;"Y"),IF(N190&lt;VLOOKUP(O190,Runners!A$5:CY$183,S$1,FALSE),IF(Y$2="zero",0,Y$2),0),0)</f>
        <v>0</v>
      </c>
      <c r="T190" s="6">
        <f t="shared" si="109"/>
        <v>0</v>
      </c>
      <c r="U190" s="2"/>
      <c r="V190" s="2" t="str">
        <f>IF(O190&lt;&gt;"",VLOOKUP(O190,Runners!DE$5:DR$183,V$1,FALSE),"")</f>
        <v/>
      </c>
      <c r="W190" s="19" t="str">
        <f t="shared" si="110"/>
        <v/>
      </c>
    </row>
    <row r="191" spans="3:23" x14ac:dyDescent="0.25">
      <c r="C191" s="3">
        <f>IF(A191&lt;&gt;"",VLOOKUP(A191,Runners!A$5:AX$183,C$1,FALSE),0)</f>
        <v>0</v>
      </c>
      <c r="D191" s="6">
        <f t="shared" si="107"/>
        <v>188</v>
      </c>
      <c r="E191" s="2"/>
      <c r="F191" s="2"/>
      <c r="J191" s="1">
        <f t="shared" si="106"/>
        <v>0</v>
      </c>
      <c r="M191" s="8" t="str">
        <f t="shared" si="111"/>
        <v/>
      </c>
      <c r="N191" s="8" t="str">
        <f t="shared" si="112"/>
        <v/>
      </c>
      <c r="O191" s="1" t="str">
        <f t="shared" si="113"/>
        <v/>
      </c>
      <c r="P191" s="35" t="str">
        <f t="shared" si="114"/>
        <v/>
      </c>
      <c r="Q191" s="35" t="str">
        <f t="shared" si="108"/>
        <v/>
      </c>
      <c r="R191" s="6">
        <f t="shared" si="99"/>
        <v>0</v>
      </c>
      <c r="S191" s="6">
        <f>IF(AND(D191&lt;=L$4,P191&lt;&gt;"Y"),IF(N191&lt;VLOOKUP(O191,Runners!A$5:CY$183,S$1,FALSE),IF(Y$2="zero",0,Y$2),0),0)</f>
        <v>0</v>
      </c>
      <c r="T191" s="6">
        <f t="shared" si="109"/>
        <v>0</v>
      </c>
      <c r="U191" s="2"/>
      <c r="V191" s="2" t="str">
        <f>IF(O191&lt;&gt;"",VLOOKUP(O191,Runners!DE$5:DR$183,V$1,FALSE),"")</f>
        <v/>
      </c>
      <c r="W191" s="19" t="str">
        <f t="shared" si="110"/>
        <v/>
      </c>
    </row>
    <row r="192" spans="3:23" x14ac:dyDescent="0.25">
      <c r="C192" s="3">
        <f>IF(A192&lt;&gt;"",VLOOKUP(A192,Runners!A$5:AX$183,C$1,FALSE),0)</f>
        <v>0</v>
      </c>
      <c r="D192" s="6">
        <f t="shared" si="107"/>
        <v>189</v>
      </c>
      <c r="E192" s="2"/>
      <c r="F192" s="2"/>
      <c r="J192" s="1">
        <f t="shared" si="106"/>
        <v>0</v>
      </c>
      <c r="M192" s="8" t="str">
        <f t="shared" si="111"/>
        <v/>
      </c>
      <c r="N192" s="8" t="str">
        <f t="shared" si="112"/>
        <v/>
      </c>
      <c r="O192" s="1" t="str">
        <f t="shared" si="113"/>
        <v/>
      </c>
      <c r="P192" s="35" t="str">
        <f t="shared" si="114"/>
        <v/>
      </c>
      <c r="Q192" s="35" t="str">
        <f t="shared" si="108"/>
        <v/>
      </c>
      <c r="R192" s="6">
        <f t="shared" si="99"/>
        <v>0</v>
      </c>
      <c r="S192" s="6">
        <f>IF(AND(D192&lt;=L$4,P192&lt;&gt;"Y"),IF(N192&lt;VLOOKUP(O192,Runners!A$5:CY$183,S$1,FALSE),IF(Y$2="zero",0,Y$2),0),0)</f>
        <v>0</v>
      </c>
      <c r="T192" s="6">
        <f t="shared" si="109"/>
        <v>0</v>
      </c>
      <c r="U192" s="2"/>
      <c r="V192" s="2" t="str">
        <f>IF(O192&lt;&gt;"",VLOOKUP(O192,Runners!DE$5:DR$183,V$1,FALSE),"")</f>
        <v/>
      </c>
      <c r="W192" s="19" t="str">
        <f t="shared" si="110"/>
        <v/>
      </c>
    </row>
    <row r="193" spans="3:23" x14ac:dyDescent="0.25">
      <c r="C193" s="3">
        <f>IF(A193&lt;&gt;"",VLOOKUP(A193,Runners!A$5:AX$183,C$1,FALSE),0)</f>
        <v>0</v>
      </c>
      <c r="D193" s="6">
        <f t="shared" si="107"/>
        <v>190</v>
      </c>
      <c r="E193" s="2"/>
      <c r="F193" s="2"/>
      <c r="J193" s="1">
        <f t="shared" si="106"/>
        <v>0</v>
      </c>
      <c r="M193" s="8" t="str">
        <f t="shared" si="111"/>
        <v/>
      </c>
      <c r="N193" s="8" t="str">
        <f t="shared" si="112"/>
        <v/>
      </c>
      <c r="O193" s="1" t="str">
        <f t="shared" si="113"/>
        <v/>
      </c>
      <c r="P193" s="35" t="str">
        <f t="shared" si="114"/>
        <v/>
      </c>
      <c r="Q193" s="35" t="str">
        <f t="shared" si="108"/>
        <v/>
      </c>
      <c r="R193" s="6">
        <f t="shared" si="99"/>
        <v>0</v>
      </c>
      <c r="S193" s="6">
        <f>IF(AND(D193&lt;=L$4,P193&lt;&gt;"Y"),IF(N193&lt;VLOOKUP(O193,Runners!A$5:CY$183,S$1,FALSE),IF(Y$2="zero",0,Y$2),0),0)</f>
        <v>0</v>
      </c>
      <c r="T193" s="6">
        <f t="shared" si="109"/>
        <v>0</v>
      </c>
      <c r="U193" s="2"/>
      <c r="V193" s="2" t="str">
        <f>IF(O193&lt;&gt;"",VLOOKUP(O193,Runners!DE$5:DR$183,V$1,FALSE),"")</f>
        <v/>
      </c>
      <c r="W193" s="19" t="str">
        <f t="shared" si="110"/>
        <v/>
      </c>
    </row>
    <row r="194" spans="3:23" x14ac:dyDescent="0.25">
      <c r="C194" s="3">
        <f>IF(A194&lt;&gt;"",VLOOKUP(A194,Runners!A$5:AX$183,C$1,FALSE),0)</f>
        <v>0</v>
      </c>
      <c r="D194" s="6">
        <f t="shared" si="107"/>
        <v>191</v>
      </c>
      <c r="E194" s="2"/>
      <c r="F194" s="2"/>
      <c r="J194" s="1">
        <f t="shared" si="106"/>
        <v>0</v>
      </c>
      <c r="M194" s="8" t="str">
        <f t="shared" si="111"/>
        <v/>
      </c>
      <c r="N194" s="8" t="str">
        <f t="shared" si="112"/>
        <v/>
      </c>
      <c r="O194" s="1" t="str">
        <f t="shared" si="113"/>
        <v/>
      </c>
      <c r="P194" s="35" t="str">
        <f t="shared" si="114"/>
        <v/>
      </c>
      <c r="Q194" s="35" t="str">
        <f t="shared" si="108"/>
        <v/>
      </c>
      <c r="R194" s="6">
        <f t="shared" si="99"/>
        <v>0</v>
      </c>
      <c r="S194" s="6">
        <f>IF(AND(D194&lt;=L$4,P194&lt;&gt;"Y"),IF(N194&lt;VLOOKUP(O194,Runners!A$5:CY$183,S$1,FALSE),IF(Y$2="zero",0,Y$2),0),0)</f>
        <v>0</v>
      </c>
      <c r="T194" s="6">
        <f t="shared" si="109"/>
        <v>0</v>
      </c>
      <c r="U194" s="2"/>
      <c r="V194" s="2" t="str">
        <f>IF(O194&lt;&gt;"",VLOOKUP(O194,Runners!DE$5:DR$183,V$1,FALSE),"")</f>
        <v/>
      </c>
      <c r="W194" s="19" t="str">
        <f t="shared" si="110"/>
        <v/>
      </c>
    </row>
    <row r="195" spans="3:23" x14ac:dyDescent="0.25">
      <c r="C195" s="3">
        <f>IF(A195&lt;&gt;"",VLOOKUP(A195,Runners!A$5:AX$183,C$1,FALSE),0)</f>
        <v>0</v>
      </c>
      <c r="D195" s="6">
        <f t="shared" si="107"/>
        <v>192</v>
      </c>
      <c r="E195" s="2"/>
      <c r="F195" s="2"/>
      <c r="J195" s="1">
        <f t="shared" si="106"/>
        <v>0</v>
      </c>
      <c r="M195" s="8" t="str">
        <f t="shared" si="111"/>
        <v/>
      </c>
      <c r="N195" s="8" t="str">
        <f t="shared" si="112"/>
        <v/>
      </c>
      <c r="O195" s="1" t="str">
        <f t="shared" si="113"/>
        <v/>
      </c>
      <c r="P195" s="35" t="str">
        <f t="shared" si="114"/>
        <v/>
      </c>
      <c r="Q195" s="35" t="str">
        <f t="shared" si="108"/>
        <v/>
      </c>
      <c r="R195" s="6">
        <f t="shared" si="99"/>
        <v>0</v>
      </c>
      <c r="S195" s="6">
        <f>IF(AND(D195&lt;=L$4,P195&lt;&gt;"Y"),IF(N195&lt;VLOOKUP(O195,Runners!A$5:CY$183,S$1,FALSE),IF(Y$2="zero",0,Y$2),0),0)</f>
        <v>0</v>
      </c>
      <c r="T195" s="6">
        <f t="shared" si="109"/>
        <v>0</v>
      </c>
      <c r="U195" s="2"/>
      <c r="V195" s="2" t="str">
        <f>IF(O195&lt;&gt;"",VLOOKUP(O195,Runners!DE$5:DR$183,V$1,FALSE),"")</f>
        <v/>
      </c>
      <c r="W195" s="19" t="str">
        <f t="shared" si="110"/>
        <v/>
      </c>
    </row>
    <row r="196" spans="3:23" x14ac:dyDescent="0.25">
      <c r="C196" s="3">
        <f>IF(A196&lt;&gt;"",VLOOKUP(A196,Runners!A$5:AX$183,C$1,FALSE),0)</f>
        <v>0</v>
      </c>
      <c r="D196" s="6">
        <f t="shared" si="107"/>
        <v>193</v>
      </c>
      <c r="E196" s="2"/>
      <c r="F196" s="2"/>
      <c r="J196" s="1">
        <f t="shared" si="106"/>
        <v>0</v>
      </c>
      <c r="M196" s="8" t="str">
        <f t="shared" si="111"/>
        <v/>
      </c>
      <c r="N196" s="8" t="str">
        <f t="shared" si="112"/>
        <v/>
      </c>
      <c r="O196" s="1" t="str">
        <f t="shared" si="113"/>
        <v/>
      </c>
      <c r="P196" s="35" t="str">
        <f t="shared" si="114"/>
        <v/>
      </c>
      <c r="Q196" s="35" t="str">
        <f t="shared" si="108"/>
        <v/>
      </c>
      <c r="R196" s="6">
        <f t="shared" si="99"/>
        <v>0</v>
      </c>
      <c r="S196" s="6">
        <f>IF(AND(D196&lt;=L$4,P196&lt;&gt;"Y"),IF(N196&lt;VLOOKUP(O196,Runners!A$5:CY$183,S$1,FALSE),IF(Y$2="zero",0,Y$2),0),0)</f>
        <v>0</v>
      </c>
      <c r="T196" s="6">
        <f t="shared" si="109"/>
        <v>0</v>
      </c>
      <c r="U196" s="2"/>
      <c r="V196" s="2" t="str">
        <f>IF(O196&lt;&gt;"",VLOOKUP(O196,Runners!DE$5:DR$183,V$1,FALSE),"")</f>
        <v/>
      </c>
      <c r="W196" s="19" t="str">
        <f t="shared" si="110"/>
        <v/>
      </c>
    </row>
    <row r="197" spans="3:23" x14ac:dyDescent="0.25">
      <c r="C197" s="3">
        <f>IF(A197&lt;&gt;"",VLOOKUP(A197,Runners!A$5:AX$183,C$1,FALSE),0)</f>
        <v>0</v>
      </c>
      <c r="D197" s="6">
        <f t="shared" si="107"/>
        <v>194</v>
      </c>
      <c r="E197" s="2"/>
      <c r="F197" s="2"/>
      <c r="J197" s="1">
        <f t="shared" si="106"/>
        <v>0</v>
      </c>
      <c r="M197" s="8" t="str">
        <f t="shared" si="111"/>
        <v/>
      </c>
      <c r="N197" s="8" t="str">
        <f t="shared" si="112"/>
        <v/>
      </c>
      <c r="O197" s="1" t="str">
        <f t="shared" si="113"/>
        <v/>
      </c>
      <c r="P197" s="35" t="str">
        <f t="shared" si="114"/>
        <v/>
      </c>
      <c r="Q197" s="35" t="str">
        <f t="shared" si="108"/>
        <v/>
      </c>
      <c r="R197" s="6">
        <f t="shared" si="99"/>
        <v>0</v>
      </c>
      <c r="S197" s="6">
        <f>IF(AND(D197&lt;=L$4,P197&lt;&gt;"Y"),IF(N197&lt;VLOOKUP(O197,Runners!A$5:CY$183,S$1,FALSE),IF(Y$2="zero",0,Y$2),0),0)</f>
        <v>0</v>
      </c>
      <c r="T197" s="6">
        <f t="shared" si="109"/>
        <v>0</v>
      </c>
      <c r="U197" s="2"/>
      <c r="V197" s="2" t="str">
        <f>IF(O197&lt;&gt;"",VLOOKUP(O197,Runners!DE$5:DR$183,V$1,FALSE),"")</f>
        <v/>
      </c>
      <c r="W197" s="19" t="str">
        <f t="shared" si="110"/>
        <v/>
      </c>
    </row>
    <row r="198" spans="3:23" x14ac:dyDescent="0.25">
      <c r="C198" s="3">
        <f>IF(A198&lt;&gt;"",VLOOKUP(A198,Runners!A$5:AX$183,C$1,FALSE),0)</f>
        <v>0</v>
      </c>
      <c r="D198" s="6">
        <f t="shared" si="107"/>
        <v>195</v>
      </c>
      <c r="E198" s="2"/>
      <c r="F198" s="2"/>
      <c r="J198" s="1">
        <f t="shared" si="106"/>
        <v>0</v>
      </c>
      <c r="M198" s="8" t="str">
        <f t="shared" si="111"/>
        <v/>
      </c>
      <c r="N198" s="8" t="str">
        <f t="shared" si="112"/>
        <v/>
      </c>
      <c r="O198" s="1" t="str">
        <f t="shared" si="113"/>
        <v/>
      </c>
      <c r="P198" s="35" t="str">
        <f t="shared" si="114"/>
        <v/>
      </c>
      <c r="Q198" s="35" t="str">
        <f t="shared" si="108"/>
        <v/>
      </c>
      <c r="R198" s="6">
        <f t="shared" si="99"/>
        <v>0</v>
      </c>
      <c r="S198" s="6">
        <f>IF(AND(D198&lt;=L$4,P198&lt;&gt;"Y"),IF(N198&lt;VLOOKUP(O198,Runners!A$5:CY$183,S$1,FALSE),IF(Y$2="zero",0,Y$2),0),0)</f>
        <v>0</v>
      </c>
      <c r="T198" s="6">
        <f t="shared" si="109"/>
        <v>0</v>
      </c>
      <c r="U198" s="2"/>
      <c r="V198" s="2" t="str">
        <f>IF(O198&lt;&gt;"",VLOOKUP(O198,Runners!DE$5:DR$183,V$1,FALSE),"")</f>
        <v/>
      </c>
      <c r="W198" s="19" t="str">
        <f t="shared" si="110"/>
        <v/>
      </c>
    </row>
    <row r="199" spans="3:23" x14ac:dyDescent="0.25">
      <c r="C199" s="3">
        <f>IF(A199&lt;&gt;"",VLOOKUP(A199,Runners!A$5:AX$183,C$1,FALSE),0)</f>
        <v>0</v>
      </c>
      <c r="D199" s="6">
        <f t="shared" si="107"/>
        <v>196</v>
      </c>
      <c r="E199" s="2"/>
      <c r="F199" s="2"/>
      <c r="J199" s="1">
        <f t="shared" si="106"/>
        <v>0</v>
      </c>
      <c r="M199" s="8" t="str">
        <f t="shared" si="111"/>
        <v/>
      </c>
      <c r="N199" s="8" t="str">
        <f t="shared" si="112"/>
        <v/>
      </c>
      <c r="O199" s="1" t="str">
        <f t="shared" si="113"/>
        <v/>
      </c>
      <c r="P199" s="35" t="str">
        <f t="shared" si="114"/>
        <v/>
      </c>
      <c r="Q199" s="35" t="str">
        <f t="shared" si="108"/>
        <v/>
      </c>
      <c r="R199" s="6">
        <f t="shared" si="99"/>
        <v>0</v>
      </c>
      <c r="S199" s="6">
        <f>IF(AND(D199&lt;=L$4,P199&lt;&gt;"Y"),IF(N199&lt;VLOOKUP(O199,Runners!A$5:CY$183,S$1,FALSE),IF(Y$2="zero",0,Y$2),0),0)</f>
        <v>0</v>
      </c>
      <c r="T199" s="6">
        <f t="shared" si="109"/>
        <v>0</v>
      </c>
      <c r="U199" s="2"/>
      <c r="V199" s="2" t="str">
        <f>IF(O199&lt;&gt;"",VLOOKUP(O199,Runners!DE$5:DR$183,V$1,FALSE),"")</f>
        <v/>
      </c>
      <c r="W199" s="19" t="str">
        <f t="shared" si="110"/>
        <v/>
      </c>
    </row>
    <row r="200" spans="3:23" x14ac:dyDescent="0.25">
      <c r="C200" s="3">
        <f>IF(A200&lt;&gt;"",VLOOKUP(A200,Runners!A$5:AX$183,C$1,FALSE),0)</f>
        <v>0</v>
      </c>
      <c r="D200" s="6">
        <f t="shared" si="107"/>
        <v>197</v>
      </c>
      <c r="E200" s="2"/>
      <c r="F200" s="2"/>
      <c r="J200" s="1">
        <f t="shared" si="106"/>
        <v>0</v>
      </c>
      <c r="M200" s="8" t="str">
        <f t="shared" si="111"/>
        <v/>
      </c>
      <c r="N200" s="8" t="str">
        <f t="shared" si="112"/>
        <v/>
      </c>
      <c r="O200" s="1" t="str">
        <f t="shared" si="113"/>
        <v/>
      </c>
      <c r="P200" s="35" t="str">
        <f t="shared" si="114"/>
        <v/>
      </c>
      <c r="Q200" s="35" t="str">
        <f t="shared" si="108"/>
        <v/>
      </c>
      <c r="R200" s="6">
        <f t="shared" si="99"/>
        <v>0</v>
      </c>
      <c r="S200" s="6">
        <f>IF(AND(D200&lt;=L$4,P200&lt;&gt;"Y"),IF(N200&lt;VLOOKUP(O200,Runners!A$5:CY$183,S$1,FALSE),IF(Y$2="zero",0,Y$2),0),0)</f>
        <v>0</v>
      </c>
      <c r="T200" s="6">
        <f t="shared" si="109"/>
        <v>0</v>
      </c>
      <c r="U200" s="2"/>
      <c r="V200" s="2" t="str">
        <f>IF(O200&lt;&gt;"",VLOOKUP(O200,Runners!DE$5:DR$183,V$1,FALSE),"")</f>
        <v/>
      </c>
      <c r="W200" s="19" t="str">
        <f t="shared" si="110"/>
        <v/>
      </c>
    </row>
    <row r="201" spans="3:23" x14ac:dyDescent="0.25">
      <c r="C201" s="3">
        <f>IF(A201&lt;&gt;"",VLOOKUP(A201,Runners!A$5:AX$183,C$1,FALSE),0)</f>
        <v>0</v>
      </c>
      <c r="D201" s="6">
        <f t="shared" si="107"/>
        <v>198</v>
      </c>
      <c r="E201" s="2"/>
      <c r="F201" s="2"/>
      <c r="J201" s="1">
        <f t="shared" si="106"/>
        <v>0</v>
      </c>
      <c r="M201" s="8" t="str">
        <f t="shared" si="111"/>
        <v/>
      </c>
      <c r="N201" s="8" t="str">
        <f t="shared" si="112"/>
        <v/>
      </c>
      <c r="O201" s="1" t="str">
        <f t="shared" si="113"/>
        <v/>
      </c>
      <c r="P201" s="35" t="str">
        <f t="shared" si="114"/>
        <v/>
      </c>
      <c r="Q201" s="35" t="str">
        <f t="shared" si="108"/>
        <v/>
      </c>
      <c r="R201" s="6">
        <f t="shared" si="99"/>
        <v>0</v>
      </c>
      <c r="S201" s="6">
        <f>IF(AND(D201&lt;=L$4,P201&lt;&gt;"Y"),IF(N201&lt;VLOOKUP(O201,Runners!A$5:CY$183,S$1,FALSE),IF(Y$2="zero",0,Y$2),0),0)</f>
        <v>0</v>
      </c>
      <c r="T201" s="6">
        <f t="shared" si="109"/>
        <v>0</v>
      </c>
      <c r="U201" s="2"/>
      <c r="V201" s="2" t="str">
        <f>IF(O201&lt;&gt;"",VLOOKUP(O201,Runners!DE$5:DR$183,V$1,FALSE),"")</f>
        <v/>
      </c>
      <c r="W201" s="19" t="str">
        <f t="shared" si="110"/>
        <v/>
      </c>
    </row>
    <row r="202" spans="3:23" x14ac:dyDescent="0.25">
      <c r="C202" s="3">
        <f>IF(A202&lt;&gt;"",VLOOKUP(A202,Runners!A$5:AX$183,C$1,FALSE),0)</f>
        <v>0</v>
      </c>
      <c r="D202" s="6">
        <f t="shared" si="107"/>
        <v>199</v>
      </c>
      <c r="E202" s="2"/>
      <c r="F202" s="2"/>
      <c r="J202" s="1">
        <f t="shared" si="106"/>
        <v>0</v>
      </c>
      <c r="M202" s="8" t="str">
        <f t="shared" si="111"/>
        <v/>
      </c>
      <c r="N202" s="8" t="str">
        <f t="shared" si="112"/>
        <v/>
      </c>
      <c r="O202" s="1" t="str">
        <f t="shared" si="113"/>
        <v/>
      </c>
      <c r="P202" s="35" t="str">
        <f t="shared" si="114"/>
        <v/>
      </c>
      <c r="Q202" s="35" t="str">
        <f t="shared" si="108"/>
        <v/>
      </c>
      <c r="R202" s="6">
        <f t="shared" si="99"/>
        <v>0</v>
      </c>
      <c r="S202" s="6">
        <f>IF(AND(D202&lt;=L$4,P202&lt;&gt;"Y"),IF(N202&lt;VLOOKUP(O202,Runners!A$5:CY$183,S$1,FALSE),IF(Y$2="zero",0,Y$2),0),0)</f>
        <v>0</v>
      </c>
      <c r="T202" s="6">
        <f t="shared" si="109"/>
        <v>0</v>
      </c>
      <c r="U202" s="2"/>
      <c r="V202" s="2" t="str">
        <f>IF(O202&lt;&gt;"",VLOOKUP(O202,Runners!DE$5:DR$183,V$1,FALSE),"")</f>
        <v/>
      </c>
      <c r="W202" s="19" t="str">
        <f t="shared" si="110"/>
        <v/>
      </c>
    </row>
    <row r="203" spans="3:23" x14ac:dyDescent="0.25">
      <c r="C203" s="3">
        <f>IF(A203&lt;&gt;"",VLOOKUP(A203,Runners!A$5:AX$183,C$1,FALSE),0)</f>
        <v>0</v>
      </c>
      <c r="D203" s="6">
        <f t="shared" si="107"/>
        <v>200</v>
      </c>
      <c r="E203" s="2"/>
      <c r="F203" s="2"/>
      <c r="J203" s="1">
        <f t="shared" si="106"/>
        <v>0</v>
      </c>
      <c r="M203" s="8" t="str">
        <f t="shared" si="111"/>
        <v/>
      </c>
      <c r="N203" s="8" t="str">
        <f t="shared" si="112"/>
        <v/>
      </c>
      <c r="O203" s="1" t="str">
        <f t="shared" si="113"/>
        <v/>
      </c>
      <c r="P203" s="35" t="str">
        <f t="shared" si="114"/>
        <v/>
      </c>
      <c r="Q203" s="35" t="str">
        <f t="shared" si="108"/>
        <v/>
      </c>
      <c r="R203" s="6">
        <f t="shared" si="99"/>
        <v>0</v>
      </c>
      <c r="S203" s="6">
        <f>IF(AND(D203&lt;=L$4,P203&lt;&gt;"Y"),IF(N203&lt;VLOOKUP(O203,Runners!A$5:CY$183,S$1,FALSE),IF(Y$2="zero",0,Y$2),0),0)</f>
        <v>0</v>
      </c>
      <c r="T203" s="6">
        <f t="shared" si="109"/>
        <v>0</v>
      </c>
      <c r="U203" s="2"/>
      <c r="V203" s="2" t="str">
        <f>IF(O203&lt;&gt;"",VLOOKUP(O203,Runners!DE$5:DR$183,V$1,FALSE),"")</f>
        <v/>
      </c>
      <c r="W203" s="19" t="str">
        <f t="shared" si="110"/>
        <v/>
      </c>
    </row>
    <row r="204" spans="3:23" x14ac:dyDescent="0.25">
      <c r="C204" s="3">
        <f>IF(A204&lt;&gt;"",VLOOKUP(A204,Runners!A$5:AX$183,C$1,FALSE),0)</f>
        <v>0</v>
      </c>
      <c r="D204" s="6">
        <f t="shared" si="107"/>
        <v>201</v>
      </c>
      <c r="E204" s="2"/>
      <c r="F204" s="2"/>
      <c r="J204" s="1">
        <f t="shared" si="106"/>
        <v>0</v>
      </c>
      <c r="M204" s="8" t="str">
        <f t="shared" si="111"/>
        <v/>
      </c>
      <c r="N204" s="8" t="str">
        <f t="shared" si="112"/>
        <v/>
      </c>
      <c r="O204" s="1" t="str">
        <f t="shared" si="113"/>
        <v/>
      </c>
      <c r="P204" s="35" t="str">
        <f t="shared" si="114"/>
        <v/>
      </c>
      <c r="Q204" s="35" t="str">
        <f t="shared" si="108"/>
        <v/>
      </c>
      <c r="R204" s="6">
        <f t="shared" ref="R204:R207" si="115">IF(Q204=Q203,0,IF(Q204&gt;0,Q204,1))</f>
        <v>0</v>
      </c>
      <c r="S204" s="6">
        <f>IF(AND(D204&lt;=L$4,P204&lt;&gt;"Y"),IF(N204&lt;VLOOKUP(O204,Runners!A$5:CY$183,S$1,FALSE),IF(Y$2="zero",0,Y$2),0),0)</f>
        <v>0</v>
      </c>
      <c r="T204" s="6">
        <f t="shared" si="109"/>
        <v>0</v>
      </c>
      <c r="U204" s="2"/>
      <c r="V204" s="2" t="str">
        <f>IF(O204&lt;&gt;"",VLOOKUP(O204,Runners!DE$5:DR$183,V$1,FALSE),"")</f>
        <v/>
      </c>
      <c r="W204" s="19" t="str">
        <f t="shared" si="110"/>
        <v/>
      </c>
    </row>
    <row r="205" spans="3:23" x14ac:dyDescent="0.25">
      <c r="C205" s="3">
        <f>IF(A205&lt;&gt;"",VLOOKUP(A205,Runners!A$5:AX$183,C$1,FALSE),0)</f>
        <v>0</v>
      </c>
      <c r="D205" s="6">
        <f t="shared" si="107"/>
        <v>202</v>
      </c>
      <c r="E205" s="2"/>
      <c r="F205" s="2"/>
      <c r="J205" s="1">
        <f t="shared" ref="J205:J207" si="116">A205</f>
        <v>0</v>
      </c>
      <c r="M205" s="8" t="str">
        <f t="shared" si="111"/>
        <v/>
      </c>
      <c r="N205" s="8" t="str">
        <f t="shared" si="112"/>
        <v/>
      </c>
      <c r="O205" s="1" t="str">
        <f t="shared" si="113"/>
        <v/>
      </c>
      <c r="P205" s="35" t="str">
        <f t="shared" si="114"/>
        <v/>
      </c>
      <c r="Q205" s="35" t="str">
        <f t="shared" si="108"/>
        <v/>
      </c>
      <c r="R205" s="6">
        <f t="shared" si="115"/>
        <v>0</v>
      </c>
      <c r="S205" s="6">
        <f>IF(AND(D205&lt;=L$4,P205&lt;&gt;"Y"),IF(N205&lt;VLOOKUP(O205,Runners!A$5:CY$183,S$1,FALSE),IF(Y$2="zero",0,Y$2),0),0)</f>
        <v>0</v>
      </c>
      <c r="T205" s="6">
        <f t="shared" si="109"/>
        <v>0</v>
      </c>
      <c r="U205" s="2"/>
      <c r="V205" s="2" t="str">
        <f>IF(O205&lt;&gt;"",VLOOKUP(O205,Runners!DE$5:DR$183,V$1,FALSE),"")</f>
        <v/>
      </c>
      <c r="W205" s="19" t="str">
        <f t="shared" si="110"/>
        <v/>
      </c>
    </row>
    <row r="206" spans="3:23" x14ac:dyDescent="0.25">
      <c r="C206" s="3">
        <f>IF(A206&lt;&gt;"",VLOOKUP(A206,Runners!A$5:AX$183,C$1,FALSE),0)</f>
        <v>0</v>
      </c>
      <c r="D206" s="6">
        <f t="shared" si="107"/>
        <v>203</v>
      </c>
      <c r="E206" s="2"/>
      <c r="F206" s="2"/>
      <c r="J206" s="1">
        <f t="shared" si="116"/>
        <v>0</v>
      </c>
      <c r="M206" s="8" t="str">
        <f t="shared" si="111"/>
        <v/>
      </c>
      <c r="N206" s="8" t="str">
        <f t="shared" si="112"/>
        <v/>
      </c>
      <c r="O206" s="1" t="str">
        <f t="shared" si="113"/>
        <v/>
      </c>
      <c r="P206" s="35" t="str">
        <f t="shared" si="114"/>
        <v/>
      </c>
      <c r="Q206" s="35" t="str">
        <f t="shared" si="108"/>
        <v/>
      </c>
      <c r="R206" s="6">
        <f t="shared" si="115"/>
        <v>0</v>
      </c>
      <c r="S206" s="6">
        <f>IF(AND(D206&lt;=L$4,P206&lt;&gt;"Y"),IF(N206&lt;VLOOKUP(O206,Runners!A$5:CY$183,S$1,FALSE),IF(Y$2="zero",0,Y$2),0),0)</f>
        <v>0</v>
      </c>
      <c r="T206" s="6">
        <f t="shared" si="109"/>
        <v>0</v>
      </c>
      <c r="U206" s="2"/>
      <c r="V206" s="2" t="str">
        <f>IF(O206&lt;&gt;"",VLOOKUP(O206,Runners!DE$5:DR$183,V$1,FALSE),"")</f>
        <v/>
      </c>
      <c r="W206" s="19" t="str">
        <f t="shared" si="110"/>
        <v/>
      </c>
    </row>
    <row r="207" spans="3:23" x14ac:dyDescent="0.25">
      <c r="C207" s="3">
        <f>IF(A207&lt;&gt;"",VLOOKUP(A207,Runners!A$5:AX$183,C$1,FALSE),0)</f>
        <v>0</v>
      </c>
      <c r="D207" s="6">
        <f t="shared" si="107"/>
        <v>204</v>
      </c>
      <c r="E207" s="2"/>
      <c r="F207" s="2"/>
      <c r="J207" s="1">
        <f t="shared" si="116"/>
        <v>0</v>
      </c>
      <c r="M207" s="8" t="str">
        <f t="shared" si="111"/>
        <v/>
      </c>
      <c r="N207" s="8" t="str">
        <f t="shared" si="112"/>
        <v/>
      </c>
      <c r="O207" s="1" t="str">
        <f t="shared" si="113"/>
        <v/>
      </c>
      <c r="P207" s="35" t="str">
        <f t="shared" si="114"/>
        <v/>
      </c>
      <c r="Q207" s="35" t="str">
        <f t="shared" si="108"/>
        <v/>
      </c>
      <c r="R207" s="6">
        <f t="shared" si="115"/>
        <v>0</v>
      </c>
      <c r="S207" s="6">
        <f>IF(AND(D207&lt;=L$4,P207&lt;&gt;"Y"),IF(N207&lt;VLOOKUP(O207,Runners!A$5:CY$183,S$1,FALSE),IF(Y$2="zero",0,Y$2),0),0)</f>
        <v>0</v>
      </c>
      <c r="T207" s="6">
        <f t="shared" si="109"/>
        <v>0</v>
      </c>
      <c r="U207" s="2"/>
      <c r="V207" s="2" t="str">
        <f>IF(O207&lt;&gt;"",VLOOKUP(O207,Runners!DE$5:DR$183,V$1,FALSE),"")</f>
        <v/>
      </c>
      <c r="W207" s="19" t="str">
        <f t="shared" si="110"/>
        <v/>
      </c>
    </row>
    <row r="208" spans="3:23" x14ac:dyDescent="0.25">
      <c r="D208" s="6">
        <f t="shared" si="107"/>
        <v>205</v>
      </c>
      <c r="M208" s="8"/>
      <c r="P208" s="35"/>
      <c r="Q208" s="35"/>
      <c r="S208" s="6">
        <f>IF(D208&lt;=L$4,IF(N208&lt;VLOOKUP(O208,Runners!A$5:CY$183,S$1,FALSE),2,0),0)</f>
        <v>0</v>
      </c>
      <c r="T208" s="6"/>
      <c r="U208" s="2"/>
      <c r="V208" s="2"/>
      <c r="W208" s="19"/>
    </row>
    <row r="209" spans="4:4" x14ac:dyDescent="0.25">
      <c r="D209" s="6">
        <f t="shared" si="107"/>
        <v>206</v>
      </c>
    </row>
    <row r="210" spans="4:4" x14ac:dyDescent="0.25">
      <c r="D210" s="6">
        <f t="shared" ref="D210" si="117">D209+1</f>
        <v>207</v>
      </c>
    </row>
  </sheetData>
  <sortState ref="A4:CE105">
    <sortCondition ref="A105"/>
  </sortState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CE209"/>
  <sheetViews>
    <sheetView showZeros="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D4" sqref="D4:D209"/>
    </sheetView>
  </sheetViews>
  <sheetFormatPr defaultColWidth="8.88671875" defaultRowHeight="12" x14ac:dyDescent="0.25"/>
  <cols>
    <col min="1" max="1" width="16.33203125" style="1" customWidth="1"/>
    <col min="2" max="2" width="5.5546875" style="1" customWidth="1"/>
    <col min="3" max="3" width="7.6640625" style="1" customWidth="1"/>
    <col min="4" max="4" width="8" style="6" customWidth="1"/>
    <col min="5" max="5" width="8" style="1" customWidth="1"/>
    <col min="6" max="6" width="8.6640625" style="1" customWidth="1"/>
    <col min="7" max="7" width="8.6640625" style="6" customWidth="1"/>
    <col min="8" max="8" width="8.6640625" style="6" hidden="1" customWidth="1"/>
    <col min="9" max="9" width="8.109375" style="1" hidden="1" customWidth="1"/>
    <col min="10" max="10" width="5.6640625" style="1" hidden="1" customWidth="1"/>
    <col min="11" max="11" width="8.6640625" style="8" hidden="1" customWidth="1"/>
    <col min="12" max="12" width="11.109375" style="1" customWidth="1"/>
    <col min="13" max="13" width="8.88671875" style="1" customWidth="1"/>
    <col min="14" max="14" width="8.88671875" style="8" customWidth="1"/>
    <col min="15" max="15" width="16.6640625" style="1" customWidth="1"/>
    <col min="16" max="16" width="5.5546875" style="6" customWidth="1"/>
    <col min="17" max="17" width="0.109375" style="6" hidden="1" customWidth="1"/>
    <col min="18" max="19" width="5.5546875" style="6" customWidth="1"/>
    <col min="20" max="21" width="5.5546875" style="1" customWidth="1"/>
    <col min="22" max="22" width="8.88671875" style="1" hidden="1" customWidth="1"/>
    <col min="23" max="23" width="6.109375" style="1" customWidth="1"/>
    <col min="24" max="24" width="10.33203125" style="1" customWidth="1"/>
    <col min="25" max="16384" width="8.88671875" style="1"/>
  </cols>
  <sheetData>
    <row r="1" spans="1:83" s="7" customFormat="1" ht="31.5" customHeight="1" x14ac:dyDescent="0.3">
      <c r="C1" s="7">
        <v>42</v>
      </c>
      <c r="D1" s="5"/>
      <c r="E1" s="4"/>
      <c r="F1" s="4"/>
      <c r="G1" s="5"/>
      <c r="H1" s="5"/>
      <c r="K1" s="10"/>
      <c r="N1" s="10"/>
      <c r="P1" s="5"/>
      <c r="Q1" s="5">
        <v>89</v>
      </c>
      <c r="R1" s="5"/>
      <c r="S1" s="5">
        <v>94</v>
      </c>
      <c r="T1" s="7">
        <v>3</v>
      </c>
      <c r="V1" s="7">
        <v>5</v>
      </c>
    </row>
    <row r="2" spans="1:83" s="7" customFormat="1" ht="31.5" customHeight="1" x14ac:dyDescent="0.3">
      <c r="A2" s="7" t="s">
        <v>19</v>
      </c>
      <c r="B2" s="7" t="s">
        <v>57</v>
      </c>
      <c r="C2" s="7" t="s">
        <v>52</v>
      </c>
      <c r="D2" s="5">
        <v>0</v>
      </c>
      <c r="E2" s="4"/>
      <c r="F2" s="4"/>
      <c r="G2" s="5"/>
      <c r="H2" s="5"/>
      <c r="K2" s="10"/>
      <c r="L2" s="14" t="s">
        <v>129</v>
      </c>
      <c r="M2" s="14" t="s">
        <v>130</v>
      </c>
      <c r="N2" s="22" t="s">
        <v>131</v>
      </c>
      <c r="P2" s="34" t="s">
        <v>57</v>
      </c>
      <c r="Q2" s="34"/>
      <c r="R2" s="5" t="s">
        <v>29</v>
      </c>
      <c r="S2" s="5" t="s">
        <v>110</v>
      </c>
      <c r="T2" s="5" t="s">
        <v>115</v>
      </c>
      <c r="X2" s="12" t="s">
        <v>171</v>
      </c>
      <c r="Y2" s="43">
        <v>2</v>
      </c>
    </row>
    <row r="3" spans="1:83" s="7" customFormat="1" ht="31.5" customHeight="1" x14ac:dyDescent="0.3">
      <c r="D3" s="5">
        <v>0</v>
      </c>
      <c r="E3" s="4"/>
      <c r="F3" s="4"/>
      <c r="G3" s="5"/>
      <c r="H3" s="5"/>
      <c r="K3" s="10"/>
      <c r="L3" s="14"/>
      <c r="M3" s="14"/>
      <c r="N3" s="22"/>
      <c r="P3" s="34"/>
      <c r="Q3" s="34">
        <v>41</v>
      </c>
      <c r="R3" s="5">
        <v>41</v>
      </c>
      <c r="S3" s="5"/>
      <c r="T3" s="5"/>
    </row>
    <row r="4" spans="1:83" ht="31.5" customHeight="1" x14ac:dyDescent="0.25">
      <c r="A4" s="1" t="s">
        <v>5</v>
      </c>
      <c r="C4" s="3">
        <v>1.579861111111111E-2</v>
      </c>
      <c r="D4" s="6">
        <f t="shared" ref="D4:D29" si="0">D3+1</f>
        <v>1</v>
      </c>
      <c r="E4" s="2"/>
      <c r="F4" s="2">
        <f t="shared" ref="F4:F9" si="1">IF(E4&gt;0,E4-C4,0)</f>
        <v>0</v>
      </c>
      <c r="J4" s="1" t="str">
        <f t="shared" ref="J4:J35" si="2">A4</f>
        <v>Alan Elstone</v>
      </c>
      <c r="L4" s="7">
        <f>COUNT(E4:E208)</f>
        <v>12</v>
      </c>
      <c r="M4" s="8">
        <f t="shared" ref="M4:M28" si="3">IF(D4&lt;=L$4,SMALL(E$4:E$208,D4),"")</f>
        <v>3.259259259259259E-2</v>
      </c>
      <c r="N4" s="8">
        <f t="shared" ref="N4:N28" si="4">IF(D4&lt;=L$4,VLOOKUP(M4,E$4:F$208,2,FALSE),"")</f>
        <v>2.7037037037037033E-2</v>
      </c>
      <c r="O4" s="1" t="str">
        <f t="shared" ref="O4:O28" si="5">IF(D4&lt;=L$4,VLOOKUP(M4,E$4:J$208,6,FALSE),"")</f>
        <v>Alex Wiggins</v>
      </c>
      <c r="P4" s="35">
        <f t="shared" ref="P4:P28" si="6">IF(D4&lt;=L$4,VLOOKUP(O4,A$4:B$208,2,FALSE),"")</f>
        <v>0</v>
      </c>
      <c r="Q4" s="35">
        <f t="shared" ref="Q4:Q28" si="7">IF(D4&lt;=L$4,IF(P4="Y",Q3,Q3-1),"")</f>
        <v>40</v>
      </c>
      <c r="R4" s="6">
        <f t="shared" ref="R4:R28" si="8">IF(Q4=Q3,0,IF(Q4&gt;0,Q4,1))</f>
        <v>40</v>
      </c>
      <c r="S4" s="6">
        <f>IF(AND(D4&lt;=L$4,P4&lt;&gt;"Y"),IF(N4&lt;VLOOKUP(O4,Runners!A$5:CY$183,S$1,FALSE),IF(Y$2="zero",0,Y$2),0),0)</f>
        <v>2</v>
      </c>
      <c r="T4" s="6">
        <f t="shared" ref="T4:T28" si="9">IF(AND(D4&lt;=L$4,P4&lt;&gt;"Y"),S4+R4,0)</f>
        <v>42</v>
      </c>
      <c r="U4" s="2"/>
      <c r="V4" s="2">
        <f>IF(O4&lt;&gt;"",VLOOKUP(O4,Runners!DE$5:DR$183,V$1,FALSE),"")</f>
        <v>2.5547977514290821E-2</v>
      </c>
      <c r="W4" s="19">
        <f t="shared" ref="W4:W28" si="10">IF(O4&lt;&gt;"",(V4-N4)/V4,"")</f>
        <v>-5.8284829862296293E-2</v>
      </c>
    </row>
    <row r="5" spans="1:83" x14ac:dyDescent="0.25">
      <c r="A5" s="1" t="s">
        <v>1</v>
      </c>
      <c r="C5" s="3">
        <v>1.8229166666666668E-2</v>
      </c>
      <c r="D5" s="6">
        <f t="shared" si="0"/>
        <v>2</v>
      </c>
      <c r="E5" s="2"/>
      <c r="F5" s="2">
        <f t="shared" si="1"/>
        <v>0</v>
      </c>
      <c r="J5" s="1" t="str">
        <f t="shared" si="2"/>
        <v>Alex Tate</v>
      </c>
      <c r="L5" s="7"/>
      <c r="M5" s="8">
        <f t="shared" si="3"/>
        <v>3.3923611111111113E-2</v>
      </c>
      <c r="N5" s="8">
        <f t="shared" si="4"/>
        <v>3.0104166666666668E-2</v>
      </c>
      <c r="O5" s="1" t="str">
        <f t="shared" si="5"/>
        <v>Pam Binns</v>
      </c>
      <c r="P5" s="35">
        <f t="shared" si="6"/>
        <v>0</v>
      </c>
      <c r="Q5" s="35">
        <f t="shared" si="7"/>
        <v>39</v>
      </c>
      <c r="R5" s="6">
        <f t="shared" si="8"/>
        <v>39</v>
      </c>
      <c r="S5" s="6">
        <f>IF(AND(D5&lt;=L$4,P5&lt;&gt;"Y"),IF(N5&lt;VLOOKUP(O5,Runners!A$5:CY$183,S$1,FALSE),IF(Y$2="zero",0,Y$2),0),0)</f>
        <v>2</v>
      </c>
      <c r="T5" s="6">
        <f t="shared" si="9"/>
        <v>41</v>
      </c>
      <c r="U5" s="2"/>
      <c r="V5" s="2">
        <f>IF(O5&lt;&gt;"",VLOOKUP(O5,Runners!DE$5:DR$183,V$1,FALSE),"")</f>
        <v>2.7634311361200432E-2</v>
      </c>
      <c r="W5" s="19">
        <f t="shared" si="10"/>
        <v>-8.937640143021626E-2</v>
      </c>
      <c r="X5" s="2" t="s">
        <v>126</v>
      </c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</row>
    <row r="6" spans="1:83" x14ac:dyDescent="0.25">
      <c r="A6" s="1" t="s">
        <v>187</v>
      </c>
      <c r="B6" s="3"/>
      <c r="C6" s="3">
        <v>5.5555555555555558E-3</v>
      </c>
      <c r="D6" s="6">
        <f t="shared" si="0"/>
        <v>3</v>
      </c>
      <c r="E6" s="2">
        <v>3.259259259259259E-2</v>
      </c>
      <c r="F6" s="2">
        <f t="shared" si="1"/>
        <v>2.7037037037037033E-2</v>
      </c>
      <c r="J6" s="1" t="str">
        <f t="shared" si="2"/>
        <v>Alex Wiggins</v>
      </c>
      <c r="M6" s="8">
        <f t="shared" si="3"/>
        <v>3.5138888888888893E-2</v>
      </c>
      <c r="N6" s="8">
        <f t="shared" si="4"/>
        <v>2.055555555555556E-2</v>
      </c>
      <c r="O6" s="1" t="str">
        <f t="shared" si="5"/>
        <v>Jonathan Tuck</v>
      </c>
      <c r="P6" s="35">
        <f t="shared" si="6"/>
        <v>0</v>
      </c>
      <c r="Q6" s="35">
        <f t="shared" si="7"/>
        <v>38</v>
      </c>
      <c r="R6" s="6">
        <f t="shared" si="8"/>
        <v>38</v>
      </c>
      <c r="S6" s="6">
        <f>IF(AND(D6&lt;=L$4,P6&lt;&gt;"Y"),IF(N6&lt;VLOOKUP(O6,Runners!A$5:CY$183,S$1,FALSE),IF(Y$2="zero",0,Y$2),0),0)</f>
        <v>0</v>
      </c>
      <c r="T6" s="6">
        <f t="shared" si="9"/>
        <v>38</v>
      </c>
      <c r="U6" s="2"/>
      <c r="V6" s="2">
        <f>IF(O6&lt;&gt;"",VLOOKUP(O6,Runners!DE$5:DR$183,V$1,FALSE),"")</f>
        <v>1.6998258306538051E-2</v>
      </c>
      <c r="W6" s="19">
        <f t="shared" si="10"/>
        <v>-0.20927422003284085</v>
      </c>
    </row>
    <row r="7" spans="1:83" x14ac:dyDescent="0.25">
      <c r="A7" s="1" t="s">
        <v>178</v>
      </c>
      <c r="C7" s="3">
        <v>1.9791666666666666E-2</v>
      </c>
      <c r="D7" s="6">
        <f t="shared" si="0"/>
        <v>4</v>
      </c>
      <c r="E7" s="2"/>
      <c r="F7" s="2">
        <f t="shared" si="1"/>
        <v>0</v>
      </c>
      <c r="J7" s="1" t="str">
        <f t="shared" si="2"/>
        <v>Alistair Leivers</v>
      </c>
      <c r="M7" s="8">
        <f t="shared" si="3"/>
        <v>3.5543981481481475E-2</v>
      </c>
      <c r="N7" s="8">
        <f t="shared" si="4"/>
        <v>3.0509259259259253E-2</v>
      </c>
      <c r="O7" s="1" t="str">
        <f t="shared" si="5"/>
        <v>Sue Henry</v>
      </c>
      <c r="P7" s="35">
        <f t="shared" si="6"/>
        <v>0</v>
      </c>
      <c r="Q7" s="35">
        <f t="shared" si="7"/>
        <v>37</v>
      </c>
      <c r="R7" s="6">
        <f t="shared" si="8"/>
        <v>37</v>
      </c>
      <c r="S7" s="6">
        <f>IF(AND(D7&lt;=L$4,P7&lt;&gt;"Y"),IF(N7&lt;VLOOKUP(O7,Runners!A$5:CY$183,S$1,FALSE),IF(Y$2="zero",0,Y$2),0),0)</f>
        <v>2</v>
      </c>
      <c r="T7" s="6">
        <f t="shared" si="9"/>
        <v>39</v>
      </c>
      <c r="U7" s="2"/>
      <c r="V7" s="2">
        <f>IF(O7&lt;&gt;"",VLOOKUP(O7,Runners!DE$5:DR$183,V$1,FALSE),"")</f>
        <v>2.8055220614505175E-2</v>
      </c>
      <c r="W7" s="19">
        <f t="shared" si="10"/>
        <v>-8.7471728648082198E-2</v>
      </c>
    </row>
    <row r="8" spans="1:83" x14ac:dyDescent="0.25">
      <c r="A8" s="1" t="s">
        <v>43</v>
      </c>
      <c r="C8" s="3">
        <v>1.9791666666666666E-2</v>
      </c>
      <c r="D8" s="6">
        <f t="shared" si="0"/>
        <v>5</v>
      </c>
      <c r="E8" s="2"/>
      <c r="F8" s="2">
        <f t="shared" si="1"/>
        <v>0</v>
      </c>
      <c r="J8" s="1" t="str">
        <f t="shared" si="2"/>
        <v>Andy Draper</v>
      </c>
      <c r="M8" s="8">
        <f t="shared" si="3"/>
        <v>3.5798611111111107E-2</v>
      </c>
      <c r="N8" s="8">
        <f t="shared" si="4"/>
        <v>2.3124999999999996E-2</v>
      </c>
      <c r="O8" s="1" t="str">
        <f t="shared" si="5"/>
        <v>Stephen Wise</v>
      </c>
      <c r="P8" s="35">
        <f t="shared" si="6"/>
        <v>0</v>
      </c>
      <c r="Q8" s="35">
        <f t="shared" si="7"/>
        <v>36</v>
      </c>
      <c r="R8" s="6">
        <f t="shared" si="8"/>
        <v>36</v>
      </c>
      <c r="S8" s="6">
        <f>IF(AND(D8&lt;=L$4,P8&lt;&gt;"Y"),IF(N8&lt;VLOOKUP(O8,Runners!A$5:CY$183,S$1,FALSE),IF(Y$2="zero",0,Y$2),0),0)</f>
        <v>2</v>
      </c>
      <c r="T8" s="6">
        <f t="shared" si="9"/>
        <v>38</v>
      </c>
      <c r="U8" s="2"/>
      <c r="V8" s="2">
        <f>IF(O8&lt;&gt;"",VLOOKUP(O8,Runners!DE$5:DR$183,V$1,FALSE),"")</f>
        <v>2.2032980528760269E-2</v>
      </c>
      <c r="W8" s="19">
        <f t="shared" si="10"/>
        <v>-4.9562948136512158E-2</v>
      </c>
    </row>
    <row r="9" spans="1:83" x14ac:dyDescent="0.25">
      <c r="A9" s="1" t="s">
        <v>228</v>
      </c>
      <c r="C9" s="3">
        <v>1.2499999999999999E-2</v>
      </c>
      <c r="D9" s="6">
        <f t="shared" si="0"/>
        <v>6</v>
      </c>
      <c r="E9" s="2"/>
      <c r="F9" s="2">
        <f t="shared" si="1"/>
        <v>0</v>
      </c>
      <c r="J9" s="1" t="str">
        <f t="shared" si="2"/>
        <v>Ant Joy</v>
      </c>
      <c r="M9" s="8">
        <f t="shared" si="3"/>
        <v>3.5891203703703703E-2</v>
      </c>
      <c r="N9" s="8">
        <f t="shared" si="4"/>
        <v>3.1203703703703702E-2</v>
      </c>
      <c r="O9" s="1" t="str">
        <f t="shared" si="5"/>
        <v>Gillian Oliver</v>
      </c>
      <c r="P9" s="35">
        <f t="shared" si="6"/>
        <v>0</v>
      </c>
      <c r="Q9" s="35">
        <f t="shared" si="7"/>
        <v>35</v>
      </c>
      <c r="R9" s="6">
        <f t="shared" si="8"/>
        <v>35</v>
      </c>
      <c r="S9" s="6">
        <f>IF(AND(D9&lt;=L$4,P9&lt;&gt;"Y"),IF(N9&lt;VLOOKUP(O9,Runners!A$5:CY$183,S$1,FALSE),IF(Y$2="zero",0,Y$2),0),0)</f>
        <v>0</v>
      </c>
      <c r="T9" s="6">
        <f t="shared" si="9"/>
        <v>35</v>
      </c>
      <c r="U9" s="2"/>
      <c r="V9" s="2">
        <f>IF(O9&lt;&gt;"",VLOOKUP(O9,Runners!DE$5:DR$183,V$1,FALSE),"")</f>
        <v>3.1934841642844949E-2</v>
      </c>
      <c r="W9" s="19">
        <f t="shared" si="10"/>
        <v>2.2894678712304176E-2</v>
      </c>
    </row>
    <row r="10" spans="1:83" x14ac:dyDescent="0.25">
      <c r="A10" s="1" t="s">
        <v>18</v>
      </c>
      <c r="C10" s="3">
        <v>1.3888888888888888E-2</v>
      </c>
      <c r="D10" s="6">
        <f t="shared" si="0"/>
        <v>7</v>
      </c>
      <c r="E10" s="2"/>
      <c r="F10" s="2">
        <f t="shared" ref="F10:F29" si="11">IF(E10&gt;0,E10-C10,0)</f>
        <v>0</v>
      </c>
      <c r="J10" s="1" t="str">
        <f t="shared" si="2"/>
        <v>Barbara Holmes</v>
      </c>
      <c r="M10" s="8">
        <f t="shared" si="3"/>
        <v>3.5949074074074071E-2</v>
      </c>
      <c r="N10" s="8">
        <f t="shared" si="4"/>
        <v>2.327546296296296E-2</v>
      </c>
      <c r="O10" s="1" t="str">
        <f t="shared" si="5"/>
        <v>Kim Dykes</v>
      </c>
      <c r="P10" s="35">
        <f t="shared" si="6"/>
        <v>0</v>
      </c>
      <c r="Q10" s="35">
        <f t="shared" si="7"/>
        <v>34</v>
      </c>
      <c r="R10" s="6">
        <f t="shared" si="8"/>
        <v>34</v>
      </c>
      <c r="S10" s="6">
        <f>IF(AND(D10&lt;=L$4,P10&lt;&gt;"Y"),IF(N10&lt;VLOOKUP(O10,Runners!A$5:CY$183,S$1,FALSE),IF(Y$2="zero",0,Y$2),0),0)</f>
        <v>0</v>
      </c>
      <c r="T10" s="6">
        <f t="shared" si="9"/>
        <v>34</v>
      </c>
      <c r="U10" s="2"/>
      <c r="V10" s="2">
        <f>IF(O10&lt;&gt;"",VLOOKUP(O10,Runners!DE$5:DR$183,V$1,FALSE),"")</f>
        <v>2.92E-2</v>
      </c>
      <c r="W10" s="19">
        <f t="shared" si="10"/>
        <v>0.20289510400811783</v>
      </c>
    </row>
    <row r="11" spans="1:83" x14ac:dyDescent="0.25">
      <c r="A11" s="1" t="s">
        <v>173</v>
      </c>
      <c r="B11" s="3"/>
      <c r="C11" s="3">
        <v>1.1458333333333333E-2</v>
      </c>
      <c r="D11" s="6">
        <f t="shared" si="0"/>
        <v>8</v>
      </c>
      <c r="E11" s="2">
        <v>3.6481481481481483E-2</v>
      </c>
      <c r="F11" s="2">
        <f t="shared" si="11"/>
        <v>2.5023148148148149E-2</v>
      </c>
      <c r="J11" s="1" t="str">
        <f t="shared" si="2"/>
        <v>Barry Broughton</v>
      </c>
      <c r="M11" s="8">
        <f t="shared" si="3"/>
        <v>3.6087962962962968E-2</v>
      </c>
      <c r="N11" s="8">
        <f t="shared" si="4"/>
        <v>3.03587962962963E-2</v>
      </c>
      <c r="O11" s="1" t="str">
        <f t="shared" si="5"/>
        <v>Sylvia Gittins</v>
      </c>
      <c r="P11" s="35">
        <f t="shared" si="6"/>
        <v>0</v>
      </c>
      <c r="Q11" s="35">
        <f t="shared" si="7"/>
        <v>33</v>
      </c>
      <c r="R11" s="6">
        <f t="shared" si="8"/>
        <v>33</v>
      </c>
      <c r="S11" s="6">
        <f>IF(AND(D11&lt;=L$4,P11&lt;&gt;"Y"),IF(N11&lt;VLOOKUP(O11,Runners!A$5:CY$183,S$1,FALSE),IF(Y$2="zero",0,Y$2),0),0)</f>
        <v>2</v>
      </c>
      <c r="T11" s="6">
        <f t="shared" si="9"/>
        <v>35</v>
      </c>
      <c r="U11" s="2"/>
      <c r="V11" s="2">
        <f>IF(O11&lt;&gt;"",VLOOKUP(O11,Runners!DE$5:DR$183,V$1,FALSE),"")</f>
        <v>3.0486111111111106E-2</v>
      </c>
      <c r="W11" s="19">
        <f t="shared" si="10"/>
        <v>4.1761579346997809E-3</v>
      </c>
    </row>
    <row r="12" spans="1:83" x14ac:dyDescent="0.25">
      <c r="A12" s="1" t="s">
        <v>27</v>
      </c>
      <c r="C12" s="3">
        <v>9.8958333333333329E-3</v>
      </c>
      <c r="D12" s="6">
        <f t="shared" si="0"/>
        <v>9</v>
      </c>
      <c r="E12" s="2"/>
      <c r="F12" s="2">
        <f t="shared" si="11"/>
        <v>0</v>
      </c>
      <c r="J12" s="1" t="str">
        <f t="shared" si="2"/>
        <v>Bec Willetts</v>
      </c>
      <c r="M12" s="8">
        <f t="shared" si="3"/>
        <v>3.6354166666666667E-2</v>
      </c>
      <c r="N12" s="8">
        <f t="shared" si="4"/>
        <v>2.2291666666666668E-2</v>
      </c>
      <c r="O12" s="1" t="str">
        <f t="shared" si="5"/>
        <v>Graham Webster</v>
      </c>
      <c r="P12" s="35">
        <f t="shared" si="6"/>
        <v>0</v>
      </c>
      <c r="Q12" s="35">
        <f t="shared" si="7"/>
        <v>32</v>
      </c>
      <c r="R12" s="6">
        <f t="shared" si="8"/>
        <v>32</v>
      </c>
      <c r="S12" s="6">
        <f>IF(AND(D12&lt;=L$4,P12&lt;&gt;"Y"),IF(N12&lt;VLOOKUP(O12,Runners!A$5:CY$183,S$1,FALSE),IF(Y$2="zero",0,Y$2),0),0)</f>
        <v>0</v>
      </c>
      <c r="T12" s="6">
        <f t="shared" si="9"/>
        <v>32</v>
      </c>
      <c r="U12" s="2"/>
      <c r="V12" s="2">
        <f>IF(O12&lt;&gt;"",VLOOKUP(O12,Runners!DE$5:DR$183,V$1,FALSE),"")</f>
        <v>2.0752314814814814E-2</v>
      </c>
      <c r="W12" s="19">
        <f t="shared" si="10"/>
        <v>-7.4177356385945456E-2</v>
      </c>
    </row>
    <row r="13" spans="1:83" x14ac:dyDescent="0.25">
      <c r="A13" s="1" t="s">
        <v>17</v>
      </c>
      <c r="C13" s="3">
        <v>6.2500000000000003E-3</v>
      </c>
      <c r="D13" s="6">
        <f t="shared" si="0"/>
        <v>10</v>
      </c>
      <c r="E13" s="2"/>
      <c r="F13" s="2">
        <f t="shared" si="11"/>
        <v>0</v>
      </c>
      <c r="J13" s="1" t="str">
        <f t="shared" si="2"/>
        <v>Bob Clough</v>
      </c>
      <c r="M13" s="8">
        <f t="shared" si="3"/>
        <v>3.6412037037037034E-2</v>
      </c>
      <c r="N13" s="8">
        <f t="shared" si="4"/>
        <v>2.478009259259259E-2</v>
      </c>
      <c r="O13" s="1" t="str">
        <f t="shared" si="5"/>
        <v>Lewis McAfee</v>
      </c>
      <c r="P13" s="35">
        <f t="shared" si="6"/>
        <v>0</v>
      </c>
      <c r="Q13" s="35">
        <f t="shared" si="7"/>
        <v>31</v>
      </c>
      <c r="R13" s="6">
        <f t="shared" si="8"/>
        <v>31</v>
      </c>
      <c r="S13" s="6">
        <f>IF(AND(D13&lt;=L$4,P13&lt;&gt;"Y"),IF(N13&lt;VLOOKUP(O13,Runners!A$5:CY$183,S$1,FALSE),IF(Y$2="zero",0,Y$2),0),0)</f>
        <v>0</v>
      </c>
      <c r="T13" s="6">
        <f t="shared" si="9"/>
        <v>31</v>
      </c>
      <c r="U13" s="2"/>
      <c r="V13" s="2">
        <f>IF(O13&lt;&gt;"",VLOOKUP(O13,Runners!DE$5:DR$183,V$1,FALSE),"")</f>
        <v>2.0996896212933189E-2</v>
      </c>
      <c r="W13" s="19">
        <f t="shared" si="10"/>
        <v>-0.18017883887662944</v>
      </c>
    </row>
    <row r="14" spans="1:83" x14ac:dyDescent="0.25">
      <c r="A14" s="1" t="s">
        <v>190</v>
      </c>
      <c r="C14" s="3">
        <v>7.9861111111111105E-3</v>
      </c>
      <c r="D14" s="6">
        <f t="shared" si="0"/>
        <v>11</v>
      </c>
      <c r="E14" s="2"/>
      <c r="F14" s="2">
        <f t="shared" si="11"/>
        <v>0</v>
      </c>
      <c r="J14" s="1" t="str">
        <f t="shared" si="2"/>
        <v>Carolyn Melvin</v>
      </c>
      <c r="M14" s="8">
        <f t="shared" si="3"/>
        <v>3.6481481481481483E-2</v>
      </c>
      <c r="N14" s="8">
        <f t="shared" si="4"/>
        <v>2.5023148148148149E-2</v>
      </c>
      <c r="O14" s="1" t="str">
        <f t="shared" si="5"/>
        <v>Barry Broughton</v>
      </c>
      <c r="P14" s="35">
        <f t="shared" si="6"/>
        <v>0</v>
      </c>
      <c r="Q14" s="35">
        <f t="shared" si="7"/>
        <v>30</v>
      </c>
      <c r="R14" s="6">
        <f t="shared" si="8"/>
        <v>30</v>
      </c>
      <c r="S14" s="6">
        <f>IF(AND(D14&lt;=L$4,P14&lt;&gt;"Y"),IF(N14&lt;VLOOKUP(O14,Runners!A$5:CY$183,S$1,FALSE),IF(Y$2="zero",0,Y$2),0),0)</f>
        <v>0</v>
      </c>
      <c r="T14" s="6">
        <f t="shared" si="9"/>
        <v>30</v>
      </c>
      <c r="U14" s="2"/>
      <c r="V14" s="2">
        <f>IF(O14&lt;&gt;"",VLOOKUP(O14,Runners!DE$5:DR$183,V$1,FALSE),"")</f>
        <v>2.4008016255805641E-2</v>
      </c>
      <c r="W14" s="19">
        <f t="shared" si="10"/>
        <v>-4.2283039195169979E-2</v>
      </c>
    </row>
    <row r="15" spans="1:83" x14ac:dyDescent="0.25">
      <c r="A15" s="1" t="s">
        <v>125</v>
      </c>
      <c r="C15" s="3">
        <v>1.6319444444444445E-2</v>
      </c>
      <c r="D15" s="6">
        <f t="shared" si="0"/>
        <v>12</v>
      </c>
      <c r="E15" s="2"/>
      <c r="F15" s="2">
        <f t="shared" si="11"/>
        <v>0</v>
      </c>
      <c r="J15" s="1" t="str">
        <f t="shared" si="2"/>
        <v>Catherine Carrdus</v>
      </c>
      <c r="M15" s="8">
        <f t="shared" si="3"/>
        <v>3.7974537037037036E-2</v>
      </c>
      <c r="N15" s="8">
        <f t="shared" si="4"/>
        <v>2.7905092592592592E-2</v>
      </c>
      <c r="O15" s="1" t="str">
        <f t="shared" si="5"/>
        <v>Greg Oulton</v>
      </c>
      <c r="P15" s="35">
        <f t="shared" si="6"/>
        <v>0</v>
      </c>
      <c r="Q15" s="35">
        <f t="shared" si="7"/>
        <v>29</v>
      </c>
      <c r="R15" s="6">
        <f t="shared" si="8"/>
        <v>29</v>
      </c>
      <c r="S15" s="6">
        <f>IF(AND(D15&lt;=L$4,P15&lt;&gt;"Y"),IF(N15&lt;VLOOKUP(O15,Runners!A$5:CY$183,S$1,FALSE),IF(Y$2="zero",0,Y$2),0),0)</f>
        <v>0</v>
      </c>
      <c r="T15" s="6">
        <f t="shared" si="9"/>
        <v>29</v>
      </c>
      <c r="U15" s="2"/>
      <c r="V15" s="2">
        <f>IF(O15&lt;&gt;"",VLOOKUP(O15,Runners!DE$5:DR$183,V$1,FALSE),"")</f>
        <v>2.4267037334762417E-2</v>
      </c>
      <c r="W15" s="19">
        <f t="shared" si="10"/>
        <v>-0.14991756956745098</v>
      </c>
    </row>
    <row r="16" spans="1:83" x14ac:dyDescent="0.25">
      <c r="A16" s="1" t="s">
        <v>161</v>
      </c>
      <c r="C16" s="3">
        <v>7.1180555555555554E-3</v>
      </c>
      <c r="D16" s="6">
        <f t="shared" si="0"/>
        <v>13</v>
      </c>
      <c r="E16" s="2"/>
      <c r="F16" s="2">
        <f t="shared" si="11"/>
        <v>0</v>
      </c>
      <c r="J16" s="1" t="str">
        <f t="shared" si="2"/>
        <v>Catherine MacLachlan</v>
      </c>
      <c r="M16" s="8" t="str">
        <f t="shared" si="3"/>
        <v/>
      </c>
      <c r="N16" s="8" t="str">
        <f t="shared" si="4"/>
        <v/>
      </c>
      <c r="O16" s="1" t="str">
        <f t="shared" si="5"/>
        <v/>
      </c>
      <c r="P16" s="35" t="str">
        <f t="shared" si="6"/>
        <v/>
      </c>
      <c r="Q16" s="35" t="str">
        <f t="shared" si="7"/>
        <v/>
      </c>
      <c r="R16" s="6" t="str">
        <f t="shared" si="8"/>
        <v/>
      </c>
      <c r="S16" s="6">
        <f>IF(AND(D16&lt;=L$4,P16&lt;&gt;"Y"),IF(N16&lt;VLOOKUP(O16,Runners!A$5:CY$183,S$1,FALSE),IF(Y$2="zero",0,Y$2),0),0)</f>
        <v>0</v>
      </c>
      <c r="T16" s="6">
        <f t="shared" si="9"/>
        <v>0</v>
      </c>
      <c r="U16" s="2"/>
      <c r="V16" s="2" t="str">
        <f>IF(O16&lt;&gt;"",VLOOKUP(O16,Runners!DE$5:DR$183,V$1,FALSE),"")</f>
        <v/>
      </c>
      <c r="W16" s="19" t="str">
        <f t="shared" si="10"/>
        <v/>
      </c>
    </row>
    <row r="17" spans="1:23" x14ac:dyDescent="0.25">
      <c r="A17" s="1" t="s">
        <v>137</v>
      </c>
      <c r="C17" s="3">
        <v>1.579861111111111E-2</v>
      </c>
      <c r="D17" s="6">
        <f t="shared" si="0"/>
        <v>14</v>
      </c>
      <c r="E17" s="2"/>
      <c r="F17" s="2">
        <f t="shared" si="11"/>
        <v>0</v>
      </c>
      <c r="J17" s="1" t="str">
        <f t="shared" si="2"/>
        <v>Chris Bowker</v>
      </c>
      <c r="M17" s="8" t="str">
        <f t="shared" si="3"/>
        <v/>
      </c>
      <c r="N17" s="8" t="str">
        <f t="shared" si="4"/>
        <v/>
      </c>
      <c r="O17" s="1" t="str">
        <f t="shared" si="5"/>
        <v/>
      </c>
      <c r="P17" s="35" t="str">
        <f t="shared" si="6"/>
        <v/>
      </c>
      <c r="Q17" s="35" t="str">
        <f t="shared" si="7"/>
        <v/>
      </c>
      <c r="R17" s="6">
        <f t="shared" si="8"/>
        <v>0</v>
      </c>
      <c r="S17" s="6">
        <f>IF(AND(D17&lt;=L$4,P17&lt;&gt;"Y"),IF(N17&lt;VLOOKUP(O17,Runners!A$5:CY$183,S$1,FALSE),IF(Y$2="zero",0,Y$2),0),0)</f>
        <v>0</v>
      </c>
      <c r="T17" s="6">
        <f t="shared" si="9"/>
        <v>0</v>
      </c>
      <c r="U17" s="2"/>
      <c r="V17" s="2" t="str">
        <f>IF(O17&lt;&gt;"",VLOOKUP(O17,Runners!DE$5:DR$183,V$1,FALSE),"")</f>
        <v/>
      </c>
      <c r="W17" s="19" t="str">
        <f t="shared" si="10"/>
        <v/>
      </c>
    </row>
    <row r="18" spans="1:23" x14ac:dyDescent="0.25">
      <c r="A18" s="1" t="s">
        <v>172</v>
      </c>
      <c r="C18" s="3">
        <v>1.6319444444444445E-2</v>
      </c>
      <c r="D18" s="6">
        <f t="shared" si="0"/>
        <v>15</v>
      </c>
      <c r="E18" s="2"/>
      <c r="F18" s="2">
        <f t="shared" si="11"/>
        <v>0</v>
      </c>
      <c r="J18" s="1" t="str">
        <f t="shared" si="2"/>
        <v>Chris Cottam</v>
      </c>
      <c r="M18" s="8" t="str">
        <f t="shared" si="3"/>
        <v/>
      </c>
      <c r="N18" s="8" t="str">
        <f t="shared" si="4"/>
        <v/>
      </c>
      <c r="O18" s="1" t="str">
        <f t="shared" si="5"/>
        <v/>
      </c>
      <c r="P18" s="35" t="str">
        <f t="shared" si="6"/>
        <v/>
      </c>
      <c r="Q18" s="35" t="str">
        <f t="shared" si="7"/>
        <v/>
      </c>
      <c r="R18" s="6">
        <f t="shared" si="8"/>
        <v>0</v>
      </c>
      <c r="S18" s="6">
        <f>IF(AND(D18&lt;=L$4,P18&lt;&gt;"Y"),IF(N18&lt;VLOOKUP(O18,Runners!A$5:CY$183,S$1,FALSE),IF(Y$2="zero",0,Y$2),0),0)</f>
        <v>0</v>
      </c>
      <c r="T18" s="6">
        <f t="shared" si="9"/>
        <v>0</v>
      </c>
      <c r="U18" s="2"/>
      <c r="V18" s="2" t="str">
        <f>IF(O18&lt;&gt;"",VLOOKUP(O18,Runners!DE$5:DR$183,V$1,FALSE),"")</f>
        <v/>
      </c>
      <c r="W18" s="19" t="str">
        <f t="shared" si="10"/>
        <v/>
      </c>
    </row>
    <row r="19" spans="1:23" x14ac:dyDescent="0.25">
      <c r="A19" s="1" t="s">
        <v>150</v>
      </c>
      <c r="C19" s="3">
        <v>1.2500000000000001E-2</v>
      </c>
      <c r="D19" s="6">
        <f t="shared" si="0"/>
        <v>16</v>
      </c>
      <c r="E19" s="2"/>
      <c r="F19" s="2">
        <f t="shared" si="11"/>
        <v>0</v>
      </c>
      <c r="J19" s="1" t="str">
        <f t="shared" si="2"/>
        <v>Claire Markham</v>
      </c>
      <c r="M19" s="8" t="str">
        <f t="shared" si="3"/>
        <v/>
      </c>
      <c r="N19" s="8" t="str">
        <f t="shared" si="4"/>
        <v/>
      </c>
      <c r="O19" s="1" t="str">
        <f t="shared" si="5"/>
        <v/>
      </c>
      <c r="P19" s="35" t="str">
        <f t="shared" si="6"/>
        <v/>
      </c>
      <c r="Q19" s="35" t="str">
        <f t="shared" si="7"/>
        <v/>
      </c>
      <c r="R19" s="6">
        <f t="shared" si="8"/>
        <v>0</v>
      </c>
      <c r="S19" s="6">
        <f>IF(AND(D19&lt;=L$4,P19&lt;&gt;"Y"),IF(N19&lt;VLOOKUP(O19,Runners!A$5:CY$183,S$1,FALSE),IF(Y$2="zero",0,Y$2),0),0)</f>
        <v>0</v>
      </c>
      <c r="T19" s="6">
        <f t="shared" si="9"/>
        <v>0</v>
      </c>
      <c r="U19" s="2"/>
      <c r="V19" s="2" t="str">
        <f>IF(O19&lt;&gt;"",VLOOKUP(O19,Runners!DE$5:DR$183,V$1,FALSE),"")</f>
        <v/>
      </c>
      <c r="W19" s="19" t="str">
        <f t="shared" si="10"/>
        <v/>
      </c>
    </row>
    <row r="20" spans="1:23" x14ac:dyDescent="0.25">
      <c r="A20" s="1" t="s">
        <v>177</v>
      </c>
      <c r="C20" s="3">
        <v>1.4409722222222223E-2</v>
      </c>
      <c r="D20" s="6">
        <f t="shared" si="0"/>
        <v>17</v>
      </c>
      <c r="E20" s="2"/>
      <c r="F20" s="2">
        <f t="shared" si="11"/>
        <v>0</v>
      </c>
      <c r="J20" s="1" t="str">
        <f t="shared" si="2"/>
        <v>Clare Taylor</v>
      </c>
      <c r="M20" s="8" t="str">
        <f t="shared" si="3"/>
        <v/>
      </c>
      <c r="N20" s="8" t="str">
        <f t="shared" si="4"/>
        <v/>
      </c>
      <c r="O20" s="1" t="str">
        <f t="shared" si="5"/>
        <v/>
      </c>
      <c r="P20" s="35" t="str">
        <f t="shared" si="6"/>
        <v/>
      </c>
      <c r="Q20" s="35" t="str">
        <f t="shared" si="7"/>
        <v/>
      </c>
      <c r="R20" s="6">
        <f t="shared" si="8"/>
        <v>0</v>
      </c>
      <c r="S20" s="6">
        <f>IF(AND(D20&lt;=L$4,P20&lt;&gt;"Y"),IF(N20&lt;VLOOKUP(O20,Runners!A$5:CY$183,S$1,FALSE),IF(Y$2="zero",0,Y$2),0),0)</f>
        <v>0</v>
      </c>
      <c r="T20" s="6">
        <f t="shared" si="9"/>
        <v>0</v>
      </c>
      <c r="U20" s="2"/>
      <c r="V20" s="2" t="str">
        <f>IF(O20&lt;&gt;"",VLOOKUP(O20,Runners!DE$5:DR$183,V$1,FALSE),"")</f>
        <v/>
      </c>
      <c r="W20" s="19" t="str">
        <f t="shared" si="10"/>
        <v/>
      </c>
    </row>
    <row r="21" spans="1:23" x14ac:dyDescent="0.25">
      <c r="A21" s="1" t="s">
        <v>152</v>
      </c>
      <c r="C21" s="3">
        <v>1.4930555555555556E-2</v>
      </c>
      <c r="D21" s="6">
        <f t="shared" si="0"/>
        <v>18</v>
      </c>
      <c r="E21" s="2"/>
      <c r="F21" s="2">
        <f t="shared" si="11"/>
        <v>0</v>
      </c>
      <c r="J21" s="1" t="str">
        <f t="shared" si="2"/>
        <v>Dan Gregson</v>
      </c>
      <c r="M21" s="8" t="str">
        <f t="shared" si="3"/>
        <v/>
      </c>
      <c r="N21" s="8" t="str">
        <f t="shared" si="4"/>
        <v/>
      </c>
      <c r="O21" s="1" t="str">
        <f t="shared" si="5"/>
        <v/>
      </c>
      <c r="P21" s="35" t="str">
        <f t="shared" si="6"/>
        <v/>
      </c>
      <c r="Q21" s="35" t="str">
        <f t="shared" si="7"/>
        <v/>
      </c>
      <c r="R21" s="6">
        <f t="shared" si="8"/>
        <v>0</v>
      </c>
      <c r="S21" s="6">
        <f>IF(AND(D21&lt;=L$4,P21&lt;&gt;"Y"),IF(N21&lt;VLOOKUP(O21,Runners!A$5:CY$183,S$1,FALSE),IF(Y$2="zero",0,Y$2),0),0)</f>
        <v>0</v>
      </c>
      <c r="T21" s="6">
        <f t="shared" si="9"/>
        <v>0</v>
      </c>
      <c r="U21" s="2"/>
      <c r="V21" s="2" t="str">
        <f>IF(O21&lt;&gt;"",VLOOKUP(O21,Runners!DE$5:DR$183,V$1,FALSE),"")</f>
        <v/>
      </c>
      <c r="W21" s="19" t="str">
        <f t="shared" si="10"/>
        <v/>
      </c>
    </row>
    <row r="22" spans="1:23" x14ac:dyDescent="0.25">
      <c r="A22" s="1" t="s">
        <v>135</v>
      </c>
      <c r="C22" s="3">
        <v>1.1631944444444445E-2</v>
      </c>
      <c r="D22" s="6">
        <f t="shared" si="0"/>
        <v>19</v>
      </c>
      <c r="E22" s="2"/>
      <c r="F22" s="2">
        <f t="shared" si="11"/>
        <v>0</v>
      </c>
      <c r="J22" s="1" t="str">
        <f t="shared" si="2"/>
        <v>Darran Ames</v>
      </c>
      <c r="M22" s="8" t="str">
        <f t="shared" si="3"/>
        <v/>
      </c>
      <c r="N22" s="8" t="str">
        <f t="shared" si="4"/>
        <v/>
      </c>
      <c r="O22" s="1" t="str">
        <f t="shared" si="5"/>
        <v/>
      </c>
      <c r="P22" s="35" t="str">
        <f t="shared" si="6"/>
        <v/>
      </c>
      <c r="Q22" s="35" t="str">
        <f t="shared" si="7"/>
        <v/>
      </c>
      <c r="R22" s="6">
        <f t="shared" si="8"/>
        <v>0</v>
      </c>
      <c r="S22" s="6">
        <f>IF(AND(D22&lt;=L$4,P22&lt;&gt;"Y"),IF(N22&lt;VLOOKUP(O22,Runners!A$5:CY$183,S$1,FALSE),IF(Y$2="zero",0,Y$2),0),0)</f>
        <v>0</v>
      </c>
      <c r="T22" s="6">
        <f t="shared" si="9"/>
        <v>0</v>
      </c>
      <c r="U22" s="2"/>
      <c r="V22" s="2" t="str">
        <f>IF(O22&lt;&gt;"",VLOOKUP(O22,Runners!DE$5:DR$183,V$1,FALSE),"")</f>
        <v/>
      </c>
      <c r="W22" s="19" t="str">
        <f t="shared" si="10"/>
        <v/>
      </c>
    </row>
    <row r="23" spans="1:23" x14ac:dyDescent="0.25">
      <c r="A23" s="1" t="s">
        <v>159</v>
      </c>
      <c r="C23" s="3">
        <v>1.6145833333333335E-2</v>
      </c>
      <c r="D23" s="6">
        <f t="shared" si="0"/>
        <v>20</v>
      </c>
      <c r="E23" s="2"/>
      <c r="F23" s="2">
        <f t="shared" si="11"/>
        <v>0</v>
      </c>
      <c r="J23" s="1" t="str">
        <f t="shared" si="2"/>
        <v>David Butler</v>
      </c>
      <c r="M23" s="8" t="str">
        <f t="shared" si="3"/>
        <v/>
      </c>
      <c r="N23" s="8" t="str">
        <f t="shared" si="4"/>
        <v/>
      </c>
      <c r="O23" s="1" t="str">
        <f t="shared" si="5"/>
        <v/>
      </c>
      <c r="P23" s="35" t="str">
        <f t="shared" si="6"/>
        <v/>
      </c>
      <c r="Q23" s="35" t="str">
        <f t="shared" si="7"/>
        <v/>
      </c>
      <c r="R23" s="6">
        <f t="shared" si="8"/>
        <v>0</v>
      </c>
      <c r="S23" s="6">
        <f>IF(AND(D23&lt;=L$4,P23&lt;&gt;"Y"),IF(N23&lt;VLOOKUP(O23,Runners!A$5:CY$183,S$1,FALSE),IF(Y$2="zero",0,Y$2),0),0)</f>
        <v>0</v>
      </c>
      <c r="T23" s="6">
        <f t="shared" si="9"/>
        <v>0</v>
      </c>
      <c r="U23" s="2"/>
      <c r="V23" s="2" t="str">
        <f>IF(O23&lt;&gt;"",VLOOKUP(O23,Runners!DE$5:DR$183,V$1,FALSE),"")</f>
        <v/>
      </c>
      <c r="W23" s="19" t="str">
        <f t="shared" si="10"/>
        <v/>
      </c>
    </row>
    <row r="24" spans="1:23" x14ac:dyDescent="0.25">
      <c r="A24" s="1" t="s">
        <v>157</v>
      </c>
      <c r="B24" s="3"/>
      <c r="C24" s="3">
        <v>5.9027777777777776E-3</v>
      </c>
      <c r="D24" s="6">
        <f t="shared" si="0"/>
        <v>21</v>
      </c>
      <c r="E24" s="2"/>
      <c r="F24" s="2">
        <f t="shared" si="11"/>
        <v>0</v>
      </c>
      <c r="J24" s="1" t="str">
        <f t="shared" si="2"/>
        <v>Debbie Francis</v>
      </c>
      <c r="M24" s="8" t="str">
        <f t="shared" si="3"/>
        <v/>
      </c>
      <c r="N24" s="8" t="str">
        <f t="shared" si="4"/>
        <v/>
      </c>
      <c r="O24" s="1" t="str">
        <f t="shared" si="5"/>
        <v/>
      </c>
      <c r="P24" s="35" t="str">
        <f t="shared" si="6"/>
        <v/>
      </c>
      <c r="Q24" s="35" t="str">
        <f t="shared" si="7"/>
        <v/>
      </c>
      <c r="R24" s="6">
        <f t="shared" si="8"/>
        <v>0</v>
      </c>
      <c r="S24" s="6">
        <f>IF(AND(D24&lt;=L$4,P24&lt;&gt;"Y"),IF(N24&lt;VLOOKUP(O24,Runners!A$5:CY$183,S$1,FALSE),IF(Y$2="zero",0,Y$2),0),0)</f>
        <v>0</v>
      </c>
      <c r="T24" s="6">
        <f t="shared" si="9"/>
        <v>0</v>
      </c>
      <c r="U24" s="2"/>
      <c r="V24" s="2" t="str">
        <f>IF(O24&lt;&gt;"",VLOOKUP(O24,Runners!DE$5:DR$183,V$1,FALSE),"")</f>
        <v/>
      </c>
      <c r="W24" s="19" t="str">
        <f t="shared" si="10"/>
        <v/>
      </c>
    </row>
    <row r="25" spans="1:23" x14ac:dyDescent="0.25">
      <c r="A25" s="1" t="s">
        <v>188</v>
      </c>
      <c r="C25" s="3">
        <v>1.7013888888888887E-2</v>
      </c>
      <c r="D25" s="6">
        <f t="shared" si="0"/>
        <v>22</v>
      </c>
      <c r="E25" s="2"/>
      <c r="F25" s="2">
        <f t="shared" si="11"/>
        <v>0</v>
      </c>
      <c r="J25" s="1" t="str">
        <f t="shared" si="2"/>
        <v>Dom Kirby</v>
      </c>
      <c r="M25" s="8" t="str">
        <f t="shared" si="3"/>
        <v/>
      </c>
      <c r="N25" s="8" t="str">
        <f t="shared" si="4"/>
        <v/>
      </c>
      <c r="O25" s="1" t="str">
        <f t="shared" si="5"/>
        <v/>
      </c>
      <c r="P25" s="35" t="str">
        <f t="shared" si="6"/>
        <v/>
      </c>
      <c r="Q25" s="35" t="str">
        <f t="shared" si="7"/>
        <v/>
      </c>
      <c r="R25" s="6">
        <f t="shared" si="8"/>
        <v>0</v>
      </c>
      <c r="S25" s="6">
        <f>IF(AND(D25&lt;=L$4,P25&lt;&gt;"Y"),IF(N25&lt;VLOOKUP(O25,Runners!A$5:CY$183,S$1,FALSE),IF(Y$2="zero",0,Y$2),0),0)</f>
        <v>0</v>
      </c>
      <c r="T25" s="6">
        <f t="shared" si="9"/>
        <v>0</v>
      </c>
      <c r="U25" s="2"/>
      <c r="V25" s="2" t="str">
        <f>IF(O25&lt;&gt;"",VLOOKUP(O25,Runners!DE$5:DR$183,V$1,FALSE),"")</f>
        <v/>
      </c>
      <c r="W25" s="19" t="str">
        <f t="shared" si="10"/>
        <v/>
      </c>
    </row>
    <row r="26" spans="1:23" x14ac:dyDescent="0.25">
      <c r="A26" s="1" t="s">
        <v>151</v>
      </c>
      <c r="C26" s="3">
        <v>1.3715277777777778E-2</v>
      </c>
      <c r="D26" s="6">
        <f t="shared" si="0"/>
        <v>23</v>
      </c>
      <c r="E26" s="2"/>
      <c r="F26" s="2">
        <f t="shared" si="11"/>
        <v>0</v>
      </c>
      <c r="J26" s="1" t="str">
        <f t="shared" si="2"/>
        <v>Dominic Garrett</v>
      </c>
      <c r="M26" s="8" t="str">
        <f t="shared" si="3"/>
        <v/>
      </c>
      <c r="N26" s="8" t="str">
        <f t="shared" si="4"/>
        <v/>
      </c>
      <c r="O26" s="1" t="str">
        <f t="shared" si="5"/>
        <v/>
      </c>
      <c r="P26" s="35" t="str">
        <f t="shared" si="6"/>
        <v/>
      </c>
      <c r="Q26" s="35" t="str">
        <f t="shared" si="7"/>
        <v/>
      </c>
      <c r="R26" s="6">
        <f t="shared" si="8"/>
        <v>0</v>
      </c>
      <c r="S26" s="6">
        <f>IF(AND(D26&lt;=L$4,P26&lt;&gt;"Y"),IF(N26&lt;VLOOKUP(O26,Runners!A$5:CY$183,S$1,FALSE),IF(Y$2="zero",0,Y$2),0),0)</f>
        <v>0</v>
      </c>
      <c r="T26" s="6">
        <f t="shared" si="9"/>
        <v>0</v>
      </c>
      <c r="U26" s="2"/>
      <c r="V26" s="2" t="str">
        <f>IF(O26&lt;&gt;"",VLOOKUP(O26,Runners!DE$5:DR$183,V$1,FALSE),"")</f>
        <v/>
      </c>
      <c r="W26" s="19" t="str">
        <f t="shared" si="10"/>
        <v/>
      </c>
    </row>
    <row r="27" spans="1:23" x14ac:dyDescent="0.25">
      <c r="A27" s="1" t="s">
        <v>165</v>
      </c>
      <c r="B27" s="3"/>
      <c r="C27" s="3">
        <v>7.1180555555555554E-3</v>
      </c>
      <c r="D27" s="6">
        <f t="shared" si="0"/>
        <v>24</v>
      </c>
      <c r="E27" s="2"/>
      <c r="F27" s="2">
        <f t="shared" si="11"/>
        <v>0</v>
      </c>
      <c r="J27" s="1" t="str">
        <f t="shared" si="2"/>
        <v>Emma Johnston</v>
      </c>
      <c r="M27" s="8" t="str">
        <f t="shared" si="3"/>
        <v/>
      </c>
      <c r="N27" s="8" t="str">
        <f t="shared" si="4"/>
        <v/>
      </c>
      <c r="O27" s="1" t="str">
        <f t="shared" si="5"/>
        <v/>
      </c>
      <c r="P27" s="35" t="str">
        <f t="shared" si="6"/>
        <v/>
      </c>
      <c r="Q27" s="35" t="str">
        <f t="shared" si="7"/>
        <v/>
      </c>
      <c r="R27" s="6">
        <f t="shared" si="8"/>
        <v>0</v>
      </c>
      <c r="S27" s="6">
        <f>IF(AND(D27&lt;=L$4,P27&lt;&gt;"Y"),IF(N27&lt;VLOOKUP(O27,Runners!A$5:CY$183,S$1,FALSE),IF(Y$2="zero",0,Y$2),0),0)</f>
        <v>0</v>
      </c>
      <c r="T27" s="6">
        <f t="shared" si="9"/>
        <v>0</v>
      </c>
      <c r="U27" s="2"/>
      <c r="V27" s="2" t="str">
        <f>IF(O27&lt;&gt;"",VLOOKUP(O27,Runners!DE$5:DR$183,V$1,FALSE),"")</f>
        <v/>
      </c>
      <c r="W27" s="19" t="str">
        <f t="shared" si="10"/>
        <v/>
      </c>
    </row>
    <row r="28" spans="1:23" x14ac:dyDescent="0.25">
      <c r="A28" s="1" t="s">
        <v>170</v>
      </c>
      <c r="C28" s="3">
        <v>1.2673611111111111E-2</v>
      </c>
      <c r="D28" s="6">
        <f t="shared" si="0"/>
        <v>25</v>
      </c>
      <c r="E28" s="2"/>
      <c r="F28" s="2">
        <f t="shared" si="11"/>
        <v>0</v>
      </c>
      <c r="J28" s="1" t="str">
        <f t="shared" si="2"/>
        <v>Georgina Read</v>
      </c>
      <c r="M28" s="8" t="str">
        <f t="shared" si="3"/>
        <v/>
      </c>
      <c r="N28" s="8" t="str">
        <f t="shared" si="4"/>
        <v/>
      </c>
      <c r="O28" s="1" t="str">
        <f t="shared" si="5"/>
        <v/>
      </c>
      <c r="P28" s="35" t="str">
        <f t="shared" si="6"/>
        <v/>
      </c>
      <c r="Q28" s="35" t="str">
        <f t="shared" si="7"/>
        <v/>
      </c>
      <c r="R28" s="6">
        <f t="shared" si="8"/>
        <v>0</v>
      </c>
      <c r="S28" s="6">
        <f>IF(AND(D28&lt;=L$4,P28&lt;&gt;"Y"),IF(N28&lt;VLOOKUP(O28,Runners!A$5:CY$183,S$1,FALSE),IF(Y$2="zero",0,Y$2),0),0)</f>
        <v>0</v>
      </c>
      <c r="T28" s="6">
        <f t="shared" si="9"/>
        <v>0</v>
      </c>
      <c r="U28" s="2"/>
      <c r="V28" s="2" t="str">
        <f>IF(O28&lt;&gt;"",VLOOKUP(O28,Runners!DE$5:DR$183,V$1,FALSE),"")</f>
        <v/>
      </c>
      <c r="W28" s="19" t="str">
        <f t="shared" si="10"/>
        <v/>
      </c>
    </row>
    <row r="29" spans="1:23" x14ac:dyDescent="0.25">
      <c r="A29" s="1" t="s">
        <v>47</v>
      </c>
      <c r="C29" s="3">
        <v>1.6319444444444445E-2</v>
      </c>
      <c r="D29" s="6">
        <f t="shared" si="0"/>
        <v>26</v>
      </c>
      <c r="E29" s="2"/>
      <c r="F29" s="2">
        <f t="shared" si="11"/>
        <v>0</v>
      </c>
      <c r="J29" s="1" t="str">
        <f t="shared" si="2"/>
        <v>Gill Draper</v>
      </c>
      <c r="M29" s="8"/>
      <c r="P29" s="35"/>
      <c r="Q29" s="35"/>
      <c r="T29" s="6"/>
      <c r="U29" s="2"/>
      <c r="V29" s="2"/>
      <c r="W29" s="19"/>
    </row>
    <row r="30" spans="1:23" x14ac:dyDescent="0.25">
      <c r="A30" s="1" t="s">
        <v>230</v>
      </c>
      <c r="C30" s="3">
        <v>4.6874999999999998E-3</v>
      </c>
      <c r="D30" s="6">
        <f>D29+1</f>
        <v>27</v>
      </c>
      <c r="E30" s="2"/>
      <c r="F30" s="2"/>
      <c r="J30" s="1" t="str">
        <f t="shared" si="2"/>
        <v>Gillian Anderson</v>
      </c>
      <c r="M30" s="8" t="str">
        <f t="shared" ref="M30:M54" si="12">IF(D30&lt;=L$4,SMALL(E$4:E$208,D30),"")</f>
        <v/>
      </c>
      <c r="N30" s="8" t="str">
        <f t="shared" ref="N30:N54" si="13">IF(D30&lt;=L$4,VLOOKUP(M30,E$4:F$208,2,FALSE),"")</f>
        <v/>
      </c>
      <c r="O30" s="1" t="str">
        <f t="shared" ref="O30:O54" si="14">IF(D30&lt;=L$4,VLOOKUP(M30,E$4:J$208,6,FALSE),"")</f>
        <v/>
      </c>
      <c r="P30" s="35" t="str">
        <f t="shared" ref="P30:P54" si="15">IF(D30&lt;=L$4,VLOOKUP(O30,A$4:B$208,2,FALSE),"")</f>
        <v/>
      </c>
      <c r="Q30" s="35" t="str">
        <f>IF(D30&lt;=L$4,IF(P30="Y",Q28,Q28-1),"")</f>
        <v/>
      </c>
      <c r="R30" s="6">
        <f>IF(Q30=Q28,0,IF(Q30&gt;0,Q30,1))</f>
        <v>0</v>
      </c>
      <c r="S30" s="6">
        <f>IF(AND(D30&lt;=L$4,P30&lt;&gt;"Y"),IF(N30&lt;VLOOKUP(O30,Runners!A$5:CY$183,S$1,FALSE),IF(Y$2="zero",0,Y$2),0),0)</f>
        <v>0</v>
      </c>
      <c r="T30" s="6">
        <f t="shared" ref="T30:T54" si="16">IF(AND(D30&lt;=L$4,P30&lt;&gt;"Y"),S30+R30,0)</f>
        <v>0</v>
      </c>
      <c r="U30" s="2"/>
      <c r="V30" s="2" t="str">
        <f>IF(O30&lt;&gt;"",VLOOKUP(O30,Runners!DE$5:DR$183,V$1,FALSE),"")</f>
        <v/>
      </c>
      <c r="W30" s="19" t="str">
        <f t="shared" ref="W30:W54" si="17">IF(O30&lt;&gt;"",(V30-N30)/V30,"")</f>
        <v/>
      </c>
    </row>
    <row r="31" spans="1:23" x14ac:dyDescent="0.25">
      <c r="A31" s="1" t="s">
        <v>201</v>
      </c>
      <c r="C31" s="3">
        <v>4.6874999999999998E-3</v>
      </c>
      <c r="D31" s="6">
        <f>D30+1</f>
        <v>28</v>
      </c>
      <c r="E31" s="2">
        <v>3.5891203703703703E-2</v>
      </c>
      <c r="F31" s="2">
        <f t="shared" ref="F31:F41" si="18">IF(E31&gt;0,E31-C31,0)</f>
        <v>3.1203703703703702E-2</v>
      </c>
      <c r="J31" s="1" t="str">
        <f t="shared" si="2"/>
        <v>Gillian Oliver</v>
      </c>
      <c r="M31" s="8" t="str">
        <f t="shared" si="12"/>
        <v/>
      </c>
      <c r="N31" s="8" t="str">
        <f t="shared" si="13"/>
        <v/>
      </c>
      <c r="O31" s="1" t="str">
        <f t="shared" si="14"/>
        <v/>
      </c>
      <c r="P31" s="35" t="str">
        <f t="shared" si="15"/>
        <v/>
      </c>
      <c r="Q31" s="35" t="str">
        <f t="shared" ref="Q31:Q54" si="19">IF(D31&lt;=L$4,IF(P31="Y",Q30,Q30-1),"")</f>
        <v/>
      </c>
      <c r="R31" s="6">
        <f t="shared" ref="R31:R54" si="20">IF(Q31=Q30,0,IF(Q31&gt;0,Q31,1))</f>
        <v>0</v>
      </c>
      <c r="S31" s="6">
        <f>IF(AND(D31&lt;=L$4,P31&lt;&gt;"Y"),IF(N31&lt;VLOOKUP(O31,Runners!A$5:CY$183,S$1,FALSE),IF(Y$2="zero",0,Y$2),0),0)</f>
        <v>0</v>
      </c>
      <c r="T31" s="6">
        <f t="shared" si="16"/>
        <v>0</v>
      </c>
      <c r="U31" s="2"/>
      <c r="V31" s="2" t="str">
        <f>IF(O31&lt;&gt;"",VLOOKUP(O31,Runners!DE$5:DR$183,V$1,FALSE),"")</f>
        <v/>
      </c>
      <c r="W31" s="19" t="str">
        <f t="shared" si="17"/>
        <v/>
      </c>
    </row>
    <row r="32" spans="1:23" x14ac:dyDescent="0.25">
      <c r="A32" s="1" t="s">
        <v>3</v>
      </c>
      <c r="C32" s="3">
        <v>1.40625E-2</v>
      </c>
      <c r="D32" s="6">
        <f t="shared" ref="D32:D95" si="21">D31+1</f>
        <v>29</v>
      </c>
      <c r="E32" s="2">
        <v>3.6354166666666667E-2</v>
      </c>
      <c r="F32" s="2">
        <f t="shared" si="18"/>
        <v>2.2291666666666668E-2</v>
      </c>
      <c r="J32" s="1" t="str">
        <f t="shared" si="2"/>
        <v>Graham Webster</v>
      </c>
      <c r="M32" s="8" t="str">
        <f t="shared" si="12"/>
        <v/>
      </c>
      <c r="N32" s="8" t="str">
        <f t="shared" si="13"/>
        <v/>
      </c>
      <c r="O32" s="1" t="str">
        <f t="shared" si="14"/>
        <v/>
      </c>
      <c r="P32" s="35" t="str">
        <f t="shared" si="15"/>
        <v/>
      </c>
      <c r="Q32" s="35" t="str">
        <f t="shared" si="19"/>
        <v/>
      </c>
      <c r="R32" s="6">
        <f t="shared" si="20"/>
        <v>0</v>
      </c>
      <c r="S32" s="6">
        <f>IF(AND(D32&lt;=L$4,P32&lt;&gt;"Y"),IF(N32&lt;VLOOKUP(O32,Runners!A$5:CY$183,S$1,FALSE),IF(Y$2="zero",0,Y$2),0),0)</f>
        <v>0</v>
      </c>
      <c r="T32" s="6">
        <f t="shared" si="16"/>
        <v>0</v>
      </c>
      <c r="U32" s="2"/>
      <c r="V32" s="2" t="str">
        <f>IF(O32&lt;&gt;"",VLOOKUP(O32,Runners!DE$5:DR$183,V$1,FALSE),"")</f>
        <v/>
      </c>
      <c r="W32" s="19" t="str">
        <f t="shared" si="17"/>
        <v/>
      </c>
    </row>
    <row r="33" spans="1:23" x14ac:dyDescent="0.25">
      <c r="A33" s="1" t="s">
        <v>6</v>
      </c>
      <c r="C33" s="3">
        <v>1.0069444444444445E-2</v>
      </c>
      <c r="D33" s="6">
        <f t="shared" si="21"/>
        <v>30</v>
      </c>
      <c r="E33" s="2">
        <v>3.7974537037037036E-2</v>
      </c>
      <c r="F33" s="2">
        <f t="shared" si="18"/>
        <v>2.7905092592592592E-2</v>
      </c>
      <c r="J33" s="1" t="str">
        <f t="shared" si="2"/>
        <v>Greg Oulton</v>
      </c>
      <c r="M33" s="8" t="str">
        <f t="shared" si="12"/>
        <v/>
      </c>
      <c r="N33" s="8" t="str">
        <f t="shared" si="13"/>
        <v/>
      </c>
      <c r="O33" s="1" t="str">
        <f t="shared" si="14"/>
        <v/>
      </c>
      <c r="P33" s="35" t="str">
        <f t="shared" si="15"/>
        <v/>
      </c>
      <c r="Q33" s="35" t="str">
        <f t="shared" si="19"/>
        <v/>
      </c>
      <c r="R33" s="6">
        <f t="shared" si="20"/>
        <v>0</v>
      </c>
      <c r="S33" s="6">
        <f>IF(AND(D33&lt;=L$4,P33&lt;&gt;"Y"),IF(N33&lt;VLOOKUP(O33,Runners!A$5:CY$183,S$1,FALSE),IF(Y$2="zero",0,Y$2),0),0)</f>
        <v>0</v>
      </c>
      <c r="T33" s="6">
        <f t="shared" si="16"/>
        <v>0</v>
      </c>
      <c r="U33" s="2"/>
      <c r="V33" s="2" t="str">
        <f>IF(O33&lt;&gt;"",VLOOKUP(O33,Runners!DE$5:DR$183,V$1,FALSE),"")</f>
        <v/>
      </c>
      <c r="W33" s="19" t="str">
        <f t="shared" si="17"/>
        <v/>
      </c>
    </row>
    <row r="34" spans="1:23" x14ac:dyDescent="0.25">
      <c r="A34" s="1" t="s">
        <v>155</v>
      </c>
      <c r="C34" s="3">
        <v>1.9791666666666666E-2</v>
      </c>
      <c r="D34" s="6">
        <f t="shared" si="21"/>
        <v>31</v>
      </c>
      <c r="E34" s="2"/>
      <c r="F34" s="2">
        <f t="shared" si="18"/>
        <v>0</v>
      </c>
      <c r="J34" s="1" t="str">
        <f t="shared" si="2"/>
        <v>Guest 35:00</v>
      </c>
      <c r="M34" s="8" t="str">
        <f t="shared" si="12"/>
        <v/>
      </c>
      <c r="N34" s="8" t="str">
        <f t="shared" si="13"/>
        <v/>
      </c>
      <c r="O34" s="1" t="str">
        <f t="shared" si="14"/>
        <v/>
      </c>
      <c r="P34" s="35" t="str">
        <f t="shared" si="15"/>
        <v/>
      </c>
      <c r="Q34" s="35" t="str">
        <f t="shared" si="19"/>
        <v/>
      </c>
      <c r="R34" s="6">
        <f t="shared" si="20"/>
        <v>0</v>
      </c>
      <c r="S34" s="6">
        <f>IF(AND(D34&lt;=L$4,P34&lt;&gt;"Y"),IF(N34&lt;VLOOKUP(O34,Runners!A$5:CY$183,S$1,FALSE),IF(Y$2="zero",0,Y$2),0),0)</f>
        <v>0</v>
      </c>
      <c r="T34" s="6">
        <f t="shared" si="16"/>
        <v>0</v>
      </c>
      <c r="U34" s="2"/>
      <c r="V34" s="2" t="str">
        <f>IF(O34&lt;&gt;"",VLOOKUP(O34,Runners!DE$5:DR$183,V$1,FALSE),"")</f>
        <v/>
      </c>
      <c r="W34" s="19" t="str">
        <f t="shared" si="17"/>
        <v/>
      </c>
    </row>
    <row r="35" spans="1:23" x14ac:dyDescent="0.25">
      <c r="A35" s="1" t="s">
        <v>154</v>
      </c>
      <c r="B35" s="3"/>
      <c r="C35" s="3">
        <v>1.8576388888888889E-2</v>
      </c>
      <c r="D35" s="6">
        <f t="shared" si="21"/>
        <v>32</v>
      </c>
      <c r="E35" s="2"/>
      <c r="F35" s="2">
        <f t="shared" si="18"/>
        <v>0</v>
      </c>
      <c r="J35" s="1" t="str">
        <f t="shared" si="2"/>
        <v>Guest 37:30</v>
      </c>
      <c r="M35" s="8" t="str">
        <f t="shared" si="12"/>
        <v/>
      </c>
      <c r="N35" s="8" t="str">
        <f t="shared" si="13"/>
        <v/>
      </c>
      <c r="O35" s="1" t="str">
        <f t="shared" si="14"/>
        <v/>
      </c>
      <c r="P35" s="35" t="str">
        <f t="shared" si="15"/>
        <v/>
      </c>
      <c r="Q35" s="35" t="str">
        <f t="shared" si="19"/>
        <v/>
      </c>
      <c r="R35" s="6">
        <f t="shared" si="20"/>
        <v>0</v>
      </c>
      <c r="S35" s="6">
        <f>IF(AND(D35&lt;=L$4,P35&lt;&gt;"Y"),IF(N35&lt;VLOOKUP(O35,Runners!A$5:CY$183,S$1,FALSE),IF(Y$2="zero",0,Y$2),0),0)</f>
        <v>0</v>
      </c>
      <c r="T35" s="6">
        <f t="shared" si="16"/>
        <v>0</v>
      </c>
      <c r="U35" s="2"/>
      <c r="V35" s="2" t="str">
        <f>IF(O35&lt;&gt;"",VLOOKUP(O35,Runners!DE$5:DR$183,V$1,FALSE),"")</f>
        <v/>
      </c>
      <c r="W35" s="19" t="str">
        <f t="shared" si="17"/>
        <v/>
      </c>
    </row>
    <row r="36" spans="1:23" x14ac:dyDescent="0.25">
      <c r="A36" s="1" t="s">
        <v>195</v>
      </c>
      <c r="C36" s="3">
        <v>1.7361111111111112E-2</v>
      </c>
      <c r="D36" s="6">
        <f t="shared" si="21"/>
        <v>33</v>
      </c>
      <c r="E36" s="2"/>
      <c r="F36" s="2">
        <f t="shared" si="18"/>
        <v>0</v>
      </c>
      <c r="J36" s="1" t="str">
        <f t="shared" ref="J36:J67" si="22">A36</f>
        <v>Guest 40:00</v>
      </c>
      <c r="M36" s="8" t="str">
        <f t="shared" si="12"/>
        <v/>
      </c>
      <c r="N36" s="8" t="str">
        <f t="shared" si="13"/>
        <v/>
      </c>
      <c r="O36" s="1" t="str">
        <f t="shared" si="14"/>
        <v/>
      </c>
      <c r="P36" s="35" t="str">
        <f t="shared" si="15"/>
        <v/>
      </c>
      <c r="Q36" s="35" t="str">
        <f t="shared" si="19"/>
        <v/>
      </c>
      <c r="R36" s="6">
        <f t="shared" si="20"/>
        <v>0</v>
      </c>
      <c r="S36" s="6">
        <f>IF(AND(D36&lt;=L$4,P36&lt;&gt;"Y"),IF(N36&lt;VLOOKUP(O36,Runners!A$5:CY$183,S$1,FALSE),IF(Y$2="zero",0,Y$2),0),0)</f>
        <v>0</v>
      </c>
      <c r="T36" s="6">
        <f t="shared" si="16"/>
        <v>0</v>
      </c>
      <c r="U36" s="2"/>
      <c r="V36" s="2" t="str">
        <f>IF(O36&lt;&gt;"",VLOOKUP(O36,Runners!DE$5:DR$183,V$1,FALSE),"")</f>
        <v/>
      </c>
      <c r="W36" s="19" t="str">
        <f t="shared" si="17"/>
        <v/>
      </c>
    </row>
    <row r="37" spans="1:23" x14ac:dyDescent="0.25">
      <c r="A37" s="1" t="s">
        <v>146</v>
      </c>
      <c r="C37" s="3">
        <v>1.6145833333333335E-2</v>
      </c>
      <c r="D37" s="6">
        <f t="shared" si="21"/>
        <v>34</v>
      </c>
      <c r="E37" s="2"/>
      <c r="F37" s="2">
        <f t="shared" si="18"/>
        <v>0</v>
      </c>
      <c r="J37" s="1" t="str">
        <f t="shared" si="22"/>
        <v>Guest 42:30</v>
      </c>
      <c r="M37" s="8" t="str">
        <f t="shared" si="12"/>
        <v/>
      </c>
      <c r="N37" s="8" t="str">
        <f t="shared" si="13"/>
        <v/>
      </c>
      <c r="O37" s="1" t="str">
        <f t="shared" si="14"/>
        <v/>
      </c>
      <c r="P37" s="35" t="str">
        <f t="shared" si="15"/>
        <v/>
      </c>
      <c r="Q37" s="35" t="str">
        <f t="shared" si="19"/>
        <v/>
      </c>
      <c r="R37" s="6">
        <f t="shared" si="20"/>
        <v>0</v>
      </c>
      <c r="S37" s="6">
        <f>IF(AND(D37&lt;=L$4,P37&lt;&gt;"Y"),IF(N37&lt;VLOOKUP(O37,Runners!A$5:CY$183,S$1,FALSE),IF(Y$2="zero",0,Y$2),0),0)</f>
        <v>0</v>
      </c>
      <c r="T37" s="6">
        <f t="shared" si="16"/>
        <v>0</v>
      </c>
      <c r="U37" s="2"/>
      <c r="V37" s="2" t="str">
        <f>IF(O37&lt;&gt;"",VLOOKUP(O37,Runners!DE$5:DR$183,V$1,FALSE),"")</f>
        <v/>
      </c>
      <c r="W37" s="19" t="str">
        <f t="shared" si="17"/>
        <v/>
      </c>
    </row>
    <row r="38" spans="1:23" x14ac:dyDescent="0.25">
      <c r="A38" s="1" t="s">
        <v>196</v>
      </c>
      <c r="B38" s="3"/>
      <c r="C38" s="3">
        <v>1.4930555555555556E-2</v>
      </c>
      <c r="D38" s="6">
        <f t="shared" si="21"/>
        <v>35</v>
      </c>
      <c r="E38" s="2"/>
      <c r="F38" s="2">
        <f t="shared" si="18"/>
        <v>0</v>
      </c>
      <c r="J38" s="1" t="str">
        <f t="shared" si="22"/>
        <v>Guest 45:00</v>
      </c>
      <c r="M38" s="8" t="str">
        <f t="shared" si="12"/>
        <v/>
      </c>
      <c r="N38" s="8" t="str">
        <f t="shared" si="13"/>
        <v/>
      </c>
      <c r="O38" s="1" t="str">
        <f t="shared" si="14"/>
        <v/>
      </c>
      <c r="P38" s="35" t="str">
        <f t="shared" si="15"/>
        <v/>
      </c>
      <c r="Q38" s="35" t="str">
        <f t="shared" si="19"/>
        <v/>
      </c>
      <c r="R38" s="6">
        <f t="shared" si="20"/>
        <v>0</v>
      </c>
      <c r="S38" s="6">
        <f>IF(AND(D38&lt;=L$4,P38&lt;&gt;"Y"),IF(N38&lt;VLOOKUP(O38,Runners!A$5:CY$183,S$1,FALSE),IF(Y$2="zero",0,Y$2),0),0)</f>
        <v>0</v>
      </c>
      <c r="T38" s="6">
        <f t="shared" si="16"/>
        <v>0</v>
      </c>
      <c r="U38" s="2"/>
      <c r="V38" s="2" t="str">
        <f>IF(O38&lt;&gt;"",VLOOKUP(O38,Runners!DE$5:DR$183,V$1,FALSE),"")</f>
        <v/>
      </c>
      <c r="W38" s="19" t="str">
        <f t="shared" si="17"/>
        <v/>
      </c>
    </row>
    <row r="39" spans="1:23" x14ac:dyDescent="0.25">
      <c r="A39" s="1" t="s">
        <v>147</v>
      </c>
      <c r="C39" s="3">
        <v>1.3888888888888888E-2</v>
      </c>
      <c r="D39" s="6">
        <f t="shared" si="21"/>
        <v>36</v>
      </c>
      <c r="E39" s="2"/>
      <c r="F39" s="2">
        <f t="shared" si="18"/>
        <v>0</v>
      </c>
      <c r="J39" s="1" t="str">
        <f t="shared" si="22"/>
        <v>Guest 47:30</v>
      </c>
      <c r="M39" s="8" t="str">
        <f t="shared" si="12"/>
        <v/>
      </c>
      <c r="N39" s="8" t="str">
        <f t="shared" si="13"/>
        <v/>
      </c>
      <c r="O39" s="1" t="str">
        <f t="shared" si="14"/>
        <v/>
      </c>
      <c r="P39" s="35" t="str">
        <f t="shared" si="15"/>
        <v/>
      </c>
      <c r="Q39" s="35" t="str">
        <f t="shared" si="19"/>
        <v/>
      </c>
      <c r="R39" s="6">
        <f t="shared" si="20"/>
        <v>0</v>
      </c>
      <c r="S39" s="6">
        <f>IF(AND(D39&lt;=L$4,P39&lt;&gt;"Y"),IF(N39&lt;VLOOKUP(O39,Runners!A$5:CY$183,S$1,FALSE),IF(Y$2="zero",0,Y$2),0),0)</f>
        <v>0</v>
      </c>
      <c r="T39" s="6">
        <f t="shared" si="16"/>
        <v>0</v>
      </c>
      <c r="U39" s="2"/>
      <c r="V39" s="2" t="str">
        <f>IF(O39&lt;&gt;"",VLOOKUP(O39,Runners!DE$5:DR$183,V$1,FALSE),"")</f>
        <v/>
      </c>
      <c r="W39" s="19" t="str">
        <f t="shared" si="17"/>
        <v/>
      </c>
    </row>
    <row r="40" spans="1:23" x14ac:dyDescent="0.25">
      <c r="A40" s="1" t="s">
        <v>197</v>
      </c>
      <c r="C40" s="3">
        <v>1.2673611111111111E-2</v>
      </c>
      <c r="D40" s="6">
        <f t="shared" si="21"/>
        <v>37</v>
      </c>
      <c r="E40" s="2"/>
      <c r="F40" s="2">
        <f t="shared" si="18"/>
        <v>0</v>
      </c>
      <c r="J40" s="1" t="str">
        <f t="shared" si="22"/>
        <v>Guest 50:00</v>
      </c>
      <c r="M40" s="8" t="str">
        <f t="shared" si="12"/>
        <v/>
      </c>
      <c r="N40" s="8" t="str">
        <f t="shared" si="13"/>
        <v/>
      </c>
      <c r="O40" s="1" t="str">
        <f t="shared" si="14"/>
        <v/>
      </c>
      <c r="P40" s="35" t="str">
        <f t="shared" si="15"/>
        <v/>
      </c>
      <c r="Q40" s="35" t="str">
        <f t="shared" si="19"/>
        <v/>
      </c>
      <c r="R40" s="6">
        <f t="shared" si="20"/>
        <v>0</v>
      </c>
      <c r="S40" s="6">
        <f>IF(AND(D40&lt;=L$4,P40&lt;&gt;"Y"),IF(N40&lt;VLOOKUP(O40,Runners!A$5:CY$183,S$1,FALSE),IF(Y$2="zero",0,Y$2),0),0)</f>
        <v>0</v>
      </c>
      <c r="T40" s="6">
        <f t="shared" si="16"/>
        <v>0</v>
      </c>
      <c r="U40" s="2"/>
      <c r="V40" s="2" t="str">
        <f>IF(O40&lt;&gt;"",VLOOKUP(O40,Runners!DE$5:DR$183,V$1,FALSE),"")</f>
        <v/>
      </c>
      <c r="W40" s="19" t="str">
        <f t="shared" si="17"/>
        <v/>
      </c>
    </row>
    <row r="41" spans="1:23" x14ac:dyDescent="0.25">
      <c r="A41" s="1" t="s">
        <v>198</v>
      </c>
      <c r="C41" s="3">
        <v>1.0243055555555556E-2</v>
      </c>
      <c r="D41" s="6">
        <f t="shared" si="21"/>
        <v>38</v>
      </c>
      <c r="E41" s="2"/>
      <c r="F41" s="2">
        <f t="shared" si="18"/>
        <v>0</v>
      </c>
      <c r="J41" s="1" t="str">
        <f t="shared" si="22"/>
        <v>Guest 55:00</v>
      </c>
      <c r="M41" s="8" t="str">
        <f t="shared" si="12"/>
        <v/>
      </c>
      <c r="N41" s="8" t="str">
        <f t="shared" si="13"/>
        <v/>
      </c>
      <c r="O41" s="1" t="str">
        <f t="shared" si="14"/>
        <v/>
      </c>
      <c r="P41" s="35" t="str">
        <f t="shared" si="15"/>
        <v/>
      </c>
      <c r="Q41" s="35" t="str">
        <f t="shared" si="19"/>
        <v/>
      </c>
      <c r="R41" s="6">
        <f t="shared" si="20"/>
        <v>0</v>
      </c>
      <c r="S41" s="6">
        <f>IF(AND(D41&lt;=L$4,P41&lt;&gt;"Y"),IF(N41&lt;VLOOKUP(O41,Runners!A$5:CY$183,S$1,FALSE),IF(Y$2="zero",0,Y$2),0),0)</f>
        <v>0</v>
      </c>
      <c r="T41" s="6">
        <f t="shared" si="16"/>
        <v>0</v>
      </c>
      <c r="U41" s="2"/>
      <c r="V41" s="2" t="str">
        <f>IF(O41&lt;&gt;"",VLOOKUP(O41,Runners!DE$5:DR$183,V$1,FALSE),"")</f>
        <v/>
      </c>
      <c r="W41" s="19" t="str">
        <f t="shared" si="17"/>
        <v/>
      </c>
    </row>
    <row r="42" spans="1:23" x14ac:dyDescent="0.25">
      <c r="A42" s="1" t="s">
        <v>199</v>
      </c>
      <c r="C42" s="3">
        <v>7.9861111111111105E-3</v>
      </c>
      <c r="D42" s="6">
        <f t="shared" si="21"/>
        <v>39</v>
      </c>
      <c r="E42" s="2"/>
      <c r="F42" s="2">
        <f t="shared" ref="F42:F107" si="23">IF(E42&gt;0,E42-C42,0)</f>
        <v>0</v>
      </c>
      <c r="J42" s="1" t="str">
        <f t="shared" si="22"/>
        <v>Guest 60:00</v>
      </c>
      <c r="M42" s="8" t="str">
        <f t="shared" si="12"/>
        <v/>
      </c>
      <c r="N42" s="8" t="str">
        <f t="shared" si="13"/>
        <v/>
      </c>
      <c r="O42" s="1" t="str">
        <f t="shared" si="14"/>
        <v/>
      </c>
      <c r="P42" s="35" t="str">
        <f t="shared" si="15"/>
        <v/>
      </c>
      <c r="Q42" s="35" t="str">
        <f t="shared" si="19"/>
        <v/>
      </c>
      <c r="R42" s="6">
        <f t="shared" si="20"/>
        <v>0</v>
      </c>
      <c r="S42" s="6">
        <f>IF(AND(D42&lt;=L$4,P42&lt;&gt;"Y"),IF(N42&lt;VLOOKUP(O42,Runners!A$5:CY$183,S$1,FALSE),IF(Y$2="zero",0,Y$2),0),0)</f>
        <v>0</v>
      </c>
      <c r="T42" s="6">
        <f t="shared" si="16"/>
        <v>0</v>
      </c>
      <c r="U42" s="2"/>
      <c r="V42" s="2" t="str">
        <f>IF(O42&lt;&gt;"",VLOOKUP(O42,Runners!DE$5:DR$183,V$1,FALSE),"")</f>
        <v/>
      </c>
      <c r="W42" s="19" t="str">
        <f t="shared" si="17"/>
        <v/>
      </c>
    </row>
    <row r="43" spans="1:23" x14ac:dyDescent="0.25">
      <c r="A43" s="1" t="s">
        <v>225</v>
      </c>
      <c r="C43" s="3"/>
      <c r="D43" s="6">
        <f t="shared" si="21"/>
        <v>40</v>
      </c>
      <c r="E43" s="2"/>
      <c r="F43" s="2">
        <f t="shared" si="23"/>
        <v>0</v>
      </c>
      <c r="J43" s="1" t="str">
        <f t="shared" si="22"/>
        <v>Hannah Riley</v>
      </c>
      <c r="M43" s="8" t="str">
        <f t="shared" si="12"/>
        <v/>
      </c>
      <c r="N43" s="8" t="str">
        <f t="shared" si="13"/>
        <v/>
      </c>
      <c r="O43" s="1" t="str">
        <f t="shared" si="14"/>
        <v/>
      </c>
      <c r="P43" s="35" t="str">
        <f t="shared" si="15"/>
        <v/>
      </c>
      <c r="Q43" s="35" t="str">
        <f t="shared" si="19"/>
        <v/>
      </c>
      <c r="R43" s="6">
        <f t="shared" si="20"/>
        <v>0</v>
      </c>
      <c r="S43" s="6">
        <f>IF(AND(D43&lt;=L$4,P43&lt;&gt;"Y"),IF(N43&lt;VLOOKUP(O43,Runners!A$5:CY$183,S$1,FALSE),IF(Y$2="zero",0,Y$2),0),0)</f>
        <v>0</v>
      </c>
      <c r="T43" s="6">
        <f t="shared" si="16"/>
        <v>0</v>
      </c>
      <c r="U43" s="2"/>
      <c r="V43" s="2" t="str">
        <f>IF(O43&lt;&gt;"",VLOOKUP(O43,Runners!DE$5:DR$183,V$1,FALSE),"")</f>
        <v/>
      </c>
      <c r="W43" s="19" t="str">
        <f t="shared" si="17"/>
        <v/>
      </c>
    </row>
    <row r="44" spans="1:23" x14ac:dyDescent="0.25">
      <c r="A44" s="1" t="s">
        <v>140</v>
      </c>
      <c r="C44" s="3">
        <v>1.5104166666666667E-2</v>
      </c>
      <c r="D44" s="6">
        <f t="shared" si="21"/>
        <v>41</v>
      </c>
      <c r="E44" s="2"/>
      <c r="F44" s="2">
        <f t="shared" si="23"/>
        <v>0</v>
      </c>
      <c r="J44" s="1" t="str">
        <f t="shared" si="22"/>
        <v>Ian Tate</v>
      </c>
      <c r="M44" s="8" t="str">
        <f t="shared" si="12"/>
        <v/>
      </c>
      <c r="N44" s="8" t="str">
        <f t="shared" si="13"/>
        <v/>
      </c>
      <c r="O44" s="1" t="str">
        <f t="shared" si="14"/>
        <v/>
      </c>
      <c r="P44" s="35" t="str">
        <f t="shared" si="15"/>
        <v/>
      </c>
      <c r="Q44" s="35" t="str">
        <f t="shared" si="19"/>
        <v/>
      </c>
      <c r="R44" s="6">
        <f t="shared" si="20"/>
        <v>0</v>
      </c>
      <c r="S44" s="6">
        <f>IF(AND(D44&lt;=L$4,P44&lt;&gt;"Y"),IF(N44&lt;VLOOKUP(O44,Runners!A$5:CY$183,S$1,FALSE),IF(Y$2="zero",0,Y$2),0),0)</f>
        <v>0</v>
      </c>
      <c r="T44" s="6">
        <f t="shared" si="16"/>
        <v>0</v>
      </c>
      <c r="U44" s="2"/>
      <c r="V44" s="2" t="str">
        <f>IF(O44&lt;&gt;"",VLOOKUP(O44,Runners!DE$5:DR$183,V$1,FALSE),"")</f>
        <v/>
      </c>
      <c r="W44" s="19" t="str">
        <f t="shared" si="17"/>
        <v/>
      </c>
    </row>
    <row r="45" spans="1:23" x14ac:dyDescent="0.25">
      <c r="A45" s="1" t="s">
        <v>7</v>
      </c>
      <c r="C45" s="3">
        <v>6.5972222222222222E-3</v>
      </c>
      <c r="D45" s="6">
        <f t="shared" si="21"/>
        <v>42</v>
      </c>
      <c r="E45" s="2"/>
      <c r="F45" s="2">
        <f t="shared" si="23"/>
        <v>0</v>
      </c>
      <c r="J45" s="1" t="str">
        <f t="shared" si="22"/>
        <v>Jacqui Murray</v>
      </c>
      <c r="M45" s="8" t="str">
        <f t="shared" si="12"/>
        <v/>
      </c>
      <c r="N45" s="8" t="str">
        <f t="shared" si="13"/>
        <v/>
      </c>
      <c r="O45" s="1" t="str">
        <f t="shared" si="14"/>
        <v/>
      </c>
      <c r="P45" s="35" t="str">
        <f t="shared" si="15"/>
        <v/>
      </c>
      <c r="Q45" s="35" t="str">
        <f t="shared" si="19"/>
        <v/>
      </c>
      <c r="R45" s="6">
        <f t="shared" si="20"/>
        <v>0</v>
      </c>
      <c r="S45" s="6">
        <f>IF(AND(D45&lt;=L$4,P45&lt;&gt;"Y"),IF(N45&lt;VLOOKUP(O45,Runners!A$5:CY$183,S$1,FALSE),IF(Y$2="zero",0,Y$2),0),0)</f>
        <v>0</v>
      </c>
      <c r="T45" s="6">
        <f t="shared" si="16"/>
        <v>0</v>
      </c>
      <c r="U45" s="2"/>
      <c r="V45" s="2" t="str">
        <f>IF(O45&lt;&gt;"",VLOOKUP(O45,Runners!DE$5:DR$183,V$1,FALSE),"")</f>
        <v/>
      </c>
      <c r="W45" s="19" t="str">
        <f t="shared" si="17"/>
        <v/>
      </c>
    </row>
    <row r="46" spans="1:23" x14ac:dyDescent="0.25">
      <c r="A46" s="1" t="s">
        <v>189</v>
      </c>
      <c r="B46" s="3"/>
      <c r="C46" s="3">
        <v>1.6493055555555556E-2</v>
      </c>
      <c r="D46" s="6">
        <f t="shared" si="21"/>
        <v>43</v>
      </c>
      <c r="E46" s="2"/>
      <c r="F46" s="2">
        <f t="shared" si="23"/>
        <v>0</v>
      </c>
      <c r="J46" s="1" t="str">
        <f t="shared" si="22"/>
        <v>James Whittle</v>
      </c>
      <c r="M46" s="8" t="str">
        <f t="shared" si="12"/>
        <v/>
      </c>
      <c r="N46" s="8" t="str">
        <f t="shared" si="13"/>
        <v/>
      </c>
      <c r="O46" s="1" t="str">
        <f t="shared" si="14"/>
        <v/>
      </c>
      <c r="P46" s="35" t="str">
        <f t="shared" si="15"/>
        <v/>
      </c>
      <c r="Q46" s="35" t="str">
        <f t="shared" si="19"/>
        <v/>
      </c>
      <c r="R46" s="6">
        <f t="shared" si="20"/>
        <v>0</v>
      </c>
      <c r="S46" s="6">
        <f>IF(AND(D46&lt;=L$4,P46&lt;&gt;"Y"),IF(N46&lt;VLOOKUP(O46,Runners!A$5:CY$183,S$1,FALSE),IF(Y$2="zero",0,Y$2),0),0)</f>
        <v>0</v>
      </c>
      <c r="T46" s="6">
        <f t="shared" si="16"/>
        <v>0</v>
      </c>
      <c r="U46" s="2"/>
      <c r="V46" s="2" t="str">
        <f>IF(O46&lt;&gt;"",VLOOKUP(O46,Runners!DE$5:DR$183,V$1,FALSE),"")</f>
        <v/>
      </c>
      <c r="W46" s="19" t="str">
        <f t="shared" si="17"/>
        <v/>
      </c>
    </row>
    <row r="47" spans="1:23" x14ac:dyDescent="0.25">
      <c r="A47" s="1" t="s">
        <v>176</v>
      </c>
      <c r="B47" s="3"/>
      <c r="C47" s="3">
        <v>1.4409722222222223E-2</v>
      </c>
      <c r="D47" s="6">
        <f t="shared" si="21"/>
        <v>44</v>
      </c>
      <c r="E47" s="2"/>
      <c r="F47" s="2">
        <f t="shared" si="23"/>
        <v>0</v>
      </c>
      <c r="J47" s="1" t="str">
        <f t="shared" si="22"/>
        <v>Jennifer Hill</v>
      </c>
      <c r="M47" s="8" t="str">
        <f t="shared" si="12"/>
        <v/>
      </c>
      <c r="N47" s="8" t="str">
        <f t="shared" si="13"/>
        <v/>
      </c>
      <c r="O47" s="1" t="str">
        <f t="shared" si="14"/>
        <v/>
      </c>
      <c r="P47" s="35" t="str">
        <f t="shared" si="15"/>
        <v/>
      </c>
      <c r="Q47" s="35" t="str">
        <f t="shared" si="19"/>
        <v/>
      </c>
      <c r="R47" s="6">
        <f t="shared" si="20"/>
        <v>0</v>
      </c>
      <c r="S47" s="6">
        <f>IF(AND(D47&lt;=L$4,P47&lt;&gt;"Y"),IF(N47&lt;VLOOKUP(O47,Runners!A$5:CY$183,S$1,FALSE),IF(Y$2="zero",0,Y$2),0),0)</f>
        <v>0</v>
      </c>
      <c r="T47" s="6">
        <f t="shared" si="16"/>
        <v>0</v>
      </c>
      <c r="U47" s="2"/>
      <c r="V47" s="2" t="str">
        <f>IF(O47&lt;&gt;"",VLOOKUP(O47,Runners!DE$5:DR$183,V$1,FALSE),"")</f>
        <v/>
      </c>
      <c r="W47" s="19" t="str">
        <f t="shared" si="17"/>
        <v/>
      </c>
    </row>
    <row r="48" spans="1:23" x14ac:dyDescent="0.25">
      <c r="A48" s="1" t="s">
        <v>16</v>
      </c>
      <c r="C48" s="3">
        <v>1.8749999999999999E-2</v>
      </c>
      <c r="D48" s="6">
        <f t="shared" si="21"/>
        <v>45</v>
      </c>
      <c r="E48" s="2"/>
      <c r="F48" s="2">
        <f t="shared" si="23"/>
        <v>0</v>
      </c>
      <c r="J48" s="1" t="str">
        <f t="shared" si="22"/>
        <v>Joe Greenwood</v>
      </c>
      <c r="M48" s="8" t="str">
        <f t="shared" si="12"/>
        <v/>
      </c>
      <c r="N48" s="8" t="str">
        <f t="shared" si="13"/>
        <v/>
      </c>
      <c r="O48" s="1" t="str">
        <f t="shared" si="14"/>
        <v/>
      </c>
      <c r="P48" s="35" t="str">
        <f t="shared" si="15"/>
        <v/>
      </c>
      <c r="Q48" s="35" t="str">
        <f t="shared" si="19"/>
        <v/>
      </c>
      <c r="R48" s="6">
        <f t="shared" si="20"/>
        <v>0</v>
      </c>
      <c r="S48" s="6">
        <f>IF(AND(D48&lt;=L$4,P48&lt;&gt;"Y"),IF(N48&lt;VLOOKUP(O48,Runners!A$5:CY$183,S$1,FALSE),IF(Y$2="zero",0,Y$2),0),0)</f>
        <v>0</v>
      </c>
      <c r="T48" s="6">
        <f t="shared" si="16"/>
        <v>0</v>
      </c>
      <c r="U48" s="2"/>
      <c r="V48" s="2" t="str">
        <f>IF(O48&lt;&gt;"",VLOOKUP(O48,Runners!DE$5:DR$183,V$1,FALSE),"")</f>
        <v/>
      </c>
      <c r="W48" s="19" t="str">
        <f t="shared" si="17"/>
        <v/>
      </c>
    </row>
    <row r="49" spans="1:23" x14ac:dyDescent="0.25">
      <c r="A49" s="1" t="s">
        <v>124</v>
      </c>
      <c r="C49" s="3">
        <v>1.5625E-2</v>
      </c>
      <c r="D49" s="6">
        <f t="shared" si="21"/>
        <v>46</v>
      </c>
      <c r="E49" s="2"/>
      <c r="F49" s="2">
        <f t="shared" si="23"/>
        <v>0</v>
      </c>
      <c r="J49" s="1" t="str">
        <f t="shared" si="22"/>
        <v>John Bertenshaw</v>
      </c>
      <c r="M49" s="8" t="str">
        <f t="shared" si="12"/>
        <v/>
      </c>
      <c r="N49" s="8" t="str">
        <f t="shared" si="13"/>
        <v/>
      </c>
      <c r="O49" s="1" t="str">
        <f t="shared" si="14"/>
        <v/>
      </c>
      <c r="P49" s="35" t="str">
        <f t="shared" si="15"/>
        <v/>
      </c>
      <c r="Q49" s="35" t="str">
        <f t="shared" si="19"/>
        <v/>
      </c>
      <c r="R49" s="6">
        <f t="shared" si="20"/>
        <v>0</v>
      </c>
      <c r="S49" s="6">
        <f>IF(AND(D49&lt;=L$4,P49&lt;&gt;"Y"),IF(N49&lt;VLOOKUP(O49,Runners!A$5:CY$183,S$1,FALSE),IF(Y$2="zero",0,Y$2),0),0)</f>
        <v>0</v>
      </c>
      <c r="T49" s="6">
        <f t="shared" si="16"/>
        <v>0</v>
      </c>
      <c r="U49" s="2"/>
      <c r="V49" s="2" t="str">
        <f>IF(O49&lt;&gt;"",VLOOKUP(O49,Runners!DE$5:DR$183,V$1,FALSE),"")</f>
        <v/>
      </c>
      <c r="W49" s="19" t="str">
        <f t="shared" si="17"/>
        <v/>
      </c>
    </row>
    <row r="50" spans="1:23" x14ac:dyDescent="0.25">
      <c r="A50" s="1" t="s">
        <v>142</v>
      </c>
      <c r="C50" s="3">
        <v>1.4583333333333334E-2</v>
      </c>
      <c r="D50" s="6">
        <f t="shared" si="21"/>
        <v>47</v>
      </c>
      <c r="E50" s="2">
        <v>3.5138888888888893E-2</v>
      </c>
      <c r="F50" s="2">
        <f t="shared" si="23"/>
        <v>2.055555555555556E-2</v>
      </c>
      <c r="J50" s="1" t="str">
        <f t="shared" si="22"/>
        <v>Jonathan Tuck</v>
      </c>
      <c r="M50" s="8" t="str">
        <f t="shared" si="12"/>
        <v/>
      </c>
      <c r="N50" s="8" t="str">
        <f t="shared" si="13"/>
        <v/>
      </c>
      <c r="O50" s="1" t="str">
        <f t="shared" si="14"/>
        <v/>
      </c>
      <c r="P50" s="35" t="str">
        <f t="shared" si="15"/>
        <v/>
      </c>
      <c r="Q50" s="35" t="str">
        <f t="shared" si="19"/>
        <v/>
      </c>
      <c r="R50" s="6">
        <f t="shared" si="20"/>
        <v>0</v>
      </c>
      <c r="S50" s="6">
        <f>IF(AND(D50&lt;=L$4,P50&lt;&gt;"Y"),IF(N50&lt;VLOOKUP(O50,Runners!A$5:CY$183,S$1,FALSE),IF(Y$2="zero",0,Y$2),0),0)</f>
        <v>0</v>
      </c>
      <c r="T50" s="6">
        <f t="shared" si="16"/>
        <v>0</v>
      </c>
      <c r="U50" s="2"/>
      <c r="V50" s="2" t="str">
        <f>IF(O50&lt;&gt;"",VLOOKUP(O50,Runners!DE$5:DR$183,V$1,FALSE),"")</f>
        <v/>
      </c>
      <c r="W50" s="19" t="str">
        <f t="shared" si="17"/>
        <v/>
      </c>
    </row>
    <row r="51" spans="1:23" x14ac:dyDescent="0.25">
      <c r="A51" s="1" t="s">
        <v>191</v>
      </c>
      <c r="C51" s="3">
        <v>8.3333333333333332E-3</v>
      </c>
      <c r="D51" s="6">
        <f t="shared" si="21"/>
        <v>48</v>
      </c>
      <c r="E51" s="2"/>
      <c r="F51" s="2">
        <f t="shared" si="23"/>
        <v>0</v>
      </c>
      <c r="J51" s="1" t="str">
        <f t="shared" si="22"/>
        <v>Juli Wiseman</v>
      </c>
      <c r="M51" s="8" t="str">
        <f t="shared" si="12"/>
        <v/>
      </c>
      <c r="N51" s="8" t="str">
        <f t="shared" si="13"/>
        <v/>
      </c>
      <c r="O51" s="1" t="str">
        <f t="shared" si="14"/>
        <v/>
      </c>
      <c r="P51" s="35" t="str">
        <f t="shared" si="15"/>
        <v/>
      </c>
      <c r="Q51" s="35" t="str">
        <f t="shared" si="19"/>
        <v/>
      </c>
      <c r="R51" s="6">
        <f t="shared" si="20"/>
        <v>0</v>
      </c>
      <c r="S51" s="6">
        <f>IF(AND(D51&lt;=L$4,P51&lt;&gt;"Y"),IF(N51&lt;VLOOKUP(O51,Runners!A$5:CY$183,S$1,FALSE),IF(Y$2="zero",0,Y$2),0),0)</f>
        <v>0</v>
      </c>
      <c r="T51" s="6">
        <f t="shared" si="16"/>
        <v>0</v>
      </c>
      <c r="U51" s="2"/>
      <c r="V51" s="2" t="str">
        <f>IF(O51&lt;&gt;"",VLOOKUP(O51,Runners!DE$5:DR$183,V$1,FALSE),"")</f>
        <v/>
      </c>
      <c r="W51" s="19" t="str">
        <f t="shared" si="17"/>
        <v/>
      </c>
    </row>
    <row r="52" spans="1:23" x14ac:dyDescent="0.25">
      <c r="A52" s="1" t="s">
        <v>14</v>
      </c>
      <c r="C52" s="3">
        <v>1.3020833333333334E-2</v>
      </c>
      <c r="D52" s="6">
        <f t="shared" si="21"/>
        <v>49</v>
      </c>
      <c r="E52" s="2"/>
      <c r="F52" s="2">
        <f t="shared" si="23"/>
        <v>0</v>
      </c>
      <c r="J52" s="1" t="str">
        <f t="shared" si="22"/>
        <v>Julia Rolfe</v>
      </c>
      <c r="M52" s="8" t="str">
        <f t="shared" si="12"/>
        <v/>
      </c>
      <c r="N52" s="8" t="str">
        <f t="shared" si="13"/>
        <v/>
      </c>
      <c r="O52" s="1" t="str">
        <f t="shared" si="14"/>
        <v/>
      </c>
      <c r="P52" s="35" t="str">
        <f t="shared" si="15"/>
        <v/>
      </c>
      <c r="Q52" s="35" t="str">
        <f t="shared" si="19"/>
        <v/>
      </c>
      <c r="R52" s="6">
        <f t="shared" si="20"/>
        <v>0</v>
      </c>
      <c r="S52" s="6">
        <f>IF(AND(D52&lt;=L$4,P52&lt;&gt;"Y"),IF(N52&lt;VLOOKUP(O52,Runners!A$5:CY$183,S$1,FALSE),IF(Y$2="zero",0,Y$2),0),0)</f>
        <v>0</v>
      </c>
      <c r="T52" s="6">
        <f t="shared" si="16"/>
        <v>0</v>
      </c>
      <c r="U52" s="2"/>
      <c r="V52" s="2" t="str">
        <f>IF(O52&lt;&gt;"",VLOOKUP(O52,Runners!DE$5:DR$183,V$1,FALSE),"")</f>
        <v/>
      </c>
      <c r="W52" s="19" t="str">
        <f t="shared" si="17"/>
        <v/>
      </c>
    </row>
    <row r="53" spans="1:23" x14ac:dyDescent="0.25">
      <c r="A53" s="1" t="s">
        <v>180</v>
      </c>
      <c r="C53" s="3">
        <v>1.40625E-2</v>
      </c>
      <c r="D53" s="6">
        <f t="shared" si="21"/>
        <v>50</v>
      </c>
      <c r="E53" s="2"/>
      <c r="F53" s="2">
        <f t="shared" si="23"/>
        <v>0</v>
      </c>
      <c r="J53" s="1" t="str">
        <f t="shared" si="22"/>
        <v>Kate Edwards</v>
      </c>
      <c r="M53" s="8" t="str">
        <f t="shared" si="12"/>
        <v/>
      </c>
      <c r="N53" s="8" t="str">
        <f t="shared" si="13"/>
        <v/>
      </c>
      <c r="O53" s="1" t="str">
        <f t="shared" si="14"/>
        <v/>
      </c>
      <c r="P53" s="35" t="str">
        <f t="shared" si="15"/>
        <v/>
      </c>
      <c r="Q53" s="35" t="str">
        <f t="shared" si="19"/>
        <v/>
      </c>
      <c r="R53" s="6">
        <f t="shared" si="20"/>
        <v>0</v>
      </c>
      <c r="S53" s="6">
        <f>IF(AND(D53&lt;=L$4,P53&lt;&gt;"Y"),IF(N53&lt;VLOOKUP(O53,Runners!A$5:CY$183,S$1,FALSE),IF(Y$2="zero",0,Y$2),0),0)</f>
        <v>0</v>
      </c>
      <c r="T53" s="6">
        <f t="shared" si="16"/>
        <v>0</v>
      </c>
      <c r="U53" s="2"/>
      <c r="V53" s="2" t="str">
        <f>IF(O53&lt;&gt;"",VLOOKUP(O53,Runners!DE$5:DR$183,V$1,FALSE),"")</f>
        <v/>
      </c>
      <c r="W53" s="19" t="str">
        <f t="shared" si="17"/>
        <v/>
      </c>
    </row>
    <row r="54" spans="1:23" x14ac:dyDescent="0.25">
      <c r="A54" s="1" t="s">
        <v>13</v>
      </c>
      <c r="C54" s="3">
        <v>1.2673611111111111E-2</v>
      </c>
      <c r="D54" s="6">
        <f t="shared" si="21"/>
        <v>51</v>
      </c>
      <c r="E54" s="2"/>
      <c r="F54" s="2">
        <f t="shared" si="23"/>
        <v>0</v>
      </c>
      <c r="J54" s="1" t="str">
        <f t="shared" si="22"/>
        <v>Kathy Gaunt</v>
      </c>
      <c r="M54" s="8" t="str">
        <f t="shared" si="12"/>
        <v/>
      </c>
      <c r="N54" s="8" t="str">
        <f t="shared" si="13"/>
        <v/>
      </c>
      <c r="O54" s="1" t="str">
        <f t="shared" si="14"/>
        <v/>
      </c>
      <c r="P54" s="35" t="str">
        <f t="shared" si="15"/>
        <v/>
      </c>
      <c r="Q54" s="35" t="str">
        <f t="shared" si="19"/>
        <v/>
      </c>
      <c r="R54" s="6">
        <f t="shared" si="20"/>
        <v>0</v>
      </c>
      <c r="S54" s="6">
        <f>IF(AND(D54&lt;=L$4,P54&lt;&gt;"Y"),IF(N54&lt;VLOOKUP(O54,Runners!A$5:CY$183,S$1,FALSE),IF(Y$2="zero",0,Y$2),0),0)</f>
        <v>0</v>
      </c>
      <c r="T54" s="6">
        <f t="shared" si="16"/>
        <v>0</v>
      </c>
      <c r="U54" s="2"/>
      <c r="V54" s="2" t="str">
        <f>IF(O54&lt;&gt;"",VLOOKUP(O54,Runners!DE$5:DR$183,V$1,FALSE),"")</f>
        <v/>
      </c>
      <c r="W54" s="19" t="str">
        <f t="shared" si="17"/>
        <v/>
      </c>
    </row>
    <row r="55" spans="1:23" x14ac:dyDescent="0.25">
      <c r="A55" s="1" t="s">
        <v>158</v>
      </c>
      <c r="C55" s="3">
        <v>1.2847222222222222E-2</v>
      </c>
      <c r="D55" s="6">
        <f t="shared" si="21"/>
        <v>52</v>
      </c>
      <c r="E55" s="2"/>
      <c r="F55" s="2">
        <f t="shared" si="23"/>
        <v>0</v>
      </c>
      <c r="J55" s="1" t="str">
        <f t="shared" si="22"/>
        <v>Katy McIntyre</v>
      </c>
      <c r="M55" s="8"/>
      <c r="P55" s="35"/>
      <c r="Q55" s="35"/>
      <c r="T55" s="6"/>
      <c r="U55" s="2"/>
      <c r="V55" s="2"/>
      <c r="W55" s="19"/>
    </row>
    <row r="56" spans="1:23" x14ac:dyDescent="0.25">
      <c r="A56" s="1" t="s">
        <v>141</v>
      </c>
      <c r="C56" s="3">
        <v>9.8958333333333329E-3</v>
      </c>
      <c r="D56" s="6">
        <f t="shared" si="21"/>
        <v>53</v>
      </c>
      <c r="E56" s="2"/>
      <c r="F56" s="2">
        <f t="shared" si="23"/>
        <v>0</v>
      </c>
      <c r="J56" s="1" t="str">
        <f t="shared" si="22"/>
        <v>Kevin Murray</v>
      </c>
      <c r="M56" s="8" t="str">
        <f>IF(D56&lt;=L$4,SMALL(E$4:E$208,D56),"")</f>
        <v/>
      </c>
      <c r="N56" s="8" t="str">
        <f>IF(D56&lt;=L$4,VLOOKUP(M56,E$4:F$208,2,FALSE),"")</f>
        <v/>
      </c>
      <c r="O56" s="1" t="str">
        <f>IF(D56&lt;=L$4,VLOOKUP(M56,E$4:J$208,6,FALSE),"")</f>
        <v/>
      </c>
      <c r="P56" s="35" t="str">
        <f>IF(D56&lt;=L$4,VLOOKUP(O56,A$4:B$208,2,FALSE),"")</f>
        <v/>
      </c>
      <c r="Q56" s="35" t="str">
        <f>IF(D56&lt;=L$4,IF(P56="Y",Q54,Q54-1),"")</f>
        <v/>
      </c>
      <c r="R56" s="6">
        <f>IF(Q56=Q54,0,IF(Q56&gt;0,Q56,1))</f>
        <v>0</v>
      </c>
      <c r="S56" s="6">
        <f>IF(AND(D56&lt;=L$4,P56&lt;&gt;"Y"),IF(N56&lt;VLOOKUP(O56,Runners!A$5:CY$183,S$1,FALSE),IF(Y$2="zero",0,Y$2),0),0)</f>
        <v>0</v>
      </c>
      <c r="T56" s="6">
        <f>IF(AND(D56&lt;=L$4,P56&lt;&gt;"Y"),S56+R56,0)</f>
        <v>0</v>
      </c>
      <c r="U56" s="2"/>
      <c r="V56" s="2" t="str">
        <f>IF(O56&lt;&gt;"",VLOOKUP(O56,Runners!DE$5:DR$183,V$1,FALSE),"")</f>
        <v/>
      </c>
      <c r="W56" s="19" t="str">
        <f>IF(O56&lt;&gt;"",(V56-N56)/V56,"")</f>
        <v/>
      </c>
    </row>
    <row r="57" spans="1:23" x14ac:dyDescent="0.25">
      <c r="A57" s="1" t="s">
        <v>202</v>
      </c>
      <c r="C57" s="3">
        <v>1.2673611111111111E-2</v>
      </c>
      <c r="D57" s="6">
        <f t="shared" si="21"/>
        <v>54</v>
      </c>
      <c r="E57" s="2">
        <v>3.5949074074074071E-2</v>
      </c>
      <c r="F57" s="2">
        <f t="shared" si="23"/>
        <v>2.327546296296296E-2</v>
      </c>
      <c r="J57" s="1" t="str">
        <f t="shared" si="22"/>
        <v>Kim Dykes</v>
      </c>
      <c r="M57" s="8" t="str">
        <f>IF(D57&lt;=L$4,SMALL(E$4:E$208,D57),"")</f>
        <v/>
      </c>
      <c r="N57" s="8" t="str">
        <f>IF(D57&lt;=L$4,VLOOKUP(M57,E$4:F$208,2,FALSE),"")</f>
        <v/>
      </c>
      <c r="O57" s="1" t="str">
        <f>IF(D57&lt;=L$4,VLOOKUP(M57,E$4:J$208,6,FALSE),"")</f>
        <v/>
      </c>
      <c r="P57" s="35" t="str">
        <f>IF(D57&lt;=L$4,VLOOKUP(O57,A$4:B$208,2,FALSE),"")</f>
        <v/>
      </c>
      <c r="Q57" s="35" t="str">
        <f>IF(D57&lt;=L$4,IF(P57="Y",Q56,Q56-1),"")</f>
        <v/>
      </c>
      <c r="R57" s="6">
        <f>IF(Q57=Q56,0,IF(Q57&gt;0,Q57,1))</f>
        <v>0</v>
      </c>
      <c r="S57" s="6">
        <f>IF(AND(D57&lt;=L$4,P57&lt;&gt;"Y"),IF(N57&lt;VLOOKUP(O57,Runners!A$5:CY$183,S$1,FALSE),IF(Y$2="zero",0,Y$2),0),0)</f>
        <v>0</v>
      </c>
      <c r="T57" s="6">
        <f>IF(AND(D57&lt;=L$4,P57&lt;&gt;"Y"),S57+R57,0)</f>
        <v>0</v>
      </c>
      <c r="U57" s="2"/>
      <c r="V57" s="2" t="str">
        <f>IF(O57&lt;&gt;"",VLOOKUP(O57,Runners!DE$5:DR$183,V$1,FALSE),"")</f>
        <v/>
      </c>
      <c r="W57" s="19" t="str">
        <f>IF(O57&lt;&gt;"",(V57-N57)/V57,"")</f>
        <v/>
      </c>
    </row>
    <row r="58" spans="1:23" x14ac:dyDescent="0.25">
      <c r="A58" s="1" t="s">
        <v>10</v>
      </c>
      <c r="C58" s="3">
        <v>1.0069444444444445E-2</v>
      </c>
      <c r="D58" s="6">
        <f t="shared" si="21"/>
        <v>55</v>
      </c>
      <c r="E58" s="2"/>
      <c r="F58" s="2">
        <f t="shared" si="23"/>
        <v>0</v>
      </c>
      <c r="J58" s="1" t="str">
        <f t="shared" si="22"/>
        <v>Kirsten Burnett</v>
      </c>
      <c r="M58" s="8"/>
      <c r="P58" s="35"/>
      <c r="Q58" s="35"/>
      <c r="T58" s="6"/>
      <c r="U58" s="2"/>
      <c r="V58" s="2"/>
      <c r="W58" s="19"/>
    </row>
    <row r="59" spans="1:23" x14ac:dyDescent="0.25">
      <c r="A59" s="1" t="s">
        <v>9</v>
      </c>
      <c r="C59" s="3">
        <v>5.208333333333333E-3</v>
      </c>
      <c r="D59" s="6">
        <f t="shared" si="21"/>
        <v>56</v>
      </c>
      <c r="E59" s="2"/>
      <c r="F59" s="2">
        <f t="shared" si="23"/>
        <v>0</v>
      </c>
      <c r="J59" s="1" t="str">
        <f t="shared" si="22"/>
        <v>Laura Byrne</v>
      </c>
      <c r="M59" s="8" t="str">
        <f t="shared" ref="M59:M65" si="24">IF(D59&lt;=L$4,SMALL(E$4:E$208,D59),"")</f>
        <v/>
      </c>
      <c r="N59" s="8" t="str">
        <f t="shared" ref="N59:N65" si="25">IF(D59&lt;=L$4,VLOOKUP(M59,E$4:F$208,2,FALSE),"")</f>
        <v/>
      </c>
      <c r="O59" s="1" t="str">
        <f t="shared" ref="O59:O65" si="26">IF(D59&lt;=L$4,VLOOKUP(M59,E$4:J$208,6,FALSE),"")</f>
        <v/>
      </c>
      <c r="P59" s="35" t="str">
        <f t="shared" ref="P59:P65" si="27">IF(D59&lt;=L$4,VLOOKUP(O59,A$4:B$208,2,FALSE),"")</f>
        <v/>
      </c>
      <c r="Q59" s="35" t="str">
        <f>IF(D59&lt;=L$4,IF(P59="Y",Q57,Q57-1),"")</f>
        <v/>
      </c>
      <c r="R59" s="6">
        <f>IF(Q59=Q57,0,IF(Q59&gt;0,Q59,1))</f>
        <v>0</v>
      </c>
      <c r="S59" s="6">
        <f>IF(AND(D59&lt;=L$4,P59&lt;&gt;"Y"),IF(N59&lt;VLOOKUP(O59,Runners!A$5:CY$183,S$1,FALSE),IF(Y$2="zero",0,Y$2),0),0)</f>
        <v>0</v>
      </c>
      <c r="T59" s="6">
        <f t="shared" ref="T59:T65" si="28">IF(AND(D59&lt;=L$4,P59&lt;&gt;"Y"),S59+R59,0)</f>
        <v>0</v>
      </c>
      <c r="U59" s="2"/>
      <c r="V59" s="2" t="str">
        <f>IF(O59&lt;&gt;"",VLOOKUP(O59,Runners!DE$5:DR$183,V$1,FALSE),"")</f>
        <v/>
      </c>
      <c r="W59" s="19" t="str">
        <f t="shared" ref="W59:W65" si="29">IF(O59&lt;&gt;"",(V59-N59)/V59,"")</f>
        <v/>
      </c>
    </row>
    <row r="60" spans="1:23" x14ac:dyDescent="0.25">
      <c r="A60" s="1" t="s">
        <v>183</v>
      </c>
      <c r="C60" s="3">
        <v>1.4583333333333334E-2</v>
      </c>
      <c r="D60" s="6">
        <f t="shared" si="21"/>
        <v>57</v>
      </c>
      <c r="E60" s="2"/>
      <c r="F60" s="2">
        <f t="shared" si="23"/>
        <v>0</v>
      </c>
      <c r="J60" s="1" t="str">
        <f t="shared" si="22"/>
        <v>Lee Ramsden</v>
      </c>
      <c r="M60" s="8" t="str">
        <f t="shared" si="24"/>
        <v/>
      </c>
      <c r="N60" s="8" t="str">
        <f t="shared" si="25"/>
        <v/>
      </c>
      <c r="O60" s="1" t="str">
        <f t="shared" si="26"/>
        <v/>
      </c>
      <c r="P60" s="35" t="str">
        <f t="shared" si="27"/>
        <v/>
      </c>
      <c r="Q60" s="35" t="str">
        <f t="shared" ref="Q60:Q65" si="30">IF(D60&lt;=L$4,IF(P60="Y",Q59,Q59-1),"")</f>
        <v/>
      </c>
      <c r="R60" s="6">
        <f t="shared" ref="R60:R65" si="31">IF(Q60=Q59,0,IF(Q60&gt;0,Q60,1))</f>
        <v>0</v>
      </c>
      <c r="S60" s="6">
        <f>IF(AND(D60&lt;=L$4,P60&lt;&gt;"Y"),IF(N60&lt;VLOOKUP(O60,Runners!A$5:CY$183,S$1,FALSE),IF(Y$2="zero",0,Y$2),0),0)</f>
        <v>0</v>
      </c>
      <c r="T60" s="6">
        <f t="shared" si="28"/>
        <v>0</v>
      </c>
      <c r="U60" s="2"/>
      <c r="V60" s="2" t="str">
        <f>IF(O60&lt;&gt;"",VLOOKUP(O60,Runners!DE$5:DR$183,V$1,FALSE),"")</f>
        <v/>
      </c>
      <c r="W60" s="19" t="str">
        <f t="shared" si="29"/>
        <v/>
      </c>
    </row>
    <row r="61" spans="1:23" x14ac:dyDescent="0.25">
      <c r="A61" s="1" t="s">
        <v>148</v>
      </c>
      <c r="B61" s="3"/>
      <c r="C61" s="3">
        <v>1.1631944444444445E-2</v>
      </c>
      <c r="D61" s="6">
        <f t="shared" si="21"/>
        <v>58</v>
      </c>
      <c r="E61" s="2">
        <v>3.6412037037037034E-2</v>
      </c>
      <c r="F61" s="2">
        <f t="shared" si="23"/>
        <v>2.478009259259259E-2</v>
      </c>
      <c r="J61" s="1" t="str">
        <f t="shared" si="22"/>
        <v>Lewis McAfee</v>
      </c>
      <c r="M61" s="8" t="str">
        <f t="shared" si="24"/>
        <v/>
      </c>
      <c r="N61" s="8" t="str">
        <f t="shared" si="25"/>
        <v/>
      </c>
      <c r="O61" s="1" t="str">
        <f t="shared" si="26"/>
        <v/>
      </c>
      <c r="P61" s="35" t="str">
        <f t="shared" si="27"/>
        <v/>
      </c>
      <c r="Q61" s="35" t="str">
        <f t="shared" si="30"/>
        <v/>
      </c>
      <c r="R61" s="6">
        <f t="shared" si="31"/>
        <v>0</v>
      </c>
      <c r="S61" s="6">
        <f>IF(AND(D61&lt;=L$4,P61&lt;&gt;"Y"),IF(N61&lt;VLOOKUP(O61,Runners!A$5:CY$183,S$1,FALSE),IF(Y$2="zero",0,Y$2),0),0)</f>
        <v>0</v>
      </c>
      <c r="T61" s="6">
        <f t="shared" si="28"/>
        <v>0</v>
      </c>
      <c r="U61" s="2"/>
      <c r="V61" s="2" t="str">
        <f>IF(O61&lt;&gt;"",VLOOKUP(O61,Runners!DE$5:DR$183,V$1,FALSE),"")</f>
        <v/>
      </c>
      <c r="W61" s="19" t="str">
        <f t="shared" si="29"/>
        <v/>
      </c>
    </row>
    <row r="62" spans="1:23" x14ac:dyDescent="0.25">
      <c r="A62" s="1" t="s">
        <v>200</v>
      </c>
      <c r="B62" s="3"/>
      <c r="C62" s="3">
        <v>6.5972222222222222E-3</v>
      </c>
      <c r="D62" s="6">
        <f t="shared" si="21"/>
        <v>59</v>
      </c>
      <c r="E62" s="2"/>
      <c r="F62" s="2">
        <f t="shared" si="23"/>
        <v>0</v>
      </c>
      <c r="J62" s="1" t="str">
        <f t="shared" si="22"/>
        <v>Liah Murphy</v>
      </c>
      <c r="M62" s="8" t="str">
        <f t="shared" si="24"/>
        <v/>
      </c>
      <c r="N62" s="8" t="str">
        <f t="shared" si="25"/>
        <v/>
      </c>
      <c r="O62" s="1" t="str">
        <f t="shared" si="26"/>
        <v/>
      </c>
      <c r="P62" s="35" t="str">
        <f t="shared" si="27"/>
        <v/>
      </c>
      <c r="Q62" s="35" t="str">
        <f t="shared" si="30"/>
        <v/>
      </c>
      <c r="R62" s="6">
        <f t="shared" si="31"/>
        <v>0</v>
      </c>
      <c r="S62" s="6">
        <f>IF(AND(D62&lt;=L$4,P62&lt;&gt;"Y"),IF(N62&lt;VLOOKUP(O62,Runners!A$5:CY$183,S$1,FALSE),IF(Y$2="zero",0,Y$2),0),0)</f>
        <v>0</v>
      </c>
      <c r="T62" s="6">
        <f t="shared" si="28"/>
        <v>0</v>
      </c>
      <c r="U62" s="2"/>
      <c r="V62" s="2" t="str">
        <f>IF(O62&lt;&gt;"",VLOOKUP(O62,Runners!DE$5:DR$183,V$1,FALSE),"")</f>
        <v/>
      </c>
      <c r="W62" s="19" t="str">
        <f t="shared" si="29"/>
        <v/>
      </c>
    </row>
    <row r="63" spans="1:23" x14ac:dyDescent="0.25">
      <c r="A63" s="1" t="s">
        <v>167</v>
      </c>
      <c r="C63" s="3">
        <v>8.6805555555555551E-4</v>
      </c>
      <c r="D63" s="6">
        <f t="shared" si="21"/>
        <v>60</v>
      </c>
      <c r="E63" s="2"/>
      <c r="F63" s="2">
        <f t="shared" si="23"/>
        <v>0</v>
      </c>
      <c r="J63" s="1" t="str">
        <f t="shared" si="22"/>
        <v>Linda Chadderton</v>
      </c>
      <c r="M63" s="8" t="str">
        <f t="shared" si="24"/>
        <v/>
      </c>
      <c r="N63" s="8" t="str">
        <f t="shared" si="25"/>
        <v/>
      </c>
      <c r="O63" s="1" t="str">
        <f t="shared" si="26"/>
        <v/>
      </c>
      <c r="P63" s="35" t="str">
        <f t="shared" si="27"/>
        <v/>
      </c>
      <c r="Q63" s="35" t="str">
        <f t="shared" si="30"/>
        <v/>
      </c>
      <c r="R63" s="6">
        <f t="shared" si="31"/>
        <v>0</v>
      </c>
      <c r="S63" s="6">
        <f>IF(AND(D63&lt;=L$4,P63&lt;&gt;"Y"),IF(N63&lt;VLOOKUP(O63,Runners!A$5:CY$183,S$1,FALSE),IF(Y$2="zero",0,Y$2),0),0)</f>
        <v>0</v>
      </c>
      <c r="T63" s="6">
        <f t="shared" si="28"/>
        <v>0</v>
      </c>
      <c r="U63" s="2"/>
      <c r="V63" s="2" t="str">
        <f>IF(O63&lt;&gt;"",VLOOKUP(O63,Runners!DE$5:DR$183,V$1,FALSE),"")</f>
        <v/>
      </c>
      <c r="W63" s="19" t="str">
        <f t="shared" si="29"/>
        <v/>
      </c>
    </row>
    <row r="64" spans="1:23" x14ac:dyDescent="0.25">
      <c r="A64" s="1" t="s">
        <v>182</v>
      </c>
      <c r="C64" s="3">
        <v>3.472222222222222E-3</v>
      </c>
      <c r="D64" s="6">
        <f t="shared" si="21"/>
        <v>61</v>
      </c>
      <c r="E64" s="2"/>
      <c r="F64" s="2">
        <f t="shared" si="23"/>
        <v>0</v>
      </c>
      <c r="J64" s="1" t="str">
        <f t="shared" si="22"/>
        <v>Liz Boon</v>
      </c>
      <c r="M64" s="8" t="str">
        <f t="shared" si="24"/>
        <v/>
      </c>
      <c r="N64" s="8" t="str">
        <f t="shared" si="25"/>
        <v/>
      </c>
      <c r="O64" s="1" t="str">
        <f t="shared" si="26"/>
        <v/>
      </c>
      <c r="P64" s="35" t="str">
        <f t="shared" si="27"/>
        <v/>
      </c>
      <c r="Q64" s="35" t="str">
        <f t="shared" si="30"/>
        <v/>
      </c>
      <c r="R64" s="6">
        <f t="shared" si="31"/>
        <v>0</v>
      </c>
      <c r="S64" s="6">
        <f>IF(AND(D64&lt;=L$4,P64&lt;&gt;"Y"),IF(N64&lt;VLOOKUP(O64,Runners!A$5:CY$183,S$1,FALSE),IF(Y$2="zero",0,Y$2),0),0)</f>
        <v>0</v>
      </c>
      <c r="T64" s="6">
        <f t="shared" si="28"/>
        <v>0</v>
      </c>
      <c r="U64" s="2"/>
      <c r="V64" s="2" t="str">
        <f>IF(O64&lt;&gt;"",VLOOKUP(O64,Runners!DE$5:DR$183,V$1,FALSE),"")</f>
        <v/>
      </c>
      <c r="W64" s="19" t="str">
        <f t="shared" si="29"/>
        <v/>
      </c>
    </row>
    <row r="65" spans="1:23" x14ac:dyDescent="0.25">
      <c r="A65" s="1" t="s">
        <v>145</v>
      </c>
      <c r="C65" s="3">
        <v>1.0069444444444445E-2</v>
      </c>
      <c r="D65" s="6">
        <f t="shared" si="21"/>
        <v>62</v>
      </c>
      <c r="E65" s="2"/>
      <c r="F65" s="2">
        <f t="shared" si="23"/>
        <v>0</v>
      </c>
      <c r="J65" s="1" t="str">
        <f t="shared" si="22"/>
        <v>Liz Canavan</v>
      </c>
      <c r="M65" s="8" t="str">
        <f t="shared" si="24"/>
        <v/>
      </c>
      <c r="N65" s="8" t="str">
        <f t="shared" si="25"/>
        <v/>
      </c>
      <c r="O65" s="1" t="str">
        <f t="shared" si="26"/>
        <v/>
      </c>
      <c r="P65" s="35" t="str">
        <f t="shared" si="27"/>
        <v/>
      </c>
      <c r="Q65" s="35" t="str">
        <f t="shared" si="30"/>
        <v/>
      </c>
      <c r="R65" s="6">
        <f t="shared" si="31"/>
        <v>0</v>
      </c>
      <c r="S65" s="6">
        <f>IF(AND(D65&lt;=L$4,P65&lt;&gt;"Y"),IF(N65&lt;VLOOKUP(O65,Runners!A$5:CY$183,S$1,FALSE),IF(Y$2="zero",0,Y$2),0),0)</f>
        <v>0</v>
      </c>
      <c r="T65" s="6">
        <f t="shared" si="28"/>
        <v>0</v>
      </c>
      <c r="U65" s="2"/>
      <c r="V65" s="2" t="str">
        <f>IF(O65&lt;&gt;"",VLOOKUP(O65,Runners!DE$5:DR$183,V$1,FALSE),"")</f>
        <v/>
      </c>
      <c r="W65" s="19" t="str">
        <f t="shared" si="29"/>
        <v/>
      </c>
    </row>
    <row r="66" spans="1:23" x14ac:dyDescent="0.25">
      <c r="A66" s="1" t="s">
        <v>160</v>
      </c>
      <c r="B66" s="3"/>
      <c r="C66" s="3">
        <v>1.4930555555555556E-2</v>
      </c>
      <c r="D66" s="6">
        <f t="shared" si="21"/>
        <v>63</v>
      </c>
      <c r="E66" s="2"/>
      <c r="F66" s="2">
        <f t="shared" si="23"/>
        <v>0</v>
      </c>
      <c r="J66" s="1" t="str">
        <f t="shared" si="22"/>
        <v>Louise Cox</v>
      </c>
      <c r="M66" s="8"/>
      <c r="P66" s="35"/>
      <c r="Q66" s="35"/>
      <c r="T66" s="6"/>
      <c r="U66" s="2"/>
      <c r="V66" s="2"/>
      <c r="W66" s="19"/>
    </row>
    <row r="67" spans="1:23" x14ac:dyDescent="0.25">
      <c r="A67" s="36" t="s">
        <v>162</v>
      </c>
      <c r="B67" s="3"/>
      <c r="C67" s="3">
        <v>1.4409722222222223E-2</v>
      </c>
      <c r="D67" s="6">
        <f t="shared" si="21"/>
        <v>64</v>
      </c>
      <c r="E67" s="2"/>
      <c r="F67" s="2">
        <f t="shared" si="23"/>
        <v>0</v>
      </c>
      <c r="J67" s="1" t="str">
        <f t="shared" si="22"/>
        <v>Maddy Markham</v>
      </c>
      <c r="M67" s="8" t="str">
        <f t="shared" ref="M67:M93" si="32">IF(D67&lt;=L$4,SMALL(E$4:E$208,D67),"")</f>
        <v/>
      </c>
      <c r="N67" s="8" t="str">
        <f t="shared" ref="N67:N93" si="33">IF(D67&lt;=L$4,VLOOKUP(M67,E$4:F$208,2,FALSE),"")</f>
        <v/>
      </c>
      <c r="O67" s="1" t="str">
        <f t="shared" ref="O67:O93" si="34">IF(D67&lt;=L$4,VLOOKUP(M67,E$4:J$208,6,FALSE),"")</f>
        <v/>
      </c>
      <c r="P67" s="35" t="str">
        <f t="shared" ref="P67:P93" si="35">IF(D67&lt;=L$4,VLOOKUP(O67,A$4:B$208,2,FALSE),"")</f>
        <v/>
      </c>
      <c r="Q67" s="35" t="str">
        <f>IF(D67&lt;=L$4,IF(P67="Y",Q65,Q65-1),"")</f>
        <v/>
      </c>
      <c r="R67" s="6">
        <f>IF(Q67=Q65,0,IF(Q67&gt;0,Q67,1))</f>
        <v>0</v>
      </c>
      <c r="S67" s="6">
        <f>IF(AND(D67&lt;=L$4,P67&lt;&gt;"Y"),IF(N67&lt;VLOOKUP(O67,Runners!A$5:CY$183,S$1,FALSE),IF(Y$2="zero",0,Y$2),0),0)</f>
        <v>0</v>
      </c>
      <c r="T67" s="6">
        <f t="shared" ref="T67:T93" si="36">IF(AND(D67&lt;=L$4,P67&lt;&gt;"Y"),S67+R67,0)</f>
        <v>0</v>
      </c>
      <c r="U67" s="2"/>
      <c r="V67" s="2" t="str">
        <f>IF(O67&lt;&gt;"",VLOOKUP(O67,Runners!DE$5:DR$183,V$1,FALSE),"")</f>
        <v/>
      </c>
      <c r="W67" s="19" t="str">
        <f t="shared" ref="W67:W93" si="37">IF(O67&lt;&gt;"",(V67-N67)/V67,"")</f>
        <v/>
      </c>
    </row>
    <row r="68" spans="1:23" x14ac:dyDescent="0.25">
      <c r="A68" s="36" t="s">
        <v>204</v>
      </c>
      <c r="B68" s="3" t="s">
        <v>181</v>
      </c>
      <c r="C68" s="3">
        <v>1.0069444444444445E-2</v>
      </c>
      <c r="D68" s="6">
        <f t="shared" si="21"/>
        <v>65</v>
      </c>
      <c r="E68" s="2"/>
      <c r="F68" s="2">
        <f t="shared" si="23"/>
        <v>0</v>
      </c>
      <c r="J68" s="1" t="str">
        <f t="shared" ref="J68:J105" si="38">A68</f>
        <v>Marie</v>
      </c>
      <c r="M68" s="8" t="str">
        <f t="shared" si="32"/>
        <v/>
      </c>
      <c r="N68" s="8" t="str">
        <f t="shared" si="33"/>
        <v/>
      </c>
      <c r="O68" s="1" t="str">
        <f t="shared" si="34"/>
        <v/>
      </c>
      <c r="P68" s="35" t="str">
        <f t="shared" si="35"/>
        <v/>
      </c>
      <c r="Q68" s="35" t="str">
        <f t="shared" ref="Q68:Q93" si="39">IF(D68&lt;=L$4,IF(P68="Y",Q67,Q67-1),"")</f>
        <v/>
      </c>
      <c r="R68" s="6">
        <f t="shared" ref="R68:R93" si="40">IF(Q68=Q67,0,IF(Q68&gt;0,Q68,1))</f>
        <v>0</v>
      </c>
      <c r="S68" s="6">
        <f>IF(AND(D68&lt;=L$4,P68&lt;&gt;"Y"),IF(N68&lt;VLOOKUP(O68,Runners!A$5:CY$183,S$1,FALSE),IF(Y$2="zero",0,Y$2),0),0)</f>
        <v>0</v>
      </c>
      <c r="T68" s="6">
        <f t="shared" si="36"/>
        <v>0</v>
      </c>
      <c r="U68" s="2"/>
      <c r="V68" s="2" t="str">
        <f>IF(O68&lt;&gt;"",VLOOKUP(O68,Runners!DE$5:DR$183,V$1,FALSE),"")</f>
        <v/>
      </c>
      <c r="W68" s="19" t="str">
        <f t="shared" si="37"/>
        <v/>
      </c>
    </row>
    <row r="69" spans="1:23" x14ac:dyDescent="0.25">
      <c r="A69" s="1" t="s">
        <v>136</v>
      </c>
      <c r="C69" s="3">
        <v>1.5972222222222221E-2</v>
      </c>
      <c r="D69" s="6">
        <f t="shared" si="21"/>
        <v>66</v>
      </c>
      <c r="E69" s="2"/>
      <c r="F69" s="2">
        <f t="shared" si="23"/>
        <v>0</v>
      </c>
      <c r="J69" s="1" t="str">
        <f t="shared" si="38"/>
        <v>Mark Hughes</v>
      </c>
      <c r="M69" s="8" t="str">
        <f t="shared" si="32"/>
        <v/>
      </c>
      <c r="N69" s="8" t="str">
        <f t="shared" si="33"/>
        <v/>
      </c>
      <c r="O69" s="1" t="str">
        <f t="shared" si="34"/>
        <v/>
      </c>
      <c r="P69" s="35" t="str">
        <f t="shared" si="35"/>
        <v/>
      </c>
      <c r="Q69" s="35" t="str">
        <f t="shared" si="39"/>
        <v/>
      </c>
      <c r="R69" s="6">
        <f t="shared" si="40"/>
        <v>0</v>
      </c>
      <c r="S69" s="6">
        <f>IF(AND(D69&lt;=L$4,P69&lt;&gt;"Y"),IF(N69&lt;VLOOKUP(O69,Runners!A$5:CY$183,S$1,FALSE),IF(Y$2="zero",0,Y$2),0),0)</f>
        <v>0</v>
      </c>
      <c r="T69" s="6">
        <f t="shared" si="36"/>
        <v>0</v>
      </c>
      <c r="U69" s="2"/>
      <c r="V69" s="2" t="str">
        <f>IF(O69&lt;&gt;"",VLOOKUP(O69,Runners!DE$5:DR$183,V$1,FALSE),"")</f>
        <v/>
      </c>
      <c r="W69" s="19" t="str">
        <f t="shared" si="37"/>
        <v/>
      </c>
    </row>
    <row r="70" spans="1:23" x14ac:dyDescent="0.25">
      <c r="A70" s="1" t="s">
        <v>174</v>
      </c>
      <c r="C70" s="3">
        <v>1.3888888888888888E-2</v>
      </c>
      <c r="D70" s="6">
        <f t="shared" si="21"/>
        <v>67</v>
      </c>
      <c r="E70" s="2"/>
      <c r="F70" s="2">
        <f t="shared" si="23"/>
        <v>0</v>
      </c>
      <c r="J70" s="1" t="str">
        <f t="shared" si="38"/>
        <v>Mark Johnston</v>
      </c>
      <c r="M70" s="8" t="str">
        <f t="shared" si="32"/>
        <v/>
      </c>
      <c r="N70" s="8" t="str">
        <f t="shared" si="33"/>
        <v/>
      </c>
      <c r="O70" s="1" t="str">
        <f t="shared" si="34"/>
        <v/>
      </c>
      <c r="P70" s="35" t="str">
        <f t="shared" si="35"/>
        <v/>
      </c>
      <c r="Q70" s="35" t="str">
        <f t="shared" si="39"/>
        <v/>
      </c>
      <c r="R70" s="6">
        <f t="shared" si="40"/>
        <v>0</v>
      </c>
      <c r="S70" s="6">
        <f>IF(AND(D70&lt;=L$4,P70&lt;&gt;"Y"),IF(N70&lt;VLOOKUP(O70,Runners!A$5:CY$183,S$1,FALSE),IF(Y$2="zero",0,Y$2),0),0)</f>
        <v>0</v>
      </c>
      <c r="T70" s="6">
        <f t="shared" si="36"/>
        <v>0</v>
      </c>
      <c r="U70" s="2"/>
      <c r="V70" s="2" t="str">
        <f>IF(O70&lt;&gt;"",VLOOKUP(O70,Runners!DE$5:DR$183,V$1,FALSE),"")</f>
        <v/>
      </c>
      <c r="W70" s="19" t="str">
        <f t="shared" si="37"/>
        <v/>
      </c>
    </row>
    <row r="71" spans="1:23" x14ac:dyDescent="0.25">
      <c r="A71" s="1" t="s">
        <v>22</v>
      </c>
      <c r="B71" s="3"/>
      <c r="C71" s="3">
        <v>1.6145833333333335E-2</v>
      </c>
      <c r="D71" s="6">
        <f t="shared" si="21"/>
        <v>68</v>
      </c>
      <c r="E71" s="2"/>
      <c r="F71" s="2">
        <f t="shared" si="23"/>
        <v>0</v>
      </c>
      <c r="J71" s="1" t="str">
        <f t="shared" si="38"/>
        <v>Mark Selby</v>
      </c>
      <c r="M71" s="8" t="str">
        <f t="shared" si="32"/>
        <v/>
      </c>
      <c r="N71" s="8" t="str">
        <f t="shared" si="33"/>
        <v/>
      </c>
      <c r="O71" s="1" t="str">
        <f t="shared" si="34"/>
        <v/>
      </c>
      <c r="P71" s="35" t="str">
        <f t="shared" si="35"/>
        <v/>
      </c>
      <c r="Q71" s="35" t="str">
        <f t="shared" si="39"/>
        <v/>
      </c>
      <c r="R71" s="6">
        <f t="shared" si="40"/>
        <v>0</v>
      </c>
      <c r="S71" s="6">
        <f>IF(AND(D71&lt;=L$4,P71&lt;&gt;"Y"),IF(N71&lt;VLOOKUP(O71,Runners!A$5:CY$183,S$1,FALSE),IF(Y$2="zero",0,Y$2),0),0)</f>
        <v>0</v>
      </c>
      <c r="T71" s="6">
        <f t="shared" si="36"/>
        <v>0</v>
      </c>
      <c r="U71" s="2"/>
      <c r="V71" s="2" t="str">
        <f>IF(O71&lt;&gt;"",VLOOKUP(O71,Runners!DE$5:DR$183,V$1,FALSE),"")</f>
        <v/>
      </c>
      <c r="W71" s="19" t="str">
        <f t="shared" si="37"/>
        <v/>
      </c>
    </row>
    <row r="72" spans="1:23" x14ac:dyDescent="0.25">
      <c r="A72" s="1" t="s">
        <v>184</v>
      </c>
      <c r="B72" s="1" t="s">
        <v>181</v>
      </c>
      <c r="C72" s="3">
        <v>1.3541666666666667E-2</v>
      </c>
      <c r="D72" s="6">
        <f t="shared" si="21"/>
        <v>69</v>
      </c>
      <c r="E72" s="2"/>
      <c r="F72" s="2">
        <f t="shared" si="23"/>
        <v>0</v>
      </c>
      <c r="J72" s="1" t="str">
        <f t="shared" si="38"/>
        <v>Matt Ames</v>
      </c>
      <c r="M72" s="8" t="str">
        <f t="shared" si="32"/>
        <v/>
      </c>
      <c r="N72" s="8" t="str">
        <f t="shared" si="33"/>
        <v/>
      </c>
      <c r="O72" s="1" t="str">
        <f t="shared" si="34"/>
        <v/>
      </c>
      <c r="P72" s="35" t="str">
        <f t="shared" si="35"/>
        <v/>
      </c>
      <c r="Q72" s="35" t="str">
        <f t="shared" si="39"/>
        <v/>
      </c>
      <c r="R72" s="6">
        <f t="shared" si="40"/>
        <v>0</v>
      </c>
      <c r="S72" s="6">
        <f>IF(AND(D72&lt;=L$4,P72&lt;&gt;"Y"),IF(N72&lt;VLOOKUP(O72,Runners!A$5:CY$183,S$1,FALSE),IF(Y$2="zero",0,Y$2),0),0)</f>
        <v>0</v>
      </c>
      <c r="T72" s="6">
        <f t="shared" si="36"/>
        <v>0</v>
      </c>
      <c r="U72" s="2"/>
      <c r="V72" s="2" t="str">
        <f>IF(O72&lt;&gt;"",VLOOKUP(O72,Runners!DE$5:DR$183,V$1,FALSE),"")</f>
        <v/>
      </c>
      <c r="W72" s="19" t="str">
        <f t="shared" si="37"/>
        <v/>
      </c>
    </row>
    <row r="73" spans="1:23" x14ac:dyDescent="0.25">
      <c r="A73" s="1" t="s">
        <v>232</v>
      </c>
      <c r="C73" s="3">
        <v>1.3541666666666667E-2</v>
      </c>
      <c r="D73" s="6">
        <f t="shared" si="21"/>
        <v>70</v>
      </c>
      <c r="E73" s="2"/>
      <c r="F73" s="2">
        <f t="shared" ref="F73" si="41">IF(E73&gt;0,E73-C73,0)</f>
        <v>0</v>
      </c>
      <c r="J73" s="1" t="str">
        <f t="shared" ref="J73" si="42">A73</f>
        <v>Matt Kay</v>
      </c>
      <c r="M73" s="8" t="str">
        <f t="shared" si="32"/>
        <v/>
      </c>
      <c r="N73" s="8" t="str">
        <f t="shared" si="33"/>
        <v/>
      </c>
      <c r="O73" s="1" t="str">
        <f t="shared" si="34"/>
        <v/>
      </c>
      <c r="P73" s="35" t="str">
        <f t="shared" si="35"/>
        <v/>
      </c>
      <c r="Q73" s="35" t="str">
        <f t="shared" ref="Q73" si="43">IF(D73&lt;=L$4,IF(P73="Y",Q72,Q72-1),"")</f>
        <v/>
      </c>
      <c r="R73" s="6">
        <f t="shared" ref="R73" si="44">IF(Q73=Q72,0,IF(Q73&gt;0,Q73,1))</f>
        <v>0</v>
      </c>
      <c r="S73" s="6">
        <f>IF(AND(D73&lt;=L$4,P73&lt;&gt;"Y"),IF(N73&lt;VLOOKUP(O73,Runners!A$5:CY$183,S$1,FALSE),IF(Y$2="zero",0,Y$2),0),0)</f>
        <v>0</v>
      </c>
      <c r="T73" s="6">
        <f t="shared" ref="T73" si="45">IF(AND(D73&lt;=L$4,P73&lt;&gt;"Y"),S73+R73,0)</f>
        <v>0</v>
      </c>
      <c r="U73" s="2"/>
      <c r="V73" s="2" t="str">
        <f>IF(O73&lt;&gt;"",VLOOKUP(O73,Runners!DE$5:DR$183,V$1,FALSE),"")</f>
        <v/>
      </c>
      <c r="W73" s="19" t="str">
        <f t="shared" ref="W73" si="46">IF(O73&lt;&gt;"",(V73-N73)/V73,"")</f>
        <v/>
      </c>
    </row>
    <row r="74" spans="1:23" x14ac:dyDescent="0.25">
      <c r="A74" s="1" t="s">
        <v>169</v>
      </c>
      <c r="C74" s="3">
        <v>1.5625E-2</v>
      </c>
      <c r="D74" s="6">
        <f t="shared" si="21"/>
        <v>71</v>
      </c>
      <c r="E74" s="2"/>
      <c r="F74" s="2">
        <f t="shared" si="23"/>
        <v>0</v>
      </c>
      <c r="J74" s="1" t="str">
        <f t="shared" si="38"/>
        <v>Mel Koth</v>
      </c>
      <c r="M74" s="8" t="str">
        <f t="shared" si="32"/>
        <v/>
      </c>
      <c r="N74" s="8" t="str">
        <f t="shared" si="33"/>
        <v/>
      </c>
      <c r="O74" s="1" t="str">
        <f t="shared" si="34"/>
        <v/>
      </c>
      <c r="P74" s="35" t="str">
        <f t="shared" si="35"/>
        <v/>
      </c>
      <c r="Q74" s="35" t="str">
        <f>IF(D74&lt;=L$4,IF(P74="Y",Q72,Q72-1),"")</f>
        <v/>
      </c>
      <c r="R74" s="6">
        <f>IF(Q74=Q72,0,IF(Q74&gt;0,Q74,1))</f>
        <v>0</v>
      </c>
      <c r="S74" s="6">
        <f>IF(AND(D74&lt;=L$4,P74&lt;&gt;"Y"),IF(N74&lt;VLOOKUP(O74,Runners!A$5:CY$183,S$1,FALSE),IF(Y$2="zero",0,Y$2),0),0)</f>
        <v>0</v>
      </c>
      <c r="T74" s="6">
        <f t="shared" si="36"/>
        <v>0</v>
      </c>
      <c r="U74" s="2"/>
      <c r="V74" s="2" t="str">
        <f>IF(O74&lt;&gt;"",VLOOKUP(O74,Runners!DE$5:DR$183,V$1,FALSE),"")</f>
        <v/>
      </c>
      <c r="W74" s="19" t="str">
        <f t="shared" si="37"/>
        <v/>
      </c>
    </row>
    <row r="75" spans="1:23" x14ac:dyDescent="0.25">
      <c r="A75" s="1" t="s">
        <v>163</v>
      </c>
      <c r="C75" s="3">
        <v>1.5972222222222221E-2</v>
      </c>
      <c r="D75" s="6">
        <f t="shared" si="21"/>
        <v>72</v>
      </c>
      <c r="E75" s="2"/>
      <c r="F75" s="2">
        <f t="shared" si="23"/>
        <v>0</v>
      </c>
      <c r="J75" s="1" t="str">
        <f t="shared" si="38"/>
        <v>Michael Hall</v>
      </c>
      <c r="M75" s="8" t="str">
        <f t="shared" si="32"/>
        <v/>
      </c>
      <c r="N75" s="8" t="str">
        <f t="shared" si="33"/>
        <v/>
      </c>
      <c r="O75" s="1" t="str">
        <f t="shared" si="34"/>
        <v/>
      </c>
      <c r="P75" s="35" t="str">
        <f t="shared" si="35"/>
        <v/>
      </c>
      <c r="Q75" s="35" t="str">
        <f t="shared" si="39"/>
        <v/>
      </c>
      <c r="R75" s="6">
        <f t="shared" si="40"/>
        <v>0</v>
      </c>
      <c r="S75" s="6">
        <f>IF(AND(D75&lt;=L$4,P75&lt;&gt;"Y"),IF(N75&lt;VLOOKUP(O75,Runners!A$5:CY$183,S$1,FALSE),IF(Y$2="zero",0,Y$2),0),0)</f>
        <v>0</v>
      </c>
      <c r="T75" s="6">
        <f t="shared" si="36"/>
        <v>0</v>
      </c>
      <c r="U75" s="2"/>
      <c r="V75" s="2" t="str">
        <f>IF(O75&lt;&gt;"",VLOOKUP(O75,Runners!DE$5:DR$183,V$1,FALSE),"")</f>
        <v/>
      </c>
      <c r="W75" s="19" t="str">
        <f t="shared" si="37"/>
        <v/>
      </c>
    </row>
    <row r="76" spans="1:23" x14ac:dyDescent="0.25">
      <c r="A76" s="1" t="s">
        <v>186</v>
      </c>
      <c r="C76" s="3">
        <v>1.4930555555555556E-2</v>
      </c>
      <c r="D76" s="6">
        <f t="shared" si="21"/>
        <v>73</v>
      </c>
      <c r="E76" s="2"/>
      <c r="F76" s="2">
        <f t="shared" si="23"/>
        <v>0</v>
      </c>
      <c r="J76" s="1" t="str">
        <f t="shared" si="38"/>
        <v>Michelle Chadwick</v>
      </c>
      <c r="M76" s="8" t="str">
        <f t="shared" si="32"/>
        <v/>
      </c>
      <c r="N76" s="8" t="str">
        <f t="shared" si="33"/>
        <v/>
      </c>
      <c r="O76" s="1" t="str">
        <f t="shared" si="34"/>
        <v/>
      </c>
      <c r="P76" s="35" t="str">
        <f t="shared" si="35"/>
        <v/>
      </c>
      <c r="Q76" s="35" t="str">
        <f t="shared" si="39"/>
        <v/>
      </c>
      <c r="R76" s="6">
        <f t="shared" si="40"/>
        <v>0</v>
      </c>
      <c r="S76" s="6">
        <f>IF(AND(D76&lt;=L$4,P76&lt;&gt;"Y"),IF(N76&lt;VLOOKUP(O76,Runners!A$5:CY$183,S$1,FALSE),IF(Y$2="zero",0,Y$2),0),0)</f>
        <v>0</v>
      </c>
      <c r="T76" s="6">
        <f t="shared" si="36"/>
        <v>0</v>
      </c>
      <c r="U76" s="2"/>
      <c r="V76" s="2" t="str">
        <f>IF(O76&lt;&gt;"",VLOOKUP(O76,Runners!DE$5:DR$183,V$1,FALSE),"")</f>
        <v/>
      </c>
      <c r="W76" s="19" t="str">
        <f t="shared" si="37"/>
        <v/>
      </c>
    </row>
    <row r="77" spans="1:23" x14ac:dyDescent="0.25">
      <c r="A77" s="1" t="s">
        <v>12</v>
      </c>
      <c r="B77" s="3"/>
      <c r="C77" s="3">
        <v>6.076388888888889E-3</v>
      </c>
      <c r="D77" s="6">
        <f t="shared" si="21"/>
        <v>74</v>
      </c>
      <c r="E77" s="2"/>
      <c r="F77" s="2">
        <f t="shared" si="23"/>
        <v>0</v>
      </c>
      <c r="J77" s="1" t="str">
        <f t="shared" si="38"/>
        <v>Michelle Sheridan</v>
      </c>
      <c r="M77" s="8" t="str">
        <f t="shared" si="32"/>
        <v/>
      </c>
      <c r="N77" s="8" t="str">
        <f t="shared" si="33"/>
        <v/>
      </c>
      <c r="O77" s="1" t="str">
        <f t="shared" si="34"/>
        <v/>
      </c>
      <c r="P77" s="35" t="str">
        <f t="shared" si="35"/>
        <v/>
      </c>
      <c r="Q77" s="35" t="str">
        <f t="shared" si="39"/>
        <v/>
      </c>
      <c r="R77" s="6">
        <f t="shared" si="40"/>
        <v>0</v>
      </c>
      <c r="S77" s="6">
        <f>IF(AND(D77&lt;=L$4,P77&lt;&gt;"Y"),IF(N77&lt;VLOOKUP(O77,Runners!A$5:CY$183,S$1,FALSE),IF(Y$2="zero",0,Y$2),0),0)</f>
        <v>0</v>
      </c>
      <c r="T77" s="6">
        <f t="shared" si="36"/>
        <v>0</v>
      </c>
      <c r="U77" s="2"/>
      <c r="V77" s="2" t="str">
        <f>IF(O77&lt;&gt;"",VLOOKUP(O77,Runners!DE$5:DR$183,V$1,FALSE),"")</f>
        <v/>
      </c>
      <c r="W77" s="19" t="str">
        <f t="shared" si="37"/>
        <v/>
      </c>
    </row>
    <row r="78" spans="1:23" x14ac:dyDescent="0.25">
      <c r="A78" s="36" t="s">
        <v>192</v>
      </c>
      <c r="C78" s="3">
        <v>1.2673611111111111E-2</v>
      </c>
      <c r="D78" s="6">
        <f t="shared" si="21"/>
        <v>75</v>
      </c>
      <c r="E78" s="2"/>
      <c r="F78" s="2">
        <f t="shared" si="23"/>
        <v>0</v>
      </c>
      <c r="J78" s="1" t="str">
        <f t="shared" si="38"/>
        <v>Mick Widdop</v>
      </c>
      <c r="M78" s="8" t="str">
        <f t="shared" si="32"/>
        <v/>
      </c>
      <c r="N78" s="8" t="str">
        <f t="shared" si="33"/>
        <v/>
      </c>
      <c r="O78" s="1" t="str">
        <f t="shared" si="34"/>
        <v/>
      </c>
      <c r="P78" s="35" t="str">
        <f t="shared" si="35"/>
        <v/>
      </c>
      <c r="Q78" s="35" t="str">
        <f t="shared" si="39"/>
        <v/>
      </c>
      <c r="R78" s="6">
        <f t="shared" si="40"/>
        <v>0</v>
      </c>
      <c r="S78" s="6">
        <f>IF(AND(D78&lt;=L$4,P78&lt;&gt;"Y"),IF(N78&lt;VLOOKUP(O78,Runners!A$5:CY$183,S$1,FALSE),IF(Y$2="zero",0,Y$2),0),0)</f>
        <v>0</v>
      </c>
      <c r="T78" s="6">
        <f t="shared" si="36"/>
        <v>0</v>
      </c>
      <c r="U78" s="2"/>
      <c r="V78" s="2" t="str">
        <f>IF(O78&lt;&gt;"",VLOOKUP(O78,Runners!DE$5:DR$183,V$1,FALSE),"")</f>
        <v/>
      </c>
      <c r="W78" s="19" t="str">
        <f t="shared" si="37"/>
        <v/>
      </c>
    </row>
    <row r="79" spans="1:23" x14ac:dyDescent="0.25">
      <c r="A79" s="1" t="s">
        <v>46</v>
      </c>
      <c r="B79" s="3"/>
      <c r="C79" s="3">
        <v>2.0659722222222222E-2</v>
      </c>
      <c r="D79" s="6">
        <f t="shared" si="21"/>
        <v>76</v>
      </c>
      <c r="E79" s="2"/>
      <c r="F79" s="2">
        <f t="shared" si="23"/>
        <v>0</v>
      </c>
      <c r="J79" s="1" t="str">
        <f t="shared" si="38"/>
        <v>Mike Toft</v>
      </c>
      <c r="M79" s="8" t="str">
        <f t="shared" si="32"/>
        <v/>
      </c>
      <c r="N79" s="8" t="str">
        <f t="shared" si="33"/>
        <v/>
      </c>
      <c r="O79" s="1" t="str">
        <f t="shared" si="34"/>
        <v/>
      </c>
      <c r="P79" s="35" t="str">
        <f t="shared" si="35"/>
        <v/>
      </c>
      <c r="Q79" s="35" t="str">
        <f t="shared" si="39"/>
        <v/>
      </c>
      <c r="R79" s="6">
        <f t="shared" si="40"/>
        <v>0</v>
      </c>
      <c r="S79" s="6">
        <f>IF(AND(D79&lt;=L$4,P79&lt;&gt;"Y"),IF(N79&lt;VLOOKUP(O79,Runners!A$5:CY$183,S$1,FALSE),IF(Y$2="zero",0,Y$2),0),0)</f>
        <v>0</v>
      </c>
      <c r="T79" s="6">
        <f t="shared" si="36"/>
        <v>0</v>
      </c>
      <c r="U79" s="2"/>
      <c r="V79" s="2" t="str">
        <f>IF(O79&lt;&gt;"",VLOOKUP(O79,Runners!DE$5:DR$183,V$1,FALSE),"")</f>
        <v/>
      </c>
      <c r="W79" s="19" t="str">
        <f t="shared" si="37"/>
        <v/>
      </c>
    </row>
    <row r="80" spans="1:23" x14ac:dyDescent="0.25">
      <c r="A80" s="1" t="s">
        <v>185</v>
      </c>
      <c r="C80" s="3">
        <v>1.579861111111111E-2</v>
      </c>
      <c r="D80" s="6">
        <f t="shared" si="21"/>
        <v>77</v>
      </c>
      <c r="E80" s="2"/>
      <c r="F80" s="2">
        <f t="shared" si="23"/>
        <v>0</v>
      </c>
      <c r="J80" s="1" t="str">
        <f t="shared" si="38"/>
        <v>Morgan Pritchard</v>
      </c>
      <c r="M80" s="8" t="str">
        <f t="shared" si="32"/>
        <v/>
      </c>
      <c r="N80" s="8" t="str">
        <f t="shared" si="33"/>
        <v/>
      </c>
      <c r="O80" s="1" t="str">
        <f t="shared" si="34"/>
        <v/>
      </c>
      <c r="P80" s="35" t="str">
        <f t="shared" si="35"/>
        <v/>
      </c>
      <c r="Q80" s="35" t="str">
        <f t="shared" si="39"/>
        <v/>
      </c>
      <c r="R80" s="6">
        <f t="shared" si="40"/>
        <v>0</v>
      </c>
      <c r="S80" s="6">
        <f>IF(AND(D80&lt;=L$4,P80&lt;&gt;"Y"),IF(N80&lt;VLOOKUP(O80,Runners!A$5:CY$183,S$1,FALSE),IF(Y$2="zero",0,Y$2),0),0)</f>
        <v>0</v>
      </c>
      <c r="T80" s="6">
        <f t="shared" si="36"/>
        <v>0</v>
      </c>
      <c r="U80" s="2"/>
      <c r="V80" s="2" t="str">
        <f>IF(O80&lt;&gt;"",VLOOKUP(O80,Runners!DE$5:DR$183,V$1,FALSE),"")</f>
        <v/>
      </c>
      <c r="W80" s="19" t="str">
        <f t="shared" si="37"/>
        <v/>
      </c>
    </row>
    <row r="81" spans="1:23" x14ac:dyDescent="0.25">
      <c r="A81" s="1" t="s">
        <v>144</v>
      </c>
      <c r="C81" s="3">
        <v>1.6145833333333335E-2</v>
      </c>
      <c r="D81" s="6">
        <f t="shared" si="21"/>
        <v>78</v>
      </c>
      <c r="E81" s="2"/>
      <c r="F81" s="2">
        <f t="shared" si="23"/>
        <v>0</v>
      </c>
      <c r="J81" s="1" t="str">
        <f t="shared" si="38"/>
        <v>Neil Bayton-Roberts</v>
      </c>
      <c r="M81" s="8" t="str">
        <f t="shared" si="32"/>
        <v/>
      </c>
      <c r="N81" s="8" t="str">
        <f t="shared" si="33"/>
        <v/>
      </c>
      <c r="O81" s="1" t="str">
        <f t="shared" si="34"/>
        <v/>
      </c>
      <c r="P81" s="35" t="str">
        <f t="shared" si="35"/>
        <v/>
      </c>
      <c r="Q81" s="35" t="str">
        <f t="shared" si="39"/>
        <v/>
      </c>
      <c r="R81" s="6">
        <f t="shared" si="40"/>
        <v>0</v>
      </c>
      <c r="S81" s="6">
        <f>IF(AND(D81&lt;=L$4,P81&lt;&gt;"Y"),IF(N81&lt;VLOOKUP(O81,Runners!A$5:CY$183,S$1,FALSE),IF(Y$2="zero",0,Y$2),0),0)</f>
        <v>0</v>
      </c>
      <c r="T81" s="6">
        <f t="shared" si="36"/>
        <v>0</v>
      </c>
      <c r="U81" s="2"/>
      <c r="V81" s="2" t="str">
        <f>IF(O81&lt;&gt;"",VLOOKUP(O81,Runners!DE$5:DR$183,V$1,FALSE),"")</f>
        <v/>
      </c>
      <c r="W81" s="19" t="str">
        <f t="shared" si="37"/>
        <v/>
      </c>
    </row>
    <row r="82" spans="1:23" x14ac:dyDescent="0.25">
      <c r="A82" s="1" t="s">
        <v>8</v>
      </c>
      <c r="C82" s="3">
        <v>1.2847222222222222E-2</v>
      </c>
      <c r="D82" s="6">
        <f t="shared" si="21"/>
        <v>79</v>
      </c>
      <c r="E82" s="2"/>
      <c r="F82" s="2">
        <f t="shared" si="23"/>
        <v>0</v>
      </c>
      <c r="J82" s="1" t="str">
        <f t="shared" si="38"/>
        <v>Neil Tate</v>
      </c>
      <c r="M82" s="8" t="str">
        <f t="shared" si="32"/>
        <v/>
      </c>
      <c r="N82" s="8" t="str">
        <f t="shared" si="33"/>
        <v/>
      </c>
      <c r="O82" s="1" t="str">
        <f t="shared" si="34"/>
        <v/>
      </c>
      <c r="P82" s="35" t="str">
        <f t="shared" si="35"/>
        <v/>
      </c>
      <c r="Q82" s="35" t="str">
        <f t="shared" si="39"/>
        <v/>
      </c>
      <c r="R82" s="6">
        <f t="shared" si="40"/>
        <v>0</v>
      </c>
      <c r="S82" s="6">
        <f>IF(AND(D82&lt;=L$4,P82&lt;&gt;"Y"),IF(N82&lt;VLOOKUP(O82,Runners!A$5:CY$183,S$1,FALSE),IF(Y$2="zero",0,Y$2),0),0)</f>
        <v>0</v>
      </c>
      <c r="T82" s="6">
        <f t="shared" si="36"/>
        <v>0</v>
      </c>
      <c r="U82" s="2"/>
      <c r="V82" s="2" t="str">
        <f>IF(O82&lt;&gt;"",VLOOKUP(O82,Runners!DE$5:DR$183,V$1,FALSE),"")</f>
        <v/>
      </c>
      <c r="W82" s="19" t="str">
        <f t="shared" si="37"/>
        <v/>
      </c>
    </row>
    <row r="83" spans="1:23" x14ac:dyDescent="0.25">
      <c r="A83" s="1" t="s">
        <v>28</v>
      </c>
      <c r="C83" s="3">
        <v>1.3020833333333334E-2</v>
      </c>
      <c r="D83" s="6">
        <f t="shared" si="21"/>
        <v>80</v>
      </c>
      <c r="E83" s="2"/>
      <c r="F83" s="2">
        <f t="shared" si="23"/>
        <v>0</v>
      </c>
      <c r="J83" s="1" t="str">
        <f t="shared" si="38"/>
        <v>Nigel Simpkin</v>
      </c>
      <c r="M83" s="8" t="str">
        <f t="shared" si="32"/>
        <v/>
      </c>
      <c r="N83" s="8" t="str">
        <f t="shared" si="33"/>
        <v/>
      </c>
      <c r="O83" s="1" t="str">
        <f t="shared" si="34"/>
        <v/>
      </c>
      <c r="P83" s="35" t="str">
        <f t="shared" si="35"/>
        <v/>
      </c>
      <c r="Q83" s="35" t="str">
        <f t="shared" si="39"/>
        <v/>
      </c>
      <c r="R83" s="6">
        <f t="shared" si="40"/>
        <v>0</v>
      </c>
      <c r="S83" s="6">
        <f>IF(AND(D83&lt;=L$4,P83&lt;&gt;"Y"),IF(N83&lt;VLOOKUP(O83,Runners!A$5:CY$183,S$1,FALSE),IF(Y$2="zero",0,Y$2),0),0)</f>
        <v>0</v>
      </c>
      <c r="T83" s="6">
        <f t="shared" si="36"/>
        <v>0</v>
      </c>
      <c r="U83" s="2"/>
      <c r="V83" s="2" t="str">
        <f>IF(O83&lt;&gt;"",VLOOKUP(O83,Runners!DE$5:DR$183,V$1,FALSE),"")</f>
        <v/>
      </c>
      <c r="W83" s="19" t="str">
        <f t="shared" si="37"/>
        <v/>
      </c>
    </row>
    <row r="84" spans="1:23" x14ac:dyDescent="0.25">
      <c r="A84" s="1" t="s">
        <v>166</v>
      </c>
      <c r="C84" s="3">
        <v>1.5625E-2</v>
      </c>
      <c r="D84" s="6">
        <f t="shared" si="21"/>
        <v>81</v>
      </c>
      <c r="E84" s="2"/>
      <c r="F84" s="2">
        <f t="shared" si="23"/>
        <v>0</v>
      </c>
      <c r="J84" s="1" t="str">
        <f t="shared" si="38"/>
        <v>Oliver Thomson</v>
      </c>
      <c r="M84" s="8" t="str">
        <f t="shared" si="32"/>
        <v/>
      </c>
      <c r="N84" s="8" t="str">
        <f t="shared" si="33"/>
        <v/>
      </c>
      <c r="O84" s="1" t="str">
        <f t="shared" si="34"/>
        <v/>
      </c>
      <c r="P84" s="35" t="str">
        <f t="shared" si="35"/>
        <v/>
      </c>
      <c r="Q84" s="35" t="str">
        <f t="shared" si="39"/>
        <v/>
      </c>
      <c r="R84" s="6">
        <f t="shared" si="40"/>
        <v>0</v>
      </c>
      <c r="S84" s="6">
        <f>IF(AND(D84&lt;=L$4,P84&lt;&gt;"Y"),IF(N84&lt;VLOOKUP(O84,Runners!A$5:CY$183,S$1,FALSE),IF(Y$2="zero",0,Y$2),0),0)</f>
        <v>0</v>
      </c>
      <c r="T84" s="6">
        <f t="shared" si="36"/>
        <v>0</v>
      </c>
      <c r="U84" s="2"/>
      <c r="V84" s="2" t="str">
        <f>IF(O84&lt;&gt;"",VLOOKUP(O84,Runners!DE$5:DR$183,V$1,FALSE),"")</f>
        <v/>
      </c>
      <c r="W84" s="19" t="str">
        <f t="shared" si="37"/>
        <v/>
      </c>
    </row>
    <row r="85" spans="1:23" x14ac:dyDescent="0.25">
      <c r="A85" s="1" t="s">
        <v>11</v>
      </c>
      <c r="C85" s="3">
        <v>3.8194444444444443E-3</v>
      </c>
      <c r="D85" s="6">
        <f t="shared" si="21"/>
        <v>82</v>
      </c>
      <c r="E85" s="2">
        <v>3.3923611111111113E-2</v>
      </c>
      <c r="F85" s="2">
        <f t="shared" si="23"/>
        <v>3.0104166666666668E-2</v>
      </c>
      <c r="J85" s="1" t="str">
        <f t="shared" si="38"/>
        <v>Pam Binns</v>
      </c>
      <c r="M85" s="8" t="str">
        <f t="shared" si="32"/>
        <v/>
      </c>
      <c r="N85" s="8" t="str">
        <f t="shared" si="33"/>
        <v/>
      </c>
      <c r="O85" s="1" t="str">
        <f t="shared" si="34"/>
        <v/>
      </c>
      <c r="P85" s="35" t="str">
        <f t="shared" si="35"/>
        <v/>
      </c>
      <c r="Q85" s="35" t="str">
        <f t="shared" si="39"/>
        <v/>
      </c>
      <c r="R85" s="6">
        <f t="shared" si="40"/>
        <v>0</v>
      </c>
      <c r="S85" s="6">
        <f>IF(AND(D85&lt;=L$4,P85&lt;&gt;"Y"),IF(N85&lt;VLOOKUP(O85,Runners!A$5:CY$183,S$1,FALSE),IF(Y$2="zero",0,Y$2),0),0)</f>
        <v>0</v>
      </c>
      <c r="T85" s="6">
        <f t="shared" si="36"/>
        <v>0</v>
      </c>
      <c r="U85" s="2"/>
      <c r="V85" s="2" t="str">
        <f>IF(O85&lt;&gt;"",VLOOKUP(O85,Runners!DE$5:DR$183,V$1,FALSE),"")</f>
        <v/>
      </c>
      <c r="W85" s="19" t="str">
        <f t="shared" si="37"/>
        <v/>
      </c>
    </row>
    <row r="86" spans="1:23" x14ac:dyDescent="0.25">
      <c r="A86" s="1" t="s">
        <v>24</v>
      </c>
      <c r="B86" s="3"/>
      <c r="C86" s="3">
        <v>1.0590277777777778E-2</v>
      </c>
      <c r="D86" s="6">
        <f t="shared" si="21"/>
        <v>83</v>
      </c>
      <c r="E86" s="2"/>
      <c r="F86" s="2">
        <f t="shared" si="23"/>
        <v>0</v>
      </c>
      <c r="J86" s="1" t="str">
        <f t="shared" si="38"/>
        <v>Pam Hardman</v>
      </c>
      <c r="M86" s="8" t="str">
        <f t="shared" si="32"/>
        <v/>
      </c>
      <c r="N86" s="8" t="str">
        <f t="shared" si="33"/>
        <v/>
      </c>
      <c r="O86" s="1" t="str">
        <f t="shared" si="34"/>
        <v/>
      </c>
      <c r="P86" s="35" t="str">
        <f t="shared" si="35"/>
        <v/>
      </c>
      <c r="Q86" s="35" t="str">
        <f t="shared" si="39"/>
        <v/>
      </c>
      <c r="R86" s="6">
        <f t="shared" si="40"/>
        <v>0</v>
      </c>
      <c r="S86" s="6">
        <f>IF(AND(D86&lt;=L$4,P86&lt;&gt;"Y"),IF(N86&lt;VLOOKUP(O86,Runners!A$5:CY$183,S$1,FALSE),IF(Y$2="zero",0,Y$2),0),0)</f>
        <v>0</v>
      </c>
      <c r="T86" s="6">
        <f t="shared" si="36"/>
        <v>0</v>
      </c>
      <c r="U86" s="2"/>
      <c r="V86" s="2" t="str">
        <f>IF(O86&lt;&gt;"",VLOOKUP(O86,Runners!DE$5:DR$183,V$1,FALSE),"")</f>
        <v/>
      </c>
      <c r="W86" s="19" t="str">
        <f t="shared" si="37"/>
        <v/>
      </c>
    </row>
    <row r="87" spans="1:23" x14ac:dyDescent="0.25">
      <c r="A87" s="1" t="s">
        <v>233</v>
      </c>
      <c r="C87" s="3">
        <v>1.7708333333333333E-2</v>
      </c>
      <c r="D87" s="6">
        <f t="shared" si="21"/>
        <v>84</v>
      </c>
      <c r="E87" s="2"/>
      <c r="F87" s="2">
        <f t="shared" ref="F87" si="47">IF(E87&gt;0,E87-C87,0)</f>
        <v>0</v>
      </c>
      <c r="J87" s="1" t="str">
        <f t="shared" ref="J87" si="48">A87</f>
        <v>Paul McAllister</v>
      </c>
      <c r="M87" s="8" t="str">
        <f t="shared" si="32"/>
        <v/>
      </c>
      <c r="N87" s="8" t="str">
        <f t="shared" si="33"/>
        <v/>
      </c>
      <c r="O87" s="1" t="str">
        <f t="shared" si="34"/>
        <v/>
      </c>
      <c r="P87" s="35" t="str">
        <f t="shared" si="35"/>
        <v/>
      </c>
      <c r="Q87" s="35" t="str">
        <f>IF(D87&lt;=L$4,IF(P87="Y",Q85,Q85-1),"")</f>
        <v/>
      </c>
      <c r="R87" s="6">
        <f>IF(Q87=Q85,0,IF(Q87&gt;0,Q87,1))</f>
        <v>0</v>
      </c>
      <c r="S87" s="6">
        <f>IF(AND(D87&lt;=L$4,P87&lt;&gt;"Y"),IF(N87&lt;VLOOKUP(O87,Runners!A$5:CY$183,S$1,FALSE),IF(Y$2="zero",0,Y$2),0),0)</f>
        <v>0</v>
      </c>
      <c r="T87" s="6">
        <f t="shared" ref="T87" si="49">IF(AND(D87&lt;=L$4,P87&lt;&gt;"Y"),S87+R87,0)</f>
        <v>0</v>
      </c>
      <c r="U87" s="2"/>
      <c r="V87" s="2" t="str">
        <f>IF(O87&lt;&gt;"",VLOOKUP(O87,Runners!DE$5:DR$183,V$1,FALSE),"")</f>
        <v/>
      </c>
      <c r="W87" s="19" t="str">
        <f t="shared" ref="W87" si="50">IF(O87&lt;&gt;"",(V87-N87)/V87,"")</f>
        <v/>
      </c>
    </row>
    <row r="88" spans="1:23" x14ac:dyDescent="0.25">
      <c r="A88" s="1" t="s">
        <v>44</v>
      </c>
      <c r="C88" s="3">
        <v>1.7708333333333333E-2</v>
      </c>
      <c r="D88" s="6">
        <f t="shared" si="21"/>
        <v>85</v>
      </c>
      <c r="E88" s="2"/>
      <c r="F88" s="2">
        <f t="shared" si="23"/>
        <v>0</v>
      </c>
      <c r="J88" s="1" t="str">
        <f t="shared" si="38"/>
        <v>Paul Veevers</v>
      </c>
      <c r="M88" s="8" t="str">
        <f t="shared" si="32"/>
        <v/>
      </c>
      <c r="N88" s="8" t="str">
        <f t="shared" si="33"/>
        <v/>
      </c>
      <c r="O88" s="1" t="str">
        <f t="shared" si="34"/>
        <v/>
      </c>
      <c r="P88" s="35" t="str">
        <f t="shared" si="35"/>
        <v/>
      </c>
      <c r="Q88" s="35" t="str">
        <f>IF(D88&lt;=L$4,IF(P88="Y",Q86,Q86-1),"")</f>
        <v/>
      </c>
      <c r="R88" s="6">
        <f>IF(Q88=Q86,0,IF(Q88&gt;0,Q88,1))</f>
        <v>0</v>
      </c>
      <c r="S88" s="6">
        <f>IF(AND(D88&lt;=L$4,P88&lt;&gt;"Y"),IF(N88&lt;VLOOKUP(O88,Runners!A$5:CY$183,S$1,FALSE),IF(Y$2="zero",0,Y$2),0),0)</f>
        <v>0</v>
      </c>
      <c r="T88" s="6">
        <f t="shared" si="36"/>
        <v>0</v>
      </c>
      <c r="U88" s="2"/>
      <c r="V88" s="2" t="str">
        <f>IF(O88&lt;&gt;"",VLOOKUP(O88,Runners!DE$5:DR$183,V$1,FALSE),"")</f>
        <v/>
      </c>
      <c r="W88" s="19" t="str">
        <f t="shared" si="37"/>
        <v/>
      </c>
    </row>
    <row r="89" spans="1:23" x14ac:dyDescent="0.25">
      <c r="A89" s="1" t="s">
        <v>2</v>
      </c>
      <c r="C89" s="3">
        <v>1.3888888888888888E-2</v>
      </c>
      <c r="D89" s="6">
        <f t="shared" si="21"/>
        <v>86</v>
      </c>
      <c r="E89" s="2"/>
      <c r="F89" s="2">
        <f t="shared" si="23"/>
        <v>0</v>
      </c>
      <c r="J89" s="1" t="str">
        <f t="shared" si="38"/>
        <v>Peter Reid</v>
      </c>
      <c r="M89" s="8" t="str">
        <f t="shared" si="32"/>
        <v/>
      </c>
      <c r="N89" s="8" t="str">
        <f t="shared" si="33"/>
        <v/>
      </c>
      <c r="O89" s="1" t="str">
        <f t="shared" si="34"/>
        <v/>
      </c>
      <c r="P89" s="35" t="str">
        <f t="shared" si="35"/>
        <v/>
      </c>
      <c r="Q89" s="35" t="str">
        <f t="shared" si="39"/>
        <v/>
      </c>
      <c r="R89" s="6">
        <f t="shared" si="40"/>
        <v>0</v>
      </c>
      <c r="S89" s="6">
        <f>IF(AND(D89&lt;=L$4,P89&lt;&gt;"Y"),IF(N89&lt;VLOOKUP(O89,Runners!A$5:CY$183,S$1,FALSE),IF(Y$2="zero",0,Y$2),0),0)</f>
        <v>0</v>
      </c>
      <c r="T89" s="6">
        <f t="shared" si="36"/>
        <v>0</v>
      </c>
      <c r="U89" s="2"/>
      <c r="V89" s="2" t="str">
        <f>IF(O89&lt;&gt;"",VLOOKUP(O89,Runners!DE$5:DR$183,V$1,FALSE),"")</f>
        <v/>
      </c>
      <c r="W89" s="19" t="str">
        <f t="shared" si="37"/>
        <v/>
      </c>
    </row>
    <row r="90" spans="1:23" x14ac:dyDescent="0.25">
      <c r="A90" s="1" t="s">
        <v>156</v>
      </c>
      <c r="C90" s="3">
        <v>1.0763888888888889E-2</v>
      </c>
      <c r="D90" s="6">
        <f t="shared" si="21"/>
        <v>87</v>
      </c>
      <c r="E90" s="2"/>
      <c r="F90" s="2">
        <f t="shared" si="23"/>
        <v>0</v>
      </c>
      <c r="J90" s="1" t="str">
        <f t="shared" si="38"/>
        <v>Peter Thomson</v>
      </c>
      <c r="M90" s="8" t="str">
        <f t="shared" si="32"/>
        <v/>
      </c>
      <c r="N90" s="8" t="str">
        <f t="shared" si="33"/>
        <v/>
      </c>
      <c r="O90" s="1" t="str">
        <f t="shared" si="34"/>
        <v/>
      </c>
      <c r="P90" s="35" t="str">
        <f t="shared" si="35"/>
        <v/>
      </c>
      <c r="Q90" s="35" t="str">
        <f t="shared" si="39"/>
        <v/>
      </c>
      <c r="R90" s="6">
        <f t="shared" si="40"/>
        <v>0</v>
      </c>
      <c r="S90" s="6">
        <f>IF(AND(D90&lt;=L$4,P90&lt;&gt;"Y"),IF(N90&lt;VLOOKUP(O90,Runners!A$5:CY$183,S$1,FALSE),IF(Y$2="zero",0,Y$2),0),0)</f>
        <v>0</v>
      </c>
      <c r="T90" s="6">
        <f t="shared" si="36"/>
        <v>0</v>
      </c>
      <c r="U90" s="2"/>
      <c r="V90" s="2" t="str">
        <f>IF(O90&lt;&gt;"",VLOOKUP(O90,Runners!DE$5:DR$183,V$1,FALSE),"")</f>
        <v/>
      </c>
      <c r="W90" s="19" t="str">
        <f t="shared" si="37"/>
        <v/>
      </c>
    </row>
    <row r="91" spans="1:23" x14ac:dyDescent="0.25">
      <c r="A91" s="1" t="s">
        <v>179</v>
      </c>
      <c r="C91" s="3">
        <v>1.2673611111111111E-2</v>
      </c>
      <c r="D91" s="6">
        <f t="shared" si="21"/>
        <v>88</v>
      </c>
      <c r="E91" s="2"/>
      <c r="F91" s="2">
        <f t="shared" si="23"/>
        <v>0</v>
      </c>
      <c r="J91" s="1" t="str">
        <f t="shared" si="38"/>
        <v>Richard Needham</v>
      </c>
      <c r="M91" s="8" t="str">
        <f t="shared" si="32"/>
        <v/>
      </c>
      <c r="N91" s="8" t="str">
        <f t="shared" si="33"/>
        <v/>
      </c>
      <c r="O91" s="1" t="str">
        <f t="shared" si="34"/>
        <v/>
      </c>
      <c r="P91" s="35" t="str">
        <f t="shared" si="35"/>
        <v/>
      </c>
      <c r="Q91" s="35" t="str">
        <f t="shared" si="39"/>
        <v/>
      </c>
      <c r="R91" s="6">
        <f t="shared" si="40"/>
        <v>0</v>
      </c>
      <c r="S91" s="6">
        <f>IF(AND(D91&lt;=L$4,P91&lt;&gt;"Y"),IF(N91&lt;VLOOKUP(O91,Runners!A$5:CY$183,S$1,FALSE),IF(Y$2="zero",0,Y$2),0),0)</f>
        <v>0</v>
      </c>
      <c r="T91" s="6">
        <f t="shared" si="36"/>
        <v>0</v>
      </c>
      <c r="U91" s="2"/>
      <c r="V91" s="2" t="str">
        <f>IF(O91&lt;&gt;"",VLOOKUP(O91,Runners!DE$5:DR$183,V$1,FALSE),"")</f>
        <v/>
      </c>
      <c r="W91" s="19" t="str">
        <f t="shared" si="37"/>
        <v/>
      </c>
    </row>
    <row r="92" spans="1:23" x14ac:dyDescent="0.25">
      <c r="A92" s="1" t="s">
        <v>21</v>
      </c>
      <c r="C92" s="3">
        <v>1.1979166666666667E-2</v>
      </c>
      <c r="D92" s="6">
        <f t="shared" si="21"/>
        <v>89</v>
      </c>
      <c r="E92" s="2"/>
      <c r="F92" s="2">
        <f t="shared" si="23"/>
        <v>0</v>
      </c>
      <c r="J92" s="1" t="str">
        <f t="shared" si="38"/>
        <v>Richard Storey</v>
      </c>
      <c r="M92" s="8" t="str">
        <f t="shared" si="32"/>
        <v/>
      </c>
      <c r="N92" s="8" t="str">
        <f t="shared" si="33"/>
        <v/>
      </c>
      <c r="O92" s="1" t="str">
        <f t="shared" si="34"/>
        <v/>
      </c>
      <c r="P92" s="35" t="str">
        <f t="shared" si="35"/>
        <v/>
      </c>
      <c r="Q92" s="35" t="str">
        <f t="shared" si="39"/>
        <v/>
      </c>
      <c r="R92" s="6">
        <f t="shared" si="40"/>
        <v>0</v>
      </c>
      <c r="S92" s="6">
        <f>IF(AND(D92&lt;=L$4,P92&lt;&gt;"Y"),IF(N92&lt;VLOOKUP(O92,Runners!A$5:CY$183,S$1,FALSE),IF(Y$2="zero",0,Y$2),0),0)</f>
        <v>0</v>
      </c>
      <c r="T92" s="6">
        <f t="shared" si="36"/>
        <v>0</v>
      </c>
      <c r="U92" s="2"/>
      <c r="V92" s="2" t="str">
        <f>IF(O92&lt;&gt;"",VLOOKUP(O92,Runners!DE$5:DR$183,V$1,FALSE),"")</f>
        <v/>
      </c>
      <c r="W92" s="19" t="str">
        <f t="shared" si="37"/>
        <v/>
      </c>
    </row>
    <row r="93" spans="1:23" x14ac:dyDescent="0.25">
      <c r="A93" s="1" t="s">
        <v>15</v>
      </c>
      <c r="B93" s="3"/>
      <c r="C93" s="3">
        <v>2.0486111111111111E-2</v>
      </c>
      <c r="D93" s="6">
        <f t="shared" si="21"/>
        <v>90</v>
      </c>
      <c r="E93" s="2"/>
      <c r="F93" s="2">
        <f t="shared" si="23"/>
        <v>0</v>
      </c>
      <c r="J93" s="1" t="str">
        <f t="shared" si="38"/>
        <v>Ross McKelvie</v>
      </c>
      <c r="M93" s="8" t="str">
        <f t="shared" si="32"/>
        <v/>
      </c>
      <c r="N93" s="8" t="str">
        <f t="shared" si="33"/>
        <v/>
      </c>
      <c r="O93" s="1" t="str">
        <f t="shared" si="34"/>
        <v/>
      </c>
      <c r="P93" s="35" t="str">
        <f t="shared" si="35"/>
        <v/>
      </c>
      <c r="Q93" s="35" t="str">
        <f t="shared" si="39"/>
        <v/>
      </c>
      <c r="R93" s="6">
        <f t="shared" si="40"/>
        <v>0</v>
      </c>
      <c r="S93" s="6">
        <f>IF(AND(D93&lt;=L$4,P93&lt;&gt;"Y"),IF(N93&lt;VLOOKUP(O93,Runners!A$5:CY$183,S$1,FALSE),IF(Y$2="zero",0,Y$2),0),0)</f>
        <v>0</v>
      </c>
      <c r="T93" s="6">
        <f t="shared" si="36"/>
        <v>0</v>
      </c>
      <c r="U93" s="2"/>
      <c r="V93" s="2" t="str">
        <f>IF(O93&lt;&gt;"",VLOOKUP(O93,Runners!DE$5:DR$183,V$1,FALSE),"")</f>
        <v/>
      </c>
      <c r="W93" s="19" t="str">
        <f t="shared" si="37"/>
        <v/>
      </c>
    </row>
    <row r="94" spans="1:23" x14ac:dyDescent="0.25">
      <c r="A94" s="1" t="s">
        <v>23</v>
      </c>
      <c r="C94" s="3">
        <v>1.1284722222222222E-2</v>
      </c>
      <c r="D94" s="6">
        <f t="shared" si="21"/>
        <v>91</v>
      </c>
      <c r="E94" s="2"/>
      <c r="F94" s="2">
        <f t="shared" si="23"/>
        <v>0</v>
      </c>
      <c r="J94" s="1" t="str">
        <f t="shared" si="38"/>
        <v>Roy Stevens</v>
      </c>
      <c r="M94" s="8"/>
      <c r="P94" s="35"/>
      <c r="Q94" s="35"/>
      <c r="T94" s="6"/>
      <c r="U94" s="2"/>
      <c r="V94" s="2"/>
      <c r="W94" s="19"/>
    </row>
    <row r="95" spans="1:23" x14ac:dyDescent="0.25">
      <c r="A95" s="1" t="s">
        <v>45</v>
      </c>
      <c r="B95" s="3"/>
      <c r="C95" s="3">
        <v>8.3333333333333332E-3</v>
      </c>
      <c r="D95" s="6">
        <f t="shared" si="21"/>
        <v>92</v>
      </c>
      <c r="E95" s="2"/>
      <c r="F95" s="2">
        <f t="shared" si="23"/>
        <v>0</v>
      </c>
      <c r="J95" s="1" t="str">
        <f t="shared" si="38"/>
        <v>Ruth Bye</v>
      </c>
      <c r="M95" s="8" t="str">
        <f t="shared" ref="M95:M126" si="51">IF(D95&lt;=L$4,SMALL(E$4:E$208,D95),"")</f>
        <v/>
      </c>
      <c r="N95" s="8" t="str">
        <f t="shared" ref="N95:N126" si="52">IF(D95&lt;=L$4,VLOOKUP(M95,E$4:F$208,2,FALSE),"")</f>
        <v/>
      </c>
      <c r="O95" s="1" t="str">
        <f t="shared" ref="O95:O126" si="53">IF(D95&lt;=L$4,VLOOKUP(M95,E$4:J$208,6,FALSE),"")</f>
        <v/>
      </c>
      <c r="P95" s="35" t="str">
        <f t="shared" ref="P95:P126" si="54">IF(D95&lt;=L$4,VLOOKUP(O95,A$4:B$208,2,FALSE),"")</f>
        <v/>
      </c>
      <c r="Q95" s="35" t="str">
        <f>IF(D95&lt;=L$4,IF(P95="Y",Q93,Q93-1),"")</f>
        <v/>
      </c>
      <c r="R95" s="6">
        <f>IF(Q95=Q93,0,IF(Q95&gt;0,Q95,1))</f>
        <v>0</v>
      </c>
      <c r="S95" s="6">
        <f>IF(AND(D95&lt;=L$4,P95&lt;&gt;"Y"),IF(N95&lt;VLOOKUP(O95,Runners!A$5:CY$183,S$1,FALSE),IF(Y$2="zero",0,Y$2),0),0)</f>
        <v>0</v>
      </c>
      <c r="T95" s="6">
        <f t="shared" ref="T95:T105" si="55">IF(AND(D95&lt;=L$4,P95&lt;&gt;"Y"),S95+R95,0)</f>
        <v>0</v>
      </c>
      <c r="U95" s="2"/>
      <c r="V95" s="2" t="str">
        <f>IF(O95&lt;&gt;"",VLOOKUP(O95,Runners!DE$5:DR$183,V$1,FALSE),"")</f>
        <v/>
      </c>
      <c r="W95" s="19" t="str">
        <f t="shared" ref="W95:W105" si="56">IF(O95&lt;&gt;"",(V95-N95)/V95,"")</f>
        <v/>
      </c>
    </row>
    <row r="96" spans="1:23" x14ac:dyDescent="0.25">
      <c r="A96" s="1" t="s">
        <v>203</v>
      </c>
      <c r="B96" s="3"/>
      <c r="C96" s="3">
        <v>9.7222222222222224E-3</v>
      </c>
      <c r="D96" s="6">
        <f t="shared" ref="D96:D159" si="57">D95+1</f>
        <v>93</v>
      </c>
      <c r="E96" s="2"/>
      <c r="F96" s="2">
        <f t="shared" si="23"/>
        <v>0</v>
      </c>
      <c r="J96" s="1" t="str">
        <f t="shared" si="38"/>
        <v>Ruth Williams</v>
      </c>
      <c r="M96" s="8" t="str">
        <f t="shared" si="51"/>
        <v/>
      </c>
      <c r="N96" s="8" t="str">
        <f t="shared" si="52"/>
        <v/>
      </c>
      <c r="O96" s="1" t="str">
        <f t="shared" si="53"/>
        <v/>
      </c>
      <c r="P96" s="35" t="str">
        <f t="shared" si="54"/>
        <v/>
      </c>
      <c r="Q96" s="35" t="str">
        <f t="shared" ref="Q96:Q105" si="58">IF(D96&lt;=L$4,IF(P96="Y",Q95,Q95-1),"")</f>
        <v/>
      </c>
      <c r="R96" s="6">
        <f t="shared" ref="R96:R105" si="59">IF(Q96=Q95,0,IF(Q96&gt;0,Q96,1))</f>
        <v>0</v>
      </c>
      <c r="S96" s="6">
        <f>IF(AND(D96&lt;=L$4,P96&lt;&gt;"Y"),IF(N96&lt;VLOOKUP(O96,Runners!A$5:CY$183,S$1,FALSE),IF(Y$2="zero",0,Y$2),0),0)</f>
        <v>0</v>
      </c>
      <c r="T96" s="6">
        <f t="shared" si="55"/>
        <v>0</v>
      </c>
      <c r="U96" s="2"/>
      <c r="V96" s="2" t="str">
        <f>IF(O96&lt;&gt;"",VLOOKUP(O96,Runners!DE$5:DR$183,V$1,FALSE),"")</f>
        <v/>
      </c>
      <c r="W96" s="19" t="str">
        <f t="shared" si="56"/>
        <v/>
      </c>
    </row>
    <row r="97" spans="1:23" x14ac:dyDescent="0.25">
      <c r="A97" s="1" t="s">
        <v>168</v>
      </c>
      <c r="B97" s="3"/>
      <c r="C97" s="3">
        <v>4.1666666666666666E-3</v>
      </c>
      <c r="D97" s="6">
        <f t="shared" si="57"/>
        <v>94</v>
      </c>
      <c r="E97" s="2"/>
      <c r="F97" s="2">
        <f t="shared" si="23"/>
        <v>0</v>
      </c>
      <c r="J97" s="1" t="str">
        <f t="shared" si="38"/>
        <v>Sarah Cook</v>
      </c>
      <c r="M97" s="8" t="str">
        <f t="shared" si="51"/>
        <v/>
      </c>
      <c r="N97" s="8" t="str">
        <f t="shared" si="52"/>
        <v/>
      </c>
      <c r="O97" s="1" t="str">
        <f t="shared" si="53"/>
        <v/>
      </c>
      <c r="P97" s="35" t="str">
        <f t="shared" si="54"/>
        <v/>
      </c>
      <c r="Q97" s="35" t="str">
        <f t="shared" si="58"/>
        <v/>
      </c>
      <c r="R97" s="6">
        <f t="shared" si="59"/>
        <v>0</v>
      </c>
      <c r="S97" s="6">
        <f>IF(AND(D97&lt;=L$4,P97&lt;&gt;"Y"),IF(N97&lt;VLOOKUP(O97,Runners!A$5:CY$183,S$1,FALSE),IF(Y$2="zero",0,Y$2),0),0)</f>
        <v>0</v>
      </c>
      <c r="T97" s="6">
        <f t="shared" si="55"/>
        <v>0</v>
      </c>
      <c r="U97" s="2"/>
      <c r="V97" s="2" t="str">
        <f>IF(O97&lt;&gt;"",VLOOKUP(O97,Runners!DE$5:DR$183,V$1,FALSE),"")</f>
        <v/>
      </c>
      <c r="W97" s="19" t="str">
        <f t="shared" si="56"/>
        <v/>
      </c>
    </row>
    <row r="98" spans="1:23" x14ac:dyDescent="0.25">
      <c r="A98" s="1" t="s">
        <v>164</v>
      </c>
      <c r="B98" s="3"/>
      <c r="C98" s="3">
        <v>1.0243055555555556E-2</v>
      </c>
      <c r="D98" s="6">
        <f t="shared" si="57"/>
        <v>95</v>
      </c>
      <c r="E98" s="2"/>
      <c r="F98" s="2">
        <f t="shared" si="23"/>
        <v>0</v>
      </c>
      <c r="J98" s="1" t="str">
        <f t="shared" si="38"/>
        <v>Simon Smith</v>
      </c>
      <c r="M98" s="8" t="str">
        <f t="shared" si="51"/>
        <v/>
      </c>
      <c r="N98" s="8" t="str">
        <f t="shared" si="52"/>
        <v/>
      </c>
      <c r="O98" s="1" t="str">
        <f t="shared" si="53"/>
        <v/>
      </c>
      <c r="P98" s="35" t="str">
        <f t="shared" si="54"/>
        <v/>
      </c>
      <c r="Q98" s="35" t="str">
        <f t="shared" si="58"/>
        <v/>
      </c>
      <c r="R98" s="6">
        <f t="shared" si="59"/>
        <v>0</v>
      </c>
      <c r="S98" s="6">
        <f>IF(AND(D98&lt;=L$4,P98&lt;&gt;"Y"),IF(N98&lt;VLOOKUP(O98,Runners!A$5:CY$183,S$1,FALSE),IF(Y$2="zero",0,Y$2),0),0)</f>
        <v>0</v>
      </c>
      <c r="T98" s="6">
        <f t="shared" si="55"/>
        <v>0</v>
      </c>
      <c r="U98" s="2"/>
      <c r="V98" s="2" t="str">
        <f>IF(O98&lt;&gt;"",VLOOKUP(O98,Runners!DE$5:DR$183,V$1,FALSE),"")</f>
        <v/>
      </c>
      <c r="W98" s="19" t="str">
        <f t="shared" si="56"/>
        <v/>
      </c>
    </row>
    <row r="99" spans="1:23" x14ac:dyDescent="0.25">
      <c r="A99" s="1" t="s">
        <v>193</v>
      </c>
      <c r="B99" s="3"/>
      <c r="C99" s="3">
        <v>1.2673611111111111E-2</v>
      </c>
      <c r="D99" s="6">
        <f t="shared" si="57"/>
        <v>96</v>
      </c>
      <c r="E99" s="2">
        <v>3.5798611111111107E-2</v>
      </c>
      <c r="F99" s="2">
        <f t="shared" si="23"/>
        <v>2.3124999999999996E-2</v>
      </c>
      <c r="J99" s="1" t="str">
        <f t="shared" si="38"/>
        <v>Stephen Wise</v>
      </c>
      <c r="M99" s="8" t="str">
        <f t="shared" si="51"/>
        <v/>
      </c>
      <c r="N99" s="8" t="str">
        <f t="shared" si="52"/>
        <v/>
      </c>
      <c r="O99" s="1" t="str">
        <f t="shared" si="53"/>
        <v/>
      </c>
      <c r="P99" s="35" t="str">
        <f t="shared" si="54"/>
        <v/>
      </c>
      <c r="Q99" s="35" t="str">
        <f t="shared" si="58"/>
        <v/>
      </c>
      <c r="R99" s="6">
        <f t="shared" si="59"/>
        <v>0</v>
      </c>
      <c r="S99" s="6">
        <f>IF(AND(D99&lt;=L$4,P99&lt;&gt;"Y"),IF(N99&lt;VLOOKUP(O99,Runners!A$5:CY$183,S$1,FALSE),IF(Y$2="zero",0,Y$2),0),0)</f>
        <v>0</v>
      </c>
      <c r="T99" s="6">
        <f t="shared" si="55"/>
        <v>0</v>
      </c>
      <c r="U99" s="2"/>
      <c r="V99" s="2" t="str">
        <f>IF(O99&lt;&gt;"",VLOOKUP(O99,Runners!DE$5:DR$183,V$1,FALSE),"")</f>
        <v/>
      </c>
      <c r="W99" s="19" t="str">
        <f t="shared" si="56"/>
        <v/>
      </c>
    </row>
    <row r="100" spans="1:23" x14ac:dyDescent="0.25">
      <c r="A100" s="1" t="s">
        <v>4</v>
      </c>
      <c r="C100" s="3">
        <v>9.3749999999999997E-3</v>
      </c>
      <c r="D100" s="6">
        <f t="shared" si="57"/>
        <v>97</v>
      </c>
      <c r="E100" s="2"/>
      <c r="F100" s="2">
        <f t="shared" si="23"/>
        <v>0</v>
      </c>
      <c r="J100" s="1" t="str">
        <f t="shared" si="38"/>
        <v>Sue Hawitt</v>
      </c>
      <c r="M100" s="8" t="str">
        <f t="shared" si="51"/>
        <v/>
      </c>
      <c r="N100" s="8" t="str">
        <f t="shared" si="52"/>
        <v/>
      </c>
      <c r="O100" s="1" t="str">
        <f t="shared" si="53"/>
        <v/>
      </c>
      <c r="P100" s="35" t="str">
        <f t="shared" si="54"/>
        <v/>
      </c>
      <c r="Q100" s="35" t="str">
        <f t="shared" si="58"/>
        <v/>
      </c>
      <c r="R100" s="6">
        <f t="shared" si="59"/>
        <v>0</v>
      </c>
      <c r="S100" s="6">
        <f>IF(AND(D100&lt;=L$4,P100&lt;&gt;"Y"),IF(N100&lt;VLOOKUP(O100,Runners!A$5:CY$183,S$1,FALSE),IF(Y$2="zero",0,Y$2),0),0)</f>
        <v>0</v>
      </c>
      <c r="T100" s="6">
        <f t="shared" si="55"/>
        <v>0</v>
      </c>
      <c r="U100" s="2"/>
      <c r="V100" s="2" t="str">
        <f>IF(O100&lt;&gt;"",VLOOKUP(O100,Runners!DE$5:DR$183,V$1,FALSE),"")</f>
        <v/>
      </c>
      <c r="W100" s="19" t="str">
        <f t="shared" si="56"/>
        <v/>
      </c>
    </row>
    <row r="101" spans="1:23" x14ac:dyDescent="0.25">
      <c r="A101" s="1" t="s">
        <v>153</v>
      </c>
      <c r="C101" s="3">
        <v>5.0347222222222225E-3</v>
      </c>
      <c r="D101" s="6">
        <f t="shared" si="57"/>
        <v>98</v>
      </c>
      <c r="E101" s="2">
        <v>3.5543981481481475E-2</v>
      </c>
      <c r="F101" s="2">
        <f t="shared" si="23"/>
        <v>3.0509259259259253E-2</v>
      </c>
      <c r="J101" s="1" t="str">
        <f t="shared" si="38"/>
        <v>Sue Henry</v>
      </c>
      <c r="M101" s="8" t="str">
        <f t="shared" si="51"/>
        <v/>
      </c>
      <c r="N101" s="8" t="str">
        <f t="shared" si="52"/>
        <v/>
      </c>
      <c r="O101" s="1" t="str">
        <f t="shared" si="53"/>
        <v/>
      </c>
      <c r="P101" s="35" t="str">
        <f t="shared" si="54"/>
        <v/>
      </c>
      <c r="Q101" s="35" t="str">
        <f t="shared" si="58"/>
        <v/>
      </c>
      <c r="R101" s="6">
        <f t="shared" si="59"/>
        <v>0</v>
      </c>
      <c r="S101" s="6">
        <f>IF(AND(D101&lt;=L$4,P101&lt;&gt;"Y"),IF(N101&lt;VLOOKUP(O101,Runners!A$5:CY$183,S$1,FALSE),IF(Y$2="zero",0,Y$2),0),0)</f>
        <v>0</v>
      </c>
      <c r="T101" s="6">
        <f t="shared" si="55"/>
        <v>0</v>
      </c>
      <c r="U101" s="2"/>
      <c r="V101" s="2" t="str">
        <f>IF(O101&lt;&gt;"",VLOOKUP(O101,Runners!DE$5:DR$183,V$1,FALSE),"")</f>
        <v/>
      </c>
      <c r="W101" s="19" t="str">
        <f t="shared" si="56"/>
        <v/>
      </c>
    </row>
    <row r="102" spans="1:23" x14ac:dyDescent="0.25">
      <c r="A102" s="1" t="s">
        <v>20</v>
      </c>
      <c r="C102" s="3">
        <v>5.7291666666666663E-3</v>
      </c>
      <c r="D102" s="6">
        <f t="shared" si="57"/>
        <v>99</v>
      </c>
      <c r="E102" s="2">
        <v>3.6087962962962968E-2</v>
      </c>
      <c r="F102" s="2">
        <f t="shared" si="23"/>
        <v>3.03587962962963E-2</v>
      </c>
      <c r="J102" s="1" t="str">
        <f t="shared" si="38"/>
        <v>Sylvia Gittins</v>
      </c>
      <c r="M102" s="8" t="str">
        <f t="shared" si="51"/>
        <v/>
      </c>
      <c r="N102" s="8" t="str">
        <f t="shared" si="52"/>
        <v/>
      </c>
      <c r="O102" s="1" t="str">
        <f t="shared" si="53"/>
        <v/>
      </c>
      <c r="P102" s="35" t="str">
        <f t="shared" si="54"/>
        <v/>
      </c>
      <c r="Q102" s="35" t="str">
        <f t="shared" si="58"/>
        <v/>
      </c>
      <c r="R102" s="6">
        <f t="shared" si="59"/>
        <v>0</v>
      </c>
      <c r="S102" s="6">
        <f>IF(AND(D102&lt;=L$4,P102&lt;&gt;"Y"),IF(N102&lt;VLOOKUP(O102,Runners!A$5:CY$183,S$1,FALSE),IF(Y$2="zero",0,Y$2),0),0)</f>
        <v>0</v>
      </c>
      <c r="T102" s="6">
        <f t="shared" si="55"/>
        <v>0</v>
      </c>
      <c r="U102" s="2"/>
      <c r="V102" s="2" t="str">
        <f>IF(O102&lt;&gt;"",VLOOKUP(O102,Runners!DE$5:DR$183,V$1,FALSE),"")</f>
        <v/>
      </c>
      <c r="W102" s="19" t="str">
        <f t="shared" si="56"/>
        <v/>
      </c>
    </row>
    <row r="103" spans="1:23" x14ac:dyDescent="0.25">
      <c r="A103" s="1" t="s">
        <v>175</v>
      </c>
      <c r="C103" s="3">
        <v>1.1631944444444445E-2</v>
      </c>
      <c r="D103" s="6">
        <f t="shared" si="57"/>
        <v>100</v>
      </c>
      <c r="E103" s="2"/>
      <c r="F103" s="2">
        <f t="shared" si="23"/>
        <v>0</v>
      </c>
      <c r="J103" s="1" t="str">
        <f t="shared" si="38"/>
        <v>Terri Eccles</v>
      </c>
      <c r="M103" s="8" t="str">
        <f t="shared" si="51"/>
        <v/>
      </c>
      <c r="N103" s="8" t="str">
        <f t="shared" si="52"/>
        <v/>
      </c>
      <c r="O103" s="1" t="str">
        <f t="shared" si="53"/>
        <v/>
      </c>
      <c r="P103" s="35" t="str">
        <f t="shared" si="54"/>
        <v/>
      </c>
      <c r="Q103" s="35" t="str">
        <f t="shared" si="58"/>
        <v/>
      </c>
      <c r="R103" s="6">
        <f t="shared" si="59"/>
        <v>0</v>
      </c>
      <c r="S103" s="6">
        <f>IF(AND(D103&lt;=L$4,P103&lt;&gt;"Y"),IF(N103&lt;VLOOKUP(O103,Runners!A$5:CY$183,S$1,FALSE),IF(Y$2="zero",0,Y$2),0),0)</f>
        <v>0</v>
      </c>
      <c r="T103" s="6">
        <f t="shared" si="55"/>
        <v>0</v>
      </c>
      <c r="U103" s="2"/>
      <c r="V103" s="2" t="str">
        <f>IF(O103&lt;&gt;"",VLOOKUP(O103,Runners!DE$5:DR$183,V$1,FALSE),"")</f>
        <v/>
      </c>
      <c r="W103" s="19" t="str">
        <f t="shared" si="56"/>
        <v/>
      </c>
    </row>
    <row r="104" spans="1:23" x14ac:dyDescent="0.25">
      <c r="A104" s="1" t="s">
        <v>0</v>
      </c>
      <c r="C104" s="3">
        <v>1.8055555555555554E-2</v>
      </c>
      <c r="D104" s="6">
        <f t="shared" si="57"/>
        <v>101</v>
      </c>
      <c r="E104" s="2"/>
      <c r="F104" s="2">
        <f t="shared" si="23"/>
        <v>0</v>
      </c>
      <c r="J104" s="1" t="str">
        <f t="shared" si="38"/>
        <v>Tom Howarth</v>
      </c>
      <c r="M104" s="8" t="str">
        <f t="shared" si="51"/>
        <v/>
      </c>
      <c r="N104" s="8" t="str">
        <f t="shared" si="52"/>
        <v/>
      </c>
      <c r="O104" s="1" t="str">
        <f t="shared" si="53"/>
        <v/>
      </c>
      <c r="P104" s="35" t="str">
        <f t="shared" si="54"/>
        <v/>
      </c>
      <c r="Q104" s="35" t="str">
        <f t="shared" si="58"/>
        <v/>
      </c>
      <c r="R104" s="6">
        <f t="shared" si="59"/>
        <v>0</v>
      </c>
      <c r="S104" s="6">
        <f>IF(AND(D104&lt;=L$4,P104&lt;&gt;"Y"),IF(N104&lt;VLOOKUP(O104,Runners!A$5:CY$183,S$1,FALSE),IF(Y$2="zero",0,Y$2),0),0)</f>
        <v>0</v>
      </c>
      <c r="T104" s="6">
        <f t="shared" si="55"/>
        <v>0</v>
      </c>
      <c r="U104" s="2"/>
      <c r="V104" s="2" t="str">
        <f>IF(O104&lt;&gt;"",VLOOKUP(O104,Runners!DE$5:DR$183,V$1,FALSE),"")</f>
        <v/>
      </c>
      <c r="W104" s="19" t="str">
        <f t="shared" si="56"/>
        <v/>
      </c>
    </row>
    <row r="105" spans="1:23" x14ac:dyDescent="0.25">
      <c r="A105" s="1" t="s">
        <v>149</v>
      </c>
      <c r="C105" s="3">
        <v>7.9861111111111105E-3</v>
      </c>
      <c r="D105" s="6">
        <f t="shared" si="57"/>
        <v>102</v>
      </c>
      <c r="E105" s="2"/>
      <c r="F105" s="2">
        <f t="shared" si="23"/>
        <v>0</v>
      </c>
      <c r="J105" s="1" t="str">
        <f t="shared" si="38"/>
        <v>Trevor Roberts</v>
      </c>
      <c r="M105" s="8" t="str">
        <f t="shared" si="51"/>
        <v/>
      </c>
      <c r="N105" s="8" t="str">
        <f t="shared" si="52"/>
        <v/>
      </c>
      <c r="O105" s="1" t="str">
        <f t="shared" si="53"/>
        <v/>
      </c>
      <c r="P105" s="35" t="str">
        <f t="shared" si="54"/>
        <v/>
      </c>
      <c r="Q105" s="35" t="str">
        <f t="shared" si="58"/>
        <v/>
      </c>
      <c r="R105" s="6">
        <f t="shared" si="59"/>
        <v>0</v>
      </c>
      <c r="S105" s="6">
        <f>IF(AND(D105&lt;=L$4,P105&lt;&gt;"Y"),IF(N105&lt;VLOOKUP(O105,Runners!A$5:CY$183,S$1,FALSE),IF(Y$2="zero",0,Y$2),0),0)</f>
        <v>0</v>
      </c>
      <c r="T105" s="6">
        <f t="shared" si="55"/>
        <v>0</v>
      </c>
      <c r="U105" s="2"/>
      <c r="V105" s="2" t="str">
        <f>IF(O105&lt;&gt;"",VLOOKUP(O105,Runners!DE$5:DR$183,V$1,FALSE),"")</f>
        <v/>
      </c>
      <c r="W105" s="19" t="str">
        <f t="shared" si="56"/>
        <v/>
      </c>
    </row>
    <row r="106" spans="1:23" x14ac:dyDescent="0.25">
      <c r="A106" s="1" t="s">
        <v>194</v>
      </c>
      <c r="C106" s="3">
        <v>7.9861111111111105E-3</v>
      </c>
      <c r="D106" s="6">
        <f t="shared" si="57"/>
        <v>103</v>
      </c>
      <c r="E106" s="2"/>
      <c r="F106" s="2">
        <f t="shared" si="23"/>
        <v>0</v>
      </c>
      <c r="J106" s="1" t="str">
        <f t="shared" ref="J106" si="60">A106</f>
        <v>Vicki Richardson</v>
      </c>
      <c r="M106" s="8" t="str">
        <f t="shared" si="51"/>
        <v/>
      </c>
      <c r="N106" s="8" t="str">
        <f t="shared" si="52"/>
        <v/>
      </c>
      <c r="O106" s="1" t="str">
        <f t="shared" si="53"/>
        <v/>
      </c>
      <c r="P106" s="35" t="str">
        <f t="shared" si="54"/>
        <v/>
      </c>
      <c r="Q106" s="35" t="str">
        <f t="shared" ref="Q106" si="61">IF(D106&lt;=L$4,IF(P106="Y",Q105,Q105-1),"")</f>
        <v/>
      </c>
      <c r="R106" s="6">
        <f t="shared" ref="R106" si="62">IF(Q106=Q105,0,IF(Q106&gt;0,Q106,1))</f>
        <v>0</v>
      </c>
      <c r="S106" s="6">
        <f>IF(AND(D106&lt;=L$4,P106&lt;&gt;"Y"),IF(N106&lt;VLOOKUP(O106,Runners!A$5:CY$183,S$1,FALSE),IF(Y$2="zero",0,Y$2),0),0)</f>
        <v>0</v>
      </c>
      <c r="T106" s="6">
        <f t="shared" ref="T106" si="63">IF(AND(D106&lt;=L$4,P106&lt;&gt;"Y"),S106+R106,0)</f>
        <v>0</v>
      </c>
      <c r="U106" s="2"/>
      <c r="V106" s="2" t="str">
        <f>IF(O106&lt;&gt;"",VLOOKUP(O106,Runners!DE$5:DR$183,V$1,FALSE),"")</f>
        <v/>
      </c>
      <c r="W106" s="19" t="str">
        <f t="shared" ref="W106" si="64">IF(O106&lt;&gt;"",(V106-N106)/V106,"")</f>
        <v/>
      </c>
    </row>
    <row r="107" spans="1:23" x14ac:dyDescent="0.25">
      <c r="A107" s="1" t="s">
        <v>205</v>
      </c>
      <c r="C107" s="3">
        <v>7.9861111111111105E-3</v>
      </c>
      <c r="D107" s="6">
        <f t="shared" si="57"/>
        <v>104</v>
      </c>
      <c r="E107" s="2"/>
      <c r="F107" s="2">
        <f t="shared" si="23"/>
        <v>0</v>
      </c>
      <c r="J107" s="1" t="str">
        <f t="shared" ref="J107:J132" si="65">A107</f>
        <v>Xavia Cooper</v>
      </c>
      <c r="M107" s="8" t="str">
        <f t="shared" si="51"/>
        <v/>
      </c>
      <c r="N107" s="8" t="str">
        <f t="shared" si="52"/>
        <v/>
      </c>
      <c r="O107" s="1" t="str">
        <f t="shared" si="53"/>
        <v/>
      </c>
      <c r="P107" s="35" t="str">
        <f t="shared" si="54"/>
        <v/>
      </c>
      <c r="Q107" s="35" t="str">
        <f t="shared" ref="Q107:Q132" si="66">IF(D107&lt;=L$4,IF(P107="Y",Q106,Q106-1),"")</f>
        <v/>
      </c>
      <c r="R107" s="6">
        <f t="shared" ref="R107:R132" si="67">IF(Q107=Q106,0,IF(Q107&gt;0,Q107,1))</f>
        <v>0</v>
      </c>
      <c r="S107" s="6">
        <f>IF(AND(D107&lt;=L$4,P107&lt;&gt;"Y"),IF(N107&lt;VLOOKUP(O107,Runners!A$5:CY$183,S$1,FALSE),IF(Y$2="zero",0,Y$2),0),0)</f>
        <v>0</v>
      </c>
      <c r="T107" s="6">
        <f t="shared" ref="T107:T132" si="68">IF(AND(D107&lt;=L$4,P107&lt;&gt;"Y"),S107+R107,0)</f>
        <v>0</v>
      </c>
      <c r="U107" s="2"/>
      <c r="V107" s="2" t="str">
        <f>IF(O107&lt;&gt;"",VLOOKUP(O107,Runners!DE$5:DR$183,V$1,FALSE),"")</f>
        <v/>
      </c>
      <c r="W107" s="19" t="str">
        <f t="shared" ref="W107:W132" si="69">IF(O107&lt;&gt;"",(V107-N107)/V107,"")</f>
        <v/>
      </c>
    </row>
    <row r="108" spans="1:23" x14ac:dyDescent="0.25">
      <c r="C108" s="3"/>
      <c r="D108" s="6">
        <f t="shared" si="57"/>
        <v>105</v>
      </c>
      <c r="E108" s="2"/>
      <c r="F108" s="2">
        <f t="shared" ref="F108:F132" si="70">IF(E108&gt;0,E108-C108,0)</f>
        <v>0</v>
      </c>
      <c r="J108" s="1">
        <f t="shared" si="65"/>
        <v>0</v>
      </c>
      <c r="M108" s="8" t="str">
        <f t="shared" si="51"/>
        <v/>
      </c>
      <c r="N108" s="8" t="str">
        <f t="shared" si="52"/>
        <v/>
      </c>
      <c r="O108" s="1" t="str">
        <f t="shared" si="53"/>
        <v/>
      </c>
      <c r="P108" s="35" t="str">
        <f t="shared" si="54"/>
        <v/>
      </c>
      <c r="Q108" s="35" t="str">
        <f t="shared" si="66"/>
        <v/>
      </c>
      <c r="R108" s="6">
        <f t="shared" si="67"/>
        <v>0</v>
      </c>
      <c r="S108" s="6">
        <f>IF(AND(D108&lt;=L$4,P108&lt;&gt;"Y"),IF(N108&lt;VLOOKUP(O108,Runners!A$5:CY$183,S$1,FALSE),IF(Y$2="zero",0,Y$2),0),0)</f>
        <v>0</v>
      </c>
      <c r="T108" s="6">
        <f t="shared" si="68"/>
        <v>0</v>
      </c>
      <c r="U108" s="2"/>
      <c r="V108" s="2" t="str">
        <f>IF(O108&lt;&gt;"",VLOOKUP(O108,Runners!DE$5:DR$183,V$1,FALSE),"")</f>
        <v/>
      </c>
      <c r="W108" s="19" t="str">
        <f t="shared" si="69"/>
        <v/>
      </c>
    </row>
    <row r="109" spans="1:23" x14ac:dyDescent="0.25">
      <c r="B109" s="3"/>
      <c r="C109" s="3"/>
      <c r="D109" s="6">
        <f t="shared" si="57"/>
        <v>106</v>
      </c>
      <c r="E109" s="2"/>
      <c r="F109" s="2">
        <f t="shared" si="70"/>
        <v>0</v>
      </c>
      <c r="J109" s="1">
        <f t="shared" si="65"/>
        <v>0</v>
      </c>
      <c r="M109" s="8" t="str">
        <f t="shared" si="51"/>
        <v/>
      </c>
      <c r="N109" s="8" t="str">
        <f t="shared" si="52"/>
        <v/>
      </c>
      <c r="O109" s="1" t="str">
        <f t="shared" si="53"/>
        <v/>
      </c>
      <c r="P109" s="35" t="str">
        <f t="shared" si="54"/>
        <v/>
      </c>
      <c r="Q109" s="35" t="str">
        <f t="shared" si="66"/>
        <v/>
      </c>
      <c r="R109" s="6">
        <f t="shared" si="67"/>
        <v>0</v>
      </c>
      <c r="S109" s="6">
        <f>IF(AND(D109&lt;=L$4,P109&lt;&gt;"Y"),IF(N109&lt;VLOOKUP(O109,Runners!A$5:CY$183,S$1,FALSE),IF(Y$2="zero",0,Y$2),0),0)</f>
        <v>0</v>
      </c>
      <c r="T109" s="6">
        <f t="shared" si="68"/>
        <v>0</v>
      </c>
      <c r="U109" s="2"/>
      <c r="V109" s="2" t="str">
        <f>IF(O109&lt;&gt;"",VLOOKUP(O109,Runners!DE$5:DR$183,V$1,FALSE),"")</f>
        <v/>
      </c>
      <c r="W109" s="19" t="str">
        <f t="shared" si="69"/>
        <v/>
      </c>
    </row>
    <row r="110" spans="1:23" x14ac:dyDescent="0.25">
      <c r="C110" s="3"/>
      <c r="D110" s="6">
        <f t="shared" si="57"/>
        <v>107</v>
      </c>
      <c r="E110" s="2"/>
      <c r="F110" s="2">
        <f t="shared" si="70"/>
        <v>0</v>
      </c>
      <c r="J110" s="1">
        <f t="shared" si="65"/>
        <v>0</v>
      </c>
      <c r="M110" s="8" t="str">
        <f t="shared" si="51"/>
        <v/>
      </c>
      <c r="N110" s="8" t="str">
        <f t="shared" si="52"/>
        <v/>
      </c>
      <c r="O110" s="1" t="str">
        <f t="shared" si="53"/>
        <v/>
      </c>
      <c r="P110" s="35" t="str">
        <f t="shared" si="54"/>
        <v/>
      </c>
      <c r="Q110" s="35" t="str">
        <f t="shared" si="66"/>
        <v/>
      </c>
      <c r="R110" s="6">
        <f t="shared" si="67"/>
        <v>0</v>
      </c>
      <c r="S110" s="6">
        <f>IF(AND(D110&lt;=L$4,P110&lt;&gt;"Y"),IF(N110&lt;VLOOKUP(O110,Runners!A$5:CY$183,S$1,FALSE),IF(Y$2="zero",0,Y$2),0),0)</f>
        <v>0</v>
      </c>
      <c r="T110" s="6">
        <f t="shared" si="68"/>
        <v>0</v>
      </c>
      <c r="U110" s="2"/>
      <c r="V110" s="2" t="str">
        <f>IF(O110&lt;&gt;"",VLOOKUP(O110,Runners!DE$5:DR$183,V$1,FALSE),"")</f>
        <v/>
      </c>
      <c r="W110" s="19" t="str">
        <f t="shared" si="69"/>
        <v/>
      </c>
    </row>
    <row r="111" spans="1:23" x14ac:dyDescent="0.25">
      <c r="C111" s="3"/>
      <c r="D111" s="6">
        <f t="shared" si="57"/>
        <v>108</v>
      </c>
      <c r="E111" s="2"/>
      <c r="F111" s="2">
        <f t="shared" si="70"/>
        <v>0</v>
      </c>
      <c r="J111" s="1">
        <f t="shared" si="65"/>
        <v>0</v>
      </c>
      <c r="M111" s="8" t="str">
        <f t="shared" si="51"/>
        <v/>
      </c>
      <c r="N111" s="8" t="str">
        <f t="shared" si="52"/>
        <v/>
      </c>
      <c r="O111" s="1" t="str">
        <f t="shared" si="53"/>
        <v/>
      </c>
      <c r="P111" s="35" t="str">
        <f t="shared" si="54"/>
        <v/>
      </c>
      <c r="Q111" s="35" t="str">
        <f t="shared" si="66"/>
        <v/>
      </c>
      <c r="R111" s="6">
        <f t="shared" si="67"/>
        <v>0</v>
      </c>
      <c r="S111" s="6">
        <f>IF(AND(D111&lt;=L$4,P111&lt;&gt;"Y"),IF(N111&lt;VLOOKUP(O111,Runners!A$5:CY$183,S$1,FALSE),IF(Y$2="zero",0,Y$2),0),0)</f>
        <v>0</v>
      </c>
      <c r="T111" s="6">
        <f t="shared" si="68"/>
        <v>0</v>
      </c>
      <c r="U111" s="2"/>
      <c r="V111" s="2" t="str">
        <f>IF(O111&lt;&gt;"",VLOOKUP(O111,Runners!DE$5:DR$183,V$1,FALSE),"")</f>
        <v/>
      </c>
      <c r="W111" s="19" t="str">
        <f t="shared" si="69"/>
        <v/>
      </c>
    </row>
    <row r="112" spans="1:23" x14ac:dyDescent="0.25">
      <c r="C112" s="3"/>
      <c r="D112" s="6">
        <f t="shared" si="57"/>
        <v>109</v>
      </c>
      <c r="E112" s="2"/>
      <c r="F112" s="2">
        <f t="shared" si="70"/>
        <v>0</v>
      </c>
      <c r="J112" s="1">
        <f t="shared" si="65"/>
        <v>0</v>
      </c>
      <c r="M112" s="8" t="str">
        <f t="shared" si="51"/>
        <v/>
      </c>
      <c r="N112" s="8" t="str">
        <f t="shared" si="52"/>
        <v/>
      </c>
      <c r="O112" s="1" t="str">
        <f t="shared" si="53"/>
        <v/>
      </c>
      <c r="P112" s="35" t="str">
        <f t="shared" si="54"/>
        <v/>
      </c>
      <c r="Q112" s="35" t="str">
        <f t="shared" si="66"/>
        <v/>
      </c>
      <c r="R112" s="6">
        <f t="shared" si="67"/>
        <v>0</v>
      </c>
      <c r="S112" s="6">
        <f>IF(AND(D112&lt;=L$4,P112&lt;&gt;"Y"),IF(N112&lt;VLOOKUP(O112,Runners!A$5:CY$183,S$1,FALSE),IF(Y$2="zero",0,Y$2),0),0)</f>
        <v>0</v>
      </c>
      <c r="T112" s="6">
        <f t="shared" si="68"/>
        <v>0</v>
      </c>
      <c r="U112" s="2"/>
      <c r="V112" s="2" t="str">
        <f>IF(O112&lt;&gt;"",VLOOKUP(O112,Runners!DE$5:DR$183,V$1,FALSE),"")</f>
        <v/>
      </c>
      <c r="W112" s="19" t="str">
        <f t="shared" si="69"/>
        <v/>
      </c>
    </row>
    <row r="113" spans="2:23" x14ac:dyDescent="0.25">
      <c r="C113" s="3"/>
      <c r="D113" s="6">
        <f t="shared" si="57"/>
        <v>110</v>
      </c>
      <c r="E113" s="2"/>
      <c r="F113" s="2">
        <f t="shared" si="70"/>
        <v>0</v>
      </c>
      <c r="J113" s="1">
        <f t="shared" si="65"/>
        <v>0</v>
      </c>
      <c r="M113" s="8" t="str">
        <f t="shared" si="51"/>
        <v/>
      </c>
      <c r="N113" s="8" t="str">
        <f t="shared" si="52"/>
        <v/>
      </c>
      <c r="O113" s="1" t="str">
        <f t="shared" si="53"/>
        <v/>
      </c>
      <c r="P113" s="35" t="str">
        <f t="shared" si="54"/>
        <v/>
      </c>
      <c r="Q113" s="35" t="str">
        <f t="shared" si="66"/>
        <v/>
      </c>
      <c r="R113" s="6">
        <f t="shared" si="67"/>
        <v>0</v>
      </c>
      <c r="S113" s="6">
        <f>IF(AND(D113&lt;=L$4,P113&lt;&gt;"Y"),IF(N113&lt;VLOOKUP(O113,Runners!A$5:CY$183,S$1,FALSE),IF(Y$2="zero",0,Y$2),0),0)</f>
        <v>0</v>
      </c>
      <c r="T113" s="6">
        <f t="shared" si="68"/>
        <v>0</v>
      </c>
      <c r="U113" s="2"/>
      <c r="V113" s="2" t="str">
        <f>IF(O113&lt;&gt;"",VLOOKUP(O113,Runners!DE$5:DR$183,V$1,FALSE),"")</f>
        <v/>
      </c>
      <c r="W113" s="19" t="str">
        <f t="shared" si="69"/>
        <v/>
      </c>
    </row>
    <row r="114" spans="2:23" x14ac:dyDescent="0.25">
      <c r="C114" s="3"/>
      <c r="D114" s="6">
        <f t="shared" si="57"/>
        <v>111</v>
      </c>
      <c r="E114" s="2"/>
      <c r="F114" s="2">
        <f t="shared" si="70"/>
        <v>0</v>
      </c>
      <c r="J114" s="1">
        <f t="shared" si="65"/>
        <v>0</v>
      </c>
      <c r="M114" s="8" t="str">
        <f t="shared" si="51"/>
        <v/>
      </c>
      <c r="N114" s="8" t="str">
        <f t="shared" si="52"/>
        <v/>
      </c>
      <c r="O114" s="1" t="str">
        <f t="shared" si="53"/>
        <v/>
      </c>
      <c r="P114" s="35" t="str">
        <f t="shared" si="54"/>
        <v/>
      </c>
      <c r="Q114" s="35" t="str">
        <f t="shared" si="66"/>
        <v/>
      </c>
      <c r="R114" s="6">
        <f t="shared" si="67"/>
        <v>0</v>
      </c>
      <c r="S114" s="6">
        <f>IF(AND(D114&lt;=L$4,P114&lt;&gt;"Y"),IF(N114&lt;VLOOKUP(O114,Runners!A$5:CY$183,S$1,FALSE),IF(Y$2="zero",0,Y$2),0),0)</f>
        <v>0</v>
      </c>
      <c r="T114" s="6">
        <f t="shared" si="68"/>
        <v>0</v>
      </c>
      <c r="U114" s="2"/>
      <c r="V114" s="2" t="str">
        <f>IF(O114&lt;&gt;"",VLOOKUP(O114,Runners!DE$5:DR$183,V$1,FALSE),"")</f>
        <v/>
      </c>
      <c r="W114" s="19" t="str">
        <f t="shared" si="69"/>
        <v/>
      </c>
    </row>
    <row r="115" spans="2:23" x14ac:dyDescent="0.25">
      <c r="C115" s="3"/>
      <c r="D115" s="6">
        <f t="shared" si="57"/>
        <v>112</v>
      </c>
      <c r="E115" s="2"/>
      <c r="F115" s="2">
        <f t="shared" si="70"/>
        <v>0</v>
      </c>
      <c r="J115" s="1">
        <f t="shared" si="65"/>
        <v>0</v>
      </c>
      <c r="M115" s="8" t="str">
        <f t="shared" si="51"/>
        <v/>
      </c>
      <c r="N115" s="8" t="str">
        <f t="shared" si="52"/>
        <v/>
      </c>
      <c r="O115" s="1" t="str">
        <f t="shared" si="53"/>
        <v/>
      </c>
      <c r="P115" s="35" t="str">
        <f t="shared" si="54"/>
        <v/>
      </c>
      <c r="Q115" s="35" t="str">
        <f t="shared" si="66"/>
        <v/>
      </c>
      <c r="R115" s="6">
        <f t="shared" si="67"/>
        <v>0</v>
      </c>
      <c r="S115" s="6">
        <f>IF(AND(D115&lt;=L$4,P115&lt;&gt;"Y"),IF(N115&lt;VLOOKUP(O115,Runners!A$5:CY$183,S$1,FALSE),IF(Y$2="zero",0,Y$2),0),0)</f>
        <v>0</v>
      </c>
      <c r="T115" s="6">
        <f t="shared" si="68"/>
        <v>0</v>
      </c>
      <c r="U115" s="2"/>
      <c r="V115" s="2" t="str">
        <f>IF(O115&lt;&gt;"",VLOOKUP(O115,Runners!DE$5:DR$183,V$1,FALSE),"")</f>
        <v/>
      </c>
      <c r="W115" s="19" t="str">
        <f t="shared" si="69"/>
        <v/>
      </c>
    </row>
    <row r="116" spans="2:23" x14ac:dyDescent="0.25">
      <c r="C116" s="3"/>
      <c r="D116" s="6">
        <f t="shared" si="57"/>
        <v>113</v>
      </c>
      <c r="E116" s="2"/>
      <c r="F116" s="2">
        <f t="shared" si="70"/>
        <v>0</v>
      </c>
      <c r="J116" s="1">
        <f t="shared" si="65"/>
        <v>0</v>
      </c>
      <c r="M116" s="8" t="str">
        <f t="shared" si="51"/>
        <v/>
      </c>
      <c r="N116" s="8" t="str">
        <f t="shared" si="52"/>
        <v/>
      </c>
      <c r="O116" s="1" t="str">
        <f t="shared" si="53"/>
        <v/>
      </c>
      <c r="P116" s="35" t="str">
        <f t="shared" si="54"/>
        <v/>
      </c>
      <c r="Q116" s="35" t="str">
        <f t="shared" si="66"/>
        <v/>
      </c>
      <c r="R116" s="6">
        <f t="shared" si="67"/>
        <v>0</v>
      </c>
      <c r="S116" s="6">
        <f>IF(AND(D116&lt;=L$4,P116&lt;&gt;"Y"),IF(N116&lt;VLOOKUP(O116,Runners!A$5:CY$183,S$1,FALSE),IF(Y$2="zero",0,Y$2),0),0)</f>
        <v>0</v>
      </c>
      <c r="T116" s="6">
        <f t="shared" si="68"/>
        <v>0</v>
      </c>
      <c r="U116" s="2"/>
      <c r="V116" s="2" t="str">
        <f>IF(O116&lt;&gt;"",VLOOKUP(O116,Runners!DE$5:DR$183,V$1,FALSE),"")</f>
        <v/>
      </c>
      <c r="W116" s="19" t="str">
        <f t="shared" si="69"/>
        <v/>
      </c>
    </row>
    <row r="117" spans="2:23" x14ac:dyDescent="0.25">
      <c r="C117" s="3"/>
      <c r="D117" s="6">
        <f t="shared" si="57"/>
        <v>114</v>
      </c>
      <c r="E117" s="2"/>
      <c r="F117" s="2">
        <f t="shared" si="70"/>
        <v>0</v>
      </c>
      <c r="J117" s="1">
        <f t="shared" si="65"/>
        <v>0</v>
      </c>
      <c r="M117" s="8" t="str">
        <f t="shared" si="51"/>
        <v/>
      </c>
      <c r="N117" s="8" t="str">
        <f t="shared" si="52"/>
        <v/>
      </c>
      <c r="O117" s="1" t="str">
        <f t="shared" si="53"/>
        <v/>
      </c>
      <c r="P117" s="35" t="str">
        <f t="shared" si="54"/>
        <v/>
      </c>
      <c r="Q117" s="35" t="str">
        <f t="shared" si="66"/>
        <v/>
      </c>
      <c r="R117" s="6">
        <f t="shared" si="67"/>
        <v>0</v>
      </c>
      <c r="S117" s="6">
        <f>IF(AND(D117&lt;=L$4,P117&lt;&gt;"Y"),IF(N117&lt;VLOOKUP(O117,Runners!A$5:CY$183,S$1,FALSE),IF(Y$2="zero",0,Y$2),0),0)</f>
        <v>0</v>
      </c>
      <c r="T117" s="6">
        <f t="shared" si="68"/>
        <v>0</v>
      </c>
      <c r="U117" s="2"/>
      <c r="V117" s="2" t="str">
        <f>IF(O117&lt;&gt;"",VLOOKUP(O117,Runners!DE$5:DR$183,V$1,FALSE),"")</f>
        <v/>
      </c>
      <c r="W117" s="19" t="str">
        <f t="shared" si="69"/>
        <v/>
      </c>
    </row>
    <row r="118" spans="2:23" x14ac:dyDescent="0.25">
      <c r="B118" s="3"/>
      <c r="C118" s="3"/>
      <c r="D118" s="6">
        <f t="shared" si="57"/>
        <v>115</v>
      </c>
      <c r="E118" s="2"/>
      <c r="F118" s="2">
        <f t="shared" si="70"/>
        <v>0</v>
      </c>
      <c r="J118" s="1">
        <f t="shared" si="65"/>
        <v>0</v>
      </c>
      <c r="M118" s="8" t="str">
        <f t="shared" si="51"/>
        <v/>
      </c>
      <c r="N118" s="8" t="str">
        <f t="shared" si="52"/>
        <v/>
      </c>
      <c r="O118" s="1" t="str">
        <f t="shared" si="53"/>
        <v/>
      </c>
      <c r="P118" s="35" t="str">
        <f t="shared" si="54"/>
        <v/>
      </c>
      <c r="Q118" s="35" t="str">
        <f t="shared" si="66"/>
        <v/>
      </c>
      <c r="R118" s="6">
        <f t="shared" si="67"/>
        <v>0</v>
      </c>
      <c r="S118" s="6">
        <f>IF(AND(D118&lt;=L$4,P118&lt;&gt;"Y"),IF(N118&lt;VLOOKUP(O118,Runners!A$5:CY$183,S$1,FALSE),IF(Y$2="zero",0,Y$2),0),0)</f>
        <v>0</v>
      </c>
      <c r="T118" s="6">
        <f t="shared" si="68"/>
        <v>0</v>
      </c>
      <c r="U118" s="2"/>
      <c r="V118" s="2" t="str">
        <f>IF(O118&lt;&gt;"",VLOOKUP(O118,Runners!DE$5:DR$183,V$1,FALSE),"")</f>
        <v/>
      </c>
      <c r="W118" s="19" t="str">
        <f t="shared" si="69"/>
        <v/>
      </c>
    </row>
    <row r="119" spans="2:23" x14ac:dyDescent="0.25">
      <c r="C119" s="3"/>
      <c r="D119" s="6">
        <f t="shared" si="57"/>
        <v>116</v>
      </c>
      <c r="E119" s="2"/>
      <c r="F119" s="2">
        <f t="shared" si="70"/>
        <v>0</v>
      </c>
      <c r="J119" s="1">
        <f t="shared" si="65"/>
        <v>0</v>
      </c>
      <c r="M119" s="8" t="str">
        <f t="shared" si="51"/>
        <v/>
      </c>
      <c r="N119" s="8" t="str">
        <f t="shared" si="52"/>
        <v/>
      </c>
      <c r="O119" s="1" t="str">
        <f t="shared" si="53"/>
        <v/>
      </c>
      <c r="P119" s="35" t="str">
        <f t="shared" si="54"/>
        <v/>
      </c>
      <c r="Q119" s="35" t="str">
        <f t="shared" si="66"/>
        <v/>
      </c>
      <c r="R119" s="6">
        <f t="shared" si="67"/>
        <v>0</v>
      </c>
      <c r="S119" s="6">
        <f>IF(AND(D119&lt;=L$4,P119&lt;&gt;"Y"),IF(N119&lt;VLOOKUP(O119,Runners!A$5:CY$183,S$1,FALSE),IF(Y$2="zero",0,Y$2),0),0)</f>
        <v>0</v>
      </c>
      <c r="T119" s="6">
        <f t="shared" si="68"/>
        <v>0</v>
      </c>
      <c r="U119" s="2"/>
      <c r="V119" s="2" t="str">
        <f>IF(O119&lt;&gt;"",VLOOKUP(O119,Runners!DE$5:DR$183,V$1,FALSE),"")</f>
        <v/>
      </c>
      <c r="W119" s="19" t="str">
        <f t="shared" si="69"/>
        <v/>
      </c>
    </row>
    <row r="120" spans="2:23" x14ac:dyDescent="0.25">
      <c r="C120" s="3"/>
      <c r="D120" s="6">
        <f t="shared" si="57"/>
        <v>117</v>
      </c>
      <c r="E120" s="2"/>
      <c r="F120" s="2">
        <f t="shared" si="70"/>
        <v>0</v>
      </c>
      <c r="J120" s="1">
        <f t="shared" si="65"/>
        <v>0</v>
      </c>
      <c r="M120" s="8" t="str">
        <f t="shared" si="51"/>
        <v/>
      </c>
      <c r="N120" s="8" t="str">
        <f t="shared" si="52"/>
        <v/>
      </c>
      <c r="O120" s="1" t="str">
        <f t="shared" si="53"/>
        <v/>
      </c>
      <c r="P120" s="35" t="str">
        <f t="shared" si="54"/>
        <v/>
      </c>
      <c r="Q120" s="35" t="str">
        <f t="shared" si="66"/>
        <v/>
      </c>
      <c r="R120" s="6">
        <f t="shared" si="67"/>
        <v>0</v>
      </c>
      <c r="S120" s="6">
        <f>IF(AND(D120&lt;=L$4,P120&lt;&gt;"Y"),IF(N120&lt;VLOOKUP(O120,Runners!A$5:CY$183,S$1,FALSE),IF(Y$2="zero",0,Y$2),0),0)</f>
        <v>0</v>
      </c>
      <c r="T120" s="6">
        <f t="shared" si="68"/>
        <v>0</v>
      </c>
      <c r="U120" s="2"/>
      <c r="V120" s="2" t="str">
        <f>IF(O120&lt;&gt;"",VLOOKUP(O120,Runners!DE$5:DR$183,V$1,FALSE),"")</f>
        <v/>
      </c>
      <c r="W120" s="19" t="str">
        <f t="shared" si="69"/>
        <v/>
      </c>
    </row>
    <row r="121" spans="2:23" x14ac:dyDescent="0.25">
      <c r="C121" s="3"/>
      <c r="D121" s="6">
        <f t="shared" si="57"/>
        <v>118</v>
      </c>
      <c r="E121" s="2"/>
      <c r="F121" s="2">
        <f t="shared" si="70"/>
        <v>0</v>
      </c>
      <c r="J121" s="1">
        <f t="shared" si="65"/>
        <v>0</v>
      </c>
      <c r="M121" s="8" t="str">
        <f t="shared" si="51"/>
        <v/>
      </c>
      <c r="N121" s="8" t="str">
        <f t="shared" si="52"/>
        <v/>
      </c>
      <c r="O121" s="1" t="str">
        <f t="shared" si="53"/>
        <v/>
      </c>
      <c r="P121" s="35" t="str">
        <f t="shared" si="54"/>
        <v/>
      </c>
      <c r="Q121" s="35" t="str">
        <f t="shared" si="66"/>
        <v/>
      </c>
      <c r="R121" s="6">
        <f t="shared" si="67"/>
        <v>0</v>
      </c>
      <c r="S121" s="6">
        <f>IF(AND(D121&lt;=L$4,P121&lt;&gt;"Y"),IF(N121&lt;VLOOKUP(O121,Runners!A$5:CY$183,S$1,FALSE),IF(Y$2="zero",0,Y$2),0),0)</f>
        <v>0</v>
      </c>
      <c r="T121" s="6">
        <f t="shared" si="68"/>
        <v>0</v>
      </c>
      <c r="U121" s="2"/>
      <c r="V121" s="2" t="str">
        <f>IF(O121&lt;&gt;"",VLOOKUP(O121,Runners!DE$5:DR$183,V$1,FALSE),"")</f>
        <v/>
      </c>
      <c r="W121" s="19" t="str">
        <f t="shared" si="69"/>
        <v/>
      </c>
    </row>
    <row r="122" spans="2:23" x14ac:dyDescent="0.25">
      <c r="C122" s="3"/>
      <c r="D122" s="6">
        <f t="shared" si="57"/>
        <v>119</v>
      </c>
      <c r="E122" s="2"/>
      <c r="F122" s="2">
        <f t="shared" si="70"/>
        <v>0</v>
      </c>
      <c r="J122" s="1">
        <f t="shared" si="65"/>
        <v>0</v>
      </c>
      <c r="M122" s="8" t="str">
        <f t="shared" si="51"/>
        <v/>
      </c>
      <c r="N122" s="8" t="str">
        <f t="shared" si="52"/>
        <v/>
      </c>
      <c r="O122" s="1" t="str">
        <f t="shared" si="53"/>
        <v/>
      </c>
      <c r="P122" s="35" t="str">
        <f t="shared" si="54"/>
        <v/>
      </c>
      <c r="Q122" s="35" t="str">
        <f t="shared" si="66"/>
        <v/>
      </c>
      <c r="R122" s="6">
        <f t="shared" si="67"/>
        <v>0</v>
      </c>
      <c r="S122" s="6">
        <f>IF(AND(D122&lt;=L$4,P122&lt;&gt;"Y"),IF(N122&lt;VLOOKUP(O122,Runners!A$5:CY$183,S$1,FALSE),IF(Y$2="zero",0,Y$2),0),0)</f>
        <v>0</v>
      </c>
      <c r="T122" s="6">
        <f t="shared" si="68"/>
        <v>0</v>
      </c>
      <c r="U122" s="2"/>
      <c r="V122" s="2" t="str">
        <f>IF(O122&lt;&gt;"",VLOOKUP(O122,Runners!DE$5:DR$183,V$1,FALSE),"")</f>
        <v/>
      </c>
      <c r="W122" s="19" t="str">
        <f t="shared" si="69"/>
        <v/>
      </c>
    </row>
    <row r="123" spans="2:23" x14ac:dyDescent="0.25">
      <c r="C123" s="3"/>
      <c r="D123" s="6">
        <f t="shared" si="57"/>
        <v>120</v>
      </c>
      <c r="E123" s="2"/>
      <c r="F123" s="2">
        <f t="shared" si="70"/>
        <v>0</v>
      </c>
      <c r="J123" s="1">
        <f t="shared" si="65"/>
        <v>0</v>
      </c>
      <c r="M123" s="8" t="str">
        <f t="shared" si="51"/>
        <v/>
      </c>
      <c r="N123" s="8" t="str">
        <f t="shared" si="52"/>
        <v/>
      </c>
      <c r="O123" s="1" t="str">
        <f t="shared" si="53"/>
        <v/>
      </c>
      <c r="P123" s="35" t="str">
        <f t="shared" si="54"/>
        <v/>
      </c>
      <c r="Q123" s="35" t="str">
        <f t="shared" si="66"/>
        <v/>
      </c>
      <c r="R123" s="6">
        <f t="shared" si="67"/>
        <v>0</v>
      </c>
      <c r="S123" s="6">
        <f>IF(AND(D123&lt;=L$4,P123&lt;&gt;"Y"),IF(N123&lt;VLOOKUP(O123,Runners!A$5:CY$183,S$1,FALSE),IF(Y$2="zero",0,Y$2),0),0)</f>
        <v>0</v>
      </c>
      <c r="T123" s="6">
        <f t="shared" si="68"/>
        <v>0</v>
      </c>
      <c r="U123" s="2"/>
      <c r="V123" s="2" t="str">
        <f>IF(O123&lt;&gt;"",VLOOKUP(O123,Runners!DE$5:DR$183,V$1,FALSE),"")</f>
        <v/>
      </c>
      <c r="W123" s="19" t="str">
        <f t="shared" si="69"/>
        <v/>
      </c>
    </row>
    <row r="124" spans="2:23" x14ac:dyDescent="0.25">
      <c r="C124" s="3"/>
      <c r="D124" s="6">
        <f t="shared" si="57"/>
        <v>121</v>
      </c>
      <c r="E124" s="2"/>
      <c r="F124" s="2">
        <f t="shared" si="70"/>
        <v>0</v>
      </c>
      <c r="J124" s="1">
        <f t="shared" si="65"/>
        <v>0</v>
      </c>
      <c r="M124" s="8" t="str">
        <f t="shared" si="51"/>
        <v/>
      </c>
      <c r="N124" s="8" t="str">
        <f t="shared" si="52"/>
        <v/>
      </c>
      <c r="O124" s="1" t="str">
        <f t="shared" si="53"/>
        <v/>
      </c>
      <c r="P124" s="35" t="str">
        <f t="shared" si="54"/>
        <v/>
      </c>
      <c r="Q124" s="35" t="str">
        <f t="shared" si="66"/>
        <v/>
      </c>
      <c r="R124" s="6">
        <f t="shared" si="67"/>
        <v>0</v>
      </c>
      <c r="S124" s="6">
        <f>IF(AND(D124&lt;=L$4,P124&lt;&gt;"Y"),IF(N124&lt;VLOOKUP(O124,Runners!A$5:CY$183,S$1,FALSE),IF(Y$2="zero",0,Y$2),0),0)</f>
        <v>0</v>
      </c>
      <c r="T124" s="6">
        <f t="shared" si="68"/>
        <v>0</v>
      </c>
      <c r="U124" s="2"/>
      <c r="V124" s="2" t="str">
        <f>IF(O124&lt;&gt;"",VLOOKUP(O124,Runners!DE$5:DR$183,V$1,FALSE),"")</f>
        <v/>
      </c>
      <c r="W124" s="19" t="str">
        <f t="shared" si="69"/>
        <v/>
      </c>
    </row>
    <row r="125" spans="2:23" x14ac:dyDescent="0.25">
      <c r="C125" s="3"/>
      <c r="D125" s="6">
        <f t="shared" si="57"/>
        <v>122</v>
      </c>
      <c r="E125" s="2"/>
      <c r="F125" s="2">
        <f t="shared" si="70"/>
        <v>0</v>
      </c>
      <c r="J125" s="1">
        <f t="shared" si="65"/>
        <v>0</v>
      </c>
      <c r="M125" s="8" t="str">
        <f t="shared" si="51"/>
        <v/>
      </c>
      <c r="N125" s="8" t="str">
        <f t="shared" si="52"/>
        <v/>
      </c>
      <c r="O125" s="1" t="str">
        <f t="shared" si="53"/>
        <v/>
      </c>
      <c r="P125" s="35" t="str">
        <f t="shared" si="54"/>
        <v/>
      </c>
      <c r="Q125" s="35" t="str">
        <f t="shared" si="66"/>
        <v/>
      </c>
      <c r="R125" s="6">
        <f t="shared" si="67"/>
        <v>0</v>
      </c>
      <c r="S125" s="6">
        <f>IF(AND(D125&lt;=L$4,P125&lt;&gt;"Y"),IF(N125&lt;VLOOKUP(O125,Runners!A$5:CY$183,S$1,FALSE),IF(Y$2="zero",0,Y$2),0),0)</f>
        <v>0</v>
      </c>
      <c r="T125" s="6">
        <f t="shared" si="68"/>
        <v>0</v>
      </c>
      <c r="U125" s="2"/>
      <c r="V125" s="2" t="str">
        <f>IF(O125&lt;&gt;"",VLOOKUP(O125,Runners!DE$5:DR$183,V$1,FALSE),"")</f>
        <v/>
      </c>
      <c r="W125" s="19" t="str">
        <f t="shared" si="69"/>
        <v/>
      </c>
    </row>
    <row r="126" spans="2:23" x14ac:dyDescent="0.25">
      <c r="C126" s="3"/>
      <c r="D126" s="6">
        <f t="shared" si="57"/>
        <v>123</v>
      </c>
      <c r="E126" s="2"/>
      <c r="F126" s="2">
        <f t="shared" si="70"/>
        <v>0</v>
      </c>
      <c r="J126" s="1">
        <f t="shared" si="65"/>
        <v>0</v>
      </c>
      <c r="M126" s="8" t="str">
        <f t="shared" si="51"/>
        <v/>
      </c>
      <c r="N126" s="8" t="str">
        <f t="shared" si="52"/>
        <v/>
      </c>
      <c r="O126" s="1" t="str">
        <f t="shared" si="53"/>
        <v/>
      </c>
      <c r="P126" s="35" t="str">
        <f t="shared" si="54"/>
        <v/>
      </c>
      <c r="Q126" s="35" t="str">
        <f t="shared" si="66"/>
        <v/>
      </c>
      <c r="R126" s="6">
        <f t="shared" si="67"/>
        <v>0</v>
      </c>
      <c r="S126" s="6">
        <f>IF(AND(D126&lt;=L$4,P126&lt;&gt;"Y"),IF(N126&lt;VLOOKUP(O126,Runners!A$5:CY$183,S$1,FALSE),IF(Y$2="zero",0,Y$2),0),0)</f>
        <v>0</v>
      </c>
      <c r="T126" s="6">
        <f t="shared" si="68"/>
        <v>0</v>
      </c>
      <c r="U126" s="2"/>
      <c r="V126" s="2" t="str">
        <f>IF(O126&lt;&gt;"",VLOOKUP(O126,Runners!DE$5:DR$183,V$1,FALSE),"")</f>
        <v/>
      </c>
      <c r="W126" s="19" t="str">
        <f t="shared" si="69"/>
        <v/>
      </c>
    </row>
    <row r="127" spans="2:23" x14ac:dyDescent="0.25">
      <c r="B127" s="3"/>
      <c r="C127" s="3"/>
      <c r="D127" s="6">
        <f t="shared" si="57"/>
        <v>124</v>
      </c>
      <c r="E127" s="2"/>
      <c r="F127" s="2">
        <f t="shared" si="70"/>
        <v>0</v>
      </c>
      <c r="J127" s="1">
        <f t="shared" si="65"/>
        <v>0</v>
      </c>
      <c r="M127" s="8" t="str">
        <f t="shared" ref="M127:M158" si="71">IF(D127&lt;=L$4,SMALL(E$4:E$208,D127),"")</f>
        <v/>
      </c>
      <c r="N127" s="8" t="str">
        <f t="shared" ref="N127:N158" si="72">IF(D127&lt;=L$4,VLOOKUP(M127,E$4:F$208,2,FALSE),"")</f>
        <v/>
      </c>
      <c r="O127" s="1" t="str">
        <f t="shared" ref="O127:O158" si="73">IF(D127&lt;=L$4,VLOOKUP(M127,E$4:J$208,6,FALSE),"")</f>
        <v/>
      </c>
      <c r="P127" s="35" t="str">
        <f t="shared" ref="P127:P158" si="74">IF(D127&lt;=L$4,VLOOKUP(O127,A$4:B$208,2,FALSE),"")</f>
        <v/>
      </c>
      <c r="Q127" s="35" t="str">
        <f t="shared" si="66"/>
        <v/>
      </c>
      <c r="R127" s="6">
        <f t="shared" si="67"/>
        <v>0</v>
      </c>
      <c r="S127" s="6">
        <f>IF(AND(D127&lt;=L$4,P127&lt;&gt;"Y"),IF(N127&lt;VLOOKUP(O127,Runners!A$5:CY$183,S$1,FALSE),IF(Y$2="zero",0,Y$2),0),0)</f>
        <v>0</v>
      </c>
      <c r="T127" s="6">
        <f t="shared" si="68"/>
        <v>0</v>
      </c>
      <c r="U127" s="2"/>
      <c r="V127" s="2" t="str">
        <f>IF(O127&lt;&gt;"",VLOOKUP(O127,Runners!DE$5:DR$183,V$1,FALSE),"")</f>
        <v/>
      </c>
      <c r="W127" s="19" t="str">
        <f t="shared" si="69"/>
        <v/>
      </c>
    </row>
    <row r="128" spans="2:23" x14ac:dyDescent="0.25">
      <c r="B128" s="3"/>
      <c r="C128" s="3"/>
      <c r="D128" s="6">
        <f t="shared" si="57"/>
        <v>125</v>
      </c>
      <c r="E128" s="2"/>
      <c r="F128" s="2">
        <f t="shared" si="70"/>
        <v>0</v>
      </c>
      <c r="J128" s="1">
        <f t="shared" si="65"/>
        <v>0</v>
      </c>
      <c r="M128" s="8" t="str">
        <f t="shared" si="71"/>
        <v/>
      </c>
      <c r="N128" s="8" t="str">
        <f t="shared" si="72"/>
        <v/>
      </c>
      <c r="O128" s="1" t="str">
        <f t="shared" si="73"/>
        <v/>
      </c>
      <c r="P128" s="35" t="str">
        <f t="shared" si="74"/>
        <v/>
      </c>
      <c r="Q128" s="35" t="str">
        <f t="shared" si="66"/>
        <v/>
      </c>
      <c r="R128" s="6">
        <f t="shared" si="67"/>
        <v>0</v>
      </c>
      <c r="S128" s="6">
        <f>IF(AND(D128&lt;=L$4,P128&lt;&gt;"Y"),IF(N128&lt;VLOOKUP(O128,Runners!A$5:CY$183,S$1,FALSE),IF(Y$2="zero",0,Y$2),0),0)</f>
        <v>0</v>
      </c>
      <c r="T128" s="6">
        <f t="shared" si="68"/>
        <v>0</v>
      </c>
      <c r="U128" s="2"/>
      <c r="V128" s="2" t="str">
        <f>IF(O128&lt;&gt;"",VLOOKUP(O128,Runners!DE$5:DR$183,V$1,FALSE),"")</f>
        <v/>
      </c>
      <c r="W128" s="19" t="str">
        <f t="shared" si="69"/>
        <v/>
      </c>
    </row>
    <row r="129" spans="1:23" x14ac:dyDescent="0.25">
      <c r="C129" s="3"/>
      <c r="D129" s="6">
        <f t="shared" si="57"/>
        <v>126</v>
      </c>
      <c r="E129" s="2"/>
      <c r="F129" s="2">
        <f t="shared" si="70"/>
        <v>0</v>
      </c>
      <c r="J129" s="1">
        <f t="shared" si="65"/>
        <v>0</v>
      </c>
      <c r="M129" s="8" t="str">
        <f t="shared" si="71"/>
        <v/>
      </c>
      <c r="N129" s="8" t="str">
        <f t="shared" si="72"/>
        <v/>
      </c>
      <c r="O129" s="1" t="str">
        <f t="shared" si="73"/>
        <v/>
      </c>
      <c r="P129" s="35" t="str">
        <f t="shared" si="74"/>
        <v/>
      </c>
      <c r="Q129" s="35" t="str">
        <f t="shared" si="66"/>
        <v/>
      </c>
      <c r="R129" s="6">
        <f t="shared" si="67"/>
        <v>0</v>
      </c>
      <c r="S129" s="6">
        <f>IF(AND(D129&lt;=L$4,P129&lt;&gt;"Y"),IF(N129&lt;VLOOKUP(O129,Runners!A$5:CY$183,S$1,FALSE),IF(Y$2="zero",0,Y$2),0),0)</f>
        <v>0</v>
      </c>
      <c r="T129" s="6">
        <f t="shared" si="68"/>
        <v>0</v>
      </c>
      <c r="U129" s="2"/>
      <c r="V129" s="2" t="str">
        <f>IF(O129&lt;&gt;"",VLOOKUP(O129,Runners!DE$5:DR$183,V$1,FALSE),"")</f>
        <v/>
      </c>
      <c r="W129" s="19" t="str">
        <f t="shared" si="69"/>
        <v/>
      </c>
    </row>
    <row r="130" spans="1:23" x14ac:dyDescent="0.25">
      <c r="C130" s="3"/>
      <c r="D130" s="6">
        <f t="shared" si="57"/>
        <v>127</v>
      </c>
      <c r="E130" s="2"/>
      <c r="F130" s="2">
        <f t="shared" si="70"/>
        <v>0</v>
      </c>
      <c r="J130" s="1">
        <f t="shared" si="65"/>
        <v>0</v>
      </c>
      <c r="M130" s="8" t="str">
        <f t="shared" si="71"/>
        <v/>
      </c>
      <c r="N130" s="8" t="str">
        <f t="shared" si="72"/>
        <v/>
      </c>
      <c r="O130" s="1" t="str">
        <f t="shared" si="73"/>
        <v/>
      </c>
      <c r="P130" s="35" t="str">
        <f t="shared" si="74"/>
        <v/>
      </c>
      <c r="Q130" s="35" t="str">
        <f t="shared" si="66"/>
        <v/>
      </c>
      <c r="R130" s="6">
        <f t="shared" si="67"/>
        <v>0</v>
      </c>
      <c r="S130" s="6">
        <f>IF(AND(D130&lt;=L$4,P130&lt;&gt;"Y"),IF(N130&lt;VLOOKUP(O130,Runners!A$5:CY$183,S$1,FALSE),IF(Y$2="zero",0,Y$2),0),0)</f>
        <v>0</v>
      </c>
      <c r="T130" s="6">
        <f t="shared" si="68"/>
        <v>0</v>
      </c>
      <c r="U130" s="2"/>
      <c r="V130" s="2" t="str">
        <f>IF(O130&lt;&gt;"",VLOOKUP(O130,Runners!DE$5:DR$183,V$1,FALSE),"")</f>
        <v/>
      </c>
      <c r="W130" s="19" t="str">
        <f t="shared" si="69"/>
        <v/>
      </c>
    </row>
    <row r="131" spans="1:23" x14ac:dyDescent="0.25">
      <c r="B131" s="3"/>
      <c r="C131" s="3"/>
      <c r="D131" s="6">
        <f t="shared" si="57"/>
        <v>128</v>
      </c>
      <c r="E131" s="2"/>
      <c r="F131" s="2">
        <f t="shared" si="70"/>
        <v>0</v>
      </c>
      <c r="J131" s="1">
        <f t="shared" si="65"/>
        <v>0</v>
      </c>
      <c r="M131" s="8" t="str">
        <f t="shared" si="71"/>
        <v/>
      </c>
      <c r="N131" s="8" t="str">
        <f t="shared" si="72"/>
        <v/>
      </c>
      <c r="O131" s="1" t="str">
        <f t="shared" si="73"/>
        <v/>
      </c>
      <c r="P131" s="35" t="str">
        <f t="shared" si="74"/>
        <v/>
      </c>
      <c r="Q131" s="35" t="str">
        <f t="shared" si="66"/>
        <v/>
      </c>
      <c r="R131" s="6">
        <f t="shared" si="67"/>
        <v>0</v>
      </c>
      <c r="S131" s="6">
        <f>IF(AND(D131&lt;=L$4,P131&lt;&gt;"Y"),IF(N131&lt;VLOOKUP(O131,Runners!A$5:CY$183,S$1,FALSE),IF(Y$2="zero",0,Y$2),0),0)</f>
        <v>0</v>
      </c>
      <c r="T131" s="6">
        <f t="shared" si="68"/>
        <v>0</v>
      </c>
      <c r="U131" s="2"/>
      <c r="V131" s="2" t="str">
        <f>IF(O131&lt;&gt;"",VLOOKUP(O131,Runners!DE$5:DR$183,V$1,FALSE),"")</f>
        <v/>
      </c>
      <c r="W131" s="19" t="str">
        <f t="shared" si="69"/>
        <v/>
      </c>
    </row>
    <row r="132" spans="1:23" x14ac:dyDescent="0.25">
      <c r="C132" s="3"/>
      <c r="D132" s="6">
        <f t="shared" si="57"/>
        <v>129</v>
      </c>
      <c r="E132" s="2"/>
      <c r="F132" s="2">
        <f t="shared" si="70"/>
        <v>0</v>
      </c>
      <c r="J132" s="1">
        <f t="shared" si="65"/>
        <v>0</v>
      </c>
      <c r="M132" s="8" t="str">
        <f t="shared" si="71"/>
        <v/>
      </c>
      <c r="N132" s="8" t="str">
        <f t="shared" si="72"/>
        <v/>
      </c>
      <c r="O132" s="1" t="str">
        <f t="shared" si="73"/>
        <v/>
      </c>
      <c r="P132" s="35" t="str">
        <f t="shared" si="74"/>
        <v/>
      </c>
      <c r="Q132" s="35" t="str">
        <f t="shared" si="66"/>
        <v/>
      </c>
      <c r="R132" s="6">
        <f t="shared" si="67"/>
        <v>0</v>
      </c>
      <c r="S132" s="6">
        <f>IF(AND(D132&lt;=L$4,P132&lt;&gt;"Y"),IF(N132&lt;VLOOKUP(O132,Runners!A$5:CY$183,S$1,FALSE),IF(Y$2="zero",0,Y$2),0),0)</f>
        <v>0</v>
      </c>
      <c r="T132" s="6">
        <f t="shared" si="68"/>
        <v>0</v>
      </c>
      <c r="U132" s="2"/>
      <c r="V132" s="2" t="str">
        <f>IF(O132&lt;&gt;"",VLOOKUP(O132,Runners!DE$5:DR$183,V$1,FALSE),"")</f>
        <v/>
      </c>
      <c r="W132" s="19" t="str">
        <f t="shared" si="69"/>
        <v/>
      </c>
    </row>
    <row r="133" spans="1:23" x14ac:dyDescent="0.25">
      <c r="B133" s="3"/>
      <c r="C133" s="3">
        <f>IF(A133&lt;&gt;"",VLOOKUP(A133,Runners!A$5:AX$183,C$1,FALSE),0)</f>
        <v>0</v>
      </c>
      <c r="D133" s="6">
        <f t="shared" si="57"/>
        <v>130</v>
      </c>
      <c r="E133" s="2"/>
      <c r="F133" s="2">
        <f t="shared" ref="F133:F138" si="75">IF(E133&gt;0,E133-C133,0)</f>
        <v>0</v>
      </c>
      <c r="J133" s="1">
        <f t="shared" ref="J133:J138" si="76">A133</f>
        <v>0</v>
      </c>
      <c r="M133" s="8" t="str">
        <f t="shared" si="71"/>
        <v/>
      </c>
      <c r="N133" s="8" t="str">
        <f t="shared" si="72"/>
        <v/>
      </c>
      <c r="O133" s="1" t="str">
        <f t="shared" si="73"/>
        <v/>
      </c>
      <c r="P133" s="35" t="str">
        <f t="shared" si="74"/>
        <v/>
      </c>
      <c r="Q133" s="35" t="str">
        <f t="shared" ref="Q133:Q138" si="77">IF(D133&lt;=L$4,IF(P133="Y",Q132,Q132-1),"")</f>
        <v/>
      </c>
      <c r="R133" s="6">
        <f t="shared" ref="R133:R138" si="78">IF(Q133=Q132,0,IF(Q133&gt;0,Q133,1))</f>
        <v>0</v>
      </c>
      <c r="S133" s="6">
        <f>IF(AND(D133&lt;=L$4,P133&lt;&gt;"Y"),IF(N133&lt;VLOOKUP(O133,Runners!A$5:CY$183,S$1,FALSE),IF(Y$2="zero",0,Y$2),0),0)</f>
        <v>0</v>
      </c>
      <c r="T133" s="6">
        <f t="shared" ref="T133:T138" si="79">IF(AND(D133&lt;=L$4,P133&lt;&gt;"Y"),S133+R133,0)</f>
        <v>0</v>
      </c>
      <c r="U133" s="2"/>
      <c r="V133" s="2" t="str">
        <f>IF(O133&lt;&gt;"",VLOOKUP(O133,Runners!DE$5:DR$183,V$1,FALSE),"")</f>
        <v/>
      </c>
      <c r="W133" s="19" t="str">
        <f t="shared" ref="W133:W138" si="80">IF(O133&lt;&gt;"",(V133-N133)/V133,"")</f>
        <v/>
      </c>
    </row>
    <row r="134" spans="1:23" x14ac:dyDescent="0.25">
      <c r="C134" s="3">
        <f>IF(A134&lt;&gt;"",VLOOKUP(A134,Runners!A$5:AX$183,C$1,FALSE),0)</f>
        <v>0</v>
      </c>
      <c r="D134" s="6">
        <f t="shared" si="57"/>
        <v>131</v>
      </c>
      <c r="E134" s="2"/>
      <c r="F134" s="2">
        <f t="shared" si="75"/>
        <v>0</v>
      </c>
      <c r="J134" s="1">
        <f t="shared" si="76"/>
        <v>0</v>
      </c>
      <c r="M134" s="8" t="str">
        <f t="shared" si="71"/>
        <v/>
      </c>
      <c r="N134" s="8" t="str">
        <f t="shared" si="72"/>
        <v/>
      </c>
      <c r="O134" s="1" t="str">
        <f t="shared" si="73"/>
        <v/>
      </c>
      <c r="P134" s="35" t="str">
        <f t="shared" si="74"/>
        <v/>
      </c>
      <c r="Q134" s="35" t="str">
        <f t="shared" si="77"/>
        <v/>
      </c>
      <c r="R134" s="6">
        <f t="shared" si="78"/>
        <v>0</v>
      </c>
      <c r="S134" s="6">
        <f>IF(AND(D134&lt;=L$4,P134&lt;&gt;"Y"),IF(N134&lt;VLOOKUP(O134,Runners!A$5:CY$183,S$1,FALSE),IF(Y$2="zero",0,Y$2),0),0)</f>
        <v>0</v>
      </c>
      <c r="T134" s="6">
        <f t="shared" si="79"/>
        <v>0</v>
      </c>
      <c r="U134" s="2"/>
      <c r="V134" s="2" t="str">
        <f>IF(O134&lt;&gt;"",VLOOKUP(O134,Runners!DE$5:DR$183,V$1,FALSE),"")</f>
        <v/>
      </c>
      <c r="W134" s="19" t="str">
        <f t="shared" si="80"/>
        <v/>
      </c>
    </row>
    <row r="135" spans="1:23" x14ac:dyDescent="0.25">
      <c r="C135" s="3">
        <f>IF(A135&lt;&gt;"",VLOOKUP(A135,Runners!A$5:AX$183,C$1,FALSE),0)</f>
        <v>0</v>
      </c>
      <c r="D135" s="6">
        <f t="shared" si="57"/>
        <v>132</v>
      </c>
      <c r="E135" s="2"/>
      <c r="F135" s="2">
        <f t="shared" si="75"/>
        <v>0</v>
      </c>
      <c r="J135" s="1">
        <f t="shared" si="76"/>
        <v>0</v>
      </c>
      <c r="M135" s="8" t="str">
        <f t="shared" si="71"/>
        <v/>
      </c>
      <c r="N135" s="8" t="str">
        <f t="shared" si="72"/>
        <v/>
      </c>
      <c r="O135" s="1" t="str">
        <f t="shared" si="73"/>
        <v/>
      </c>
      <c r="P135" s="35" t="str">
        <f t="shared" si="74"/>
        <v/>
      </c>
      <c r="Q135" s="35" t="str">
        <f t="shared" si="77"/>
        <v/>
      </c>
      <c r="R135" s="6">
        <f t="shared" si="78"/>
        <v>0</v>
      </c>
      <c r="S135" s="6">
        <f>IF(AND(D135&lt;=L$4,P135&lt;&gt;"Y"),IF(N135&lt;VLOOKUP(O135,Runners!A$5:CY$183,S$1,FALSE),IF(Y$2="zero",0,Y$2),0),0)</f>
        <v>0</v>
      </c>
      <c r="T135" s="6">
        <f t="shared" si="79"/>
        <v>0</v>
      </c>
      <c r="U135" s="2"/>
      <c r="V135" s="2" t="str">
        <f>IF(O135&lt;&gt;"",VLOOKUP(O135,Runners!DE$5:DR$183,V$1,FALSE),"")</f>
        <v/>
      </c>
      <c r="W135" s="19" t="str">
        <f t="shared" si="80"/>
        <v/>
      </c>
    </row>
    <row r="136" spans="1:23" x14ac:dyDescent="0.25">
      <c r="C136" s="3">
        <f>IF(A136&lt;&gt;"",VLOOKUP(A136,Runners!A$5:AX$183,C$1,FALSE),0)</f>
        <v>0</v>
      </c>
      <c r="D136" s="6">
        <f t="shared" si="57"/>
        <v>133</v>
      </c>
      <c r="E136" s="2"/>
      <c r="F136" s="2">
        <f t="shared" si="75"/>
        <v>0</v>
      </c>
      <c r="J136" s="1">
        <f t="shared" si="76"/>
        <v>0</v>
      </c>
      <c r="M136" s="8" t="str">
        <f t="shared" si="71"/>
        <v/>
      </c>
      <c r="N136" s="8" t="str">
        <f t="shared" si="72"/>
        <v/>
      </c>
      <c r="O136" s="1" t="str">
        <f t="shared" si="73"/>
        <v/>
      </c>
      <c r="P136" s="35" t="str">
        <f t="shared" si="74"/>
        <v/>
      </c>
      <c r="Q136" s="35" t="str">
        <f t="shared" si="77"/>
        <v/>
      </c>
      <c r="R136" s="6">
        <f t="shared" si="78"/>
        <v>0</v>
      </c>
      <c r="S136" s="6">
        <f>IF(AND(D136&lt;=L$4,P136&lt;&gt;"Y"),IF(N136&lt;VLOOKUP(O136,Runners!A$5:CY$183,S$1,FALSE),IF(Y$2="zero",0,Y$2),0),0)</f>
        <v>0</v>
      </c>
      <c r="T136" s="6">
        <f t="shared" si="79"/>
        <v>0</v>
      </c>
      <c r="U136" s="2"/>
      <c r="V136" s="2" t="str">
        <f>IF(O136&lt;&gt;"",VLOOKUP(O136,Runners!DE$5:DR$183,V$1,FALSE),"")</f>
        <v/>
      </c>
      <c r="W136" s="19" t="str">
        <f t="shared" si="80"/>
        <v/>
      </c>
    </row>
    <row r="137" spans="1:23" x14ac:dyDescent="0.25">
      <c r="C137" s="3">
        <f>IF(A137&lt;&gt;"",VLOOKUP(A137,Runners!A$5:AX$183,C$1,FALSE),0)</f>
        <v>0</v>
      </c>
      <c r="D137" s="6">
        <f t="shared" si="57"/>
        <v>134</v>
      </c>
      <c r="E137" s="2"/>
      <c r="F137" s="2">
        <f t="shared" si="75"/>
        <v>0</v>
      </c>
      <c r="J137" s="1">
        <f t="shared" si="76"/>
        <v>0</v>
      </c>
      <c r="M137" s="8" t="str">
        <f t="shared" si="71"/>
        <v/>
      </c>
      <c r="N137" s="8" t="str">
        <f t="shared" si="72"/>
        <v/>
      </c>
      <c r="O137" s="1" t="str">
        <f t="shared" si="73"/>
        <v/>
      </c>
      <c r="P137" s="35" t="str">
        <f t="shared" si="74"/>
        <v/>
      </c>
      <c r="Q137" s="35" t="str">
        <f t="shared" si="77"/>
        <v/>
      </c>
      <c r="R137" s="6">
        <f t="shared" si="78"/>
        <v>0</v>
      </c>
      <c r="S137" s="6">
        <f>IF(AND(D137&lt;=L$4,P137&lt;&gt;"Y"),IF(N137&lt;VLOOKUP(O137,Runners!A$5:CY$183,S$1,FALSE),IF(Y$2="zero",0,Y$2),0),0)</f>
        <v>0</v>
      </c>
      <c r="T137" s="6">
        <f t="shared" si="79"/>
        <v>0</v>
      </c>
      <c r="U137" s="2"/>
      <c r="V137" s="2" t="str">
        <f>IF(O137&lt;&gt;"",VLOOKUP(O137,Runners!DE$5:DR$183,V$1,FALSE),"")</f>
        <v/>
      </c>
      <c r="W137" s="19" t="str">
        <f t="shared" si="80"/>
        <v/>
      </c>
    </row>
    <row r="138" spans="1:23" x14ac:dyDescent="0.25">
      <c r="C138" s="3">
        <f>IF(A138&lt;&gt;"",VLOOKUP(A138,Runners!A$5:AX$183,C$1,FALSE),0)</f>
        <v>0</v>
      </c>
      <c r="D138" s="6">
        <f t="shared" si="57"/>
        <v>135</v>
      </c>
      <c r="E138" s="2"/>
      <c r="F138" s="2">
        <f t="shared" si="75"/>
        <v>0</v>
      </c>
      <c r="J138" s="1">
        <f t="shared" si="76"/>
        <v>0</v>
      </c>
      <c r="M138" s="8" t="str">
        <f t="shared" si="71"/>
        <v/>
      </c>
      <c r="N138" s="8" t="str">
        <f t="shared" si="72"/>
        <v/>
      </c>
      <c r="O138" s="1" t="str">
        <f t="shared" si="73"/>
        <v/>
      </c>
      <c r="P138" s="35" t="str">
        <f t="shared" si="74"/>
        <v/>
      </c>
      <c r="Q138" s="35" t="str">
        <f t="shared" si="77"/>
        <v/>
      </c>
      <c r="R138" s="6">
        <f t="shared" si="78"/>
        <v>0</v>
      </c>
      <c r="S138" s="6">
        <f>IF(AND(D138&lt;=L$4,P138&lt;&gt;"Y"),IF(N138&lt;VLOOKUP(O138,Runners!A$5:CY$183,S$1,FALSE),IF(Y$2="zero",0,Y$2),0),0)</f>
        <v>0</v>
      </c>
      <c r="T138" s="6">
        <f t="shared" si="79"/>
        <v>0</v>
      </c>
      <c r="U138" s="2"/>
      <c r="V138" s="2" t="str">
        <f>IF(O138&lt;&gt;"",VLOOKUP(O138,Runners!DE$5:DR$183,V$1,FALSE),"")</f>
        <v/>
      </c>
      <c r="W138" s="19" t="str">
        <f t="shared" si="80"/>
        <v/>
      </c>
    </row>
    <row r="139" spans="1:23" x14ac:dyDescent="0.25">
      <c r="C139" s="3">
        <f>IF(A139&lt;&gt;"",VLOOKUP(A139,Runners!A$5:AX$183,C$1,FALSE),0)</f>
        <v>0</v>
      </c>
      <c r="D139" s="6">
        <f t="shared" si="57"/>
        <v>136</v>
      </c>
      <c r="E139" s="2"/>
      <c r="F139" s="2">
        <f t="shared" ref="F139:F147" si="81">IF(E139&gt;0,E139-C139,0)</f>
        <v>0</v>
      </c>
      <c r="J139" s="1">
        <f t="shared" ref="J139:J147" si="82">A139</f>
        <v>0</v>
      </c>
      <c r="M139" s="8" t="str">
        <f t="shared" si="71"/>
        <v/>
      </c>
      <c r="N139" s="8" t="str">
        <f t="shared" si="72"/>
        <v/>
      </c>
      <c r="O139" s="1" t="str">
        <f t="shared" si="73"/>
        <v/>
      </c>
      <c r="P139" s="35" t="str">
        <f t="shared" si="74"/>
        <v/>
      </c>
      <c r="Q139" s="35" t="str">
        <f t="shared" ref="Q139:Q147" si="83">IF(D139&lt;=L$4,IF(P139="Y",Q138,Q138-1),"")</f>
        <v/>
      </c>
      <c r="R139" s="6">
        <f t="shared" ref="R139:R147" si="84">IF(Q139=Q138,0,IF(Q139&gt;0,Q139,1))</f>
        <v>0</v>
      </c>
      <c r="S139" s="6">
        <f>IF(AND(D139&lt;=L$4,P139&lt;&gt;"Y"),IF(N139&lt;VLOOKUP(O139,Runners!A$5:CY$183,S$1,FALSE),IF(Y$2="zero",0,Y$2),0),0)</f>
        <v>0</v>
      </c>
      <c r="T139" s="6">
        <f t="shared" ref="T139:T147" si="85">IF(AND(D139&lt;=L$4,P139&lt;&gt;"Y"),S139+R139,0)</f>
        <v>0</v>
      </c>
      <c r="U139" s="2"/>
      <c r="V139" s="2" t="str">
        <f>IF(O139&lt;&gt;"",VLOOKUP(O139,Runners!DE$5:DR$183,V$1,FALSE),"")</f>
        <v/>
      </c>
      <c r="W139" s="19" t="str">
        <f t="shared" ref="W139:W147" si="86">IF(O139&lt;&gt;"",(V139-N139)/V139,"")</f>
        <v/>
      </c>
    </row>
    <row r="140" spans="1:23" x14ac:dyDescent="0.25">
      <c r="A140" s="36"/>
      <c r="C140" s="3">
        <f>IF(A140&lt;&gt;"",VLOOKUP(A140,Runners!A$5:AX$183,C$1,FALSE),0)</f>
        <v>0</v>
      </c>
      <c r="D140" s="6">
        <f t="shared" si="57"/>
        <v>137</v>
      </c>
      <c r="E140" s="2"/>
      <c r="F140" s="2">
        <f t="shared" si="81"/>
        <v>0</v>
      </c>
      <c r="J140" s="1">
        <f t="shared" si="82"/>
        <v>0</v>
      </c>
      <c r="M140" s="8" t="str">
        <f t="shared" si="71"/>
        <v/>
      </c>
      <c r="N140" s="8" t="str">
        <f t="shared" si="72"/>
        <v/>
      </c>
      <c r="O140" s="1" t="str">
        <f t="shared" si="73"/>
        <v/>
      </c>
      <c r="P140" s="35" t="str">
        <f t="shared" si="74"/>
        <v/>
      </c>
      <c r="Q140" s="35" t="str">
        <f t="shared" si="83"/>
        <v/>
      </c>
      <c r="R140" s="6">
        <f t="shared" si="84"/>
        <v>0</v>
      </c>
      <c r="S140" s="6">
        <f>IF(AND(D140&lt;=L$4,P140&lt;&gt;"Y"),IF(N140&lt;VLOOKUP(O140,Runners!A$5:CY$183,S$1,FALSE),IF(Y$2="zero",0,Y$2),0),0)</f>
        <v>0</v>
      </c>
      <c r="T140" s="6">
        <f t="shared" si="85"/>
        <v>0</v>
      </c>
      <c r="U140" s="2"/>
      <c r="V140" s="2" t="str">
        <f>IF(O140&lt;&gt;"",VLOOKUP(O140,Runners!DE$5:DR$183,V$1,FALSE),"")</f>
        <v/>
      </c>
      <c r="W140" s="19" t="str">
        <f t="shared" si="86"/>
        <v/>
      </c>
    </row>
    <row r="141" spans="1:23" x14ac:dyDescent="0.25">
      <c r="C141" s="3">
        <f>IF(A141&lt;&gt;"",VLOOKUP(A141,Runners!A$5:AX$183,C$1,FALSE),0)</f>
        <v>0</v>
      </c>
      <c r="D141" s="6">
        <f t="shared" si="57"/>
        <v>138</v>
      </c>
      <c r="E141" s="2"/>
      <c r="F141" s="2">
        <f t="shared" si="81"/>
        <v>0</v>
      </c>
      <c r="J141" s="1">
        <f t="shared" si="82"/>
        <v>0</v>
      </c>
      <c r="M141" s="8" t="str">
        <f t="shared" si="71"/>
        <v/>
      </c>
      <c r="N141" s="8" t="str">
        <f t="shared" si="72"/>
        <v/>
      </c>
      <c r="O141" s="1" t="str">
        <f t="shared" si="73"/>
        <v/>
      </c>
      <c r="P141" s="35" t="str">
        <f t="shared" si="74"/>
        <v/>
      </c>
      <c r="Q141" s="35" t="str">
        <f t="shared" si="83"/>
        <v/>
      </c>
      <c r="R141" s="6">
        <f t="shared" si="84"/>
        <v>0</v>
      </c>
      <c r="S141" s="6">
        <f>IF(AND(D141&lt;=L$4,P141&lt;&gt;"Y"),IF(N141&lt;VLOOKUP(O141,Runners!A$5:CY$183,S$1,FALSE),IF(Y$2="zero",0,Y$2),0),0)</f>
        <v>0</v>
      </c>
      <c r="T141" s="6">
        <f t="shared" si="85"/>
        <v>0</v>
      </c>
      <c r="U141" s="2"/>
      <c r="V141" s="2" t="str">
        <f>IF(O141&lt;&gt;"",VLOOKUP(O141,Runners!DE$5:DR$183,V$1,FALSE),"")</f>
        <v/>
      </c>
      <c r="W141" s="19" t="str">
        <f t="shared" si="86"/>
        <v/>
      </c>
    </row>
    <row r="142" spans="1:23" x14ac:dyDescent="0.25">
      <c r="C142" s="3">
        <f>IF(A142&lt;&gt;"",VLOOKUP(A142,Runners!A$5:AX$183,C$1,FALSE),0)</f>
        <v>0</v>
      </c>
      <c r="D142" s="6">
        <f t="shared" si="57"/>
        <v>139</v>
      </c>
      <c r="E142" s="2"/>
      <c r="F142" s="2">
        <f t="shared" si="81"/>
        <v>0</v>
      </c>
      <c r="J142" s="1">
        <f t="shared" si="82"/>
        <v>0</v>
      </c>
      <c r="M142" s="8" t="str">
        <f t="shared" si="71"/>
        <v/>
      </c>
      <c r="N142" s="8" t="str">
        <f t="shared" si="72"/>
        <v/>
      </c>
      <c r="O142" s="1" t="str">
        <f t="shared" si="73"/>
        <v/>
      </c>
      <c r="P142" s="35" t="str">
        <f t="shared" si="74"/>
        <v/>
      </c>
      <c r="Q142" s="35" t="str">
        <f t="shared" si="83"/>
        <v/>
      </c>
      <c r="R142" s="6">
        <f t="shared" si="84"/>
        <v>0</v>
      </c>
      <c r="S142" s="6">
        <f>IF(AND(D142&lt;=L$4,P142&lt;&gt;"Y"),IF(N142&lt;VLOOKUP(O142,Runners!A$5:CY$183,S$1,FALSE),IF(Y$2="zero",0,Y$2),0),0)</f>
        <v>0</v>
      </c>
      <c r="T142" s="6">
        <f t="shared" si="85"/>
        <v>0</v>
      </c>
      <c r="U142" s="2"/>
      <c r="V142" s="2" t="str">
        <f>IF(O142&lt;&gt;"",VLOOKUP(O142,Runners!DE$5:DR$183,V$1,FALSE),"")</f>
        <v/>
      </c>
      <c r="W142" s="19" t="str">
        <f t="shared" si="86"/>
        <v/>
      </c>
    </row>
    <row r="143" spans="1:23" x14ac:dyDescent="0.25">
      <c r="C143" s="3">
        <f>IF(A143&lt;&gt;"",VLOOKUP(A143,Runners!A$5:AX$183,C$1,FALSE),0)</f>
        <v>0</v>
      </c>
      <c r="D143" s="6">
        <f t="shared" si="57"/>
        <v>140</v>
      </c>
      <c r="E143" s="2"/>
      <c r="F143" s="2">
        <f t="shared" si="81"/>
        <v>0</v>
      </c>
      <c r="J143" s="1">
        <f t="shared" si="82"/>
        <v>0</v>
      </c>
      <c r="M143" s="8" t="str">
        <f t="shared" si="71"/>
        <v/>
      </c>
      <c r="N143" s="8" t="str">
        <f t="shared" si="72"/>
        <v/>
      </c>
      <c r="O143" s="1" t="str">
        <f t="shared" si="73"/>
        <v/>
      </c>
      <c r="P143" s="35" t="str">
        <f t="shared" si="74"/>
        <v/>
      </c>
      <c r="Q143" s="35" t="str">
        <f t="shared" si="83"/>
        <v/>
      </c>
      <c r="R143" s="6">
        <f t="shared" si="84"/>
        <v>0</v>
      </c>
      <c r="S143" s="6">
        <f>IF(AND(D143&lt;=L$4,P143&lt;&gt;"Y"),IF(N143&lt;VLOOKUP(O143,Runners!A$5:CY$183,S$1,FALSE),IF(Y$2="zero",0,Y$2),0),0)</f>
        <v>0</v>
      </c>
      <c r="T143" s="6">
        <f t="shared" si="85"/>
        <v>0</v>
      </c>
      <c r="U143" s="2"/>
      <c r="V143" s="2" t="str">
        <f>IF(O143&lt;&gt;"",VLOOKUP(O143,Runners!DE$5:DR$183,V$1,FALSE),"")</f>
        <v/>
      </c>
      <c r="W143" s="19" t="str">
        <f t="shared" si="86"/>
        <v/>
      </c>
    </row>
    <row r="144" spans="1:23" x14ac:dyDescent="0.25">
      <c r="B144" s="3"/>
      <c r="C144" s="3">
        <f>IF(A144&lt;&gt;"",VLOOKUP(A144,Runners!A$5:AX$183,C$1,FALSE),0)</f>
        <v>0</v>
      </c>
      <c r="D144" s="6">
        <f t="shared" si="57"/>
        <v>141</v>
      </c>
      <c r="E144" s="2"/>
      <c r="F144" s="2">
        <f t="shared" si="81"/>
        <v>0</v>
      </c>
      <c r="J144" s="1">
        <f t="shared" si="82"/>
        <v>0</v>
      </c>
      <c r="M144" s="8" t="str">
        <f t="shared" si="71"/>
        <v/>
      </c>
      <c r="N144" s="8" t="str">
        <f t="shared" si="72"/>
        <v/>
      </c>
      <c r="O144" s="1" t="str">
        <f t="shared" si="73"/>
        <v/>
      </c>
      <c r="P144" s="35" t="str">
        <f t="shared" si="74"/>
        <v/>
      </c>
      <c r="Q144" s="35" t="str">
        <f t="shared" si="83"/>
        <v/>
      </c>
      <c r="R144" s="6">
        <f t="shared" si="84"/>
        <v>0</v>
      </c>
      <c r="S144" s="6">
        <f>IF(AND(D144&lt;=L$4,P144&lt;&gt;"Y"),IF(N144&lt;VLOOKUP(O144,Runners!A$5:CY$183,S$1,FALSE),IF(Y$2="zero",0,Y$2),0),0)</f>
        <v>0</v>
      </c>
      <c r="T144" s="6">
        <f t="shared" si="85"/>
        <v>0</v>
      </c>
      <c r="U144" s="2"/>
      <c r="V144" s="2" t="str">
        <f>IF(O144&lt;&gt;"",VLOOKUP(O144,Runners!DE$5:DR$183,V$1,FALSE),"")</f>
        <v/>
      </c>
      <c r="W144" s="19" t="str">
        <f t="shared" si="86"/>
        <v/>
      </c>
    </row>
    <row r="145" spans="2:23" x14ac:dyDescent="0.25">
      <c r="C145" s="3">
        <f>IF(A145&lt;&gt;"",VLOOKUP(A145,Runners!A$5:AX$183,C$1,FALSE),0)</f>
        <v>0</v>
      </c>
      <c r="D145" s="6">
        <f t="shared" si="57"/>
        <v>142</v>
      </c>
      <c r="E145" s="2"/>
      <c r="F145" s="2">
        <f t="shared" si="81"/>
        <v>0</v>
      </c>
      <c r="J145" s="1">
        <f t="shared" si="82"/>
        <v>0</v>
      </c>
      <c r="M145" s="8" t="str">
        <f t="shared" si="71"/>
        <v/>
      </c>
      <c r="N145" s="8" t="str">
        <f t="shared" si="72"/>
        <v/>
      </c>
      <c r="O145" s="1" t="str">
        <f t="shared" si="73"/>
        <v/>
      </c>
      <c r="P145" s="35" t="str">
        <f t="shared" si="74"/>
        <v/>
      </c>
      <c r="Q145" s="35" t="str">
        <f t="shared" si="83"/>
        <v/>
      </c>
      <c r="R145" s="6">
        <f t="shared" si="84"/>
        <v>0</v>
      </c>
      <c r="S145" s="6">
        <f>IF(AND(D145&lt;=L$4,P145&lt;&gt;"Y"),IF(N145&lt;VLOOKUP(O145,Runners!A$5:CY$183,S$1,FALSE),IF(Y$2="zero",0,Y$2),0),0)</f>
        <v>0</v>
      </c>
      <c r="T145" s="6">
        <f t="shared" si="85"/>
        <v>0</v>
      </c>
      <c r="U145" s="2"/>
      <c r="V145" s="2" t="str">
        <f>IF(O145&lt;&gt;"",VLOOKUP(O145,Runners!DE$5:DR$183,V$1,FALSE),"")</f>
        <v/>
      </c>
      <c r="W145" s="19" t="str">
        <f t="shared" si="86"/>
        <v/>
      </c>
    </row>
    <row r="146" spans="2:23" x14ac:dyDescent="0.25">
      <c r="C146" s="3">
        <f>IF(A146&lt;&gt;"",VLOOKUP(A146,Runners!A$5:AX$183,C$1,FALSE),0)</f>
        <v>0</v>
      </c>
      <c r="D146" s="6">
        <f t="shared" si="57"/>
        <v>143</v>
      </c>
      <c r="E146" s="2"/>
      <c r="F146" s="2">
        <f t="shared" si="81"/>
        <v>0</v>
      </c>
      <c r="J146" s="1">
        <f t="shared" si="82"/>
        <v>0</v>
      </c>
      <c r="M146" s="8" t="str">
        <f t="shared" si="71"/>
        <v/>
      </c>
      <c r="N146" s="8" t="str">
        <f t="shared" si="72"/>
        <v/>
      </c>
      <c r="O146" s="1" t="str">
        <f t="shared" si="73"/>
        <v/>
      </c>
      <c r="P146" s="35" t="str">
        <f t="shared" si="74"/>
        <v/>
      </c>
      <c r="Q146" s="35" t="str">
        <f t="shared" si="83"/>
        <v/>
      </c>
      <c r="R146" s="6">
        <f t="shared" si="84"/>
        <v>0</v>
      </c>
      <c r="S146" s="6">
        <f>IF(AND(D146&lt;=L$4,P146&lt;&gt;"Y"),IF(N146&lt;VLOOKUP(O146,Runners!A$5:CY$183,S$1,FALSE),IF(Y$2="zero",0,Y$2),0),0)</f>
        <v>0</v>
      </c>
      <c r="T146" s="6">
        <f t="shared" si="85"/>
        <v>0</v>
      </c>
      <c r="U146" s="2"/>
      <c r="V146" s="2" t="str">
        <f>IF(O146&lt;&gt;"",VLOOKUP(O146,Runners!DE$5:DR$183,V$1,FALSE),"")</f>
        <v/>
      </c>
      <c r="W146" s="19" t="str">
        <f t="shared" si="86"/>
        <v/>
      </c>
    </row>
    <row r="147" spans="2:23" x14ac:dyDescent="0.25">
      <c r="C147" s="3">
        <f>IF(A147&lt;&gt;"",VLOOKUP(A147,Runners!A$5:AX$183,C$1,FALSE),0)</f>
        <v>0</v>
      </c>
      <c r="D147" s="6">
        <f t="shared" si="57"/>
        <v>144</v>
      </c>
      <c r="E147" s="2"/>
      <c r="F147" s="2">
        <f t="shared" si="81"/>
        <v>0</v>
      </c>
      <c r="J147" s="1">
        <f t="shared" si="82"/>
        <v>0</v>
      </c>
      <c r="M147" s="8" t="str">
        <f t="shared" si="71"/>
        <v/>
      </c>
      <c r="N147" s="8" t="str">
        <f t="shared" si="72"/>
        <v/>
      </c>
      <c r="O147" s="1" t="str">
        <f t="shared" si="73"/>
        <v/>
      </c>
      <c r="P147" s="35" t="str">
        <f t="shared" si="74"/>
        <v/>
      </c>
      <c r="Q147" s="35" t="str">
        <f t="shared" si="83"/>
        <v/>
      </c>
      <c r="R147" s="6">
        <f t="shared" si="84"/>
        <v>0</v>
      </c>
      <c r="S147" s="6">
        <f>IF(AND(D147&lt;=L$4,P147&lt;&gt;"Y"),IF(N147&lt;VLOOKUP(O147,Runners!A$5:CY$183,S$1,FALSE),IF(Y$2="zero",0,Y$2),0),0)</f>
        <v>0</v>
      </c>
      <c r="T147" s="6">
        <f t="shared" si="85"/>
        <v>0</v>
      </c>
      <c r="U147" s="2"/>
      <c r="V147" s="2" t="str">
        <f>IF(O147&lt;&gt;"",VLOOKUP(O147,Runners!DE$5:DR$183,V$1,FALSE),"")</f>
        <v/>
      </c>
      <c r="W147" s="19" t="str">
        <f t="shared" si="86"/>
        <v/>
      </c>
    </row>
    <row r="148" spans="2:23" x14ac:dyDescent="0.25">
      <c r="C148" s="3">
        <f>IF(A148&lt;&gt;"",VLOOKUP(A148,Runners!A$5:AX$183,C$1,FALSE),0)</f>
        <v>0</v>
      </c>
      <c r="D148" s="6">
        <f t="shared" si="57"/>
        <v>145</v>
      </c>
      <c r="E148" s="2"/>
      <c r="F148" s="2">
        <f t="shared" ref="F148:F180" si="87">IF(E148&gt;0,E148-C148,0)</f>
        <v>0</v>
      </c>
      <c r="J148" s="1">
        <f t="shared" ref="J148:J170" si="88">A148</f>
        <v>0</v>
      </c>
      <c r="M148" s="8" t="str">
        <f t="shared" si="71"/>
        <v/>
      </c>
      <c r="N148" s="8" t="str">
        <f t="shared" si="72"/>
        <v/>
      </c>
      <c r="O148" s="1" t="str">
        <f t="shared" si="73"/>
        <v/>
      </c>
      <c r="P148" s="35" t="str">
        <f t="shared" si="74"/>
        <v/>
      </c>
      <c r="Q148" s="35" t="str">
        <f t="shared" ref="Q148:Q170" si="89">IF(D148&lt;=L$4,IF(P148="Y",Q147,Q147-1),"")</f>
        <v/>
      </c>
      <c r="R148" s="6">
        <f t="shared" ref="R148:R203" si="90">IF(Q148=Q147,0,IF(Q148&gt;0,Q148,1))</f>
        <v>0</v>
      </c>
      <c r="S148" s="6">
        <f>IF(AND(D148&lt;=L$4,P148&lt;&gt;"Y"),IF(N148&lt;VLOOKUP(O148,Runners!A$5:CY$183,S$1,FALSE),IF(Y$2="zero",0,Y$2),0),0)</f>
        <v>0</v>
      </c>
      <c r="T148" s="6">
        <f t="shared" ref="T148:T170" si="91">IF(AND(D148&lt;=L$4,P148&lt;&gt;"Y"),S148+R148,0)</f>
        <v>0</v>
      </c>
      <c r="U148" s="2"/>
      <c r="V148" s="2" t="str">
        <f>IF(O148&lt;&gt;"",VLOOKUP(O148,Runners!DE$5:DR$183,V$1,FALSE),"")</f>
        <v/>
      </c>
      <c r="W148" s="19" t="str">
        <f t="shared" ref="W148:W170" si="92">IF(O148&lt;&gt;"",(V148-N148)/V148,"")</f>
        <v/>
      </c>
    </row>
    <row r="149" spans="2:23" x14ac:dyDescent="0.25">
      <c r="B149" s="3"/>
      <c r="C149" s="3">
        <f>IF(A149&lt;&gt;"",VLOOKUP(A149,Runners!A$5:AX$183,C$1,FALSE),0)</f>
        <v>0</v>
      </c>
      <c r="D149" s="6">
        <f t="shared" si="57"/>
        <v>146</v>
      </c>
      <c r="E149" s="2"/>
      <c r="F149" s="2">
        <f t="shared" si="87"/>
        <v>0</v>
      </c>
      <c r="J149" s="1">
        <f t="shared" si="88"/>
        <v>0</v>
      </c>
      <c r="M149" s="8" t="str">
        <f t="shared" si="71"/>
        <v/>
      </c>
      <c r="N149" s="8" t="str">
        <f t="shared" si="72"/>
        <v/>
      </c>
      <c r="O149" s="1" t="str">
        <f t="shared" si="73"/>
        <v/>
      </c>
      <c r="P149" s="35" t="str">
        <f t="shared" si="74"/>
        <v/>
      </c>
      <c r="Q149" s="35" t="str">
        <f t="shared" si="89"/>
        <v/>
      </c>
      <c r="R149" s="6">
        <f t="shared" si="90"/>
        <v>0</v>
      </c>
      <c r="S149" s="6">
        <f>IF(AND(D149&lt;=L$4,P149&lt;&gt;"Y"),IF(N149&lt;VLOOKUP(O149,Runners!A$5:CY$183,S$1,FALSE),IF(Y$2="zero",0,Y$2),0),0)</f>
        <v>0</v>
      </c>
      <c r="T149" s="6">
        <f t="shared" si="91"/>
        <v>0</v>
      </c>
      <c r="U149" s="2"/>
      <c r="V149" s="2" t="str">
        <f>IF(O149&lt;&gt;"",VLOOKUP(O149,Runners!DE$5:DR$183,V$1,FALSE),"")</f>
        <v/>
      </c>
      <c r="W149" s="19" t="str">
        <f t="shared" si="92"/>
        <v/>
      </c>
    </row>
    <row r="150" spans="2:23" x14ac:dyDescent="0.25">
      <c r="C150" s="3">
        <f>IF(A150&lt;&gt;"",VLOOKUP(A150,Runners!A$5:AX$183,C$1,FALSE),0)</f>
        <v>0</v>
      </c>
      <c r="D150" s="6">
        <f t="shared" si="57"/>
        <v>147</v>
      </c>
      <c r="E150" s="2"/>
      <c r="F150" s="2">
        <f t="shared" si="87"/>
        <v>0</v>
      </c>
      <c r="J150" s="1">
        <f t="shared" si="88"/>
        <v>0</v>
      </c>
      <c r="M150" s="8" t="str">
        <f t="shared" si="71"/>
        <v/>
      </c>
      <c r="N150" s="8" t="str">
        <f t="shared" si="72"/>
        <v/>
      </c>
      <c r="O150" s="1" t="str">
        <f t="shared" si="73"/>
        <v/>
      </c>
      <c r="P150" s="35" t="str">
        <f t="shared" si="74"/>
        <v/>
      </c>
      <c r="Q150" s="35" t="str">
        <f t="shared" si="89"/>
        <v/>
      </c>
      <c r="R150" s="6">
        <f t="shared" si="90"/>
        <v>0</v>
      </c>
      <c r="S150" s="6">
        <f>IF(AND(D150&lt;=L$4,P150&lt;&gt;"Y"),IF(N150&lt;VLOOKUP(O150,Runners!A$5:CY$183,S$1,FALSE),IF(Y$2="zero",0,Y$2),0),0)</f>
        <v>0</v>
      </c>
      <c r="T150" s="6">
        <f t="shared" si="91"/>
        <v>0</v>
      </c>
      <c r="U150" s="2"/>
      <c r="V150" s="2" t="str">
        <f>IF(O150&lt;&gt;"",VLOOKUP(O150,Runners!DE$5:DR$183,V$1,FALSE),"")</f>
        <v/>
      </c>
      <c r="W150" s="19" t="str">
        <f t="shared" si="92"/>
        <v/>
      </c>
    </row>
    <row r="151" spans="2:23" x14ac:dyDescent="0.25">
      <c r="C151" s="3">
        <f>IF(A151&lt;&gt;"",VLOOKUP(A151,Runners!A$5:AX$183,C$1,FALSE),0)</f>
        <v>0</v>
      </c>
      <c r="D151" s="6">
        <f t="shared" si="57"/>
        <v>148</v>
      </c>
      <c r="E151" s="2"/>
      <c r="F151" s="2">
        <f t="shared" si="87"/>
        <v>0</v>
      </c>
      <c r="J151" s="1">
        <f t="shared" si="88"/>
        <v>0</v>
      </c>
      <c r="M151" s="8" t="str">
        <f t="shared" si="71"/>
        <v/>
      </c>
      <c r="N151" s="8" t="str">
        <f t="shared" si="72"/>
        <v/>
      </c>
      <c r="O151" s="1" t="str">
        <f t="shared" si="73"/>
        <v/>
      </c>
      <c r="P151" s="35" t="str">
        <f t="shared" si="74"/>
        <v/>
      </c>
      <c r="Q151" s="35" t="str">
        <f t="shared" si="89"/>
        <v/>
      </c>
      <c r="R151" s="6">
        <f t="shared" si="90"/>
        <v>0</v>
      </c>
      <c r="S151" s="6">
        <f>IF(AND(D151&lt;=L$4,P151&lt;&gt;"Y"),IF(N151&lt;VLOOKUP(O151,Runners!A$5:CY$183,S$1,FALSE),IF(Y$2="zero",0,Y$2),0),0)</f>
        <v>0</v>
      </c>
      <c r="T151" s="6">
        <f t="shared" si="91"/>
        <v>0</v>
      </c>
      <c r="U151" s="2"/>
      <c r="V151" s="2" t="str">
        <f>IF(O151&lt;&gt;"",VLOOKUP(O151,Runners!DE$5:DR$183,V$1,FALSE),"")</f>
        <v/>
      </c>
      <c r="W151" s="19" t="str">
        <f t="shared" si="92"/>
        <v/>
      </c>
    </row>
    <row r="152" spans="2:23" x14ac:dyDescent="0.25">
      <c r="C152" s="3">
        <f>IF(A152&lt;&gt;"",VLOOKUP(A152,Runners!A$5:AX$183,C$1,FALSE),0)</f>
        <v>0</v>
      </c>
      <c r="D152" s="6">
        <f t="shared" si="57"/>
        <v>149</v>
      </c>
      <c r="E152" s="2"/>
      <c r="F152" s="2">
        <f t="shared" si="87"/>
        <v>0</v>
      </c>
      <c r="J152" s="1">
        <f t="shared" si="88"/>
        <v>0</v>
      </c>
      <c r="M152" s="8" t="str">
        <f t="shared" si="71"/>
        <v/>
      </c>
      <c r="N152" s="8" t="str">
        <f t="shared" si="72"/>
        <v/>
      </c>
      <c r="O152" s="1" t="str">
        <f t="shared" si="73"/>
        <v/>
      </c>
      <c r="P152" s="35" t="str">
        <f t="shared" si="74"/>
        <v/>
      </c>
      <c r="Q152" s="35" t="str">
        <f t="shared" si="89"/>
        <v/>
      </c>
      <c r="R152" s="6">
        <f t="shared" si="90"/>
        <v>0</v>
      </c>
      <c r="S152" s="6">
        <f>IF(AND(D152&lt;=L$4,P152&lt;&gt;"Y"),IF(N152&lt;VLOOKUP(O152,Runners!A$5:CY$183,S$1,FALSE),IF(Y$2="zero",0,Y$2),0),0)</f>
        <v>0</v>
      </c>
      <c r="T152" s="6">
        <f t="shared" si="91"/>
        <v>0</v>
      </c>
      <c r="U152" s="2"/>
      <c r="V152" s="2" t="str">
        <f>IF(O152&lt;&gt;"",VLOOKUP(O152,Runners!DE$5:DR$183,V$1,FALSE),"")</f>
        <v/>
      </c>
      <c r="W152" s="19" t="str">
        <f t="shared" si="92"/>
        <v/>
      </c>
    </row>
    <row r="153" spans="2:23" x14ac:dyDescent="0.25">
      <c r="C153" s="3">
        <f>IF(A153&lt;&gt;"",VLOOKUP(A153,Runners!A$5:AX$183,C$1,FALSE),0)</f>
        <v>0</v>
      </c>
      <c r="D153" s="6">
        <f t="shared" si="57"/>
        <v>150</v>
      </c>
      <c r="E153" s="2"/>
      <c r="F153" s="2">
        <f t="shared" si="87"/>
        <v>0</v>
      </c>
      <c r="J153" s="1">
        <f t="shared" si="88"/>
        <v>0</v>
      </c>
      <c r="M153" s="8" t="str">
        <f t="shared" si="71"/>
        <v/>
      </c>
      <c r="N153" s="8" t="str">
        <f t="shared" si="72"/>
        <v/>
      </c>
      <c r="O153" s="1" t="str">
        <f t="shared" si="73"/>
        <v/>
      </c>
      <c r="P153" s="35" t="str">
        <f t="shared" si="74"/>
        <v/>
      </c>
      <c r="Q153" s="35" t="str">
        <f t="shared" si="89"/>
        <v/>
      </c>
      <c r="R153" s="6">
        <f t="shared" si="90"/>
        <v>0</v>
      </c>
      <c r="S153" s="6">
        <f>IF(AND(D153&lt;=L$4,P153&lt;&gt;"Y"),IF(N153&lt;VLOOKUP(O153,Runners!A$5:CY$183,S$1,FALSE),IF(Y$2="zero",0,Y$2),0),0)</f>
        <v>0</v>
      </c>
      <c r="T153" s="6">
        <f t="shared" si="91"/>
        <v>0</v>
      </c>
      <c r="U153" s="2"/>
      <c r="V153" s="2" t="str">
        <f>IF(O153&lt;&gt;"",VLOOKUP(O153,Runners!DE$5:DR$183,V$1,FALSE),"")</f>
        <v/>
      </c>
      <c r="W153" s="19" t="str">
        <f t="shared" si="92"/>
        <v/>
      </c>
    </row>
    <row r="154" spans="2:23" x14ac:dyDescent="0.25">
      <c r="C154" s="3">
        <f>IF(A154&lt;&gt;"",VLOOKUP(A154,Runners!A$5:AX$183,C$1,FALSE),0)</f>
        <v>0</v>
      </c>
      <c r="D154" s="6">
        <f t="shared" si="57"/>
        <v>151</v>
      </c>
      <c r="E154" s="2"/>
      <c r="F154" s="2">
        <f t="shared" si="87"/>
        <v>0</v>
      </c>
      <c r="J154" s="1">
        <f t="shared" si="88"/>
        <v>0</v>
      </c>
      <c r="M154" s="8" t="str">
        <f t="shared" si="71"/>
        <v/>
      </c>
      <c r="N154" s="8" t="str">
        <f t="shared" si="72"/>
        <v/>
      </c>
      <c r="O154" s="1" t="str">
        <f t="shared" si="73"/>
        <v/>
      </c>
      <c r="P154" s="35" t="str">
        <f t="shared" si="74"/>
        <v/>
      </c>
      <c r="Q154" s="35" t="str">
        <f t="shared" si="89"/>
        <v/>
      </c>
      <c r="R154" s="6">
        <f t="shared" si="90"/>
        <v>0</v>
      </c>
      <c r="S154" s="6">
        <f>IF(AND(D154&lt;=L$4,P154&lt;&gt;"Y"),IF(N154&lt;VLOOKUP(O154,Runners!A$5:CY$183,S$1,FALSE),IF(Y$2="zero",0,Y$2),0),0)</f>
        <v>0</v>
      </c>
      <c r="T154" s="6">
        <f t="shared" si="91"/>
        <v>0</v>
      </c>
      <c r="U154" s="2"/>
      <c r="V154" s="2" t="str">
        <f>IF(O154&lt;&gt;"",VLOOKUP(O154,Runners!DE$5:DR$183,V$1,FALSE),"")</f>
        <v/>
      </c>
      <c r="W154" s="19" t="str">
        <f t="shared" si="92"/>
        <v/>
      </c>
    </row>
    <row r="155" spans="2:23" x14ac:dyDescent="0.25">
      <c r="C155" s="3">
        <f>IF(A155&lt;&gt;"",VLOOKUP(A155,Runners!A$5:AX$183,C$1,FALSE),0)</f>
        <v>0</v>
      </c>
      <c r="D155" s="6">
        <f t="shared" si="57"/>
        <v>152</v>
      </c>
      <c r="E155" s="2"/>
      <c r="F155" s="2">
        <f t="shared" si="87"/>
        <v>0</v>
      </c>
      <c r="J155" s="1">
        <f t="shared" si="88"/>
        <v>0</v>
      </c>
      <c r="M155" s="8" t="str">
        <f t="shared" si="71"/>
        <v/>
      </c>
      <c r="N155" s="8" t="str">
        <f t="shared" si="72"/>
        <v/>
      </c>
      <c r="O155" s="1" t="str">
        <f t="shared" si="73"/>
        <v/>
      </c>
      <c r="P155" s="35" t="str">
        <f t="shared" si="74"/>
        <v/>
      </c>
      <c r="Q155" s="35" t="str">
        <f t="shared" si="89"/>
        <v/>
      </c>
      <c r="R155" s="6">
        <f t="shared" si="90"/>
        <v>0</v>
      </c>
      <c r="S155" s="6">
        <f>IF(AND(D155&lt;=L$4,P155&lt;&gt;"Y"),IF(N155&lt;VLOOKUP(O155,Runners!A$5:CY$183,S$1,FALSE),IF(Y$2="zero",0,Y$2),0),0)</f>
        <v>0</v>
      </c>
      <c r="T155" s="6">
        <f t="shared" si="91"/>
        <v>0</v>
      </c>
      <c r="U155" s="2"/>
      <c r="V155" s="2" t="str">
        <f>IF(O155&lt;&gt;"",VLOOKUP(O155,Runners!DE$5:DR$183,V$1,FALSE),"")</f>
        <v/>
      </c>
      <c r="W155" s="19" t="str">
        <f t="shared" si="92"/>
        <v/>
      </c>
    </row>
    <row r="156" spans="2:23" x14ac:dyDescent="0.25">
      <c r="C156" s="3">
        <f>IF(A156&lt;&gt;"",VLOOKUP(A156,Runners!A$5:AX$183,C$1,FALSE),0)</f>
        <v>0</v>
      </c>
      <c r="D156" s="6">
        <f t="shared" si="57"/>
        <v>153</v>
      </c>
      <c r="E156" s="2"/>
      <c r="F156" s="2">
        <f t="shared" si="87"/>
        <v>0</v>
      </c>
      <c r="J156" s="1">
        <f t="shared" si="88"/>
        <v>0</v>
      </c>
      <c r="M156" s="8" t="str">
        <f t="shared" si="71"/>
        <v/>
      </c>
      <c r="N156" s="8" t="str">
        <f t="shared" si="72"/>
        <v/>
      </c>
      <c r="O156" s="1" t="str">
        <f t="shared" si="73"/>
        <v/>
      </c>
      <c r="P156" s="35" t="str">
        <f t="shared" si="74"/>
        <v/>
      </c>
      <c r="Q156" s="35" t="str">
        <f t="shared" si="89"/>
        <v/>
      </c>
      <c r="R156" s="6">
        <f t="shared" si="90"/>
        <v>0</v>
      </c>
      <c r="S156" s="6">
        <f>IF(AND(D156&lt;=L$4,P156&lt;&gt;"Y"),IF(N156&lt;VLOOKUP(O156,Runners!A$5:CY$183,S$1,FALSE),IF(Y$2="zero",0,Y$2),0),0)</f>
        <v>0</v>
      </c>
      <c r="T156" s="6">
        <f t="shared" si="91"/>
        <v>0</v>
      </c>
      <c r="U156" s="2"/>
      <c r="V156" s="2" t="str">
        <f>IF(O156&lt;&gt;"",VLOOKUP(O156,Runners!DE$5:DR$183,V$1,FALSE),"")</f>
        <v/>
      </c>
      <c r="W156" s="19" t="str">
        <f t="shared" si="92"/>
        <v/>
      </c>
    </row>
    <row r="157" spans="2:23" x14ac:dyDescent="0.25">
      <c r="C157" s="3">
        <f>IF(A157&lt;&gt;"",VLOOKUP(A157,Runners!A$5:AX$183,C$1,FALSE),0)</f>
        <v>0</v>
      </c>
      <c r="D157" s="6">
        <f t="shared" si="57"/>
        <v>154</v>
      </c>
      <c r="E157" s="2"/>
      <c r="F157" s="2">
        <f t="shared" si="87"/>
        <v>0</v>
      </c>
      <c r="J157" s="1">
        <f t="shared" si="88"/>
        <v>0</v>
      </c>
      <c r="M157" s="8" t="str">
        <f t="shared" si="71"/>
        <v/>
      </c>
      <c r="N157" s="8" t="str">
        <f t="shared" si="72"/>
        <v/>
      </c>
      <c r="O157" s="1" t="str">
        <f t="shared" si="73"/>
        <v/>
      </c>
      <c r="P157" s="35" t="str">
        <f t="shared" si="74"/>
        <v/>
      </c>
      <c r="Q157" s="35" t="str">
        <f t="shared" si="89"/>
        <v/>
      </c>
      <c r="R157" s="6">
        <f t="shared" si="90"/>
        <v>0</v>
      </c>
      <c r="S157" s="6">
        <f>IF(AND(D157&lt;=L$4,P157&lt;&gt;"Y"),IF(N157&lt;VLOOKUP(O157,Runners!A$5:CY$183,S$1,FALSE),IF(Y$2="zero",0,Y$2),0),0)</f>
        <v>0</v>
      </c>
      <c r="T157" s="6">
        <f t="shared" si="91"/>
        <v>0</v>
      </c>
      <c r="U157" s="2"/>
      <c r="V157" s="2" t="str">
        <f>IF(O157&lt;&gt;"",VLOOKUP(O157,Runners!DE$5:DR$183,V$1,FALSE),"")</f>
        <v/>
      </c>
      <c r="W157" s="19" t="str">
        <f t="shared" si="92"/>
        <v/>
      </c>
    </row>
    <row r="158" spans="2:23" x14ac:dyDescent="0.25">
      <c r="C158" s="3">
        <f>IF(A158&lt;&gt;"",VLOOKUP(A158,Runners!A$5:AX$183,C$1,FALSE),0)</f>
        <v>0</v>
      </c>
      <c r="D158" s="6">
        <f t="shared" si="57"/>
        <v>155</v>
      </c>
      <c r="E158" s="2"/>
      <c r="F158" s="2">
        <f t="shared" si="87"/>
        <v>0</v>
      </c>
      <c r="J158" s="1">
        <f t="shared" si="88"/>
        <v>0</v>
      </c>
      <c r="M158" s="8" t="str">
        <f t="shared" si="71"/>
        <v/>
      </c>
      <c r="N158" s="8" t="str">
        <f t="shared" si="72"/>
        <v/>
      </c>
      <c r="O158" s="1" t="str">
        <f t="shared" si="73"/>
        <v/>
      </c>
      <c r="P158" s="35" t="str">
        <f t="shared" si="74"/>
        <v/>
      </c>
      <c r="Q158" s="35" t="str">
        <f t="shared" si="89"/>
        <v/>
      </c>
      <c r="R158" s="6">
        <f t="shared" si="90"/>
        <v>0</v>
      </c>
      <c r="S158" s="6">
        <f>IF(AND(D158&lt;=L$4,P158&lt;&gt;"Y"),IF(N158&lt;VLOOKUP(O158,Runners!A$5:CY$183,S$1,FALSE),IF(Y$2="zero",0,Y$2),0),0)</f>
        <v>0</v>
      </c>
      <c r="T158" s="6">
        <f t="shared" si="91"/>
        <v>0</v>
      </c>
      <c r="U158" s="2"/>
      <c r="V158" s="2" t="str">
        <f>IF(O158&lt;&gt;"",VLOOKUP(O158,Runners!DE$5:DR$183,V$1,FALSE),"")</f>
        <v/>
      </c>
      <c r="W158" s="19" t="str">
        <f t="shared" si="92"/>
        <v/>
      </c>
    </row>
    <row r="159" spans="2:23" x14ac:dyDescent="0.25">
      <c r="C159" s="3">
        <f>IF(A159&lt;&gt;"",VLOOKUP(A159,Runners!A$5:AX$183,C$1,FALSE),0)</f>
        <v>0</v>
      </c>
      <c r="D159" s="6">
        <f t="shared" si="57"/>
        <v>156</v>
      </c>
      <c r="E159" s="2"/>
      <c r="F159" s="2">
        <f t="shared" si="87"/>
        <v>0</v>
      </c>
      <c r="J159" s="1">
        <f t="shared" si="88"/>
        <v>0</v>
      </c>
      <c r="M159" s="8" t="str">
        <f t="shared" ref="M159:M190" si="93">IF(D159&lt;=L$4,SMALL(E$4:E$208,D159),"")</f>
        <v/>
      </c>
      <c r="N159" s="8" t="str">
        <f t="shared" ref="N159:N190" si="94">IF(D159&lt;=L$4,VLOOKUP(M159,E$4:F$208,2,FALSE),"")</f>
        <v/>
      </c>
      <c r="O159" s="1" t="str">
        <f t="shared" ref="O159:O190" si="95">IF(D159&lt;=L$4,VLOOKUP(M159,E$4:J$208,6,FALSE),"")</f>
        <v/>
      </c>
      <c r="P159" s="35" t="str">
        <f t="shared" ref="P159:P190" si="96">IF(D159&lt;=L$4,VLOOKUP(O159,A$4:B$208,2,FALSE),"")</f>
        <v/>
      </c>
      <c r="Q159" s="35" t="str">
        <f t="shared" si="89"/>
        <v/>
      </c>
      <c r="R159" s="6">
        <f t="shared" si="90"/>
        <v>0</v>
      </c>
      <c r="S159" s="6">
        <f>IF(AND(D159&lt;=L$4,P159&lt;&gt;"Y"),IF(N159&lt;VLOOKUP(O159,Runners!A$5:CY$183,S$1,FALSE),IF(Y$2="zero",0,Y$2),0),0)</f>
        <v>0</v>
      </c>
      <c r="T159" s="6">
        <f t="shared" si="91"/>
        <v>0</v>
      </c>
      <c r="U159" s="2"/>
      <c r="V159" s="2" t="str">
        <f>IF(O159&lt;&gt;"",VLOOKUP(O159,Runners!DE$5:DR$183,V$1,FALSE),"")</f>
        <v/>
      </c>
      <c r="W159" s="19" t="str">
        <f t="shared" si="92"/>
        <v/>
      </c>
    </row>
    <row r="160" spans="2:23" x14ac:dyDescent="0.25">
      <c r="C160" s="3">
        <f>IF(A160&lt;&gt;"",VLOOKUP(A160,Runners!A$5:AX$183,C$1,FALSE),0)</f>
        <v>0</v>
      </c>
      <c r="D160" s="6">
        <f t="shared" ref="D160:D209" si="97">D159+1</f>
        <v>157</v>
      </c>
      <c r="E160" s="2"/>
      <c r="F160" s="2">
        <f t="shared" si="87"/>
        <v>0</v>
      </c>
      <c r="J160" s="1">
        <f t="shared" si="88"/>
        <v>0</v>
      </c>
      <c r="M160" s="8" t="str">
        <f t="shared" si="93"/>
        <v/>
      </c>
      <c r="N160" s="8" t="str">
        <f t="shared" si="94"/>
        <v/>
      </c>
      <c r="O160" s="1" t="str">
        <f t="shared" si="95"/>
        <v/>
      </c>
      <c r="P160" s="35" t="str">
        <f t="shared" si="96"/>
        <v/>
      </c>
      <c r="Q160" s="35" t="str">
        <f t="shared" si="89"/>
        <v/>
      </c>
      <c r="R160" s="6">
        <f t="shared" si="90"/>
        <v>0</v>
      </c>
      <c r="S160" s="6">
        <f>IF(AND(D160&lt;=L$4,P160&lt;&gt;"Y"),IF(N160&lt;VLOOKUP(O160,Runners!A$5:CY$183,S$1,FALSE),IF(Y$2="zero",0,Y$2),0),0)</f>
        <v>0</v>
      </c>
      <c r="T160" s="6">
        <f t="shared" si="91"/>
        <v>0</v>
      </c>
      <c r="U160" s="2"/>
      <c r="V160" s="2" t="str">
        <f>IF(O160&lt;&gt;"",VLOOKUP(O160,Runners!DE$5:DR$183,V$1,FALSE),"")</f>
        <v/>
      </c>
      <c r="W160" s="19" t="str">
        <f t="shared" si="92"/>
        <v/>
      </c>
    </row>
    <row r="161" spans="3:23" x14ac:dyDescent="0.25">
      <c r="C161" s="3">
        <f>IF(A161&lt;&gt;"",VLOOKUP(A161,Runners!A$5:AX$183,C$1,FALSE),0)</f>
        <v>0</v>
      </c>
      <c r="D161" s="6">
        <f t="shared" si="97"/>
        <v>158</v>
      </c>
      <c r="E161" s="2"/>
      <c r="F161" s="2">
        <f t="shared" si="87"/>
        <v>0</v>
      </c>
      <c r="J161" s="1">
        <f t="shared" si="88"/>
        <v>0</v>
      </c>
      <c r="M161" s="8" t="str">
        <f t="shared" si="93"/>
        <v/>
      </c>
      <c r="N161" s="8" t="str">
        <f t="shared" si="94"/>
        <v/>
      </c>
      <c r="O161" s="1" t="str">
        <f t="shared" si="95"/>
        <v/>
      </c>
      <c r="P161" s="35" t="str">
        <f t="shared" si="96"/>
        <v/>
      </c>
      <c r="Q161" s="35" t="str">
        <f t="shared" si="89"/>
        <v/>
      </c>
      <c r="R161" s="6">
        <f t="shared" si="90"/>
        <v>0</v>
      </c>
      <c r="S161" s="6">
        <f>IF(AND(D161&lt;=L$4,P161&lt;&gt;"Y"),IF(N161&lt;VLOOKUP(O161,Runners!A$5:CY$183,S$1,FALSE),IF(Y$2="zero",0,Y$2),0),0)</f>
        <v>0</v>
      </c>
      <c r="T161" s="6">
        <f t="shared" si="91"/>
        <v>0</v>
      </c>
      <c r="U161" s="2"/>
      <c r="V161" s="2" t="str">
        <f>IF(O161&lt;&gt;"",VLOOKUP(O161,Runners!DE$5:DR$183,V$1,FALSE),"")</f>
        <v/>
      </c>
      <c r="W161" s="19" t="str">
        <f t="shared" si="92"/>
        <v/>
      </c>
    </row>
    <row r="162" spans="3:23" x14ac:dyDescent="0.25">
      <c r="C162" s="3">
        <f>IF(A162&lt;&gt;"",VLOOKUP(A162,Runners!A$5:AX$183,C$1,FALSE),0)</f>
        <v>0</v>
      </c>
      <c r="D162" s="6">
        <f t="shared" si="97"/>
        <v>159</v>
      </c>
      <c r="E162" s="2"/>
      <c r="F162" s="2">
        <f t="shared" si="87"/>
        <v>0</v>
      </c>
      <c r="J162" s="1">
        <f t="shared" si="88"/>
        <v>0</v>
      </c>
      <c r="M162" s="8" t="str">
        <f t="shared" si="93"/>
        <v/>
      </c>
      <c r="N162" s="8" t="str">
        <f t="shared" si="94"/>
        <v/>
      </c>
      <c r="O162" s="1" t="str">
        <f t="shared" si="95"/>
        <v/>
      </c>
      <c r="P162" s="35" t="str">
        <f t="shared" si="96"/>
        <v/>
      </c>
      <c r="Q162" s="35" t="str">
        <f t="shared" si="89"/>
        <v/>
      </c>
      <c r="R162" s="6">
        <f t="shared" si="90"/>
        <v>0</v>
      </c>
      <c r="S162" s="6">
        <f>IF(AND(D162&lt;=L$4,P162&lt;&gt;"Y"),IF(N162&lt;VLOOKUP(O162,Runners!A$5:CY$183,S$1,FALSE),IF(Y$2="zero",0,Y$2),0),0)</f>
        <v>0</v>
      </c>
      <c r="T162" s="6">
        <f t="shared" si="91"/>
        <v>0</v>
      </c>
      <c r="U162" s="2"/>
      <c r="V162" s="2" t="str">
        <f>IF(O162&lt;&gt;"",VLOOKUP(O162,Runners!DE$5:DR$183,V$1,FALSE),"")</f>
        <v/>
      </c>
      <c r="W162" s="19" t="str">
        <f t="shared" si="92"/>
        <v/>
      </c>
    </row>
    <row r="163" spans="3:23" x14ac:dyDescent="0.25">
      <c r="C163" s="3">
        <f>IF(A163&lt;&gt;"",VLOOKUP(A163,Runners!A$5:AX$183,C$1,FALSE),0)</f>
        <v>0</v>
      </c>
      <c r="D163" s="6">
        <f t="shared" si="97"/>
        <v>160</v>
      </c>
      <c r="E163" s="2"/>
      <c r="F163" s="2">
        <f t="shared" si="87"/>
        <v>0</v>
      </c>
      <c r="J163" s="1">
        <f t="shared" si="88"/>
        <v>0</v>
      </c>
      <c r="M163" s="8" t="str">
        <f t="shared" si="93"/>
        <v/>
      </c>
      <c r="N163" s="8" t="str">
        <f t="shared" si="94"/>
        <v/>
      </c>
      <c r="O163" s="1" t="str">
        <f t="shared" si="95"/>
        <v/>
      </c>
      <c r="P163" s="35" t="str">
        <f t="shared" si="96"/>
        <v/>
      </c>
      <c r="Q163" s="35" t="str">
        <f t="shared" si="89"/>
        <v/>
      </c>
      <c r="R163" s="6">
        <f t="shared" si="90"/>
        <v>0</v>
      </c>
      <c r="S163" s="6">
        <f>IF(AND(D163&lt;=L$4,P163&lt;&gt;"Y"),IF(N163&lt;VLOOKUP(O163,Runners!A$5:CY$183,S$1,FALSE),IF(Y$2="zero",0,Y$2),0),0)</f>
        <v>0</v>
      </c>
      <c r="T163" s="6">
        <f t="shared" si="91"/>
        <v>0</v>
      </c>
      <c r="U163" s="2"/>
      <c r="V163" s="2" t="str">
        <f>IF(O163&lt;&gt;"",VLOOKUP(O163,Runners!DE$5:DR$183,V$1,FALSE),"")</f>
        <v/>
      </c>
      <c r="W163" s="19" t="str">
        <f t="shared" si="92"/>
        <v/>
      </c>
    </row>
    <row r="164" spans="3:23" x14ac:dyDescent="0.25">
      <c r="C164" s="3">
        <f>IF(A164&lt;&gt;"",VLOOKUP(A164,Runners!A$5:AX$183,C$1,FALSE),0)</f>
        <v>0</v>
      </c>
      <c r="D164" s="6">
        <f t="shared" si="97"/>
        <v>161</v>
      </c>
      <c r="E164" s="2"/>
      <c r="F164" s="2">
        <f t="shared" si="87"/>
        <v>0</v>
      </c>
      <c r="J164" s="1">
        <f t="shared" si="88"/>
        <v>0</v>
      </c>
      <c r="M164" s="8" t="str">
        <f t="shared" si="93"/>
        <v/>
      </c>
      <c r="N164" s="8" t="str">
        <f t="shared" si="94"/>
        <v/>
      </c>
      <c r="O164" s="1" t="str">
        <f t="shared" si="95"/>
        <v/>
      </c>
      <c r="P164" s="35" t="str">
        <f t="shared" si="96"/>
        <v/>
      </c>
      <c r="Q164" s="35" t="str">
        <f t="shared" si="89"/>
        <v/>
      </c>
      <c r="R164" s="6">
        <f t="shared" si="90"/>
        <v>0</v>
      </c>
      <c r="S164" s="6">
        <f>IF(AND(D164&lt;=L$4,P164&lt;&gt;"Y"),IF(N164&lt;VLOOKUP(O164,Runners!A$5:CY$183,S$1,FALSE),IF(Y$2="zero",0,Y$2),0),0)</f>
        <v>0</v>
      </c>
      <c r="T164" s="6">
        <f t="shared" si="91"/>
        <v>0</v>
      </c>
      <c r="U164" s="2"/>
      <c r="V164" s="2" t="str">
        <f>IF(O164&lt;&gt;"",VLOOKUP(O164,Runners!DE$5:DR$183,V$1,FALSE),"")</f>
        <v/>
      </c>
      <c r="W164" s="19" t="str">
        <f t="shared" si="92"/>
        <v/>
      </c>
    </row>
    <row r="165" spans="3:23" x14ac:dyDescent="0.25">
      <c r="C165" s="3">
        <f>IF(A165&lt;&gt;"",VLOOKUP(A165,Runners!A$5:AX$183,C$1,FALSE),0)</f>
        <v>0</v>
      </c>
      <c r="D165" s="6">
        <f t="shared" si="97"/>
        <v>162</v>
      </c>
      <c r="E165" s="2"/>
      <c r="F165" s="2">
        <f t="shared" si="87"/>
        <v>0</v>
      </c>
      <c r="J165" s="1">
        <f t="shared" si="88"/>
        <v>0</v>
      </c>
      <c r="M165" s="8" t="str">
        <f t="shared" si="93"/>
        <v/>
      </c>
      <c r="N165" s="8" t="str">
        <f t="shared" si="94"/>
        <v/>
      </c>
      <c r="O165" s="1" t="str">
        <f t="shared" si="95"/>
        <v/>
      </c>
      <c r="P165" s="35" t="str">
        <f t="shared" si="96"/>
        <v/>
      </c>
      <c r="Q165" s="35" t="str">
        <f t="shared" si="89"/>
        <v/>
      </c>
      <c r="R165" s="6">
        <f t="shared" si="90"/>
        <v>0</v>
      </c>
      <c r="S165" s="6">
        <f>IF(AND(D165&lt;=L$4,P165&lt;&gt;"Y"),IF(N165&lt;VLOOKUP(O165,Runners!A$5:CY$183,S$1,FALSE),IF(Y$2="zero",0,Y$2),0),0)</f>
        <v>0</v>
      </c>
      <c r="T165" s="6">
        <f t="shared" si="91"/>
        <v>0</v>
      </c>
      <c r="U165" s="2"/>
      <c r="V165" s="2" t="str">
        <f>IF(O165&lt;&gt;"",VLOOKUP(O165,Runners!DE$5:DR$183,V$1,FALSE),"")</f>
        <v/>
      </c>
      <c r="W165" s="19" t="str">
        <f t="shared" si="92"/>
        <v/>
      </c>
    </row>
    <row r="166" spans="3:23" x14ac:dyDescent="0.25">
      <c r="C166" s="3">
        <f>IF(A166&lt;&gt;"",VLOOKUP(A166,Runners!A$5:AX$183,C$1,FALSE),0)</f>
        <v>0</v>
      </c>
      <c r="D166" s="6">
        <f t="shared" si="97"/>
        <v>163</v>
      </c>
      <c r="E166" s="2"/>
      <c r="F166" s="2">
        <f t="shared" si="87"/>
        <v>0</v>
      </c>
      <c r="J166" s="1">
        <f t="shared" si="88"/>
        <v>0</v>
      </c>
      <c r="M166" s="8" t="str">
        <f t="shared" si="93"/>
        <v/>
      </c>
      <c r="N166" s="8" t="str">
        <f t="shared" si="94"/>
        <v/>
      </c>
      <c r="O166" s="1" t="str">
        <f t="shared" si="95"/>
        <v/>
      </c>
      <c r="P166" s="35" t="str">
        <f t="shared" si="96"/>
        <v/>
      </c>
      <c r="Q166" s="35" t="str">
        <f t="shared" si="89"/>
        <v/>
      </c>
      <c r="R166" s="6">
        <f t="shared" si="90"/>
        <v>0</v>
      </c>
      <c r="S166" s="6">
        <f>IF(AND(D166&lt;=L$4,P166&lt;&gt;"Y"),IF(N166&lt;VLOOKUP(O166,Runners!A$5:CY$183,S$1,FALSE),IF(Y$2="zero",0,Y$2),0),0)</f>
        <v>0</v>
      </c>
      <c r="T166" s="6">
        <f t="shared" si="91"/>
        <v>0</v>
      </c>
      <c r="U166" s="2"/>
      <c r="V166" s="2" t="str">
        <f>IF(O166&lt;&gt;"",VLOOKUP(O166,Runners!DE$5:DR$183,V$1,FALSE),"")</f>
        <v/>
      </c>
      <c r="W166" s="19" t="str">
        <f t="shared" si="92"/>
        <v/>
      </c>
    </row>
    <row r="167" spans="3:23" x14ac:dyDescent="0.25">
      <c r="C167" s="3">
        <f>IF(A167&lt;&gt;"",VLOOKUP(A167,Runners!A$5:AX$183,C$1,FALSE),0)</f>
        <v>0</v>
      </c>
      <c r="D167" s="6">
        <f t="shared" si="97"/>
        <v>164</v>
      </c>
      <c r="E167" s="2"/>
      <c r="F167" s="2">
        <f t="shared" si="87"/>
        <v>0</v>
      </c>
      <c r="J167" s="1">
        <f t="shared" si="88"/>
        <v>0</v>
      </c>
      <c r="M167" s="8" t="str">
        <f t="shared" si="93"/>
        <v/>
      </c>
      <c r="N167" s="8" t="str">
        <f t="shared" si="94"/>
        <v/>
      </c>
      <c r="O167" s="1" t="str">
        <f t="shared" si="95"/>
        <v/>
      </c>
      <c r="P167" s="35" t="str">
        <f t="shared" si="96"/>
        <v/>
      </c>
      <c r="Q167" s="35" t="str">
        <f t="shared" si="89"/>
        <v/>
      </c>
      <c r="R167" s="6">
        <f t="shared" si="90"/>
        <v>0</v>
      </c>
      <c r="S167" s="6">
        <f>IF(AND(D167&lt;=L$4,P167&lt;&gt;"Y"),IF(N167&lt;VLOOKUP(O167,Runners!A$5:CY$183,S$1,FALSE),IF(Y$2="zero",0,Y$2),0),0)</f>
        <v>0</v>
      </c>
      <c r="T167" s="6">
        <f t="shared" si="91"/>
        <v>0</v>
      </c>
      <c r="U167" s="2"/>
      <c r="V167" s="2" t="str">
        <f>IF(O167&lt;&gt;"",VLOOKUP(O167,Runners!DE$5:DR$183,V$1,FALSE),"")</f>
        <v/>
      </c>
      <c r="W167" s="19" t="str">
        <f t="shared" si="92"/>
        <v/>
      </c>
    </row>
    <row r="168" spans="3:23" x14ac:dyDescent="0.25">
      <c r="C168" s="3">
        <f>IF(A168&lt;&gt;"",VLOOKUP(A168,Runners!A$5:AX$183,C$1,FALSE),0)</f>
        <v>0</v>
      </c>
      <c r="D168" s="6">
        <f t="shared" si="97"/>
        <v>165</v>
      </c>
      <c r="E168" s="2"/>
      <c r="F168" s="2">
        <f t="shared" si="87"/>
        <v>0</v>
      </c>
      <c r="J168" s="1">
        <f t="shared" si="88"/>
        <v>0</v>
      </c>
      <c r="M168" s="8" t="str">
        <f t="shared" si="93"/>
        <v/>
      </c>
      <c r="N168" s="8" t="str">
        <f t="shared" si="94"/>
        <v/>
      </c>
      <c r="O168" s="1" t="str">
        <f t="shared" si="95"/>
        <v/>
      </c>
      <c r="P168" s="35" t="str">
        <f t="shared" si="96"/>
        <v/>
      </c>
      <c r="Q168" s="35" t="str">
        <f t="shared" si="89"/>
        <v/>
      </c>
      <c r="R168" s="6">
        <f t="shared" si="90"/>
        <v>0</v>
      </c>
      <c r="S168" s="6">
        <f>IF(AND(D168&lt;=L$4,P168&lt;&gt;"Y"),IF(N168&lt;VLOOKUP(O168,Runners!A$5:CY$183,S$1,FALSE),IF(Y$2="zero",0,Y$2),0),0)</f>
        <v>0</v>
      </c>
      <c r="T168" s="6">
        <f t="shared" si="91"/>
        <v>0</v>
      </c>
      <c r="U168" s="2"/>
      <c r="V168" s="2" t="str">
        <f>IF(O168&lt;&gt;"",VLOOKUP(O168,Runners!DE$5:DR$183,V$1,FALSE),"")</f>
        <v/>
      </c>
      <c r="W168" s="19" t="str">
        <f t="shared" si="92"/>
        <v/>
      </c>
    </row>
    <row r="169" spans="3:23" x14ac:dyDescent="0.25">
      <c r="C169" s="3">
        <f>IF(A169&lt;&gt;"",VLOOKUP(A169,Runners!A$5:AX$183,C$1,FALSE),0)</f>
        <v>0</v>
      </c>
      <c r="D169" s="6">
        <f t="shared" si="97"/>
        <v>166</v>
      </c>
      <c r="E169" s="2"/>
      <c r="F169" s="2">
        <f t="shared" si="87"/>
        <v>0</v>
      </c>
      <c r="J169" s="1">
        <f t="shared" si="88"/>
        <v>0</v>
      </c>
      <c r="M169" s="8" t="str">
        <f t="shared" si="93"/>
        <v/>
      </c>
      <c r="N169" s="8" t="str">
        <f t="shared" si="94"/>
        <v/>
      </c>
      <c r="O169" s="1" t="str">
        <f t="shared" si="95"/>
        <v/>
      </c>
      <c r="P169" s="35" t="str">
        <f t="shared" si="96"/>
        <v/>
      </c>
      <c r="Q169" s="35" t="str">
        <f t="shared" si="89"/>
        <v/>
      </c>
      <c r="R169" s="6">
        <f t="shared" si="90"/>
        <v>0</v>
      </c>
      <c r="S169" s="6">
        <f>IF(AND(D169&lt;=L$4,P169&lt;&gt;"Y"),IF(N169&lt;VLOOKUP(O169,Runners!A$5:CY$183,S$1,FALSE),IF(Y$2="zero",0,Y$2),0),0)</f>
        <v>0</v>
      </c>
      <c r="T169" s="6">
        <f t="shared" si="91"/>
        <v>0</v>
      </c>
      <c r="U169" s="2"/>
      <c r="V169" s="2" t="str">
        <f>IF(O169&lt;&gt;"",VLOOKUP(O169,Runners!DE$5:DR$183,V$1,FALSE),"")</f>
        <v/>
      </c>
      <c r="W169" s="19" t="str">
        <f t="shared" si="92"/>
        <v/>
      </c>
    </row>
    <row r="170" spans="3:23" x14ac:dyDescent="0.25">
      <c r="C170" s="3">
        <f>IF(A170&lt;&gt;"",VLOOKUP(A170,Runners!A$5:AX$183,C$1,FALSE),0)</f>
        <v>0</v>
      </c>
      <c r="D170" s="6">
        <f t="shared" si="97"/>
        <v>167</v>
      </c>
      <c r="E170" s="2"/>
      <c r="F170" s="2">
        <f t="shared" si="87"/>
        <v>0</v>
      </c>
      <c r="J170" s="1">
        <f t="shared" si="88"/>
        <v>0</v>
      </c>
      <c r="M170" s="8" t="str">
        <f t="shared" si="93"/>
        <v/>
      </c>
      <c r="N170" s="8" t="str">
        <f t="shared" si="94"/>
        <v/>
      </c>
      <c r="O170" s="1" t="str">
        <f t="shared" si="95"/>
        <v/>
      </c>
      <c r="P170" s="35" t="str">
        <f t="shared" si="96"/>
        <v/>
      </c>
      <c r="Q170" s="35" t="str">
        <f t="shared" si="89"/>
        <v/>
      </c>
      <c r="R170" s="6">
        <f t="shared" si="90"/>
        <v>0</v>
      </c>
      <c r="S170" s="6">
        <f>IF(AND(D170&lt;=L$4,P170&lt;&gt;"Y"),IF(N170&lt;VLOOKUP(O170,Runners!A$5:CY$183,S$1,FALSE),IF(Y$2="zero",0,Y$2),0),0)</f>
        <v>0</v>
      </c>
      <c r="T170" s="6">
        <f t="shared" si="91"/>
        <v>0</v>
      </c>
      <c r="U170" s="2"/>
      <c r="V170" s="2" t="str">
        <f>IF(O170&lt;&gt;"",VLOOKUP(O170,Runners!DE$5:DR$183,V$1,FALSE),"")</f>
        <v/>
      </c>
      <c r="W170" s="19" t="str">
        <f t="shared" si="92"/>
        <v/>
      </c>
    </row>
    <row r="171" spans="3:23" x14ac:dyDescent="0.25">
      <c r="C171" s="3">
        <f>IF(A171&lt;&gt;"",VLOOKUP(A171,Runners!A$5:AX$183,C$1,FALSE),0)</f>
        <v>0</v>
      </c>
      <c r="D171" s="6">
        <f t="shared" si="97"/>
        <v>168</v>
      </c>
      <c r="E171" s="2"/>
      <c r="F171" s="2">
        <f t="shared" si="87"/>
        <v>0</v>
      </c>
      <c r="J171" s="1">
        <f t="shared" ref="J171:J184" si="98">A171</f>
        <v>0</v>
      </c>
      <c r="M171" s="8" t="str">
        <f t="shared" si="93"/>
        <v/>
      </c>
      <c r="N171" s="8" t="str">
        <f t="shared" si="94"/>
        <v/>
      </c>
      <c r="O171" s="1" t="str">
        <f t="shared" si="95"/>
        <v/>
      </c>
      <c r="P171" s="35" t="str">
        <f t="shared" si="96"/>
        <v/>
      </c>
      <c r="Q171" s="35" t="str">
        <f t="shared" ref="Q171:Q184" si="99">IF(D171&lt;=L$4,IF(P171="Y",Q170,Q170-1),"")</f>
        <v/>
      </c>
      <c r="R171" s="6">
        <f t="shared" si="90"/>
        <v>0</v>
      </c>
      <c r="S171" s="6">
        <f>IF(AND(D171&lt;=L$4,P171&lt;&gt;"Y"),IF(N171&lt;VLOOKUP(O171,Runners!A$5:CY$183,S$1,FALSE),IF(Y$2="zero",0,Y$2),0),0)</f>
        <v>0</v>
      </c>
      <c r="T171" s="6">
        <f t="shared" ref="T171:T184" si="100">IF(AND(D171&lt;=L$4,P171&lt;&gt;"Y"),S171+R171,0)</f>
        <v>0</v>
      </c>
      <c r="U171" s="2"/>
      <c r="V171" s="2" t="str">
        <f>IF(O171&lt;&gt;"",VLOOKUP(O171,Runners!DE$5:DR$183,V$1,FALSE),"")</f>
        <v/>
      </c>
      <c r="W171" s="19" t="str">
        <f t="shared" ref="W171:W184" si="101">IF(O171&lt;&gt;"",(V171-N171)/V171,"")</f>
        <v/>
      </c>
    </row>
    <row r="172" spans="3:23" x14ac:dyDescent="0.25">
      <c r="C172" s="3">
        <f>IF(A172&lt;&gt;"",VLOOKUP(A172,Runners!A$5:AX$183,C$1,FALSE),0)</f>
        <v>0</v>
      </c>
      <c r="D172" s="6">
        <f t="shared" si="97"/>
        <v>169</v>
      </c>
      <c r="E172" s="2"/>
      <c r="F172" s="2">
        <f t="shared" si="87"/>
        <v>0</v>
      </c>
      <c r="J172" s="1">
        <f t="shared" si="98"/>
        <v>0</v>
      </c>
      <c r="M172" s="8" t="str">
        <f t="shared" si="93"/>
        <v/>
      </c>
      <c r="N172" s="8" t="str">
        <f t="shared" si="94"/>
        <v/>
      </c>
      <c r="O172" s="1" t="str">
        <f t="shared" si="95"/>
        <v/>
      </c>
      <c r="P172" s="35" t="str">
        <f t="shared" si="96"/>
        <v/>
      </c>
      <c r="Q172" s="35" t="str">
        <f t="shared" si="99"/>
        <v/>
      </c>
      <c r="R172" s="6">
        <f t="shared" si="90"/>
        <v>0</v>
      </c>
      <c r="S172" s="6">
        <f>IF(AND(D172&lt;=L$4,P172&lt;&gt;"Y"),IF(N172&lt;VLOOKUP(O172,Runners!A$5:CY$183,S$1,FALSE),IF(Y$2="zero",0,Y$2),0),0)</f>
        <v>0</v>
      </c>
      <c r="T172" s="6">
        <f t="shared" si="100"/>
        <v>0</v>
      </c>
      <c r="U172" s="2"/>
      <c r="V172" s="2" t="str">
        <f>IF(O172&lt;&gt;"",VLOOKUP(O172,Runners!DE$5:DR$183,V$1,FALSE),"")</f>
        <v/>
      </c>
      <c r="W172" s="19" t="str">
        <f t="shared" si="101"/>
        <v/>
      </c>
    </row>
    <row r="173" spans="3:23" x14ac:dyDescent="0.25">
      <c r="C173" s="3">
        <f>IF(A173&lt;&gt;"",VLOOKUP(A173,Runners!A$5:AX$183,C$1,FALSE),0)</f>
        <v>0</v>
      </c>
      <c r="D173" s="6">
        <f t="shared" si="97"/>
        <v>170</v>
      </c>
      <c r="E173" s="2"/>
      <c r="F173" s="2">
        <f t="shared" si="87"/>
        <v>0</v>
      </c>
      <c r="J173" s="1">
        <f t="shared" si="98"/>
        <v>0</v>
      </c>
      <c r="M173" s="8" t="str">
        <f t="shared" si="93"/>
        <v/>
      </c>
      <c r="N173" s="8" t="str">
        <f t="shared" si="94"/>
        <v/>
      </c>
      <c r="O173" s="1" t="str">
        <f t="shared" si="95"/>
        <v/>
      </c>
      <c r="P173" s="35" t="str">
        <f t="shared" si="96"/>
        <v/>
      </c>
      <c r="Q173" s="35" t="str">
        <f t="shared" si="99"/>
        <v/>
      </c>
      <c r="R173" s="6">
        <f t="shared" si="90"/>
        <v>0</v>
      </c>
      <c r="S173" s="6">
        <f>IF(AND(D173&lt;=L$4,P173&lt;&gt;"Y"),IF(N173&lt;VLOOKUP(O173,Runners!A$5:CY$183,S$1,FALSE),IF(Y$2="zero",0,Y$2),0),0)</f>
        <v>0</v>
      </c>
      <c r="T173" s="6">
        <f t="shared" si="100"/>
        <v>0</v>
      </c>
      <c r="U173" s="2"/>
      <c r="V173" s="2" t="str">
        <f>IF(O173&lt;&gt;"",VLOOKUP(O173,Runners!DE$5:DR$183,V$1,FALSE),"")</f>
        <v/>
      </c>
      <c r="W173" s="19" t="str">
        <f t="shared" si="101"/>
        <v/>
      </c>
    </row>
    <row r="174" spans="3:23" x14ac:dyDescent="0.25">
      <c r="C174" s="3">
        <f>IF(A174&lt;&gt;"",VLOOKUP(A174,Runners!A$5:AX$183,C$1,FALSE),0)</f>
        <v>0</v>
      </c>
      <c r="D174" s="6">
        <f t="shared" si="97"/>
        <v>171</v>
      </c>
      <c r="E174" s="2"/>
      <c r="F174" s="2">
        <f t="shared" si="87"/>
        <v>0</v>
      </c>
      <c r="J174" s="1">
        <f t="shared" si="98"/>
        <v>0</v>
      </c>
      <c r="M174" s="8" t="str">
        <f t="shared" si="93"/>
        <v/>
      </c>
      <c r="N174" s="8" t="str">
        <f t="shared" si="94"/>
        <v/>
      </c>
      <c r="O174" s="1" t="str">
        <f t="shared" si="95"/>
        <v/>
      </c>
      <c r="P174" s="35" t="str">
        <f t="shared" si="96"/>
        <v/>
      </c>
      <c r="Q174" s="35" t="str">
        <f t="shared" si="99"/>
        <v/>
      </c>
      <c r="R174" s="6">
        <f t="shared" si="90"/>
        <v>0</v>
      </c>
      <c r="S174" s="6">
        <f>IF(AND(D174&lt;=L$4,P174&lt;&gt;"Y"),IF(N174&lt;VLOOKUP(O174,Runners!A$5:CY$183,S$1,FALSE),IF(Y$2="zero",0,Y$2),0),0)</f>
        <v>0</v>
      </c>
      <c r="T174" s="6">
        <f t="shared" si="100"/>
        <v>0</v>
      </c>
      <c r="U174" s="2"/>
      <c r="V174" s="2" t="str">
        <f>IF(O174&lt;&gt;"",VLOOKUP(O174,Runners!DE$5:DR$183,V$1,FALSE),"")</f>
        <v/>
      </c>
      <c r="W174" s="19" t="str">
        <f t="shared" si="101"/>
        <v/>
      </c>
    </row>
    <row r="175" spans="3:23" x14ac:dyDescent="0.25">
      <c r="C175" s="3">
        <f>IF(A175&lt;&gt;"",VLOOKUP(A175,Runners!A$5:AX$183,C$1,FALSE),0)</f>
        <v>0</v>
      </c>
      <c r="D175" s="6">
        <f t="shared" si="97"/>
        <v>172</v>
      </c>
      <c r="E175" s="2"/>
      <c r="F175" s="2">
        <f t="shared" si="87"/>
        <v>0</v>
      </c>
      <c r="J175" s="1">
        <f t="shared" si="98"/>
        <v>0</v>
      </c>
      <c r="M175" s="8" t="str">
        <f t="shared" si="93"/>
        <v/>
      </c>
      <c r="N175" s="8" t="str">
        <f t="shared" si="94"/>
        <v/>
      </c>
      <c r="O175" s="1" t="str">
        <f t="shared" si="95"/>
        <v/>
      </c>
      <c r="P175" s="35" t="str">
        <f t="shared" si="96"/>
        <v/>
      </c>
      <c r="Q175" s="35" t="str">
        <f t="shared" si="99"/>
        <v/>
      </c>
      <c r="R175" s="6">
        <f t="shared" si="90"/>
        <v>0</v>
      </c>
      <c r="S175" s="6">
        <f>IF(AND(D175&lt;=L$4,P175&lt;&gt;"Y"),IF(N175&lt;VLOOKUP(O175,Runners!A$5:CY$183,S$1,FALSE),IF(Y$2="zero",0,Y$2),0),0)</f>
        <v>0</v>
      </c>
      <c r="T175" s="6">
        <f t="shared" si="100"/>
        <v>0</v>
      </c>
      <c r="U175" s="2"/>
      <c r="V175" s="2" t="str">
        <f>IF(O175&lt;&gt;"",VLOOKUP(O175,Runners!DE$5:DR$183,V$1,FALSE),"")</f>
        <v/>
      </c>
      <c r="W175" s="19" t="str">
        <f t="shared" si="101"/>
        <v/>
      </c>
    </row>
    <row r="176" spans="3:23" x14ac:dyDescent="0.25">
      <c r="C176" s="3">
        <f>IF(A176&lt;&gt;"",VLOOKUP(A176,Runners!A$5:AX$183,C$1,FALSE),0)</f>
        <v>0</v>
      </c>
      <c r="D176" s="6">
        <f t="shared" si="97"/>
        <v>173</v>
      </c>
      <c r="E176" s="2"/>
      <c r="F176" s="2">
        <f t="shared" si="87"/>
        <v>0</v>
      </c>
      <c r="J176" s="1">
        <f t="shared" si="98"/>
        <v>0</v>
      </c>
      <c r="M176" s="8" t="str">
        <f t="shared" si="93"/>
        <v/>
      </c>
      <c r="N176" s="8" t="str">
        <f t="shared" si="94"/>
        <v/>
      </c>
      <c r="O176" s="1" t="str">
        <f t="shared" si="95"/>
        <v/>
      </c>
      <c r="P176" s="35" t="str">
        <f t="shared" si="96"/>
        <v/>
      </c>
      <c r="Q176" s="35" t="str">
        <f t="shared" si="99"/>
        <v/>
      </c>
      <c r="R176" s="6">
        <f t="shared" si="90"/>
        <v>0</v>
      </c>
      <c r="S176" s="6">
        <f>IF(AND(D176&lt;=L$4,P176&lt;&gt;"Y"),IF(N176&lt;VLOOKUP(O176,Runners!A$5:CY$183,S$1,FALSE),IF(Y$2="zero",0,Y$2),0),0)</f>
        <v>0</v>
      </c>
      <c r="T176" s="6">
        <f t="shared" si="100"/>
        <v>0</v>
      </c>
      <c r="U176" s="2"/>
      <c r="V176" s="2" t="str">
        <f>IF(O176&lt;&gt;"",VLOOKUP(O176,Runners!DE$5:DR$183,V$1,FALSE),"")</f>
        <v/>
      </c>
      <c r="W176" s="19" t="str">
        <f t="shared" si="101"/>
        <v/>
      </c>
    </row>
    <row r="177" spans="3:23" x14ac:dyDescent="0.25">
      <c r="C177" s="3">
        <f>IF(A177&lt;&gt;"",VLOOKUP(A177,Runners!A$5:AX$183,C$1,FALSE),0)</f>
        <v>0</v>
      </c>
      <c r="D177" s="6">
        <f t="shared" si="97"/>
        <v>174</v>
      </c>
      <c r="E177" s="2"/>
      <c r="F177" s="2">
        <f t="shared" si="87"/>
        <v>0</v>
      </c>
      <c r="J177" s="1">
        <f t="shared" si="98"/>
        <v>0</v>
      </c>
      <c r="M177" s="8" t="str">
        <f t="shared" si="93"/>
        <v/>
      </c>
      <c r="N177" s="8" t="str">
        <f t="shared" si="94"/>
        <v/>
      </c>
      <c r="O177" s="1" t="str">
        <f t="shared" si="95"/>
        <v/>
      </c>
      <c r="P177" s="35" t="str">
        <f t="shared" si="96"/>
        <v/>
      </c>
      <c r="Q177" s="35" t="str">
        <f t="shared" si="99"/>
        <v/>
      </c>
      <c r="R177" s="6">
        <f t="shared" si="90"/>
        <v>0</v>
      </c>
      <c r="S177" s="6">
        <f>IF(AND(D177&lt;=L$4,P177&lt;&gt;"Y"),IF(N177&lt;VLOOKUP(O177,Runners!A$5:CY$183,S$1,FALSE),IF(Y$2="zero",0,Y$2),0),0)</f>
        <v>0</v>
      </c>
      <c r="T177" s="6">
        <f t="shared" si="100"/>
        <v>0</v>
      </c>
      <c r="U177" s="2"/>
      <c r="V177" s="2" t="str">
        <f>IF(O177&lt;&gt;"",VLOOKUP(O177,Runners!DE$5:DR$183,V$1,FALSE),"")</f>
        <v/>
      </c>
      <c r="W177" s="19" t="str">
        <f t="shared" si="101"/>
        <v/>
      </c>
    </row>
    <row r="178" spans="3:23" x14ac:dyDescent="0.25">
      <c r="C178" s="3">
        <f>IF(A178&lt;&gt;"",VLOOKUP(A178,Runners!A$5:AX$183,C$1,FALSE),0)</f>
        <v>0</v>
      </c>
      <c r="D178" s="6">
        <f t="shared" si="97"/>
        <v>175</v>
      </c>
      <c r="E178" s="2"/>
      <c r="F178" s="2">
        <f t="shared" si="87"/>
        <v>0</v>
      </c>
      <c r="J178" s="1">
        <f t="shared" si="98"/>
        <v>0</v>
      </c>
      <c r="M178" s="8" t="str">
        <f t="shared" si="93"/>
        <v/>
      </c>
      <c r="N178" s="8" t="str">
        <f t="shared" si="94"/>
        <v/>
      </c>
      <c r="O178" s="1" t="str">
        <f t="shared" si="95"/>
        <v/>
      </c>
      <c r="P178" s="35" t="str">
        <f t="shared" si="96"/>
        <v/>
      </c>
      <c r="Q178" s="35" t="str">
        <f t="shared" si="99"/>
        <v/>
      </c>
      <c r="R178" s="6">
        <f t="shared" si="90"/>
        <v>0</v>
      </c>
      <c r="S178" s="6">
        <f>IF(AND(D178&lt;=L$4,P178&lt;&gt;"Y"),IF(N178&lt;VLOOKUP(O178,Runners!A$5:CY$183,S$1,FALSE),IF(Y$2="zero",0,Y$2),0),0)</f>
        <v>0</v>
      </c>
      <c r="T178" s="6">
        <f t="shared" si="100"/>
        <v>0</v>
      </c>
      <c r="U178" s="2"/>
      <c r="V178" s="2" t="str">
        <f>IF(O178&lt;&gt;"",VLOOKUP(O178,Runners!DE$5:DR$183,V$1,FALSE),"")</f>
        <v/>
      </c>
      <c r="W178" s="19" t="str">
        <f t="shared" si="101"/>
        <v/>
      </c>
    </row>
    <row r="179" spans="3:23" x14ac:dyDescent="0.25">
      <c r="C179" s="3">
        <f>IF(A179&lt;&gt;"",VLOOKUP(A179,Runners!A$5:AX$183,C$1,FALSE),0)</f>
        <v>0</v>
      </c>
      <c r="D179" s="6">
        <f t="shared" si="97"/>
        <v>176</v>
      </c>
      <c r="E179" s="2"/>
      <c r="F179" s="2">
        <f t="shared" si="87"/>
        <v>0</v>
      </c>
      <c r="J179" s="1">
        <f t="shared" si="98"/>
        <v>0</v>
      </c>
      <c r="M179" s="8" t="str">
        <f t="shared" si="93"/>
        <v/>
      </c>
      <c r="N179" s="8" t="str">
        <f t="shared" si="94"/>
        <v/>
      </c>
      <c r="O179" s="1" t="str">
        <f t="shared" si="95"/>
        <v/>
      </c>
      <c r="P179" s="35" t="str">
        <f t="shared" si="96"/>
        <v/>
      </c>
      <c r="Q179" s="35" t="str">
        <f t="shared" si="99"/>
        <v/>
      </c>
      <c r="R179" s="6">
        <f t="shared" si="90"/>
        <v>0</v>
      </c>
      <c r="S179" s="6">
        <f>IF(AND(D179&lt;=L$4,P179&lt;&gt;"Y"),IF(N179&lt;VLOOKUP(O179,Runners!A$5:CY$183,S$1,FALSE),IF(Y$2="zero",0,Y$2),0),0)</f>
        <v>0</v>
      </c>
      <c r="T179" s="6">
        <f t="shared" si="100"/>
        <v>0</v>
      </c>
      <c r="U179" s="2"/>
      <c r="V179" s="2" t="str">
        <f>IF(O179&lt;&gt;"",VLOOKUP(O179,Runners!DE$5:DR$183,V$1,FALSE),"")</f>
        <v/>
      </c>
      <c r="W179" s="19" t="str">
        <f t="shared" si="101"/>
        <v/>
      </c>
    </row>
    <row r="180" spans="3:23" x14ac:dyDescent="0.25">
      <c r="C180" s="3">
        <f>IF(A180&lt;&gt;"",VLOOKUP(A180,Runners!A$5:AX$183,C$1,FALSE),0)</f>
        <v>0</v>
      </c>
      <c r="D180" s="6">
        <f t="shared" si="97"/>
        <v>177</v>
      </c>
      <c r="E180" s="2"/>
      <c r="F180" s="2">
        <f t="shared" si="87"/>
        <v>0</v>
      </c>
      <c r="J180" s="1">
        <f t="shared" si="98"/>
        <v>0</v>
      </c>
      <c r="M180" s="8" t="str">
        <f t="shared" si="93"/>
        <v/>
      </c>
      <c r="N180" s="8" t="str">
        <f t="shared" si="94"/>
        <v/>
      </c>
      <c r="O180" s="1" t="str">
        <f t="shared" si="95"/>
        <v/>
      </c>
      <c r="P180" s="35" t="str">
        <f t="shared" si="96"/>
        <v/>
      </c>
      <c r="Q180" s="35" t="str">
        <f t="shared" si="99"/>
        <v/>
      </c>
      <c r="R180" s="6">
        <f t="shared" si="90"/>
        <v>0</v>
      </c>
      <c r="S180" s="6">
        <f>IF(AND(D180&lt;=L$4,P180&lt;&gt;"Y"),IF(N180&lt;VLOOKUP(O180,Runners!A$5:CY$183,S$1,FALSE),IF(Y$2="zero",0,Y$2),0),0)</f>
        <v>0</v>
      </c>
      <c r="T180" s="6">
        <f t="shared" si="100"/>
        <v>0</v>
      </c>
      <c r="U180" s="2"/>
      <c r="V180" s="2" t="str">
        <f>IF(O180&lt;&gt;"",VLOOKUP(O180,Runners!DE$5:DR$183,V$1,FALSE),"")</f>
        <v/>
      </c>
      <c r="W180" s="19" t="str">
        <f t="shared" si="101"/>
        <v/>
      </c>
    </row>
    <row r="181" spans="3:23" x14ac:dyDescent="0.25">
      <c r="C181" s="3">
        <f>IF(A181&lt;&gt;"",VLOOKUP(A181,Runners!A$5:AX$183,C$1,FALSE),0)</f>
        <v>0</v>
      </c>
      <c r="D181" s="6">
        <f t="shared" si="97"/>
        <v>178</v>
      </c>
      <c r="E181" s="2"/>
      <c r="F181" s="2"/>
      <c r="J181" s="1">
        <f t="shared" si="98"/>
        <v>0</v>
      </c>
      <c r="M181" s="8" t="str">
        <f t="shared" si="93"/>
        <v/>
      </c>
      <c r="N181" s="8" t="str">
        <f t="shared" si="94"/>
        <v/>
      </c>
      <c r="O181" s="1" t="str">
        <f t="shared" si="95"/>
        <v/>
      </c>
      <c r="P181" s="35" t="str">
        <f t="shared" si="96"/>
        <v/>
      </c>
      <c r="Q181" s="35" t="str">
        <f t="shared" si="99"/>
        <v/>
      </c>
      <c r="R181" s="6">
        <f t="shared" si="90"/>
        <v>0</v>
      </c>
      <c r="S181" s="6">
        <f>IF(AND(D181&lt;=L$4,P181&lt;&gt;"Y"),IF(N181&lt;VLOOKUP(O181,Runners!A$5:CY$183,S$1,FALSE),IF(Y$2="zero",0,Y$2),0),0)</f>
        <v>0</v>
      </c>
      <c r="T181" s="6">
        <f t="shared" si="100"/>
        <v>0</v>
      </c>
      <c r="U181" s="2"/>
      <c r="V181" s="2" t="str">
        <f>IF(O181&lt;&gt;"",VLOOKUP(O181,Runners!DE$5:DR$183,V$1,FALSE),"")</f>
        <v/>
      </c>
      <c r="W181" s="19" t="str">
        <f t="shared" si="101"/>
        <v/>
      </c>
    </row>
    <row r="182" spans="3:23" x14ac:dyDescent="0.25">
      <c r="C182" s="3">
        <f>IF(A182&lt;&gt;"",VLOOKUP(A182,Runners!A$5:AX$183,C$1,FALSE),0)</f>
        <v>0</v>
      </c>
      <c r="D182" s="6">
        <f t="shared" si="97"/>
        <v>179</v>
      </c>
      <c r="E182" s="2"/>
      <c r="F182" s="2"/>
      <c r="J182" s="1">
        <f t="shared" si="98"/>
        <v>0</v>
      </c>
      <c r="M182" s="8" t="str">
        <f t="shared" si="93"/>
        <v/>
      </c>
      <c r="N182" s="8" t="str">
        <f t="shared" si="94"/>
        <v/>
      </c>
      <c r="O182" s="1" t="str">
        <f t="shared" si="95"/>
        <v/>
      </c>
      <c r="P182" s="35" t="str">
        <f t="shared" si="96"/>
        <v/>
      </c>
      <c r="Q182" s="35" t="str">
        <f t="shared" si="99"/>
        <v/>
      </c>
      <c r="R182" s="6">
        <f t="shared" si="90"/>
        <v>0</v>
      </c>
      <c r="S182" s="6">
        <f>IF(AND(D182&lt;=L$4,P182&lt;&gt;"Y"),IF(N182&lt;VLOOKUP(O182,Runners!A$5:CY$183,S$1,FALSE),IF(Y$2="zero",0,Y$2),0),0)</f>
        <v>0</v>
      </c>
      <c r="T182" s="6">
        <f t="shared" si="100"/>
        <v>0</v>
      </c>
      <c r="U182" s="2"/>
      <c r="V182" s="2" t="str">
        <f>IF(O182&lt;&gt;"",VLOOKUP(O182,Runners!DE$5:DR$183,V$1,FALSE),"")</f>
        <v/>
      </c>
      <c r="W182" s="19" t="str">
        <f t="shared" si="101"/>
        <v/>
      </c>
    </row>
    <row r="183" spans="3:23" x14ac:dyDescent="0.25">
      <c r="C183" s="3">
        <f>IF(A183&lt;&gt;"",VLOOKUP(A183,Runners!A$5:AX$183,C$1,FALSE),0)</f>
        <v>0</v>
      </c>
      <c r="D183" s="6">
        <f t="shared" si="97"/>
        <v>180</v>
      </c>
      <c r="E183" s="2"/>
      <c r="F183" s="2"/>
      <c r="J183" s="1">
        <f t="shared" si="98"/>
        <v>0</v>
      </c>
      <c r="M183" s="8" t="str">
        <f t="shared" si="93"/>
        <v/>
      </c>
      <c r="N183" s="8" t="str">
        <f t="shared" si="94"/>
        <v/>
      </c>
      <c r="O183" s="1" t="str">
        <f t="shared" si="95"/>
        <v/>
      </c>
      <c r="P183" s="35" t="str">
        <f t="shared" si="96"/>
        <v/>
      </c>
      <c r="Q183" s="35" t="str">
        <f t="shared" si="99"/>
        <v/>
      </c>
      <c r="R183" s="6">
        <f t="shared" si="90"/>
        <v>0</v>
      </c>
      <c r="S183" s="6">
        <f>IF(AND(D183&lt;=L$4,P183&lt;&gt;"Y"),IF(N183&lt;VLOOKUP(O183,Runners!A$5:CY$183,S$1,FALSE),IF(Y$2="zero",0,Y$2),0),0)</f>
        <v>0</v>
      </c>
      <c r="T183" s="6">
        <f t="shared" si="100"/>
        <v>0</v>
      </c>
      <c r="U183" s="2"/>
      <c r="V183" s="2" t="str">
        <f>IF(O183&lt;&gt;"",VLOOKUP(O183,Runners!DE$5:DR$183,V$1,FALSE),"")</f>
        <v/>
      </c>
      <c r="W183" s="19" t="str">
        <f t="shared" si="101"/>
        <v/>
      </c>
    </row>
    <row r="184" spans="3:23" x14ac:dyDescent="0.25">
      <c r="C184" s="3">
        <f>IF(A184&lt;&gt;"",VLOOKUP(A184,Runners!A$5:AX$183,C$1,FALSE),0)</f>
        <v>0</v>
      </c>
      <c r="D184" s="6">
        <f t="shared" si="97"/>
        <v>181</v>
      </c>
      <c r="E184" s="2"/>
      <c r="F184" s="2"/>
      <c r="J184" s="1">
        <f t="shared" si="98"/>
        <v>0</v>
      </c>
      <c r="M184" s="8" t="str">
        <f t="shared" si="93"/>
        <v/>
      </c>
      <c r="N184" s="8" t="str">
        <f t="shared" si="94"/>
        <v/>
      </c>
      <c r="O184" s="1" t="str">
        <f t="shared" si="95"/>
        <v/>
      </c>
      <c r="P184" s="35" t="str">
        <f t="shared" si="96"/>
        <v/>
      </c>
      <c r="Q184" s="35" t="str">
        <f t="shared" si="99"/>
        <v/>
      </c>
      <c r="R184" s="6">
        <f t="shared" si="90"/>
        <v>0</v>
      </c>
      <c r="S184" s="6">
        <f>IF(AND(D184&lt;=L$4,P184&lt;&gt;"Y"),IF(N184&lt;VLOOKUP(O184,Runners!A$5:CY$183,S$1,FALSE),IF(Y$2="zero",0,Y$2),0),0)</f>
        <v>0</v>
      </c>
      <c r="T184" s="6">
        <f t="shared" si="100"/>
        <v>0</v>
      </c>
      <c r="U184" s="2"/>
      <c r="V184" s="2" t="str">
        <f>IF(O184&lt;&gt;"",VLOOKUP(O184,Runners!DE$5:DR$183,V$1,FALSE),"")</f>
        <v/>
      </c>
      <c r="W184" s="19" t="str">
        <f t="shared" si="101"/>
        <v/>
      </c>
    </row>
    <row r="185" spans="3:23" x14ac:dyDescent="0.25">
      <c r="C185" s="3">
        <f>IF(A185&lt;&gt;"",VLOOKUP(A185,Runners!A$5:AX$183,C$1,FALSE),0)</f>
        <v>0</v>
      </c>
      <c r="D185" s="6">
        <f t="shared" si="97"/>
        <v>182</v>
      </c>
      <c r="E185" s="2"/>
      <c r="F185" s="2"/>
      <c r="J185" s="1">
        <f t="shared" ref="J185:J204" si="102">A185</f>
        <v>0</v>
      </c>
      <c r="M185" s="8" t="str">
        <f t="shared" si="93"/>
        <v/>
      </c>
      <c r="N185" s="8" t="str">
        <f t="shared" si="94"/>
        <v/>
      </c>
      <c r="O185" s="1" t="str">
        <f t="shared" si="95"/>
        <v/>
      </c>
      <c r="P185" s="35" t="str">
        <f t="shared" si="96"/>
        <v/>
      </c>
      <c r="Q185" s="35" t="str">
        <f t="shared" ref="Q185:Q203" si="103">IF(D185&lt;=L$4,IF(P185="Y",Q184,Q184-1),"")</f>
        <v/>
      </c>
      <c r="R185" s="6">
        <f t="shared" si="90"/>
        <v>0</v>
      </c>
      <c r="S185" s="6">
        <f>IF(AND(D185&lt;=L$4,P185&lt;&gt;"Y"),IF(N185&lt;VLOOKUP(O185,Runners!A$5:CY$183,S$1,FALSE),IF(Y$2="zero",0,Y$2),0),0)</f>
        <v>0</v>
      </c>
      <c r="T185" s="6">
        <f t="shared" ref="T185:T203" si="104">IF(AND(D185&lt;=L$4,P185&lt;&gt;"Y"),S185+R185,0)</f>
        <v>0</v>
      </c>
      <c r="U185" s="2"/>
      <c r="V185" s="2" t="str">
        <f>IF(O185&lt;&gt;"",VLOOKUP(O185,Runners!DE$5:DR$183,V$1,FALSE),"")</f>
        <v/>
      </c>
      <c r="W185" s="19" t="str">
        <f t="shared" ref="W185:W203" si="105">IF(O185&lt;&gt;"",(V185-N185)/V185,"")</f>
        <v/>
      </c>
    </row>
    <row r="186" spans="3:23" x14ac:dyDescent="0.25">
      <c r="C186" s="3">
        <f>IF(A186&lt;&gt;"",VLOOKUP(A186,Runners!A$5:AX$183,C$1,FALSE),0)</f>
        <v>0</v>
      </c>
      <c r="D186" s="6">
        <f t="shared" si="97"/>
        <v>183</v>
      </c>
      <c r="E186" s="2"/>
      <c r="F186" s="2"/>
      <c r="J186" s="1">
        <f t="shared" si="102"/>
        <v>0</v>
      </c>
      <c r="M186" s="8" t="str">
        <f t="shared" si="93"/>
        <v/>
      </c>
      <c r="N186" s="8" t="str">
        <f t="shared" si="94"/>
        <v/>
      </c>
      <c r="O186" s="1" t="str">
        <f t="shared" si="95"/>
        <v/>
      </c>
      <c r="P186" s="35" t="str">
        <f t="shared" si="96"/>
        <v/>
      </c>
      <c r="Q186" s="35" t="str">
        <f t="shared" si="103"/>
        <v/>
      </c>
      <c r="R186" s="6">
        <f t="shared" si="90"/>
        <v>0</v>
      </c>
      <c r="S186" s="6">
        <f>IF(AND(D186&lt;=L$4,P186&lt;&gt;"Y"),IF(N186&lt;VLOOKUP(O186,Runners!A$5:CY$183,S$1,FALSE),IF(Y$2="zero",0,Y$2),0),0)</f>
        <v>0</v>
      </c>
      <c r="T186" s="6">
        <f t="shared" si="104"/>
        <v>0</v>
      </c>
      <c r="U186" s="2"/>
      <c r="V186" s="2" t="str">
        <f>IF(O186&lt;&gt;"",VLOOKUP(O186,Runners!DE$5:DR$183,V$1,FALSE),"")</f>
        <v/>
      </c>
      <c r="W186" s="19" t="str">
        <f t="shared" si="105"/>
        <v/>
      </c>
    </row>
    <row r="187" spans="3:23" x14ac:dyDescent="0.25">
      <c r="C187" s="3">
        <f>IF(A187&lt;&gt;"",VLOOKUP(A187,Runners!A$5:AX$183,C$1,FALSE),0)</f>
        <v>0</v>
      </c>
      <c r="D187" s="6">
        <f t="shared" si="97"/>
        <v>184</v>
      </c>
      <c r="E187" s="2"/>
      <c r="F187" s="2"/>
      <c r="J187" s="1">
        <f t="shared" si="102"/>
        <v>0</v>
      </c>
      <c r="M187" s="8" t="str">
        <f t="shared" si="93"/>
        <v/>
      </c>
      <c r="N187" s="8" t="str">
        <f t="shared" si="94"/>
        <v/>
      </c>
      <c r="O187" s="1" t="str">
        <f t="shared" si="95"/>
        <v/>
      </c>
      <c r="P187" s="35" t="str">
        <f t="shared" si="96"/>
        <v/>
      </c>
      <c r="Q187" s="35" t="str">
        <f t="shared" si="103"/>
        <v/>
      </c>
      <c r="R187" s="6">
        <f t="shared" si="90"/>
        <v>0</v>
      </c>
      <c r="S187" s="6">
        <f>IF(AND(D187&lt;=L$4,P187&lt;&gt;"Y"),IF(N187&lt;VLOOKUP(O187,Runners!A$5:CY$183,S$1,FALSE),IF(Y$2="zero",0,Y$2),0),0)</f>
        <v>0</v>
      </c>
      <c r="T187" s="6">
        <f t="shared" si="104"/>
        <v>0</v>
      </c>
      <c r="U187" s="2"/>
      <c r="V187" s="2" t="str">
        <f>IF(O187&lt;&gt;"",VLOOKUP(O187,Runners!DE$5:DR$183,V$1,FALSE),"")</f>
        <v/>
      </c>
      <c r="W187" s="19" t="str">
        <f t="shared" si="105"/>
        <v/>
      </c>
    </row>
    <row r="188" spans="3:23" x14ac:dyDescent="0.25">
      <c r="C188" s="3">
        <f>IF(A188&lt;&gt;"",VLOOKUP(A188,Runners!A$5:AX$183,C$1,FALSE),0)</f>
        <v>0</v>
      </c>
      <c r="D188" s="6">
        <f t="shared" si="97"/>
        <v>185</v>
      </c>
      <c r="E188" s="2"/>
      <c r="F188" s="2"/>
      <c r="J188" s="1">
        <f t="shared" si="102"/>
        <v>0</v>
      </c>
      <c r="M188" s="8" t="str">
        <f t="shared" si="93"/>
        <v/>
      </c>
      <c r="N188" s="8" t="str">
        <f t="shared" si="94"/>
        <v/>
      </c>
      <c r="O188" s="1" t="str">
        <f t="shared" si="95"/>
        <v/>
      </c>
      <c r="P188" s="35" t="str">
        <f t="shared" si="96"/>
        <v/>
      </c>
      <c r="Q188" s="35" t="str">
        <f t="shared" si="103"/>
        <v/>
      </c>
      <c r="R188" s="6">
        <f t="shared" si="90"/>
        <v>0</v>
      </c>
      <c r="S188" s="6">
        <f>IF(AND(D188&lt;=L$4,P188&lt;&gt;"Y"),IF(N188&lt;VLOOKUP(O188,Runners!A$5:CY$183,S$1,FALSE),IF(Y$2="zero",0,Y$2),0),0)</f>
        <v>0</v>
      </c>
      <c r="T188" s="6">
        <f t="shared" si="104"/>
        <v>0</v>
      </c>
      <c r="U188" s="2"/>
      <c r="V188" s="2" t="str">
        <f>IF(O188&lt;&gt;"",VLOOKUP(O188,Runners!DE$5:DR$183,V$1,FALSE),"")</f>
        <v/>
      </c>
      <c r="W188" s="19" t="str">
        <f t="shared" si="105"/>
        <v/>
      </c>
    </row>
    <row r="189" spans="3:23" x14ac:dyDescent="0.25">
      <c r="C189" s="3">
        <f>IF(A189&lt;&gt;"",VLOOKUP(A189,Runners!A$5:AX$183,C$1,FALSE),0)</f>
        <v>0</v>
      </c>
      <c r="D189" s="6">
        <f t="shared" si="97"/>
        <v>186</v>
      </c>
      <c r="E189" s="2"/>
      <c r="F189" s="2"/>
      <c r="J189" s="1">
        <f t="shared" si="102"/>
        <v>0</v>
      </c>
      <c r="M189" s="8" t="str">
        <f t="shared" si="93"/>
        <v/>
      </c>
      <c r="N189" s="8" t="str">
        <f t="shared" si="94"/>
        <v/>
      </c>
      <c r="O189" s="1" t="str">
        <f t="shared" si="95"/>
        <v/>
      </c>
      <c r="P189" s="35" t="str">
        <f t="shared" si="96"/>
        <v/>
      </c>
      <c r="Q189" s="35" t="str">
        <f t="shared" si="103"/>
        <v/>
      </c>
      <c r="R189" s="6">
        <f t="shared" si="90"/>
        <v>0</v>
      </c>
      <c r="S189" s="6">
        <f>IF(AND(D189&lt;=L$4,P189&lt;&gt;"Y"),IF(N189&lt;VLOOKUP(O189,Runners!A$5:CY$183,S$1,FALSE),IF(Y$2="zero",0,Y$2),0),0)</f>
        <v>0</v>
      </c>
      <c r="T189" s="6">
        <f t="shared" si="104"/>
        <v>0</v>
      </c>
      <c r="U189" s="2"/>
      <c r="V189" s="2" t="str">
        <f>IF(O189&lt;&gt;"",VLOOKUP(O189,Runners!DE$5:DR$183,V$1,FALSE),"")</f>
        <v/>
      </c>
      <c r="W189" s="19" t="str">
        <f t="shared" si="105"/>
        <v/>
      </c>
    </row>
    <row r="190" spans="3:23" x14ac:dyDescent="0.25">
      <c r="C190" s="3">
        <f>IF(A190&lt;&gt;"",VLOOKUP(A190,Runners!A$5:AX$183,C$1,FALSE),0)</f>
        <v>0</v>
      </c>
      <c r="D190" s="6">
        <f t="shared" si="97"/>
        <v>187</v>
      </c>
      <c r="E190" s="2"/>
      <c r="F190" s="2"/>
      <c r="J190" s="1">
        <f t="shared" si="102"/>
        <v>0</v>
      </c>
      <c r="M190" s="8" t="str">
        <f t="shared" si="93"/>
        <v/>
      </c>
      <c r="N190" s="8" t="str">
        <f t="shared" si="94"/>
        <v/>
      </c>
      <c r="O190" s="1" t="str">
        <f t="shared" si="95"/>
        <v/>
      </c>
      <c r="P190" s="35" t="str">
        <f t="shared" si="96"/>
        <v/>
      </c>
      <c r="Q190" s="35" t="str">
        <f t="shared" si="103"/>
        <v/>
      </c>
      <c r="R190" s="6">
        <f t="shared" si="90"/>
        <v>0</v>
      </c>
      <c r="S190" s="6">
        <f>IF(AND(D190&lt;=L$4,P190&lt;&gt;"Y"),IF(N190&lt;VLOOKUP(O190,Runners!A$5:CY$183,S$1,FALSE),IF(Y$2="zero",0,Y$2),0),0)</f>
        <v>0</v>
      </c>
      <c r="T190" s="6">
        <f t="shared" si="104"/>
        <v>0</v>
      </c>
      <c r="U190" s="2"/>
      <c r="V190" s="2" t="str">
        <f>IF(O190&lt;&gt;"",VLOOKUP(O190,Runners!DE$5:DR$183,V$1,FALSE),"")</f>
        <v/>
      </c>
      <c r="W190" s="19" t="str">
        <f t="shared" si="105"/>
        <v/>
      </c>
    </row>
    <row r="191" spans="3:23" x14ac:dyDescent="0.25">
      <c r="C191" s="3">
        <f>IF(A191&lt;&gt;"",VLOOKUP(A191,Runners!A$5:AX$183,C$1,FALSE),0)</f>
        <v>0</v>
      </c>
      <c r="D191" s="6">
        <f t="shared" si="97"/>
        <v>188</v>
      </c>
      <c r="E191" s="2"/>
      <c r="F191" s="2"/>
      <c r="J191" s="1">
        <f t="shared" si="102"/>
        <v>0</v>
      </c>
      <c r="M191" s="8" t="str">
        <f t="shared" ref="M191:M207" si="106">IF(D191&lt;=L$4,SMALL(E$4:E$208,D191),"")</f>
        <v/>
      </c>
      <c r="N191" s="8" t="str">
        <f t="shared" ref="N191:N207" si="107">IF(D191&lt;=L$4,VLOOKUP(M191,E$4:F$208,2,FALSE),"")</f>
        <v/>
      </c>
      <c r="O191" s="1" t="str">
        <f t="shared" ref="O191:O207" si="108">IF(D191&lt;=L$4,VLOOKUP(M191,E$4:J$208,6,FALSE),"")</f>
        <v/>
      </c>
      <c r="P191" s="35" t="str">
        <f t="shared" ref="P191:P207" si="109">IF(D191&lt;=L$4,VLOOKUP(O191,A$4:B$208,2,FALSE),"")</f>
        <v/>
      </c>
      <c r="Q191" s="35" t="str">
        <f t="shared" si="103"/>
        <v/>
      </c>
      <c r="R191" s="6">
        <f t="shared" si="90"/>
        <v>0</v>
      </c>
      <c r="S191" s="6">
        <f>IF(AND(D191&lt;=L$4,P191&lt;&gt;"Y"),IF(N191&lt;VLOOKUP(O191,Runners!A$5:CY$183,S$1,FALSE),IF(Y$2="zero",0,Y$2),0),0)</f>
        <v>0</v>
      </c>
      <c r="T191" s="6">
        <f t="shared" si="104"/>
        <v>0</v>
      </c>
      <c r="U191" s="2"/>
      <c r="V191" s="2" t="str">
        <f>IF(O191&lt;&gt;"",VLOOKUP(O191,Runners!DE$5:DR$183,V$1,FALSE),"")</f>
        <v/>
      </c>
      <c r="W191" s="19" t="str">
        <f t="shared" si="105"/>
        <v/>
      </c>
    </row>
    <row r="192" spans="3:23" x14ac:dyDescent="0.25">
      <c r="C192" s="3">
        <f>IF(A192&lt;&gt;"",VLOOKUP(A192,Runners!A$5:AX$183,C$1,FALSE),0)</f>
        <v>0</v>
      </c>
      <c r="D192" s="6">
        <f t="shared" si="97"/>
        <v>189</v>
      </c>
      <c r="E192" s="2"/>
      <c r="F192" s="2"/>
      <c r="J192" s="1">
        <f t="shared" si="102"/>
        <v>0</v>
      </c>
      <c r="M192" s="8" t="str">
        <f t="shared" si="106"/>
        <v/>
      </c>
      <c r="N192" s="8" t="str">
        <f t="shared" si="107"/>
        <v/>
      </c>
      <c r="O192" s="1" t="str">
        <f t="shared" si="108"/>
        <v/>
      </c>
      <c r="P192" s="35" t="str">
        <f t="shared" si="109"/>
        <v/>
      </c>
      <c r="Q192" s="35" t="str">
        <f t="shared" si="103"/>
        <v/>
      </c>
      <c r="R192" s="6">
        <f t="shared" si="90"/>
        <v>0</v>
      </c>
      <c r="S192" s="6">
        <f>IF(AND(D192&lt;=L$4,P192&lt;&gt;"Y"),IF(N192&lt;VLOOKUP(O192,Runners!A$5:CY$183,S$1,FALSE),IF(Y$2="zero",0,Y$2),0),0)</f>
        <v>0</v>
      </c>
      <c r="T192" s="6">
        <f t="shared" si="104"/>
        <v>0</v>
      </c>
      <c r="U192" s="2"/>
      <c r="V192" s="2" t="str">
        <f>IF(O192&lt;&gt;"",VLOOKUP(O192,Runners!DE$5:DR$183,V$1,FALSE),"")</f>
        <v/>
      </c>
      <c r="W192" s="19" t="str">
        <f t="shared" si="105"/>
        <v/>
      </c>
    </row>
    <row r="193" spans="3:23" x14ac:dyDescent="0.25">
      <c r="C193" s="3">
        <f>IF(A193&lt;&gt;"",VLOOKUP(A193,Runners!A$5:AX$183,C$1,FALSE),0)</f>
        <v>0</v>
      </c>
      <c r="D193" s="6">
        <f t="shared" si="97"/>
        <v>190</v>
      </c>
      <c r="E193" s="2"/>
      <c r="F193" s="2"/>
      <c r="J193" s="1">
        <f t="shared" si="102"/>
        <v>0</v>
      </c>
      <c r="M193" s="8" t="str">
        <f t="shared" si="106"/>
        <v/>
      </c>
      <c r="N193" s="8" t="str">
        <f t="shared" si="107"/>
        <v/>
      </c>
      <c r="O193" s="1" t="str">
        <f t="shared" si="108"/>
        <v/>
      </c>
      <c r="P193" s="35" t="str">
        <f t="shared" si="109"/>
        <v/>
      </c>
      <c r="Q193" s="35" t="str">
        <f t="shared" si="103"/>
        <v/>
      </c>
      <c r="R193" s="6">
        <f t="shared" si="90"/>
        <v>0</v>
      </c>
      <c r="S193" s="6">
        <f>IF(AND(D193&lt;=L$4,P193&lt;&gt;"Y"),IF(N193&lt;VLOOKUP(O193,Runners!A$5:CY$183,S$1,FALSE),IF(Y$2="zero",0,Y$2),0),0)</f>
        <v>0</v>
      </c>
      <c r="T193" s="6">
        <f t="shared" si="104"/>
        <v>0</v>
      </c>
      <c r="U193" s="2"/>
      <c r="V193" s="2" t="str">
        <f>IF(O193&lt;&gt;"",VLOOKUP(O193,Runners!DE$5:DR$183,V$1,FALSE),"")</f>
        <v/>
      </c>
      <c r="W193" s="19" t="str">
        <f t="shared" si="105"/>
        <v/>
      </c>
    </row>
    <row r="194" spans="3:23" x14ac:dyDescent="0.25">
      <c r="C194" s="3">
        <f>IF(A194&lt;&gt;"",VLOOKUP(A194,Runners!A$5:AX$183,C$1,FALSE),0)</f>
        <v>0</v>
      </c>
      <c r="D194" s="6">
        <f t="shared" si="97"/>
        <v>191</v>
      </c>
      <c r="E194" s="2"/>
      <c r="F194" s="2"/>
      <c r="J194" s="1">
        <f t="shared" si="102"/>
        <v>0</v>
      </c>
      <c r="M194" s="8" t="str">
        <f t="shared" si="106"/>
        <v/>
      </c>
      <c r="N194" s="8" t="str">
        <f t="shared" si="107"/>
        <v/>
      </c>
      <c r="O194" s="1" t="str">
        <f t="shared" si="108"/>
        <v/>
      </c>
      <c r="P194" s="35" t="str">
        <f t="shared" si="109"/>
        <v/>
      </c>
      <c r="Q194" s="35" t="str">
        <f t="shared" si="103"/>
        <v/>
      </c>
      <c r="R194" s="6">
        <f t="shared" si="90"/>
        <v>0</v>
      </c>
      <c r="S194" s="6">
        <f>IF(AND(D194&lt;=L$4,P194&lt;&gt;"Y"),IF(N194&lt;VLOOKUP(O194,Runners!A$5:CY$183,S$1,FALSE),IF(Y$2="zero",0,Y$2),0),0)</f>
        <v>0</v>
      </c>
      <c r="T194" s="6">
        <f t="shared" si="104"/>
        <v>0</v>
      </c>
      <c r="U194" s="2"/>
      <c r="V194" s="2" t="str">
        <f>IF(O194&lt;&gt;"",VLOOKUP(O194,Runners!DE$5:DR$183,V$1,FALSE),"")</f>
        <v/>
      </c>
      <c r="W194" s="19" t="str">
        <f t="shared" si="105"/>
        <v/>
      </c>
    </row>
    <row r="195" spans="3:23" x14ac:dyDescent="0.25">
      <c r="C195" s="3">
        <f>IF(A195&lt;&gt;"",VLOOKUP(A195,Runners!A$5:AX$183,C$1,FALSE),0)</f>
        <v>0</v>
      </c>
      <c r="D195" s="6">
        <f t="shared" si="97"/>
        <v>192</v>
      </c>
      <c r="E195" s="2"/>
      <c r="F195" s="2"/>
      <c r="J195" s="1">
        <f t="shared" si="102"/>
        <v>0</v>
      </c>
      <c r="M195" s="8" t="str">
        <f t="shared" si="106"/>
        <v/>
      </c>
      <c r="N195" s="8" t="str">
        <f t="shared" si="107"/>
        <v/>
      </c>
      <c r="O195" s="1" t="str">
        <f t="shared" si="108"/>
        <v/>
      </c>
      <c r="P195" s="35" t="str">
        <f t="shared" si="109"/>
        <v/>
      </c>
      <c r="Q195" s="35" t="str">
        <f t="shared" si="103"/>
        <v/>
      </c>
      <c r="R195" s="6">
        <f t="shared" si="90"/>
        <v>0</v>
      </c>
      <c r="S195" s="6">
        <f>IF(AND(D195&lt;=L$4,P195&lt;&gt;"Y"),IF(N195&lt;VLOOKUP(O195,Runners!A$5:CY$183,S$1,FALSE),IF(Y$2="zero",0,Y$2),0),0)</f>
        <v>0</v>
      </c>
      <c r="T195" s="6">
        <f t="shared" si="104"/>
        <v>0</v>
      </c>
      <c r="U195" s="2"/>
      <c r="V195" s="2" t="str">
        <f>IF(O195&lt;&gt;"",VLOOKUP(O195,Runners!DE$5:DR$183,V$1,FALSE),"")</f>
        <v/>
      </c>
      <c r="W195" s="19" t="str">
        <f t="shared" si="105"/>
        <v/>
      </c>
    </row>
    <row r="196" spans="3:23" x14ac:dyDescent="0.25">
      <c r="C196" s="3">
        <f>IF(A196&lt;&gt;"",VLOOKUP(A196,Runners!A$5:AX$183,C$1,FALSE),0)</f>
        <v>0</v>
      </c>
      <c r="D196" s="6">
        <f t="shared" si="97"/>
        <v>193</v>
      </c>
      <c r="E196" s="2"/>
      <c r="F196" s="2"/>
      <c r="J196" s="1">
        <f t="shared" si="102"/>
        <v>0</v>
      </c>
      <c r="M196" s="8" t="str">
        <f t="shared" si="106"/>
        <v/>
      </c>
      <c r="N196" s="8" t="str">
        <f t="shared" si="107"/>
        <v/>
      </c>
      <c r="O196" s="1" t="str">
        <f t="shared" si="108"/>
        <v/>
      </c>
      <c r="P196" s="35" t="str">
        <f t="shared" si="109"/>
        <v/>
      </c>
      <c r="Q196" s="35" t="str">
        <f t="shared" si="103"/>
        <v/>
      </c>
      <c r="R196" s="6">
        <f t="shared" si="90"/>
        <v>0</v>
      </c>
      <c r="S196" s="6">
        <f>IF(AND(D196&lt;=L$4,P196&lt;&gt;"Y"),IF(N196&lt;VLOOKUP(O196,Runners!A$5:CY$183,S$1,FALSE),IF(Y$2="zero",0,Y$2),0),0)</f>
        <v>0</v>
      </c>
      <c r="T196" s="6">
        <f t="shared" si="104"/>
        <v>0</v>
      </c>
      <c r="U196" s="2"/>
      <c r="V196" s="2" t="str">
        <f>IF(O196&lt;&gt;"",VLOOKUP(O196,Runners!DE$5:DR$183,V$1,FALSE),"")</f>
        <v/>
      </c>
      <c r="W196" s="19" t="str">
        <f t="shared" si="105"/>
        <v/>
      </c>
    </row>
    <row r="197" spans="3:23" x14ac:dyDescent="0.25">
      <c r="C197" s="3">
        <f>IF(A197&lt;&gt;"",VLOOKUP(A197,Runners!A$5:AX$183,C$1,FALSE),0)</f>
        <v>0</v>
      </c>
      <c r="D197" s="6">
        <f t="shared" si="97"/>
        <v>194</v>
      </c>
      <c r="E197" s="2"/>
      <c r="F197" s="2"/>
      <c r="J197" s="1">
        <f t="shared" si="102"/>
        <v>0</v>
      </c>
      <c r="M197" s="8" t="str">
        <f t="shared" si="106"/>
        <v/>
      </c>
      <c r="N197" s="8" t="str">
        <f t="shared" si="107"/>
        <v/>
      </c>
      <c r="O197" s="1" t="str">
        <f t="shared" si="108"/>
        <v/>
      </c>
      <c r="P197" s="35" t="str">
        <f t="shared" si="109"/>
        <v/>
      </c>
      <c r="Q197" s="35" t="str">
        <f t="shared" si="103"/>
        <v/>
      </c>
      <c r="R197" s="6">
        <f t="shared" si="90"/>
        <v>0</v>
      </c>
      <c r="S197" s="6">
        <f>IF(AND(D197&lt;=L$4,P197&lt;&gt;"Y"),IF(N197&lt;VLOOKUP(O197,Runners!A$5:CY$183,S$1,FALSE),IF(Y$2="zero",0,Y$2),0),0)</f>
        <v>0</v>
      </c>
      <c r="T197" s="6">
        <f t="shared" si="104"/>
        <v>0</v>
      </c>
      <c r="U197" s="2"/>
      <c r="V197" s="2" t="str">
        <f>IF(O197&lt;&gt;"",VLOOKUP(O197,Runners!DE$5:DR$183,V$1,FALSE),"")</f>
        <v/>
      </c>
      <c r="W197" s="19" t="str">
        <f t="shared" si="105"/>
        <v/>
      </c>
    </row>
    <row r="198" spans="3:23" x14ac:dyDescent="0.25">
      <c r="C198" s="3">
        <f>IF(A198&lt;&gt;"",VLOOKUP(A198,Runners!A$5:AX$183,C$1,FALSE),0)</f>
        <v>0</v>
      </c>
      <c r="D198" s="6">
        <f t="shared" si="97"/>
        <v>195</v>
      </c>
      <c r="E198" s="2"/>
      <c r="F198" s="2"/>
      <c r="J198" s="1">
        <f t="shared" si="102"/>
        <v>0</v>
      </c>
      <c r="M198" s="8" t="str">
        <f t="shared" si="106"/>
        <v/>
      </c>
      <c r="N198" s="8" t="str">
        <f t="shared" si="107"/>
        <v/>
      </c>
      <c r="O198" s="1" t="str">
        <f t="shared" si="108"/>
        <v/>
      </c>
      <c r="P198" s="35" t="str">
        <f t="shared" si="109"/>
        <v/>
      </c>
      <c r="Q198" s="35" t="str">
        <f t="shared" si="103"/>
        <v/>
      </c>
      <c r="R198" s="6">
        <f t="shared" si="90"/>
        <v>0</v>
      </c>
      <c r="S198" s="6">
        <f>IF(AND(D198&lt;=L$4,P198&lt;&gt;"Y"),IF(N198&lt;VLOOKUP(O198,Runners!A$5:CY$183,S$1,FALSE),IF(Y$2="zero",0,Y$2),0),0)</f>
        <v>0</v>
      </c>
      <c r="T198" s="6">
        <f t="shared" si="104"/>
        <v>0</v>
      </c>
      <c r="U198" s="2"/>
      <c r="V198" s="2" t="str">
        <f>IF(O198&lt;&gt;"",VLOOKUP(O198,Runners!DE$5:DR$183,V$1,FALSE),"")</f>
        <v/>
      </c>
      <c r="W198" s="19" t="str">
        <f t="shared" si="105"/>
        <v/>
      </c>
    </row>
    <row r="199" spans="3:23" x14ac:dyDescent="0.25">
      <c r="C199" s="3">
        <f>IF(A199&lt;&gt;"",VLOOKUP(A199,Runners!A$5:AX$183,C$1,FALSE),0)</f>
        <v>0</v>
      </c>
      <c r="D199" s="6">
        <f t="shared" si="97"/>
        <v>196</v>
      </c>
      <c r="E199" s="2"/>
      <c r="F199" s="2"/>
      <c r="J199" s="1">
        <f t="shared" si="102"/>
        <v>0</v>
      </c>
      <c r="M199" s="8" t="str">
        <f t="shared" si="106"/>
        <v/>
      </c>
      <c r="N199" s="8" t="str">
        <f t="shared" si="107"/>
        <v/>
      </c>
      <c r="O199" s="1" t="str">
        <f t="shared" si="108"/>
        <v/>
      </c>
      <c r="P199" s="35" t="str">
        <f t="shared" si="109"/>
        <v/>
      </c>
      <c r="Q199" s="35" t="str">
        <f t="shared" si="103"/>
        <v/>
      </c>
      <c r="R199" s="6">
        <f t="shared" si="90"/>
        <v>0</v>
      </c>
      <c r="S199" s="6">
        <f>IF(AND(D199&lt;=L$4,P199&lt;&gt;"Y"),IF(N199&lt;VLOOKUP(O199,Runners!A$5:CY$183,S$1,FALSE),IF(Y$2="zero",0,Y$2),0),0)</f>
        <v>0</v>
      </c>
      <c r="T199" s="6">
        <f t="shared" si="104"/>
        <v>0</v>
      </c>
      <c r="U199" s="2"/>
      <c r="V199" s="2" t="str">
        <f>IF(O199&lt;&gt;"",VLOOKUP(O199,Runners!DE$5:DR$183,V$1,FALSE),"")</f>
        <v/>
      </c>
      <c r="W199" s="19" t="str">
        <f t="shared" si="105"/>
        <v/>
      </c>
    </row>
    <row r="200" spans="3:23" x14ac:dyDescent="0.25">
      <c r="C200" s="3">
        <f>IF(A200&lt;&gt;"",VLOOKUP(A200,Runners!A$5:AX$183,C$1,FALSE),0)</f>
        <v>0</v>
      </c>
      <c r="D200" s="6">
        <f t="shared" si="97"/>
        <v>197</v>
      </c>
      <c r="E200" s="2"/>
      <c r="F200" s="2"/>
      <c r="J200" s="1">
        <f t="shared" si="102"/>
        <v>0</v>
      </c>
      <c r="M200" s="8" t="str">
        <f t="shared" si="106"/>
        <v/>
      </c>
      <c r="N200" s="8" t="str">
        <f t="shared" si="107"/>
        <v/>
      </c>
      <c r="O200" s="1" t="str">
        <f t="shared" si="108"/>
        <v/>
      </c>
      <c r="P200" s="35" t="str">
        <f t="shared" si="109"/>
        <v/>
      </c>
      <c r="Q200" s="35" t="str">
        <f t="shared" si="103"/>
        <v/>
      </c>
      <c r="R200" s="6">
        <f t="shared" si="90"/>
        <v>0</v>
      </c>
      <c r="S200" s="6">
        <f>IF(AND(D200&lt;=L$4,P200&lt;&gt;"Y"),IF(N200&lt;VLOOKUP(O200,Runners!A$5:CY$183,S$1,FALSE),IF(Y$2="zero",0,Y$2),0),0)</f>
        <v>0</v>
      </c>
      <c r="T200" s="6">
        <f t="shared" si="104"/>
        <v>0</v>
      </c>
      <c r="U200" s="2"/>
      <c r="V200" s="2" t="str">
        <f>IF(O200&lt;&gt;"",VLOOKUP(O200,Runners!DE$5:DR$183,V$1,FALSE),"")</f>
        <v/>
      </c>
      <c r="W200" s="19" t="str">
        <f t="shared" si="105"/>
        <v/>
      </c>
    </row>
    <row r="201" spans="3:23" x14ac:dyDescent="0.25">
      <c r="C201" s="3">
        <f>IF(A201&lt;&gt;"",VLOOKUP(A201,Runners!A$5:AX$183,C$1,FALSE),0)</f>
        <v>0</v>
      </c>
      <c r="D201" s="6">
        <f t="shared" si="97"/>
        <v>198</v>
      </c>
      <c r="E201" s="2"/>
      <c r="F201" s="2"/>
      <c r="J201" s="1">
        <f t="shared" si="102"/>
        <v>0</v>
      </c>
      <c r="M201" s="8" t="str">
        <f t="shared" si="106"/>
        <v/>
      </c>
      <c r="N201" s="8" t="str">
        <f t="shared" si="107"/>
        <v/>
      </c>
      <c r="O201" s="1" t="str">
        <f t="shared" si="108"/>
        <v/>
      </c>
      <c r="P201" s="35" t="str">
        <f t="shared" si="109"/>
        <v/>
      </c>
      <c r="Q201" s="35" t="str">
        <f t="shared" si="103"/>
        <v/>
      </c>
      <c r="R201" s="6">
        <f t="shared" si="90"/>
        <v>0</v>
      </c>
      <c r="S201" s="6">
        <f>IF(AND(D201&lt;=L$4,P201&lt;&gt;"Y"),IF(N201&lt;VLOOKUP(O201,Runners!A$5:CY$183,S$1,FALSE),IF(Y$2="zero",0,Y$2),0),0)</f>
        <v>0</v>
      </c>
      <c r="T201" s="6">
        <f t="shared" si="104"/>
        <v>0</v>
      </c>
      <c r="U201" s="2"/>
      <c r="V201" s="2" t="str">
        <f>IF(O201&lt;&gt;"",VLOOKUP(O201,Runners!DE$5:DR$183,V$1,FALSE),"")</f>
        <v/>
      </c>
      <c r="W201" s="19" t="str">
        <f t="shared" si="105"/>
        <v/>
      </c>
    </row>
    <row r="202" spans="3:23" x14ac:dyDescent="0.25">
      <c r="C202" s="3">
        <f>IF(A202&lt;&gt;"",VLOOKUP(A202,Runners!A$5:AX$183,C$1,FALSE),0)</f>
        <v>0</v>
      </c>
      <c r="D202" s="6">
        <f t="shared" si="97"/>
        <v>199</v>
      </c>
      <c r="E202" s="2"/>
      <c r="F202" s="2"/>
      <c r="J202" s="1">
        <f t="shared" si="102"/>
        <v>0</v>
      </c>
      <c r="M202" s="8" t="str">
        <f t="shared" si="106"/>
        <v/>
      </c>
      <c r="N202" s="8" t="str">
        <f t="shared" si="107"/>
        <v/>
      </c>
      <c r="O202" s="1" t="str">
        <f t="shared" si="108"/>
        <v/>
      </c>
      <c r="P202" s="35" t="str">
        <f t="shared" si="109"/>
        <v/>
      </c>
      <c r="Q202" s="35" t="str">
        <f t="shared" si="103"/>
        <v/>
      </c>
      <c r="R202" s="6">
        <f t="shared" si="90"/>
        <v>0</v>
      </c>
      <c r="S202" s="6">
        <f>IF(AND(D202&lt;=L$4,P202&lt;&gt;"Y"),IF(N202&lt;VLOOKUP(O202,Runners!A$5:CY$183,S$1,FALSE),IF(Y$2="zero",0,Y$2),0),0)</f>
        <v>0</v>
      </c>
      <c r="T202" s="6">
        <f t="shared" si="104"/>
        <v>0</v>
      </c>
      <c r="U202" s="2"/>
      <c r="V202" s="2" t="str">
        <f>IF(O202&lt;&gt;"",VLOOKUP(O202,Runners!DE$5:DR$183,V$1,FALSE),"")</f>
        <v/>
      </c>
      <c r="W202" s="19" t="str">
        <f t="shared" si="105"/>
        <v/>
      </c>
    </row>
    <row r="203" spans="3:23" x14ac:dyDescent="0.25">
      <c r="C203" s="3">
        <f>IF(A203&lt;&gt;"",VLOOKUP(A203,Runners!A$5:AX$183,C$1,FALSE),0)</f>
        <v>0</v>
      </c>
      <c r="D203" s="6">
        <f t="shared" si="97"/>
        <v>200</v>
      </c>
      <c r="E203" s="2"/>
      <c r="F203" s="2"/>
      <c r="J203" s="1">
        <f t="shared" si="102"/>
        <v>0</v>
      </c>
      <c r="M203" s="8" t="str">
        <f t="shared" si="106"/>
        <v/>
      </c>
      <c r="N203" s="8" t="str">
        <f t="shared" si="107"/>
        <v/>
      </c>
      <c r="O203" s="1" t="str">
        <f t="shared" si="108"/>
        <v/>
      </c>
      <c r="P203" s="35" t="str">
        <f t="shared" si="109"/>
        <v/>
      </c>
      <c r="Q203" s="35" t="str">
        <f t="shared" si="103"/>
        <v/>
      </c>
      <c r="R203" s="6">
        <f t="shared" si="90"/>
        <v>0</v>
      </c>
      <c r="S203" s="6">
        <f>IF(AND(D203&lt;=L$4,P203&lt;&gt;"Y"),IF(N203&lt;VLOOKUP(O203,Runners!A$5:CY$183,S$1,FALSE),IF(Y$2="zero",0,Y$2),0),0)</f>
        <v>0</v>
      </c>
      <c r="T203" s="6">
        <f t="shared" si="104"/>
        <v>0</v>
      </c>
      <c r="U203" s="2"/>
      <c r="V203" s="2" t="str">
        <f>IF(O203&lt;&gt;"",VLOOKUP(O203,Runners!DE$5:DR$183,V$1,FALSE),"")</f>
        <v/>
      </c>
      <c r="W203" s="19" t="str">
        <f t="shared" si="105"/>
        <v/>
      </c>
    </row>
    <row r="204" spans="3:23" x14ac:dyDescent="0.25">
      <c r="C204" s="3">
        <f>IF(A204&lt;&gt;"",VLOOKUP(A204,Runners!A$5:AX$183,C$1,FALSE),0)</f>
        <v>0</v>
      </c>
      <c r="D204" s="6">
        <f t="shared" si="97"/>
        <v>201</v>
      </c>
      <c r="E204" s="2"/>
      <c r="F204" s="2"/>
      <c r="J204" s="1">
        <f t="shared" si="102"/>
        <v>0</v>
      </c>
      <c r="M204" s="8" t="str">
        <f t="shared" si="106"/>
        <v/>
      </c>
      <c r="N204" s="8" t="str">
        <f t="shared" si="107"/>
        <v/>
      </c>
      <c r="O204" s="1" t="str">
        <f t="shared" si="108"/>
        <v/>
      </c>
      <c r="P204" s="35" t="str">
        <f t="shared" si="109"/>
        <v/>
      </c>
      <c r="Q204" s="35" t="str">
        <f t="shared" ref="Q204:Q207" si="110">IF(D204&lt;=L$4,IF(P204="Y",Q203,Q203-1),"")</f>
        <v/>
      </c>
      <c r="R204" s="6">
        <f t="shared" ref="R204:R207" si="111">IF(Q204=Q203,0,IF(Q204&gt;0,Q204,1))</f>
        <v>0</v>
      </c>
      <c r="S204" s="6">
        <f>IF(AND(D204&lt;=L$4,P204&lt;&gt;"Y"),IF(N204&lt;VLOOKUP(O204,Runners!A$5:CY$183,S$1,FALSE),IF(Y$2="zero",0,Y$2),0),0)</f>
        <v>0</v>
      </c>
      <c r="T204" s="6">
        <f t="shared" ref="T204:T207" si="112">IF(AND(D204&lt;=L$4,P204&lt;&gt;"Y"),S204+R204,0)</f>
        <v>0</v>
      </c>
      <c r="U204" s="2"/>
      <c r="V204" s="2" t="str">
        <f>IF(O204&lt;&gt;"",VLOOKUP(O204,Runners!DE$5:DR$183,V$1,FALSE),"")</f>
        <v/>
      </c>
      <c r="W204" s="19" t="str">
        <f t="shared" ref="W204:W207" si="113">IF(O204&lt;&gt;"",(V204-N204)/V204,"")</f>
        <v/>
      </c>
    </row>
    <row r="205" spans="3:23" x14ac:dyDescent="0.25">
      <c r="C205" s="3">
        <f>IF(A205&lt;&gt;"",VLOOKUP(A205,Runners!A$5:AX$183,C$1,FALSE),0)</f>
        <v>0</v>
      </c>
      <c r="D205" s="6">
        <f t="shared" si="97"/>
        <v>202</v>
      </c>
      <c r="E205" s="2"/>
      <c r="F205" s="2"/>
      <c r="J205" s="1">
        <f t="shared" ref="J205:J207" si="114">A205</f>
        <v>0</v>
      </c>
      <c r="M205" s="8" t="str">
        <f t="shared" si="106"/>
        <v/>
      </c>
      <c r="N205" s="8" t="str">
        <f t="shared" si="107"/>
        <v/>
      </c>
      <c r="O205" s="1" t="str">
        <f t="shared" si="108"/>
        <v/>
      </c>
      <c r="P205" s="35" t="str">
        <f t="shared" si="109"/>
        <v/>
      </c>
      <c r="Q205" s="35" t="str">
        <f t="shared" si="110"/>
        <v/>
      </c>
      <c r="R205" s="6">
        <f t="shared" si="111"/>
        <v>0</v>
      </c>
      <c r="S205" s="6">
        <f>IF(AND(D205&lt;=L$4,P205&lt;&gt;"Y"),IF(N205&lt;VLOOKUP(O205,Runners!A$5:CY$183,S$1,FALSE),IF(Y$2="zero",0,Y$2),0),0)</f>
        <v>0</v>
      </c>
      <c r="T205" s="6">
        <f t="shared" si="112"/>
        <v>0</v>
      </c>
      <c r="U205" s="2"/>
      <c r="V205" s="2" t="str">
        <f>IF(O205&lt;&gt;"",VLOOKUP(O205,Runners!DE$5:DR$183,V$1,FALSE),"")</f>
        <v/>
      </c>
      <c r="W205" s="19" t="str">
        <f t="shared" si="113"/>
        <v/>
      </c>
    </row>
    <row r="206" spans="3:23" x14ac:dyDescent="0.25">
      <c r="C206" s="3">
        <f>IF(A206&lt;&gt;"",VLOOKUP(A206,Runners!A$5:AX$183,C$1,FALSE),0)</f>
        <v>0</v>
      </c>
      <c r="D206" s="6">
        <f t="shared" si="97"/>
        <v>203</v>
      </c>
      <c r="E206" s="2"/>
      <c r="F206" s="2"/>
      <c r="J206" s="1">
        <f t="shared" si="114"/>
        <v>0</v>
      </c>
      <c r="M206" s="8" t="str">
        <f t="shared" si="106"/>
        <v/>
      </c>
      <c r="N206" s="8" t="str">
        <f t="shared" si="107"/>
        <v/>
      </c>
      <c r="O206" s="1" t="str">
        <f t="shared" si="108"/>
        <v/>
      </c>
      <c r="P206" s="35" t="str">
        <f t="shared" si="109"/>
        <v/>
      </c>
      <c r="Q206" s="35" t="str">
        <f t="shared" si="110"/>
        <v/>
      </c>
      <c r="R206" s="6">
        <f t="shared" si="111"/>
        <v>0</v>
      </c>
      <c r="S206" s="6">
        <f>IF(AND(D206&lt;=L$4,P206&lt;&gt;"Y"),IF(N206&lt;VLOOKUP(O206,Runners!A$5:CY$183,S$1,FALSE),IF(Y$2="zero",0,Y$2),0),0)</f>
        <v>0</v>
      </c>
      <c r="T206" s="6">
        <f t="shared" si="112"/>
        <v>0</v>
      </c>
      <c r="U206" s="2"/>
      <c r="V206" s="2" t="str">
        <f>IF(O206&lt;&gt;"",VLOOKUP(O206,Runners!DE$5:DR$183,V$1,FALSE),"")</f>
        <v/>
      </c>
      <c r="W206" s="19" t="str">
        <f t="shared" si="113"/>
        <v/>
      </c>
    </row>
    <row r="207" spans="3:23" x14ac:dyDescent="0.25">
      <c r="C207" s="3">
        <f>IF(A207&lt;&gt;"",VLOOKUP(A207,Runners!A$5:AX$183,C$1,FALSE),0)</f>
        <v>0</v>
      </c>
      <c r="D207" s="6">
        <f t="shared" si="97"/>
        <v>204</v>
      </c>
      <c r="E207" s="2"/>
      <c r="F207" s="2"/>
      <c r="J207" s="1">
        <f t="shared" si="114"/>
        <v>0</v>
      </c>
      <c r="M207" s="8" t="str">
        <f t="shared" si="106"/>
        <v/>
      </c>
      <c r="N207" s="8" t="str">
        <f t="shared" si="107"/>
        <v/>
      </c>
      <c r="O207" s="1" t="str">
        <f t="shared" si="108"/>
        <v/>
      </c>
      <c r="P207" s="35" t="str">
        <f t="shared" si="109"/>
        <v/>
      </c>
      <c r="Q207" s="35" t="str">
        <f t="shared" si="110"/>
        <v/>
      </c>
      <c r="R207" s="6">
        <f t="shared" si="111"/>
        <v>0</v>
      </c>
      <c r="S207" s="6">
        <f>IF(AND(D207&lt;=L$4,P207&lt;&gt;"Y"),IF(N207&lt;VLOOKUP(O207,Runners!A$5:CY$183,S$1,FALSE),IF(Y$2="zero",0,Y$2),0),0)</f>
        <v>0</v>
      </c>
      <c r="T207" s="6">
        <f t="shared" si="112"/>
        <v>0</v>
      </c>
      <c r="U207" s="2"/>
      <c r="V207" s="2" t="str">
        <f>IF(O207&lt;&gt;"",VLOOKUP(O207,Runners!DE$5:DR$183,V$1,FALSE),"")</f>
        <v/>
      </c>
      <c r="W207" s="19" t="str">
        <f t="shared" si="113"/>
        <v/>
      </c>
    </row>
    <row r="208" spans="3:23" x14ac:dyDescent="0.25">
      <c r="D208" s="6">
        <f t="shared" si="97"/>
        <v>205</v>
      </c>
      <c r="S208" s="6">
        <f>IF(D208&lt;=L$4,IF(N208&lt;VLOOKUP(O208,Runners!A$5:CY$183,S$1,FALSE),2,0),0)</f>
        <v>0</v>
      </c>
    </row>
    <row r="209" spans="4:4" x14ac:dyDescent="0.25">
      <c r="D209" s="6">
        <f t="shared" si="97"/>
        <v>206</v>
      </c>
    </row>
  </sheetData>
  <sortState ref="A4:CE105">
    <sortCondition ref="A105"/>
  </sortState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E209"/>
  <sheetViews>
    <sheetView showZeros="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D4" sqref="D4:D209"/>
    </sheetView>
  </sheetViews>
  <sheetFormatPr defaultColWidth="8.88671875" defaultRowHeight="12" x14ac:dyDescent="0.25"/>
  <cols>
    <col min="1" max="1" width="16.33203125" style="1" customWidth="1"/>
    <col min="2" max="2" width="5.5546875" style="1" customWidth="1"/>
    <col min="3" max="3" width="7.33203125" style="1" customWidth="1"/>
    <col min="4" max="4" width="3.88671875" style="6" customWidth="1"/>
    <col min="5" max="5" width="7.6640625" style="1" customWidth="1"/>
    <col min="6" max="6" width="8.6640625" style="1" customWidth="1"/>
    <col min="7" max="7" width="8.6640625" style="6" customWidth="1"/>
    <col min="8" max="8" width="8.6640625" style="6" hidden="1" customWidth="1"/>
    <col min="9" max="9" width="8.109375" style="1" hidden="1" customWidth="1"/>
    <col min="10" max="10" width="5.6640625" style="1" hidden="1" customWidth="1"/>
    <col min="11" max="11" width="8.6640625" style="8" hidden="1" customWidth="1"/>
    <col min="12" max="12" width="11.109375" style="1" customWidth="1"/>
    <col min="13" max="13" width="8.88671875" style="1" customWidth="1"/>
    <col min="14" max="14" width="8.88671875" style="8" customWidth="1"/>
    <col min="15" max="15" width="16.6640625" style="1" customWidth="1"/>
    <col min="16" max="16" width="5.5546875" style="6" customWidth="1"/>
    <col min="17" max="17" width="5.5546875" style="6" hidden="1" customWidth="1"/>
    <col min="18" max="19" width="5.5546875" style="6" customWidth="1"/>
    <col min="20" max="21" width="5.5546875" style="1" customWidth="1"/>
    <col min="22" max="22" width="8.88671875" style="1" hidden="1" customWidth="1"/>
    <col min="23" max="23" width="6.109375" style="1" customWidth="1"/>
    <col min="24" max="24" width="10.33203125" style="1" customWidth="1"/>
    <col min="25" max="16384" width="8.88671875" style="1"/>
  </cols>
  <sheetData>
    <row r="1" spans="1:83" s="7" customFormat="1" ht="19.5" customHeight="1" x14ac:dyDescent="0.3">
      <c r="C1" s="7">
        <v>43</v>
      </c>
      <c r="D1" s="5"/>
      <c r="E1" s="4"/>
      <c r="F1" s="4"/>
      <c r="G1" s="5"/>
      <c r="H1" s="5"/>
      <c r="K1" s="10"/>
      <c r="N1" s="10"/>
      <c r="P1" s="5"/>
      <c r="Q1" s="5">
        <v>90</v>
      </c>
      <c r="R1" s="5"/>
      <c r="S1" s="5">
        <v>95</v>
      </c>
      <c r="T1" s="7">
        <v>3</v>
      </c>
      <c r="V1" s="7">
        <v>6</v>
      </c>
    </row>
    <row r="2" spans="1:83" s="7" customFormat="1" ht="19.5" customHeight="1" x14ac:dyDescent="0.3">
      <c r="A2" s="7" t="s">
        <v>19</v>
      </c>
      <c r="B2" s="7" t="s">
        <v>57</v>
      </c>
      <c r="C2" s="7" t="s">
        <v>52</v>
      </c>
      <c r="D2" s="5">
        <v>0</v>
      </c>
      <c r="E2" s="4"/>
      <c r="F2" s="4"/>
      <c r="G2" s="5"/>
      <c r="H2" s="5"/>
      <c r="K2" s="10"/>
      <c r="L2" s="14" t="s">
        <v>129</v>
      </c>
      <c r="M2" s="14" t="s">
        <v>130</v>
      </c>
      <c r="N2" s="22" t="s">
        <v>131</v>
      </c>
      <c r="P2" s="34" t="s">
        <v>57</v>
      </c>
      <c r="Q2" s="34"/>
      <c r="R2" s="5" t="s">
        <v>29</v>
      </c>
      <c r="S2" s="5" t="s">
        <v>110</v>
      </c>
      <c r="T2" s="5" t="s">
        <v>115</v>
      </c>
      <c r="X2" s="12" t="s">
        <v>171</v>
      </c>
      <c r="Y2" s="43">
        <v>2</v>
      </c>
    </row>
    <row r="3" spans="1:83" s="7" customFormat="1" ht="19.5" customHeight="1" x14ac:dyDescent="0.3">
      <c r="D3" s="5">
        <v>0</v>
      </c>
      <c r="E3" s="4"/>
      <c r="F3" s="4"/>
      <c r="G3" s="5"/>
      <c r="H3" s="5"/>
      <c r="K3" s="10"/>
      <c r="L3" s="14"/>
      <c r="M3" s="14"/>
      <c r="N3" s="22"/>
      <c r="P3" s="34"/>
      <c r="Q3" s="34">
        <v>41</v>
      </c>
      <c r="R3" s="5">
        <v>41</v>
      </c>
      <c r="S3" s="5"/>
      <c r="T3" s="5"/>
    </row>
    <row r="4" spans="1:83" ht="19.5" customHeight="1" x14ac:dyDescent="0.25">
      <c r="A4" s="1" t="s">
        <v>5</v>
      </c>
      <c r="C4" s="3">
        <v>1.579861111111111E-2</v>
      </c>
      <c r="D4" s="6">
        <f t="shared" ref="D4:D29" si="0">D3+1</f>
        <v>1</v>
      </c>
      <c r="E4" s="2"/>
      <c r="F4" s="2">
        <f t="shared" ref="F4:F9" si="1">IF(E4&gt;0,E4-C4,0)</f>
        <v>0</v>
      </c>
      <c r="J4" s="1" t="str">
        <f t="shared" ref="J4:J35" si="2">A4</f>
        <v>Alan Elstone</v>
      </c>
      <c r="L4" s="7">
        <f>COUNT(E4:E207)</f>
        <v>10</v>
      </c>
      <c r="M4" s="8">
        <f t="shared" ref="M4:M28" si="3">IF(D4&lt;=L$4,SMALL(E$4:E$207,D4),"")</f>
        <v>3.3449074074074069E-2</v>
      </c>
      <c r="N4" s="8">
        <f t="shared" ref="N4:N28" si="4">IF(D4&lt;=L$4,VLOOKUP(M4,E$4:F$207,2,FALSE),"")</f>
        <v>2.6331018518518514E-2</v>
      </c>
      <c r="O4" s="1" t="str">
        <f t="shared" ref="O4:O28" si="5">IF(D4&lt;=L$4,VLOOKUP(M4,E$4:J$207,6,FALSE),"")</f>
        <v>Catherine MacLachlan</v>
      </c>
      <c r="P4" s="35">
        <f t="shared" ref="P4:P28" si="6">IF(D4&lt;=L$4,VLOOKUP(O4,A$4:B$207,2,FALSE),"")</f>
        <v>0</v>
      </c>
      <c r="Q4" s="35">
        <f t="shared" ref="Q4:Q28" si="7">IF(D4&lt;=L$4,IF(P4="Y",Q3,Q3-1),"")</f>
        <v>40</v>
      </c>
      <c r="R4" s="6">
        <f t="shared" ref="R4:R28" si="8">IF(Q4=Q3,0,IF(Q4&gt;0,Q4,1))</f>
        <v>40</v>
      </c>
      <c r="S4" s="6">
        <f>IF(AND(D4&lt;=L$4,P4&lt;&gt;"Y"),IF(N4&lt;VLOOKUP(O4,Runners!A$5:CY$183,S$1,FALSE),IF(Y$2="zero",0,Y$2),0),0)</f>
        <v>2</v>
      </c>
      <c r="T4" s="6">
        <f t="shared" ref="T4:T28" si="9">IF(AND(D4&lt;=L$4,P4&lt;&gt;"Y"),S4+R4,0)</f>
        <v>42</v>
      </c>
      <c r="U4" s="2"/>
      <c r="V4" s="2">
        <f>IF(O4&lt;&gt;"",VLOOKUP(O4,Runners!DE$5:DR$183,V$1,FALSE),"")</f>
        <v>3.0112238134569425E-2</v>
      </c>
      <c r="W4" s="19">
        <f t="shared" ref="W4:W28" si="10">IF(O4&lt;&gt;"",(V4-N4)/V4,"")</f>
        <v>0.12557085923513597</v>
      </c>
    </row>
    <row r="5" spans="1:83" x14ac:dyDescent="0.25">
      <c r="A5" s="1" t="s">
        <v>1</v>
      </c>
      <c r="C5" s="3">
        <v>1.8229166666666668E-2</v>
      </c>
      <c r="D5" s="6">
        <f t="shared" si="0"/>
        <v>2</v>
      </c>
      <c r="E5" s="2"/>
      <c r="F5" s="2">
        <f t="shared" si="1"/>
        <v>0</v>
      </c>
      <c r="J5" s="1" t="str">
        <f t="shared" si="2"/>
        <v>Alex Tate</v>
      </c>
      <c r="L5" s="7"/>
      <c r="M5" s="8">
        <f t="shared" si="3"/>
        <v>3.4618055555555555E-2</v>
      </c>
      <c r="N5" s="8">
        <f t="shared" si="4"/>
        <v>2.298611111111111E-2</v>
      </c>
      <c r="O5" s="1" t="str">
        <f t="shared" si="5"/>
        <v>Lewis McAfee</v>
      </c>
      <c r="P5" s="35">
        <f t="shared" si="6"/>
        <v>0</v>
      </c>
      <c r="Q5" s="35">
        <f t="shared" si="7"/>
        <v>39</v>
      </c>
      <c r="R5" s="6">
        <f t="shared" si="8"/>
        <v>39</v>
      </c>
      <c r="S5" s="6">
        <f>IF(AND(D5&lt;=L$4,P5&lt;&gt;"Y"),IF(N5&lt;VLOOKUP(O5,Runners!A$5:CY$183,S$1,FALSE),IF(Y$2="zero",0,Y$2),0),0)</f>
        <v>2</v>
      </c>
      <c r="T5" s="6">
        <f t="shared" si="9"/>
        <v>41</v>
      </c>
      <c r="U5" s="2"/>
      <c r="V5" s="2">
        <f>IF(O5&lt;&gt;"",VLOOKUP(O5,Runners!DE$5:DR$183,V$1,FALSE),"")</f>
        <v>2.0996896212933189E-2</v>
      </c>
      <c r="W5" s="19">
        <f t="shared" si="10"/>
        <v>-9.4738521255948741E-2</v>
      </c>
      <c r="X5" s="2" t="s">
        <v>126</v>
      </c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</row>
    <row r="6" spans="1:83" x14ac:dyDescent="0.25">
      <c r="A6" s="1" t="s">
        <v>187</v>
      </c>
      <c r="B6" s="3"/>
      <c r="C6" s="3">
        <v>9.2013888888888892E-3</v>
      </c>
      <c r="D6" s="6">
        <f t="shared" si="0"/>
        <v>3</v>
      </c>
      <c r="E6" s="2">
        <v>3.5648148148148151E-2</v>
      </c>
      <c r="F6" s="2">
        <f t="shared" si="1"/>
        <v>2.644675925925926E-2</v>
      </c>
      <c r="J6" s="1" t="str">
        <f t="shared" si="2"/>
        <v>Alex Wiggins</v>
      </c>
      <c r="M6" s="8">
        <f t="shared" si="3"/>
        <v>3.5648148148148151E-2</v>
      </c>
      <c r="N6" s="8">
        <f t="shared" si="4"/>
        <v>2.644675925925926E-2</v>
      </c>
      <c r="O6" s="1" t="str">
        <f t="shared" si="5"/>
        <v>Alex Wiggins</v>
      </c>
      <c r="P6" s="35">
        <f t="shared" si="6"/>
        <v>0</v>
      </c>
      <c r="Q6" s="35">
        <f t="shared" si="7"/>
        <v>38</v>
      </c>
      <c r="R6" s="6">
        <f t="shared" si="8"/>
        <v>38</v>
      </c>
      <c r="S6" s="6">
        <f>IF(AND(D6&lt;=L$4,P6&lt;&gt;"Y"),IF(N6&lt;VLOOKUP(O6,Runners!A$5:CY$183,S$1,FALSE),IF(Y$2="zero",0,Y$2),0),0)</f>
        <v>2</v>
      </c>
      <c r="T6" s="6">
        <f t="shared" si="9"/>
        <v>40</v>
      </c>
      <c r="U6" s="2"/>
      <c r="V6" s="2">
        <f>IF(O6&lt;&gt;"",VLOOKUP(O6,Runners!DE$5:DR$183,V$1,FALSE),"")</f>
        <v>2.5547977514290821E-2</v>
      </c>
      <c r="W6" s="19">
        <f t="shared" si="10"/>
        <v>-3.5180152498008328E-2</v>
      </c>
    </row>
    <row r="7" spans="1:83" x14ac:dyDescent="0.25">
      <c r="A7" s="1" t="s">
        <v>178</v>
      </c>
      <c r="C7" s="3">
        <v>1.9791666666666666E-2</v>
      </c>
      <c r="D7" s="6">
        <f t="shared" si="0"/>
        <v>4</v>
      </c>
      <c r="E7" s="2"/>
      <c r="F7" s="2">
        <f t="shared" si="1"/>
        <v>0</v>
      </c>
      <c r="J7" s="1" t="str">
        <f t="shared" si="2"/>
        <v>Alistair Leivers</v>
      </c>
      <c r="M7" s="8">
        <f t="shared" si="3"/>
        <v>3.5810185185185188E-2</v>
      </c>
      <c r="N7" s="8">
        <f t="shared" si="4"/>
        <v>2.0185185185185188E-2</v>
      </c>
      <c r="O7" s="1" t="str">
        <f t="shared" si="5"/>
        <v>Jonathan Tuck</v>
      </c>
      <c r="P7" s="35">
        <f t="shared" si="6"/>
        <v>0</v>
      </c>
      <c r="Q7" s="35">
        <f t="shared" si="7"/>
        <v>37</v>
      </c>
      <c r="R7" s="6">
        <f t="shared" si="8"/>
        <v>37</v>
      </c>
      <c r="S7" s="6">
        <f>IF(AND(D7&lt;=L$4,P7&lt;&gt;"Y"),IF(N7&lt;VLOOKUP(O7,Runners!A$5:CY$183,S$1,FALSE),IF(Y$2="zero",0,Y$2),0),0)</f>
        <v>2</v>
      </c>
      <c r="T7" s="6">
        <f t="shared" si="9"/>
        <v>39</v>
      </c>
      <c r="U7" s="2"/>
      <c r="V7" s="2">
        <f>IF(O7&lt;&gt;"",VLOOKUP(O7,Runners!DE$5:DR$183,V$1,FALSE),"")</f>
        <v>1.6998258306538051E-2</v>
      </c>
      <c r="W7" s="19">
        <f t="shared" si="10"/>
        <v>-0.1874854953475644</v>
      </c>
    </row>
    <row r="8" spans="1:83" x14ac:dyDescent="0.25">
      <c r="A8" s="1" t="s">
        <v>43</v>
      </c>
      <c r="C8" s="3">
        <v>1.9791666666666666E-2</v>
      </c>
      <c r="D8" s="6">
        <f t="shared" si="0"/>
        <v>5</v>
      </c>
      <c r="E8" s="2"/>
      <c r="F8" s="2">
        <f t="shared" si="1"/>
        <v>0</v>
      </c>
      <c r="J8" s="1" t="str">
        <f t="shared" si="2"/>
        <v>Andy Draper</v>
      </c>
      <c r="M8" s="8">
        <f t="shared" si="3"/>
        <v>3.5821759259259262E-2</v>
      </c>
      <c r="N8" s="8">
        <f t="shared" si="4"/>
        <v>2.6099537037037039E-2</v>
      </c>
      <c r="O8" s="1" t="str">
        <f t="shared" si="5"/>
        <v>Ruth Williams</v>
      </c>
      <c r="P8" s="35">
        <f t="shared" si="6"/>
        <v>0</v>
      </c>
      <c r="Q8" s="35">
        <f t="shared" si="7"/>
        <v>36</v>
      </c>
      <c r="R8" s="6">
        <f t="shared" si="8"/>
        <v>36</v>
      </c>
      <c r="S8" s="6">
        <f>IF(AND(D8&lt;=L$4,P8&lt;&gt;"Y"),IF(N8&lt;VLOOKUP(O8,Runners!A$5:CY$183,S$1,FALSE),IF(Y$2="zero",0,Y$2),0),0)</f>
        <v>2</v>
      </c>
      <c r="T8" s="6">
        <f t="shared" si="9"/>
        <v>38</v>
      </c>
      <c r="U8" s="2"/>
      <c r="V8" s="2">
        <f>IF(O8&lt;&gt;"",VLOOKUP(O8,Runners!DE$5:DR$183,V$1,FALSE),"")</f>
        <v>2.5286932833154703E-2</v>
      </c>
      <c r="W8" s="19">
        <f t="shared" si="10"/>
        <v>-3.2135340780313951E-2</v>
      </c>
    </row>
    <row r="9" spans="1:83" x14ac:dyDescent="0.25">
      <c r="A9" s="1" t="s">
        <v>228</v>
      </c>
      <c r="C9" s="3">
        <v>1.2499999999999999E-2</v>
      </c>
      <c r="D9" s="6">
        <f t="shared" si="0"/>
        <v>6</v>
      </c>
      <c r="E9" s="2"/>
      <c r="F9" s="2">
        <f t="shared" si="1"/>
        <v>0</v>
      </c>
      <c r="J9" s="1" t="str">
        <f t="shared" si="2"/>
        <v>Ant Joy</v>
      </c>
      <c r="M9" s="8">
        <f t="shared" si="3"/>
        <v>3.5891203703703703E-2</v>
      </c>
      <c r="N9" s="8">
        <f t="shared" si="4"/>
        <v>2.1828703703703704E-2</v>
      </c>
      <c r="O9" s="1" t="str">
        <f t="shared" si="5"/>
        <v>Graham Webster</v>
      </c>
      <c r="P9" s="35">
        <f t="shared" si="6"/>
        <v>0</v>
      </c>
      <c r="Q9" s="35">
        <f t="shared" si="7"/>
        <v>35</v>
      </c>
      <c r="R9" s="6">
        <f t="shared" si="8"/>
        <v>35</v>
      </c>
      <c r="S9" s="6">
        <f>IF(AND(D9&lt;=L$4,P9&lt;&gt;"Y"),IF(N9&lt;VLOOKUP(O9,Runners!A$5:CY$183,S$1,FALSE),IF(Y$2="zero",0,Y$2),0),0)</f>
        <v>0</v>
      </c>
      <c r="T9" s="6">
        <f t="shared" si="9"/>
        <v>35</v>
      </c>
      <c r="U9" s="2"/>
      <c r="V9" s="2">
        <f>IF(O9&lt;&gt;"",VLOOKUP(O9,Runners!DE$5:DR$183,V$1,FALSE),"")</f>
        <v>2.0752314814814814E-2</v>
      </c>
      <c r="W9" s="19">
        <f t="shared" si="10"/>
        <v>-5.1868377021751344E-2</v>
      </c>
    </row>
    <row r="10" spans="1:83" x14ac:dyDescent="0.25">
      <c r="A10" s="1" t="s">
        <v>18</v>
      </c>
      <c r="C10" s="3">
        <v>1.3888888888888888E-2</v>
      </c>
      <c r="D10" s="6">
        <f t="shared" si="0"/>
        <v>7</v>
      </c>
      <c r="E10" s="2"/>
      <c r="F10" s="2">
        <f t="shared" ref="F10:F29" si="11">IF(E10&gt;0,E10-C10,0)</f>
        <v>0</v>
      </c>
      <c r="J10" s="1" t="str">
        <f t="shared" si="2"/>
        <v>Barbara Holmes</v>
      </c>
      <c r="M10" s="8">
        <f t="shared" si="3"/>
        <v>3.6111111111111115E-2</v>
      </c>
      <c r="N10" s="8">
        <f t="shared" si="4"/>
        <v>2.6736111111111113E-2</v>
      </c>
      <c r="O10" s="1" t="str">
        <f t="shared" si="5"/>
        <v>Sue Hawitt</v>
      </c>
      <c r="P10" s="35">
        <f t="shared" si="6"/>
        <v>0</v>
      </c>
      <c r="Q10" s="35">
        <f t="shared" si="7"/>
        <v>34</v>
      </c>
      <c r="R10" s="6">
        <f t="shared" si="8"/>
        <v>34</v>
      </c>
      <c r="S10" s="6">
        <f>IF(AND(D10&lt;=L$4,P10&lt;&gt;"Y"),IF(N10&lt;VLOOKUP(O10,Runners!A$5:CY$183,S$1,FALSE),IF(Y$2="zero",0,Y$2),0),0)</f>
        <v>0</v>
      </c>
      <c r="T10" s="6">
        <f t="shared" si="9"/>
        <v>34</v>
      </c>
      <c r="U10" s="2"/>
      <c r="V10" s="2">
        <f>IF(O10&lt;&gt;"",VLOOKUP(O10,Runners!DE$5:DR$183,V$1,FALSE),"")</f>
        <v>2.3813750446588067E-2</v>
      </c>
      <c r="W10" s="19">
        <f t="shared" si="10"/>
        <v>-0.12271736327621381</v>
      </c>
    </row>
    <row r="11" spans="1:83" x14ac:dyDescent="0.25">
      <c r="A11" s="1" t="s">
        <v>173</v>
      </c>
      <c r="B11" s="3"/>
      <c r="C11" s="3">
        <v>1.1458333333333333E-2</v>
      </c>
      <c r="D11" s="6">
        <f t="shared" si="0"/>
        <v>8</v>
      </c>
      <c r="E11" s="2"/>
      <c r="F11" s="2">
        <f t="shared" si="11"/>
        <v>0</v>
      </c>
      <c r="J11" s="1" t="str">
        <f t="shared" si="2"/>
        <v>Barry Broughton</v>
      </c>
      <c r="M11" s="8">
        <f t="shared" si="3"/>
        <v>3.6145833333333328E-2</v>
      </c>
      <c r="N11" s="8">
        <f t="shared" si="4"/>
        <v>1.9652777777777772E-2</v>
      </c>
      <c r="O11" s="1" t="str">
        <f t="shared" si="5"/>
        <v>James Whittle</v>
      </c>
      <c r="P11" s="35">
        <f t="shared" si="6"/>
        <v>0</v>
      </c>
      <c r="Q11" s="35">
        <f t="shared" si="7"/>
        <v>33</v>
      </c>
      <c r="R11" s="6">
        <f t="shared" si="8"/>
        <v>33</v>
      </c>
      <c r="S11" s="6">
        <f>IF(AND(D11&lt;=L$4,P11&lt;&gt;"Y"),IF(N11&lt;VLOOKUP(O11,Runners!A$5:CY$183,S$1,FALSE),IF(Y$2="zero",0,Y$2),0),0)</f>
        <v>2</v>
      </c>
      <c r="T11" s="6">
        <f t="shared" si="9"/>
        <v>35</v>
      </c>
      <c r="U11" s="2"/>
      <c r="V11" s="2">
        <f>IF(O11&lt;&gt;"",VLOOKUP(O11,Runners!DE$5:DR$183,V$1,FALSE),"")</f>
        <v>1.7856265630582346E-2</v>
      </c>
      <c r="W11" s="19">
        <f t="shared" si="10"/>
        <v>-0.10060962265920528</v>
      </c>
    </row>
    <row r="12" spans="1:83" x14ac:dyDescent="0.25">
      <c r="A12" s="1" t="s">
        <v>27</v>
      </c>
      <c r="C12" s="3">
        <v>9.8958333333333329E-3</v>
      </c>
      <c r="D12" s="6">
        <f t="shared" si="0"/>
        <v>9</v>
      </c>
      <c r="E12" s="2"/>
      <c r="F12" s="2">
        <f t="shared" si="11"/>
        <v>0</v>
      </c>
      <c r="J12" s="1" t="str">
        <f t="shared" si="2"/>
        <v>Bec Willetts</v>
      </c>
      <c r="M12" s="8">
        <f t="shared" si="3"/>
        <v>3.7002314814814814E-2</v>
      </c>
      <c r="N12" s="8">
        <f t="shared" si="4"/>
        <v>1.8252314814814815E-2</v>
      </c>
      <c r="O12" s="1" t="str">
        <f t="shared" si="5"/>
        <v>Joe Greenwood</v>
      </c>
      <c r="P12" s="35">
        <f t="shared" si="6"/>
        <v>0</v>
      </c>
      <c r="Q12" s="35">
        <f t="shared" si="7"/>
        <v>32</v>
      </c>
      <c r="R12" s="6">
        <f t="shared" si="8"/>
        <v>32</v>
      </c>
      <c r="S12" s="6">
        <f>IF(AND(D12&lt;=L$4,P12&lt;&gt;"Y"),IF(N12&lt;VLOOKUP(O12,Runners!A$5:CY$183,S$1,FALSE),IF(Y$2="zero",0,Y$2),0),0)</f>
        <v>0</v>
      </c>
      <c r="T12" s="6">
        <f t="shared" si="9"/>
        <v>32</v>
      </c>
      <c r="U12" s="2"/>
      <c r="V12" s="2">
        <f>IF(O12&lt;&gt;"",VLOOKUP(O12,Runners!DE$5:DR$183,V$1,FALSE),"")</f>
        <v>1.8131475526973913E-2</v>
      </c>
      <c r="W12" s="19">
        <f t="shared" si="10"/>
        <v>-6.6646141215110019E-3</v>
      </c>
    </row>
    <row r="13" spans="1:83" x14ac:dyDescent="0.25">
      <c r="A13" s="1" t="s">
        <v>17</v>
      </c>
      <c r="C13" s="3">
        <v>6.2500000000000003E-3</v>
      </c>
      <c r="D13" s="6">
        <f t="shared" si="0"/>
        <v>10</v>
      </c>
      <c r="E13" s="2"/>
      <c r="F13" s="2">
        <f t="shared" si="11"/>
        <v>0</v>
      </c>
      <c r="J13" s="1" t="str">
        <f t="shared" si="2"/>
        <v>Bob Clough</v>
      </c>
      <c r="M13" s="8">
        <f t="shared" si="3"/>
        <v>3.7372685185185189E-2</v>
      </c>
      <c r="N13" s="8">
        <f t="shared" si="4"/>
        <v>2.0358796296296302E-2</v>
      </c>
      <c r="O13" s="1" t="str">
        <f t="shared" si="5"/>
        <v>Dom Kirby</v>
      </c>
      <c r="P13" s="35">
        <f t="shared" si="6"/>
        <v>0</v>
      </c>
      <c r="Q13" s="35">
        <f t="shared" si="7"/>
        <v>31</v>
      </c>
      <c r="R13" s="6">
        <f t="shared" si="8"/>
        <v>31</v>
      </c>
      <c r="S13" s="6">
        <f>IF(AND(D13&lt;=L$4,P13&lt;&gt;"Y"),IF(N13&lt;VLOOKUP(O13,Runners!A$5:CY$183,S$1,FALSE),IF(Y$2="zero",0,Y$2),0),0)</f>
        <v>0</v>
      </c>
      <c r="T13" s="6">
        <f t="shared" si="9"/>
        <v>31</v>
      </c>
      <c r="U13" s="2"/>
      <c r="V13" s="2">
        <f>IF(O13&lt;&gt;"",VLOOKUP(O13,Runners!DE$5:DR$183,V$1,FALSE),"")</f>
        <v>1.943207131526763E-2</v>
      </c>
      <c r="W13" s="19">
        <f t="shared" si="10"/>
        <v>-4.7690488882703462E-2</v>
      </c>
    </row>
    <row r="14" spans="1:83" x14ac:dyDescent="0.25">
      <c r="A14" s="1" t="s">
        <v>190</v>
      </c>
      <c r="C14" s="3">
        <v>7.9861111111111105E-3</v>
      </c>
      <c r="D14" s="6">
        <f t="shared" si="0"/>
        <v>11</v>
      </c>
      <c r="E14" s="2"/>
      <c r="F14" s="2">
        <f t="shared" si="11"/>
        <v>0</v>
      </c>
      <c r="J14" s="1" t="str">
        <f t="shared" si="2"/>
        <v>Carolyn Melvin</v>
      </c>
      <c r="M14" s="8" t="str">
        <f t="shared" si="3"/>
        <v/>
      </c>
      <c r="N14" s="8" t="str">
        <f t="shared" si="4"/>
        <v/>
      </c>
      <c r="O14" s="1" t="str">
        <f t="shared" si="5"/>
        <v/>
      </c>
      <c r="P14" s="35" t="str">
        <f t="shared" si="6"/>
        <v/>
      </c>
      <c r="Q14" s="35" t="str">
        <f t="shared" si="7"/>
        <v/>
      </c>
      <c r="R14" s="6" t="str">
        <f t="shared" si="8"/>
        <v/>
      </c>
      <c r="S14" s="6">
        <f>IF(AND(D14&lt;=L$4,P14&lt;&gt;"Y"),IF(N14&lt;VLOOKUP(O14,Runners!A$5:CY$183,S$1,FALSE),IF(Y$2="zero",0,Y$2),0),0)</f>
        <v>0</v>
      </c>
      <c r="T14" s="6">
        <f t="shared" si="9"/>
        <v>0</v>
      </c>
      <c r="U14" s="2"/>
      <c r="V14" s="2" t="str">
        <f>IF(O14&lt;&gt;"",VLOOKUP(O14,Runners!DE$5:DR$183,V$1,FALSE),"")</f>
        <v/>
      </c>
      <c r="W14" s="19" t="str">
        <f t="shared" si="10"/>
        <v/>
      </c>
    </row>
    <row r="15" spans="1:83" x14ac:dyDescent="0.25">
      <c r="A15" s="1" t="s">
        <v>125</v>
      </c>
      <c r="C15" s="3">
        <v>1.6319444444444445E-2</v>
      </c>
      <c r="D15" s="6">
        <f t="shared" si="0"/>
        <v>12</v>
      </c>
      <c r="E15" s="2"/>
      <c r="F15" s="2">
        <f t="shared" si="11"/>
        <v>0</v>
      </c>
      <c r="J15" s="1" t="str">
        <f t="shared" si="2"/>
        <v>Catherine Carrdus</v>
      </c>
      <c r="M15" s="8" t="str">
        <f t="shared" si="3"/>
        <v/>
      </c>
      <c r="N15" s="8" t="str">
        <f t="shared" si="4"/>
        <v/>
      </c>
      <c r="O15" s="1" t="str">
        <f t="shared" si="5"/>
        <v/>
      </c>
      <c r="P15" s="35" t="str">
        <f t="shared" si="6"/>
        <v/>
      </c>
      <c r="Q15" s="35" t="str">
        <f t="shared" si="7"/>
        <v/>
      </c>
      <c r="R15" s="6">
        <f t="shared" si="8"/>
        <v>0</v>
      </c>
      <c r="S15" s="6">
        <f>IF(AND(D15&lt;=L$4,P15&lt;&gt;"Y"),IF(N15&lt;VLOOKUP(O15,Runners!A$5:CY$183,S$1,FALSE),IF(Y$2="zero",0,Y$2),0),0)</f>
        <v>0</v>
      </c>
      <c r="T15" s="6">
        <f t="shared" si="9"/>
        <v>0</v>
      </c>
      <c r="U15" s="2"/>
      <c r="V15" s="2" t="str">
        <f>IF(O15&lt;&gt;"",VLOOKUP(O15,Runners!DE$5:DR$183,V$1,FALSE),"")</f>
        <v/>
      </c>
      <c r="W15" s="19" t="str">
        <f t="shared" si="10"/>
        <v/>
      </c>
    </row>
    <row r="16" spans="1:83" x14ac:dyDescent="0.25">
      <c r="A16" s="1" t="s">
        <v>161</v>
      </c>
      <c r="C16" s="3">
        <v>7.1180555555555554E-3</v>
      </c>
      <c r="D16" s="6">
        <f t="shared" si="0"/>
        <v>13</v>
      </c>
      <c r="E16" s="2">
        <v>3.3449074074074069E-2</v>
      </c>
      <c r="F16" s="2">
        <f t="shared" si="11"/>
        <v>2.6331018518518514E-2</v>
      </c>
      <c r="J16" s="1" t="str">
        <f t="shared" si="2"/>
        <v>Catherine MacLachlan</v>
      </c>
      <c r="M16" s="8" t="str">
        <f t="shared" si="3"/>
        <v/>
      </c>
      <c r="N16" s="8" t="str">
        <f t="shared" si="4"/>
        <v/>
      </c>
      <c r="O16" s="1" t="str">
        <f t="shared" si="5"/>
        <v/>
      </c>
      <c r="P16" s="35" t="str">
        <f t="shared" si="6"/>
        <v/>
      </c>
      <c r="Q16" s="35" t="str">
        <f t="shared" si="7"/>
        <v/>
      </c>
      <c r="R16" s="6">
        <f t="shared" si="8"/>
        <v>0</v>
      </c>
      <c r="S16" s="6">
        <f>IF(AND(D16&lt;=L$4,P16&lt;&gt;"Y"),IF(N16&lt;VLOOKUP(O16,Runners!A$5:CY$183,S$1,FALSE),IF(Y$2="zero",0,Y$2),0),0)</f>
        <v>0</v>
      </c>
      <c r="T16" s="6">
        <f t="shared" si="9"/>
        <v>0</v>
      </c>
      <c r="U16" s="2"/>
      <c r="V16" s="2" t="str">
        <f>IF(O16&lt;&gt;"",VLOOKUP(O16,Runners!DE$5:DR$183,V$1,FALSE),"")</f>
        <v/>
      </c>
      <c r="W16" s="19" t="str">
        <f t="shared" si="10"/>
        <v/>
      </c>
    </row>
    <row r="17" spans="1:23" x14ac:dyDescent="0.25">
      <c r="A17" s="1" t="s">
        <v>137</v>
      </c>
      <c r="C17" s="3">
        <v>1.579861111111111E-2</v>
      </c>
      <c r="D17" s="6">
        <f t="shared" si="0"/>
        <v>14</v>
      </c>
      <c r="E17" s="2"/>
      <c r="F17" s="2">
        <f t="shared" si="11"/>
        <v>0</v>
      </c>
      <c r="J17" s="1" t="str">
        <f t="shared" si="2"/>
        <v>Chris Bowker</v>
      </c>
      <c r="M17" s="8" t="str">
        <f t="shared" si="3"/>
        <v/>
      </c>
      <c r="N17" s="8" t="str">
        <f t="shared" si="4"/>
        <v/>
      </c>
      <c r="O17" s="1" t="str">
        <f t="shared" si="5"/>
        <v/>
      </c>
      <c r="P17" s="35" t="str">
        <f t="shared" si="6"/>
        <v/>
      </c>
      <c r="Q17" s="35" t="str">
        <f t="shared" si="7"/>
        <v/>
      </c>
      <c r="R17" s="6">
        <f t="shared" si="8"/>
        <v>0</v>
      </c>
      <c r="S17" s="6">
        <f>IF(AND(D17&lt;=L$4,P17&lt;&gt;"Y"),IF(N17&lt;VLOOKUP(O17,Runners!A$5:CY$183,S$1,FALSE),IF(Y$2="zero",0,Y$2),0),0)</f>
        <v>0</v>
      </c>
      <c r="T17" s="6">
        <f t="shared" si="9"/>
        <v>0</v>
      </c>
      <c r="U17" s="2"/>
      <c r="V17" s="2" t="str">
        <f>IF(O17&lt;&gt;"",VLOOKUP(O17,Runners!DE$5:DR$183,V$1,FALSE),"")</f>
        <v/>
      </c>
      <c r="W17" s="19" t="str">
        <f t="shared" si="10"/>
        <v/>
      </c>
    </row>
    <row r="18" spans="1:23" x14ac:dyDescent="0.25">
      <c r="A18" s="1" t="s">
        <v>172</v>
      </c>
      <c r="C18" s="3">
        <v>1.6319444444444445E-2</v>
      </c>
      <c r="D18" s="6">
        <f t="shared" si="0"/>
        <v>15</v>
      </c>
      <c r="E18" s="2"/>
      <c r="F18" s="2">
        <f t="shared" si="11"/>
        <v>0</v>
      </c>
      <c r="J18" s="1" t="str">
        <f t="shared" si="2"/>
        <v>Chris Cottam</v>
      </c>
      <c r="M18" s="8" t="str">
        <f t="shared" si="3"/>
        <v/>
      </c>
      <c r="N18" s="8" t="str">
        <f t="shared" si="4"/>
        <v/>
      </c>
      <c r="O18" s="1" t="str">
        <f t="shared" si="5"/>
        <v/>
      </c>
      <c r="P18" s="35" t="str">
        <f t="shared" si="6"/>
        <v/>
      </c>
      <c r="Q18" s="35" t="str">
        <f t="shared" si="7"/>
        <v/>
      </c>
      <c r="R18" s="6">
        <f t="shared" si="8"/>
        <v>0</v>
      </c>
      <c r="S18" s="6">
        <f>IF(AND(D18&lt;=L$4,P18&lt;&gt;"Y"),IF(N18&lt;VLOOKUP(O18,Runners!A$5:CY$183,S$1,FALSE),IF(Y$2="zero",0,Y$2),0),0)</f>
        <v>0</v>
      </c>
      <c r="T18" s="6">
        <f t="shared" si="9"/>
        <v>0</v>
      </c>
      <c r="U18" s="2"/>
      <c r="V18" s="2" t="str">
        <f>IF(O18&lt;&gt;"",VLOOKUP(O18,Runners!DE$5:DR$183,V$1,FALSE),"")</f>
        <v/>
      </c>
      <c r="W18" s="19" t="str">
        <f t="shared" si="10"/>
        <v/>
      </c>
    </row>
    <row r="19" spans="1:23" x14ac:dyDescent="0.25">
      <c r="A19" s="1" t="s">
        <v>150</v>
      </c>
      <c r="C19" s="3">
        <v>1.2500000000000001E-2</v>
      </c>
      <c r="D19" s="6">
        <f t="shared" si="0"/>
        <v>16</v>
      </c>
      <c r="E19" s="2"/>
      <c r="F19" s="2">
        <f t="shared" si="11"/>
        <v>0</v>
      </c>
      <c r="J19" s="1" t="str">
        <f t="shared" si="2"/>
        <v>Claire Markham</v>
      </c>
      <c r="M19" s="8" t="str">
        <f t="shared" si="3"/>
        <v/>
      </c>
      <c r="N19" s="8" t="str">
        <f t="shared" si="4"/>
        <v/>
      </c>
      <c r="O19" s="1" t="str">
        <f t="shared" si="5"/>
        <v/>
      </c>
      <c r="P19" s="35" t="str">
        <f t="shared" si="6"/>
        <v/>
      </c>
      <c r="Q19" s="35" t="str">
        <f t="shared" si="7"/>
        <v/>
      </c>
      <c r="R19" s="6">
        <f t="shared" si="8"/>
        <v>0</v>
      </c>
      <c r="S19" s="6">
        <f>IF(AND(D19&lt;=L$4,P19&lt;&gt;"Y"),IF(N19&lt;VLOOKUP(O19,Runners!A$5:CY$183,S$1,FALSE),IF(Y$2="zero",0,Y$2),0),0)</f>
        <v>0</v>
      </c>
      <c r="T19" s="6">
        <f t="shared" si="9"/>
        <v>0</v>
      </c>
      <c r="U19" s="2"/>
      <c r="V19" s="2" t="str">
        <f>IF(O19&lt;&gt;"",VLOOKUP(O19,Runners!DE$5:DR$183,V$1,FALSE),"")</f>
        <v/>
      </c>
      <c r="W19" s="19" t="str">
        <f t="shared" si="10"/>
        <v/>
      </c>
    </row>
    <row r="20" spans="1:23" x14ac:dyDescent="0.25">
      <c r="A20" s="1" t="s">
        <v>177</v>
      </c>
      <c r="C20" s="3">
        <v>1.4409722222222223E-2</v>
      </c>
      <c r="D20" s="6">
        <f t="shared" si="0"/>
        <v>17</v>
      </c>
      <c r="E20" s="2"/>
      <c r="F20" s="2">
        <f t="shared" si="11"/>
        <v>0</v>
      </c>
      <c r="J20" s="1" t="str">
        <f t="shared" si="2"/>
        <v>Clare Taylor</v>
      </c>
      <c r="M20" s="8" t="str">
        <f t="shared" si="3"/>
        <v/>
      </c>
      <c r="N20" s="8" t="str">
        <f t="shared" si="4"/>
        <v/>
      </c>
      <c r="O20" s="1" t="str">
        <f t="shared" si="5"/>
        <v/>
      </c>
      <c r="P20" s="35" t="str">
        <f t="shared" si="6"/>
        <v/>
      </c>
      <c r="Q20" s="35" t="str">
        <f t="shared" si="7"/>
        <v/>
      </c>
      <c r="R20" s="6">
        <f t="shared" si="8"/>
        <v>0</v>
      </c>
      <c r="S20" s="6">
        <f>IF(AND(D20&lt;=L$4,P20&lt;&gt;"Y"),IF(N20&lt;VLOOKUP(O20,Runners!A$5:CY$183,S$1,FALSE),IF(Y$2="zero",0,Y$2),0),0)</f>
        <v>0</v>
      </c>
      <c r="T20" s="6">
        <f t="shared" si="9"/>
        <v>0</v>
      </c>
      <c r="U20" s="2"/>
      <c r="V20" s="2" t="str">
        <f>IF(O20&lt;&gt;"",VLOOKUP(O20,Runners!DE$5:DR$183,V$1,FALSE),"")</f>
        <v/>
      </c>
      <c r="W20" s="19" t="str">
        <f t="shared" si="10"/>
        <v/>
      </c>
    </row>
    <row r="21" spans="1:23" x14ac:dyDescent="0.25">
      <c r="A21" s="1" t="s">
        <v>152</v>
      </c>
      <c r="C21" s="3">
        <v>1.4930555555555556E-2</v>
      </c>
      <c r="D21" s="6">
        <f t="shared" si="0"/>
        <v>18</v>
      </c>
      <c r="E21" s="2"/>
      <c r="F21" s="2">
        <f t="shared" si="11"/>
        <v>0</v>
      </c>
      <c r="J21" s="1" t="str">
        <f t="shared" si="2"/>
        <v>Dan Gregson</v>
      </c>
      <c r="M21" s="8" t="str">
        <f t="shared" si="3"/>
        <v/>
      </c>
      <c r="N21" s="8" t="str">
        <f t="shared" si="4"/>
        <v/>
      </c>
      <c r="O21" s="1" t="str">
        <f t="shared" si="5"/>
        <v/>
      </c>
      <c r="P21" s="35" t="str">
        <f t="shared" si="6"/>
        <v/>
      </c>
      <c r="Q21" s="35" t="str">
        <f t="shared" si="7"/>
        <v/>
      </c>
      <c r="R21" s="6">
        <f t="shared" si="8"/>
        <v>0</v>
      </c>
      <c r="S21" s="6">
        <f>IF(AND(D21&lt;=L$4,P21&lt;&gt;"Y"),IF(N21&lt;VLOOKUP(O21,Runners!A$5:CY$183,S$1,FALSE),IF(Y$2="zero",0,Y$2),0),0)</f>
        <v>0</v>
      </c>
      <c r="T21" s="6">
        <f t="shared" si="9"/>
        <v>0</v>
      </c>
      <c r="U21" s="2"/>
      <c r="V21" s="2" t="str">
        <f>IF(O21&lt;&gt;"",VLOOKUP(O21,Runners!DE$5:DR$183,V$1,FALSE),"")</f>
        <v/>
      </c>
      <c r="W21" s="19" t="str">
        <f t="shared" si="10"/>
        <v/>
      </c>
    </row>
    <row r="22" spans="1:23" x14ac:dyDescent="0.25">
      <c r="A22" s="1" t="s">
        <v>135</v>
      </c>
      <c r="C22" s="3">
        <v>1.1631944444444445E-2</v>
      </c>
      <c r="D22" s="6">
        <f t="shared" si="0"/>
        <v>19</v>
      </c>
      <c r="E22" s="2"/>
      <c r="F22" s="2">
        <f t="shared" si="11"/>
        <v>0</v>
      </c>
      <c r="J22" s="1" t="str">
        <f t="shared" si="2"/>
        <v>Darran Ames</v>
      </c>
      <c r="M22" s="8" t="str">
        <f t="shared" si="3"/>
        <v/>
      </c>
      <c r="N22" s="8" t="str">
        <f t="shared" si="4"/>
        <v/>
      </c>
      <c r="O22" s="1" t="str">
        <f t="shared" si="5"/>
        <v/>
      </c>
      <c r="P22" s="35" t="str">
        <f t="shared" si="6"/>
        <v/>
      </c>
      <c r="Q22" s="35" t="str">
        <f t="shared" si="7"/>
        <v/>
      </c>
      <c r="R22" s="6">
        <f t="shared" si="8"/>
        <v>0</v>
      </c>
      <c r="S22" s="6">
        <f>IF(AND(D22&lt;=L$4,P22&lt;&gt;"Y"),IF(N22&lt;VLOOKUP(O22,Runners!A$5:CY$183,S$1,FALSE),IF(Y$2="zero",0,Y$2),0),0)</f>
        <v>0</v>
      </c>
      <c r="T22" s="6">
        <f t="shared" si="9"/>
        <v>0</v>
      </c>
      <c r="U22" s="2"/>
      <c r="V22" s="2" t="str">
        <f>IF(O22&lt;&gt;"",VLOOKUP(O22,Runners!DE$5:DR$183,V$1,FALSE),"")</f>
        <v/>
      </c>
      <c r="W22" s="19" t="str">
        <f t="shared" si="10"/>
        <v/>
      </c>
    </row>
    <row r="23" spans="1:23" x14ac:dyDescent="0.25">
      <c r="A23" s="1" t="s">
        <v>159</v>
      </c>
      <c r="C23" s="3">
        <v>1.6145833333333335E-2</v>
      </c>
      <c r="D23" s="6">
        <f t="shared" si="0"/>
        <v>20</v>
      </c>
      <c r="E23" s="2"/>
      <c r="F23" s="2">
        <f t="shared" si="11"/>
        <v>0</v>
      </c>
      <c r="J23" s="1" t="str">
        <f t="shared" si="2"/>
        <v>David Butler</v>
      </c>
      <c r="M23" s="8" t="str">
        <f t="shared" si="3"/>
        <v/>
      </c>
      <c r="N23" s="8" t="str">
        <f t="shared" si="4"/>
        <v/>
      </c>
      <c r="O23" s="1" t="str">
        <f t="shared" si="5"/>
        <v/>
      </c>
      <c r="P23" s="35" t="str">
        <f t="shared" si="6"/>
        <v/>
      </c>
      <c r="Q23" s="35" t="str">
        <f t="shared" si="7"/>
        <v/>
      </c>
      <c r="R23" s="6">
        <f t="shared" si="8"/>
        <v>0</v>
      </c>
      <c r="S23" s="6">
        <f>IF(AND(D23&lt;=L$4,P23&lt;&gt;"Y"),IF(N23&lt;VLOOKUP(O23,Runners!A$5:CY$183,S$1,FALSE),IF(Y$2="zero",0,Y$2),0),0)</f>
        <v>0</v>
      </c>
      <c r="T23" s="6">
        <f t="shared" si="9"/>
        <v>0</v>
      </c>
      <c r="U23" s="2"/>
      <c r="V23" s="2" t="str">
        <f>IF(O23&lt;&gt;"",VLOOKUP(O23,Runners!DE$5:DR$183,V$1,FALSE),"")</f>
        <v/>
      </c>
      <c r="W23" s="19" t="str">
        <f t="shared" si="10"/>
        <v/>
      </c>
    </row>
    <row r="24" spans="1:23" x14ac:dyDescent="0.25">
      <c r="A24" s="1" t="s">
        <v>157</v>
      </c>
      <c r="B24" s="3"/>
      <c r="C24" s="3">
        <v>5.9027777777777776E-3</v>
      </c>
      <c r="D24" s="6">
        <f t="shared" si="0"/>
        <v>21</v>
      </c>
      <c r="E24" s="2"/>
      <c r="F24" s="2">
        <f t="shared" si="11"/>
        <v>0</v>
      </c>
      <c r="J24" s="1" t="str">
        <f t="shared" si="2"/>
        <v>Debbie Francis</v>
      </c>
      <c r="M24" s="8" t="str">
        <f t="shared" si="3"/>
        <v/>
      </c>
      <c r="N24" s="8" t="str">
        <f t="shared" si="4"/>
        <v/>
      </c>
      <c r="O24" s="1" t="str">
        <f t="shared" si="5"/>
        <v/>
      </c>
      <c r="P24" s="35" t="str">
        <f t="shared" si="6"/>
        <v/>
      </c>
      <c r="Q24" s="35" t="str">
        <f t="shared" si="7"/>
        <v/>
      </c>
      <c r="R24" s="6">
        <f t="shared" si="8"/>
        <v>0</v>
      </c>
      <c r="S24" s="6">
        <f>IF(AND(D24&lt;=L$4,P24&lt;&gt;"Y"),IF(N24&lt;VLOOKUP(O24,Runners!A$5:CY$183,S$1,FALSE),IF(Y$2="zero",0,Y$2),0),0)</f>
        <v>0</v>
      </c>
      <c r="T24" s="6">
        <f t="shared" si="9"/>
        <v>0</v>
      </c>
      <c r="U24" s="2"/>
      <c r="V24" s="2" t="str">
        <f>IF(O24&lt;&gt;"",VLOOKUP(O24,Runners!DE$5:DR$183,V$1,FALSE),"")</f>
        <v/>
      </c>
      <c r="W24" s="19" t="str">
        <f t="shared" si="10"/>
        <v/>
      </c>
    </row>
    <row r="25" spans="1:23" x14ac:dyDescent="0.25">
      <c r="A25" s="1" t="s">
        <v>188</v>
      </c>
      <c r="C25" s="3">
        <v>1.7013888888888887E-2</v>
      </c>
      <c r="D25" s="6">
        <f t="shared" si="0"/>
        <v>22</v>
      </c>
      <c r="E25" s="2">
        <v>3.7372685185185189E-2</v>
      </c>
      <c r="F25" s="2">
        <f t="shared" si="11"/>
        <v>2.0358796296296302E-2</v>
      </c>
      <c r="J25" s="1" t="str">
        <f t="shared" si="2"/>
        <v>Dom Kirby</v>
      </c>
      <c r="M25" s="8" t="str">
        <f t="shared" si="3"/>
        <v/>
      </c>
      <c r="N25" s="8" t="str">
        <f t="shared" si="4"/>
        <v/>
      </c>
      <c r="O25" s="1" t="str">
        <f t="shared" si="5"/>
        <v/>
      </c>
      <c r="P25" s="35" t="str">
        <f t="shared" si="6"/>
        <v/>
      </c>
      <c r="Q25" s="35" t="str">
        <f t="shared" si="7"/>
        <v/>
      </c>
      <c r="R25" s="6">
        <f t="shared" si="8"/>
        <v>0</v>
      </c>
      <c r="S25" s="6">
        <f>IF(AND(D25&lt;=L$4,P25&lt;&gt;"Y"),IF(N25&lt;VLOOKUP(O25,Runners!A$5:CY$183,S$1,FALSE),IF(Y$2="zero",0,Y$2),0),0)</f>
        <v>0</v>
      </c>
      <c r="T25" s="6">
        <f t="shared" si="9"/>
        <v>0</v>
      </c>
      <c r="U25" s="2"/>
      <c r="V25" s="2" t="str">
        <f>IF(O25&lt;&gt;"",VLOOKUP(O25,Runners!DE$5:DR$183,V$1,FALSE),"")</f>
        <v/>
      </c>
      <c r="W25" s="19" t="str">
        <f t="shared" si="10"/>
        <v/>
      </c>
    </row>
    <row r="26" spans="1:23" x14ac:dyDescent="0.25">
      <c r="A26" s="1" t="s">
        <v>151</v>
      </c>
      <c r="C26" s="3">
        <v>1.3715277777777778E-2</v>
      </c>
      <c r="D26" s="6">
        <f t="shared" si="0"/>
        <v>23</v>
      </c>
      <c r="E26" s="2"/>
      <c r="F26" s="2">
        <f t="shared" si="11"/>
        <v>0</v>
      </c>
      <c r="J26" s="1" t="str">
        <f t="shared" si="2"/>
        <v>Dominic Garrett</v>
      </c>
      <c r="M26" s="8" t="str">
        <f t="shared" si="3"/>
        <v/>
      </c>
      <c r="N26" s="8" t="str">
        <f t="shared" si="4"/>
        <v/>
      </c>
      <c r="O26" s="1" t="str">
        <f t="shared" si="5"/>
        <v/>
      </c>
      <c r="P26" s="35" t="str">
        <f t="shared" si="6"/>
        <v/>
      </c>
      <c r="Q26" s="35" t="str">
        <f t="shared" si="7"/>
        <v/>
      </c>
      <c r="R26" s="6">
        <f t="shared" si="8"/>
        <v>0</v>
      </c>
      <c r="S26" s="6">
        <f>IF(AND(D26&lt;=L$4,P26&lt;&gt;"Y"),IF(N26&lt;VLOOKUP(O26,Runners!A$5:CY$183,S$1,FALSE),IF(Y$2="zero",0,Y$2),0),0)</f>
        <v>0</v>
      </c>
      <c r="T26" s="6">
        <f t="shared" si="9"/>
        <v>0</v>
      </c>
      <c r="U26" s="2"/>
      <c r="V26" s="2" t="str">
        <f>IF(O26&lt;&gt;"",VLOOKUP(O26,Runners!DE$5:DR$183,V$1,FALSE),"")</f>
        <v/>
      </c>
      <c r="W26" s="19" t="str">
        <f t="shared" si="10"/>
        <v/>
      </c>
    </row>
    <row r="27" spans="1:23" x14ac:dyDescent="0.25">
      <c r="A27" s="1" t="s">
        <v>165</v>
      </c>
      <c r="B27" s="3"/>
      <c r="C27" s="3">
        <v>7.1180555555555554E-3</v>
      </c>
      <c r="D27" s="6">
        <f t="shared" si="0"/>
        <v>24</v>
      </c>
      <c r="E27" s="2"/>
      <c r="F27" s="2">
        <f t="shared" si="11"/>
        <v>0</v>
      </c>
      <c r="J27" s="1" t="str">
        <f t="shared" si="2"/>
        <v>Emma Johnston</v>
      </c>
      <c r="M27" s="8" t="str">
        <f t="shared" si="3"/>
        <v/>
      </c>
      <c r="N27" s="8" t="str">
        <f t="shared" si="4"/>
        <v/>
      </c>
      <c r="O27" s="1" t="str">
        <f t="shared" si="5"/>
        <v/>
      </c>
      <c r="P27" s="35" t="str">
        <f t="shared" si="6"/>
        <v/>
      </c>
      <c r="Q27" s="35" t="str">
        <f t="shared" si="7"/>
        <v/>
      </c>
      <c r="R27" s="6">
        <f t="shared" si="8"/>
        <v>0</v>
      </c>
      <c r="S27" s="6">
        <f>IF(AND(D27&lt;=L$4,P27&lt;&gt;"Y"),IF(N27&lt;VLOOKUP(O27,Runners!A$5:CY$183,S$1,FALSE),IF(Y$2="zero",0,Y$2),0),0)</f>
        <v>0</v>
      </c>
      <c r="T27" s="6">
        <f t="shared" si="9"/>
        <v>0</v>
      </c>
      <c r="U27" s="2"/>
      <c r="V27" s="2" t="str">
        <f>IF(O27&lt;&gt;"",VLOOKUP(O27,Runners!DE$5:DR$183,V$1,FALSE),"")</f>
        <v/>
      </c>
      <c r="W27" s="19" t="str">
        <f t="shared" si="10"/>
        <v/>
      </c>
    </row>
    <row r="28" spans="1:23" x14ac:dyDescent="0.25">
      <c r="A28" s="1" t="s">
        <v>170</v>
      </c>
      <c r="C28" s="3">
        <v>1.2673611111111111E-2</v>
      </c>
      <c r="D28" s="6">
        <f t="shared" si="0"/>
        <v>25</v>
      </c>
      <c r="E28" s="2"/>
      <c r="F28" s="2">
        <f t="shared" si="11"/>
        <v>0</v>
      </c>
      <c r="J28" s="1" t="str">
        <f t="shared" si="2"/>
        <v>Georgina Read</v>
      </c>
      <c r="M28" s="8" t="str">
        <f t="shared" si="3"/>
        <v/>
      </c>
      <c r="N28" s="8" t="str">
        <f t="shared" si="4"/>
        <v/>
      </c>
      <c r="O28" s="1" t="str">
        <f t="shared" si="5"/>
        <v/>
      </c>
      <c r="P28" s="35" t="str">
        <f t="shared" si="6"/>
        <v/>
      </c>
      <c r="Q28" s="35" t="str">
        <f t="shared" si="7"/>
        <v/>
      </c>
      <c r="R28" s="6">
        <f t="shared" si="8"/>
        <v>0</v>
      </c>
      <c r="S28" s="6">
        <f>IF(AND(D28&lt;=L$4,P28&lt;&gt;"Y"),IF(N28&lt;VLOOKUP(O28,Runners!A$5:CY$183,S$1,FALSE),IF(Y$2="zero",0,Y$2),0),0)</f>
        <v>0</v>
      </c>
      <c r="T28" s="6">
        <f t="shared" si="9"/>
        <v>0</v>
      </c>
      <c r="U28" s="2"/>
      <c r="V28" s="2" t="str">
        <f>IF(O28&lt;&gt;"",VLOOKUP(O28,Runners!DE$5:DR$183,V$1,FALSE),"")</f>
        <v/>
      </c>
      <c r="W28" s="19" t="str">
        <f t="shared" si="10"/>
        <v/>
      </c>
    </row>
    <row r="29" spans="1:23" x14ac:dyDescent="0.25">
      <c r="A29" s="1" t="s">
        <v>47</v>
      </c>
      <c r="C29" s="3">
        <v>1.6319444444444445E-2</v>
      </c>
      <c r="D29" s="6">
        <f t="shared" si="0"/>
        <v>26</v>
      </c>
      <c r="E29" s="2"/>
      <c r="F29" s="2">
        <f t="shared" si="11"/>
        <v>0</v>
      </c>
      <c r="J29" s="1" t="str">
        <f t="shared" si="2"/>
        <v>Gill Draper</v>
      </c>
      <c r="M29" s="8"/>
      <c r="P29" s="35"/>
      <c r="Q29" s="35"/>
      <c r="T29" s="6"/>
      <c r="U29" s="2"/>
      <c r="V29" s="2"/>
      <c r="W29" s="19"/>
    </row>
    <row r="30" spans="1:23" x14ac:dyDescent="0.25">
      <c r="A30" s="1" t="s">
        <v>230</v>
      </c>
      <c r="C30" s="3">
        <v>5.0347222222222225E-3</v>
      </c>
      <c r="D30" s="6">
        <f>D29+1</f>
        <v>27</v>
      </c>
      <c r="E30" s="2"/>
      <c r="F30" s="2"/>
      <c r="J30" s="1" t="str">
        <f t="shared" si="2"/>
        <v>Gillian Anderson</v>
      </c>
      <c r="M30" s="8" t="str">
        <f t="shared" ref="M30:M54" si="12">IF(D30&lt;=L$4,SMALL(E$4:E$207,D30),"")</f>
        <v/>
      </c>
      <c r="N30" s="8" t="str">
        <f t="shared" ref="N30:N54" si="13">IF(D30&lt;=L$4,VLOOKUP(M30,E$4:F$207,2,FALSE),"")</f>
        <v/>
      </c>
      <c r="O30" s="1" t="str">
        <f t="shared" ref="O30:O54" si="14">IF(D30&lt;=L$4,VLOOKUP(M30,E$4:J$207,6,FALSE),"")</f>
        <v/>
      </c>
      <c r="P30" s="35" t="str">
        <f t="shared" ref="P30:P54" si="15">IF(D30&lt;=L$4,VLOOKUP(O30,A$4:B$207,2,FALSE),"")</f>
        <v/>
      </c>
      <c r="Q30" s="35" t="str">
        <f>IF(D30&lt;=L$4,IF(P30="Y",Q28,Q28-1),"")</f>
        <v/>
      </c>
      <c r="R30" s="6">
        <f>IF(Q30=Q28,0,IF(Q30&gt;0,Q30,1))</f>
        <v>0</v>
      </c>
      <c r="S30" s="6">
        <f>IF(AND(D30&lt;=L$4,P30&lt;&gt;"Y"),IF(N30&lt;VLOOKUP(O30,Runners!A$5:CY$183,S$1,FALSE),IF(Y$2="zero",0,Y$2),0),0)</f>
        <v>0</v>
      </c>
      <c r="T30" s="6">
        <f t="shared" ref="T30:T54" si="16">IF(AND(D30&lt;=L$4,P30&lt;&gt;"Y"),S30+R30,0)</f>
        <v>0</v>
      </c>
      <c r="U30" s="2"/>
      <c r="V30" s="2" t="str">
        <f>IF(O30&lt;&gt;"",VLOOKUP(O30,Runners!DE$5:DR$183,V$1,FALSE),"")</f>
        <v/>
      </c>
      <c r="W30" s="19" t="str">
        <f t="shared" ref="W30:W54" si="17">IF(O30&lt;&gt;"",(V30-N30)/V30,"")</f>
        <v/>
      </c>
    </row>
    <row r="31" spans="1:23" x14ac:dyDescent="0.25">
      <c r="A31" s="1" t="s">
        <v>201</v>
      </c>
      <c r="C31" s="3">
        <v>5.0347222222222225E-3</v>
      </c>
      <c r="D31" s="6">
        <f>D30+1</f>
        <v>28</v>
      </c>
      <c r="E31" s="2"/>
      <c r="F31" s="2"/>
      <c r="J31" s="1" t="str">
        <f t="shared" si="2"/>
        <v>Gillian Oliver</v>
      </c>
      <c r="M31" s="8" t="str">
        <f t="shared" si="12"/>
        <v/>
      </c>
      <c r="N31" s="8" t="str">
        <f t="shared" si="13"/>
        <v/>
      </c>
      <c r="O31" s="1" t="str">
        <f t="shared" si="14"/>
        <v/>
      </c>
      <c r="P31" s="35" t="str">
        <f t="shared" si="15"/>
        <v/>
      </c>
      <c r="Q31" s="35" t="str">
        <f t="shared" ref="Q31:Q54" si="18">IF(D31&lt;=L$4,IF(P31="Y",Q30,Q30-1),"")</f>
        <v/>
      </c>
      <c r="R31" s="6">
        <f t="shared" ref="R31:R54" si="19">IF(Q31=Q30,0,IF(Q31&gt;0,Q31,1))</f>
        <v>0</v>
      </c>
      <c r="S31" s="6">
        <f>IF(AND(D31&lt;=L$4,P31&lt;&gt;"Y"),IF(N31&lt;VLOOKUP(O31,Runners!A$5:CY$183,S$1,FALSE),IF(Y$2="zero",0,Y$2),0),0)</f>
        <v>0</v>
      </c>
      <c r="T31" s="6">
        <f t="shared" si="16"/>
        <v>0</v>
      </c>
      <c r="U31" s="2"/>
      <c r="V31" s="2" t="str">
        <f>IF(O31&lt;&gt;"",VLOOKUP(O31,Runners!DE$5:DR$183,V$1,FALSE),"")</f>
        <v/>
      </c>
      <c r="W31" s="19" t="str">
        <f t="shared" si="17"/>
        <v/>
      </c>
    </row>
    <row r="32" spans="1:23" x14ac:dyDescent="0.25">
      <c r="A32" s="1" t="s">
        <v>3</v>
      </c>
      <c r="C32" s="3">
        <v>1.40625E-2</v>
      </c>
      <c r="D32" s="6">
        <f t="shared" ref="D32:D95" si="20">D31+1</f>
        <v>29</v>
      </c>
      <c r="E32" s="2">
        <v>3.5891203703703703E-2</v>
      </c>
      <c r="F32" s="2">
        <f t="shared" ref="F32:F56" si="21">IF(E32&gt;0,E32-C32,0)</f>
        <v>2.1828703703703704E-2</v>
      </c>
      <c r="J32" s="1" t="str">
        <f t="shared" si="2"/>
        <v>Graham Webster</v>
      </c>
      <c r="M32" s="8" t="str">
        <f t="shared" si="12"/>
        <v/>
      </c>
      <c r="N32" s="8" t="str">
        <f t="shared" si="13"/>
        <v/>
      </c>
      <c r="O32" s="1" t="str">
        <f t="shared" si="14"/>
        <v/>
      </c>
      <c r="P32" s="35" t="str">
        <f t="shared" si="15"/>
        <v/>
      </c>
      <c r="Q32" s="35" t="str">
        <f t="shared" si="18"/>
        <v/>
      </c>
      <c r="R32" s="6">
        <f t="shared" si="19"/>
        <v>0</v>
      </c>
      <c r="S32" s="6">
        <f>IF(AND(D32&lt;=L$4,P32&lt;&gt;"Y"),IF(N32&lt;VLOOKUP(O32,Runners!A$5:CY$183,S$1,FALSE),IF(Y$2="zero",0,Y$2),0),0)</f>
        <v>0</v>
      </c>
      <c r="T32" s="6">
        <f t="shared" si="16"/>
        <v>0</v>
      </c>
      <c r="U32" s="2"/>
      <c r="V32" s="2" t="str">
        <f>IF(O32&lt;&gt;"",VLOOKUP(O32,Runners!DE$5:DR$183,V$1,FALSE),"")</f>
        <v/>
      </c>
      <c r="W32" s="19" t="str">
        <f t="shared" si="17"/>
        <v/>
      </c>
    </row>
    <row r="33" spans="1:23" x14ac:dyDescent="0.25">
      <c r="A33" s="1" t="s">
        <v>6</v>
      </c>
      <c r="C33" s="3">
        <v>1.0069444444444445E-2</v>
      </c>
      <c r="D33" s="6">
        <f t="shared" si="20"/>
        <v>30</v>
      </c>
      <c r="E33" s="2"/>
      <c r="F33" s="2">
        <f t="shared" si="21"/>
        <v>0</v>
      </c>
      <c r="J33" s="1" t="str">
        <f t="shared" si="2"/>
        <v>Greg Oulton</v>
      </c>
      <c r="M33" s="8" t="str">
        <f t="shared" si="12"/>
        <v/>
      </c>
      <c r="N33" s="8" t="str">
        <f t="shared" si="13"/>
        <v/>
      </c>
      <c r="O33" s="1" t="str">
        <f t="shared" si="14"/>
        <v/>
      </c>
      <c r="P33" s="35" t="str">
        <f t="shared" si="15"/>
        <v/>
      </c>
      <c r="Q33" s="35" t="str">
        <f t="shared" si="18"/>
        <v/>
      </c>
      <c r="R33" s="6">
        <f t="shared" si="19"/>
        <v>0</v>
      </c>
      <c r="S33" s="6">
        <f>IF(AND(D33&lt;=L$4,P33&lt;&gt;"Y"),IF(N33&lt;VLOOKUP(O33,Runners!A$5:CY$183,S$1,FALSE),IF(Y$2="zero",0,Y$2),0),0)</f>
        <v>0</v>
      </c>
      <c r="T33" s="6">
        <f t="shared" si="16"/>
        <v>0</v>
      </c>
      <c r="U33" s="2"/>
      <c r="V33" s="2" t="str">
        <f>IF(O33&lt;&gt;"",VLOOKUP(O33,Runners!DE$5:DR$183,V$1,FALSE),"")</f>
        <v/>
      </c>
      <c r="W33" s="19" t="str">
        <f t="shared" si="17"/>
        <v/>
      </c>
    </row>
    <row r="34" spans="1:23" x14ac:dyDescent="0.25">
      <c r="A34" s="1" t="s">
        <v>155</v>
      </c>
      <c r="C34" s="3">
        <v>1.9791666666666666E-2</v>
      </c>
      <c r="D34" s="6">
        <f t="shared" si="20"/>
        <v>31</v>
      </c>
      <c r="E34" s="2"/>
      <c r="F34" s="2">
        <f t="shared" si="21"/>
        <v>0</v>
      </c>
      <c r="J34" s="1" t="str">
        <f t="shared" si="2"/>
        <v>Guest 35:00</v>
      </c>
      <c r="M34" s="8" t="str">
        <f t="shared" si="12"/>
        <v/>
      </c>
      <c r="N34" s="8" t="str">
        <f t="shared" si="13"/>
        <v/>
      </c>
      <c r="O34" s="1" t="str">
        <f t="shared" si="14"/>
        <v/>
      </c>
      <c r="P34" s="35" t="str">
        <f t="shared" si="15"/>
        <v/>
      </c>
      <c r="Q34" s="35" t="str">
        <f t="shared" si="18"/>
        <v/>
      </c>
      <c r="R34" s="6">
        <f t="shared" si="19"/>
        <v>0</v>
      </c>
      <c r="S34" s="6">
        <f>IF(AND(D34&lt;=L$4,P34&lt;&gt;"Y"),IF(N34&lt;VLOOKUP(O34,Runners!A$5:CY$183,S$1,FALSE),IF(Y$2="zero",0,Y$2),0),0)</f>
        <v>0</v>
      </c>
      <c r="T34" s="6">
        <f t="shared" si="16"/>
        <v>0</v>
      </c>
      <c r="U34" s="2"/>
      <c r="V34" s="2" t="str">
        <f>IF(O34&lt;&gt;"",VLOOKUP(O34,Runners!DE$5:DR$183,V$1,FALSE),"")</f>
        <v/>
      </c>
      <c r="W34" s="19" t="str">
        <f t="shared" si="17"/>
        <v/>
      </c>
    </row>
    <row r="35" spans="1:23" x14ac:dyDescent="0.25">
      <c r="A35" s="1" t="s">
        <v>154</v>
      </c>
      <c r="B35" s="3"/>
      <c r="C35" s="3">
        <v>1.8576388888888889E-2</v>
      </c>
      <c r="D35" s="6">
        <f t="shared" si="20"/>
        <v>32</v>
      </c>
      <c r="E35" s="2"/>
      <c r="F35" s="2">
        <f t="shared" si="21"/>
        <v>0</v>
      </c>
      <c r="J35" s="1" t="str">
        <f t="shared" si="2"/>
        <v>Guest 37:30</v>
      </c>
      <c r="M35" s="8" t="str">
        <f t="shared" si="12"/>
        <v/>
      </c>
      <c r="N35" s="8" t="str">
        <f t="shared" si="13"/>
        <v/>
      </c>
      <c r="O35" s="1" t="str">
        <f t="shared" si="14"/>
        <v/>
      </c>
      <c r="P35" s="35" t="str">
        <f t="shared" si="15"/>
        <v/>
      </c>
      <c r="Q35" s="35" t="str">
        <f t="shared" si="18"/>
        <v/>
      </c>
      <c r="R35" s="6">
        <f t="shared" si="19"/>
        <v>0</v>
      </c>
      <c r="S35" s="6">
        <f>IF(AND(D35&lt;=L$4,P35&lt;&gt;"Y"),IF(N35&lt;VLOOKUP(O35,Runners!A$5:CY$183,S$1,FALSE),IF(Y$2="zero",0,Y$2),0),0)</f>
        <v>0</v>
      </c>
      <c r="T35" s="6">
        <f t="shared" si="16"/>
        <v>0</v>
      </c>
      <c r="U35" s="2"/>
      <c r="V35" s="2" t="str">
        <f>IF(O35&lt;&gt;"",VLOOKUP(O35,Runners!DE$5:DR$183,V$1,FALSE),"")</f>
        <v/>
      </c>
      <c r="W35" s="19" t="str">
        <f t="shared" si="17"/>
        <v/>
      </c>
    </row>
    <row r="36" spans="1:23" x14ac:dyDescent="0.25">
      <c r="A36" s="1" t="s">
        <v>195</v>
      </c>
      <c r="C36" s="3">
        <v>1.7361111111111112E-2</v>
      </c>
      <c r="D36" s="6">
        <f t="shared" si="20"/>
        <v>33</v>
      </c>
      <c r="E36" s="2"/>
      <c r="F36" s="2">
        <f t="shared" si="21"/>
        <v>0</v>
      </c>
      <c r="J36" s="1" t="str">
        <f t="shared" ref="J36:J67" si="22">A36</f>
        <v>Guest 40:00</v>
      </c>
      <c r="M36" s="8" t="str">
        <f t="shared" si="12"/>
        <v/>
      </c>
      <c r="N36" s="8" t="str">
        <f t="shared" si="13"/>
        <v/>
      </c>
      <c r="O36" s="1" t="str">
        <f t="shared" si="14"/>
        <v/>
      </c>
      <c r="P36" s="35" t="str">
        <f t="shared" si="15"/>
        <v/>
      </c>
      <c r="Q36" s="35" t="str">
        <f t="shared" si="18"/>
        <v/>
      </c>
      <c r="R36" s="6">
        <f t="shared" si="19"/>
        <v>0</v>
      </c>
      <c r="S36" s="6">
        <f>IF(AND(D36&lt;=L$4,P36&lt;&gt;"Y"),IF(N36&lt;VLOOKUP(O36,Runners!A$5:CY$183,S$1,FALSE),IF(Y$2="zero",0,Y$2),0),0)</f>
        <v>0</v>
      </c>
      <c r="T36" s="6">
        <f t="shared" si="16"/>
        <v>0</v>
      </c>
      <c r="U36" s="2"/>
      <c r="V36" s="2" t="str">
        <f>IF(O36&lt;&gt;"",VLOOKUP(O36,Runners!DE$5:DR$183,V$1,FALSE),"")</f>
        <v/>
      </c>
      <c r="W36" s="19" t="str">
        <f t="shared" si="17"/>
        <v/>
      </c>
    </row>
    <row r="37" spans="1:23" x14ac:dyDescent="0.25">
      <c r="A37" s="1" t="s">
        <v>146</v>
      </c>
      <c r="C37" s="3">
        <v>1.6145833333333335E-2</v>
      </c>
      <c r="D37" s="6">
        <f t="shared" si="20"/>
        <v>34</v>
      </c>
      <c r="E37" s="2"/>
      <c r="F37" s="2">
        <f t="shared" si="21"/>
        <v>0</v>
      </c>
      <c r="J37" s="1" t="str">
        <f t="shared" si="22"/>
        <v>Guest 42:30</v>
      </c>
      <c r="M37" s="8" t="str">
        <f t="shared" si="12"/>
        <v/>
      </c>
      <c r="N37" s="8" t="str">
        <f t="shared" si="13"/>
        <v/>
      </c>
      <c r="O37" s="1" t="str">
        <f t="shared" si="14"/>
        <v/>
      </c>
      <c r="P37" s="35" t="str">
        <f t="shared" si="15"/>
        <v/>
      </c>
      <c r="Q37" s="35" t="str">
        <f t="shared" si="18"/>
        <v/>
      </c>
      <c r="R37" s="6">
        <f t="shared" si="19"/>
        <v>0</v>
      </c>
      <c r="S37" s="6">
        <f>IF(AND(D37&lt;=L$4,P37&lt;&gt;"Y"),IF(N37&lt;VLOOKUP(O37,Runners!A$5:CY$183,S$1,FALSE),IF(Y$2="zero",0,Y$2),0),0)</f>
        <v>0</v>
      </c>
      <c r="T37" s="6">
        <f t="shared" si="16"/>
        <v>0</v>
      </c>
      <c r="U37" s="2"/>
      <c r="V37" s="2" t="str">
        <f>IF(O37&lt;&gt;"",VLOOKUP(O37,Runners!DE$5:DR$183,V$1,FALSE),"")</f>
        <v/>
      </c>
      <c r="W37" s="19" t="str">
        <f t="shared" si="17"/>
        <v/>
      </c>
    </row>
    <row r="38" spans="1:23" x14ac:dyDescent="0.25">
      <c r="A38" s="1" t="s">
        <v>196</v>
      </c>
      <c r="B38" s="3"/>
      <c r="C38" s="3">
        <v>1.4930555555555556E-2</v>
      </c>
      <c r="D38" s="6">
        <f t="shared" si="20"/>
        <v>35</v>
      </c>
      <c r="E38" s="2"/>
      <c r="F38" s="2">
        <f t="shared" si="21"/>
        <v>0</v>
      </c>
      <c r="J38" s="1" t="str">
        <f t="shared" si="22"/>
        <v>Guest 45:00</v>
      </c>
      <c r="M38" s="8" t="str">
        <f t="shared" si="12"/>
        <v/>
      </c>
      <c r="N38" s="8" t="str">
        <f t="shared" si="13"/>
        <v/>
      </c>
      <c r="O38" s="1" t="str">
        <f t="shared" si="14"/>
        <v/>
      </c>
      <c r="P38" s="35" t="str">
        <f t="shared" si="15"/>
        <v/>
      </c>
      <c r="Q38" s="35" t="str">
        <f t="shared" si="18"/>
        <v/>
      </c>
      <c r="R38" s="6">
        <f t="shared" si="19"/>
        <v>0</v>
      </c>
      <c r="S38" s="6">
        <f>IF(AND(D38&lt;=L$4,P38&lt;&gt;"Y"),IF(N38&lt;VLOOKUP(O38,Runners!A$5:CY$183,S$1,FALSE),IF(Y$2="zero",0,Y$2),0),0)</f>
        <v>0</v>
      </c>
      <c r="T38" s="6">
        <f t="shared" si="16"/>
        <v>0</v>
      </c>
      <c r="U38" s="2"/>
      <c r="V38" s="2" t="str">
        <f>IF(O38&lt;&gt;"",VLOOKUP(O38,Runners!DE$5:DR$183,V$1,FALSE),"")</f>
        <v/>
      </c>
      <c r="W38" s="19" t="str">
        <f t="shared" si="17"/>
        <v/>
      </c>
    </row>
    <row r="39" spans="1:23" x14ac:dyDescent="0.25">
      <c r="A39" s="1" t="s">
        <v>147</v>
      </c>
      <c r="C39" s="3">
        <v>1.3888888888888888E-2</v>
      </c>
      <c r="D39" s="6">
        <f t="shared" si="20"/>
        <v>36</v>
      </c>
      <c r="E39" s="2"/>
      <c r="F39" s="2">
        <f t="shared" si="21"/>
        <v>0</v>
      </c>
      <c r="J39" s="1" t="str">
        <f t="shared" si="22"/>
        <v>Guest 47:30</v>
      </c>
      <c r="M39" s="8" t="str">
        <f t="shared" si="12"/>
        <v/>
      </c>
      <c r="N39" s="8" t="str">
        <f t="shared" si="13"/>
        <v/>
      </c>
      <c r="O39" s="1" t="str">
        <f t="shared" si="14"/>
        <v/>
      </c>
      <c r="P39" s="35" t="str">
        <f t="shared" si="15"/>
        <v/>
      </c>
      <c r="Q39" s="35" t="str">
        <f t="shared" si="18"/>
        <v/>
      </c>
      <c r="R39" s="6">
        <f t="shared" si="19"/>
        <v>0</v>
      </c>
      <c r="S39" s="6">
        <f>IF(AND(D39&lt;=L$4,P39&lt;&gt;"Y"),IF(N39&lt;VLOOKUP(O39,Runners!A$5:CY$183,S$1,FALSE),IF(Y$2="zero",0,Y$2),0),0)</f>
        <v>0</v>
      </c>
      <c r="T39" s="6">
        <f t="shared" si="16"/>
        <v>0</v>
      </c>
      <c r="U39" s="2"/>
      <c r="V39" s="2" t="str">
        <f>IF(O39&lt;&gt;"",VLOOKUP(O39,Runners!DE$5:DR$183,V$1,FALSE),"")</f>
        <v/>
      </c>
      <c r="W39" s="19" t="str">
        <f t="shared" si="17"/>
        <v/>
      </c>
    </row>
    <row r="40" spans="1:23" x14ac:dyDescent="0.25">
      <c r="A40" s="1" t="s">
        <v>197</v>
      </c>
      <c r="C40" s="3">
        <v>1.2673611111111111E-2</v>
      </c>
      <c r="D40" s="6">
        <f t="shared" si="20"/>
        <v>37</v>
      </c>
      <c r="E40" s="2"/>
      <c r="F40" s="2">
        <f t="shared" si="21"/>
        <v>0</v>
      </c>
      <c r="J40" s="1" t="str">
        <f t="shared" si="22"/>
        <v>Guest 50:00</v>
      </c>
      <c r="M40" s="8" t="str">
        <f t="shared" si="12"/>
        <v/>
      </c>
      <c r="N40" s="8" t="str">
        <f t="shared" si="13"/>
        <v/>
      </c>
      <c r="O40" s="1" t="str">
        <f t="shared" si="14"/>
        <v/>
      </c>
      <c r="P40" s="35" t="str">
        <f t="shared" si="15"/>
        <v/>
      </c>
      <c r="Q40" s="35" t="str">
        <f t="shared" si="18"/>
        <v/>
      </c>
      <c r="R40" s="6">
        <f t="shared" si="19"/>
        <v>0</v>
      </c>
      <c r="S40" s="6">
        <f>IF(AND(D40&lt;=L$4,P40&lt;&gt;"Y"),IF(N40&lt;VLOOKUP(O40,Runners!A$5:CY$183,S$1,FALSE),IF(Y$2="zero",0,Y$2),0),0)</f>
        <v>0</v>
      </c>
      <c r="T40" s="6">
        <f t="shared" si="16"/>
        <v>0</v>
      </c>
      <c r="U40" s="2"/>
      <c r="V40" s="2" t="str">
        <f>IF(O40&lt;&gt;"",VLOOKUP(O40,Runners!DE$5:DR$183,V$1,FALSE),"")</f>
        <v/>
      </c>
      <c r="W40" s="19" t="str">
        <f t="shared" si="17"/>
        <v/>
      </c>
    </row>
    <row r="41" spans="1:23" x14ac:dyDescent="0.25">
      <c r="A41" s="1" t="s">
        <v>198</v>
      </c>
      <c r="C41" s="3">
        <v>1.0243055555555556E-2</v>
      </c>
      <c r="D41" s="6">
        <f t="shared" si="20"/>
        <v>38</v>
      </c>
      <c r="E41" s="2"/>
      <c r="F41" s="2">
        <f t="shared" si="21"/>
        <v>0</v>
      </c>
      <c r="J41" s="1" t="str">
        <f t="shared" si="22"/>
        <v>Guest 55:00</v>
      </c>
      <c r="M41" s="8" t="str">
        <f t="shared" si="12"/>
        <v/>
      </c>
      <c r="N41" s="8" t="str">
        <f t="shared" si="13"/>
        <v/>
      </c>
      <c r="O41" s="1" t="str">
        <f t="shared" si="14"/>
        <v/>
      </c>
      <c r="P41" s="35" t="str">
        <f t="shared" si="15"/>
        <v/>
      </c>
      <c r="Q41" s="35" t="str">
        <f t="shared" si="18"/>
        <v/>
      </c>
      <c r="R41" s="6">
        <f t="shared" si="19"/>
        <v>0</v>
      </c>
      <c r="S41" s="6">
        <f>IF(AND(D41&lt;=L$4,P41&lt;&gt;"Y"),IF(N41&lt;VLOOKUP(O41,Runners!A$5:CY$183,S$1,FALSE),IF(Y$2="zero",0,Y$2),0),0)</f>
        <v>0</v>
      </c>
      <c r="T41" s="6">
        <f t="shared" si="16"/>
        <v>0</v>
      </c>
      <c r="U41" s="2"/>
      <c r="V41" s="2" t="str">
        <f>IF(O41&lt;&gt;"",VLOOKUP(O41,Runners!DE$5:DR$183,V$1,FALSE),"")</f>
        <v/>
      </c>
      <c r="W41" s="19" t="str">
        <f t="shared" si="17"/>
        <v/>
      </c>
    </row>
    <row r="42" spans="1:23" x14ac:dyDescent="0.25">
      <c r="A42" s="1" t="s">
        <v>199</v>
      </c>
      <c r="C42" s="3">
        <v>7.9861111111111105E-3</v>
      </c>
      <c r="D42" s="6">
        <f t="shared" si="20"/>
        <v>39</v>
      </c>
      <c r="E42" s="2"/>
      <c r="F42" s="2">
        <f t="shared" si="21"/>
        <v>0</v>
      </c>
      <c r="J42" s="1" t="str">
        <f t="shared" si="22"/>
        <v>Guest 60:00</v>
      </c>
      <c r="M42" s="8" t="str">
        <f t="shared" si="12"/>
        <v/>
      </c>
      <c r="N42" s="8" t="str">
        <f t="shared" si="13"/>
        <v/>
      </c>
      <c r="O42" s="1" t="str">
        <f t="shared" si="14"/>
        <v/>
      </c>
      <c r="P42" s="35" t="str">
        <f t="shared" si="15"/>
        <v/>
      </c>
      <c r="Q42" s="35" t="str">
        <f t="shared" si="18"/>
        <v/>
      </c>
      <c r="R42" s="6">
        <f t="shared" si="19"/>
        <v>0</v>
      </c>
      <c r="S42" s="6">
        <f>IF(AND(D42&lt;=L$4,P42&lt;&gt;"Y"),IF(N42&lt;VLOOKUP(O42,Runners!A$5:CY$183,S$1,FALSE),IF(Y$2="zero",0,Y$2),0),0)</f>
        <v>0</v>
      </c>
      <c r="T42" s="6">
        <f t="shared" si="16"/>
        <v>0</v>
      </c>
      <c r="U42" s="2"/>
      <c r="V42" s="2" t="str">
        <f>IF(O42&lt;&gt;"",VLOOKUP(O42,Runners!DE$5:DR$183,V$1,FALSE),"")</f>
        <v/>
      </c>
      <c r="W42" s="19" t="str">
        <f t="shared" si="17"/>
        <v/>
      </c>
    </row>
    <row r="43" spans="1:23" x14ac:dyDescent="0.25">
      <c r="A43" s="1" t="s">
        <v>225</v>
      </c>
      <c r="C43" s="3"/>
      <c r="D43" s="6">
        <f t="shared" si="20"/>
        <v>40</v>
      </c>
      <c r="E43" s="2"/>
      <c r="F43" s="2">
        <f t="shared" si="21"/>
        <v>0</v>
      </c>
      <c r="J43" s="1" t="str">
        <f t="shared" si="22"/>
        <v>Hannah Riley</v>
      </c>
      <c r="M43" s="8" t="str">
        <f t="shared" si="12"/>
        <v/>
      </c>
      <c r="N43" s="8" t="str">
        <f t="shared" si="13"/>
        <v/>
      </c>
      <c r="O43" s="1" t="str">
        <f t="shared" si="14"/>
        <v/>
      </c>
      <c r="P43" s="35" t="str">
        <f t="shared" si="15"/>
        <v/>
      </c>
      <c r="Q43" s="35" t="str">
        <f t="shared" si="18"/>
        <v/>
      </c>
      <c r="R43" s="6">
        <f t="shared" si="19"/>
        <v>0</v>
      </c>
      <c r="S43" s="6">
        <f>IF(AND(D43&lt;=L$4,P43&lt;&gt;"Y"),IF(N43&lt;VLOOKUP(O43,Runners!A$5:CY$183,S$1,FALSE),IF(Y$2="zero",0,Y$2),0),0)</f>
        <v>0</v>
      </c>
      <c r="T43" s="6">
        <f t="shared" si="16"/>
        <v>0</v>
      </c>
      <c r="U43" s="2"/>
      <c r="V43" s="2" t="str">
        <f>IF(O43&lt;&gt;"",VLOOKUP(O43,Runners!DE$5:DR$183,V$1,FALSE),"")</f>
        <v/>
      </c>
      <c r="W43" s="19" t="str">
        <f t="shared" si="17"/>
        <v/>
      </c>
    </row>
    <row r="44" spans="1:23" x14ac:dyDescent="0.25">
      <c r="A44" s="1" t="s">
        <v>140</v>
      </c>
      <c r="C44" s="3">
        <v>1.5104166666666667E-2</v>
      </c>
      <c r="D44" s="6">
        <f t="shared" si="20"/>
        <v>41</v>
      </c>
      <c r="E44" s="2"/>
      <c r="F44" s="2">
        <f t="shared" si="21"/>
        <v>0</v>
      </c>
      <c r="J44" s="1" t="str">
        <f t="shared" si="22"/>
        <v>Ian Tate</v>
      </c>
      <c r="M44" s="8" t="str">
        <f t="shared" si="12"/>
        <v/>
      </c>
      <c r="N44" s="8" t="str">
        <f t="shared" si="13"/>
        <v/>
      </c>
      <c r="O44" s="1" t="str">
        <f t="shared" si="14"/>
        <v/>
      </c>
      <c r="P44" s="35" t="str">
        <f t="shared" si="15"/>
        <v/>
      </c>
      <c r="Q44" s="35" t="str">
        <f t="shared" si="18"/>
        <v/>
      </c>
      <c r="R44" s="6">
        <f t="shared" si="19"/>
        <v>0</v>
      </c>
      <c r="S44" s="6">
        <f>IF(AND(D44&lt;=L$4,P44&lt;&gt;"Y"),IF(N44&lt;VLOOKUP(O44,Runners!A$5:CY$183,S$1,FALSE),IF(Y$2="zero",0,Y$2),0),0)</f>
        <v>0</v>
      </c>
      <c r="T44" s="6">
        <f t="shared" si="16"/>
        <v>0</v>
      </c>
      <c r="U44" s="2"/>
      <c r="V44" s="2" t="str">
        <f>IF(O44&lt;&gt;"",VLOOKUP(O44,Runners!DE$5:DR$183,V$1,FALSE),"")</f>
        <v/>
      </c>
      <c r="W44" s="19" t="str">
        <f t="shared" si="17"/>
        <v/>
      </c>
    </row>
    <row r="45" spans="1:23" x14ac:dyDescent="0.25">
      <c r="A45" s="1" t="s">
        <v>7</v>
      </c>
      <c r="C45" s="3">
        <v>6.5972222222222222E-3</v>
      </c>
      <c r="D45" s="6">
        <f t="shared" si="20"/>
        <v>42</v>
      </c>
      <c r="E45" s="2"/>
      <c r="F45" s="2">
        <f t="shared" si="21"/>
        <v>0</v>
      </c>
      <c r="J45" s="1" t="str">
        <f t="shared" si="22"/>
        <v>Jacqui Murray</v>
      </c>
      <c r="M45" s="8" t="str">
        <f t="shared" si="12"/>
        <v/>
      </c>
      <c r="N45" s="8" t="str">
        <f t="shared" si="13"/>
        <v/>
      </c>
      <c r="O45" s="1" t="str">
        <f t="shared" si="14"/>
        <v/>
      </c>
      <c r="P45" s="35" t="str">
        <f t="shared" si="15"/>
        <v/>
      </c>
      <c r="Q45" s="35" t="str">
        <f t="shared" si="18"/>
        <v/>
      </c>
      <c r="R45" s="6">
        <f t="shared" si="19"/>
        <v>0</v>
      </c>
      <c r="S45" s="6">
        <f>IF(AND(D45&lt;=L$4,P45&lt;&gt;"Y"),IF(N45&lt;VLOOKUP(O45,Runners!A$5:CY$183,S$1,FALSE),IF(Y$2="zero",0,Y$2),0),0)</f>
        <v>0</v>
      </c>
      <c r="T45" s="6">
        <f t="shared" si="16"/>
        <v>0</v>
      </c>
      <c r="U45" s="2"/>
      <c r="V45" s="2" t="str">
        <f>IF(O45&lt;&gt;"",VLOOKUP(O45,Runners!DE$5:DR$183,V$1,FALSE),"")</f>
        <v/>
      </c>
      <c r="W45" s="19" t="str">
        <f t="shared" si="17"/>
        <v/>
      </c>
    </row>
    <row r="46" spans="1:23" x14ac:dyDescent="0.25">
      <c r="A46" s="1" t="s">
        <v>189</v>
      </c>
      <c r="B46" s="3"/>
      <c r="C46" s="3">
        <v>1.6493055555555556E-2</v>
      </c>
      <c r="D46" s="6">
        <f t="shared" si="20"/>
        <v>43</v>
      </c>
      <c r="E46" s="2">
        <v>3.6145833333333328E-2</v>
      </c>
      <c r="F46" s="2">
        <f t="shared" si="21"/>
        <v>1.9652777777777772E-2</v>
      </c>
      <c r="J46" s="1" t="str">
        <f t="shared" si="22"/>
        <v>James Whittle</v>
      </c>
      <c r="M46" s="8" t="str">
        <f t="shared" si="12"/>
        <v/>
      </c>
      <c r="N46" s="8" t="str">
        <f t="shared" si="13"/>
        <v/>
      </c>
      <c r="O46" s="1" t="str">
        <f t="shared" si="14"/>
        <v/>
      </c>
      <c r="P46" s="35" t="str">
        <f t="shared" si="15"/>
        <v/>
      </c>
      <c r="Q46" s="35" t="str">
        <f t="shared" si="18"/>
        <v/>
      </c>
      <c r="R46" s="6">
        <f t="shared" si="19"/>
        <v>0</v>
      </c>
      <c r="S46" s="6">
        <f>IF(AND(D46&lt;=L$4,P46&lt;&gt;"Y"),IF(N46&lt;VLOOKUP(O46,Runners!A$5:CY$183,S$1,FALSE),IF(Y$2="zero",0,Y$2),0),0)</f>
        <v>0</v>
      </c>
      <c r="T46" s="6">
        <f t="shared" si="16"/>
        <v>0</v>
      </c>
      <c r="U46" s="2"/>
      <c r="V46" s="2" t="str">
        <f>IF(O46&lt;&gt;"",VLOOKUP(O46,Runners!DE$5:DR$183,V$1,FALSE),"")</f>
        <v/>
      </c>
      <c r="W46" s="19" t="str">
        <f t="shared" si="17"/>
        <v/>
      </c>
    </row>
    <row r="47" spans="1:23" x14ac:dyDescent="0.25">
      <c r="A47" s="1" t="s">
        <v>176</v>
      </c>
      <c r="B47" s="3"/>
      <c r="C47" s="3">
        <v>1.4409722222222223E-2</v>
      </c>
      <c r="D47" s="6">
        <f t="shared" si="20"/>
        <v>44</v>
      </c>
      <c r="E47" s="2"/>
      <c r="F47" s="2">
        <f t="shared" si="21"/>
        <v>0</v>
      </c>
      <c r="J47" s="1" t="str">
        <f t="shared" si="22"/>
        <v>Jennifer Hill</v>
      </c>
      <c r="M47" s="8" t="str">
        <f t="shared" si="12"/>
        <v/>
      </c>
      <c r="N47" s="8" t="str">
        <f t="shared" si="13"/>
        <v/>
      </c>
      <c r="O47" s="1" t="str">
        <f t="shared" si="14"/>
        <v/>
      </c>
      <c r="P47" s="35" t="str">
        <f t="shared" si="15"/>
        <v/>
      </c>
      <c r="Q47" s="35" t="str">
        <f t="shared" si="18"/>
        <v/>
      </c>
      <c r="R47" s="6">
        <f t="shared" si="19"/>
        <v>0</v>
      </c>
      <c r="S47" s="6">
        <f>IF(AND(D47&lt;=L$4,P47&lt;&gt;"Y"),IF(N47&lt;VLOOKUP(O47,Runners!A$5:CY$183,S$1,FALSE),IF(Y$2="zero",0,Y$2),0),0)</f>
        <v>0</v>
      </c>
      <c r="T47" s="6">
        <f t="shared" si="16"/>
        <v>0</v>
      </c>
      <c r="U47" s="2"/>
      <c r="V47" s="2" t="str">
        <f>IF(O47&lt;&gt;"",VLOOKUP(O47,Runners!DE$5:DR$183,V$1,FALSE),"")</f>
        <v/>
      </c>
      <c r="W47" s="19" t="str">
        <f t="shared" si="17"/>
        <v/>
      </c>
    </row>
    <row r="48" spans="1:23" x14ac:dyDescent="0.25">
      <c r="A48" s="1" t="s">
        <v>16</v>
      </c>
      <c r="C48" s="3">
        <v>1.8749999999999999E-2</v>
      </c>
      <c r="D48" s="6">
        <f t="shared" si="20"/>
        <v>45</v>
      </c>
      <c r="E48" s="2">
        <v>3.7002314814814814E-2</v>
      </c>
      <c r="F48" s="2">
        <f t="shared" si="21"/>
        <v>1.8252314814814815E-2</v>
      </c>
      <c r="J48" s="1" t="str">
        <f t="shared" si="22"/>
        <v>Joe Greenwood</v>
      </c>
      <c r="M48" s="8" t="str">
        <f t="shared" si="12"/>
        <v/>
      </c>
      <c r="N48" s="8" t="str">
        <f t="shared" si="13"/>
        <v/>
      </c>
      <c r="O48" s="1" t="str">
        <f t="shared" si="14"/>
        <v/>
      </c>
      <c r="P48" s="35" t="str">
        <f t="shared" si="15"/>
        <v/>
      </c>
      <c r="Q48" s="35" t="str">
        <f t="shared" si="18"/>
        <v/>
      </c>
      <c r="R48" s="6">
        <f t="shared" si="19"/>
        <v>0</v>
      </c>
      <c r="S48" s="6">
        <f>IF(AND(D48&lt;=L$4,P48&lt;&gt;"Y"),IF(N48&lt;VLOOKUP(O48,Runners!A$5:CY$183,S$1,FALSE),IF(Y$2="zero",0,Y$2),0),0)</f>
        <v>0</v>
      </c>
      <c r="T48" s="6">
        <f t="shared" si="16"/>
        <v>0</v>
      </c>
      <c r="U48" s="2"/>
      <c r="V48" s="2" t="str">
        <f>IF(O48&lt;&gt;"",VLOOKUP(O48,Runners!DE$5:DR$183,V$1,FALSE),"")</f>
        <v/>
      </c>
      <c r="W48" s="19" t="str">
        <f t="shared" si="17"/>
        <v/>
      </c>
    </row>
    <row r="49" spans="1:23" x14ac:dyDescent="0.25">
      <c r="A49" s="1" t="s">
        <v>124</v>
      </c>
      <c r="C49" s="3">
        <v>1.5625E-2</v>
      </c>
      <c r="D49" s="6">
        <f t="shared" si="20"/>
        <v>46</v>
      </c>
      <c r="E49" s="2"/>
      <c r="F49" s="2">
        <f t="shared" si="21"/>
        <v>0</v>
      </c>
      <c r="J49" s="1" t="str">
        <f t="shared" si="22"/>
        <v>John Bertenshaw</v>
      </c>
      <c r="M49" s="8" t="str">
        <f t="shared" si="12"/>
        <v/>
      </c>
      <c r="N49" s="8" t="str">
        <f t="shared" si="13"/>
        <v/>
      </c>
      <c r="O49" s="1" t="str">
        <f t="shared" si="14"/>
        <v/>
      </c>
      <c r="P49" s="35" t="str">
        <f t="shared" si="15"/>
        <v/>
      </c>
      <c r="Q49" s="35" t="str">
        <f t="shared" si="18"/>
        <v/>
      </c>
      <c r="R49" s="6">
        <f t="shared" si="19"/>
        <v>0</v>
      </c>
      <c r="S49" s="6">
        <f>IF(AND(D49&lt;=L$4,P49&lt;&gt;"Y"),IF(N49&lt;VLOOKUP(O49,Runners!A$5:CY$183,S$1,FALSE),IF(Y$2="zero",0,Y$2),0),0)</f>
        <v>0</v>
      </c>
      <c r="T49" s="6">
        <f t="shared" si="16"/>
        <v>0</v>
      </c>
      <c r="U49" s="2"/>
      <c r="V49" s="2" t="str">
        <f>IF(O49&lt;&gt;"",VLOOKUP(O49,Runners!DE$5:DR$183,V$1,FALSE),"")</f>
        <v/>
      </c>
      <c r="W49" s="19" t="str">
        <f t="shared" si="17"/>
        <v/>
      </c>
    </row>
    <row r="50" spans="1:23" x14ac:dyDescent="0.25">
      <c r="A50" s="1" t="s">
        <v>142</v>
      </c>
      <c r="C50" s="3">
        <v>1.5625E-2</v>
      </c>
      <c r="D50" s="6">
        <f t="shared" si="20"/>
        <v>47</v>
      </c>
      <c r="E50" s="2">
        <v>3.5810185185185188E-2</v>
      </c>
      <c r="F50" s="2">
        <f t="shared" si="21"/>
        <v>2.0185185185185188E-2</v>
      </c>
      <c r="J50" s="1" t="str">
        <f t="shared" si="22"/>
        <v>Jonathan Tuck</v>
      </c>
      <c r="M50" s="8" t="str">
        <f t="shared" si="12"/>
        <v/>
      </c>
      <c r="N50" s="8" t="str">
        <f t="shared" si="13"/>
        <v/>
      </c>
      <c r="O50" s="1" t="str">
        <f t="shared" si="14"/>
        <v/>
      </c>
      <c r="P50" s="35" t="str">
        <f t="shared" si="15"/>
        <v/>
      </c>
      <c r="Q50" s="35" t="str">
        <f t="shared" si="18"/>
        <v/>
      </c>
      <c r="R50" s="6">
        <f t="shared" si="19"/>
        <v>0</v>
      </c>
      <c r="S50" s="6">
        <f>IF(AND(D50&lt;=L$4,P50&lt;&gt;"Y"),IF(N50&lt;VLOOKUP(O50,Runners!A$5:CY$183,S$1,FALSE),IF(Y$2="zero",0,Y$2),0),0)</f>
        <v>0</v>
      </c>
      <c r="T50" s="6">
        <f t="shared" si="16"/>
        <v>0</v>
      </c>
      <c r="U50" s="2"/>
      <c r="V50" s="2" t="str">
        <f>IF(O50&lt;&gt;"",VLOOKUP(O50,Runners!DE$5:DR$183,V$1,FALSE),"")</f>
        <v/>
      </c>
      <c r="W50" s="19" t="str">
        <f t="shared" si="17"/>
        <v/>
      </c>
    </row>
    <row r="51" spans="1:23" x14ac:dyDescent="0.25">
      <c r="A51" s="1" t="s">
        <v>191</v>
      </c>
      <c r="C51" s="3">
        <v>8.3333333333333332E-3</v>
      </c>
      <c r="D51" s="6">
        <f t="shared" si="20"/>
        <v>48</v>
      </c>
      <c r="E51" s="2"/>
      <c r="F51" s="2">
        <f t="shared" si="21"/>
        <v>0</v>
      </c>
      <c r="J51" s="1" t="str">
        <f t="shared" si="22"/>
        <v>Juli Wiseman</v>
      </c>
      <c r="M51" s="8" t="str">
        <f t="shared" si="12"/>
        <v/>
      </c>
      <c r="N51" s="8" t="str">
        <f t="shared" si="13"/>
        <v/>
      </c>
      <c r="O51" s="1" t="str">
        <f t="shared" si="14"/>
        <v/>
      </c>
      <c r="P51" s="35" t="str">
        <f t="shared" si="15"/>
        <v/>
      </c>
      <c r="Q51" s="35" t="str">
        <f t="shared" si="18"/>
        <v/>
      </c>
      <c r="R51" s="6">
        <f t="shared" si="19"/>
        <v>0</v>
      </c>
      <c r="S51" s="6">
        <f>IF(AND(D51&lt;=L$4,P51&lt;&gt;"Y"),IF(N51&lt;VLOOKUP(O51,Runners!A$5:CY$183,S$1,FALSE),IF(Y$2="zero",0,Y$2),0),0)</f>
        <v>0</v>
      </c>
      <c r="T51" s="6">
        <f t="shared" si="16"/>
        <v>0</v>
      </c>
      <c r="U51" s="2"/>
      <c r="V51" s="2" t="str">
        <f>IF(O51&lt;&gt;"",VLOOKUP(O51,Runners!DE$5:DR$183,V$1,FALSE),"")</f>
        <v/>
      </c>
      <c r="W51" s="19" t="str">
        <f t="shared" si="17"/>
        <v/>
      </c>
    </row>
    <row r="52" spans="1:23" x14ac:dyDescent="0.25">
      <c r="A52" s="1" t="s">
        <v>14</v>
      </c>
      <c r="C52" s="3">
        <v>1.3020833333333334E-2</v>
      </c>
      <c r="D52" s="6">
        <f t="shared" si="20"/>
        <v>49</v>
      </c>
      <c r="E52" s="2"/>
      <c r="F52" s="2">
        <f t="shared" si="21"/>
        <v>0</v>
      </c>
      <c r="J52" s="1" t="str">
        <f t="shared" si="22"/>
        <v>Julia Rolfe</v>
      </c>
      <c r="M52" s="8" t="str">
        <f t="shared" si="12"/>
        <v/>
      </c>
      <c r="N52" s="8" t="str">
        <f t="shared" si="13"/>
        <v/>
      </c>
      <c r="O52" s="1" t="str">
        <f t="shared" si="14"/>
        <v/>
      </c>
      <c r="P52" s="35" t="str">
        <f t="shared" si="15"/>
        <v/>
      </c>
      <c r="Q52" s="35" t="str">
        <f t="shared" si="18"/>
        <v/>
      </c>
      <c r="R52" s="6">
        <f t="shared" si="19"/>
        <v>0</v>
      </c>
      <c r="S52" s="6">
        <f>IF(AND(D52&lt;=L$4,P52&lt;&gt;"Y"),IF(N52&lt;VLOOKUP(O52,Runners!A$5:CY$183,S$1,FALSE),IF(Y$2="zero",0,Y$2),0),0)</f>
        <v>0</v>
      </c>
      <c r="T52" s="6">
        <f t="shared" si="16"/>
        <v>0</v>
      </c>
      <c r="U52" s="2"/>
      <c r="V52" s="2" t="str">
        <f>IF(O52&lt;&gt;"",VLOOKUP(O52,Runners!DE$5:DR$183,V$1,FALSE),"")</f>
        <v/>
      </c>
      <c r="W52" s="19" t="str">
        <f t="shared" si="17"/>
        <v/>
      </c>
    </row>
    <row r="53" spans="1:23" x14ac:dyDescent="0.25">
      <c r="A53" s="1" t="s">
        <v>180</v>
      </c>
      <c r="C53" s="3">
        <v>1.40625E-2</v>
      </c>
      <c r="D53" s="6">
        <f t="shared" si="20"/>
        <v>50</v>
      </c>
      <c r="E53" s="2"/>
      <c r="F53" s="2">
        <f t="shared" si="21"/>
        <v>0</v>
      </c>
      <c r="J53" s="1" t="str">
        <f t="shared" si="22"/>
        <v>Kate Edwards</v>
      </c>
      <c r="M53" s="8" t="str">
        <f t="shared" si="12"/>
        <v/>
      </c>
      <c r="N53" s="8" t="str">
        <f t="shared" si="13"/>
        <v/>
      </c>
      <c r="O53" s="1" t="str">
        <f t="shared" si="14"/>
        <v/>
      </c>
      <c r="P53" s="35" t="str">
        <f t="shared" si="15"/>
        <v/>
      </c>
      <c r="Q53" s="35" t="str">
        <f t="shared" si="18"/>
        <v/>
      </c>
      <c r="R53" s="6">
        <f t="shared" si="19"/>
        <v>0</v>
      </c>
      <c r="S53" s="6">
        <f>IF(AND(D53&lt;=L$4,P53&lt;&gt;"Y"),IF(N53&lt;VLOOKUP(O53,Runners!A$5:CY$183,S$1,FALSE),IF(Y$2="zero",0,Y$2),0),0)</f>
        <v>0</v>
      </c>
      <c r="T53" s="6">
        <f t="shared" si="16"/>
        <v>0</v>
      </c>
      <c r="U53" s="2"/>
      <c r="V53" s="2" t="str">
        <f>IF(O53&lt;&gt;"",VLOOKUP(O53,Runners!DE$5:DR$183,V$1,FALSE),"")</f>
        <v/>
      </c>
      <c r="W53" s="19" t="str">
        <f t="shared" si="17"/>
        <v/>
      </c>
    </row>
    <row r="54" spans="1:23" x14ac:dyDescent="0.25">
      <c r="A54" s="1" t="s">
        <v>13</v>
      </c>
      <c r="C54" s="3">
        <v>1.2673611111111111E-2</v>
      </c>
      <c r="D54" s="6">
        <f t="shared" si="20"/>
        <v>51</v>
      </c>
      <c r="E54" s="2"/>
      <c r="F54" s="2">
        <f t="shared" si="21"/>
        <v>0</v>
      </c>
      <c r="J54" s="1" t="str">
        <f t="shared" si="22"/>
        <v>Kathy Gaunt</v>
      </c>
      <c r="M54" s="8" t="str">
        <f t="shared" si="12"/>
        <v/>
      </c>
      <c r="N54" s="8" t="str">
        <f t="shared" si="13"/>
        <v/>
      </c>
      <c r="O54" s="1" t="str">
        <f t="shared" si="14"/>
        <v/>
      </c>
      <c r="P54" s="35" t="str">
        <f t="shared" si="15"/>
        <v/>
      </c>
      <c r="Q54" s="35" t="str">
        <f t="shared" si="18"/>
        <v/>
      </c>
      <c r="R54" s="6">
        <f t="shared" si="19"/>
        <v>0</v>
      </c>
      <c r="S54" s="6">
        <f>IF(AND(D54&lt;=L$4,P54&lt;&gt;"Y"),IF(N54&lt;VLOOKUP(O54,Runners!A$5:CY$183,S$1,FALSE),IF(Y$2="zero",0,Y$2),0),0)</f>
        <v>0</v>
      </c>
      <c r="T54" s="6">
        <f t="shared" si="16"/>
        <v>0</v>
      </c>
      <c r="U54" s="2"/>
      <c r="V54" s="2" t="str">
        <f>IF(O54&lt;&gt;"",VLOOKUP(O54,Runners!DE$5:DR$183,V$1,FALSE),"")</f>
        <v/>
      </c>
      <c r="W54" s="19" t="str">
        <f t="shared" si="17"/>
        <v/>
      </c>
    </row>
    <row r="55" spans="1:23" x14ac:dyDescent="0.25">
      <c r="A55" s="1" t="s">
        <v>158</v>
      </c>
      <c r="C55" s="3">
        <v>1.2847222222222222E-2</v>
      </c>
      <c r="D55" s="6">
        <f t="shared" si="20"/>
        <v>52</v>
      </c>
      <c r="E55" s="2"/>
      <c r="F55" s="2">
        <f t="shared" si="21"/>
        <v>0</v>
      </c>
      <c r="J55" s="1" t="str">
        <f t="shared" si="22"/>
        <v>Katy McIntyre</v>
      </c>
      <c r="M55" s="8"/>
      <c r="P55" s="35"/>
      <c r="Q55" s="35"/>
      <c r="T55" s="6"/>
      <c r="U55" s="2"/>
      <c r="V55" s="2"/>
      <c r="W55" s="19"/>
    </row>
    <row r="56" spans="1:23" x14ac:dyDescent="0.25">
      <c r="A56" s="1" t="s">
        <v>141</v>
      </c>
      <c r="C56" s="3">
        <v>9.8958333333333329E-3</v>
      </c>
      <c r="D56" s="6">
        <f t="shared" si="20"/>
        <v>53</v>
      </c>
      <c r="E56" s="2"/>
      <c r="F56" s="2">
        <f t="shared" si="21"/>
        <v>0</v>
      </c>
      <c r="J56" s="1" t="str">
        <f t="shared" si="22"/>
        <v>Kevin Murray</v>
      </c>
      <c r="M56" s="8" t="str">
        <f>IF(D56&lt;=L$4,SMALL(E$4:E$207,D56),"")</f>
        <v/>
      </c>
      <c r="N56" s="8" t="str">
        <f>IF(D56&lt;=L$4,VLOOKUP(M56,E$4:F$207,2,FALSE),"")</f>
        <v/>
      </c>
      <c r="O56" s="1" t="str">
        <f>IF(D56&lt;=L$4,VLOOKUP(M56,E$4:J$207,6,FALSE),"")</f>
        <v/>
      </c>
      <c r="P56" s="35" t="str">
        <f>IF(D56&lt;=L$4,VLOOKUP(O56,A$4:B$207,2,FALSE),"")</f>
        <v/>
      </c>
      <c r="Q56" s="35" t="str">
        <f>IF(D56&lt;=L$4,IF(P56="Y",Q54,Q54-1),"")</f>
        <v/>
      </c>
      <c r="R56" s="6">
        <f>IF(Q56=Q54,0,IF(Q56&gt;0,Q56,1))</f>
        <v>0</v>
      </c>
      <c r="S56" s="6">
        <f>IF(AND(D56&lt;=L$4,P56&lt;&gt;"Y"),IF(N56&lt;VLOOKUP(O56,Runners!A$5:CY$183,S$1,FALSE),IF(Y$2="zero",0,Y$2),0),0)</f>
        <v>0</v>
      </c>
      <c r="T56" s="6">
        <f>IF(AND(D56&lt;=L$4,P56&lt;&gt;"Y"),S56+R56,0)</f>
        <v>0</v>
      </c>
      <c r="U56" s="2"/>
      <c r="V56" s="2" t="str">
        <f>IF(O56&lt;&gt;"",VLOOKUP(O56,Runners!DE$5:DR$183,V$1,FALSE),"")</f>
        <v/>
      </c>
      <c r="W56" s="19" t="str">
        <f>IF(O56&lt;&gt;"",(V56-N56)/V56,"")</f>
        <v/>
      </c>
    </row>
    <row r="57" spans="1:23" x14ac:dyDescent="0.25">
      <c r="A57" s="1" t="s">
        <v>202</v>
      </c>
      <c r="C57" s="3">
        <v>1.3020833333333334E-2</v>
      </c>
      <c r="D57" s="6">
        <f t="shared" si="20"/>
        <v>54</v>
      </c>
      <c r="E57" s="2"/>
      <c r="F57" s="2"/>
      <c r="J57" s="1" t="str">
        <f t="shared" si="22"/>
        <v>Kim Dykes</v>
      </c>
      <c r="M57" s="8" t="str">
        <f>IF(D57&lt;=L$4,SMALL(E$4:E$207,D57),"")</f>
        <v/>
      </c>
      <c r="N57" s="8" t="str">
        <f>IF(D57&lt;=L$4,VLOOKUP(M57,E$4:F$207,2,FALSE),"")</f>
        <v/>
      </c>
      <c r="O57" s="1" t="str">
        <f>IF(D57&lt;=L$4,VLOOKUP(M57,E$4:J$207,6,FALSE),"")</f>
        <v/>
      </c>
      <c r="P57" s="35" t="str">
        <f>IF(D57&lt;=L$4,VLOOKUP(O57,A$4:B$207,2,FALSE),"")</f>
        <v/>
      </c>
      <c r="Q57" s="35" t="str">
        <f>IF(D57&lt;=L$4,IF(P57="Y",Q56,Q56-1),"")</f>
        <v/>
      </c>
      <c r="R57" s="6">
        <f>IF(Q57=Q56,0,IF(Q57&gt;0,Q57,1))</f>
        <v>0</v>
      </c>
      <c r="S57" s="6">
        <f>IF(AND(D57&lt;=L$4,P57&lt;&gt;"Y"),IF(N57&lt;VLOOKUP(O57,Runners!A$5:CY$183,S$1,FALSE),IF(Y$2="zero",0,Y$2),0),0)</f>
        <v>0</v>
      </c>
      <c r="T57" s="6">
        <f>IF(AND(D57&lt;=L$4,P57&lt;&gt;"Y"),S57+R57,0)</f>
        <v>0</v>
      </c>
      <c r="U57" s="2"/>
      <c r="V57" s="2" t="str">
        <f>IF(O57&lt;&gt;"",VLOOKUP(O57,Runners!DE$5:DR$183,V$1,FALSE),"")</f>
        <v/>
      </c>
      <c r="W57" s="19" t="str">
        <f>IF(O57&lt;&gt;"",(V57-N57)/V57,"")</f>
        <v/>
      </c>
    </row>
    <row r="58" spans="1:23" x14ac:dyDescent="0.25">
      <c r="A58" s="1" t="s">
        <v>10</v>
      </c>
      <c r="C58" s="3">
        <v>1.0069444444444445E-2</v>
      </c>
      <c r="D58" s="6">
        <f t="shared" si="20"/>
        <v>55</v>
      </c>
      <c r="E58" s="2"/>
      <c r="F58" s="2">
        <f t="shared" ref="F58:F65" si="23">IF(E58&gt;0,E58-C58,0)</f>
        <v>0</v>
      </c>
      <c r="J58" s="1" t="str">
        <f t="shared" si="22"/>
        <v>Kirsten Burnett</v>
      </c>
      <c r="M58" s="8"/>
      <c r="P58" s="35"/>
      <c r="Q58" s="35"/>
      <c r="T58" s="6"/>
      <c r="U58" s="2"/>
      <c r="V58" s="2"/>
      <c r="W58" s="19"/>
    </row>
    <row r="59" spans="1:23" x14ac:dyDescent="0.25">
      <c r="A59" s="1" t="s">
        <v>9</v>
      </c>
      <c r="C59" s="3">
        <v>5.208333333333333E-3</v>
      </c>
      <c r="D59" s="6">
        <f t="shared" si="20"/>
        <v>56</v>
      </c>
      <c r="E59" s="2"/>
      <c r="F59" s="2">
        <f t="shared" si="23"/>
        <v>0</v>
      </c>
      <c r="J59" s="1" t="str">
        <f t="shared" si="22"/>
        <v>Laura Byrne</v>
      </c>
      <c r="M59" s="8" t="str">
        <f t="shared" ref="M59:M65" si="24">IF(D59&lt;=L$4,SMALL(E$4:E$207,D59),"")</f>
        <v/>
      </c>
      <c r="N59" s="8" t="str">
        <f t="shared" ref="N59:N65" si="25">IF(D59&lt;=L$4,VLOOKUP(M59,E$4:F$207,2,FALSE),"")</f>
        <v/>
      </c>
      <c r="O59" s="1" t="str">
        <f t="shared" ref="O59:O65" si="26">IF(D59&lt;=L$4,VLOOKUP(M59,E$4:J$207,6,FALSE),"")</f>
        <v/>
      </c>
      <c r="P59" s="35" t="str">
        <f t="shared" ref="P59:P65" si="27">IF(D59&lt;=L$4,VLOOKUP(O59,A$4:B$207,2,FALSE),"")</f>
        <v/>
      </c>
      <c r="Q59" s="35" t="str">
        <f>IF(D59&lt;=L$4,IF(P59="Y",Q57,Q57-1),"")</f>
        <v/>
      </c>
      <c r="R59" s="6">
        <f>IF(Q59=Q57,0,IF(Q59&gt;0,Q59,1))</f>
        <v>0</v>
      </c>
      <c r="S59" s="6">
        <f>IF(AND(D59&lt;=L$4,P59&lt;&gt;"Y"),IF(N59&lt;VLOOKUP(O59,Runners!A$5:CY$183,S$1,FALSE),IF(Y$2="zero",0,Y$2),0),0)</f>
        <v>0</v>
      </c>
      <c r="T59" s="6">
        <f t="shared" ref="T59:T65" si="28">IF(AND(D59&lt;=L$4,P59&lt;&gt;"Y"),S59+R59,0)</f>
        <v>0</v>
      </c>
      <c r="U59" s="2"/>
      <c r="V59" s="2" t="str">
        <f>IF(O59&lt;&gt;"",VLOOKUP(O59,Runners!DE$5:DR$183,V$1,FALSE),"")</f>
        <v/>
      </c>
      <c r="W59" s="19" t="str">
        <f t="shared" ref="W59:W65" si="29">IF(O59&lt;&gt;"",(V59-N59)/V59,"")</f>
        <v/>
      </c>
    </row>
    <row r="60" spans="1:23" x14ac:dyDescent="0.25">
      <c r="A60" s="1" t="s">
        <v>183</v>
      </c>
      <c r="C60" s="3">
        <v>1.4583333333333334E-2</v>
      </c>
      <c r="D60" s="6">
        <f t="shared" si="20"/>
        <v>57</v>
      </c>
      <c r="E60" s="2"/>
      <c r="F60" s="2">
        <f t="shared" si="23"/>
        <v>0</v>
      </c>
      <c r="J60" s="1" t="str">
        <f t="shared" si="22"/>
        <v>Lee Ramsden</v>
      </c>
      <c r="M60" s="8" t="str">
        <f t="shared" si="24"/>
        <v/>
      </c>
      <c r="N60" s="8" t="str">
        <f t="shared" si="25"/>
        <v/>
      </c>
      <c r="O60" s="1" t="str">
        <f t="shared" si="26"/>
        <v/>
      </c>
      <c r="P60" s="35" t="str">
        <f t="shared" si="27"/>
        <v/>
      </c>
      <c r="Q60" s="35" t="str">
        <f t="shared" ref="Q60:Q65" si="30">IF(D60&lt;=L$4,IF(P60="Y",Q59,Q59-1),"")</f>
        <v/>
      </c>
      <c r="R60" s="6">
        <f t="shared" ref="R60:R65" si="31">IF(Q60=Q59,0,IF(Q60&gt;0,Q60,1))</f>
        <v>0</v>
      </c>
      <c r="S60" s="6">
        <f>IF(AND(D60&lt;=L$4,P60&lt;&gt;"Y"),IF(N60&lt;VLOOKUP(O60,Runners!A$5:CY$183,S$1,FALSE),IF(Y$2="zero",0,Y$2),0),0)</f>
        <v>0</v>
      </c>
      <c r="T60" s="6">
        <f t="shared" si="28"/>
        <v>0</v>
      </c>
      <c r="U60" s="2"/>
      <c r="V60" s="2" t="str">
        <f>IF(O60&lt;&gt;"",VLOOKUP(O60,Runners!DE$5:DR$183,V$1,FALSE),"")</f>
        <v/>
      </c>
      <c r="W60" s="19" t="str">
        <f t="shared" si="29"/>
        <v/>
      </c>
    </row>
    <row r="61" spans="1:23" x14ac:dyDescent="0.25">
      <c r="A61" s="1" t="s">
        <v>148</v>
      </c>
      <c r="B61" s="3"/>
      <c r="C61" s="3">
        <v>1.1631944444444445E-2</v>
      </c>
      <c r="D61" s="6">
        <f t="shared" si="20"/>
        <v>58</v>
      </c>
      <c r="E61" s="2">
        <v>3.4618055555555555E-2</v>
      </c>
      <c r="F61" s="2">
        <f t="shared" si="23"/>
        <v>2.298611111111111E-2</v>
      </c>
      <c r="J61" s="1" t="str">
        <f t="shared" si="22"/>
        <v>Lewis McAfee</v>
      </c>
      <c r="M61" s="8" t="str">
        <f t="shared" si="24"/>
        <v/>
      </c>
      <c r="N61" s="8" t="str">
        <f t="shared" si="25"/>
        <v/>
      </c>
      <c r="O61" s="1" t="str">
        <f t="shared" si="26"/>
        <v/>
      </c>
      <c r="P61" s="35" t="str">
        <f t="shared" si="27"/>
        <v/>
      </c>
      <c r="Q61" s="35" t="str">
        <f t="shared" si="30"/>
        <v/>
      </c>
      <c r="R61" s="6">
        <f t="shared" si="31"/>
        <v>0</v>
      </c>
      <c r="S61" s="6">
        <f>IF(AND(D61&lt;=L$4,P61&lt;&gt;"Y"),IF(N61&lt;VLOOKUP(O61,Runners!A$5:CY$183,S$1,FALSE),IF(Y$2="zero",0,Y$2),0),0)</f>
        <v>0</v>
      </c>
      <c r="T61" s="6">
        <f t="shared" si="28"/>
        <v>0</v>
      </c>
      <c r="U61" s="2"/>
      <c r="V61" s="2" t="str">
        <f>IF(O61&lt;&gt;"",VLOOKUP(O61,Runners!DE$5:DR$183,V$1,FALSE),"")</f>
        <v/>
      </c>
      <c r="W61" s="19" t="str">
        <f t="shared" si="29"/>
        <v/>
      </c>
    </row>
    <row r="62" spans="1:23" x14ac:dyDescent="0.25">
      <c r="A62" s="1" t="s">
        <v>200</v>
      </c>
      <c r="B62" s="3"/>
      <c r="C62" s="3">
        <v>6.5972222222222222E-3</v>
      </c>
      <c r="D62" s="6">
        <f t="shared" si="20"/>
        <v>59</v>
      </c>
      <c r="E62" s="2"/>
      <c r="F62" s="2">
        <f t="shared" si="23"/>
        <v>0</v>
      </c>
      <c r="J62" s="1" t="str">
        <f t="shared" si="22"/>
        <v>Liah Murphy</v>
      </c>
      <c r="M62" s="8" t="str">
        <f t="shared" si="24"/>
        <v/>
      </c>
      <c r="N62" s="8" t="str">
        <f t="shared" si="25"/>
        <v/>
      </c>
      <c r="O62" s="1" t="str">
        <f t="shared" si="26"/>
        <v/>
      </c>
      <c r="P62" s="35" t="str">
        <f t="shared" si="27"/>
        <v/>
      </c>
      <c r="Q62" s="35" t="str">
        <f t="shared" si="30"/>
        <v/>
      </c>
      <c r="R62" s="6">
        <f t="shared" si="31"/>
        <v>0</v>
      </c>
      <c r="S62" s="6">
        <f>IF(AND(D62&lt;=L$4,P62&lt;&gt;"Y"),IF(N62&lt;VLOOKUP(O62,Runners!A$5:CY$183,S$1,FALSE),IF(Y$2="zero",0,Y$2),0),0)</f>
        <v>0</v>
      </c>
      <c r="T62" s="6">
        <f t="shared" si="28"/>
        <v>0</v>
      </c>
      <c r="U62" s="2"/>
      <c r="V62" s="2" t="str">
        <f>IF(O62&lt;&gt;"",VLOOKUP(O62,Runners!DE$5:DR$183,V$1,FALSE),"")</f>
        <v/>
      </c>
      <c r="W62" s="19" t="str">
        <f t="shared" si="29"/>
        <v/>
      </c>
    </row>
    <row r="63" spans="1:23" x14ac:dyDescent="0.25">
      <c r="A63" s="1" t="s">
        <v>167</v>
      </c>
      <c r="C63" s="3">
        <v>8.6805555555555551E-4</v>
      </c>
      <c r="D63" s="6">
        <f t="shared" si="20"/>
        <v>60</v>
      </c>
      <c r="E63" s="2"/>
      <c r="F63" s="2">
        <f t="shared" si="23"/>
        <v>0</v>
      </c>
      <c r="J63" s="1" t="str">
        <f t="shared" si="22"/>
        <v>Linda Chadderton</v>
      </c>
      <c r="M63" s="8" t="str">
        <f t="shared" si="24"/>
        <v/>
      </c>
      <c r="N63" s="8" t="str">
        <f t="shared" si="25"/>
        <v/>
      </c>
      <c r="O63" s="1" t="str">
        <f t="shared" si="26"/>
        <v/>
      </c>
      <c r="P63" s="35" t="str">
        <f t="shared" si="27"/>
        <v/>
      </c>
      <c r="Q63" s="35" t="str">
        <f t="shared" si="30"/>
        <v/>
      </c>
      <c r="R63" s="6">
        <f t="shared" si="31"/>
        <v>0</v>
      </c>
      <c r="S63" s="6">
        <f>IF(AND(D63&lt;=L$4,P63&lt;&gt;"Y"),IF(N63&lt;VLOOKUP(O63,Runners!A$5:CY$183,S$1,FALSE),IF(Y$2="zero",0,Y$2),0),0)</f>
        <v>0</v>
      </c>
      <c r="T63" s="6">
        <f t="shared" si="28"/>
        <v>0</v>
      </c>
      <c r="U63" s="2"/>
      <c r="V63" s="2" t="str">
        <f>IF(O63&lt;&gt;"",VLOOKUP(O63,Runners!DE$5:DR$183,V$1,FALSE),"")</f>
        <v/>
      </c>
      <c r="W63" s="19" t="str">
        <f t="shared" si="29"/>
        <v/>
      </c>
    </row>
    <row r="64" spans="1:23" x14ac:dyDescent="0.25">
      <c r="A64" s="1" t="s">
        <v>182</v>
      </c>
      <c r="C64" s="3">
        <v>3.472222222222222E-3</v>
      </c>
      <c r="D64" s="6">
        <f t="shared" si="20"/>
        <v>61</v>
      </c>
      <c r="E64" s="2"/>
      <c r="F64" s="2">
        <f t="shared" si="23"/>
        <v>0</v>
      </c>
      <c r="J64" s="1" t="str">
        <f t="shared" si="22"/>
        <v>Liz Boon</v>
      </c>
      <c r="M64" s="8" t="str">
        <f t="shared" si="24"/>
        <v/>
      </c>
      <c r="N64" s="8" t="str">
        <f t="shared" si="25"/>
        <v/>
      </c>
      <c r="O64" s="1" t="str">
        <f t="shared" si="26"/>
        <v/>
      </c>
      <c r="P64" s="35" t="str">
        <f t="shared" si="27"/>
        <v/>
      </c>
      <c r="Q64" s="35" t="str">
        <f t="shared" si="30"/>
        <v/>
      </c>
      <c r="R64" s="6">
        <f t="shared" si="31"/>
        <v>0</v>
      </c>
      <c r="S64" s="6">
        <f>IF(AND(D64&lt;=L$4,P64&lt;&gt;"Y"),IF(N64&lt;VLOOKUP(O64,Runners!A$5:CY$183,S$1,FALSE),IF(Y$2="zero",0,Y$2),0),0)</f>
        <v>0</v>
      </c>
      <c r="T64" s="6">
        <f t="shared" si="28"/>
        <v>0</v>
      </c>
      <c r="U64" s="2"/>
      <c r="V64" s="2" t="str">
        <f>IF(O64&lt;&gt;"",VLOOKUP(O64,Runners!DE$5:DR$183,V$1,FALSE),"")</f>
        <v/>
      </c>
      <c r="W64" s="19" t="str">
        <f t="shared" si="29"/>
        <v/>
      </c>
    </row>
    <row r="65" spans="1:23" x14ac:dyDescent="0.25">
      <c r="A65" s="1" t="s">
        <v>145</v>
      </c>
      <c r="C65" s="3">
        <v>1.0069444444444445E-2</v>
      </c>
      <c r="D65" s="6">
        <f t="shared" si="20"/>
        <v>62</v>
      </c>
      <c r="E65" s="2"/>
      <c r="F65" s="2">
        <f t="shared" si="23"/>
        <v>0</v>
      </c>
      <c r="J65" s="1" t="str">
        <f t="shared" si="22"/>
        <v>Liz Canavan</v>
      </c>
      <c r="M65" s="8" t="str">
        <f t="shared" si="24"/>
        <v/>
      </c>
      <c r="N65" s="8" t="str">
        <f t="shared" si="25"/>
        <v/>
      </c>
      <c r="O65" s="1" t="str">
        <f t="shared" si="26"/>
        <v/>
      </c>
      <c r="P65" s="35" t="str">
        <f t="shared" si="27"/>
        <v/>
      </c>
      <c r="Q65" s="35" t="str">
        <f t="shared" si="30"/>
        <v/>
      </c>
      <c r="R65" s="6">
        <f t="shared" si="31"/>
        <v>0</v>
      </c>
      <c r="S65" s="6">
        <f>IF(AND(D65&lt;=L$4,P65&lt;&gt;"Y"),IF(N65&lt;VLOOKUP(O65,Runners!A$5:CY$183,S$1,FALSE),IF(Y$2="zero",0,Y$2),0),0)</f>
        <v>0</v>
      </c>
      <c r="T65" s="6">
        <f t="shared" si="28"/>
        <v>0</v>
      </c>
      <c r="U65" s="2"/>
      <c r="V65" s="2" t="str">
        <f>IF(O65&lt;&gt;"",VLOOKUP(O65,Runners!DE$5:DR$183,V$1,FALSE),"")</f>
        <v/>
      </c>
      <c r="W65" s="19" t="str">
        <f t="shared" si="29"/>
        <v/>
      </c>
    </row>
    <row r="66" spans="1:23" x14ac:dyDescent="0.25">
      <c r="A66" s="1" t="s">
        <v>160</v>
      </c>
      <c r="B66" s="3"/>
      <c r="C66" s="3">
        <v>1.4930555555555556E-2</v>
      </c>
      <c r="D66" s="6">
        <f t="shared" si="20"/>
        <v>63</v>
      </c>
      <c r="E66" s="2"/>
      <c r="F66" s="2">
        <f t="shared" ref="F66:F131" si="32">IF(E66&gt;0,E66-C66,0)</f>
        <v>0</v>
      </c>
      <c r="J66" s="1" t="str">
        <f t="shared" si="22"/>
        <v>Louise Cox</v>
      </c>
      <c r="M66" s="8"/>
      <c r="P66" s="35"/>
      <c r="Q66" s="35"/>
      <c r="T66" s="6"/>
      <c r="U66" s="2"/>
      <c r="V66" s="2"/>
      <c r="W66" s="19"/>
    </row>
    <row r="67" spans="1:23" x14ac:dyDescent="0.25">
      <c r="A67" s="36" t="s">
        <v>162</v>
      </c>
      <c r="B67" s="3"/>
      <c r="C67" s="3">
        <v>1.4409722222222223E-2</v>
      </c>
      <c r="D67" s="6">
        <f t="shared" si="20"/>
        <v>64</v>
      </c>
      <c r="E67" s="2"/>
      <c r="F67" s="2">
        <f t="shared" si="32"/>
        <v>0</v>
      </c>
      <c r="J67" s="1" t="str">
        <f t="shared" si="22"/>
        <v>Maddy Markham</v>
      </c>
      <c r="M67" s="8" t="str">
        <f t="shared" ref="M67:M98" si="33">IF(D67&lt;=L$4,SMALL(E$4:E$207,D67),"")</f>
        <v/>
      </c>
      <c r="N67" s="8" t="str">
        <f t="shared" ref="N67:N98" si="34">IF(D67&lt;=L$4,VLOOKUP(M67,E$4:F$207,2,FALSE),"")</f>
        <v/>
      </c>
      <c r="O67" s="1" t="str">
        <f t="shared" ref="O67:O98" si="35">IF(D67&lt;=L$4,VLOOKUP(M67,E$4:J$207,6,FALSE),"")</f>
        <v/>
      </c>
      <c r="P67" s="35" t="str">
        <f t="shared" ref="P67:P98" si="36">IF(D67&lt;=L$4,VLOOKUP(O67,A$4:B$207,2,FALSE),"")</f>
        <v/>
      </c>
      <c r="Q67" s="35" t="str">
        <f>IF(D67&lt;=L$4,IF(P67="Y",Q65,Q65-1),"")</f>
        <v/>
      </c>
      <c r="R67" s="6">
        <f>IF(Q67=Q65,0,IF(Q67&gt;0,Q67,1))</f>
        <v>0</v>
      </c>
      <c r="S67" s="6">
        <f>IF(AND(D67&lt;=L$4,P67&lt;&gt;"Y"),IF(N67&lt;VLOOKUP(O67,Runners!A$5:CY$183,S$1,FALSE),IF(Y$2="zero",0,Y$2),0),0)</f>
        <v>0</v>
      </c>
      <c r="T67" s="6">
        <f t="shared" ref="T67:T105" si="37">IF(AND(D67&lt;=L$4,P67&lt;&gt;"Y"),S67+R67,0)</f>
        <v>0</v>
      </c>
      <c r="U67" s="2"/>
      <c r="V67" s="2" t="str">
        <f>IF(O67&lt;&gt;"",VLOOKUP(O67,Runners!DE$5:DR$183,V$1,FALSE),"")</f>
        <v/>
      </c>
      <c r="W67" s="19" t="str">
        <f t="shared" ref="W67:W105" si="38">IF(O67&lt;&gt;"",(V67-N67)/V67,"")</f>
        <v/>
      </c>
    </row>
    <row r="68" spans="1:23" x14ac:dyDescent="0.25">
      <c r="A68" s="36" t="s">
        <v>204</v>
      </c>
      <c r="B68" s="3" t="s">
        <v>181</v>
      </c>
      <c r="C68" s="3">
        <v>1.0069444444444445E-2</v>
      </c>
      <c r="D68" s="6">
        <f t="shared" si="20"/>
        <v>65</v>
      </c>
      <c r="E68" s="2"/>
      <c r="F68" s="2">
        <f t="shared" si="32"/>
        <v>0</v>
      </c>
      <c r="J68" s="1" t="str">
        <f t="shared" ref="J68:J105" si="39">A68</f>
        <v>Marie</v>
      </c>
      <c r="M68" s="8" t="str">
        <f t="shared" si="33"/>
        <v/>
      </c>
      <c r="N68" s="8" t="str">
        <f t="shared" si="34"/>
        <v/>
      </c>
      <c r="O68" s="1" t="str">
        <f t="shared" si="35"/>
        <v/>
      </c>
      <c r="P68" s="35" t="str">
        <f t="shared" si="36"/>
        <v/>
      </c>
      <c r="Q68" s="35" t="str">
        <f t="shared" ref="Q68:Q105" si="40">IF(D68&lt;=L$4,IF(P68="Y",Q67,Q67-1),"")</f>
        <v/>
      </c>
      <c r="R68" s="6">
        <f t="shared" ref="R68:R105" si="41">IF(Q68=Q67,0,IF(Q68&gt;0,Q68,1))</f>
        <v>0</v>
      </c>
      <c r="S68" s="6">
        <f>IF(AND(D68&lt;=L$4,P68&lt;&gt;"Y"),IF(N68&lt;VLOOKUP(O68,Runners!A$5:CY$183,S$1,FALSE),IF(Y$2="zero",0,Y$2),0),0)</f>
        <v>0</v>
      </c>
      <c r="T68" s="6">
        <f t="shared" si="37"/>
        <v>0</v>
      </c>
      <c r="U68" s="2"/>
      <c r="V68" s="2" t="str">
        <f>IF(O68&lt;&gt;"",VLOOKUP(O68,Runners!DE$5:DR$183,V$1,FALSE),"")</f>
        <v/>
      </c>
      <c r="W68" s="19" t="str">
        <f t="shared" si="38"/>
        <v/>
      </c>
    </row>
    <row r="69" spans="1:23" x14ac:dyDescent="0.25">
      <c r="A69" s="1" t="s">
        <v>136</v>
      </c>
      <c r="C69" s="3">
        <v>1.5972222222222221E-2</v>
      </c>
      <c r="D69" s="6">
        <f t="shared" si="20"/>
        <v>66</v>
      </c>
      <c r="E69" s="2"/>
      <c r="F69" s="2">
        <f t="shared" si="32"/>
        <v>0</v>
      </c>
      <c r="J69" s="1" t="str">
        <f t="shared" si="39"/>
        <v>Mark Hughes</v>
      </c>
      <c r="M69" s="8" t="str">
        <f t="shared" si="33"/>
        <v/>
      </c>
      <c r="N69" s="8" t="str">
        <f t="shared" si="34"/>
        <v/>
      </c>
      <c r="O69" s="1" t="str">
        <f t="shared" si="35"/>
        <v/>
      </c>
      <c r="P69" s="35" t="str">
        <f t="shared" si="36"/>
        <v/>
      </c>
      <c r="Q69" s="35" t="str">
        <f t="shared" si="40"/>
        <v/>
      </c>
      <c r="R69" s="6">
        <f t="shared" si="41"/>
        <v>0</v>
      </c>
      <c r="S69" s="6">
        <f>IF(AND(D69&lt;=L$4,P69&lt;&gt;"Y"),IF(N69&lt;VLOOKUP(O69,Runners!A$5:CY$183,S$1,FALSE),IF(Y$2="zero",0,Y$2),0),0)</f>
        <v>0</v>
      </c>
      <c r="T69" s="6">
        <f t="shared" si="37"/>
        <v>0</v>
      </c>
      <c r="U69" s="2"/>
      <c r="V69" s="2" t="str">
        <f>IF(O69&lt;&gt;"",VLOOKUP(O69,Runners!DE$5:DR$183,V$1,FALSE),"")</f>
        <v/>
      </c>
      <c r="W69" s="19" t="str">
        <f t="shared" si="38"/>
        <v/>
      </c>
    </row>
    <row r="70" spans="1:23" x14ac:dyDescent="0.25">
      <c r="A70" s="1" t="s">
        <v>174</v>
      </c>
      <c r="C70" s="3">
        <v>1.3888888888888888E-2</v>
      </c>
      <c r="D70" s="6">
        <f t="shared" si="20"/>
        <v>67</v>
      </c>
      <c r="E70" s="2"/>
      <c r="F70" s="2">
        <f t="shared" si="32"/>
        <v>0</v>
      </c>
      <c r="J70" s="1" t="str">
        <f t="shared" si="39"/>
        <v>Mark Johnston</v>
      </c>
      <c r="M70" s="8" t="str">
        <f t="shared" si="33"/>
        <v/>
      </c>
      <c r="N70" s="8" t="str">
        <f t="shared" si="34"/>
        <v/>
      </c>
      <c r="O70" s="1" t="str">
        <f t="shared" si="35"/>
        <v/>
      </c>
      <c r="P70" s="35" t="str">
        <f t="shared" si="36"/>
        <v/>
      </c>
      <c r="Q70" s="35" t="str">
        <f t="shared" si="40"/>
        <v/>
      </c>
      <c r="R70" s="6">
        <f t="shared" si="41"/>
        <v>0</v>
      </c>
      <c r="S70" s="6">
        <f>IF(AND(D70&lt;=L$4,P70&lt;&gt;"Y"),IF(N70&lt;VLOOKUP(O70,Runners!A$5:CY$183,S$1,FALSE),IF(Y$2="zero",0,Y$2),0),0)</f>
        <v>0</v>
      </c>
      <c r="T70" s="6">
        <f t="shared" si="37"/>
        <v>0</v>
      </c>
      <c r="U70" s="2"/>
      <c r="V70" s="2" t="str">
        <f>IF(O70&lt;&gt;"",VLOOKUP(O70,Runners!DE$5:DR$183,V$1,FALSE),"")</f>
        <v/>
      </c>
      <c r="W70" s="19" t="str">
        <f t="shared" si="38"/>
        <v/>
      </c>
    </row>
    <row r="71" spans="1:23" x14ac:dyDescent="0.25">
      <c r="A71" s="1" t="s">
        <v>22</v>
      </c>
      <c r="B71" s="3"/>
      <c r="C71" s="3">
        <v>1.6145833333333335E-2</v>
      </c>
      <c r="D71" s="6">
        <f t="shared" si="20"/>
        <v>68</v>
      </c>
      <c r="E71" s="2"/>
      <c r="F71" s="2">
        <f t="shared" si="32"/>
        <v>0</v>
      </c>
      <c r="J71" s="1" t="str">
        <f t="shared" si="39"/>
        <v>Mark Selby</v>
      </c>
      <c r="M71" s="8" t="str">
        <f t="shared" si="33"/>
        <v/>
      </c>
      <c r="N71" s="8" t="str">
        <f t="shared" si="34"/>
        <v/>
      </c>
      <c r="O71" s="1" t="str">
        <f t="shared" si="35"/>
        <v/>
      </c>
      <c r="P71" s="35" t="str">
        <f t="shared" si="36"/>
        <v/>
      </c>
      <c r="Q71" s="35" t="str">
        <f t="shared" si="40"/>
        <v/>
      </c>
      <c r="R71" s="6">
        <f t="shared" si="41"/>
        <v>0</v>
      </c>
      <c r="S71" s="6">
        <f>IF(AND(D71&lt;=L$4,P71&lt;&gt;"Y"),IF(N71&lt;VLOOKUP(O71,Runners!A$5:CY$183,S$1,FALSE),IF(Y$2="zero",0,Y$2),0),0)</f>
        <v>0</v>
      </c>
      <c r="T71" s="6">
        <f t="shared" si="37"/>
        <v>0</v>
      </c>
      <c r="U71" s="2"/>
      <c r="V71" s="2" t="str">
        <f>IF(O71&lt;&gt;"",VLOOKUP(O71,Runners!DE$5:DR$183,V$1,FALSE),"")</f>
        <v/>
      </c>
      <c r="W71" s="19" t="str">
        <f t="shared" si="38"/>
        <v/>
      </c>
    </row>
    <row r="72" spans="1:23" x14ac:dyDescent="0.25">
      <c r="A72" s="1" t="s">
        <v>184</v>
      </c>
      <c r="B72" s="1" t="s">
        <v>181</v>
      </c>
      <c r="C72" s="3">
        <v>1.3541666666666667E-2</v>
      </c>
      <c r="D72" s="6">
        <f t="shared" si="20"/>
        <v>69</v>
      </c>
      <c r="E72" s="2"/>
      <c r="F72" s="2">
        <f t="shared" si="32"/>
        <v>0</v>
      </c>
      <c r="J72" s="1" t="str">
        <f t="shared" si="39"/>
        <v>Matt Ames</v>
      </c>
      <c r="M72" s="8" t="str">
        <f t="shared" si="33"/>
        <v/>
      </c>
      <c r="N72" s="8" t="str">
        <f t="shared" si="34"/>
        <v/>
      </c>
      <c r="O72" s="1" t="str">
        <f t="shared" si="35"/>
        <v/>
      </c>
      <c r="P72" s="35" t="str">
        <f t="shared" si="36"/>
        <v/>
      </c>
      <c r="Q72" s="35" t="str">
        <f t="shared" si="40"/>
        <v/>
      </c>
      <c r="R72" s="6">
        <f t="shared" si="41"/>
        <v>0</v>
      </c>
      <c r="S72" s="6">
        <f>IF(AND(D72&lt;=L$4,P72&lt;&gt;"Y"),IF(N72&lt;VLOOKUP(O72,Runners!A$5:CY$183,S$1,FALSE),IF(Y$2="zero",0,Y$2),0),0)</f>
        <v>0</v>
      </c>
      <c r="T72" s="6">
        <f t="shared" si="37"/>
        <v>0</v>
      </c>
      <c r="U72" s="2"/>
      <c r="V72" s="2" t="str">
        <f>IF(O72&lt;&gt;"",VLOOKUP(O72,Runners!DE$5:DR$183,V$1,FALSE),"")</f>
        <v/>
      </c>
      <c r="W72" s="19" t="str">
        <f t="shared" si="38"/>
        <v/>
      </c>
    </row>
    <row r="73" spans="1:23" x14ac:dyDescent="0.25">
      <c r="A73" s="1" t="s">
        <v>232</v>
      </c>
      <c r="C73" s="3">
        <v>1.3541666666666667E-2</v>
      </c>
      <c r="D73" s="6">
        <f t="shared" si="20"/>
        <v>70</v>
      </c>
      <c r="E73" s="2"/>
      <c r="F73" s="2">
        <f t="shared" ref="F73" si="42">IF(E73&gt;0,E73-C73,0)</f>
        <v>0</v>
      </c>
      <c r="J73" s="1" t="str">
        <f t="shared" ref="J73" si="43">A73</f>
        <v>Matt Kay</v>
      </c>
      <c r="M73" s="8" t="str">
        <f t="shared" si="33"/>
        <v/>
      </c>
      <c r="N73" s="8" t="str">
        <f t="shared" si="34"/>
        <v/>
      </c>
      <c r="O73" s="1" t="str">
        <f t="shared" si="35"/>
        <v/>
      </c>
      <c r="P73" s="35" t="str">
        <f t="shared" si="36"/>
        <v/>
      </c>
      <c r="Q73" s="35" t="str">
        <f t="shared" ref="Q73" si="44">IF(D73&lt;=L$4,IF(P73="Y",Q72,Q72-1),"")</f>
        <v/>
      </c>
      <c r="R73" s="6">
        <f t="shared" ref="R73" si="45">IF(Q73=Q72,0,IF(Q73&gt;0,Q73,1))</f>
        <v>0</v>
      </c>
      <c r="S73" s="6">
        <f>IF(AND(D73&lt;=L$4,P73&lt;&gt;"Y"),IF(N73&lt;VLOOKUP(O73,Runners!A$5:CY$183,S$1,FALSE),IF(Y$2="zero",0,Y$2),0),0)</f>
        <v>0</v>
      </c>
      <c r="T73" s="6">
        <f t="shared" ref="T73" si="46">IF(AND(D73&lt;=L$4,P73&lt;&gt;"Y"),S73+R73,0)</f>
        <v>0</v>
      </c>
      <c r="U73" s="2"/>
      <c r="V73" s="2" t="str">
        <f>IF(O73&lt;&gt;"",VLOOKUP(O73,Runners!DE$5:DR$183,V$1,FALSE),"")</f>
        <v/>
      </c>
      <c r="W73" s="19" t="str">
        <f t="shared" ref="W73" si="47">IF(O73&lt;&gt;"",(V73-N73)/V73,"")</f>
        <v/>
      </c>
    </row>
    <row r="74" spans="1:23" x14ac:dyDescent="0.25">
      <c r="A74" s="1" t="s">
        <v>169</v>
      </c>
      <c r="C74" s="3">
        <v>1.5625E-2</v>
      </c>
      <c r="D74" s="6">
        <f t="shared" si="20"/>
        <v>71</v>
      </c>
      <c r="E74" s="2"/>
      <c r="F74" s="2">
        <f t="shared" si="32"/>
        <v>0</v>
      </c>
      <c r="J74" s="1" t="str">
        <f t="shared" si="39"/>
        <v>Mel Koth</v>
      </c>
      <c r="M74" s="8" t="str">
        <f t="shared" si="33"/>
        <v/>
      </c>
      <c r="N74" s="8" t="str">
        <f t="shared" si="34"/>
        <v/>
      </c>
      <c r="O74" s="1" t="str">
        <f t="shared" si="35"/>
        <v/>
      </c>
      <c r="P74" s="35" t="str">
        <f t="shared" si="36"/>
        <v/>
      </c>
      <c r="Q74" s="35" t="str">
        <f>IF(D74&lt;=L$4,IF(P74="Y",Q72,Q72-1),"")</f>
        <v/>
      </c>
      <c r="R74" s="6">
        <f>IF(Q74=Q72,0,IF(Q74&gt;0,Q74,1))</f>
        <v>0</v>
      </c>
      <c r="S74" s="6">
        <f>IF(AND(D74&lt;=L$4,P74&lt;&gt;"Y"),IF(N74&lt;VLOOKUP(O74,Runners!A$5:CY$183,S$1,FALSE),IF(Y$2="zero",0,Y$2),0),0)</f>
        <v>0</v>
      </c>
      <c r="T74" s="6">
        <f t="shared" si="37"/>
        <v>0</v>
      </c>
      <c r="U74" s="2"/>
      <c r="V74" s="2" t="str">
        <f>IF(O74&lt;&gt;"",VLOOKUP(O74,Runners!DE$5:DR$183,V$1,FALSE),"")</f>
        <v/>
      </c>
      <c r="W74" s="19" t="str">
        <f t="shared" si="38"/>
        <v/>
      </c>
    </row>
    <row r="75" spans="1:23" x14ac:dyDescent="0.25">
      <c r="A75" s="1" t="s">
        <v>163</v>
      </c>
      <c r="C75" s="3">
        <v>1.5972222222222221E-2</v>
      </c>
      <c r="D75" s="6">
        <f t="shared" si="20"/>
        <v>72</v>
      </c>
      <c r="E75" s="2"/>
      <c r="F75" s="2">
        <f t="shared" si="32"/>
        <v>0</v>
      </c>
      <c r="J75" s="1" t="str">
        <f t="shared" si="39"/>
        <v>Michael Hall</v>
      </c>
      <c r="M75" s="8" t="str">
        <f t="shared" si="33"/>
        <v/>
      </c>
      <c r="N75" s="8" t="str">
        <f t="shared" si="34"/>
        <v/>
      </c>
      <c r="O75" s="1" t="str">
        <f t="shared" si="35"/>
        <v/>
      </c>
      <c r="P75" s="35" t="str">
        <f t="shared" si="36"/>
        <v/>
      </c>
      <c r="Q75" s="35" t="str">
        <f t="shared" si="40"/>
        <v/>
      </c>
      <c r="R75" s="6">
        <f t="shared" si="41"/>
        <v>0</v>
      </c>
      <c r="S75" s="6">
        <f>IF(AND(D75&lt;=L$4,P75&lt;&gt;"Y"),IF(N75&lt;VLOOKUP(O75,Runners!A$5:CY$183,S$1,FALSE),IF(Y$2="zero",0,Y$2),0),0)</f>
        <v>0</v>
      </c>
      <c r="T75" s="6">
        <f t="shared" si="37"/>
        <v>0</v>
      </c>
      <c r="U75" s="2"/>
      <c r="V75" s="2" t="str">
        <f>IF(O75&lt;&gt;"",VLOOKUP(O75,Runners!DE$5:DR$183,V$1,FALSE),"")</f>
        <v/>
      </c>
      <c r="W75" s="19" t="str">
        <f t="shared" si="38"/>
        <v/>
      </c>
    </row>
    <row r="76" spans="1:23" x14ac:dyDescent="0.25">
      <c r="A76" s="1" t="s">
        <v>186</v>
      </c>
      <c r="C76" s="3">
        <v>1.4930555555555556E-2</v>
      </c>
      <c r="D76" s="6">
        <f t="shared" si="20"/>
        <v>73</v>
      </c>
      <c r="E76" s="2"/>
      <c r="F76" s="2">
        <f t="shared" si="32"/>
        <v>0</v>
      </c>
      <c r="J76" s="1" t="str">
        <f t="shared" si="39"/>
        <v>Michelle Chadwick</v>
      </c>
      <c r="M76" s="8" t="str">
        <f t="shared" si="33"/>
        <v/>
      </c>
      <c r="N76" s="8" t="str">
        <f t="shared" si="34"/>
        <v/>
      </c>
      <c r="O76" s="1" t="str">
        <f t="shared" si="35"/>
        <v/>
      </c>
      <c r="P76" s="35" t="str">
        <f t="shared" si="36"/>
        <v/>
      </c>
      <c r="Q76" s="35" t="str">
        <f t="shared" si="40"/>
        <v/>
      </c>
      <c r="R76" s="6">
        <f t="shared" si="41"/>
        <v>0</v>
      </c>
      <c r="S76" s="6">
        <f>IF(AND(D76&lt;=L$4,P76&lt;&gt;"Y"),IF(N76&lt;VLOOKUP(O76,Runners!A$5:CY$183,S$1,FALSE),IF(Y$2="zero",0,Y$2),0),0)</f>
        <v>0</v>
      </c>
      <c r="T76" s="6">
        <f t="shared" si="37"/>
        <v>0</v>
      </c>
      <c r="U76" s="2"/>
      <c r="V76" s="2" t="str">
        <f>IF(O76&lt;&gt;"",VLOOKUP(O76,Runners!DE$5:DR$183,V$1,FALSE),"")</f>
        <v/>
      </c>
      <c r="W76" s="19" t="str">
        <f t="shared" si="38"/>
        <v/>
      </c>
    </row>
    <row r="77" spans="1:23" x14ac:dyDescent="0.25">
      <c r="A77" s="1" t="s">
        <v>12</v>
      </c>
      <c r="B77" s="3"/>
      <c r="C77" s="3">
        <v>6.076388888888889E-3</v>
      </c>
      <c r="D77" s="6">
        <f t="shared" si="20"/>
        <v>74</v>
      </c>
      <c r="E77" s="2"/>
      <c r="F77" s="2">
        <f t="shared" si="32"/>
        <v>0</v>
      </c>
      <c r="J77" s="1" t="str">
        <f t="shared" si="39"/>
        <v>Michelle Sheridan</v>
      </c>
      <c r="M77" s="8" t="str">
        <f t="shared" si="33"/>
        <v/>
      </c>
      <c r="N77" s="8" t="str">
        <f t="shared" si="34"/>
        <v/>
      </c>
      <c r="O77" s="1" t="str">
        <f t="shared" si="35"/>
        <v/>
      </c>
      <c r="P77" s="35" t="str">
        <f t="shared" si="36"/>
        <v/>
      </c>
      <c r="Q77" s="35" t="str">
        <f t="shared" si="40"/>
        <v/>
      </c>
      <c r="R77" s="6">
        <f t="shared" si="41"/>
        <v>0</v>
      </c>
      <c r="S77" s="6">
        <f>IF(AND(D77&lt;=L$4,P77&lt;&gt;"Y"),IF(N77&lt;VLOOKUP(O77,Runners!A$5:CY$183,S$1,FALSE),IF(Y$2="zero",0,Y$2),0),0)</f>
        <v>0</v>
      </c>
      <c r="T77" s="6">
        <f t="shared" si="37"/>
        <v>0</v>
      </c>
      <c r="U77" s="2"/>
      <c r="V77" s="2" t="str">
        <f>IF(O77&lt;&gt;"",VLOOKUP(O77,Runners!DE$5:DR$183,V$1,FALSE),"")</f>
        <v/>
      </c>
      <c r="W77" s="19" t="str">
        <f t="shared" si="38"/>
        <v/>
      </c>
    </row>
    <row r="78" spans="1:23" x14ac:dyDescent="0.25">
      <c r="A78" s="36" t="s">
        <v>192</v>
      </c>
      <c r="C78" s="3">
        <v>1.2673611111111111E-2</v>
      </c>
      <c r="D78" s="6">
        <f t="shared" si="20"/>
        <v>75</v>
      </c>
      <c r="E78" s="2"/>
      <c r="F78" s="2">
        <f t="shared" si="32"/>
        <v>0</v>
      </c>
      <c r="J78" s="1" t="str">
        <f t="shared" si="39"/>
        <v>Mick Widdop</v>
      </c>
      <c r="M78" s="8" t="str">
        <f t="shared" si="33"/>
        <v/>
      </c>
      <c r="N78" s="8" t="str">
        <f t="shared" si="34"/>
        <v/>
      </c>
      <c r="O78" s="1" t="str">
        <f t="shared" si="35"/>
        <v/>
      </c>
      <c r="P78" s="35" t="str">
        <f t="shared" si="36"/>
        <v/>
      </c>
      <c r="Q78" s="35" t="str">
        <f t="shared" si="40"/>
        <v/>
      </c>
      <c r="R78" s="6">
        <f t="shared" si="41"/>
        <v>0</v>
      </c>
      <c r="S78" s="6">
        <f>IF(AND(D78&lt;=L$4,P78&lt;&gt;"Y"),IF(N78&lt;VLOOKUP(O78,Runners!A$5:CY$183,S$1,FALSE),IF(Y$2="zero",0,Y$2),0),0)</f>
        <v>0</v>
      </c>
      <c r="T78" s="6">
        <f t="shared" si="37"/>
        <v>0</v>
      </c>
      <c r="U78" s="2"/>
      <c r="V78" s="2" t="str">
        <f>IF(O78&lt;&gt;"",VLOOKUP(O78,Runners!DE$5:DR$183,V$1,FALSE),"")</f>
        <v/>
      </c>
      <c r="W78" s="19" t="str">
        <f t="shared" si="38"/>
        <v/>
      </c>
    </row>
    <row r="79" spans="1:23" x14ac:dyDescent="0.25">
      <c r="A79" s="1" t="s">
        <v>46</v>
      </c>
      <c r="B79" s="3"/>
      <c r="C79" s="3">
        <v>2.0659722222222222E-2</v>
      </c>
      <c r="D79" s="6">
        <f t="shared" si="20"/>
        <v>76</v>
      </c>
      <c r="E79" s="2"/>
      <c r="F79" s="2">
        <f t="shared" si="32"/>
        <v>0</v>
      </c>
      <c r="J79" s="1" t="str">
        <f t="shared" si="39"/>
        <v>Mike Toft</v>
      </c>
      <c r="M79" s="8" t="str">
        <f t="shared" si="33"/>
        <v/>
      </c>
      <c r="N79" s="8" t="str">
        <f t="shared" si="34"/>
        <v/>
      </c>
      <c r="O79" s="1" t="str">
        <f t="shared" si="35"/>
        <v/>
      </c>
      <c r="P79" s="35" t="str">
        <f t="shared" si="36"/>
        <v/>
      </c>
      <c r="Q79" s="35" t="str">
        <f t="shared" si="40"/>
        <v/>
      </c>
      <c r="R79" s="6">
        <f t="shared" si="41"/>
        <v>0</v>
      </c>
      <c r="S79" s="6">
        <f>IF(AND(D79&lt;=L$4,P79&lt;&gt;"Y"),IF(N79&lt;VLOOKUP(O79,Runners!A$5:CY$183,S$1,FALSE),IF(Y$2="zero",0,Y$2),0),0)</f>
        <v>0</v>
      </c>
      <c r="T79" s="6">
        <f t="shared" si="37"/>
        <v>0</v>
      </c>
      <c r="U79" s="2"/>
      <c r="V79" s="2" t="str">
        <f>IF(O79&lt;&gt;"",VLOOKUP(O79,Runners!DE$5:DR$183,V$1,FALSE),"")</f>
        <v/>
      </c>
      <c r="W79" s="19" t="str">
        <f t="shared" si="38"/>
        <v/>
      </c>
    </row>
    <row r="80" spans="1:23" x14ac:dyDescent="0.25">
      <c r="A80" s="1" t="s">
        <v>185</v>
      </c>
      <c r="C80" s="3">
        <v>1.579861111111111E-2</v>
      </c>
      <c r="D80" s="6">
        <f t="shared" si="20"/>
        <v>77</v>
      </c>
      <c r="E80" s="2"/>
      <c r="F80" s="2">
        <f t="shared" si="32"/>
        <v>0</v>
      </c>
      <c r="J80" s="1" t="str">
        <f t="shared" si="39"/>
        <v>Morgan Pritchard</v>
      </c>
      <c r="M80" s="8" t="str">
        <f t="shared" si="33"/>
        <v/>
      </c>
      <c r="N80" s="8" t="str">
        <f t="shared" si="34"/>
        <v/>
      </c>
      <c r="O80" s="1" t="str">
        <f t="shared" si="35"/>
        <v/>
      </c>
      <c r="P80" s="35" t="str">
        <f t="shared" si="36"/>
        <v/>
      </c>
      <c r="Q80" s="35" t="str">
        <f t="shared" si="40"/>
        <v/>
      </c>
      <c r="R80" s="6">
        <f t="shared" si="41"/>
        <v>0</v>
      </c>
      <c r="S80" s="6">
        <f>IF(AND(D80&lt;=L$4,P80&lt;&gt;"Y"),IF(N80&lt;VLOOKUP(O80,Runners!A$5:CY$183,S$1,FALSE),IF(Y$2="zero",0,Y$2),0),0)</f>
        <v>0</v>
      </c>
      <c r="T80" s="6">
        <f t="shared" si="37"/>
        <v>0</v>
      </c>
      <c r="U80" s="2"/>
      <c r="V80" s="2" t="str">
        <f>IF(O80&lt;&gt;"",VLOOKUP(O80,Runners!DE$5:DR$183,V$1,FALSE),"")</f>
        <v/>
      </c>
      <c r="W80" s="19" t="str">
        <f t="shared" si="38"/>
        <v/>
      </c>
    </row>
    <row r="81" spans="1:23" x14ac:dyDescent="0.25">
      <c r="A81" s="1" t="s">
        <v>144</v>
      </c>
      <c r="C81" s="3">
        <v>1.6145833333333335E-2</v>
      </c>
      <c r="D81" s="6">
        <f t="shared" si="20"/>
        <v>78</v>
      </c>
      <c r="E81" s="2"/>
      <c r="F81" s="2">
        <f t="shared" si="32"/>
        <v>0</v>
      </c>
      <c r="J81" s="1" t="str">
        <f t="shared" si="39"/>
        <v>Neil Bayton-Roberts</v>
      </c>
      <c r="M81" s="8" t="str">
        <f t="shared" si="33"/>
        <v/>
      </c>
      <c r="N81" s="8" t="str">
        <f t="shared" si="34"/>
        <v/>
      </c>
      <c r="O81" s="1" t="str">
        <f t="shared" si="35"/>
        <v/>
      </c>
      <c r="P81" s="35" t="str">
        <f t="shared" si="36"/>
        <v/>
      </c>
      <c r="Q81" s="35" t="str">
        <f t="shared" si="40"/>
        <v/>
      </c>
      <c r="R81" s="6">
        <f t="shared" si="41"/>
        <v>0</v>
      </c>
      <c r="S81" s="6">
        <f>IF(AND(D81&lt;=L$4,P81&lt;&gt;"Y"),IF(N81&lt;VLOOKUP(O81,Runners!A$5:CY$183,S$1,FALSE),IF(Y$2="zero",0,Y$2),0),0)</f>
        <v>0</v>
      </c>
      <c r="T81" s="6">
        <f t="shared" si="37"/>
        <v>0</v>
      </c>
      <c r="U81" s="2"/>
      <c r="V81" s="2" t="str">
        <f>IF(O81&lt;&gt;"",VLOOKUP(O81,Runners!DE$5:DR$183,V$1,FALSE),"")</f>
        <v/>
      </c>
      <c r="W81" s="19" t="str">
        <f t="shared" si="38"/>
        <v/>
      </c>
    </row>
    <row r="82" spans="1:23" x14ac:dyDescent="0.25">
      <c r="A82" s="1" t="s">
        <v>8</v>
      </c>
      <c r="C82" s="3">
        <v>1.2847222222222222E-2</v>
      </c>
      <c r="D82" s="6">
        <f t="shared" si="20"/>
        <v>79</v>
      </c>
      <c r="E82" s="2"/>
      <c r="F82" s="2">
        <f t="shared" si="32"/>
        <v>0</v>
      </c>
      <c r="J82" s="1" t="str">
        <f t="shared" si="39"/>
        <v>Neil Tate</v>
      </c>
      <c r="M82" s="8" t="str">
        <f t="shared" si="33"/>
        <v/>
      </c>
      <c r="N82" s="8" t="str">
        <f t="shared" si="34"/>
        <v/>
      </c>
      <c r="O82" s="1" t="str">
        <f t="shared" si="35"/>
        <v/>
      </c>
      <c r="P82" s="35" t="str">
        <f t="shared" si="36"/>
        <v/>
      </c>
      <c r="Q82" s="35" t="str">
        <f t="shared" si="40"/>
        <v/>
      </c>
      <c r="R82" s="6">
        <f t="shared" si="41"/>
        <v>0</v>
      </c>
      <c r="S82" s="6">
        <f>IF(AND(D82&lt;=L$4,P82&lt;&gt;"Y"),IF(N82&lt;VLOOKUP(O82,Runners!A$5:CY$183,S$1,FALSE),IF(Y$2="zero",0,Y$2),0),0)</f>
        <v>0</v>
      </c>
      <c r="T82" s="6">
        <f t="shared" si="37"/>
        <v>0</v>
      </c>
      <c r="U82" s="2"/>
      <c r="V82" s="2" t="str">
        <f>IF(O82&lt;&gt;"",VLOOKUP(O82,Runners!DE$5:DR$183,V$1,FALSE),"")</f>
        <v/>
      </c>
      <c r="W82" s="19" t="str">
        <f t="shared" si="38"/>
        <v/>
      </c>
    </row>
    <row r="83" spans="1:23" x14ac:dyDescent="0.25">
      <c r="A83" s="1" t="s">
        <v>28</v>
      </c>
      <c r="C83" s="3">
        <v>1.3020833333333334E-2</v>
      </c>
      <c r="D83" s="6">
        <f t="shared" si="20"/>
        <v>80</v>
      </c>
      <c r="E83" s="2"/>
      <c r="F83" s="2">
        <f t="shared" si="32"/>
        <v>0</v>
      </c>
      <c r="J83" s="1" t="str">
        <f t="shared" si="39"/>
        <v>Nigel Simpkin</v>
      </c>
      <c r="M83" s="8" t="str">
        <f t="shared" si="33"/>
        <v/>
      </c>
      <c r="N83" s="8" t="str">
        <f t="shared" si="34"/>
        <v/>
      </c>
      <c r="O83" s="1" t="str">
        <f t="shared" si="35"/>
        <v/>
      </c>
      <c r="P83" s="35" t="str">
        <f t="shared" si="36"/>
        <v/>
      </c>
      <c r="Q83" s="35" t="str">
        <f t="shared" si="40"/>
        <v/>
      </c>
      <c r="R83" s="6">
        <f t="shared" si="41"/>
        <v>0</v>
      </c>
      <c r="S83" s="6">
        <f>IF(AND(D83&lt;=L$4,P83&lt;&gt;"Y"),IF(N83&lt;VLOOKUP(O83,Runners!A$5:CY$183,S$1,FALSE),IF(Y$2="zero",0,Y$2),0),0)</f>
        <v>0</v>
      </c>
      <c r="T83" s="6">
        <f t="shared" si="37"/>
        <v>0</v>
      </c>
      <c r="U83" s="2"/>
      <c r="V83" s="2" t="str">
        <f>IF(O83&lt;&gt;"",VLOOKUP(O83,Runners!DE$5:DR$183,V$1,FALSE),"")</f>
        <v/>
      </c>
      <c r="W83" s="19" t="str">
        <f t="shared" si="38"/>
        <v/>
      </c>
    </row>
    <row r="84" spans="1:23" x14ac:dyDescent="0.25">
      <c r="A84" s="1" t="s">
        <v>166</v>
      </c>
      <c r="C84" s="3">
        <v>1.5625E-2</v>
      </c>
      <c r="D84" s="6">
        <f t="shared" si="20"/>
        <v>81</v>
      </c>
      <c r="E84" s="2"/>
      <c r="F84" s="2">
        <f t="shared" si="32"/>
        <v>0</v>
      </c>
      <c r="J84" s="1" t="str">
        <f t="shared" si="39"/>
        <v>Oliver Thomson</v>
      </c>
      <c r="M84" s="8" t="str">
        <f t="shared" si="33"/>
        <v/>
      </c>
      <c r="N84" s="8" t="str">
        <f t="shared" si="34"/>
        <v/>
      </c>
      <c r="O84" s="1" t="str">
        <f t="shared" si="35"/>
        <v/>
      </c>
      <c r="P84" s="35" t="str">
        <f t="shared" si="36"/>
        <v/>
      </c>
      <c r="Q84" s="35" t="str">
        <f t="shared" si="40"/>
        <v/>
      </c>
      <c r="R84" s="6">
        <f t="shared" si="41"/>
        <v>0</v>
      </c>
      <c r="S84" s="6">
        <f>IF(AND(D84&lt;=L$4,P84&lt;&gt;"Y"),IF(N84&lt;VLOOKUP(O84,Runners!A$5:CY$183,S$1,FALSE),IF(Y$2="zero",0,Y$2),0),0)</f>
        <v>0</v>
      </c>
      <c r="T84" s="6">
        <f t="shared" si="37"/>
        <v>0</v>
      </c>
      <c r="U84" s="2"/>
      <c r="V84" s="2" t="str">
        <f>IF(O84&lt;&gt;"",VLOOKUP(O84,Runners!DE$5:DR$183,V$1,FALSE),"")</f>
        <v/>
      </c>
      <c r="W84" s="19" t="str">
        <f t="shared" si="38"/>
        <v/>
      </c>
    </row>
    <row r="85" spans="1:23" x14ac:dyDescent="0.25">
      <c r="A85" s="1" t="s">
        <v>11</v>
      </c>
      <c r="C85" s="3">
        <v>6.076388888888889E-3</v>
      </c>
      <c r="D85" s="6">
        <f t="shared" si="20"/>
        <v>82</v>
      </c>
      <c r="E85" s="2"/>
      <c r="F85" s="2">
        <f t="shared" si="32"/>
        <v>0</v>
      </c>
      <c r="J85" s="1" t="str">
        <f t="shared" si="39"/>
        <v>Pam Binns</v>
      </c>
      <c r="M85" s="8" t="str">
        <f t="shared" si="33"/>
        <v/>
      </c>
      <c r="N85" s="8" t="str">
        <f t="shared" si="34"/>
        <v/>
      </c>
      <c r="O85" s="1" t="str">
        <f t="shared" si="35"/>
        <v/>
      </c>
      <c r="P85" s="35" t="str">
        <f t="shared" si="36"/>
        <v/>
      </c>
      <c r="Q85" s="35" t="str">
        <f t="shared" si="40"/>
        <v/>
      </c>
      <c r="R85" s="6">
        <f t="shared" si="41"/>
        <v>0</v>
      </c>
      <c r="S85" s="6">
        <f>IF(AND(D85&lt;=L$4,P85&lt;&gt;"Y"),IF(N85&lt;VLOOKUP(O85,Runners!A$5:CY$183,S$1,FALSE),IF(Y$2="zero",0,Y$2),0),0)</f>
        <v>0</v>
      </c>
      <c r="T85" s="6">
        <f t="shared" si="37"/>
        <v>0</v>
      </c>
      <c r="U85" s="2"/>
      <c r="V85" s="2" t="str">
        <f>IF(O85&lt;&gt;"",VLOOKUP(O85,Runners!DE$5:DR$183,V$1,FALSE),"")</f>
        <v/>
      </c>
      <c r="W85" s="19" t="str">
        <f t="shared" si="38"/>
        <v/>
      </c>
    </row>
    <row r="86" spans="1:23" x14ac:dyDescent="0.25">
      <c r="A86" s="1" t="s">
        <v>24</v>
      </c>
      <c r="B86" s="3"/>
      <c r="C86" s="3">
        <v>1.0590277777777778E-2</v>
      </c>
      <c r="D86" s="6">
        <f t="shared" si="20"/>
        <v>83</v>
      </c>
      <c r="E86" s="2"/>
      <c r="F86" s="2">
        <f t="shared" si="32"/>
        <v>0</v>
      </c>
      <c r="J86" s="1" t="str">
        <f t="shared" si="39"/>
        <v>Pam Hardman</v>
      </c>
      <c r="M86" s="8" t="str">
        <f t="shared" si="33"/>
        <v/>
      </c>
      <c r="N86" s="8" t="str">
        <f t="shared" si="34"/>
        <v/>
      </c>
      <c r="O86" s="1" t="str">
        <f t="shared" si="35"/>
        <v/>
      </c>
      <c r="P86" s="35" t="str">
        <f t="shared" si="36"/>
        <v/>
      </c>
      <c r="Q86" s="35" t="str">
        <f t="shared" si="40"/>
        <v/>
      </c>
      <c r="R86" s="6">
        <f t="shared" si="41"/>
        <v>0</v>
      </c>
      <c r="S86" s="6">
        <f>IF(AND(D86&lt;=L$4,P86&lt;&gt;"Y"),IF(N86&lt;VLOOKUP(O86,Runners!A$5:CY$183,S$1,FALSE),IF(Y$2="zero",0,Y$2),0),0)</f>
        <v>0</v>
      </c>
      <c r="T86" s="6">
        <f t="shared" si="37"/>
        <v>0</v>
      </c>
      <c r="U86" s="2"/>
      <c r="V86" s="2" t="str">
        <f>IF(O86&lt;&gt;"",VLOOKUP(O86,Runners!DE$5:DR$183,V$1,FALSE),"")</f>
        <v/>
      </c>
      <c r="W86" s="19" t="str">
        <f t="shared" si="38"/>
        <v/>
      </c>
    </row>
    <row r="87" spans="1:23" x14ac:dyDescent="0.25">
      <c r="A87" s="1" t="s">
        <v>233</v>
      </c>
      <c r="C87" s="3">
        <v>1.7708333333333333E-2</v>
      </c>
      <c r="D87" s="6">
        <f t="shared" si="20"/>
        <v>84</v>
      </c>
      <c r="E87" s="2"/>
      <c r="F87" s="2">
        <f t="shared" ref="F87" si="48">IF(E87&gt;0,E87-C87,0)</f>
        <v>0</v>
      </c>
      <c r="J87" s="1" t="str">
        <f t="shared" ref="J87" si="49">A87</f>
        <v>Paul McAllister</v>
      </c>
      <c r="M87" s="8" t="str">
        <f t="shared" si="33"/>
        <v/>
      </c>
      <c r="N87" s="8" t="str">
        <f t="shared" si="34"/>
        <v/>
      </c>
      <c r="O87" s="1" t="str">
        <f t="shared" si="35"/>
        <v/>
      </c>
      <c r="P87" s="35" t="str">
        <f t="shared" si="36"/>
        <v/>
      </c>
      <c r="Q87" s="35" t="str">
        <f>IF(D87&lt;=L$4,IF(P87="Y",Q85,Q85-1),"")</f>
        <v/>
      </c>
      <c r="R87" s="6">
        <f>IF(Q87=Q85,0,IF(Q87&gt;0,Q87,1))</f>
        <v>0</v>
      </c>
      <c r="S87" s="6">
        <f>IF(AND(D87&lt;=L$4,P87&lt;&gt;"Y"),IF(N87&lt;VLOOKUP(O87,Runners!A$5:CY$183,S$1,FALSE),IF(Y$2="zero",0,Y$2),0),0)</f>
        <v>0</v>
      </c>
      <c r="T87" s="6">
        <f t="shared" ref="T87" si="50">IF(AND(D87&lt;=L$4,P87&lt;&gt;"Y"),S87+R87,0)</f>
        <v>0</v>
      </c>
      <c r="U87" s="2"/>
      <c r="V87" s="2" t="str">
        <f>IF(O87&lt;&gt;"",VLOOKUP(O87,Runners!DE$5:DR$183,V$1,FALSE),"")</f>
        <v/>
      </c>
      <c r="W87" s="19" t="str">
        <f t="shared" ref="W87" si="51">IF(O87&lt;&gt;"",(V87-N87)/V87,"")</f>
        <v/>
      </c>
    </row>
    <row r="88" spans="1:23" x14ac:dyDescent="0.25">
      <c r="A88" s="1" t="s">
        <v>44</v>
      </c>
      <c r="C88" s="3">
        <v>1.7708333333333333E-2</v>
      </c>
      <c r="D88" s="6">
        <f t="shared" si="20"/>
        <v>85</v>
      </c>
      <c r="E88" s="2"/>
      <c r="F88" s="2">
        <f t="shared" si="32"/>
        <v>0</v>
      </c>
      <c r="J88" s="1" t="str">
        <f t="shared" si="39"/>
        <v>Paul Veevers</v>
      </c>
      <c r="M88" s="8" t="str">
        <f t="shared" si="33"/>
        <v/>
      </c>
      <c r="N88" s="8" t="str">
        <f t="shared" si="34"/>
        <v/>
      </c>
      <c r="O88" s="1" t="str">
        <f t="shared" si="35"/>
        <v/>
      </c>
      <c r="P88" s="35" t="str">
        <f t="shared" si="36"/>
        <v/>
      </c>
      <c r="Q88" s="35" t="str">
        <f>IF(D88&lt;=L$4,IF(P88="Y",Q86,Q86-1),"")</f>
        <v/>
      </c>
      <c r="R88" s="6">
        <f>IF(Q88=Q86,0,IF(Q88&gt;0,Q88,1))</f>
        <v>0</v>
      </c>
      <c r="S88" s="6">
        <f>IF(AND(D88&lt;=L$4,P88&lt;&gt;"Y"),IF(N88&lt;VLOOKUP(O88,Runners!A$5:CY$183,S$1,FALSE),IF(Y$2="zero",0,Y$2),0),0)</f>
        <v>0</v>
      </c>
      <c r="T88" s="6">
        <f t="shared" si="37"/>
        <v>0</v>
      </c>
      <c r="U88" s="2"/>
      <c r="V88" s="2" t="str">
        <f>IF(O88&lt;&gt;"",VLOOKUP(O88,Runners!DE$5:DR$183,V$1,FALSE),"")</f>
        <v/>
      </c>
      <c r="W88" s="19" t="str">
        <f t="shared" si="38"/>
        <v/>
      </c>
    </row>
    <row r="89" spans="1:23" x14ac:dyDescent="0.25">
      <c r="A89" s="1" t="s">
        <v>2</v>
      </c>
      <c r="C89" s="3">
        <v>1.3888888888888888E-2</v>
      </c>
      <c r="D89" s="6">
        <f t="shared" si="20"/>
        <v>86</v>
      </c>
      <c r="E89" s="2"/>
      <c r="F89" s="2">
        <f t="shared" si="32"/>
        <v>0</v>
      </c>
      <c r="J89" s="1" t="str">
        <f t="shared" si="39"/>
        <v>Peter Reid</v>
      </c>
      <c r="M89" s="8" t="str">
        <f t="shared" si="33"/>
        <v/>
      </c>
      <c r="N89" s="8" t="str">
        <f t="shared" si="34"/>
        <v/>
      </c>
      <c r="O89" s="1" t="str">
        <f t="shared" si="35"/>
        <v/>
      </c>
      <c r="P89" s="35" t="str">
        <f t="shared" si="36"/>
        <v/>
      </c>
      <c r="Q89" s="35" t="str">
        <f t="shared" si="40"/>
        <v/>
      </c>
      <c r="R89" s="6">
        <f t="shared" si="41"/>
        <v>0</v>
      </c>
      <c r="S89" s="6">
        <f>IF(AND(D89&lt;=L$4,P89&lt;&gt;"Y"),IF(N89&lt;VLOOKUP(O89,Runners!A$5:CY$183,S$1,FALSE),IF(Y$2="zero",0,Y$2),0),0)</f>
        <v>0</v>
      </c>
      <c r="T89" s="6">
        <f t="shared" si="37"/>
        <v>0</v>
      </c>
      <c r="U89" s="2"/>
      <c r="V89" s="2" t="str">
        <f>IF(O89&lt;&gt;"",VLOOKUP(O89,Runners!DE$5:DR$183,V$1,FALSE),"")</f>
        <v/>
      </c>
      <c r="W89" s="19" t="str">
        <f t="shared" si="38"/>
        <v/>
      </c>
    </row>
    <row r="90" spans="1:23" x14ac:dyDescent="0.25">
      <c r="A90" s="1" t="s">
        <v>156</v>
      </c>
      <c r="C90" s="3">
        <v>1.0763888888888889E-2</v>
      </c>
      <c r="D90" s="6">
        <f t="shared" si="20"/>
        <v>87</v>
      </c>
      <c r="E90" s="2"/>
      <c r="F90" s="2">
        <f t="shared" si="32"/>
        <v>0</v>
      </c>
      <c r="J90" s="1" t="str">
        <f t="shared" si="39"/>
        <v>Peter Thomson</v>
      </c>
      <c r="M90" s="8" t="str">
        <f t="shared" si="33"/>
        <v/>
      </c>
      <c r="N90" s="8" t="str">
        <f t="shared" si="34"/>
        <v/>
      </c>
      <c r="O90" s="1" t="str">
        <f t="shared" si="35"/>
        <v/>
      </c>
      <c r="P90" s="35" t="str">
        <f t="shared" si="36"/>
        <v/>
      </c>
      <c r="Q90" s="35" t="str">
        <f t="shared" si="40"/>
        <v/>
      </c>
      <c r="R90" s="6">
        <f t="shared" si="41"/>
        <v>0</v>
      </c>
      <c r="S90" s="6">
        <f>IF(AND(D90&lt;=L$4,P90&lt;&gt;"Y"),IF(N90&lt;VLOOKUP(O90,Runners!A$5:CY$183,S$1,FALSE),IF(Y$2="zero",0,Y$2),0),0)</f>
        <v>0</v>
      </c>
      <c r="T90" s="6">
        <f t="shared" si="37"/>
        <v>0</v>
      </c>
      <c r="U90" s="2"/>
      <c r="V90" s="2" t="str">
        <f>IF(O90&lt;&gt;"",VLOOKUP(O90,Runners!DE$5:DR$183,V$1,FALSE),"")</f>
        <v/>
      </c>
      <c r="W90" s="19" t="str">
        <f t="shared" si="38"/>
        <v/>
      </c>
    </row>
    <row r="91" spans="1:23" x14ac:dyDescent="0.25">
      <c r="A91" s="1" t="s">
        <v>179</v>
      </c>
      <c r="C91" s="3">
        <v>1.2673611111111111E-2</v>
      </c>
      <c r="D91" s="6">
        <f t="shared" si="20"/>
        <v>88</v>
      </c>
      <c r="E91" s="2"/>
      <c r="F91" s="2">
        <f t="shared" si="32"/>
        <v>0</v>
      </c>
      <c r="J91" s="1" t="str">
        <f t="shared" si="39"/>
        <v>Richard Needham</v>
      </c>
      <c r="M91" s="8" t="str">
        <f t="shared" si="33"/>
        <v/>
      </c>
      <c r="N91" s="8" t="str">
        <f t="shared" si="34"/>
        <v/>
      </c>
      <c r="O91" s="1" t="str">
        <f t="shared" si="35"/>
        <v/>
      </c>
      <c r="P91" s="35" t="str">
        <f t="shared" si="36"/>
        <v/>
      </c>
      <c r="Q91" s="35" t="str">
        <f t="shared" si="40"/>
        <v/>
      </c>
      <c r="R91" s="6">
        <f t="shared" si="41"/>
        <v>0</v>
      </c>
      <c r="S91" s="6">
        <f>IF(AND(D91&lt;=L$4,P91&lt;&gt;"Y"),IF(N91&lt;VLOOKUP(O91,Runners!A$5:CY$183,S$1,FALSE),IF(Y$2="zero",0,Y$2),0),0)</f>
        <v>0</v>
      </c>
      <c r="T91" s="6">
        <f t="shared" si="37"/>
        <v>0</v>
      </c>
      <c r="U91" s="2"/>
      <c r="V91" s="2" t="str">
        <f>IF(O91&lt;&gt;"",VLOOKUP(O91,Runners!DE$5:DR$183,V$1,FALSE),"")</f>
        <v/>
      </c>
      <c r="W91" s="19" t="str">
        <f t="shared" si="38"/>
        <v/>
      </c>
    </row>
    <row r="92" spans="1:23" x14ac:dyDescent="0.25">
      <c r="A92" s="1" t="s">
        <v>21</v>
      </c>
      <c r="C92" s="3">
        <v>1.1979166666666667E-2</v>
      </c>
      <c r="D92" s="6">
        <f t="shared" si="20"/>
        <v>89</v>
      </c>
      <c r="E92" s="2"/>
      <c r="F92" s="2">
        <f t="shared" si="32"/>
        <v>0</v>
      </c>
      <c r="J92" s="1" t="str">
        <f t="shared" si="39"/>
        <v>Richard Storey</v>
      </c>
      <c r="M92" s="8" t="str">
        <f t="shared" si="33"/>
        <v/>
      </c>
      <c r="N92" s="8" t="str">
        <f t="shared" si="34"/>
        <v/>
      </c>
      <c r="O92" s="1" t="str">
        <f t="shared" si="35"/>
        <v/>
      </c>
      <c r="P92" s="35" t="str">
        <f t="shared" si="36"/>
        <v/>
      </c>
      <c r="Q92" s="35" t="str">
        <f t="shared" si="40"/>
        <v/>
      </c>
      <c r="R92" s="6">
        <f t="shared" si="41"/>
        <v>0</v>
      </c>
      <c r="S92" s="6">
        <f>IF(AND(D92&lt;=L$4,P92&lt;&gt;"Y"),IF(N92&lt;VLOOKUP(O92,Runners!A$5:CY$183,S$1,FALSE),IF(Y$2="zero",0,Y$2),0),0)</f>
        <v>0</v>
      </c>
      <c r="T92" s="6">
        <f t="shared" si="37"/>
        <v>0</v>
      </c>
      <c r="U92" s="2"/>
      <c r="V92" s="2" t="str">
        <f>IF(O92&lt;&gt;"",VLOOKUP(O92,Runners!DE$5:DR$183,V$1,FALSE),"")</f>
        <v/>
      </c>
      <c r="W92" s="19" t="str">
        <f t="shared" si="38"/>
        <v/>
      </c>
    </row>
    <row r="93" spans="1:23" x14ac:dyDescent="0.25">
      <c r="A93" s="1" t="s">
        <v>15</v>
      </c>
      <c r="B93" s="3"/>
      <c r="C93" s="3">
        <v>2.0486111111111111E-2</v>
      </c>
      <c r="D93" s="6">
        <f t="shared" si="20"/>
        <v>90</v>
      </c>
      <c r="E93" s="2"/>
      <c r="F93" s="2">
        <f t="shared" si="32"/>
        <v>0</v>
      </c>
      <c r="J93" s="1" t="str">
        <f t="shared" si="39"/>
        <v>Ross McKelvie</v>
      </c>
      <c r="M93" s="8" t="str">
        <f t="shared" si="33"/>
        <v/>
      </c>
      <c r="N93" s="8" t="str">
        <f t="shared" si="34"/>
        <v/>
      </c>
      <c r="O93" s="1" t="str">
        <f t="shared" si="35"/>
        <v/>
      </c>
      <c r="P93" s="35" t="str">
        <f t="shared" si="36"/>
        <v/>
      </c>
      <c r="Q93" s="35" t="str">
        <f t="shared" si="40"/>
        <v/>
      </c>
      <c r="R93" s="6">
        <f t="shared" si="41"/>
        <v>0</v>
      </c>
      <c r="S93" s="6">
        <f>IF(AND(D93&lt;=L$4,P93&lt;&gt;"Y"),IF(N93&lt;VLOOKUP(O93,Runners!A$5:CY$183,S$1,FALSE),IF(Y$2="zero",0,Y$2),0),0)</f>
        <v>0</v>
      </c>
      <c r="T93" s="6">
        <f t="shared" si="37"/>
        <v>0</v>
      </c>
      <c r="U93" s="2"/>
      <c r="V93" s="2" t="str">
        <f>IF(O93&lt;&gt;"",VLOOKUP(O93,Runners!DE$5:DR$183,V$1,FALSE),"")</f>
        <v/>
      </c>
      <c r="W93" s="19" t="str">
        <f t="shared" si="38"/>
        <v/>
      </c>
    </row>
    <row r="94" spans="1:23" x14ac:dyDescent="0.25">
      <c r="A94" s="1" t="s">
        <v>23</v>
      </c>
      <c r="C94" s="3">
        <v>1.1284722222222222E-2</v>
      </c>
      <c r="D94" s="6">
        <f t="shared" si="20"/>
        <v>91</v>
      </c>
      <c r="E94" s="2"/>
      <c r="F94" s="2">
        <f t="shared" si="32"/>
        <v>0</v>
      </c>
      <c r="J94" s="1" t="str">
        <f t="shared" si="39"/>
        <v>Roy Stevens</v>
      </c>
      <c r="M94" s="8" t="str">
        <f t="shared" si="33"/>
        <v/>
      </c>
      <c r="N94" s="8" t="str">
        <f t="shared" si="34"/>
        <v/>
      </c>
      <c r="O94" s="1" t="str">
        <f t="shared" si="35"/>
        <v/>
      </c>
      <c r="P94" s="35" t="str">
        <f t="shared" si="36"/>
        <v/>
      </c>
      <c r="Q94" s="35" t="str">
        <f t="shared" si="40"/>
        <v/>
      </c>
      <c r="R94" s="6">
        <f t="shared" si="41"/>
        <v>0</v>
      </c>
      <c r="S94" s="6">
        <f>IF(AND(D94&lt;=L$4,P94&lt;&gt;"Y"),IF(N94&lt;VLOOKUP(O94,Runners!A$5:CY$183,S$1,FALSE),IF(Y$2="zero",0,Y$2),0),0)</f>
        <v>0</v>
      </c>
      <c r="T94" s="6">
        <f t="shared" si="37"/>
        <v>0</v>
      </c>
      <c r="U94" s="2"/>
      <c r="V94" s="2" t="str">
        <f>IF(O94&lt;&gt;"",VLOOKUP(O94,Runners!DE$5:DR$183,V$1,FALSE),"")</f>
        <v/>
      </c>
      <c r="W94" s="19" t="str">
        <f t="shared" si="38"/>
        <v/>
      </c>
    </row>
    <row r="95" spans="1:23" x14ac:dyDescent="0.25">
      <c r="A95" s="1" t="s">
        <v>45</v>
      </c>
      <c r="B95" s="3"/>
      <c r="C95" s="3">
        <v>8.3333333333333332E-3</v>
      </c>
      <c r="D95" s="6">
        <f t="shared" si="20"/>
        <v>92</v>
      </c>
      <c r="E95" s="2"/>
      <c r="F95" s="2">
        <f t="shared" si="32"/>
        <v>0</v>
      </c>
      <c r="J95" s="1" t="str">
        <f t="shared" si="39"/>
        <v>Ruth Bye</v>
      </c>
      <c r="M95" s="8" t="str">
        <f t="shared" si="33"/>
        <v/>
      </c>
      <c r="N95" s="8" t="str">
        <f t="shared" si="34"/>
        <v/>
      </c>
      <c r="O95" s="1" t="str">
        <f t="shared" si="35"/>
        <v/>
      </c>
      <c r="P95" s="35" t="str">
        <f t="shared" si="36"/>
        <v/>
      </c>
      <c r="Q95" s="35" t="str">
        <f t="shared" si="40"/>
        <v/>
      </c>
      <c r="R95" s="6">
        <f t="shared" si="41"/>
        <v>0</v>
      </c>
      <c r="S95" s="6">
        <f>IF(AND(D95&lt;=L$4,P95&lt;&gt;"Y"),IF(N95&lt;VLOOKUP(O95,Runners!A$5:CY$183,S$1,FALSE),IF(Y$2="zero",0,Y$2),0),0)</f>
        <v>0</v>
      </c>
      <c r="T95" s="6">
        <f t="shared" si="37"/>
        <v>0</v>
      </c>
      <c r="U95" s="2"/>
      <c r="V95" s="2" t="str">
        <f>IF(O95&lt;&gt;"",VLOOKUP(O95,Runners!DE$5:DR$183,V$1,FALSE),"")</f>
        <v/>
      </c>
      <c r="W95" s="19" t="str">
        <f t="shared" si="38"/>
        <v/>
      </c>
    </row>
    <row r="96" spans="1:23" x14ac:dyDescent="0.25">
      <c r="A96" s="1" t="s">
        <v>203</v>
      </c>
      <c r="B96" s="3"/>
      <c r="C96" s="3">
        <v>9.7222222222222224E-3</v>
      </c>
      <c r="D96" s="6">
        <f t="shared" ref="D96:D159" si="52">D95+1</f>
        <v>93</v>
      </c>
      <c r="E96" s="2">
        <v>3.5821759259259262E-2</v>
      </c>
      <c r="F96" s="2">
        <f t="shared" si="32"/>
        <v>2.6099537037037039E-2</v>
      </c>
      <c r="J96" s="1" t="str">
        <f t="shared" si="39"/>
        <v>Ruth Williams</v>
      </c>
      <c r="M96" s="8" t="str">
        <f t="shared" si="33"/>
        <v/>
      </c>
      <c r="N96" s="8" t="str">
        <f t="shared" si="34"/>
        <v/>
      </c>
      <c r="O96" s="1" t="str">
        <f t="shared" si="35"/>
        <v/>
      </c>
      <c r="P96" s="35" t="str">
        <f t="shared" si="36"/>
        <v/>
      </c>
      <c r="Q96" s="35" t="str">
        <f t="shared" si="40"/>
        <v/>
      </c>
      <c r="R96" s="6">
        <f t="shared" si="41"/>
        <v>0</v>
      </c>
      <c r="S96" s="6">
        <f>IF(AND(D96&lt;=L$4,P96&lt;&gt;"Y"),IF(N96&lt;VLOOKUP(O96,Runners!A$5:CY$183,S$1,FALSE),IF(Y$2="zero",0,Y$2),0),0)</f>
        <v>0</v>
      </c>
      <c r="T96" s="6">
        <f t="shared" si="37"/>
        <v>0</v>
      </c>
      <c r="U96" s="2"/>
      <c r="V96" s="2" t="str">
        <f>IF(O96&lt;&gt;"",VLOOKUP(O96,Runners!DE$5:DR$183,V$1,FALSE),"")</f>
        <v/>
      </c>
      <c r="W96" s="19" t="str">
        <f t="shared" si="38"/>
        <v/>
      </c>
    </row>
    <row r="97" spans="1:23" x14ac:dyDescent="0.25">
      <c r="A97" s="1" t="s">
        <v>168</v>
      </c>
      <c r="B97" s="3"/>
      <c r="C97" s="3">
        <v>4.1666666666666666E-3</v>
      </c>
      <c r="D97" s="6">
        <f t="shared" si="52"/>
        <v>94</v>
      </c>
      <c r="E97" s="2"/>
      <c r="F97" s="2">
        <f t="shared" si="32"/>
        <v>0</v>
      </c>
      <c r="J97" s="1" t="str">
        <f t="shared" si="39"/>
        <v>Sarah Cook</v>
      </c>
      <c r="M97" s="8" t="str">
        <f t="shared" si="33"/>
        <v/>
      </c>
      <c r="N97" s="8" t="str">
        <f t="shared" si="34"/>
        <v/>
      </c>
      <c r="O97" s="1" t="str">
        <f t="shared" si="35"/>
        <v/>
      </c>
      <c r="P97" s="35" t="str">
        <f t="shared" si="36"/>
        <v/>
      </c>
      <c r="Q97" s="35" t="str">
        <f t="shared" si="40"/>
        <v/>
      </c>
      <c r="R97" s="6">
        <f t="shared" si="41"/>
        <v>0</v>
      </c>
      <c r="S97" s="6">
        <f>IF(AND(D97&lt;=L$4,P97&lt;&gt;"Y"),IF(N97&lt;VLOOKUP(O97,Runners!A$5:CY$183,S$1,FALSE),IF(Y$2="zero",0,Y$2),0),0)</f>
        <v>0</v>
      </c>
      <c r="T97" s="6">
        <f t="shared" si="37"/>
        <v>0</v>
      </c>
      <c r="U97" s="2"/>
      <c r="V97" s="2" t="str">
        <f>IF(O97&lt;&gt;"",VLOOKUP(O97,Runners!DE$5:DR$183,V$1,FALSE),"")</f>
        <v/>
      </c>
      <c r="W97" s="19" t="str">
        <f t="shared" si="38"/>
        <v/>
      </c>
    </row>
    <row r="98" spans="1:23" x14ac:dyDescent="0.25">
      <c r="A98" s="1" t="s">
        <v>164</v>
      </c>
      <c r="B98" s="3"/>
      <c r="C98" s="3">
        <v>1.0243055555555556E-2</v>
      </c>
      <c r="D98" s="6">
        <f t="shared" si="52"/>
        <v>95</v>
      </c>
      <c r="E98" s="2"/>
      <c r="F98" s="2">
        <f t="shared" si="32"/>
        <v>0</v>
      </c>
      <c r="J98" s="1" t="str">
        <f t="shared" si="39"/>
        <v>Simon Smith</v>
      </c>
      <c r="M98" s="8" t="str">
        <f t="shared" si="33"/>
        <v/>
      </c>
      <c r="N98" s="8" t="str">
        <f t="shared" si="34"/>
        <v/>
      </c>
      <c r="O98" s="1" t="str">
        <f t="shared" si="35"/>
        <v/>
      </c>
      <c r="P98" s="35" t="str">
        <f t="shared" si="36"/>
        <v/>
      </c>
      <c r="Q98" s="35" t="str">
        <f t="shared" si="40"/>
        <v/>
      </c>
      <c r="R98" s="6">
        <f t="shared" si="41"/>
        <v>0</v>
      </c>
      <c r="S98" s="6">
        <f>IF(AND(D98&lt;=L$4,P98&lt;&gt;"Y"),IF(N98&lt;VLOOKUP(O98,Runners!A$5:CY$183,S$1,FALSE),IF(Y$2="zero",0,Y$2),0),0)</f>
        <v>0</v>
      </c>
      <c r="T98" s="6">
        <f t="shared" si="37"/>
        <v>0</v>
      </c>
      <c r="U98" s="2"/>
      <c r="V98" s="2" t="str">
        <f>IF(O98&lt;&gt;"",VLOOKUP(O98,Runners!DE$5:DR$183,V$1,FALSE),"")</f>
        <v/>
      </c>
      <c r="W98" s="19" t="str">
        <f t="shared" si="38"/>
        <v/>
      </c>
    </row>
    <row r="99" spans="1:23" x14ac:dyDescent="0.25">
      <c r="A99" s="1" t="s">
        <v>193</v>
      </c>
      <c r="C99" s="3">
        <v>1.3020833333333334E-2</v>
      </c>
      <c r="D99" s="6">
        <f t="shared" si="52"/>
        <v>96</v>
      </c>
      <c r="E99" s="2"/>
      <c r="F99" s="2">
        <f t="shared" si="32"/>
        <v>0</v>
      </c>
      <c r="J99" s="1" t="str">
        <f t="shared" si="39"/>
        <v>Stephen Wise</v>
      </c>
      <c r="M99" s="8" t="str">
        <f t="shared" ref="M99:M130" si="53">IF(D99&lt;=L$4,SMALL(E$4:E$207,D99),"")</f>
        <v/>
      </c>
      <c r="N99" s="8" t="str">
        <f t="shared" ref="N99:N130" si="54">IF(D99&lt;=L$4,VLOOKUP(M99,E$4:F$207,2,FALSE),"")</f>
        <v/>
      </c>
      <c r="O99" s="1" t="str">
        <f t="shared" ref="O99:O130" si="55">IF(D99&lt;=L$4,VLOOKUP(M99,E$4:J$207,6,FALSE),"")</f>
        <v/>
      </c>
      <c r="P99" s="35" t="str">
        <f t="shared" ref="P99:P130" si="56">IF(D99&lt;=L$4,VLOOKUP(O99,A$4:B$207,2,FALSE),"")</f>
        <v/>
      </c>
      <c r="Q99" s="35" t="str">
        <f t="shared" si="40"/>
        <v/>
      </c>
      <c r="R99" s="6">
        <f t="shared" si="41"/>
        <v>0</v>
      </c>
      <c r="S99" s="6">
        <f>IF(AND(D99&lt;=L$4,P99&lt;&gt;"Y"),IF(N99&lt;VLOOKUP(O99,Runners!A$5:CY$183,S$1,FALSE),IF(Y$2="zero",0,Y$2),0),0)</f>
        <v>0</v>
      </c>
      <c r="T99" s="6">
        <f t="shared" si="37"/>
        <v>0</v>
      </c>
      <c r="U99" s="2"/>
      <c r="V99" s="2" t="str">
        <f>IF(O99&lt;&gt;"",VLOOKUP(O99,Runners!DE$5:DR$183,V$1,FALSE),"")</f>
        <v/>
      </c>
      <c r="W99" s="19" t="str">
        <f t="shared" si="38"/>
        <v/>
      </c>
    </row>
    <row r="100" spans="1:23" x14ac:dyDescent="0.25">
      <c r="A100" s="1" t="s">
        <v>4</v>
      </c>
      <c r="C100" s="3">
        <v>9.3749999999999997E-3</v>
      </c>
      <c r="D100" s="6">
        <f t="shared" si="52"/>
        <v>97</v>
      </c>
      <c r="E100" s="2">
        <v>3.6111111111111115E-2</v>
      </c>
      <c r="F100" s="2">
        <f t="shared" si="32"/>
        <v>2.6736111111111113E-2</v>
      </c>
      <c r="J100" s="1" t="str">
        <f t="shared" si="39"/>
        <v>Sue Hawitt</v>
      </c>
      <c r="M100" s="8" t="str">
        <f t="shared" si="53"/>
        <v/>
      </c>
      <c r="N100" s="8" t="str">
        <f t="shared" si="54"/>
        <v/>
      </c>
      <c r="O100" s="1" t="str">
        <f t="shared" si="55"/>
        <v/>
      </c>
      <c r="P100" s="35" t="str">
        <f t="shared" si="56"/>
        <v/>
      </c>
      <c r="Q100" s="35" t="str">
        <f t="shared" si="40"/>
        <v/>
      </c>
      <c r="R100" s="6">
        <f t="shared" si="41"/>
        <v>0</v>
      </c>
      <c r="S100" s="6">
        <f>IF(AND(D100&lt;=L$4,P100&lt;&gt;"Y"),IF(N100&lt;VLOOKUP(O100,Runners!A$5:CY$183,S$1,FALSE),IF(Y$2="zero",0,Y$2),0),0)</f>
        <v>0</v>
      </c>
      <c r="T100" s="6">
        <f t="shared" si="37"/>
        <v>0</v>
      </c>
      <c r="U100" s="2"/>
      <c r="V100" s="2" t="str">
        <f>IF(O100&lt;&gt;"",VLOOKUP(O100,Runners!DE$5:DR$183,V$1,FALSE),"")</f>
        <v/>
      </c>
      <c r="W100" s="19" t="str">
        <f t="shared" si="38"/>
        <v/>
      </c>
    </row>
    <row r="101" spans="1:23" x14ac:dyDescent="0.25">
      <c r="A101" s="1" t="s">
        <v>153</v>
      </c>
      <c r="C101" s="3">
        <v>5.7291666666666663E-3</v>
      </c>
      <c r="D101" s="6">
        <f t="shared" si="52"/>
        <v>98</v>
      </c>
      <c r="E101" s="2"/>
      <c r="F101" s="2">
        <f t="shared" si="32"/>
        <v>0</v>
      </c>
      <c r="J101" s="1" t="str">
        <f t="shared" si="39"/>
        <v>Sue Henry</v>
      </c>
      <c r="M101" s="8" t="str">
        <f t="shared" si="53"/>
        <v/>
      </c>
      <c r="N101" s="8" t="str">
        <f t="shared" si="54"/>
        <v/>
      </c>
      <c r="O101" s="1" t="str">
        <f t="shared" si="55"/>
        <v/>
      </c>
      <c r="P101" s="35" t="str">
        <f t="shared" si="56"/>
        <v/>
      </c>
      <c r="Q101" s="35" t="str">
        <f t="shared" si="40"/>
        <v/>
      </c>
      <c r="R101" s="6">
        <f t="shared" si="41"/>
        <v>0</v>
      </c>
      <c r="S101" s="6">
        <f>IF(AND(D101&lt;=L$4,P101&lt;&gt;"Y"),IF(N101&lt;VLOOKUP(O101,Runners!A$5:CY$183,S$1,FALSE),IF(Y$2="zero",0,Y$2),0),0)</f>
        <v>0</v>
      </c>
      <c r="T101" s="6">
        <f t="shared" si="37"/>
        <v>0</v>
      </c>
      <c r="U101" s="2"/>
      <c r="V101" s="2" t="str">
        <f>IF(O101&lt;&gt;"",VLOOKUP(O101,Runners!DE$5:DR$183,V$1,FALSE),"")</f>
        <v/>
      </c>
      <c r="W101" s="19" t="str">
        <f t="shared" si="38"/>
        <v/>
      </c>
    </row>
    <row r="102" spans="1:23" x14ac:dyDescent="0.25">
      <c r="A102" s="1" t="s">
        <v>20</v>
      </c>
      <c r="C102" s="3">
        <v>5.9027777777777776E-3</v>
      </c>
      <c r="D102" s="6">
        <f t="shared" si="52"/>
        <v>99</v>
      </c>
      <c r="E102" s="2"/>
      <c r="F102" s="2">
        <f t="shared" si="32"/>
        <v>0</v>
      </c>
      <c r="J102" s="1" t="str">
        <f t="shared" si="39"/>
        <v>Sylvia Gittins</v>
      </c>
      <c r="M102" s="8" t="str">
        <f t="shared" si="53"/>
        <v/>
      </c>
      <c r="N102" s="8" t="str">
        <f t="shared" si="54"/>
        <v/>
      </c>
      <c r="O102" s="1" t="str">
        <f t="shared" si="55"/>
        <v/>
      </c>
      <c r="P102" s="35" t="str">
        <f t="shared" si="56"/>
        <v/>
      </c>
      <c r="Q102" s="35" t="str">
        <f t="shared" si="40"/>
        <v/>
      </c>
      <c r="R102" s="6">
        <f t="shared" si="41"/>
        <v>0</v>
      </c>
      <c r="S102" s="6">
        <f>IF(AND(D102&lt;=L$4,P102&lt;&gt;"Y"),IF(N102&lt;VLOOKUP(O102,Runners!A$5:CY$183,S$1,FALSE),IF(Y$2="zero",0,Y$2),0),0)</f>
        <v>0</v>
      </c>
      <c r="T102" s="6">
        <f t="shared" si="37"/>
        <v>0</v>
      </c>
      <c r="U102" s="2"/>
      <c r="V102" s="2" t="str">
        <f>IF(O102&lt;&gt;"",VLOOKUP(O102,Runners!DE$5:DR$183,V$1,FALSE),"")</f>
        <v/>
      </c>
      <c r="W102" s="19" t="str">
        <f t="shared" si="38"/>
        <v/>
      </c>
    </row>
    <row r="103" spans="1:23" x14ac:dyDescent="0.25">
      <c r="A103" s="1" t="s">
        <v>175</v>
      </c>
      <c r="C103" s="3">
        <v>1.1631944444444445E-2</v>
      </c>
      <c r="D103" s="6">
        <f t="shared" si="52"/>
        <v>100</v>
      </c>
      <c r="E103" s="2"/>
      <c r="F103" s="2">
        <f t="shared" si="32"/>
        <v>0</v>
      </c>
      <c r="J103" s="1" t="str">
        <f t="shared" si="39"/>
        <v>Terri Eccles</v>
      </c>
      <c r="M103" s="8" t="str">
        <f t="shared" si="53"/>
        <v/>
      </c>
      <c r="N103" s="8" t="str">
        <f t="shared" si="54"/>
        <v/>
      </c>
      <c r="O103" s="1" t="str">
        <f t="shared" si="55"/>
        <v/>
      </c>
      <c r="P103" s="35" t="str">
        <f t="shared" si="56"/>
        <v/>
      </c>
      <c r="Q103" s="35" t="str">
        <f t="shared" si="40"/>
        <v/>
      </c>
      <c r="R103" s="6">
        <f t="shared" si="41"/>
        <v>0</v>
      </c>
      <c r="S103" s="6">
        <f>IF(AND(D103&lt;=L$4,P103&lt;&gt;"Y"),IF(N103&lt;VLOOKUP(O103,Runners!A$5:CY$183,S$1,FALSE),IF(Y$2="zero",0,Y$2),0),0)</f>
        <v>0</v>
      </c>
      <c r="T103" s="6">
        <f t="shared" si="37"/>
        <v>0</v>
      </c>
      <c r="U103" s="2"/>
      <c r="V103" s="2" t="str">
        <f>IF(O103&lt;&gt;"",VLOOKUP(O103,Runners!DE$5:DR$183,V$1,FALSE),"")</f>
        <v/>
      </c>
      <c r="W103" s="19" t="str">
        <f t="shared" si="38"/>
        <v/>
      </c>
    </row>
    <row r="104" spans="1:23" x14ac:dyDescent="0.25">
      <c r="A104" s="1" t="s">
        <v>0</v>
      </c>
      <c r="C104" s="3">
        <v>1.8055555555555554E-2</v>
      </c>
      <c r="D104" s="6">
        <f t="shared" si="52"/>
        <v>101</v>
      </c>
      <c r="E104" s="2"/>
      <c r="F104" s="2">
        <f t="shared" si="32"/>
        <v>0</v>
      </c>
      <c r="J104" s="1" t="str">
        <f t="shared" si="39"/>
        <v>Tom Howarth</v>
      </c>
      <c r="M104" s="8" t="str">
        <f t="shared" si="53"/>
        <v/>
      </c>
      <c r="N104" s="8" t="str">
        <f t="shared" si="54"/>
        <v/>
      </c>
      <c r="O104" s="1" t="str">
        <f t="shared" si="55"/>
        <v/>
      </c>
      <c r="P104" s="35" t="str">
        <f t="shared" si="56"/>
        <v/>
      </c>
      <c r="Q104" s="35" t="str">
        <f t="shared" si="40"/>
        <v/>
      </c>
      <c r="R104" s="6">
        <f t="shared" si="41"/>
        <v>0</v>
      </c>
      <c r="S104" s="6">
        <f>IF(AND(D104&lt;=L$4,P104&lt;&gt;"Y"),IF(N104&lt;VLOOKUP(O104,Runners!A$5:CY$183,S$1,FALSE),IF(Y$2="zero",0,Y$2),0),0)</f>
        <v>0</v>
      </c>
      <c r="T104" s="6">
        <f t="shared" si="37"/>
        <v>0</v>
      </c>
      <c r="U104" s="2"/>
      <c r="V104" s="2" t="str">
        <f>IF(O104&lt;&gt;"",VLOOKUP(O104,Runners!DE$5:DR$183,V$1,FALSE),"")</f>
        <v/>
      </c>
      <c r="W104" s="19" t="str">
        <f t="shared" si="38"/>
        <v/>
      </c>
    </row>
    <row r="105" spans="1:23" x14ac:dyDescent="0.25">
      <c r="A105" s="1" t="s">
        <v>149</v>
      </c>
      <c r="C105" s="3">
        <v>7.9861111111111105E-3</v>
      </c>
      <c r="D105" s="6">
        <f t="shared" si="52"/>
        <v>102</v>
      </c>
      <c r="E105" s="2"/>
      <c r="F105" s="2">
        <f t="shared" si="32"/>
        <v>0</v>
      </c>
      <c r="J105" s="1" t="str">
        <f t="shared" si="39"/>
        <v>Trevor Roberts</v>
      </c>
      <c r="M105" s="8" t="str">
        <f t="shared" si="53"/>
        <v/>
      </c>
      <c r="N105" s="8" t="str">
        <f t="shared" si="54"/>
        <v/>
      </c>
      <c r="O105" s="1" t="str">
        <f t="shared" si="55"/>
        <v/>
      </c>
      <c r="P105" s="35" t="str">
        <f t="shared" si="56"/>
        <v/>
      </c>
      <c r="Q105" s="35" t="str">
        <f t="shared" si="40"/>
        <v/>
      </c>
      <c r="R105" s="6">
        <f t="shared" si="41"/>
        <v>0</v>
      </c>
      <c r="S105" s="6">
        <f>IF(AND(D105&lt;=L$4,P105&lt;&gt;"Y"),IF(N105&lt;VLOOKUP(O105,Runners!A$5:CY$183,S$1,FALSE),IF(Y$2="zero",0,Y$2),0),0)</f>
        <v>0</v>
      </c>
      <c r="T105" s="6">
        <f t="shared" si="37"/>
        <v>0</v>
      </c>
      <c r="U105" s="2"/>
      <c r="V105" s="2" t="str">
        <f>IF(O105&lt;&gt;"",VLOOKUP(O105,Runners!DE$5:DR$183,V$1,FALSE),"")</f>
        <v/>
      </c>
      <c r="W105" s="19" t="str">
        <f t="shared" si="38"/>
        <v/>
      </c>
    </row>
    <row r="106" spans="1:23" x14ac:dyDescent="0.25">
      <c r="A106" s="1" t="s">
        <v>194</v>
      </c>
      <c r="C106" s="3">
        <v>7.9861111111111105E-3</v>
      </c>
      <c r="D106" s="6">
        <f t="shared" si="52"/>
        <v>103</v>
      </c>
      <c r="E106" s="2"/>
      <c r="F106" s="2">
        <f t="shared" si="32"/>
        <v>0</v>
      </c>
      <c r="J106" s="1" t="str">
        <f t="shared" ref="J106:J107" si="57">A106</f>
        <v>Vicki Richardson</v>
      </c>
      <c r="M106" s="8" t="str">
        <f t="shared" si="53"/>
        <v/>
      </c>
      <c r="N106" s="8" t="str">
        <f t="shared" si="54"/>
        <v/>
      </c>
      <c r="O106" s="1" t="str">
        <f t="shared" si="55"/>
        <v/>
      </c>
      <c r="P106" s="35" t="str">
        <f t="shared" si="56"/>
        <v/>
      </c>
      <c r="Q106" s="35" t="str">
        <f t="shared" ref="Q106:Q107" si="58">IF(D106&lt;=L$4,IF(P106="Y",Q105,Q105-1),"")</f>
        <v/>
      </c>
      <c r="R106" s="6">
        <f t="shared" ref="R106:R107" si="59">IF(Q106=Q105,0,IF(Q106&gt;0,Q106,1))</f>
        <v>0</v>
      </c>
      <c r="S106" s="6">
        <f>IF(AND(D106&lt;=L$4,P106&lt;&gt;"Y"),IF(N106&lt;VLOOKUP(O106,Runners!A$5:CY$183,S$1,FALSE),IF(Y$2="zero",0,Y$2),0),0)</f>
        <v>0</v>
      </c>
      <c r="T106" s="6">
        <f t="shared" ref="T106:T107" si="60">IF(AND(D106&lt;=L$4,P106&lt;&gt;"Y"),S106+R106,0)</f>
        <v>0</v>
      </c>
      <c r="U106" s="2"/>
      <c r="V106" s="2" t="str">
        <f>IF(O106&lt;&gt;"",VLOOKUP(O106,Runners!DE$5:DR$183,V$1,FALSE),"")</f>
        <v/>
      </c>
      <c r="W106" s="19" t="str">
        <f t="shared" ref="W106:W107" si="61">IF(O106&lt;&gt;"",(V106-N106)/V106,"")</f>
        <v/>
      </c>
    </row>
    <row r="107" spans="1:23" x14ac:dyDescent="0.25">
      <c r="A107" s="1" t="s">
        <v>205</v>
      </c>
      <c r="C107" s="3">
        <v>7.9861111111111105E-3</v>
      </c>
      <c r="D107" s="6">
        <f t="shared" si="52"/>
        <v>104</v>
      </c>
      <c r="E107" s="2"/>
      <c r="F107" s="2">
        <f t="shared" si="32"/>
        <v>0</v>
      </c>
      <c r="J107" s="1" t="str">
        <f t="shared" si="57"/>
        <v>Xavia Cooper</v>
      </c>
      <c r="M107" s="8" t="str">
        <f t="shared" si="53"/>
        <v/>
      </c>
      <c r="N107" s="8" t="str">
        <f t="shared" si="54"/>
        <v/>
      </c>
      <c r="O107" s="1" t="str">
        <f t="shared" si="55"/>
        <v/>
      </c>
      <c r="P107" s="35" t="str">
        <f t="shared" si="56"/>
        <v/>
      </c>
      <c r="Q107" s="35" t="str">
        <f t="shared" si="58"/>
        <v/>
      </c>
      <c r="R107" s="6">
        <f t="shared" si="59"/>
        <v>0</v>
      </c>
      <c r="S107" s="6">
        <f>IF(AND(D107&lt;=L$4,P107&lt;&gt;"Y"),IF(N107&lt;VLOOKUP(O107,Runners!A$5:CY$183,S$1,FALSE),IF(Y$2="zero",0,Y$2),0),0)</f>
        <v>0</v>
      </c>
      <c r="T107" s="6">
        <f t="shared" si="60"/>
        <v>0</v>
      </c>
      <c r="U107" s="2"/>
      <c r="V107" s="2" t="str">
        <f>IF(O107&lt;&gt;"",VLOOKUP(O107,Runners!DE$5:DR$183,V$1,FALSE),"")</f>
        <v/>
      </c>
      <c r="W107" s="19" t="str">
        <f t="shared" si="61"/>
        <v/>
      </c>
    </row>
    <row r="108" spans="1:23" x14ac:dyDescent="0.25">
      <c r="B108" s="3"/>
      <c r="C108" s="3"/>
      <c r="D108" s="6">
        <f t="shared" si="52"/>
        <v>105</v>
      </c>
      <c r="E108" s="2"/>
      <c r="F108" s="2">
        <f t="shared" si="32"/>
        <v>0</v>
      </c>
      <c r="J108" s="1">
        <f t="shared" ref="J108:J131" si="62">A108</f>
        <v>0</v>
      </c>
      <c r="M108" s="8" t="str">
        <f t="shared" si="53"/>
        <v/>
      </c>
      <c r="N108" s="8" t="str">
        <f t="shared" si="54"/>
        <v/>
      </c>
      <c r="O108" s="1" t="str">
        <f t="shared" si="55"/>
        <v/>
      </c>
      <c r="P108" s="35" t="str">
        <f t="shared" si="56"/>
        <v/>
      </c>
      <c r="Q108" s="35" t="str">
        <f t="shared" ref="Q108:Q131" si="63">IF(D108&lt;=L$4,IF(P108="Y",Q107,Q107-1),"")</f>
        <v/>
      </c>
      <c r="R108" s="6">
        <f t="shared" ref="R108:R131" si="64">IF(Q108=Q107,0,IF(Q108&gt;0,Q108,1))</f>
        <v>0</v>
      </c>
      <c r="S108" s="6">
        <f>IF(AND(D108&lt;=L$4,P108&lt;&gt;"Y"),IF(N108&lt;VLOOKUP(O108,Runners!A$5:CY$183,S$1,FALSE),IF(Y$2="zero",0,Y$2),0),0)</f>
        <v>0</v>
      </c>
      <c r="T108" s="6">
        <f t="shared" ref="T108:T131" si="65">IF(AND(D108&lt;=L$4,P108&lt;&gt;"Y"),S108+R108,0)</f>
        <v>0</v>
      </c>
      <c r="U108" s="2"/>
      <c r="V108" s="2" t="str">
        <f>IF(O108&lt;&gt;"",VLOOKUP(O108,Runners!DE$5:DR$183,V$1,FALSE),"")</f>
        <v/>
      </c>
      <c r="W108" s="19" t="str">
        <f t="shared" ref="W108:W131" si="66">IF(O108&lt;&gt;"",(V108-N108)/V108,"")</f>
        <v/>
      </c>
    </row>
    <row r="109" spans="1:23" x14ac:dyDescent="0.25">
      <c r="C109" s="3"/>
      <c r="D109" s="6">
        <f t="shared" si="52"/>
        <v>106</v>
      </c>
      <c r="E109" s="2"/>
      <c r="F109" s="2">
        <f t="shared" si="32"/>
        <v>0</v>
      </c>
      <c r="J109" s="1">
        <f t="shared" si="62"/>
        <v>0</v>
      </c>
      <c r="M109" s="8" t="str">
        <f t="shared" si="53"/>
        <v/>
      </c>
      <c r="N109" s="8" t="str">
        <f t="shared" si="54"/>
        <v/>
      </c>
      <c r="O109" s="1" t="str">
        <f t="shared" si="55"/>
        <v/>
      </c>
      <c r="P109" s="35" t="str">
        <f t="shared" si="56"/>
        <v/>
      </c>
      <c r="Q109" s="35" t="str">
        <f t="shared" si="63"/>
        <v/>
      </c>
      <c r="R109" s="6">
        <f t="shared" si="64"/>
        <v>0</v>
      </c>
      <c r="S109" s="6">
        <f>IF(AND(D109&lt;=L$4,P109&lt;&gt;"Y"),IF(N109&lt;VLOOKUP(O109,Runners!A$5:CY$183,S$1,FALSE),IF(Y$2="zero",0,Y$2),0),0)</f>
        <v>0</v>
      </c>
      <c r="T109" s="6">
        <f t="shared" si="65"/>
        <v>0</v>
      </c>
      <c r="U109" s="2"/>
      <c r="V109" s="2" t="str">
        <f>IF(O109&lt;&gt;"",VLOOKUP(O109,Runners!DE$5:DR$183,V$1,FALSE),"")</f>
        <v/>
      </c>
      <c r="W109" s="19" t="str">
        <f t="shared" si="66"/>
        <v/>
      </c>
    </row>
    <row r="110" spans="1:23" x14ac:dyDescent="0.25">
      <c r="C110" s="3"/>
      <c r="D110" s="6">
        <f t="shared" si="52"/>
        <v>107</v>
      </c>
      <c r="E110" s="2"/>
      <c r="F110" s="2">
        <f t="shared" si="32"/>
        <v>0</v>
      </c>
      <c r="J110" s="1">
        <f t="shared" si="62"/>
        <v>0</v>
      </c>
      <c r="M110" s="8" t="str">
        <f t="shared" si="53"/>
        <v/>
      </c>
      <c r="N110" s="8" t="str">
        <f t="shared" si="54"/>
        <v/>
      </c>
      <c r="O110" s="1" t="str">
        <f t="shared" si="55"/>
        <v/>
      </c>
      <c r="P110" s="35" t="str">
        <f t="shared" si="56"/>
        <v/>
      </c>
      <c r="Q110" s="35" t="str">
        <f t="shared" si="63"/>
        <v/>
      </c>
      <c r="R110" s="6">
        <f t="shared" si="64"/>
        <v>0</v>
      </c>
      <c r="S110" s="6">
        <f>IF(AND(D110&lt;=L$4,P110&lt;&gt;"Y"),IF(N110&lt;VLOOKUP(O110,Runners!A$5:CY$183,S$1,FALSE),IF(Y$2="zero",0,Y$2),0),0)</f>
        <v>0</v>
      </c>
      <c r="T110" s="6">
        <f t="shared" si="65"/>
        <v>0</v>
      </c>
      <c r="U110" s="2"/>
      <c r="V110" s="2" t="str">
        <f>IF(O110&lt;&gt;"",VLOOKUP(O110,Runners!DE$5:DR$183,V$1,FALSE),"")</f>
        <v/>
      </c>
      <c r="W110" s="19" t="str">
        <f t="shared" si="66"/>
        <v/>
      </c>
    </row>
    <row r="111" spans="1:23" x14ac:dyDescent="0.25">
      <c r="C111" s="3"/>
      <c r="D111" s="6">
        <f t="shared" si="52"/>
        <v>108</v>
      </c>
      <c r="E111" s="2"/>
      <c r="F111" s="2">
        <f t="shared" si="32"/>
        <v>0</v>
      </c>
      <c r="J111" s="1">
        <f t="shared" si="62"/>
        <v>0</v>
      </c>
      <c r="M111" s="8" t="str">
        <f t="shared" si="53"/>
        <v/>
      </c>
      <c r="N111" s="8" t="str">
        <f t="shared" si="54"/>
        <v/>
      </c>
      <c r="O111" s="1" t="str">
        <f t="shared" si="55"/>
        <v/>
      </c>
      <c r="P111" s="35" t="str">
        <f t="shared" si="56"/>
        <v/>
      </c>
      <c r="Q111" s="35" t="str">
        <f t="shared" si="63"/>
        <v/>
      </c>
      <c r="R111" s="6">
        <f t="shared" si="64"/>
        <v>0</v>
      </c>
      <c r="S111" s="6">
        <f>IF(AND(D111&lt;=L$4,P111&lt;&gt;"Y"),IF(N111&lt;VLOOKUP(O111,Runners!A$5:CY$183,S$1,FALSE),IF(Y$2="zero",0,Y$2),0),0)</f>
        <v>0</v>
      </c>
      <c r="T111" s="6">
        <f t="shared" si="65"/>
        <v>0</v>
      </c>
      <c r="U111" s="2"/>
      <c r="V111" s="2" t="str">
        <f>IF(O111&lt;&gt;"",VLOOKUP(O111,Runners!DE$5:DR$183,V$1,FALSE),"")</f>
        <v/>
      </c>
      <c r="W111" s="19" t="str">
        <f t="shared" si="66"/>
        <v/>
      </c>
    </row>
    <row r="112" spans="1:23" x14ac:dyDescent="0.25">
      <c r="C112" s="3"/>
      <c r="D112" s="6">
        <f t="shared" si="52"/>
        <v>109</v>
      </c>
      <c r="E112" s="2"/>
      <c r="F112" s="2">
        <f t="shared" si="32"/>
        <v>0</v>
      </c>
      <c r="J112" s="1">
        <f t="shared" si="62"/>
        <v>0</v>
      </c>
      <c r="M112" s="8" t="str">
        <f t="shared" si="53"/>
        <v/>
      </c>
      <c r="N112" s="8" t="str">
        <f t="shared" si="54"/>
        <v/>
      </c>
      <c r="O112" s="1" t="str">
        <f t="shared" si="55"/>
        <v/>
      </c>
      <c r="P112" s="35" t="str">
        <f t="shared" si="56"/>
        <v/>
      </c>
      <c r="Q112" s="35" t="str">
        <f t="shared" si="63"/>
        <v/>
      </c>
      <c r="R112" s="6">
        <f t="shared" si="64"/>
        <v>0</v>
      </c>
      <c r="S112" s="6">
        <f>IF(AND(D112&lt;=L$4,P112&lt;&gt;"Y"),IF(N112&lt;VLOOKUP(O112,Runners!A$5:CY$183,S$1,FALSE),IF(Y$2="zero",0,Y$2),0),0)</f>
        <v>0</v>
      </c>
      <c r="T112" s="6">
        <f t="shared" si="65"/>
        <v>0</v>
      </c>
      <c r="U112" s="2"/>
      <c r="V112" s="2" t="str">
        <f>IF(O112&lt;&gt;"",VLOOKUP(O112,Runners!DE$5:DR$183,V$1,FALSE),"")</f>
        <v/>
      </c>
      <c r="W112" s="19" t="str">
        <f t="shared" si="66"/>
        <v/>
      </c>
    </row>
    <row r="113" spans="2:23" x14ac:dyDescent="0.25">
      <c r="C113" s="3"/>
      <c r="D113" s="6">
        <f t="shared" si="52"/>
        <v>110</v>
      </c>
      <c r="E113" s="2"/>
      <c r="F113" s="2">
        <f t="shared" si="32"/>
        <v>0</v>
      </c>
      <c r="J113" s="1">
        <f t="shared" si="62"/>
        <v>0</v>
      </c>
      <c r="M113" s="8" t="str">
        <f t="shared" si="53"/>
        <v/>
      </c>
      <c r="N113" s="8" t="str">
        <f t="shared" si="54"/>
        <v/>
      </c>
      <c r="O113" s="1" t="str">
        <f t="shared" si="55"/>
        <v/>
      </c>
      <c r="P113" s="35" t="str">
        <f t="shared" si="56"/>
        <v/>
      </c>
      <c r="Q113" s="35" t="str">
        <f t="shared" si="63"/>
        <v/>
      </c>
      <c r="R113" s="6">
        <f t="shared" si="64"/>
        <v>0</v>
      </c>
      <c r="S113" s="6">
        <f>IF(AND(D113&lt;=L$4,P113&lt;&gt;"Y"),IF(N113&lt;VLOOKUP(O113,Runners!A$5:CY$183,S$1,FALSE),IF(Y$2="zero",0,Y$2),0),0)</f>
        <v>0</v>
      </c>
      <c r="T113" s="6">
        <f t="shared" si="65"/>
        <v>0</v>
      </c>
      <c r="U113" s="2"/>
      <c r="V113" s="2" t="str">
        <f>IF(O113&lt;&gt;"",VLOOKUP(O113,Runners!DE$5:DR$183,V$1,FALSE),"")</f>
        <v/>
      </c>
      <c r="W113" s="19" t="str">
        <f t="shared" si="66"/>
        <v/>
      </c>
    </row>
    <row r="114" spans="2:23" x14ac:dyDescent="0.25">
      <c r="C114" s="3"/>
      <c r="D114" s="6">
        <f t="shared" si="52"/>
        <v>111</v>
      </c>
      <c r="E114" s="2"/>
      <c r="F114" s="2">
        <f t="shared" si="32"/>
        <v>0</v>
      </c>
      <c r="J114" s="1">
        <f t="shared" si="62"/>
        <v>0</v>
      </c>
      <c r="M114" s="8" t="str">
        <f t="shared" si="53"/>
        <v/>
      </c>
      <c r="N114" s="8" t="str">
        <f t="shared" si="54"/>
        <v/>
      </c>
      <c r="O114" s="1" t="str">
        <f t="shared" si="55"/>
        <v/>
      </c>
      <c r="P114" s="35" t="str">
        <f t="shared" si="56"/>
        <v/>
      </c>
      <c r="Q114" s="35" t="str">
        <f t="shared" si="63"/>
        <v/>
      </c>
      <c r="R114" s="6">
        <f t="shared" si="64"/>
        <v>0</v>
      </c>
      <c r="S114" s="6">
        <f>IF(AND(D114&lt;=L$4,P114&lt;&gt;"Y"),IF(N114&lt;VLOOKUP(O114,Runners!A$5:CY$183,S$1,FALSE),IF(Y$2="zero",0,Y$2),0),0)</f>
        <v>0</v>
      </c>
      <c r="T114" s="6">
        <f t="shared" si="65"/>
        <v>0</v>
      </c>
      <c r="U114" s="2"/>
      <c r="V114" s="2" t="str">
        <f>IF(O114&lt;&gt;"",VLOOKUP(O114,Runners!DE$5:DR$183,V$1,FALSE),"")</f>
        <v/>
      </c>
      <c r="W114" s="19" t="str">
        <f t="shared" si="66"/>
        <v/>
      </c>
    </row>
    <row r="115" spans="2:23" x14ac:dyDescent="0.25">
      <c r="C115" s="3"/>
      <c r="D115" s="6">
        <f t="shared" si="52"/>
        <v>112</v>
      </c>
      <c r="E115" s="2"/>
      <c r="F115" s="2">
        <f t="shared" si="32"/>
        <v>0</v>
      </c>
      <c r="J115" s="1">
        <f t="shared" si="62"/>
        <v>0</v>
      </c>
      <c r="M115" s="8" t="str">
        <f t="shared" si="53"/>
        <v/>
      </c>
      <c r="N115" s="8" t="str">
        <f t="shared" si="54"/>
        <v/>
      </c>
      <c r="O115" s="1" t="str">
        <f t="shared" si="55"/>
        <v/>
      </c>
      <c r="P115" s="35" t="str">
        <f t="shared" si="56"/>
        <v/>
      </c>
      <c r="Q115" s="35" t="str">
        <f t="shared" si="63"/>
        <v/>
      </c>
      <c r="R115" s="6">
        <f t="shared" si="64"/>
        <v>0</v>
      </c>
      <c r="S115" s="6">
        <f>IF(AND(D115&lt;=L$4,P115&lt;&gt;"Y"),IF(N115&lt;VLOOKUP(O115,Runners!A$5:CY$183,S$1,FALSE),IF(Y$2="zero",0,Y$2),0),0)</f>
        <v>0</v>
      </c>
      <c r="T115" s="6">
        <f t="shared" si="65"/>
        <v>0</v>
      </c>
      <c r="U115" s="2"/>
      <c r="V115" s="2" t="str">
        <f>IF(O115&lt;&gt;"",VLOOKUP(O115,Runners!DE$5:DR$183,V$1,FALSE),"")</f>
        <v/>
      </c>
      <c r="W115" s="19" t="str">
        <f t="shared" si="66"/>
        <v/>
      </c>
    </row>
    <row r="116" spans="2:23" x14ac:dyDescent="0.25">
      <c r="C116" s="3"/>
      <c r="D116" s="6">
        <f t="shared" si="52"/>
        <v>113</v>
      </c>
      <c r="E116" s="2"/>
      <c r="F116" s="2">
        <f t="shared" si="32"/>
        <v>0</v>
      </c>
      <c r="J116" s="1">
        <f t="shared" si="62"/>
        <v>0</v>
      </c>
      <c r="M116" s="8" t="str">
        <f t="shared" si="53"/>
        <v/>
      </c>
      <c r="N116" s="8" t="str">
        <f t="shared" si="54"/>
        <v/>
      </c>
      <c r="O116" s="1" t="str">
        <f t="shared" si="55"/>
        <v/>
      </c>
      <c r="P116" s="35" t="str">
        <f t="shared" si="56"/>
        <v/>
      </c>
      <c r="Q116" s="35" t="str">
        <f t="shared" si="63"/>
        <v/>
      </c>
      <c r="R116" s="6">
        <f t="shared" si="64"/>
        <v>0</v>
      </c>
      <c r="S116" s="6">
        <f>IF(AND(D116&lt;=L$4,P116&lt;&gt;"Y"),IF(N116&lt;VLOOKUP(O116,Runners!A$5:CY$183,S$1,FALSE),IF(Y$2="zero",0,Y$2),0),0)</f>
        <v>0</v>
      </c>
      <c r="T116" s="6">
        <f t="shared" si="65"/>
        <v>0</v>
      </c>
      <c r="U116" s="2"/>
      <c r="V116" s="2" t="str">
        <f>IF(O116&lt;&gt;"",VLOOKUP(O116,Runners!DE$5:DR$183,V$1,FALSE),"")</f>
        <v/>
      </c>
      <c r="W116" s="19" t="str">
        <f t="shared" si="66"/>
        <v/>
      </c>
    </row>
    <row r="117" spans="2:23" x14ac:dyDescent="0.25">
      <c r="B117" s="3"/>
      <c r="C117" s="3"/>
      <c r="D117" s="6">
        <f t="shared" si="52"/>
        <v>114</v>
      </c>
      <c r="E117" s="2"/>
      <c r="F117" s="2">
        <f t="shared" si="32"/>
        <v>0</v>
      </c>
      <c r="J117" s="1">
        <f t="shared" si="62"/>
        <v>0</v>
      </c>
      <c r="M117" s="8" t="str">
        <f t="shared" si="53"/>
        <v/>
      </c>
      <c r="N117" s="8" t="str">
        <f t="shared" si="54"/>
        <v/>
      </c>
      <c r="O117" s="1" t="str">
        <f t="shared" si="55"/>
        <v/>
      </c>
      <c r="P117" s="35" t="str">
        <f t="shared" si="56"/>
        <v/>
      </c>
      <c r="Q117" s="35" t="str">
        <f t="shared" si="63"/>
        <v/>
      </c>
      <c r="R117" s="6">
        <f t="shared" si="64"/>
        <v>0</v>
      </c>
      <c r="S117" s="6">
        <f>IF(AND(D117&lt;=L$4,P117&lt;&gt;"Y"),IF(N117&lt;VLOOKUP(O117,Runners!A$5:CY$183,S$1,FALSE),IF(Y$2="zero",0,Y$2),0),0)</f>
        <v>0</v>
      </c>
      <c r="T117" s="6">
        <f t="shared" si="65"/>
        <v>0</v>
      </c>
      <c r="U117" s="2"/>
      <c r="V117" s="2" t="str">
        <f>IF(O117&lt;&gt;"",VLOOKUP(O117,Runners!DE$5:DR$183,V$1,FALSE),"")</f>
        <v/>
      </c>
      <c r="W117" s="19" t="str">
        <f t="shared" si="66"/>
        <v/>
      </c>
    </row>
    <row r="118" spans="2:23" x14ac:dyDescent="0.25">
      <c r="C118" s="3"/>
      <c r="D118" s="6">
        <f t="shared" si="52"/>
        <v>115</v>
      </c>
      <c r="E118" s="2"/>
      <c r="F118" s="2">
        <f t="shared" si="32"/>
        <v>0</v>
      </c>
      <c r="J118" s="1">
        <f t="shared" si="62"/>
        <v>0</v>
      </c>
      <c r="M118" s="8" t="str">
        <f t="shared" si="53"/>
        <v/>
      </c>
      <c r="N118" s="8" t="str">
        <f t="shared" si="54"/>
        <v/>
      </c>
      <c r="O118" s="1" t="str">
        <f t="shared" si="55"/>
        <v/>
      </c>
      <c r="P118" s="35" t="str">
        <f t="shared" si="56"/>
        <v/>
      </c>
      <c r="Q118" s="35" t="str">
        <f t="shared" si="63"/>
        <v/>
      </c>
      <c r="R118" s="6">
        <f t="shared" si="64"/>
        <v>0</v>
      </c>
      <c r="S118" s="6">
        <f>IF(AND(D118&lt;=L$4,P118&lt;&gt;"Y"),IF(N118&lt;VLOOKUP(O118,Runners!A$5:CY$183,S$1,FALSE),IF(Y$2="zero",0,Y$2),0),0)</f>
        <v>0</v>
      </c>
      <c r="T118" s="6">
        <f t="shared" si="65"/>
        <v>0</v>
      </c>
      <c r="U118" s="2"/>
      <c r="V118" s="2" t="str">
        <f>IF(O118&lt;&gt;"",VLOOKUP(O118,Runners!DE$5:DR$183,V$1,FALSE),"")</f>
        <v/>
      </c>
      <c r="W118" s="19" t="str">
        <f t="shared" si="66"/>
        <v/>
      </c>
    </row>
    <row r="119" spans="2:23" x14ac:dyDescent="0.25">
      <c r="C119" s="3"/>
      <c r="D119" s="6">
        <f t="shared" si="52"/>
        <v>116</v>
      </c>
      <c r="E119" s="2"/>
      <c r="F119" s="2">
        <f t="shared" si="32"/>
        <v>0</v>
      </c>
      <c r="J119" s="1">
        <f t="shared" si="62"/>
        <v>0</v>
      </c>
      <c r="M119" s="8" t="str">
        <f t="shared" si="53"/>
        <v/>
      </c>
      <c r="N119" s="8" t="str">
        <f t="shared" si="54"/>
        <v/>
      </c>
      <c r="O119" s="1" t="str">
        <f t="shared" si="55"/>
        <v/>
      </c>
      <c r="P119" s="35" t="str">
        <f t="shared" si="56"/>
        <v/>
      </c>
      <c r="Q119" s="35" t="str">
        <f t="shared" si="63"/>
        <v/>
      </c>
      <c r="R119" s="6">
        <f t="shared" si="64"/>
        <v>0</v>
      </c>
      <c r="S119" s="6">
        <f>IF(AND(D119&lt;=L$4,P119&lt;&gt;"Y"),IF(N119&lt;VLOOKUP(O119,Runners!A$5:CY$183,S$1,FALSE),IF(Y$2="zero",0,Y$2),0),0)</f>
        <v>0</v>
      </c>
      <c r="T119" s="6">
        <f t="shared" si="65"/>
        <v>0</v>
      </c>
      <c r="U119" s="2"/>
      <c r="V119" s="2" t="str">
        <f>IF(O119&lt;&gt;"",VLOOKUP(O119,Runners!DE$5:DR$183,V$1,FALSE),"")</f>
        <v/>
      </c>
      <c r="W119" s="19" t="str">
        <f t="shared" si="66"/>
        <v/>
      </c>
    </row>
    <row r="120" spans="2:23" x14ac:dyDescent="0.25">
      <c r="C120" s="3"/>
      <c r="D120" s="6">
        <f t="shared" si="52"/>
        <v>117</v>
      </c>
      <c r="E120" s="2"/>
      <c r="F120" s="2">
        <f t="shared" si="32"/>
        <v>0</v>
      </c>
      <c r="J120" s="1">
        <f t="shared" si="62"/>
        <v>0</v>
      </c>
      <c r="M120" s="8" t="str">
        <f t="shared" si="53"/>
        <v/>
      </c>
      <c r="N120" s="8" t="str">
        <f t="shared" si="54"/>
        <v/>
      </c>
      <c r="O120" s="1" t="str">
        <f t="shared" si="55"/>
        <v/>
      </c>
      <c r="P120" s="35" t="str">
        <f t="shared" si="56"/>
        <v/>
      </c>
      <c r="Q120" s="35" t="str">
        <f t="shared" si="63"/>
        <v/>
      </c>
      <c r="R120" s="6">
        <f t="shared" si="64"/>
        <v>0</v>
      </c>
      <c r="S120" s="6">
        <f>IF(AND(D120&lt;=L$4,P120&lt;&gt;"Y"),IF(N120&lt;VLOOKUP(O120,Runners!A$5:CY$183,S$1,FALSE),IF(Y$2="zero",0,Y$2),0),0)</f>
        <v>0</v>
      </c>
      <c r="T120" s="6">
        <f t="shared" si="65"/>
        <v>0</v>
      </c>
      <c r="U120" s="2"/>
      <c r="V120" s="2" t="str">
        <f>IF(O120&lt;&gt;"",VLOOKUP(O120,Runners!DE$5:DR$183,V$1,FALSE),"")</f>
        <v/>
      </c>
      <c r="W120" s="19" t="str">
        <f t="shared" si="66"/>
        <v/>
      </c>
    </row>
    <row r="121" spans="2:23" x14ac:dyDescent="0.25">
      <c r="C121" s="3"/>
      <c r="D121" s="6">
        <f t="shared" si="52"/>
        <v>118</v>
      </c>
      <c r="E121" s="2"/>
      <c r="F121" s="2">
        <f t="shared" si="32"/>
        <v>0</v>
      </c>
      <c r="J121" s="1">
        <f t="shared" si="62"/>
        <v>0</v>
      </c>
      <c r="M121" s="8" t="str">
        <f t="shared" si="53"/>
        <v/>
      </c>
      <c r="N121" s="8" t="str">
        <f t="shared" si="54"/>
        <v/>
      </c>
      <c r="O121" s="1" t="str">
        <f t="shared" si="55"/>
        <v/>
      </c>
      <c r="P121" s="35" t="str">
        <f t="shared" si="56"/>
        <v/>
      </c>
      <c r="Q121" s="35" t="str">
        <f t="shared" si="63"/>
        <v/>
      </c>
      <c r="R121" s="6">
        <f t="shared" si="64"/>
        <v>0</v>
      </c>
      <c r="S121" s="6">
        <f>IF(AND(D121&lt;=L$4,P121&lt;&gt;"Y"),IF(N121&lt;VLOOKUP(O121,Runners!A$5:CY$183,S$1,FALSE),IF(Y$2="zero",0,Y$2),0),0)</f>
        <v>0</v>
      </c>
      <c r="T121" s="6">
        <f t="shared" si="65"/>
        <v>0</v>
      </c>
      <c r="U121" s="2"/>
      <c r="V121" s="2" t="str">
        <f>IF(O121&lt;&gt;"",VLOOKUP(O121,Runners!DE$5:DR$183,V$1,FALSE),"")</f>
        <v/>
      </c>
      <c r="W121" s="19" t="str">
        <f t="shared" si="66"/>
        <v/>
      </c>
    </row>
    <row r="122" spans="2:23" x14ac:dyDescent="0.25">
      <c r="C122" s="3"/>
      <c r="D122" s="6">
        <f t="shared" si="52"/>
        <v>119</v>
      </c>
      <c r="E122" s="2"/>
      <c r="F122" s="2">
        <f t="shared" si="32"/>
        <v>0</v>
      </c>
      <c r="J122" s="1">
        <f t="shared" si="62"/>
        <v>0</v>
      </c>
      <c r="M122" s="8" t="str">
        <f t="shared" si="53"/>
        <v/>
      </c>
      <c r="N122" s="8" t="str">
        <f t="shared" si="54"/>
        <v/>
      </c>
      <c r="O122" s="1" t="str">
        <f t="shared" si="55"/>
        <v/>
      </c>
      <c r="P122" s="35" t="str">
        <f t="shared" si="56"/>
        <v/>
      </c>
      <c r="Q122" s="35" t="str">
        <f t="shared" si="63"/>
        <v/>
      </c>
      <c r="R122" s="6">
        <f t="shared" si="64"/>
        <v>0</v>
      </c>
      <c r="S122" s="6">
        <f>IF(AND(D122&lt;=L$4,P122&lt;&gt;"Y"),IF(N122&lt;VLOOKUP(O122,Runners!A$5:CY$183,S$1,FALSE),IF(Y$2="zero",0,Y$2),0),0)</f>
        <v>0</v>
      </c>
      <c r="T122" s="6">
        <f t="shared" si="65"/>
        <v>0</v>
      </c>
      <c r="U122" s="2"/>
      <c r="V122" s="2" t="str">
        <f>IF(O122&lt;&gt;"",VLOOKUP(O122,Runners!DE$5:DR$183,V$1,FALSE),"")</f>
        <v/>
      </c>
      <c r="W122" s="19" t="str">
        <f t="shared" si="66"/>
        <v/>
      </c>
    </row>
    <row r="123" spans="2:23" x14ac:dyDescent="0.25">
      <c r="C123" s="3"/>
      <c r="D123" s="6">
        <f t="shared" si="52"/>
        <v>120</v>
      </c>
      <c r="E123" s="2"/>
      <c r="F123" s="2">
        <f t="shared" si="32"/>
        <v>0</v>
      </c>
      <c r="J123" s="1">
        <f t="shared" si="62"/>
        <v>0</v>
      </c>
      <c r="M123" s="8" t="str">
        <f t="shared" si="53"/>
        <v/>
      </c>
      <c r="N123" s="8" t="str">
        <f t="shared" si="54"/>
        <v/>
      </c>
      <c r="O123" s="1" t="str">
        <f t="shared" si="55"/>
        <v/>
      </c>
      <c r="P123" s="35" t="str">
        <f t="shared" si="56"/>
        <v/>
      </c>
      <c r="Q123" s="35" t="str">
        <f t="shared" si="63"/>
        <v/>
      </c>
      <c r="R123" s="6">
        <f t="shared" si="64"/>
        <v>0</v>
      </c>
      <c r="S123" s="6">
        <f>IF(AND(D123&lt;=L$4,P123&lt;&gt;"Y"),IF(N123&lt;VLOOKUP(O123,Runners!A$5:CY$183,S$1,FALSE),IF(Y$2="zero",0,Y$2),0),0)</f>
        <v>0</v>
      </c>
      <c r="T123" s="6">
        <f t="shared" si="65"/>
        <v>0</v>
      </c>
      <c r="U123" s="2"/>
      <c r="V123" s="2" t="str">
        <f>IF(O123&lt;&gt;"",VLOOKUP(O123,Runners!DE$5:DR$183,V$1,FALSE),"")</f>
        <v/>
      </c>
      <c r="W123" s="19" t="str">
        <f t="shared" si="66"/>
        <v/>
      </c>
    </row>
    <row r="124" spans="2:23" x14ac:dyDescent="0.25">
      <c r="C124" s="3"/>
      <c r="D124" s="6">
        <f t="shared" si="52"/>
        <v>121</v>
      </c>
      <c r="E124" s="2"/>
      <c r="F124" s="2">
        <f t="shared" si="32"/>
        <v>0</v>
      </c>
      <c r="J124" s="1">
        <f t="shared" si="62"/>
        <v>0</v>
      </c>
      <c r="M124" s="8" t="str">
        <f t="shared" si="53"/>
        <v/>
      </c>
      <c r="N124" s="8" t="str">
        <f t="shared" si="54"/>
        <v/>
      </c>
      <c r="O124" s="1" t="str">
        <f t="shared" si="55"/>
        <v/>
      </c>
      <c r="P124" s="35" t="str">
        <f t="shared" si="56"/>
        <v/>
      </c>
      <c r="Q124" s="35" t="str">
        <f t="shared" si="63"/>
        <v/>
      </c>
      <c r="R124" s="6">
        <f t="shared" si="64"/>
        <v>0</v>
      </c>
      <c r="S124" s="6">
        <f>IF(AND(D124&lt;=L$4,P124&lt;&gt;"Y"),IF(N124&lt;VLOOKUP(O124,Runners!A$5:CY$183,S$1,FALSE),IF(Y$2="zero",0,Y$2),0),0)</f>
        <v>0</v>
      </c>
      <c r="T124" s="6">
        <f t="shared" si="65"/>
        <v>0</v>
      </c>
      <c r="U124" s="2"/>
      <c r="V124" s="2" t="str">
        <f>IF(O124&lt;&gt;"",VLOOKUP(O124,Runners!DE$5:DR$183,V$1,FALSE),"")</f>
        <v/>
      </c>
      <c r="W124" s="19" t="str">
        <f t="shared" si="66"/>
        <v/>
      </c>
    </row>
    <row r="125" spans="2:23" x14ac:dyDescent="0.25">
      <c r="C125" s="3"/>
      <c r="D125" s="6">
        <f t="shared" si="52"/>
        <v>122</v>
      </c>
      <c r="E125" s="2"/>
      <c r="F125" s="2">
        <f t="shared" si="32"/>
        <v>0</v>
      </c>
      <c r="J125" s="1">
        <f t="shared" si="62"/>
        <v>0</v>
      </c>
      <c r="M125" s="8" t="str">
        <f t="shared" si="53"/>
        <v/>
      </c>
      <c r="N125" s="8" t="str">
        <f t="shared" si="54"/>
        <v/>
      </c>
      <c r="O125" s="1" t="str">
        <f t="shared" si="55"/>
        <v/>
      </c>
      <c r="P125" s="35" t="str">
        <f t="shared" si="56"/>
        <v/>
      </c>
      <c r="Q125" s="35" t="str">
        <f t="shared" si="63"/>
        <v/>
      </c>
      <c r="R125" s="6">
        <f t="shared" si="64"/>
        <v>0</v>
      </c>
      <c r="S125" s="6">
        <f>IF(AND(D125&lt;=L$4,P125&lt;&gt;"Y"),IF(N125&lt;VLOOKUP(O125,Runners!A$5:CY$183,S$1,FALSE),IF(Y$2="zero",0,Y$2),0),0)</f>
        <v>0</v>
      </c>
      <c r="T125" s="6">
        <f t="shared" si="65"/>
        <v>0</v>
      </c>
      <c r="U125" s="2"/>
      <c r="V125" s="2" t="str">
        <f>IF(O125&lt;&gt;"",VLOOKUP(O125,Runners!DE$5:DR$183,V$1,FALSE),"")</f>
        <v/>
      </c>
      <c r="W125" s="19" t="str">
        <f t="shared" si="66"/>
        <v/>
      </c>
    </row>
    <row r="126" spans="2:23" x14ac:dyDescent="0.25">
      <c r="B126" s="3"/>
      <c r="C126" s="3"/>
      <c r="D126" s="6">
        <f t="shared" si="52"/>
        <v>123</v>
      </c>
      <c r="E126" s="2"/>
      <c r="F126" s="2">
        <f t="shared" si="32"/>
        <v>0</v>
      </c>
      <c r="J126" s="1">
        <f t="shared" si="62"/>
        <v>0</v>
      </c>
      <c r="M126" s="8" t="str">
        <f t="shared" si="53"/>
        <v/>
      </c>
      <c r="N126" s="8" t="str">
        <f t="shared" si="54"/>
        <v/>
      </c>
      <c r="O126" s="1" t="str">
        <f t="shared" si="55"/>
        <v/>
      </c>
      <c r="P126" s="35" t="str">
        <f t="shared" si="56"/>
        <v/>
      </c>
      <c r="Q126" s="35" t="str">
        <f t="shared" si="63"/>
        <v/>
      </c>
      <c r="R126" s="6">
        <f t="shared" si="64"/>
        <v>0</v>
      </c>
      <c r="S126" s="6">
        <f>IF(AND(D126&lt;=L$4,P126&lt;&gt;"Y"),IF(N126&lt;VLOOKUP(O126,Runners!A$5:CY$183,S$1,FALSE),IF(Y$2="zero",0,Y$2),0),0)</f>
        <v>0</v>
      </c>
      <c r="T126" s="6">
        <f t="shared" si="65"/>
        <v>0</v>
      </c>
      <c r="U126" s="2"/>
      <c r="V126" s="2" t="str">
        <f>IF(O126&lt;&gt;"",VLOOKUP(O126,Runners!DE$5:DR$183,V$1,FALSE),"")</f>
        <v/>
      </c>
      <c r="W126" s="19" t="str">
        <f t="shared" si="66"/>
        <v/>
      </c>
    </row>
    <row r="127" spans="2:23" x14ac:dyDescent="0.25">
      <c r="B127" s="3"/>
      <c r="C127" s="3"/>
      <c r="D127" s="6">
        <f t="shared" si="52"/>
        <v>124</v>
      </c>
      <c r="E127" s="2"/>
      <c r="F127" s="2">
        <f t="shared" si="32"/>
        <v>0</v>
      </c>
      <c r="J127" s="1">
        <f t="shared" si="62"/>
        <v>0</v>
      </c>
      <c r="M127" s="8" t="str">
        <f t="shared" si="53"/>
        <v/>
      </c>
      <c r="N127" s="8" t="str">
        <f t="shared" si="54"/>
        <v/>
      </c>
      <c r="O127" s="1" t="str">
        <f t="shared" si="55"/>
        <v/>
      </c>
      <c r="P127" s="35" t="str">
        <f t="shared" si="56"/>
        <v/>
      </c>
      <c r="Q127" s="35" t="str">
        <f t="shared" si="63"/>
        <v/>
      </c>
      <c r="R127" s="6">
        <f t="shared" si="64"/>
        <v>0</v>
      </c>
      <c r="S127" s="6">
        <f>IF(AND(D127&lt;=L$4,P127&lt;&gt;"Y"),IF(N127&lt;VLOOKUP(O127,Runners!A$5:CY$183,S$1,FALSE),IF(Y$2="zero",0,Y$2),0),0)</f>
        <v>0</v>
      </c>
      <c r="T127" s="6">
        <f t="shared" si="65"/>
        <v>0</v>
      </c>
      <c r="U127" s="2"/>
      <c r="V127" s="2" t="str">
        <f>IF(O127&lt;&gt;"",VLOOKUP(O127,Runners!DE$5:DR$183,V$1,FALSE),"")</f>
        <v/>
      </c>
      <c r="W127" s="19" t="str">
        <f t="shared" si="66"/>
        <v/>
      </c>
    </row>
    <row r="128" spans="2:23" x14ac:dyDescent="0.25">
      <c r="C128" s="3"/>
      <c r="D128" s="6">
        <f t="shared" si="52"/>
        <v>125</v>
      </c>
      <c r="E128" s="2"/>
      <c r="F128" s="2">
        <f t="shared" si="32"/>
        <v>0</v>
      </c>
      <c r="J128" s="1">
        <f t="shared" si="62"/>
        <v>0</v>
      </c>
      <c r="M128" s="8" t="str">
        <f t="shared" si="53"/>
        <v/>
      </c>
      <c r="N128" s="8" t="str">
        <f t="shared" si="54"/>
        <v/>
      </c>
      <c r="O128" s="1" t="str">
        <f t="shared" si="55"/>
        <v/>
      </c>
      <c r="P128" s="35" t="str">
        <f t="shared" si="56"/>
        <v/>
      </c>
      <c r="Q128" s="35" t="str">
        <f t="shared" si="63"/>
        <v/>
      </c>
      <c r="R128" s="6">
        <f t="shared" si="64"/>
        <v>0</v>
      </c>
      <c r="S128" s="6">
        <f>IF(AND(D128&lt;=L$4,P128&lt;&gt;"Y"),IF(N128&lt;VLOOKUP(O128,Runners!A$5:CY$183,S$1,FALSE),IF(Y$2="zero",0,Y$2),0),0)</f>
        <v>0</v>
      </c>
      <c r="T128" s="6">
        <f t="shared" si="65"/>
        <v>0</v>
      </c>
      <c r="U128" s="2"/>
      <c r="V128" s="2" t="str">
        <f>IF(O128&lt;&gt;"",VLOOKUP(O128,Runners!DE$5:DR$183,V$1,FALSE),"")</f>
        <v/>
      </c>
      <c r="W128" s="19" t="str">
        <f t="shared" si="66"/>
        <v/>
      </c>
    </row>
    <row r="129" spans="1:23" x14ac:dyDescent="0.25">
      <c r="C129" s="3"/>
      <c r="D129" s="6">
        <f t="shared" si="52"/>
        <v>126</v>
      </c>
      <c r="E129" s="2"/>
      <c r="F129" s="2">
        <f t="shared" si="32"/>
        <v>0</v>
      </c>
      <c r="J129" s="1">
        <f t="shared" si="62"/>
        <v>0</v>
      </c>
      <c r="M129" s="8" t="str">
        <f t="shared" si="53"/>
        <v/>
      </c>
      <c r="N129" s="8" t="str">
        <f t="shared" si="54"/>
        <v/>
      </c>
      <c r="O129" s="1" t="str">
        <f t="shared" si="55"/>
        <v/>
      </c>
      <c r="P129" s="35" t="str">
        <f t="shared" si="56"/>
        <v/>
      </c>
      <c r="Q129" s="35" t="str">
        <f t="shared" si="63"/>
        <v/>
      </c>
      <c r="R129" s="6">
        <f t="shared" si="64"/>
        <v>0</v>
      </c>
      <c r="S129" s="6">
        <f>IF(AND(D129&lt;=L$4,P129&lt;&gt;"Y"),IF(N129&lt;VLOOKUP(O129,Runners!A$5:CY$183,S$1,FALSE),IF(Y$2="zero",0,Y$2),0),0)</f>
        <v>0</v>
      </c>
      <c r="T129" s="6">
        <f t="shared" si="65"/>
        <v>0</v>
      </c>
      <c r="U129" s="2"/>
      <c r="V129" s="2" t="str">
        <f>IF(O129&lt;&gt;"",VLOOKUP(O129,Runners!DE$5:DR$183,V$1,FALSE),"")</f>
        <v/>
      </c>
      <c r="W129" s="19" t="str">
        <f t="shared" si="66"/>
        <v/>
      </c>
    </row>
    <row r="130" spans="1:23" x14ac:dyDescent="0.25">
      <c r="B130" s="3"/>
      <c r="C130" s="3"/>
      <c r="D130" s="6">
        <f t="shared" si="52"/>
        <v>127</v>
      </c>
      <c r="E130" s="2"/>
      <c r="F130" s="2">
        <f t="shared" si="32"/>
        <v>0</v>
      </c>
      <c r="J130" s="1">
        <f t="shared" si="62"/>
        <v>0</v>
      </c>
      <c r="M130" s="8" t="str">
        <f t="shared" si="53"/>
        <v/>
      </c>
      <c r="N130" s="8" t="str">
        <f t="shared" si="54"/>
        <v/>
      </c>
      <c r="O130" s="1" t="str">
        <f t="shared" si="55"/>
        <v/>
      </c>
      <c r="P130" s="35" t="str">
        <f t="shared" si="56"/>
        <v/>
      </c>
      <c r="Q130" s="35" t="str">
        <f t="shared" si="63"/>
        <v/>
      </c>
      <c r="R130" s="6">
        <f t="shared" si="64"/>
        <v>0</v>
      </c>
      <c r="S130" s="6">
        <f>IF(AND(D130&lt;=L$4,P130&lt;&gt;"Y"),IF(N130&lt;VLOOKUP(O130,Runners!A$5:CY$183,S$1,FALSE),IF(Y$2="zero",0,Y$2),0),0)</f>
        <v>0</v>
      </c>
      <c r="T130" s="6">
        <f t="shared" si="65"/>
        <v>0</v>
      </c>
      <c r="U130" s="2"/>
      <c r="V130" s="2" t="str">
        <f>IF(O130&lt;&gt;"",VLOOKUP(O130,Runners!DE$5:DR$183,V$1,FALSE),"")</f>
        <v/>
      </c>
      <c r="W130" s="19" t="str">
        <f t="shared" si="66"/>
        <v/>
      </c>
    </row>
    <row r="131" spans="1:23" x14ac:dyDescent="0.25">
      <c r="C131" s="3"/>
      <c r="D131" s="6">
        <f t="shared" si="52"/>
        <v>128</v>
      </c>
      <c r="E131" s="2"/>
      <c r="F131" s="2">
        <f t="shared" si="32"/>
        <v>0</v>
      </c>
      <c r="J131" s="1">
        <f t="shared" si="62"/>
        <v>0</v>
      </c>
      <c r="M131" s="8" t="str">
        <f t="shared" ref="M131:M162" si="67">IF(D131&lt;=L$4,SMALL(E$4:E$207,D131),"")</f>
        <v/>
      </c>
      <c r="N131" s="8" t="str">
        <f t="shared" ref="N131:N162" si="68">IF(D131&lt;=L$4,VLOOKUP(M131,E$4:F$207,2,FALSE),"")</f>
        <v/>
      </c>
      <c r="O131" s="1" t="str">
        <f t="shared" ref="O131:O162" si="69">IF(D131&lt;=L$4,VLOOKUP(M131,E$4:J$207,6,FALSE),"")</f>
        <v/>
      </c>
      <c r="P131" s="35" t="str">
        <f t="shared" ref="P131:P162" si="70">IF(D131&lt;=L$4,VLOOKUP(O131,A$4:B$207,2,FALSE),"")</f>
        <v/>
      </c>
      <c r="Q131" s="35" t="str">
        <f t="shared" si="63"/>
        <v/>
      </c>
      <c r="R131" s="6">
        <f t="shared" si="64"/>
        <v>0</v>
      </c>
      <c r="S131" s="6">
        <f>IF(AND(D131&lt;=L$4,P131&lt;&gt;"Y"),IF(N131&lt;VLOOKUP(O131,Runners!A$5:CY$183,S$1,FALSE),IF(Y$2="zero",0,Y$2),0),0)</f>
        <v>0</v>
      </c>
      <c r="T131" s="6">
        <f t="shared" si="65"/>
        <v>0</v>
      </c>
      <c r="U131" s="2"/>
      <c r="V131" s="2" t="str">
        <f>IF(O131&lt;&gt;"",VLOOKUP(O131,Runners!DE$5:DR$183,V$1,FALSE),"")</f>
        <v/>
      </c>
      <c r="W131" s="19" t="str">
        <f t="shared" si="66"/>
        <v/>
      </c>
    </row>
    <row r="132" spans="1:23" x14ac:dyDescent="0.25">
      <c r="B132" s="3"/>
      <c r="C132" s="3">
        <f>IF(A132&lt;&gt;"",VLOOKUP(A132,Runners!A$5:AX$183,C$1,FALSE),0)</f>
        <v>0</v>
      </c>
      <c r="D132" s="6">
        <f t="shared" si="52"/>
        <v>129</v>
      </c>
      <c r="E132" s="2"/>
      <c r="F132" s="2">
        <f t="shared" ref="F132:F137" si="71">IF(E132&gt;0,E132-C132,0)</f>
        <v>0</v>
      </c>
      <c r="J132" s="1">
        <f t="shared" ref="J132:J137" si="72">A132</f>
        <v>0</v>
      </c>
      <c r="M132" s="8" t="str">
        <f t="shared" si="67"/>
        <v/>
      </c>
      <c r="N132" s="8" t="str">
        <f t="shared" si="68"/>
        <v/>
      </c>
      <c r="O132" s="1" t="str">
        <f t="shared" si="69"/>
        <v/>
      </c>
      <c r="P132" s="35" t="str">
        <f t="shared" si="70"/>
        <v/>
      </c>
      <c r="Q132" s="35" t="str">
        <f t="shared" ref="Q132:Q137" si="73">IF(D132&lt;=L$4,IF(P132="Y",Q131,Q131-1),"")</f>
        <v/>
      </c>
      <c r="R132" s="6">
        <f t="shared" ref="R132:R137" si="74">IF(Q132=Q131,0,IF(Q132&gt;0,Q132,1))</f>
        <v>0</v>
      </c>
      <c r="S132" s="6">
        <f>IF(AND(D132&lt;=L$4,P132&lt;&gt;"Y"),IF(N132&lt;VLOOKUP(O132,Runners!A$5:CY$183,S$1,FALSE),IF(Y$2="zero",0,Y$2),0),0)</f>
        <v>0</v>
      </c>
      <c r="T132" s="6">
        <f t="shared" ref="T132:T137" si="75">IF(AND(D132&lt;=L$4,P132&lt;&gt;"Y"),S132+R132,0)</f>
        <v>0</v>
      </c>
      <c r="U132" s="2"/>
      <c r="V132" s="2" t="str">
        <f>IF(O132&lt;&gt;"",VLOOKUP(O132,Runners!DE$5:DR$183,V$1,FALSE),"")</f>
        <v/>
      </c>
      <c r="W132" s="19" t="str">
        <f t="shared" ref="W132:W137" si="76">IF(O132&lt;&gt;"",(V132-N132)/V132,"")</f>
        <v/>
      </c>
    </row>
    <row r="133" spans="1:23" x14ac:dyDescent="0.25">
      <c r="C133" s="3">
        <f>IF(A133&lt;&gt;"",VLOOKUP(A133,Runners!A$5:AX$183,C$1,FALSE),0)</f>
        <v>0</v>
      </c>
      <c r="D133" s="6">
        <f t="shared" si="52"/>
        <v>130</v>
      </c>
      <c r="E133" s="2"/>
      <c r="F133" s="2">
        <f t="shared" si="71"/>
        <v>0</v>
      </c>
      <c r="J133" s="1">
        <f t="shared" si="72"/>
        <v>0</v>
      </c>
      <c r="M133" s="8" t="str">
        <f t="shared" si="67"/>
        <v/>
      </c>
      <c r="N133" s="8" t="str">
        <f t="shared" si="68"/>
        <v/>
      </c>
      <c r="O133" s="1" t="str">
        <f t="shared" si="69"/>
        <v/>
      </c>
      <c r="P133" s="35" t="str">
        <f t="shared" si="70"/>
        <v/>
      </c>
      <c r="Q133" s="35" t="str">
        <f t="shared" si="73"/>
        <v/>
      </c>
      <c r="R133" s="6">
        <f t="shared" si="74"/>
        <v>0</v>
      </c>
      <c r="S133" s="6">
        <f>IF(AND(D133&lt;=L$4,P133&lt;&gt;"Y"),IF(N133&lt;VLOOKUP(O133,Runners!A$5:CY$183,S$1,FALSE),IF(Y$2="zero",0,Y$2),0),0)</f>
        <v>0</v>
      </c>
      <c r="T133" s="6">
        <f t="shared" si="75"/>
        <v>0</v>
      </c>
      <c r="U133" s="2"/>
      <c r="V133" s="2" t="str">
        <f>IF(O133&lt;&gt;"",VLOOKUP(O133,Runners!DE$5:DR$183,V$1,FALSE),"")</f>
        <v/>
      </c>
      <c r="W133" s="19" t="str">
        <f t="shared" si="76"/>
        <v/>
      </c>
    </row>
    <row r="134" spans="1:23" x14ac:dyDescent="0.25">
      <c r="C134" s="3">
        <f>IF(A134&lt;&gt;"",VLOOKUP(A134,Runners!A$5:AX$183,C$1,FALSE),0)</f>
        <v>0</v>
      </c>
      <c r="D134" s="6">
        <f t="shared" si="52"/>
        <v>131</v>
      </c>
      <c r="E134" s="2"/>
      <c r="F134" s="2">
        <f t="shared" si="71"/>
        <v>0</v>
      </c>
      <c r="J134" s="1">
        <f t="shared" si="72"/>
        <v>0</v>
      </c>
      <c r="M134" s="8" t="str">
        <f t="shared" si="67"/>
        <v/>
      </c>
      <c r="N134" s="8" t="str">
        <f t="shared" si="68"/>
        <v/>
      </c>
      <c r="O134" s="1" t="str">
        <f t="shared" si="69"/>
        <v/>
      </c>
      <c r="P134" s="35" t="str">
        <f t="shared" si="70"/>
        <v/>
      </c>
      <c r="Q134" s="35" t="str">
        <f t="shared" si="73"/>
        <v/>
      </c>
      <c r="R134" s="6">
        <f t="shared" si="74"/>
        <v>0</v>
      </c>
      <c r="S134" s="6">
        <f>IF(AND(D134&lt;=L$4,P134&lt;&gt;"Y"),IF(N134&lt;VLOOKUP(O134,Runners!A$5:CY$183,S$1,FALSE),IF(Y$2="zero",0,Y$2),0),0)</f>
        <v>0</v>
      </c>
      <c r="T134" s="6">
        <f t="shared" si="75"/>
        <v>0</v>
      </c>
      <c r="U134" s="2"/>
      <c r="V134" s="2" t="str">
        <f>IF(O134&lt;&gt;"",VLOOKUP(O134,Runners!DE$5:DR$183,V$1,FALSE),"")</f>
        <v/>
      </c>
      <c r="W134" s="19" t="str">
        <f t="shared" si="76"/>
        <v/>
      </c>
    </row>
    <row r="135" spans="1:23" x14ac:dyDescent="0.25">
      <c r="C135" s="3">
        <f>IF(A135&lt;&gt;"",VLOOKUP(A135,Runners!A$5:AX$183,C$1,FALSE),0)</f>
        <v>0</v>
      </c>
      <c r="D135" s="6">
        <f t="shared" si="52"/>
        <v>132</v>
      </c>
      <c r="E135" s="2"/>
      <c r="F135" s="2">
        <f t="shared" si="71"/>
        <v>0</v>
      </c>
      <c r="J135" s="1">
        <f t="shared" si="72"/>
        <v>0</v>
      </c>
      <c r="M135" s="8" t="str">
        <f t="shared" si="67"/>
        <v/>
      </c>
      <c r="N135" s="8" t="str">
        <f t="shared" si="68"/>
        <v/>
      </c>
      <c r="O135" s="1" t="str">
        <f t="shared" si="69"/>
        <v/>
      </c>
      <c r="P135" s="35" t="str">
        <f t="shared" si="70"/>
        <v/>
      </c>
      <c r="Q135" s="35" t="str">
        <f t="shared" si="73"/>
        <v/>
      </c>
      <c r="R135" s="6">
        <f t="shared" si="74"/>
        <v>0</v>
      </c>
      <c r="S135" s="6">
        <f>IF(AND(D135&lt;=L$4,P135&lt;&gt;"Y"),IF(N135&lt;VLOOKUP(O135,Runners!A$5:CY$183,S$1,FALSE),IF(Y$2="zero",0,Y$2),0),0)</f>
        <v>0</v>
      </c>
      <c r="T135" s="6">
        <f t="shared" si="75"/>
        <v>0</v>
      </c>
      <c r="U135" s="2"/>
      <c r="V135" s="2" t="str">
        <f>IF(O135&lt;&gt;"",VLOOKUP(O135,Runners!DE$5:DR$183,V$1,FALSE),"")</f>
        <v/>
      </c>
      <c r="W135" s="19" t="str">
        <f t="shared" si="76"/>
        <v/>
      </c>
    </row>
    <row r="136" spans="1:23" x14ac:dyDescent="0.25">
      <c r="C136" s="3">
        <f>IF(A136&lt;&gt;"",VLOOKUP(A136,Runners!A$5:AX$183,C$1,FALSE),0)</f>
        <v>0</v>
      </c>
      <c r="D136" s="6">
        <f t="shared" si="52"/>
        <v>133</v>
      </c>
      <c r="E136" s="2"/>
      <c r="F136" s="2">
        <f t="shared" si="71"/>
        <v>0</v>
      </c>
      <c r="J136" s="1">
        <f t="shared" si="72"/>
        <v>0</v>
      </c>
      <c r="M136" s="8" t="str">
        <f t="shared" si="67"/>
        <v/>
      </c>
      <c r="N136" s="8" t="str">
        <f t="shared" si="68"/>
        <v/>
      </c>
      <c r="O136" s="1" t="str">
        <f t="shared" si="69"/>
        <v/>
      </c>
      <c r="P136" s="35" t="str">
        <f t="shared" si="70"/>
        <v/>
      </c>
      <c r="Q136" s="35" t="str">
        <f t="shared" si="73"/>
        <v/>
      </c>
      <c r="R136" s="6">
        <f t="shared" si="74"/>
        <v>0</v>
      </c>
      <c r="S136" s="6">
        <f>IF(AND(D136&lt;=L$4,P136&lt;&gt;"Y"),IF(N136&lt;VLOOKUP(O136,Runners!A$5:CY$183,S$1,FALSE),IF(Y$2="zero",0,Y$2),0),0)</f>
        <v>0</v>
      </c>
      <c r="T136" s="6">
        <f t="shared" si="75"/>
        <v>0</v>
      </c>
      <c r="U136" s="2"/>
      <c r="V136" s="2" t="str">
        <f>IF(O136&lt;&gt;"",VLOOKUP(O136,Runners!DE$5:DR$183,V$1,FALSE),"")</f>
        <v/>
      </c>
      <c r="W136" s="19" t="str">
        <f t="shared" si="76"/>
        <v/>
      </c>
    </row>
    <row r="137" spans="1:23" x14ac:dyDescent="0.25">
      <c r="C137" s="3">
        <f>IF(A137&lt;&gt;"",VLOOKUP(A137,Runners!A$5:AX$183,C$1,FALSE),0)</f>
        <v>0</v>
      </c>
      <c r="D137" s="6">
        <f t="shared" si="52"/>
        <v>134</v>
      </c>
      <c r="E137" s="2"/>
      <c r="F137" s="2">
        <f t="shared" si="71"/>
        <v>0</v>
      </c>
      <c r="J137" s="1">
        <f t="shared" si="72"/>
        <v>0</v>
      </c>
      <c r="M137" s="8" t="str">
        <f t="shared" si="67"/>
        <v/>
      </c>
      <c r="N137" s="8" t="str">
        <f t="shared" si="68"/>
        <v/>
      </c>
      <c r="O137" s="1" t="str">
        <f t="shared" si="69"/>
        <v/>
      </c>
      <c r="P137" s="35" t="str">
        <f t="shared" si="70"/>
        <v/>
      </c>
      <c r="Q137" s="35" t="str">
        <f t="shared" si="73"/>
        <v/>
      </c>
      <c r="R137" s="6">
        <f t="shared" si="74"/>
        <v>0</v>
      </c>
      <c r="S137" s="6">
        <f>IF(AND(D137&lt;=L$4,P137&lt;&gt;"Y"),IF(N137&lt;VLOOKUP(O137,Runners!A$5:CY$183,S$1,FALSE),IF(Y$2="zero",0,Y$2),0),0)</f>
        <v>0</v>
      </c>
      <c r="T137" s="6">
        <f t="shared" si="75"/>
        <v>0</v>
      </c>
      <c r="U137" s="2"/>
      <c r="V137" s="2" t="str">
        <f>IF(O137&lt;&gt;"",VLOOKUP(O137,Runners!DE$5:DR$183,V$1,FALSE),"")</f>
        <v/>
      </c>
      <c r="W137" s="19" t="str">
        <f t="shared" si="76"/>
        <v/>
      </c>
    </row>
    <row r="138" spans="1:23" x14ac:dyDescent="0.25">
      <c r="C138" s="3">
        <f>IF(A138&lt;&gt;"",VLOOKUP(A138,Runners!A$5:AX$183,C$1,FALSE),0)</f>
        <v>0</v>
      </c>
      <c r="D138" s="6">
        <f t="shared" si="52"/>
        <v>135</v>
      </c>
      <c r="E138" s="2"/>
      <c r="F138" s="2">
        <f t="shared" ref="F138:F141" si="77">IF(E138&gt;0,E138-C138,0)</f>
        <v>0</v>
      </c>
      <c r="J138" s="1">
        <f t="shared" ref="J138:J141" si="78">A138</f>
        <v>0</v>
      </c>
      <c r="M138" s="8" t="str">
        <f t="shared" si="67"/>
        <v/>
      </c>
      <c r="N138" s="8" t="str">
        <f t="shared" si="68"/>
        <v/>
      </c>
      <c r="O138" s="1" t="str">
        <f t="shared" si="69"/>
        <v/>
      </c>
      <c r="P138" s="35" t="str">
        <f t="shared" si="70"/>
        <v/>
      </c>
      <c r="Q138" s="35" t="str">
        <f t="shared" ref="Q138:Q141" si="79">IF(D138&lt;=L$4,IF(P138="Y",Q137,Q137-1),"")</f>
        <v/>
      </c>
      <c r="R138" s="6">
        <f t="shared" ref="R138:R141" si="80">IF(Q138=Q137,0,IF(Q138&gt;0,Q138,1))</f>
        <v>0</v>
      </c>
      <c r="S138" s="6">
        <f>IF(AND(D138&lt;=L$4,P138&lt;&gt;"Y"),IF(N138&lt;VLOOKUP(O138,Runners!A$5:CY$183,S$1,FALSE),IF(Y$2="zero",0,Y$2),0),0)</f>
        <v>0</v>
      </c>
      <c r="T138" s="6">
        <f t="shared" ref="T138:T141" si="81">IF(AND(D138&lt;=L$4,P138&lt;&gt;"Y"),S138+R138,0)</f>
        <v>0</v>
      </c>
      <c r="U138" s="2"/>
      <c r="V138" s="2" t="str">
        <f>IF(O138&lt;&gt;"",VLOOKUP(O138,Runners!DE$5:DR$183,V$1,FALSE),"")</f>
        <v/>
      </c>
      <c r="W138" s="19" t="str">
        <f t="shared" ref="W138:W141" si="82">IF(O138&lt;&gt;"",(V138-N138)/V138,"")</f>
        <v/>
      </c>
    </row>
    <row r="139" spans="1:23" x14ac:dyDescent="0.25">
      <c r="A139" s="36"/>
      <c r="C139" s="3">
        <f>IF(A139&lt;&gt;"",VLOOKUP(A139,Runners!A$5:AX$183,C$1,FALSE),0)</f>
        <v>0</v>
      </c>
      <c r="D139" s="6">
        <f t="shared" si="52"/>
        <v>136</v>
      </c>
      <c r="E139" s="2"/>
      <c r="F139" s="2">
        <f t="shared" si="77"/>
        <v>0</v>
      </c>
      <c r="J139" s="1">
        <f t="shared" si="78"/>
        <v>0</v>
      </c>
      <c r="M139" s="8" t="str">
        <f t="shared" si="67"/>
        <v/>
      </c>
      <c r="N139" s="8" t="str">
        <f t="shared" si="68"/>
        <v/>
      </c>
      <c r="O139" s="1" t="str">
        <f t="shared" si="69"/>
        <v/>
      </c>
      <c r="P139" s="35" t="str">
        <f t="shared" si="70"/>
        <v/>
      </c>
      <c r="Q139" s="35" t="str">
        <f t="shared" si="79"/>
        <v/>
      </c>
      <c r="R139" s="6">
        <f t="shared" si="80"/>
        <v>0</v>
      </c>
      <c r="S139" s="6">
        <f>IF(AND(D139&lt;=L$4,P139&lt;&gt;"Y"),IF(N139&lt;VLOOKUP(O139,Runners!A$5:CY$183,S$1,FALSE),IF(Y$2="zero",0,Y$2),0),0)</f>
        <v>0</v>
      </c>
      <c r="T139" s="6">
        <f t="shared" si="81"/>
        <v>0</v>
      </c>
      <c r="U139" s="2"/>
      <c r="V139" s="2" t="str">
        <f>IF(O139&lt;&gt;"",VLOOKUP(O139,Runners!DE$5:DR$183,V$1,FALSE),"")</f>
        <v/>
      </c>
      <c r="W139" s="19" t="str">
        <f t="shared" si="82"/>
        <v/>
      </c>
    </row>
    <row r="140" spans="1:23" x14ac:dyDescent="0.25">
      <c r="C140" s="3">
        <f>IF(A140&lt;&gt;"",VLOOKUP(A140,Runners!A$5:AX$183,C$1,FALSE),0)</f>
        <v>0</v>
      </c>
      <c r="D140" s="6">
        <f t="shared" si="52"/>
        <v>137</v>
      </c>
      <c r="E140" s="2"/>
      <c r="F140" s="2">
        <f t="shared" si="77"/>
        <v>0</v>
      </c>
      <c r="J140" s="1">
        <f t="shared" si="78"/>
        <v>0</v>
      </c>
      <c r="M140" s="8" t="str">
        <f t="shared" si="67"/>
        <v/>
      </c>
      <c r="N140" s="8" t="str">
        <f t="shared" si="68"/>
        <v/>
      </c>
      <c r="O140" s="1" t="str">
        <f t="shared" si="69"/>
        <v/>
      </c>
      <c r="P140" s="35" t="str">
        <f t="shared" si="70"/>
        <v/>
      </c>
      <c r="Q140" s="35" t="str">
        <f t="shared" si="79"/>
        <v/>
      </c>
      <c r="R140" s="6">
        <f t="shared" si="80"/>
        <v>0</v>
      </c>
      <c r="S140" s="6">
        <f>IF(AND(D140&lt;=L$4,P140&lt;&gt;"Y"),IF(N140&lt;VLOOKUP(O140,Runners!A$5:CY$183,S$1,FALSE),IF(Y$2="zero",0,Y$2),0),0)</f>
        <v>0</v>
      </c>
      <c r="T140" s="6">
        <f t="shared" si="81"/>
        <v>0</v>
      </c>
      <c r="U140" s="2"/>
      <c r="V140" s="2" t="str">
        <f>IF(O140&lt;&gt;"",VLOOKUP(O140,Runners!DE$5:DR$183,V$1,FALSE),"")</f>
        <v/>
      </c>
      <c r="W140" s="19" t="str">
        <f t="shared" si="82"/>
        <v/>
      </c>
    </row>
    <row r="141" spans="1:23" x14ac:dyDescent="0.25">
      <c r="C141" s="3">
        <f>IF(A141&lt;&gt;"",VLOOKUP(A141,Runners!A$5:AX$183,C$1,FALSE),0)</f>
        <v>0</v>
      </c>
      <c r="D141" s="6">
        <f t="shared" si="52"/>
        <v>138</v>
      </c>
      <c r="E141" s="2"/>
      <c r="F141" s="2">
        <f t="shared" si="77"/>
        <v>0</v>
      </c>
      <c r="J141" s="1">
        <f t="shared" si="78"/>
        <v>0</v>
      </c>
      <c r="M141" s="8" t="str">
        <f t="shared" si="67"/>
        <v/>
      </c>
      <c r="N141" s="8" t="str">
        <f t="shared" si="68"/>
        <v/>
      </c>
      <c r="O141" s="1" t="str">
        <f t="shared" si="69"/>
        <v/>
      </c>
      <c r="P141" s="35" t="str">
        <f t="shared" si="70"/>
        <v/>
      </c>
      <c r="Q141" s="35" t="str">
        <f t="shared" si="79"/>
        <v/>
      </c>
      <c r="R141" s="6">
        <f t="shared" si="80"/>
        <v>0</v>
      </c>
      <c r="S141" s="6">
        <f>IF(AND(D141&lt;=L$4,P141&lt;&gt;"Y"),IF(N141&lt;VLOOKUP(O141,Runners!A$5:CY$183,S$1,FALSE),IF(Y$2="zero",0,Y$2),0),0)</f>
        <v>0</v>
      </c>
      <c r="T141" s="6">
        <f t="shared" si="81"/>
        <v>0</v>
      </c>
      <c r="U141" s="2"/>
      <c r="V141" s="2" t="str">
        <f>IF(O141&lt;&gt;"",VLOOKUP(O141,Runners!DE$5:DR$183,V$1,FALSE),"")</f>
        <v/>
      </c>
      <c r="W141" s="19" t="str">
        <f t="shared" si="82"/>
        <v/>
      </c>
    </row>
    <row r="142" spans="1:23" x14ac:dyDescent="0.25">
      <c r="C142" s="3">
        <f>IF(A142&lt;&gt;"",VLOOKUP(A142,Runners!A$5:AX$183,C$1,FALSE),0)</f>
        <v>0</v>
      </c>
      <c r="D142" s="6">
        <f t="shared" si="52"/>
        <v>139</v>
      </c>
      <c r="E142" s="2"/>
      <c r="F142" s="2">
        <f>IF(E142&gt;0,E142-C142,0)</f>
        <v>0</v>
      </c>
      <c r="J142" s="1">
        <f>A142</f>
        <v>0</v>
      </c>
      <c r="M142" s="8" t="str">
        <f t="shared" si="67"/>
        <v/>
      </c>
      <c r="N142" s="8" t="str">
        <f t="shared" si="68"/>
        <v/>
      </c>
      <c r="O142" s="1" t="str">
        <f t="shared" si="69"/>
        <v/>
      </c>
      <c r="P142" s="35" t="str">
        <f t="shared" si="70"/>
        <v/>
      </c>
      <c r="Q142" s="35" t="str">
        <f>IF(D142&lt;=L$4,IF(P142="Y",Q141,Q141-1),"")</f>
        <v/>
      </c>
      <c r="R142" s="6">
        <f>IF(Q142=Q141,0,IF(Q142&gt;0,Q142,1))</f>
        <v>0</v>
      </c>
      <c r="S142" s="6">
        <f>IF(AND(D142&lt;=L$4,P142&lt;&gt;"Y"),IF(N142&lt;VLOOKUP(O142,Runners!A$5:CY$183,S$1,FALSE),IF(Y$2="zero",0,Y$2),0),0)</f>
        <v>0</v>
      </c>
      <c r="T142" s="6">
        <f>IF(AND(D142&lt;=L$4,P142&lt;&gt;"Y"),S142+R142,0)</f>
        <v>0</v>
      </c>
      <c r="U142" s="2"/>
      <c r="V142" s="2" t="str">
        <f>IF(O142&lt;&gt;"",VLOOKUP(O142,Runners!DE$5:DR$183,V$1,FALSE),"")</f>
        <v/>
      </c>
      <c r="W142" s="19" t="str">
        <f>IF(O142&lt;&gt;"",(V142-N142)/V142,"")</f>
        <v/>
      </c>
    </row>
    <row r="143" spans="1:23" x14ac:dyDescent="0.25">
      <c r="B143" s="3"/>
      <c r="C143" s="3">
        <f>IF(A143&lt;&gt;"",VLOOKUP(A143,Runners!A$5:AX$183,C$1,FALSE),0)</f>
        <v>0</v>
      </c>
      <c r="D143" s="6">
        <f t="shared" si="52"/>
        <v>140</v>
      </c>
      <c r="E143" s="2"/>
      <c r="F143" s="2">
        <f>IF(E143&gt;0,E143-C143,0)</f>
        <v>0</v>
      </c>
      <c r="J143" s="1">
        <f>A143</f>
        <v>0</v>
      </c>
      <c r="M143" s="8" t="str">
        <f t="shared" si="67"/>
        <v/>
      </c>
      <c r="N143" s="8" t="str">
        <f t="shared" si="68"/>
        <v/>
      </c>
      <c r="O143" s="1" t="str">
        <f t="shared" si="69"/>
        <v/>
      </c>
      <c r="P143" s="35" t="str">
        <f t="shared" si="70"/>
        <v/>
      </c>
      <c r="Q143" s="35" t="str">
        <f>IF(D143&lt;=L$4,IF(P143="Y",Q142,Q142-1),"")</f>
        <v/>
      </c>
      <c r="R143" s="6">
        <f>IF(Q143=Q142,0,IF(Q143&gt;0,Q143,1))</f>
        <v>0</v>
      </c>
      <c r="S143" s="6">
        <f>IF(AND(D143&lt;=L$4,P143&lt;&gt;"Y"),IF(N143&lt;VLOOKUP(O143,Runners!A$5:CY$183,S$1,FALSE),IF(Y$2="zero",0,Y$2),0),0)</f>
        <v>0</v>
      </c>
      <c r="T143" s="6">
        <f>IF(AND(D143&lt;=L$4,P143&lt;&gt;"Y"),S143+R143,0)</f>
        <v>0</v>
      </c>
      <c r="U143" s="2"/>
      <c r="V143" s="2" t="str">
        <f>IF(O143&lt;&gt;"",VLOOKUP(O143,Runners!DE$5:DR$183,V$1,FALSE),"")</f>
        <v/>
      </c>
      <c r="W143" s="19" t="str">
        <f>IF(O143&lt;&gt;"",(V143-N143)/V143,"")</f>
        <v/>
      </c>
    </row>
    <row r="144" spans="1:23" x14ac:dyDescent="0.25">
      <c r="C144" s="3">
        <f>IF(A144&lt;&gt;"",VLOOKUP(A144,Runners!A$5:AX$183,C$1,FALSE),0)</f>
        <v>0</v>
      </c>
      <c r="D144" s="6">
        <f t="shared" si="52"/>
        <v>141</v>
      </c>
      <c r="E144" s="2"/>
      <c r="F144" s="2">
        <f>IF(E144&gt;0,E144-C144,0)</f>
        <v>0</v>
      </c>
      <c r="J144" s="1">
        <f>A144</f>
        <v>0</v>
      </c>
      <c r="M144" s="8" t="str">
        <f t="shared" si="67"/>
        <v/>
      </c>
      <c r="N144" s="8" t="str">
        <f t="shared" si="68"/>
        <v/>
      </c>
      <c r="O144" s="1" t="str">
        <f t="shared" si="69"/>
        <v/>
      </c>
      <c r="P144" s="35" t="str">
        <f t="shared" si="70"/>
        <v/>
      </c>
      <c r="Q144" s="35" t="str">
        <f>IF(D144&lt;=L$4,IF(P144="Y",Q143,Q143-1),"")</f>
        <v/>
      </c>
      <c r="R144" s="6">
        <f>IF(Q144=Q143,0,IF(Q144&gt;0,Q144,1))</f>
        <v>0</v>
      </c>
      <c r="S144" s="6">
        <f>IF(AND(D144&lt;=L$4,P144&lt;&gt;"Y"),IF(N144&lt;VLOOKUP(O144,Runners!A$5:CY$183,S$1,FALSE),IF(Y$2="zero",0,Y$2),0),0)</f>
        <v>0</v>
      </c>
      <c r="T144" s="6">
        <f>IF(AND(D144&lt;=L$4,P144&lt;&gt;"Y"),S144+R144,0)</f>
        <v>0</v>
      </c>
      <c r="U144" s="2"/>
      <c r="V144" s="2" t="str">
        <f>IF(O144&lt;&gt;"",VLOOKUP(O144,Runners!DE$5:DR$183,V$1,FALSE),"")</f>
        <v/>
      </c>
      <c r="W144" s="19" t="str">
        <f>IF(O144&lt;&gt;"",(V144-N144)/V144,"")</f>
        <v/>
      </c>
    </row>
    <row r="145" spans="2:23" x14ac:dyDescent="0.25">
      <c r="C145" s="3">
        <f>IF(A145&lt;&gt;"",VLOOKUP(A145,Runners!A$5:AX$183,C$1,FALSE),0)</f>
        <v>0</v>
      </c>
      <c r="D145" s="6">
        <f t="shared" si="52"/>
        <v>142</v>
      </c>
      <c r="E145" s="2"/>
      <c r="F145" s="2">
        <f>IF(E145&gt;0,E145-C145,0)</f>
        <v>0</v>
      </c>
      <c r="J145" s="1">
        <f>A145</f>
        <v>0</v>
      </c>
      <c r="M145" s="8" t="str">
        <f t="shared" si="67"/>
        <v/>
      </c>
      <c r="N145" s="8" t="str">
        <f t="shared" si="68"/>
        <v/>
      </c>
      <c r="O145" s="1" t="str">
        <f t="shared" si="69"/>
        <v/>
      </c>
      <c r="P145" s="35" t="str">
        <f t="shared" si="70"/>
        <v/>
      </c>
      <c r="Q145" s="35" t="str">
        <f>IF(D145&lt;=L$4,IF(P145="Y",Q144,Q144-1),"")</f>
        <v/>
      </c>
      <c r="R145" s="6">
        <f>IF(Q145=Q144,0,IF(Q145&gt;0,Q145,1))</f>
        <v>0</v>
      </c>
      <c r="S145" s="6">
        <f>IF(AND(D145&lt;=L$4,P145&lt;&gt;"Y"),IF(N145&lt;VLOOKUP(O145,Runners!A$5:CY$183,S$1,FALSE),IF(Y$2="zero",0,Y$2),0),0)</f>
        <v>0</v>
      </c>
      <c r="T145" s="6">
        <f>IF(AND(D145&lt;=L$4,P145&lt;&gt;"Y"),S145+R145,0)</f>
        <v>0</v>
      </c>
      <c r="U145" s="2"/>
      <c r="V145" s="2" t="str">
        <f>IF(O145&lt;&gt;"",VLOOKUP(O145,Runners!DE$5:DR$183,V$1,FALSE),"")</f>
        <v/>
      </c>
      <c r="W145" s="19" t="str">
        <f>IF(O145&lt;&gt;"",(V145-N145)/V145,"")</f>
        <v/>
      </c>
    </row>
    <row r="146" spans="2:23" x14ac:dyDescent="0.25">
      <c r="C146" s="3">
        <f>IF(A146&lt;&gt;"",VLOOKUP(A146,Runners!A$5:AX$183,C$1,FALSE),0)</f>
        <v>0</v>
      </c>
      <c r="D146" s="6">
        <f t="shared" si="52"/>
        <v>143</v>
      </c>
      <c r="E146" s="2"/>
      <c r="F146" s="2">
        <f>IF(E146&gt;0,E146-C146,0)</f>
        <v>0</v>
      </c>
      <c r="J146" s="1">
        <f>A146</f>
        <v>0</v>
      </c>
      <c r="M146" s="8" t="str">
        <f t="shared" si="67"/>
        <v/>
      </c>
      <c r="N146" s="8" t="str">
        <f t="shared" si="68"/>
        <v/>
      </c>
      <c r="O146" s="1" t="str">
        <f t="shared" si="69"/>
        <v/>
      </c>
      <c r="P146" s="35" t="str">
        <f t="shared" si="70"/>
        <v/>
      </c>
      <c r="Q146" s="35" t="str">
        <f>IF(D146&lt;=L$4,IF(P146="Y",Q145,Q145-1),"")</f>
        <v/>
      </c>
      <c r="R146" s="6">
        <f>IF(Q146=Q145,0,IF(Q146&gt;0,Q146,1))</f>
        <v>0</v>
      </c>
      <c r="S146" s="6">
        <f>IF(AND(D146&lt;=L$4,P146&lt;&gt;"Y"),IF(N146&lt;VLOOKUP(O146,Runners!A$5:CY$183,S$1,FALSE),IF(Y$2="zero",0,Y$2),0),0)</f>
        <v>0</v>
      </c>
      <c r="T146" s="6">
        <f>IF(AND(D146&lt;=L$4,P146&lt;&gt;"Y"),S146+R146,0)</f>
        <v>0</v>
      </c>
      <c r="U146" s="2"/>
      <c r="V146" s="2" t="str">
        <f>IF(O146&lt;&gt;"",VLOOKUP(O146,Runners!DE$5:DR$183,V$1,FALSE),"")</f>
        <v/>
      </c>
      <c r="W146" s="19" t="str">
        <f>IF(O146&lt;&gt;"",(V146-N146)/V146,"")</f>
        <v/>
      </c>
    </row>
    <row r="147" spans="2:23" x14ac:dyDescent="0.25">
      <c r="C147" s="3">
        <f>IF(A147&lt;&gt;"",VLOOKUP(A147,Runners!A$5:AX$183,C$1,FALSE),0)</f>
        <v>0</v>
      </c>
      <c r="D147" s="6">
        <f t="shared" si="52"/>
        <v>144</v>
      </c>
      <c r="E147" s="2"/>
      <c r="F147" s="2">
        <f t="shared" ref="F147:F179" si="83">IF(E147&gt;0,E147-C147,0)</f>
        <v>0</v>
      </c>
      <c r="J147" s="1">
        <f t="shared" ref="J147:J203" si="84">A147</f>
        <v>0</v>
      </c>
      <c r="M147" s="8" t="str">
        <f t="shared" si="67"/>
        <v/>
      </c>
      <c r="N147" s="8" t="str">
        <f t="shared" si="68"/>
        <v/>
      </c>
      <c r="O147" s="1" t="str">
        <f t="shared" si="69"/>
        <v/>
      </c>
      <c r="P147" s="35" t="str">
        <f t="shared" si="70"/>
        <v/>
      </c>
      <c r="Q147" s="35" t="str">
        <f t="shared" ref="Q147:Q202" si="85">IF(D147&lt;=L$4,IF(P147="Y",Q146,Q146-1),"")</f>
        <v/>
      </c>
      <c r="R147" s="6">
        <f t="shared" ref="R147:R202" si="86">IF(Q147=Q146,0,IF(Q147&gt;0,Q147,1))</f>
        <v>0</v>
      </c>
      <c r="S147" s="6">
        <f>IF(AND(D147&lt;=L$4,P147&lt;&gt;"Y"),IF(N147&lt;VLOOKUP(O147,Runners!A$5:CY$183,S$1,FALSE),IF(Y$2="zero",0,Y$2),0),0)</f>
        <v>0</v>
      </c>
      <c r="T147" s="6">
        <f t="shared" ref="T147:T202" si="87">IF(AND(D147&lt;=L$4,P147&lt;&gt;"Y"),S147+R147,0)</f>
        <v>0</v>
      </c>
      <c r="U147" s="2"/>
      <c r="V147" s="2" t="str">
        <f>IF(O147&lt;&gt;"",VLOOKUP(O147,Runners!DE$5:DR$183,V$1,FALSE),"")</f>
        <v/>
      </c>
      <c r="W147" s="19" t="str">
        <f t="shared" ref="W147:W202" si="88">IF(O147&lt;&gt;"",(V147-N147)/V147,"")</f>
        <v/>
      </c>
    </row>
    <row r="148" spans="2:23" x14ac:dyDescent="0.25">
      <c r="B148" s="3"/>
      <c r="C148" s="3">
        <f>IF(A148&lt;&gt;"",VLOOKUP(A148,Runners!A$5:AX$183,C$1,FALSE),0)</f>
        <v>0</v>
      </c>
      <c r="D148" s="6">
        <f t="shared" si="52"/>
        <v>145</v>
      </c>
      <c r="E148" s="2"/>
      <c r="F148" s="2">
        <f t="shared" si="83"/>
        <v>0</v>
      </c>
      <c r="J148" s="1">
        <f t="shared" si="84"/>
        <v>0</v>
      </c>
      <c r="M148" s="8" t="str">
        <f t="shared" si="67"/>
        <v/>
      </c>
      <c r="N148" s="8" t="str">
        <f t="shared" si="68"/>
        <v/>
      </c>
      <c r="O148" s="1" t="str">
        <f t="shared" si="69"/>
        <v/>
      </c>
      <c r="P148" s="35" t="str">
        <f t="shared" si="70"/>
        <v/>
      </c>
      <c r="Q148" s="35" t="str">
        <f t="shared" si="85"/>
        <v/>
      </c>
      <c r="R148" s="6">
        <f t="shared" si="86"/>
        <v>0</v>
      </c>
      <c r="S148" s="6">
        <f>IF(AND(D148&lt;=L$4,P148&lt;&gt;"Y"),IF(N148&lt;VLOOKUP(O148,Runners!A$5:CY$183,S$1,FALSE),IF(Y$2="zero",0,Y$2),0),0)</f>
        <v>0</v>
      </c>
      <c r="T148" s="6">
        <f t="shared" si="87"/>
        <v>0</v>
      </c>
      <c r="U148" s="2"/>
      <c r="V148" s="2" t="str">
        <f>IF(O148&lt;&gt;"",VLOOKUP(O148,Runners!DE$5:DR$183,V$1,FALSE),"")</f>
        <v/>
      </c>
      <c r="W148" s="19" t="str">
        <f t="shared" si="88"/>
        <v/>
      </c>
    </row>
    <row r="149" spans="2:23" x14ac:dyDescent="0.25">
      <c r="C149" s="3">
        <f>IF(A149&lt;&gt;"",VLOOKUP(A149,Runners!A$5:AX$183,C$1,FALSE),0)</f>
        <v>0</v>
      </c>
      <c r="D149" s="6">
        <f t="shared" si="52"/>
        <v>146</v>
      </c>
      <c r="E149" s="2"/>
      <c r="F149" s="2">
        <f t="shared" si="83"/>
        <v>0</v>
      </c>
      <c r="J149" s="1">
        <f t="shared" si="84"/>
        <v>0</v>
      </c>
      <c r="M149" s="8" t="str">
        <f t="shared" si="67"/>
        <v/>
      </c>
      <c r="N149" s="8" t="str">
        <f t="shared" si="68"/>
        <v/>
      </c>
      <c r="O149" s="1" t="str">
        <f t="shared" si="69"/>
        <v/>
      </c>
      <c r="P149" s="35" t="str">
        <f t="shared" si="70"/>
        <v/>
      </c>
      <c r="Q149" s="35" t="str">
        <f t="shared" si="85"/>
        <v/>
      </c>
      <c r="R149" s="6">
        <f t="shared" si="86"/>
        <v>0</v>
      </c>
      <c r="S149" s="6">
        <f>IF(AND(D149&lt;=L$4,P149&lt;&gt;"Y"),IF(N149&lt;VLOOKUP(O149,Runners!A$5:CY$183,S$1,FALSE),IF(Y$2="zero",0,Y$2),0),0)</f>
        <v>0</v>
      </c>
      <c r="T149" s="6">
        <f t="shared" si="87"/>
        <v>0</v>
      </c>
      <c r="U149" s="2"/>
      <c r="V149" s="2" t="str">
        <f>IF(O149&lt;&gt;"",VLOOKUP(O149,Runners!DE$5:DR$183,V$1,FALSE),"")</f>
        <v/>
      </c>
      <c r="W149" s="19" t="str">
        <f t="shared" si="88"/>
        <v/>
      </c>
    </row>
    <row r="150" spans="2:23" x14ac:dyDescent="0.25">
      <c r="C150" s="3">
        <f>IF(A150&lt;&gt;"",VLOOKUP(A150,Runners!A$5:AX$183,C$1,FALSE),0)</f>
        <v>0</v>
      </c>
      <c r="D150" s="6">
        <f t="shared" si="52"/>
        <v>147</v>
      </c>
      <c r="E150" s="2"/>
      <c r="F150" s="2">
        <f t="shared" si="83"/>
        <v>0</v>
      </c>
      <c r="J150" s="1">
        <f t="shared" si="84"/>
        <v>0</v>
      </c>
      <c r="M150" s="8" t="str">
        <f t="shared" si="67"/>
        <v/>
      </c>
      <c r="N150" s="8" t="str">
        <f t="shared" si="68"/>
        <v/>
      </c>
      <c r="O150" s="1" t="str">
        <f t="shared" si="69"/>
        <v/>
      </c>
      <c r="P150" s="35" t="str">
        <f t="shared" si="70"/>
        <v/>
      </c>
      <c r="Q150" s="35" t="str">
        <f t="shared" si="85"/>
        <v/>
      </c>
      <c r="R150" s="6">
        <f t="shared" si="86"/>
        <v>0</v>
      </c>
      <c r="S150" s="6">
        <f>IF(AND(D150&lt;=L$4,P150&lt;&gt;"Y"),IF(N150&lt;VLOOKUP(O150,Runners!A$5:CY$183,S$1,FALSE),IF(Y$2="zero",0,Y$2),0),0)</f>
        <v>0</v>
      </c>
      <c r="T150" s="6">
        <f t="shared" si="87"/>
        <v>0</v>
      </c>
      <c r="U150" s="2"/>
      <c r="V150" s="2" t="str">
        <f>IF(O150&lt;&gt;"",VLOOKUP(O150,Runners!DE$5:DR$183,V$1,FALSE),"")</f>
        <v/>
      </c>
      <c r="W150" s="19" t="str">
        <f t="shared" si="88"/>
        <v/>
      </c>
    </row>
    <row r="151" spans="2:23" x14ac:dyDescent="0.25">
      <c r="C151" s="3">
        <f>IF(A151&lt;&gt;"",VLOOKUP(A151,Runners!A$5:AX$183,C$1,FALSE),0)</f>
        <v>0</v>
      </c>
      <c r="D151" s="6">
        <f t="shared" si="52"/>
        <v>148</v>
      </c>
      <c r="E151" s="2"/>
      <c r="F151" s="2">
        <f t="shared" si="83"/>
        <v>0</v>
      </c>
      <c r="J151" s="1">
        <f t="shared" si="84"/>
        <v>0</v>
      </c>
      <c r="M151" s="8" t="str">
        <f t="shared" si="67"/>
        <v/>
      </c>
      <c r="N151" s="8" t="str">
        <f t="shared" si="68"/>
        <v/>
      </c>
      <c r="O151" s="1" t="str">
        <f t="shared" si="69"/>
        <v/>
      </c>
      <c r="P151" s="35" t="str">
        <f t="shared" si="70"/>
        <v/>
      </c>
      <c r="Q151" s="35" t="str">
        <f t="shared" si="85"/>
        <v/>
      </c>
      <c r="R151" s="6">
        <f t="shared" si="86"/>
        <v>0</v>
      </c>
      <c r="S151" s="6">
        <f>IF(AND(D151&lt;=L$4,P151&lt;&gt;"Y"),IF(N151&lt;VLOOKUP(O151,Runners!A$5:CY$183,S$1,FALSE),IF(Y$2="zero",0,Y$2),0),0)</f>
        <v>0</v>
      </c>
      <c r="T151" s="6">
        <f t="shared" si="87"/>
        <v>0</v>
      </c>
      <c r="U151" s="2"/>
      <c r="V151" s="2" t="str">
        <f>IF(O151&lt;&gt;"",VLOOKUP(O151,Runners!DE$5:DR$183,V$1,FALSE),"")</f>
        <v/>
      </c>
      <c r="W151" s="19" t="str">
        <f t="shared" si="88"/>
        <v/>
      </c>
    </row>
    <row r="152" spans="2:23" x14ac:dyDescent="0.25">
      <c r="C152" s="3">
        <f>IF(A152&lt;&gt;"",VLOOKUP(A152,Runners!A$5:AX$183,C$1,FALSE),0)</f>
        <v>0</v>
      </c>
      <c r="D152" s="6">
        <f t="shared" si="52"/>
        <v>149</v>
      </c>
      <c r="E152" s="2"/>
      <c r="F152" s="2">
        <f t="shared" si="83"/>
        <v>0</v>
      </c>
      <c r="J152" s="1">
        <f t="shared" si="84"/>
        <v>0</v>
      </c>
      <c r="M152" s="8" t="str">
        <f t="shared" si="67"/>
        <v/>
      </c>
      <c r="N152" s="8" t="str">
        <f t="shared" si="68"/>
        <v/>
      </c>
      <c r="O152" s="1" t="str">
        <f t="shared" si="69"/>
        <v/>
      </c>
      <c r="P152" s="35" t="str">
        <f t="shared" si="70"/>
        <v/>
      </c>
      <c r="Q152" s="35" t="str">
        <f t="shared" si="85"/>
        <v/>
      </c>
      <c r="R152" s="6">
        <f t="shared" si="86"/>
        <v>0</v>
      </c>
      <c r="S152" s="6">
        <f>IF(AND(D152&lt;=L$4,P152&lt;&gt;"Y"),IF(N152&lt;VLOOKUP(O152,Runners!A$5:CY$183,S$1,FALSE),IF(Y$2="zero",0,Y$2),0),0)</f>
        <v>0</v>
      </c>
      <c r="T152" s="6">
        <f t="shared" si="87"/>
        <v>0</v>
      </c>
      <c r="U152" s="2"/>
      <c r="V152" s="2" t="str">
        <f>IF(O152&lt;&gt;"",VLOOKUP(O152,Runners!DE$5:DR$183,V$1,FALSE),"")</f>
        <v/>
      </c>
      <c r="W152" s="19" t="str">
        <f t="shared" si="88"/>
        <v/>
      </c>
    </row>
    <row r="153" spans="2:23" x14ac:dyDescent="0.25">
      <c r="C153" s="3">
        <f>IF(A153&lt;&gt;"",VLOOKUP(A153,Runners!A$5:AX$183,C$1,FALSE),0)</f>
        <v>0</v>
      </c>
      <c r="D153" s="6">
        <f t="shared" si="52"/>
        <v>150</v>
      </c>
      <c r="E153" s="2"/>
      <c r="F153" s="2">
        <f t="shared" si="83"/>
        <v>0</v>
      </c>
      <c r="J153" s="1">
        <f t="shared" si="84"/>
        <v>0</v>
      </c>
      <c r="M153" s="8" t="str">
        <f t="shared" si="67"/>
        <v/>
      </c>
      <c r="N153" s="8" t="str">
        <f t="shared" si="68"/>
        <v/>
      </c>
      <c r="O153" s="1" t="str">
        <f t="shared" si="69"/>
        <v/>
      </c>
      <c r="P153" s="35" t="str">
        <f t="shared" si="70"/>
        <v/>
      </c>
      <c r="Q153" s="35" t="str">
        <f t="shared" si="85"/>
        <v/>
      </c>
      <c r="R153" s="6">
        <f t="shared" si="86"/>
        <v>0</v>
      </c>
      <c r="S153" s="6">
        <f>IF(AND(D153&lt;=L$4,P153&lt;&gt;"Y"),IF(N153&lt;VLOOKUP(O153,Runners!A$5:CY$183,S$1,FALSE),IF(Y$2="zero",0,Y$2),0),0)</f>
        <v>0</v>
      </c>
      <c r="T153" s="6">
        <f t="shared" si="87"/>
        <v>0</v>
      </c>
      <c r="U153" s="2"/>
      <c r="V153" s="2" t="str">
        <f>IF(O153&lt;&gt;"",VLOOKUP(O153,Runners!DE$5:DR$183,V$1,FALSE),"")</f>
        <v/>
      </c>
      <c r="W153" s="19" t="str">
        <f t="shared" si="88"/>
        <v/>
      </c>
    </row>
    <row r="154" spans="2:23" x14ac:dyDescent="0.25">
      <c r="C154" s="3">
        <f>IF(A154&lt;&gt;"",VLOOKUP(A154,Runners!A$5:AX$183,C$1,FALSE),0)</f>
        <v>0</v>
      </c>
      <c r="D154" s="6">
        <f t="shared" si="52"/>
        <v>151</v>
      </c>
      <c r="E154" s="2"/>
      <c r="F154" s="2">
        <f t="shared" si="83"/>
        <v>0</v>
      </c>
      <c r="J154" s="1">
        <f t="shared" si="84"/>
        <v>0</v>
      </c>
      <c r="M154" s="8" t="str">
        <f t="shared" si="67"/>
        <v/>
      </c>
      <c r="N154" s="8" t="str">
        <f t="shared" si="68"/>
        <v/>
      </c>
      <c r="O154" s="1" t="str">
        <f t="shared" si="69"/>
        <v/>
      </c>
      <c r="P154" s="35" t="str">
        <f t="shared" si="70"/>
        <v/>
      </c>
      <c r="Q154" s="35" t="str">
        <f t="shared" si="85"/>
        <v/>
      </c>
      <c r="R154" s="6">
        <f t="shared" si="86"/>
        <v>0</v>
      </c>
      <c r="S154" s="6">
        <f>IF(AND(D154&lt;=L$4,P154&lt;&gt;"Y"),IF(N154&lt;VLOOKUP(O154,Runners!A$5:CY$183,S$1,FALSE),IF(Y$2="zero",0,Y$2),0),0)</f>
        <v>0</v>
      </c>
      <c r="T154" s="6">
        <f t="shared" si="87"/>
        <v>0</v>
      </c>
      <c r="U154" s="2"/>
      <c r="V154" s="2" t="str">
        <f>IF(O154&lt;&gt;"",VLOOKUP(O154,Runners!DE$5:DR$183,V$1,FALSE),"")</f>
        <v/>
      </c>
      <c r="W154" s="19" t="str">
        <f t="shared" si="88"/>
        <v/>
      </c>
    </row>
    <row r="155" spans="2:23" x14ac:dyDescent="0.25">
      <c r="C155" s="3">
        <f>IF(A155&lt;&gt;"",VLOOKUP(A155,Runners!A$5:AX$183,C$1,FALSE),0)</f>
        <v>0</v>
      </c>
      <c r="D155" s="6">
        <f t="shared" si="52"/>
        <v>152</v>
      </c>
      <c r="E155" s="2"/>
      <c r="F155" s="2">
        <f t="shared" si="83"/>
        <v>0</v>
      </c>
      <c r="J155" s="1">
        <f t="shared" si="84"/>
        <v>0</v>
      </c>
      <c r="M155" s="8" t="str">
        <f t="shared" si="67"/>
        <v/>
      </c>
      <c r="N155" s="8" t="str">
        <f t="shared" si="68"/>
        <v/>
      </c>
      <c r="O155" s="1" t="str">
        <f t="shared" si="69"/>
        <v/>
      </c>
      <c r="P155" s="35" t="str">
        <f t="shared" si="70"/>
        <v/>
      </c>
      <c r="Q155" s="35" t="str">
        <f t="shared" si="85"/>
        <v/>
      </c>
      <c r="R155" s="6">
        <f t="shared" si="86"/>
        <v>0</v>
      </c>
      <c r="S155" s="6">
        <f>IF(AND(D155&lt;=L$4,P155&lt;&gt;"Y"),IF(N155&lt;VLOOKUP(O155,Runners!A$5:CY$183,S$1,FALSE),IF(Y$2="zero",0,Y$2),0),0)</f>
        <v>0</v>
      </c>
      <c r="T155" s="6">
        <f t="shared" si="87"/>
        <v>0</v>
      </c>
      <c r="U155" s="2"/>
      <c r="V155" s="2" t="str">
        <f>IF(O155&lt;&gt;"",VLOOKUP(O155,Runners!DE$5:DR$183,V$1,FALSE),"")</f>
        <v/>
      </c>
      <c r="W155" s="19" t="str">
        <f t="shared" si="88"/>
        <v/>
      </c>
    </row>
    <row r="156" spans="2:23" x14ac:dyDescent="0.25">
      <c r="C156" s="3">
        <f>IF(A156&lt;&gt;"",VLOOKUP(A156,Runners!A$5:AX$183,C$1,FALSE),0)</f>
        <v>0</v>
      </c>
      <c r="D156" s="6">
        <f t="shared" si="52"/>
        <v>153</v>
      </c>
      <c r="E156" s="2"/>
      <c r="F156" s="2">
        <f t="shared" si="83"/>
        <v>0</v>
      </c>
      <c r="J156" s="1">
        <f t="shared" si="84"/>
        <v>0</v>
      </c>
      <c r="M156" s="8" t="str">
        <f t="shared" si="67"/>
        <v/>
      </c>
      <c r="N156" s="8" t="str">
        <f t="shared" si="68"/>
        <v/>
      </c>
      <c r="O156" s="1" t="str">
        <f t="shared" si="69"/>
        <v/>
      </c>
      <c r="P156" s="35" t="str">
        <f t="shared" si="70"/>
        <v/>
      </c>
      <c r="Q156" s="35" t="str">
        <f t="shared" si="85"/>
        <v/>
      </c>
      <c r="R156" s="6">
        <f t="shared" si="86"/>
        <v>0</v>
      </c>
      <c r="S156" s="6">
        <f>IF(AND(D156&lt;=L$4,P156&lt;&gt;"Y"),IF(N156&lt;VLOOKUP(O156,Runners!A$5:CY$183,S$1,FALSE),IF(Y$2="zero",0,Y$2),0),0)</f>
        <v>0</v>
      </c>
      <c r="T156" s="6">
        <f t="shared" si="87"/>
        <v>0</v>
      </c>
      <c r="U156" s="2"/>
      <c r="V156" s="2" t="str">
        <f>IF(O156&lt;&gt;"",VLOOKUP(O156,Runners!DE$5:DR$183,V$1,FALSE),"")</f>
        <v/>
      </c>
      <c r="W156" s="19" t="str">
        <f t="shared" si="88"/>
        <v/>
      </c>
    </row>
    <row r="157" spans="2:23" x14ac:dyDescent="0.25">
      <c r="C157" s="3">
        <f>IF(A157&lt;&gt;"",VLOOKUP(A157,Runners!A$5:AX$183,C$1,FALSE),0)</f>
        <v>0</v>
      </c>
      <c r="D157" s="6">
        <f t="shared" si="52"/>
        <v>154</v>
      </c>
      <c r="E157" s="2"/>
      <c r="F157" s="2">
        <f t="shared" si="83"/>
        <v>0</v>
      </c>
      <c r="J157" s="1">
        <f t="shared" si="84"/>
        <v>0</v>
      </c>
      <c r="M157" s="8" t="str">
        <f t="shared" si="67"/>
        <v/>
      </c>
      <c r="N157" s="8" t="str">
        <f t="shared" si="68"/>
        <v/>
      </c>
      <c r="O157" s="1" t="str">
        <f t="shared" si="69"/>
        <v/>
      </c>
      <c r="P157" s="35" t="str">
        <f t="shared" si="70"/>
        <v/>
      </c>
      <c r="Q157" s="35" t="str">
        <f t="shared" si="85"/>
        <v/>
      </c>
      <c r="R157" s="6">
        <f t="shared" si="86"/>
        <v>0</v>
      </c>
      <c r="S157" s="6">
        <f>IF(AND(D157&lt;=L$4,P157&lt;&gt;"Y"),IF(N157&lt;VLOOKUP(O157,Runners!A$5:CY$183,S$1,FALSE),IF(Y$2="zero",0,Y$2),0),0)</f>
        <v>0</v>
      </c>
      <c r="T157" s="6">
        <f t="shared" si="87"/>
        <v>0</v>
      </c>
      <c r="U157" s="2"/>
      <c r="V157" s="2" t="str">
        <f>IF(O157&lt;&gt;"",VLOOKUP(O157,Runners!DE$5:DR$183,V$1,FALSE),"")</f>
        <v/>
      </c>
      <c r="W157" s="19" t="str">
        <f t="shared" si="88"/>
        <v/>
      </c>
    </row>
    <row r="158" spans="2:23" x14ac:dyDescent="0.25">
      <c r="C158" s="3">
        <f>IF(A158&lt;&gt;"",VLOOKUP(A158,Runners!A$5:AX$183,C$1,FALSE),0)</f>
        <v>0</v>
      </c>
      <c r="D158" s="6">
        <f t="shared" si="52"/>
        <v>155</v>
      </c>
      <c r="E158" s="2"/>
      <c r="F158" s="2">
        <f t="shared" si="83"/>
        <v>0</v>
      </c>
      <c r="J158" s="1">
        <f t="shared" si="84"/>
        <v>0</v>
      </c>
      <c r="M158" s="8" t="str">
        <f t="shared" si="67"/>
        <v/>
      </c>
      <c r="N158" s="8" t="str">
        <f t="shared" si="68"/>
        <v/>
      </c>
      <c r="O158" s="1" t="str">
        <f t="shared" si="69"/>
        <v/>
      </c>
      <c r="P158" s="35" t="str">
        <f t="shared" si="70"/>
        <v/>
      </c>
      <c r="Q158" s="35" t="str">
        <f t="shared" si="85"/>
        <v/>
      </c>
      <c r="R158" s="6">
        <f t="shared" si="86"/>
        <v>0</v>
      </c>
      <c r="S158" s="6">
        <f>IF(AND(D158&lt;=L$4,P158&lt;&gt;"Y"),IF(N158&lt;VLOOKUP(O158,Runners!A$5:CY$183,S$1,FALSE),IF(Y$2="zero",0,Y$2),0),0)</f>
        <v>0</v>
      </c>
      <c r="T158" s="6">
        <f t="shared" si="87"/>
        <v>0</v>
      </c>
      <c r="U158" s="2"/>
      <c r="V158" s="2" t="str">
        <f>IF(O158&lt;&gt;"",VLOOKUP(O158,Runners!DE$5:DR$183,V$1,FALSE),"")</f>
        <v/>
      </c>
      <c r="W158" s="19" t="str">
        <f t="shared" si="88"/>
        <v/>
      </c>
    </row>
    <row r="159" spans="2:23" x14ac:dyDescent="0.25">
      <c r="C159" s="3">
        <f>IF(A159&lt;&gt;"",VLOOKUP(A159,Runners!A$5:AX$183,C$1,FALSE),0)</f>
        <v>0</v>
      </c>
      <c r="D159" s="6">
        <f t="shared" si="52"/>
        <v>156</v>
      </c>
      <c r="E159" s="2"/>
      <c r="F159" s="2">
        <f t="shared" si="83"/>
        <v>0</v>
      </c>
      <c r="J159" s="1">
        <f t="shared" si="84"/>
        <v>0</v>
      </c>
      <c r="M159" s="8" t="str">
        <f t="shared" si="67"/>
        <v/>
      </c>
      <c r="N159" s="8" t="str">
        <f t="shared" si="68"/>
        <v/>
      </c>
      <c r="O159" s="1" t="str">
        <f t="shared" si="69"/>
        <v/>
      </c>
      <c r="P159" s="35" t="str">
        <f t="shared" si="70"/>
        <v/>
      </c>
      <c r="Q159" s="35" t="str">
        <f t="shared" si="85"/>
        <v/>
      </c>
      <c r="R159" s="6">
        <f t="shared" si="86"/>
        <v>0</v>
      </c>
      <c r="S159" s="6">
        <f>IF(AND(D159&lt;=L$4,P159&lt;&gt;"Y"),IF(N159&lt;VLOOKUP(O159,Runners!A$5:CY$183,S$1,FALSE),IF(Y$2="zero",0,Y$2),0),0)</f>
        <v>0</v>
      </c>
      <c r="T159" s="6">
        <f t="shared" si="87"/>
        <v>0</v>
      </c>
      <c r="U159" s="2"/>
      <c r="V159" s="2" t="str">
        <f>IF(O159&lt;&gt;"",VLOOKUP(O159,Runners!DE$5:DR$183,V$1,FALSE),"")</f>
        <v/>
      </c>
      <c r="W159" s="19" t="str">
        <f t="shared" si="88"/>
        <v/>
      </c>
    </row>
    <row r="160" spans="2:23" x14ac:dyDescent="0.25">
      <c r="C160" s="3">
        <f>IF(A160&lt;&gt;"",VLOOKUP(A160,Runners!A$5:AX$183,C$1,FALSE),0)</f>
        <v>0</v>
      </c>
      <c r="D160" s="6">
        <f t="shared" ref="D160:D209" si="89">D159+1</f>
        <v>157</v>
      </c>
      <c r="E160" s="2"/>
      <c r="F160" s="2">
        <f t="shared" si="83"/>
        <v>0</v>
      </c>
      <c r="J160" s="1">
        <f t="shared" si="84"/>
        <v>0</v>
      </c>
      <c r="M160" s="8" t="str">
        <f t="shared" si="67"/>
        <v/>
      </c>
      <c r="N160" s="8" t="str">
        <f t="shared" si="68"/>
        <v/>
      </c>
      <c r="O160" s="1" t="str">
        <f t="shared" si="69"/>
        <v/>
      </c>
      <c r="P160" s="35" t="str">
        <f t="shared" si="70"/>
        <v/>
      </c>
      <c r="Q160" s="35" t="str">
        <f t="shared" si="85"/>
        <v/>
      </c>
      <c r="R160" s="6">
        <f t="shared" si="86"/>
        <v>0</v>
      </c>
      <c r="S160" s="6">
        <f>IF(AND(D160&lt;=L$4,P160&lt;&gt;"Y"),IF(N160&lt;VLOOKUP(O160,Runners!A$5:CY$183,S$1,FALSE),IF(Y$2="zero",0,Y$2),0),0)</f>
        <v>0</v>
      </c>
      <c r="T160" s="6">
        <f t="shared" si="87"/>
        <v>0</v>
      </c>
      <c r="U160" s="2"/>
      <c r="V160" s="2" t="str">
        <f>IF(O160&lt;&gt;"",VLOOKUP(O160,Runners!DE$5:DR$183,V$1,FALSE),"")</f>
        <v/>
      </c>
      <c r="W160" s="19" t="str">
        <f t="shared" si="88"/>
        <v/>
      </c>
    </row>
    <row r="161" spans="3:23" x14ac:dyDescent="0.25">
      <c r="C161" s="3">
        <f>IF(A161&lt;&gt;"",VLOOKUP(A161,Runners!A$5:AX$183,C$1,FALSE),0)</f>
        <v>0</v>
      </c>
      <c r="D161" s="6">
        <f t="shared" si="89"/>
        <v>158</v>
      </c>
      <c r="E161" s="2"/>
      <c r="F161" s="2">
        <f t="shared" si="83"/>
        <v>0</v>
      </c>
      <c r="J161" s="1">
        <f t="shared" si="84"/>
        <v>0</v>
      </c>
      <c r="M161" s="8" t="str">
        <f t="shared" si="67"/>
        <v/>
      </c>
      <c r="N161" s="8" t="str">
        <f t="shared" si="68"/>
        <v/>
      </c>
      <c r="O161" s="1" t="str">
        <f t="shared" si="69"/>
        <v/>
      </c>
      <c r="P161" s="35" t="str">
        <f t="shared" si="70"/>
        <v/>
      </c>
      <c r="Q161" s="35" t="str">
        <f t="shared" si="85"/>
        <v/>
      </c>
      <c r="R161" s="6">
        <f t="shared" si="86"/>
        <v>0</v>
      </c>
      <c r="S161" s="6">
        <f>IF(AND(D161&lt;=L$4,P161&lt;&gt;"Y"),IF(N161&lt;VLOOKUP(O161,Runners!A$5:CY$183,S$1,FALSE),IF(Y$2="zero",0,Y$2),0),0)</f>
        <v>0</v>
      </c>
      <c r="T161" s="6">
        <f t="shared" si="87"/>
        <v>0</v>
      </c>
      <c r="U161" s="2"/>
      <c r="V161" s="2" t="str">
        <f>IF(O161&lt;&gt;"",VLOOKUP(O161,Runners!DE$5:DR$183,V$1,FALSE),"")</f>
        <v/>
      </c>
      <c r="W161" s="19" t="str">
        <f t="shared" si="88"/>
        <v/>
      </c>
    </row>
    <row r="162" spans="3:23" x14ac:dyDescent="0.25">
      <c r="C162" s="3">
        <f>IF(A162&lt;&gt;"",VLOOKUP(A162,Runners!A$5:AX$183,C$1,FALSE),0)</f>
        <v>0</v>
      </c>
      <c r="D162" s="6">
        <f t="shared" si="89"/>
        <v>159</v>
      </c>
      <c r="E162" s="2"/>
      <c r="F162" s="2">
        <f t="shared" si="83"/>
        <v>0</v>
      </c>
      <c r="J162" s="1">
        <f t="shared" si="84"/>
        <v>0</v>
      </c>
      <c r="M162" s="8" t="str">
        <f t="shared" si="67"/>
        <v/>
      </c>
      <c r="N162" s="8" t="str">
        <f t="shared" si="68"/>
        <v/>
      </c>
      <c r="O162" s="1" t="str">
        <f t="shared" si="69"/>
        <v/>
      </c>
      <c r="P162" s="35" t="str">
        <f t="shared" si="70"/>
        <v/>
      </c>
      <c r="Q162" s="35" t="str">
        <f t="shared" si="85"/>
        <v/>
      </c>
      <c r="R162" s="6">
        <f t="shared" si="86"/>
        <v>0</v>
      </c>
      <c r="S162" s="6">
        <f>IF(AND(D162&lt;=L$4,P162&lt;&gt;"Y"),IF(N162&lt;VLOOKUP(O162,Runners!A$5:CY$183,S$1,FALSE),IF(Y$2="zero",0,Y$2),0),0)</f>
        <v>0</v>
      </c>
      <c r="T162" s="6">
        <f t="shared" si="87"/>
        <v>0</v>
      </c>
      <c r="U162" s="2"/>
      <c r="V162" s="2" t="str">
        <f>IF(O162&lt;&gt;"",VLOOKUP(O162,Runners!DE$5:DR$183,V$1,FALSE),"")</f>
        <v/>
      </c>
      <c r="W162" s="19" t="str">
        <f t="shared" si="88"/>
        <v/>
      </c>
    </row>
    <row r="163" spans="3:23" x14ac:dyDescent="0.25">
      <c r="C163" s="3">
        <f>IF(A163&lt;&gt;"",VLOOKUP(A163,Runners!A$5:AX$183,C$1,FALSE),0)</f>
        <v>0</v>
      </c>
      <c r="D163" s="6">
        <f t="shared" si="89"/>
        <v>160</v>
      </c>
      <c r="E163" s="2"/>
      <c r="F163" s="2">
        <f t="shared" si="83"/>
        <v>0</v>
      </c>
      <c r="J163" s="1">
        <f t="shared" si="84"/>
        <v>0</v>
      </c>
      <c r="M163" s="8" t="str">
        <f t="shared" ref="M163:M194" si="90">IF(D163&lt;=L$4,SMALL(E$4:E$207,D163),"")</f>
        <v/>
      </c>
      <c r="N163" s="8" t="str">
        <f t="shared" ref="N163:N194" si="91">IF(D163&lt;=L$4,VLOOKUP(M163,E$4:F$207,2,FALSE),"")</f>
        <v/>
      </c>
      <c r="O163" s="1" t="str">
        <f t="shared" ref="O163:O194" si="92">IF(D163&lt;=L$4,VLOOKUP(M163,E$4:J$207,6,FALSE),"")</f>
        <v/>
      </c>
      <c r="P163" s="35" t="str">
        <f t="shared" ref="P163:P194" si="93">IF(D163&lt;=L$4,VLOOKUP(O163,A$4:B$207,2,FALSE),"")</f>
        <v/>
      </c>
      <c r="Q163" s="35" t="str">
        <f t="shared" si="85"/>
        <v/>
      </c>
      <c r="R163" s="6">
        <f t="shared" si="86"/>
        <v>0</v>
      </c>
      <c r="S163" s="6">
        <f>IF(AND(D163&lt;=L$4,P163&lt;&gt;"Y"),IF(N163&lt;VLOOKUP(O163,Runners!A$5:CY$183,S$1,FALSE),IF(Y$2="zero",0,Y$2),0),0)</f>
        <v>0</v>
      </c>
      <c r="T163" s="6">
        <f t="shared" si="87"/>
        <v>0</v>
      </c>
      <c r="U163" s="2"/>
      <c r="V163" s="2" t="str">
        <f>IF(O163&lt;&gt;"",VLOOKUP(O163,Runners!DE$5:DR$183,V$1,FALSE),"")</f>
        <v/>
      </c>
      <c r="W163" s="19" t="str">
        <f t="shared" si="88"/>
        <v/>
      </c>
    </row>
    <row r="164" spans="3:23" x14ac:dyDescent="0.25">
      <c r="C164" s="3">
        <f>IF(A164&lt;&gt;"",VLOOKUP(A164,Runners!A$5:AX$183,C$1,FALSE),0)</f>
        <v>0</v>
      </c>
      <c r="D164" s="6">
        <f t="shared" si="89"/>
        <v>161</v>
      </c>
      <c r="E164" s="2"/>
      <c r="F164" s="2">
        <f t="shared" si="83"/>
        <v>0</v>
      </c>
      <c r="J164" s="1">
        <f t="shared" si="84"/>
        <v>0</v>
      </c>
      <c r="M164" s="8" t="str">
        <f t="shared" si="90"/>
        <v/>
      </c>
      <c r="N164" s="8" t="str">
        <f t="shared" si="91"/>
        <v/>
      </c>
      <c r="O164" s="1" t="str">
        <f t="shared" si="92"/>
        <v/>
      </c>
      <c r="P164" s="35" t="str">
        <f t="shared" si="93"/>
        <v/>
      </c>
      <c r="Q164" s="35" t="str">
        <f t="shared" si="85"/>
        <v/>
      </c>
      <c r="R164" s="6">
        <f t="shared" si="86"/>
        <v>0</v>
      </c>
      <c r="S164" s="6">
        <f>IF(AND(D164&lt;=L$4,P164&lt;&gt;"Y"),IF(N164&lt;VLOOKUP(O164,Runners!A$5:CY$183,S$1,FALSE),IF(Y$2="zero",0,Y$2),0),0)</f>
        <v>0</v>
      </c>
      <c r="T164" s="6">
        <f t="shared" si="87"/>
        <v>0</v>
      </c>
      <c r="U164" s="2"/>
      <c r="V164" s="2" t="str">
        <f>IF(O164&lt;&gt;"",VLOOKUP(O164,Runners!DE$5:DR$183,V$1,FALSE),"")</f>
        <v/>
      </c>
      <c r="W164" s="19" t="str">
        <f t="shared" si="88"/>
        <v/>
      </c>
    </row>
    <row r="165" spans="3:23" x14ac:dyDescent="0.25">
      <c r="C165" s="3">
        <f>IF(A165&lt;&gt;"",VLOOKUP(A165,Runners!A$5:AX$183,C$1,FALSE),0)</f>
        <v>0</v>
      </c>
      <c r="D165" s="6">
        <f t="shared" si="89"/>
        <v>162</v>
      </c>
      <c r="E165" s="2"/>
      <c r="F165" s="2">
        <f t="shared" si="83"/>
        <v>0</v>
      </c>
      <c r="J165" s="1">
        <f t="shared" si="84"/>
        <v>0</v>
      </c>
      <c r="M165" s="8" t="str">
        <f t="shared" si="90"/>
        <v/>
      </c>
      <c r="N165" s="8" t="str">
        <f t="shared" si="91"/>
        <v/>
      </c>
      <c r="O165" s="1" t="str">
        <f t="shared" si="92"/>
        <v/>
      </c>
      <c r="P165" s="35" t="str">
        <f t="shared" si="93"/>
        <v/>
      </c>
      <c r="Q165" s="35" t="str">
        <f t="shared" si="85"/>
        <v/>
      </c>
      <c r="R165" s="6">
        <f t="shared" si="86"/>
        <v>0</v>
      </c>
      <c r="S165" s="6">
        <f>IF(AND(D165&lt;=L$4,P165&lt;&gt;"Y"),IF(N165&lt;VLOOKUP(O165,Runners!A$5:CY$183,S$1,FALSE),IF(Y$2="zero",0,Y$2),0),0)</f>
        <v>0</v>
      </c>
      <c r="T165" s="6">
        <f t="shared" si="87"/>
        <v>0</v>
      </c>
      <c r="U165" s="2"/>
      <c r="V165" s="2" t="str">
        <f>IF(O165&lt;&gt;"",VLOOKUP(O165,Runners!DE$5:DR$183,V$1,FALSE),"")</f>
        <v/>
      </c>
      <c r="W165" s="19" t="str">
        <f t="shared" si="88"/>
        <v/>
      </c>
    </row>
    <row r="166" spans="3:23" x14ac:dyDescent="0.25">
      <c r="C166" s="3">
        <f>IF(A166&lt;&gt;"",VLOOKUP(A166,Runners!A$5:AX$183,C$1,FALSE),0)</f>
        <v>0</v>
      </c>
      <c r="D166" s="6">
        <f t="shared" si="89"/>
        <v>163</v>
      </c>
      <c r="E166" s="2"/>
      <c r="F166" s="2">
        <f t="shared" si="83"/>
        <v>0</v>
      </c>
      <c r="J166" s="1">
        <f t="shared" si="84"/>
        <v>0</v>
      </c>
      <c r="M166" s="8" t="str">
        <f t="shared" si="90"/>
        <v/>
      </c>
      <c r="N166" s="8" t="str">
        <f t="shared" si="91"/>
        <v/>
      </c>
      <c r="O166" s="1" t="str">
        <f t="shared" si="92"/>
        <v/>
      </c>
      <c r="P166" s="35" t="str">
        <f t="shared" si="93"/>
        <v/>
      </c>
      <c r="Q166" s="35" t="str">
        <f t="shared" si="85"/>
        <v/>
      </c>
      <c r="R166" s="6">
        <f t="shared" si="86"/>
        <v>0</v>
      </c>
      <c r="S166" s="6">
        <f>IF(AND(D166&lt;=L$4,P166&lt;&gt;"Y"),IF(N166&lt;VLOOKUP(O166,Runners!A$5:CY$183,S$1,FALSE),IF(Y$2="zero",0,Y$2),0),0)</f>
        <v>0</v>
      </c>
      <c r="T166" s="6">
        <f t="shared" si="87"/>
        <v>0</v>
      </c>
      <c r="U166" s="2"/>
      <c r="V166" s="2" t="str">
        <f>IF(O166&lt;&gt;"",VLOOKUP(O166,Runners!DE$5:DR$183,V$1,FALSE),"")</f>
        <v/>
      </c>
      <c r="W166" s="19" t="str">
        <f t="shared" si="88"/>
        <v/>
      </c>
    </row>
    <row r="167" spans="3:23" x14ac:dyDescent="0.25">
      <c r="C167" s="3">
        <f>IF(A167&lt;&gt;"",VLOOKUP(A167,Runners!A$5:AX$183,C$1,FALSE),0)</f>
        <v>0</v>
      </c>
      <c r="D167" s="6">
        <f t="shared" si="89"/>
        <v>164</v>
      </c>
      <c r="E167" s="2"/>
      <c r="F167" s="2">
        <f t="shared" si="83"/>
        <v>0</v>
      </c>
      <c r="J167" s="1">
        <f t="shared" si="84"/>
        <v>0</v>
      </c>
      <c r="M167" s="8" t="str">
        <f t="shared" si="90"/>
        <v/>
      </c>
      <c r="N167" s="8" t="str">
        <f t="shared" si="91"/>
        <v/>
      </c>
      <c r="O167" s="1" t="str">
        <f t="shared" si="92"/>
        <v/>
      </c>
      <c r="P167" s="35" t="str">
        <f t="shared" si="93"/>
        <v/>
      </c>
      <c r="Q167" s="35" t="str">
        <f t="shared" si="85"/>
        <v/>
      </c>
      <c r="R167" s="6">
        <f t="shared" si="86"/>
        <v>0</v>
      </c>
      <c r="S167" s="6">
        <f>IF(AND(D167&lt;=L$4,P167&lt;&gt;"Y"),IF(N167&lt;VLOOKUP(O167,Runners!A$5:CY$183,S$1,FALSE),IF(Y$2="zero",0,Y$2),0),0)</f>
        <v>0</v>
      </c>
      <c r="T167" s="6">
        <f t="shared" si="87"/>
        <v>0</v>
      </c>
      <c r="U167" s="2"/>
      <c r="V167" s="2" t="str">
        <f>IF(O167&lt;&gt;"",VLOOKUP(O167,Runners!DE$5:DR$183,V$1,FALSE),"")</f>
        <v/>
      </c>
      <c r="W167" s="19" t="str">
        <f t="shared" si="88"/>
        <v/>
      </c>
    </row>
    <row r="168" spans="3:23" x14ac:dyDescent="0.25">
      <c r="C168" s="3">
        <f>IF(A168&lt;&gt;"",VLOOKUP(A168,Runners!A$5:AX$183,C$1,FALSE),0)</f>
        <v>0</v>
      </c>
      <c r="D168" s="6">
        <f t="shared" si="89"/>
        <v>165</v>
      </c>
      <c r="E168" s="2"/>
      <c r="F168" s="2">
        <f t="shared" si="83"/>
        <v>0</v>
      </c>
      <c r="J168" s="1">
        <f t="shared" si="84"/>
        <v>0</v>
      </c>
      <c r="M168" s="8" t="str">
        <f t="shared" si="90"/>
        <v/>
      </c>
      <c r="N168" s="8" t="str">
        <f t="shared" si="91"/>
        <v/>
      </c>
      <c r="O168" s="1" t="str">
        <f t="shared" si="92"/>
        <v/>
      </c>
      <c r="P168" s="35" t="str">
        <f t="shared" si="93"/>
        <v/>
      </c>
      <c r="Q168" s="35" t="str">
        <f t="shared" si="85"/>
        <v/>
      </c>
      <c r="R168" s="6">
        <f t="shared" si="86"/>
        <v>0</v>
      </c>
      <c r="S168" s="6">
        <f>IF(AND(D168&lt;=L$4,P168&lt;&gt;"Y"),IF(N168&lt;VLOOKUP(O168,Runners!A$5:CY$183,S$1,FALSE),IF(Y$2="zero",0,Y$2),0),0)</f>
        <v>0</v>
      </c>
      <c r="T168" s="6">
        <f t="shared" si="87"/>
        <v>0</v>
      </c>
      <c r="U168" s="2"/>
      <c r="V168" s="2" t="str">
        <f>IF(O168&lt;&gt;"",VLOOKUP(O168,Runners!DE$5:DR$183,V$1,FALSE),"")</f>
        <v/>
      </c>
      <c r="W168" s="19" t="str">
        <f t="shared" si="88"/>
        <v/>
      </c>
    </row>
    <row r="169" spans="3:23" x14ac:dyDescent="0.25">
      <c r="C169" s="3">
        <f>IF(A169&lt;&gt;"",VLOOKUP(A169,Runners!A$5:AX$183,C$1,FALSE),0)</f>
        <v>0</v>
      </c>
      <c r="D169" s="6">
        <f t="shared" si="89"/>
        <v>166</v>
      </c>
      <c r="E169" s="2"/>
      <c r="F169" s="2">
        <f t="shared" si="83"/>
        <v>0</v>
      </c>
      <c r="J169" s="1">
        <f t="shared" si="84"/>
        <v>0</v>
      </c>
      <c r="M169" s="8" t="str">
        <f t="shared" si="90"/>
        <v/>
      </c>
      <c r="N169" s="8" t="str">
        <f t="shared" si="91"/>
        <v/>
      </c>
      <c r="O169" s="1" t="str">
        <f t="shared" si="92"/>
        <v/>
      </c>
      <c r="P169" s="35" t="str">
        <f t="shared" si="93"/>
        <v/>
      </c>
      <c r="Q169" s="35" t="str">
        <f t="shared" si="85"/>
        <v/>
      </c>
      <c r="R169" s="6">
        <f t="shared" si="86"/>
        <v>0</v>
      </c>
      <c r="S169" s="6">
        <f>IF(AND(D169&lt;=L$4,P169&lt;&gt;"Y"),IF(N169&lt;VLOOKUP(O169,Runners!A$5:CY$183,S$1,FALSE),IF(Y$2="zero",0,Y$2),0),0)</f>
        <v>0</v>
      </c>
      <c r="T169" s="6">
        <f t="shared" si="87"/>
        <v>0</v>
      </c>
      <c r="U169" s="2"/>
      <c r="V169" s="2" t="str">
        <f>IF(O169&lt;&gt;"",VLOOKUP(O169,Runners!DE$5:DR$183,V$1,FALSE),"")</f>
        <v/>
      </c>
      <c r="W169" s="19" t="str">
        <f t="shared" si="88"/>
        <v/>
      </c>
    </row>
    <row r="170" spans="3:23" x14ac:dyDescent="0.25">
      <c r="C170" s="3">
        <f>IF(A170&lt;&gt;"",VLOOKUP(A170,Runners!A$5:AX$183,C$1,FALSE),0)</f>
        <v>0</v>
      </c>
      <c r="D170" s="6">
        <f t="shared" si="89"/>
        <v>167</v>
      </c>
      <c r="E170" s="2"/>
      <c r="F170" s="2">
        <f t="shared" si="83"/>
        <v>0</v>
      </c>
      <c r="J170" s="1">
        <f t="shared" si="84"/>
        <v>0</v>
      </c>
      <c r="M170" s="8" t="str">
        <f t="shared" si="90"/>
        <v/>
      </c>
      <c r="N170" s="8" t="str">
        <f t="shared" si="91"/>
        <v/>
      </c>
      <c r="O170" s="1" t="str">
        <f t="shared" si="92"/>
        <v/>
      </c>
      <c r="P170" s="35" t="str">
        <f t="shared" si="93"/>
        <v/>
      </c>
      <c r="Q170" s="35" t="str">
        <f t="shared" si="85"/>
        <v/>
      </c>
      <c r="R170" s="6">
        <f t="shared" si="86"/>
        <v>0</v>
      </c>
      <c r="S170" s="6">
        <f>IF(AND(D170&lt;=L$4,P170&lt;&gt;"Y"),IF(N170&lt;VLOOKUP(O170,Runners!A$5:CY$183,S$1,FALSE),IF(Y$2="zero",0,Y$2),0),0)</f>
        <v>0</v>
      </c>
      <c r="T170" s="6">
        <f t="shared" si="87"/>
        <v>0</v>
      </c>
      <c r="U170" s="2"/>
      <c r="V170" s="2" t="str">
        <f>IF(O170&lt;&gt;"",VLOOKUP(O170,Runners!DE$5:DR$183,V$1,FALSE),"")</f>
        <v/>
      </c>
      <c r="W170" s="19" t="str">
        <f t="shared" si="88"/>
        <v/>
      </c>
    </row>
    <row r="171" spans="3:23" x14ac:dyDescent="0.25">
      <c r="C171" s="3">
        <f>IF(A171&lt;&gt;"",VLOOKUP(A171,Runners!A$5:AX$183,C$1,FALSE),0)</f>
        <v>0</v>
      </c>
      <c r="D171" s="6">
        <f t="shared" si="89"/>
        <v>168</v>
      </c>
      <c r="E171" s="2"/>
      <c r="F171" s="2">
        <f t="shared" si="83"/>
        <v>0</v>
      </c>
      <c r="J171" s="1">
        <f t="shared" si="84"/>
        <v>0</v>
      </c>
      <c r="M171" s="8" t="str">
        <f t="shared" si="90"/>
        <v/>
      </c>
      <c r="N171" s="8" t="str">
        <f t="shared" si="91"/>
        <v/>
      </c>
      <c r="O171" s="1" t="str">
        <f t="shared" si="92"/>
        <v/>
      </c>
      <c r="P171" s="35" t="str">
        <f t="shared" si="93"/>
        <v/>
      </c>
      <c r="Q171" s="35" t="str">
        <f t="shared" si="85"/>
        <v/>
      </c>
      <c r="R171" s="6">
        <f t="shared" si="86"/>
        <v>0</v>
      </c>
      <c r="S171" s="6">
        <f>IF(AND(D171&lt;=L$4,P171&lt;&gt;"Y"),IF(N171&lt;VLOOKUP(O171,Runners!A$5:CY$183,S$1,FALSE),IF(Y$2="zero",0,Y$2),0),0)</f>
        <v>0</v>
      </c>
      <c r="T171" s="6">
        <f t="shared" si="87"/>
        <v>0</v>
      </c>
      <c r="U171" s="2"/>
      <c r="V171" s="2" t="str">
        <f>IF(O171&lt;&gt;"",VLOOKUP(O171,Runners!DE$5:DR$183,V$1,FALSE),"")</f>
        <v/>
      </c>
      <c r="W171" s="19" t="str">
        <f t="shared" si="88"/>
        <v/>
      </c>
    </row>
    <row r="172" spans="3:23" x14ac:dyDescent="0.25">
      <c r="C172" s="3">
        <f>IF(A172&lt;&gt;"",VLOOKUP(A172,Runners!A$5:AX$183,C$1,FALSE),0)</f>
        <v>0</v>
      </c>
      <c r="D172" s="6">
        <f t="shared" si="89"/>
        <v>169</v>
      </c>
      <c r="E172" s="2"/>
      <c r="F172" s="2">
        <f t="shared" si="83"/>
        <v>0</v>
      </c>
      <c r="J172" s="1">
        <f t="shared" si="84"/>
        <v>0</v>
      </c>
      <c r="M172" s="8" t="str">
        <f t="shared" si="90"/>
        <v/>
      </c>
      <c r="N172" s="8" t="str">
        <f t="shared" si="91"/>
        <v/>
      </c>
      <c r="O172" s="1" t="str">
        <f t="shared" si="92"/>
        <v/>
      </c>
      <c r="P172" s="35" t="str">
        <f t="shared" si="93"/>
        <v/>
      </c>
      <c r="Q172" s="35" t="str">
        <f t="shared" si="85"/>
        <v/>
      </c>
      <c r="R172" s="6">
        <f t="shared" si="86"/>
        <v>0</v>
      </c>
      <c r="S172" s="6">
        <f>IF(AND(D172&lt;=L$4,P172&lt;&gt;"Y"),IF(N172&lt;VLOOKUP(O172,Runners!A$5:CY$183,S$1,FALSE),IF(Y$2="zero",0,Y$2),0),0)</f>
        <v>0</v>
      </c>
      <c r="T172" s="6">
        <f t="shared" si="87"/>
        <v>0</v>
      </c>
      <c r="U172" s="2"/>
      <c r="V172" s="2" t="str">
        <f>IF(O172&lt;&gt;"",VLOOKUP(O172,Runners!DE$5:DR$183,V$1,FALSE),"")</f>
        <v/>
      </c>
      <c r="W172" s="19" t="str">
        <f t="shared" si="88"/>
        <v/>
      </c>
    </row>
    <row r="173" spans="3:23" x14ac:dyDescent="0.25">
      <c r="C173" s="3">
        <f>IF(A173&lt;&gt;"",VLOOKUP(A173,Runners!A$5:AX$183,C$1,FALSE),0)</f>
        <v>0</v>
      </c>
      <c r="D173" s="6">
        <f t="shared" si="89"/>
        <v>170</v>
      </c>
      <c r="E173" s="2"/>
      <c r="F173" s="2">
        <f t="shared" si="83"/>
        <v>0</v>
      </c>
      <c r="J173" s="1">
        <f t="shared" si="84"/>
        <v>0</v>
      </c>
      <c r="M173" s="8" t="str">
        <f t="shared" si="90"/>
        <v/>
      </c>
      <c r="N173" s="8" t="str">
        <f t="shared" si="91"/>
        <v/>
      </c>
      <c r="O173" s="1" t="str">
        <f t="shared" si="92"/>
        <v/>
      </c>
      <c r="P173" s="35" t="str">
        <f t="shared" si="93"/>
        <v/>
      </c>
      <c r="Q173" s="35" t="str">
        <f t="shared" si="85"/>
        <v/>
      </c>
      <c r="R173" s="6">
        <f t="shared" si="86"/>
        <v>0</v>
      </c>
      <c r="S173" s="6">
        <f>IF(AND(D173&lt;=L$4,P173&lt;&gt;"Y"),IF(N173&lt;VLOOKUP(O173,Runners!A$5:CY$183,S$1,FALSE),IF(Y$2="zero",0,Y$2),0),0)</f>
        <v>0</v>
      </c>
      <c r="T173" s="6">
        <f t="shared" si="87"/>
        <v>0</v>
      </c>
      <c r="U173" s="2"/>
      <c r="V173" s="2" t="str">
        <f>IF(O173&lt;&gt;"",VLOOKUP(O173,Runners!DE$5:DR$183,V$1,FALSE),"")</f>
        <v/>
      </c>
      <c r="W173" s="19" t="str">
        <f t="shared" si="88"/>
        <v/>
      </c>
    </row>
    <row r="174" spans="3:23" x14ac:dyDescent="0.25">
      <c r="C174" s="3">
        <f>IF(A174&lt;&gt;"",VLOOKUP(A174,Runners!A$5:AX$183,C$1,FALSE),0)</f>
        <v>0</v>
      </c>
      <c r="D174" s="6">
        <f t="shared" si="89"/>
        <v>171</v>
      </c>
      <c r="E174" s="2"/>
      <c r="F174" s="2">
        <f t="shared" si="83"/>
        <v>0</v>
      </c>
      <c r="J174" s="1">
        <f t="shared" si="84"/>
        <v>0</v>
      </c>
      <c r="M174" s="8" t="str">
        <f t="shared" si="90"/>
        <v/>
      </c>
      <c r="N174" s="8" t="str">
        <f t="shared" si="91"/>
        <v/>
      </c>
      <c r="O174" s="1" t="str">
        <f t="shared" si="92"/>
        <v/>
      </c>
      <c r="P174" s="35" t="str">
        <f t="shared" si="93"/>
        <v/>
      </c>
      <c r="Q174" s="35" t="str">
        <f t="shared" si="85"/>
        <v/>
      </c>
      <c r="R174" s="6">
        <f t="shared" si="86"/>
        <v>0</v>
      </c>
      <c r="S174" s="6">
        <f>IF(AND(D174&lt;=L$4,P174&lt;&gt;"Y"),IF(N174&lt;VLOOKUP(O174,Runners!A$5:CY$183,S$1,FALSE),IF(Y$2="zero",0,Y$2),0),0)</f>
        <v>0</v>
      </c>
      <c r="T174" s="6">
        <f t="shared" si="87"/>
        <v>0</v>
      </c>
      <c r="U174" s="2"/>
      <c r="V174" s="2" t="str">
        <f>IF(O174&lt;&gt;"",VLOOKUP(O174,Runners!DE$5:DR$183,V$1,FALSE),"")</f>
        <v/>
      </c>
      <c r="W174" s="19" t="str">
        <f t="shared" si="88"/>
        <v/>
      </c>
    </row>
    <row r="175" spans="3:23" x14ac:dyDescent="0.25">
      <c r="C175" s="3">
        <f>IF(A175&lt;&gt;"",VLOOKUP(A175,Runners!A$5:AX$183,C$1,FALSE),0)</f>
        <v>0</v>
      </c>
      <c r="D175" s="6">
        <f t="shared" si="89"/>
        <v>172</v>
      </c>
      <c r="E175" s="2"/>
      <c r="F175" s="2">
        <f t="shared" si="83"/>
        <v>0</v>
      </c>
      <c r="J175" s="1">
        <f t="shared" si="84"/>
        <v>0</v>
      </c>
      <c r="M175" s="8" t="str">
        <f t="shared" si="90"/>
        <v/>
      </c>
      <c r="N175" s="8" t="str">
        <f t="shared" si="91"/>
        <v/>
      </c>
      <c r="O175" s="1" t="str">
        <f t="shared" si="92"/>
        <v/>
      </c>
      <c r="P175" s="35" t="str">
        <f t="shared" si="93"/>
        <v/>
      </c>
      <c r="Q175" s="35" t="str">
        <f t="shared" si="85"/>
        <v/>
      </c>
      <c r="R175" s="6">
        <f t="shared" si="86"/>
        <v>0</v>
      </c>
      <c r="S175" s="6">
        <f>IF(AND(D175&lt;=L$4,P175&lt;&gt;"Y"),IF(N175&lt;VLOOKUP(O175,Runners!A$5:CY$183,S$1,FALSE),IF(Y$2="zero",0,Y$2),0),0)</f>
        <v>0</v>
      </c>
      <c r="T175" s="6">
        <f t="shared" si="87"/>
        <v>0</v>
      </c>
      <c r="U175" s="2"/>
      <c r="V175" s="2" t="str">
        <f>IF(O175&lt;&gt;"",VLOOKUP(O175,Runners!DE$5:DR$183,V$1,FALSE),"")</f>
        <v/>
      </c>
      <c r="W175" s="19" t="str">
        <f t="shared" si="88"/>
        <v/>
      </c>
    </row>
    <row r="176" spans="3:23" x14ac:dyDescent="0.25">
      <c r="C176" s="3">
        <f>IF(A176&lt;&gt;"",VLOOKUP(A176,Runners!A$5:AX$183,C$1,FALSE),0)</f>
        <v>0</v>
      </c>
      <c r="D176" s="6">
        <f t="shared" si="89"/>
        <v>173</v>
      </c>
      <c r="E176" s="2"/>
      <c r="F176" s="2">
        <f t="shared" si="83"/>
        <v>0</v>
      </c>
      <c r="J176" s="1">
        <f t="shared" si="84"/>
        <v>0</v>
      </c>
      <c r="M176" s="8" t="str">
        <f t="shared" si="90"/>
        <v/>
      </c>
      <c r="N176" s="8" t="str">
        <f t="shared" si="91"/>
        <v/>
      </c>
      <c r="O176" s="1" t="str">
        <f t="shared" si="92"/>
        <v/>
      </c>
      <c r="P176" s="35" t="str">
        <f t="shared" si="93"/>
        <v/>
      </c>
      <c r="Q176" s="35" t="str">
        <f t="shared" si="85"/>
        <v/>
      </c>
      <c r="R176" s="6">
        <f t="shared" si="86"/>
        <v>0</v>
      </c>
      <c r="S176" s="6">
        <f>IF(AND(D176&lt;=L$4,P176&lt;&gt;"Y"),IF(N176&lt;VLOOKUP(O176,Runners!A$5:CY$183,S$1,FALSE),IF(Y$2="zero",0,Y$2),0),0)</f>
        <v>0</v>
      </c>
      <c r="T176" s="6">
        <f t="shared" si="87"/>
        <v>0</v>
      </c>
      <c r="U176" s="2"/>
      <c r="V176" s="2" t="str">
        <f>IF(O176&lt;&gt;"",VLOOKUP(O176,Runners!DE$5:DR$183,V$1,FALSE),"")</f>
        <v/>
      </c>
      <c r="W176" s="19" t="str">
        <f t="shared" si="88"/>
        <v/>
      </c>
    </row>
    <row r="177" spans="3:23" x14ac:dyDescent="0.25">
      <c r="C177" s="3">
        <f>IF(A177&lt;&gt;"",VLOOKUP(A177,Runners!A$5:AX$183,C$1,FALSE),0)</f>
        <v>0</v>
      </c>
      <c r="D177" s="6">
        <f t="shared" si="89"/>
        <v>174</v>
      </c>
      <c r="E177" s="2"/>
      <c r="F177" s="2">
        <f t="shared" si="83"/>
        <v>0</v>
      </c>
      <c r="J177" s="1">
        <f t="shared" si="84"/>
        <v>0</v>
      </c>
      <c r="M177" s="8" t="str">
        <f t="shared" si="90"/>
        <v/>
      </c>
      <c r="N177" s="8" t="str">
        <f t="shared" si="91"/>
        <v/>
      </c>
      <c r="O177" s="1" t="str">
        <f t="shared" si="92"/>
        <v/>
      </c>
      <c r="P177" s="35" t="str">
        <f t="shared" si="93"/>
        <v/>
      </c>
      <c r="Q177" s="35" t="str">
        <f t="shared" si="85"/>
        <v/>
      </c>
      <c r="R177" s="6">
        <f t="shared" si="86"/>
        <v>0</v>
      </c>
      <c r="S177" s="6">
        <f>IF(AND(D177&lt;=L$4,P177&lt;&gt;"Y"),IF(N177&lt;VLOOKUP(O177,Runners!A$5:CY$183,S$1,FALSE),IF(Y$2="zero",0,Y$2),0),0)</f>
        <v>0</v>
      </c>
      <c r="T177" s="6">
        <f t="shared" si="87"/>
        <v>0</v>
      </c>
      <c r="U177" s="2"/>
      <c r="V177" s="2" t="str">
        <f>IF(O177&lt;&gt;"",VLOOKUP(O177,Runners!DE$5:DR$183,V$1,FALSE),"")</f>
        <v/>
      </c>
      <c r="W177" s="19" t="str">
        <f t="shared" si="88"/>
        <v/>
      </c>
    </row>
    <row r="178" spans="3:23" x14ac:dyDescent="0.25">
      <c r="C178" s="3">
        <f>IF(A178&lt;&gt;"",VLOOKUP(A178,Runners!A$5:AX$183,C$1,FALSE),0)</f>
        <v>0</v>
      </c>
      <c r="D178" s="6">
        <f t="shared" si="89"/>
        <v>175</v>
      </c>
      <c r="E178" s="2"/>
      <c r="F178" s="2">
        <f t="shared" si="83"/>
        <v>0</v>
      </c>
      <c r="J178" s="1">
        <f t="shared" si="84"/>
        <v>0</v>
      </c>
      <c r="M178" s="8" t="str">
        <f t="shared" si="90"/>
        <v/>
      </c>
      <c r="N178" s="8" t="str">
        <f t="shared" si="91"/>
        <v/>
      </c>
      <c r="O178" s="1" t="str">
        <f t="shared" si="92"/>
        <v/>
      </c>
      <c r="P178" s="35" t="str">
        <f t="shared" si="93"/>
        <v/>
      </c>
      <c r="Q178" s="35" t="str">
        <f t="shared" si="85"/>
        <v/>
      </c>
      <c r="R178" s="6">
        <f t="shared" si="86"/>
        <v>0</v>
      </c>
      <c r="S178" s="6">
        <f>IF(AND(D178&lt;=L$4,P178&lt;&gt;"Y"),IF(N178&lt;VLOOKUP(O178,Runners!A$5:CY$183,S$1,FALSE),IF(Y$2="zero",0,Y$2),0),0)</f>
        <v>0</v>
      </c>
      <c r="T178" s="6">
        <f t="shared" si="87"/>
        <v>0</v>
      </c>
      <c r="U178" s="2"/>
      <c r="V178" s="2" t="str">
        <f>IF(O178&lt;&gt;"",VLOOKUP(O178,Runners!DE$5:DR$183,V$1,FALSE),"")</f>
        <v/>
      </c>
      <c r="W178" s="19" t="str">
        <f t="shared" si="88"/>
        <v/>
      </c>
    </row>
    <row r="179" spans="3:23" x14ac:dyDescent="0.25">
      <c r="C179" s="3">
        <f>IF(A179&lt;&gt;"",VLOOKUP(A179,Runners!A$5:AX$183,C$1,FALSE),0)</f>
        <v>0</v>
      </c>
      <c r="D179" s="6">
        <f t="shared" si="89"/>
        <v>176</v>
      </c>
      <c r="E179" s="2"/>
      <c r="F179" s="2">
        <f t="shared" si="83"/>
        <v>0</v>
      </c>
      <c r="J179" s="1">
        <f t="shared" si="84"/>
        <v>0</v>
      </c>
      <c r="M179" s="8" t="str">
        <f t="shared" si="90"/>
        <v/>
      </c>
      <c r="N179" s="8" t="str">
        <f t="shared" si="91"/>
        <v/>
      </c>
      <c r="O179" s="1" t="str">
        <f t="shared" si="92"/>
        <v/>
      </c>
      <c r="P179" s="35" t="str">
        <f t="shared" si="93"/>
        <v/>
      </c>
      <c r="Q179" s="35" t="str">
        <f t="shared" si="85"/>
        <v/>
      </c>
      <c r="R179" s="6">
        <f t="shared" si="86"/>
        <v>0</v>
      </c>
      <c r="S179" s="6">
        <f>IF(AND(D179&lt;=L$4,P179&lt;&gt;"Y"),IF(N179&lt;VLOOKUP(O179,Runners!A$5:CY$183,S$1,FALSE),IF(Y$2="zero",0,Y$2),0),0)</f>
        <v>0</v>
      </c>
      <c r="T179" s="6">
        <f t="shared" si="87"/>
        <v>0</v>
      </c>
      <c r="U179" s="2"/>
      <c r="V179" s="2" t="str">
        <f>IF(O179&lt;&gt;"",VLOOKUP(O179,Runners!DE$5:DR$183,V$1,FALSE),"")</f>
        <v/>
      </c>
      <c r="W179" s="19" t="str">
        <f t="shared" si="88"/>
        <v/>
      </c>
    </row>
    <row r="180" spans="3:23" x14ac:dyDescent="0.25">
      <c r="C180" s="3">
        <f>IF(A180&lt;&gt;"",VLOOKUP(A180,Runners!A$5:AX$183,C$1,FALSE),0)</f>
        <v>0</v>
      </c>
      <c r="D180" s="6">
        <f t="shared" si="89"/>
        <v>177</v>
      </c>
      <c r="E180" s="2"/>
      <c r="F180" s="2"/>
      <c r="J180" s="1">
        <f t="shared" si="84"/>
        <v>0</v>
      </c>
      <c r="M180" s="8" t="str">
        <f t="shared" si="90"/>
        <v/>
      </c>
      <c r="N180" s="8" t="str">
        <f t="shared" si="91"/>
        <v/>
      </c>
      <c r="O180" s="1" t="str">
        <f t="shared" si="92"/>
        <v/>
      </c>
      <c r="P180" s="35" t="str">
        <f t="shared" si="93"/>
        <v/>
      </c>
      <c r="Q180" s="35" t="str">
        <f t="shared" si="85"/>
        <v/>
      </c>
      <c r="R180" s="6">
        <f t="shared" si="86"/>
        <v>0</v>
      </c>
      <c r="S180" s="6">
        <f>IF(AND(D180&lt;=L$4,P180&lt;&gt;"Y"),IF(N180&lt;VLOOKUP(O180,Runners!A$5:CY$183,S$1,FALSE),IF(Y$2="zero",0,Y$2),0),0)</f>
        <v>0</v>
      </c>
      <c r="T180" s="6">
        <f t="shared" si="87"/>
        <v>0</v>
      </c>
      <c r="U180" s="2"/>
      <c r="V180" s="2" t="str">
        <f>IF(O180&lt;&gt;"",VLOOKUP(O180,Runners!DE$5:DR$183,V$1,FALSE),"")</f>
        <v/>
      </c>
      <c r="W180" s="19" t="str">
        <f t="shared" si="88"/>
        <v/>
      </c>
    </row>
    <row r="181" spans="3:23" x14ac:dyDescent="0.25">
      <c r="C181" s="3">
        <f>IF(A181&lt;&gt;"",VLOOKUP(A181,Runners!A$5:AX$183,C$1,FALSE),0)</f>
        <v>0</v>
      </c>
      <c r="D181" s="6">
        <f t="shared" si="89"/>
        <v>178</v>
      </c>
      <c r="E181" s="2"/>
      <c r="F181" s="2"/>
      <c r="J181" s="1">
        <f t="shared" si="84"/>
        <v>0</v>
      </c>
      <c r="M181" s="8" t="str">
        <f t="shared" si="90"/>
        <v/>
      </c>
      <c r="N181" s="8" t="str">
        <f t="shared" si="91"/>
        <v/>
      </c>
      <c r="O181" s="1" t="str">
        <f t="shared" si="92"/>
        <v/>
      </c>
      <c r="P181" s="35" t="str">
        <f t="shared" si="93"/>
        <v/>
      </c>
      <c r="Q181" s="35" t="str">
        <f t="shared" si="85"/>
        <v/>
      </c>
      <c r="R181" s="6">
        <f t="shared" si="86"/>
        <v>0</v>
      </c>
      <c r="S181" s="6">
        <f>IF(AND(D181&lt;=L$4,P181&lt;&gt;"Y"),IF(N181&lt;VLOOKUP(O181,Runners!A$5:CY$183,S$1,FALSE),IF(Y$2="zero",0,Y$2),0),0)</f>
        <v>0</v>
      </c>
      <c r="T181" s="6">
        <f t="shared" si="87"/>
        <v>0</v>
      </c>
      <c r="U181" s="2"/>
      <c r="V181" s="2" t="str">
        <f>IF(O181&lt;&gt;"",VLOOKUP(O181,Runners!DE$5:DR$183,V$1,FALSE),"")</f>
        <v/>
      </c>
      <c r="W181" s="19" t="str">
        <f t="shared" si="88"/>
        <v/>
      </c>
    </row>
    <row r="182" spans="3:23" x14ac:dyDescent="0.25">
      <c r="C182" s="3">
        <f>IF(A182&lt;&gt;"",VLOOKUP(A182,Runners!A$5:AX$183,C$1,FALSE),0)</f>
        <v>0</v>
      </c>
      <c r="D182" s="6">
        <f t="shared" si="89"/>
        <v>179</v>
      </c>
      <c r="E182" s="2"/>
      <c r="F182" s="2"/>
      <c r="J182" s="1">
        <f t="shared" si="84"/>
        <v>0</v>
      </c>
      <c r="M182" s="8" t="str">
        <f t="shared" si="90"/>
        <v/>
      </c>
      <c r="N182" s="8" t="str">
        <f t="shared" si="91"/>
        <v/>
      </c>
      <c r="O182" s="1" t="str">
        <f t="shared" si="92"/>
        <v/>
      </c>
      <c r="P182" s="35" t="str">
        <f t="shared" si="93"/>
        <v/>
      </c>
      <c r="Q182" s="35" t="str">
        <f t="shared" si="85"/>
        <v/>
      </c>
      <c r="R182" s="6">
        <f t="shared" si="86"/>
        <v>0</v>
      </c>
      <c r="S182" s="6">
        <f>IF(AND(D182&lt;=L$4,P182&lt;&gt;"Y"),IF(N182&lt;VLOOKUP(O182,Runners!A$5:CY$183,S$1,FALSE),IF(Y$2="zero",0,Y$2),0),0)</f>
        <v>0</v>
      </c>
      <c r="T182" s="6">
        <f t="shared" si="87"/>
        <v>0</v>
      </c>
      <c r="U182" s="2"/>
      <c r="V182" s="2" t="str">
        <f>IF(O182&lt;&gt;"",VLOOKUP(O182,Runners!DE$5:DR$183,V$1,FALSE),"")</f>
        <v/>
      </c>
      <c r="W182" s="19" t="str">
        <f t="shared" si="88"/>
        <v/>
      </c>
    </row>
    <row r="183" spans="3:23" x14ac:dyDescent="0.25">
      <c r="C183" s="3">
        <f>IF(A183&lt;&gt;"",VLOOKUP(A183,Runners!A$5:AX$183,C$1,FALSE),0)</f>
        <v>0</v>
      </c>
      <c r="D183" s="6">
        <f t="shared" si="89"/>
        <v>180</v>
      </c>
      <c r="E183" s="2"/>
      <c r="F183" s="2"/>
      <c r="J183" s="1">
        <f t="shared" si="84"/>
        <v>0</v>
      </c>
      <c r="M183" s="8" t="str">
        <f t="shared" si="90"/>
        <v/>
      </c>
      <c r="N183" s="8" t="str">
        <f t="shared" si="91"/>
        <v/>
      </c>
      <c r="O183" s="1" t="str">
        <f t="shared" si="92"/>
        <v/>
      </c>
      <c r="P183" s="35" t="str">
        <f t="shared" si="93"/>
        <v/>
      </c>
      <c r="Q183" s="35" t="str">
        <f t="shared" si="85"/>
        <v/>
      </c>
      <c r="R183" s="6">
        <f t="shared" si="86"/>
        <v>0</v>
      </c>
      <c r="S183" s="6">
        <f>IF(AND(D183&lt;=L$4,P183&lt;&gt;"Y"),IF(N183&lt;VLOOKUP(O183,Runners!A$5:CY$183,S$1,FALSE),IF(Y$2="zero",0,Y$2),0),0)</f>
        <v>0</v>
      </c>
      <c r="T183" s="6">
        <f t="shared" si="87"/>
        <v>0</v>
      </c>
      <c r="U183" s="2"/>
      <c r="V183" s="2" t="str">
        <f>IF(O183&lt;&gt;"",VLOOKUP(O183,Runners!DE$5:DR$183,V$1,FALSE),"")</f>
        <v/>
      </c>
      <c r="W183" s="19" t="str">
        <f t="shared" si="88"/>
        <v/>
      </c>
    </row>
    <row r="184" spans="3:23" x14ac:dyDescent="0.25">
      <c r="C184" s="3">
        <f>IF(A184&lt;&gt;"",VLOOKUP(A184,Runners!A$5:AX$183,C$1,FALSE),0)</f>
        <v>0</v>
      </c>
      <c r="D184" s="6">
        <f t="shared" si="89"/>
        <v>181</v>
      </c>
      <c r="E184" s="2"/>
      <c r="F184" s="2"/>
      <c r="J184" s="1">
        <f t="shared" si="84"/>
        <v>0</v>
      </c>
      <c r="M184" s="8" t="str">
        <f t="shared" si="90"/>
        <v/>
      </c>
      <c r="N184" s="8" t="str">
        <f t="shared" si="91"/>
        <v/>
      </c>
      <c r="O184" s="1" t="str">
        <f t="shared" si="92"/>
        <v/>
      </c>
      <c r="P184" s="35" t="str">
        <f t="shared" si="93"/>
        <v/>
      </c>
      <c r="Q184" s="35" t="str">
        <f t="shared" si="85"/>
        <v/>
      </c>
      <c r="R184" s="6">
        <f t="shared" si="86"/>
        <v>0</v>
      </c>
      <c r="S184" s="6">
        <f>IF(AND(D184&lt;=L$4,P184&lt;&gt;"Y"),IF(N184&lt;VLOOKUP(O184,Runners!A$5:CY$183,S$1,FALSE),IF(Y$2="zero",0,Y$2),0),0)</f>
        <v>0</v>
      </c>
      <c r="T184" s="6">
        <f t="shared" si="87"/>
        <v>0</v>
      </c>
      <c r="U184" s="2"/>
      <c r="V184" s="2" t="str">
        <f>IF(O184&lt;&gt;"",VLOOKUP(O184,Runners!DE$5:DR$183,V$1,FALSE),"")</f>
        <v/>
      </c>
      <c r="W184" s="19" t="str">
        <f t="shared" si="88"/>
        <v/>
      </c>
    </row>
    <row r="185" spans="3:23" x14ac:dyDescent="0.25">
      <c r="C185" s="3">
        <f>IF(A185&lt;&gt;"",VLOOKUP(A185,Runners!A$5:AX$183,C$1,FALSE),0)</f>
        <v>0</v>
      </c>
      <c r="D185" s="6">
        <f t="shared" si="89"/>
        <v>182</v>
      </c>
      <c r="E185" s="2"/>
      <c r="F185" s="2"/>
      <c r="J185" s="1">
        <f t="shared" si="84"/>
        <v>0</v>
      </c>
      <c r="M185" s="8" t="str">
        <f t="shared" si="90"/>
        <v/>
      </c>
      <c r="N185" s="8" t="str">
        <f t="shared" si="91"/>
        <v/>
      </c>
      <c r="O185" s="1" t="str">
        <f t="shared" si="92"/>
        <v/>
      </c>
      <c r="P185" s="35" t="str">
        <f t="shared" si="93"/>
        <v/>
      </c>
      <c r="Q185" s="35" t="str">
        <f t="shared" si="85"/>
        <v/>
      </c>
      <c r="R185" s="6">
        <f t="shared" si="86"/>
        <v>0</v>
      </c>
      <c r="S185" s="6">
        <f>IF(AND(D185&lt;=L$4,P185&lt;&gt;"Y"),IF(N185&lt;VLOOKUP(O185,Runners!A$5:CY$183,S$1,FALSE),IF(Y$2="zero",0,Y$2),0),0)</f>
        <v>0</v>
      </c>
      <c r="T185" s="6">
        <f t="shared" si="87"/>
        <v>0</v>
      </c>
      <c r="U185" s="2"/>
      <c r="V185" s="2" t="str">
        <f>IF(O185&lt;&gt;"",VLOOKUP(O185,Runners!DE$5:DR$183,V$1,FALSE),"")</f>
        <v/>
      </c>
      <c r="W185" s="19" t="str">
        <f t="shared" si="88"/>
        <v/>
      </c>
    </row>
    <row r="186" spans="3:23" x14ac:dyDescent="0.25">
      <c r="C186" s="3">
        <f>IF(A186&lt;&gt;"",VLOOKUP(A186,Runners!A$5:AX$183,C$1,FALSE),0)</f>
        <v>0</v>
      </c>
      <c r="D186" s="6">
        <f t="shared" si="89"/>
        <v>183</v>
      </c>
      <c r="E186" s="2"/>
      <c r="F186" s="2"/>
      <c r="J186" s="1">
        <f t="shared" si="84"/>
        <v>0</v>
      </c>
      <c r="M186" s="8" t="str">
        <f t="shared" si="90"/>
        <v/>
      </c>
      <c r="N186" s="8" t="str">
        <f t="shared" si="91"/>
        <v/>
      </c>
      <c r="O186" s="1" t="str">
        <f t="shared" si="92"/>
        <v/>
      </c>
      <c r="P186" s="35" t="str">
        <f t="shared" si="93"/>
        <v/>
      </c>
      <c r="Q186" s="35" t="str">
        <f t="shared" si="85"/>
        <v/>
      </c>
      <c r="R186" s="6">
        <f t="shared" si="86"/>
        <v>0</v>
      </c>
      <c r="S186" s="6">
        <f>IF(AND(D186&lt;=L$4,P186&lt;&gt;"Y"),IF(N186&lt;VLOOKUP(O186,Runners!A$5:CY$183,S$1,FALSE),IF(Y$2="zero",0,Y$2),0),0)</f>
        <v>0</v>
      </c>
      <c r="T186" s="6">
        <f t="shared" si="87"/>
        <v>0</v>
      </c>
      <c r="U186" s="2"/>
      <c r="V186" s="2" t="str">
        <f>IF(O186&lt;&gt;"",VLOOKUP(O186,Runners!DE$5:DR$183,V$1,FALSE),"")</f>
        <v/>
      </c>
      <c r="W186" s="19" t="str">
        <f t="shared" si="88"/>
        <v/>
      </c>
    </row>
    <row r="187" spans="3:23" x14ac:dyDescent="0.25">
      <c r="C187" s="3">
        <f>IF(A187&lt;&gt;"",VLOOKUP(A187,Runners!A$5:AX$183,C$1,FALSE),0)</f>
        <v>0</v>
      </c>
      <c r="D187" s="6">
        <f t="shared" si="89"/>
        <v>184</v>
      </c>
      <c r="E187" s="2"/>
      <c r="F187" s="2"/>
      <c r="J187" s="1">
        <f t="shared" si="84"/>
        <v>0</v>
      </c>
      <c r="M187" s="8" t="str">
        <f t="shared" si="90"/>
        <v/>
      </c>
      <c r="N187" s="8" t="str">
        <f t="shared" si="91"/>
        <v/>
      </c>
      <c r="O187" s="1" t="str">
        <f t="shared" si="92"/>
        <v/>
      </c>
      <c r="P187" s="35" t="str">
        <f t="shared" si="93"/>
        <v/>
      </c>
      <c r="Q187" s="35" t="str">
        <f t="shared" si="85"/>
        <v/>
      </c>
      <c r="R187" s="6">
        <f t="shared" si="86"/>
        <v>0</v>
      </c>
      <c r="S187" s="6">
        <f>IF(AND(D187&lt;=L$4,P187&lt;&gt;"Y"),IF(N187&lt;VLOOKUP(O187,Runners!A$5:CY$183,S$1,FALSE),IF(Y$2="zero",0,Y$2),0),0)</f>
        <v>0</v>
      </c>
      <c r="T187" s="6">
        <f t="shared" si="87"/>
        <v>0</v>
      </c>
      <c r="U187" s="2"/>
      <c r="V187" s="2" t="str">
        <f>IF(O187&lt;&gt;"",VLOOKUP(O187,Runners!DE$5:DR$183,V$1,FALSE),"")</f>
        <v/>
      </c>
      <c r="W187" s="19" t="str">
        <f t="shared" si="88"/>
        <v/>
      </c>
    </row>
    <row r="188" spans="3:23" x14ac:dyDescent="0.25">
      <c r="C188" s="3">
        <f>IF(A188&lt;&gt;"",VLOOKUP(A188,Runners!A$5:AX$183,C$1,FALSE),0)</f>
        <v>0</v>
      </c>
      <c r="D188" s="6">
        <f t="shared" si="89"/>
        <v>185</v>
      </c>
      <c r="E188" s="2"/>
      <c r="F188" s="2"/>
      <c r="J188" s="1">
        <f t="shared" si="84"/>
        <v>0</v>
      </c>
      <c r="M188" s="8" t="str">
        <f t="shared" si="90"/>
        <v/>
      </c>
      <c r="N188" s="8" t="str">
        <f t="shared" si="91"/>
        <v/>
      </c>
      <c r="O188" s="1" t="str">
        <f t="shared" si="92"/>
        <v/>
      </c>
      <c r="P188" s="35" t="str">
        <f t="shared" si="93"/>
        <v/>
      </c>
      <c r="Q188" s="35" t="str">
        <f t="shared" si="85"/>
        <v/>
      </c>
      <c r="R188" s="6">
        <f t="shared" si="86"/>
        <v>0</v>
      </c>
      <c r="S188" s="6">
        <f>IF(AND(D188&lt;=L$4,P188&lt;&gt;"Y"),IF(N188&lt;VLOOKUP(O188,Runners!A$5:CY$183,S$1,FALSE),IF(Y$2="zero",0,Y$2),0),0)</f>
        <v>0</v>
      </c>
      <c r="T188" s="6">
        <f t="shared" si="87"/>
        <v>0</v>
      </c>
      <c r="U188" s="2"/>
      <c r="V188" s="2" t="str">
        <f>IF(O188&lt;&gt;"",VLOOKUP(O188,Runners!DE$5:DR$183,V$1,FALSE),"")</f>
        <v/>
      </c>
      <c r="W188" s="19" t="str">
        <f t="shared" si="88"/>
        <v/>
      </c>
    </row>
    <row r="189" spans="3:23" x14ac:dyDescent="0.25">
      <c r="C189" s="3">
        <f>IF(A189&lt;&gt;"",VLOOKUP(A189,Runners!A$5:AX$183,C$1,FALSE),0)</f>
        <v>0</v>
      </c>
      <c r="D189" s="6">
        <f t="shared" si="89"/>
        <v>186</v>
      </c>
      <c r="E189" s="2"/>
      <c r="F189" s="2"/>
      <c r="J189" s="1">
        <f t="shared" si="84"/>
        <v>0</v>
      </c>
      <c r="M189" s="8" t="str">
        <f t="shared" si="90"/>
        <v/>
      </c>
      <c r="N189" s="8" t="str">
        <f t="shared" si="91"/>
        <v/>
      </c>
      <c r="O189" s="1" t="str">
        <f t="shared" si="92"/>
        <v/>
      </c>
      <c r="P189" s="35" t="str">
        <f t="shared" si="93"/>
        <v/>
      </c>
      <c r="Q189" s="35" t="str">
        <f t="shared" si="85"/>
        <v/>
      </c>
      <c r="R189" s="6">
        <f t="shared" si="86"/>
        <v>0</v>
      </c>
      <c r="S189" s="6">
        <f>IF(AND(D189&lt;=L$4,P189&lt;&gt;"Y"),IF(N189&lt;VLOOKUP(O189,Runners!A$5:CY$183,S$1,FALSE),IF(Y$2="zero",0,Y$2),0),0)</f>
        <v>0</v>
      </c>
      <c r="T189" s="6">
        <f t="shared" si="87"/>
        <v>0</v>
      </c>
      <c r="U189" s="2"/>
      <c r="V189" s="2" t="str">
        <f>IF(O189&lt;&gt;"",VLOOKUP(O189,Runners!DE$5:DR$183,V$1,FALSE),"")</f>
        <v/>
      </c>
      <c r="W189" s="19" t="str">
        <f t="shared" si="88"/>
        <v/>
      </c>
    </row>
    <row r="190" spans="3:23" x14ac:dyDescent="0.25">
      <c r="C190" s="3">
        <f>IF(A190&lt;&gt;"",VLOOKUP(A190,Runners!A$5:AX$183,C$1,FALSE),0)</f>
        <v>0</v>
      </c>
      <c r="D190" s="6">
        <f t="shared" si="89"/>
        <v>187</v>
      </c>
      <c r="E190" s="2"/>
      <c r="F190" s="2"/>
      <c r="J190" s="1">
        <f t="shared" si="84"/>
        <v>0</v>
      </c>
      <c r="M190" s="8" t="str">
        <f t="shared" si="90"/>
        <v/>
      </c>
      <c r="N190" s="8" t="str">
        <f t="shared" si="91"/>
        <v/>
      </c>
      <c r="O190" s="1" t="str">
        <f t="shared" si="92"/>
        <v/>
      </c>
      <c r="P190" s="35" t="str">
        <f t="shared" si="93"/>
        <v/>
      </c>
      <c r="Q190" s="35" t="str">
        <f t="shared" si="85"/>
        <v/>
      </c>
      <c r="R190" s="6">
        <f t="shared" si="86"/>
        <v>0</v>
      </c>
      <c r="S190" s="6">
        <f>IF(AND(D190&lt;=L$4,P190&lt;&gt;"Y"),IF(N190&lt;VLOOKUP(O190,Runners!A$5:CY$183,S$1,FALSE),IF(Y$2="zero",0,Y$2),0),0)</f>
        <v>0</v>
      </c>
      <c r="T190" s="6">
        <f t="shared" si="87"/>
        <v>0</v>
      </c>
      <c r="U190" s="2"/>
      <c r="V190" s="2" t="str">
        <f>IF(O190&lt;&gt;"",VLOOKUP(O190,Runners!DE$5:DR$183,V$1,FALSE),"")</f>
        <v/>
      </c>
      <c r="W190" s="19" t="str">
        <f t="shared" si="88"/>
        <v/>
      </c>
    </row>
    <row r="191" spans="3:23" x14ac:dyDescent="0.25">
      <c r="C191" s="3">
        <f>IF(A191&lt;&gt;"",VLOOKUP(A191,Runners!A$5:AX$183,C$1,FALSE),0)</f>
        <v>0</v>
      </c>
      <c r="D191" s="6">
        <f t="shared" si="89"/>
        <v>188</v>
      </c>
      <c r="E191" s="2"/>
      <c r="F191" s="2"/>
      <c r="J191" s="1">
        <f t="shared" si="84"/>
        <v>0</v>
      </c>
      <c r="M191" s="8" t="str">
        <f t="shared" si="90"/>
        <v/>
      </c>
      <c r="N191" s="8" t="str">
        <f t="shared" si="91"/>
        <v/>
      </c>
      <c r="O191" s="1" t="str">
        <f t="shared" si="92"/>
        <v/>
      </c>
      <c r="P191" s="35" t="str">
        <f t="shared" si="93"/>
        <v/>
      </c>
      <c r="Q191" s="35" t="str">
        <f t="shared" si="85"/>
        <v/>
      </c>
      <c r="R191" s="6">
        <f t="shared" si="86"/>
        <v>0</v>
      </c>
      <c r="S191" s="6">
        <f>IF(AND(D191&lt;=L$4,P191&lt;&gt;"Y"),IF(N191&lt;VLOOKUP(O191,Runners!A$5:CY$183,S$1,FALSE),IF(Y$2="zero",0,Y$2),0),0)</f>
        <v>0</v>
      </c>
      <c r="T191" s="6">
        <f t="shared" si="87"/>
        <v>0</v>
      </c>
      <c r="U191" s="2"/>
      <c r="V191" s="2" t="str">
        <f>IF(O191&lt;&gt;"",VLOOKUP(O191,Runners!DE$5:DR$183,V$1,FALSE),"")</f>
        <v/>
      </c>
      <c r="W191" s="19" t="str">
        <f t="shared" si="88"/>
        <v/>
      </c>
    </row>
    <row r="192" spans="3:23" x14ac:dyDescent="0.25">
      <c r="C192" s="3">
        <f>IF(A192&lt;&gt;"",VLOOKUP(A192,Runners!A$5:AX$183,C$1,FALSE),0)</f>
        <v>0</v>
      </c>
      <c r="D192" s="6">
        <f t="shared" si="89"/>
        <v>189</v>
      </c>
      <c r="E192" s="2"/>
      <c r="F192" s="2"/>
      <c r="J192" s="1">
        <f t="shared" si="84"/>
        <v>0</v>
      </c>
      <c r="M192" s="8" t="str">
        <f t="shared" si="90"/>
        <v/>
      </c>
      <c r="N192" s="8" t="str">
        <f t="shared" si="91"/>
        <v/>
      </c>
      <c r="O192" s="1" t="str">
        <f t="shared" si="92"/>
        <v/>
      </c>
      <c r="P192" s="35" t="str">
        <f t="shared" si="93"/>
        <v/>
      </c>
      <c r="Q192" s="35" t="str">
        <f t="shared" si="85"/>
        <v/>
      </c>
      <c r="R192" s="6">
        <f t="shared" si="86"/>
        <v>0</v>
      </c>
      <c r="S192" s="6">
        <f>IF(AND(D192&lt;=L$4,P192&lt;&gt;"Y"),IF(N192&lt;VLOOKUP(O192,Runners!A$5:CY$183,S$1,FALSE),IF(Y$2="zero",0,Y$2),0),0)</f>
        <v>0</v>
      </c>
      <c r="T192" s="6">
        <f t="shared" si="87"/>
        <v>0</v>
      </c>
      <c r="U192" s="2"/>
      <c r="V192" s="2" t="str">
        <f>IF(O192&lt;&gt;"",VLOOKUP(O192,Runners!DE$5:DR$183,V$1,FALSE),"")</f>
        <v/>
      </c>
      <c r="W192" s="19" t="str">
        <f t="shared" si="88"/>
        <v/>
      </c>
    </row>
    <row r="193" spans="3:23" x14ac:dyDescent="0.25">
      <c r="C193" s="3">
        <f>IF(A193&lt;&gt;"",VLOOKUP(A193,Runners!A$5:AX$183,C$1,FALSE),0)</f>
        <v>0</v>
      </c>
      <c r="D193" s="6">
        <f t="shared" si="89"/>
        <v>190</v>
      </c>
      <c r="E193" s="2"/>
      <c r="F193" s="2"/>
      <c r="J193" s="1">
        <f t="shared" si="84"/>
        <v>0</v>
      </c>
      <c r="M193" s="8" t="str">
        <f t="shared" si="90"/>
        <v/>
      </c>
      <c r="N193" s="8" t="str">
        <f t="shared" si="91"/>
        <v/>
      </c>
      <c r="O193" s="1" t="str">
        <f t="shared" si="92"/>
        <v/>
      </c>
      <c r="P193" s="35" t="str">
        <f t="shared" si="93"/>
        <v/>
      </c>
      <c r="Q193" s="35" t="str">
        <f t="shared" si="85"/>
        <v/>
      </c>
      <c r="R193" s="6">
        <f t="shared" si="86"/>
        <v>0</v>
      </c>
      <c r="S193" s="6">
        <f>IF(AND(D193&lt;=L$4,P193&lt;&gt;"Y"),IF(N193&lt;VLOOKUP(O193,Runners!A$5:CY$183,S$1,FALSE),IF(Y$2="zero",0,Y$2),0),0)</f>
        <v>0</v>
      </c>
      <c r="T193" s="6">
        <f t="shared" si="87"/>
        <v>0</v>
      </c>
      <c r="U193" s="2"/>
      <c r="V193" s="2" t="str">
        <f>IF(O193&lt;&gt;"",VLOOKUP(O193,Runners!DE$5:DR$183,V$1,FALSE),"")</f>
        <v/>
      </c>
      <c r="W193" s="19" t="str">
        <f t="shared" si="88"/>
        <v/>
      </c>
    </row>
    <row r="194" spans="3:23" x14ac:dyDescent="0.25">
      <c r="C194" s="3">
        <f>IF(A194&lt;&gt;"",VLOOKUP(A194,Runners!A$5:AX$183,C$1,FALSE),0)</f>
        <v>0</v>
      </c>
      <c r="D194" s="6">
        <f t="shared" si="89"/>
        <v>191</v>
      </c>
      <c r="E194" s="2"/>
      <c r="F194" s="2"/>
      <c r="J194" s="1">
        <f t="shared" si="84"/>
        <v>0</v>
      </c>
      <c r="M194" s="8" t="str">
        <f t="shared" si="90"/>
        <v/>
      </c>
      <c r="N194" s="8" t="str">
        <f t="shared" si="91"/>
        <v/>
      </c>
      <c r="O194" s="1" t="str">
        <f t="shared" si="92"/>
        <v/>
      </c>
      <c r="P194" s="35" t="str">
        <f t="shared" si="93"/>
        <v/>
      </c>
      <c r="Q194" s="35" t="str">
        <f t="shared" si="85"/>
        <v/>
      </c>
      <c r="R194" s="6">
        <f t="shared" si="86"/>
        <v>0</v>
      </c>
      <c r="S194" s="6">
        <f>IF(AND(D194&lt;=L$4,P194&lt;&gt;"Y"),IF(N194&lt;VLOOKUP(O194,Runners!A$5:CY$183,S$1,FALSE),IF(Y$2="zero",0,Y$2),0),0)</f>
        <v>0</v>
      </c>
      <c r="T194" s="6">
        <f t="shared" si="87"/>
        <v>0</v>
      </c>
      <c r="U194" s="2"/>
      <c r="V194" s="2" t="str">
        <f>IF(O194&lt;&gt;"",VLOOKUP(O194,Runners!DE$5:DR$183,V$1,FALSE),"")</f>
        <v/>
      </c>
      <c r="W194" s="19" t="str">
        <f t="shared" si="88"/>
        <v/>
      </c>
    </row>
    <row r="195" spans="3:23" x14ac:dyDescent="0.25">
      <c r="C195" s="3">
        <f>IF(A195&lt;&gt;"",VLOOKUP(A195,Runners!A$5:AX$183,C$1,FALSE),0)</f>
        <v>0</v>
      </c>
      <c r="D195" s="6">
        <f t="shared" si="89"/>
        <v>192</v>
      </c>
      <c r="E195" s="2"/>
      <c r="F195" s="2"/>
      <c r="J195" s="1">
        <f t="shared" si="84"/>
        <v>0</v>
      </c>
      <c r="M195" s="8" t="str">
        <f t="shared" ref="M195:M206" si="94">IF(D195&lt;=L$4,SMALL(E$4:E$207,D195),"")</f>
        <v/>
      </c>
      <c r="N195" s="8" t="str">
        <f t="shared" ref="N195:N206" si="95">IF(D195&lt;=L$4,VLOOKUP(M195,E$4:F$207,2,FALSE),"")</f>
        <v/>
      </c>
      <c r="O195" s="1" t="str">
        <f t="shared" ref="O195:O206" si="96">IF(D195&lt;=L$4,VLOOKUP(M195,E$4:J$207,6,FALSE),"")</f>
        <v/>
      </c>
      <c r="P195" s="35" t="str">
        <f t="shared" ref="P195:P206" si="97">IF(D195&lt;=L$4,VLOOKUP(O195,A$4:B$207,2,FALSE),"")</f>
        <v/>
      </c>
      <c r="Q195" s="35" t="str">
        <f t="shared" si="85"/>
        <v/>
      </c>
      <c r="R195" s="6">
        <f t="shared" si="86"/>
        <v>0</v>
      </c>
      <c r="S195" s="6">
        <f>IF(AND(D195&lt;=L$4,P195&lt;&gt;"Y"),IF(N195&lt;VLOOKUP(O195,Runners!A$5:CY$183,S$1,FALSE),IF(Y$2="zero",0,Y$2),0),0)</f>
        <v>0</v>
      </c>
      <c r="T195" s="6">
        <f t="shared" si="87"/>
        <v>0</v>
      </c>
      <c r="U195" s="2"/>
      <c r="V195" s="2" t="str">
        <f>IF(O195&lt;&gt;"",VLOOKUP(O195,Runners!DE$5:DR$183,V$1,FALSE),"")</f>
        <v/>
      </c>
      <c r="W195" s="19" t="str">
        <f t="shared" si="88"/>
        <v/>
      </c>
    </row>
    <row r="196" spans="3:23" x14ac:dyDescent="0.25">
      <c r="C196" s="3">
        <f>IF(A196&lt;&gt;"",VLOOKUP(A196,Runners!A$5:AX$183,C$1,FALSE),0)</f>
        <v>0</v>
      </c>
      <c r="D196" s="6">
        <f t="shared" si="89"/>
        <v>193</v>
      </c>
      <c r="E196" s="2"/>
      <c r="F196" s="2"/>
      <c r="J196" s="1">
        <f t="shared" si="84"/>
        <v>0</v>
      </c>
      <c r="M196" s="8" t="str">
        <f t="shared" si="94"/>
        <v/>
      </c>
      <c r="N196" s="8" t="str">
        <f t="shared" si="95"/>
        <v/>
      </c>
      <c r="O196" s="1" t="str">
        <f t="shared" si="96"/>
        <v/>
      </c>
      <c r="P196" s="35" t="str">
        <f t="shared" si="97"/>
        <v/>
      </c>
      <c r="Q196" s="35" t="str">
        <f t="shared" si="85"/>
        <v/>
      </c>
      <c r="R196" s="6">
        <f t="shared" si="86"/>
        <v>0</v>
      </c>
      <c r="S196" s="6">
        <f>IF(AND(D196&lt;=L$4,P196&lt;&gt;"Y"),IF(N196&lt;VLOOKUP(O196,Runners!A$5:CY$183,S$1,FALSE),IF(Y$2="zero",0,Y$2),0),0)</f>
        <v>0</v>
      </c>
      <c r="T196" s="6">
        <f t="shared" si="87"/>
        <v>0</v>
      </c>
      <c r="U196" s="2"/>
      <c r="V196" s="2" t="str">
        <f>IF(O196&lt;&gt;"",VLOOKUP(O196,Runners!DE$5:DR$183,V$1,FALSE),"")</f>
        <v/>
      </c>
      <c r="W196" s="19" t="str">
        <f t="shared" si="88"/>
        <v/>
      </c>
    </row>
    <row r="197" spans="3:23" x14ac:dyDescent="0.25">
      <c r="C197" s="3">
        <f>IF(A197&lt;&gt;"",VLOOKUP(A197,Runners!A$5:AX$183,C$1,FALSE),0)</f>
        <v>0</v>
      </c>
      <c r="D197" s="6">
        <f t="shared" si="89"/>
        <v>194</v>
      </c>
      <c r="E197" s="2"/>
      <c r="F197" s="2"/>
      <c r="J197" s="1">
        <f t="shared" si="84"/>
        <v>0</v>
      </c>
      <c r="M197" s="8" t="str">
        <f t="shared" si="94"/>
        <v/>
      </c>
      <c r="N197" s="8" t="str">
        <f t="shared" si="95"/>
        <v/>
      </c>
      <c r="O197" s="1" t="str">
        <f t="shared" si="96"/>
        <v/>
      </c>
      <c r="P197" s="35" t="str">
        <f t="shared" si="97"/>
        <v/>
      </c>
      <c r="Q197" s="35" t="str">
        <f t="shared" si="85"/>
        <v/>
      </c>
      <c r="R197" s="6">
        <f t="shared" si="86"/>
        <v>0</v>
      </c>
      <c r="S197" s="6">
        <f>IF(AND(D197&lt;=L$4,P197&lt;&gt;"Y"),IF(N197&lt;VLOOKUP(O197,Runners!A$5:CY$183,S$1,FALSE),IF(Y$2="zero",0,Y$2),0),0)</f>
        <v>0</v>
      </c>
      <c r="T197" s="6">
        <f t="shared" si="87"/>
        <v>0</v>
      </c>
      <c r="U197" s="2"/>
      <c r="V197" s="2" t="str">
        <f>IF(O197&lt;&gt;"",VLOOKUP(O197,Runners!DE$5:DR$183,V$1,FALSE),"")</f>
        <v/>
      </c>
      <c r="W197" s="19" t="str">
        <f t="shared" si="88"/>
        <v/>
      </c>
    </row>
    <row r="198" spans="3:23" x14ac:dyDescent="0.25">
      <c r="C198" s="3">
        <f>IF(A198&lt;&gt;"",VLOOKUP(A198,Runners!A$5:AX$183,C$1,FALSE),0)</f>
        <v>0</v>
      </c>
      <c r="D198" s="6">
        <f t="shared" si="89"/>
        <v>195</v>
      </c>
      <c r="E198" s="2"/>
      <c r="F198" s="2"/>
      <c r="J198" s="1">
        <f t="shared" si="84"/>
        <v>0</v>
      </c>
      <c r="M198" s="8" t="str">
        <f t="shared" si="94"/>
        <v/>
      </c>
      <c r="N198" s="8" t="str">
        <f t="shared" si="95"/>
        <v/>
      </c>
      <c r="O198" s="1" t="str">
        <f t="shared" si="96"/>
        <v/>
      </c>
      <c r="P198" s="35" t="str">
        <f t="shared" si="97"/>
        <v/>
      </c>
      <c r="Q198" s="35" t="str">
        <f t="shared" si="85"/>
        <v/>
      </c>
      <c r="R198" s="6">
        <f t="shared" si="86"/>
        <v>0</v>
      </c>
      <c r="S198" s="6">
        <f>IF(AND(D198&lt;=L$4,P198&lt;&gt;"Y"),IF(N198&lt;VLOOKUP(O198,Runners!A$5:CY$183,S$1,FALSE),IF(Y$2="zero",0,Y$2),0),0)</f>
        <v>0</v>
      </c>
      <c r="T198" s="6">
        <f t="shared" si="87"/>
        <v>0</v>
      </c>
      <c r="U198" s="2"/>
      <c r="V198" s="2" t="str">
        <f>IF(O198&lt;&gt;"",VLOOKUP(O198,Runners!DE$5:DR$183,V$1,FALSE),"")</f>
        <v/>
      </c>
      <c r="W198" s="19" t="str">
        <f t="shared" si="88"/>
        <v/>
      </c>
    </row>
    <row r="199" spans="3:23" x14ac:dyDescent="0.25">
      <c r="C199" s="3">
        <f>IF(A199&lt;&gt;"",VLOOKUP(A199,Runners!A$5:AX$183,C$1,FALSE),0)</f>
        <v>0</v>
      </c>
      <c r="D199" s="6">
        <f t="shared" si="89"/>
        <v>196</v>
      </c>
      <c r="E199" s="2"/>
      <c r="F199" s="2"/>
      <c r="J199" s="1">
        <f t="shared" si="84"/>
        <v>0</v>
      </c>
      <c r="M199" s="8" t="str">
        <f t="shared" si="94"/>
        <v/>
      </c>
      <c r="N199" s="8" t="str">
        <f t="shared" si="95"/>
        <v/>
      </c>
      <c r="O199" s="1" t="str">
        <f t="shared" si="96"/>
        <v/>
      </c>
      <c r="P199" s="35" t="str">
        <f t="shared" si="97"/>
        <v/>
      </c>
      <c r="Q199" s="35" t="str">
        <f t="shared" si="85"/>
        <v/>
      </c>
      <c r="R199" s="6">
        <f t="shared" si="86"/>
        <v>0</v>
      </c>
      <c r="S199" s="6">
        <f>IF(AND(D199&lt;=L$4,P199&lt;&gt;"Y"),IF(N199&lt;VLOOKUP(O199,Runners!A$5:CY$183,S$1,FALSE),IF(Y$2="zero",0,Y$2),0),0)</f>
        <v>0</v>
      </c>
      <c r="T199" s="6">
        <f t="shared" si="87"/>
        <v>0</v>
      </c>
      <c r="U199" s="2"/>
      <c r="V199" s="2" t="str">
        <f>IF(O199&lt;&gt;"",VLOOKUP(O199,Runners!DE$5:DR$183,V$1,FALSE),"")</f>
        <v/>
      </c>
      <c r="W199" s="19" t="str">
        <f t="shared" si="88"/>
        <v/>
      </c>
    </row>
    <row r="200" spans="3:23" x14ac:dyDescent="0.25">
      <c r="C200" s="3">
        <f>IF(A200&lt;&gt;"",VLOOKUP(A200,Runners!A$5:AX$183,C$1,FALSE),0)</f>
        <v>0</v>
      </c>
      <c r="D200" s="6">
        <f t="shared" si="89"/>
        <v>197</v>
      </c>
      <c r="E200" s="2"/>
      <c r="F200" s="2"/>
      <c r="J200" s="1">
        <f t="shared" si="84"/>
        <v>0</v>
      </c>
      <c r="M200" s="8" t="str">
        <f t="shared" si="94"/>
        <v/>
      </c>
      <c r="N200" s="8" t="str">
        <f t="shared" si="95"/>
        <v/>
      </c>
      <c r="O200" s="1" t="str">
        <f t="shared" si="96"/>
        <v/>
      </c>
      <c r="P200" s="35" t="str">
        <f t="shared" si="97"/>
        <v/>
      </c>
      <c r="Q200" s="35" t="str">
        <f t="shared" si="85"/>
        <v/>
      </c>
      <c r="R200" s="6">
        <f t="shared" si="86"/>
        <v>0</v>
      </c>
      <c r="S200" s="6">
        <f>IF(AND(D200&lt;=L$4,P200&lt;&gt;"Y"),IF(N200&lt;VLOOKUP(O200,Runners!A$5:CY$183,S$1,FALSE),IF(Y$2="zero",0,Y$2),0),0)</f>
        <v>0</v>
      </c>
      <c r="T200" s="6">
        <f t="shared" si="87"/>
        <v>0</v>
      </c>
      <c r="U200" s="2"/>
      <c r="V200" s="2" t="str">
        <f>IF(O200&lt;&gt;"",VLOOKUP(O200,Runners!DE$5:DR$183,V$1,FALSE),"")</f>
        <v/>
      </c>
      <c r="W200" s="19" t="str">
        <f t="shared" si="88"/>
        <v/>
      </c>
    </row>
    <row r="201" spans="3:23" x14ac:dyDescent="0.25">
      <c r="C201" s="3">
        <f>IF(A201&lt;&gt;"",VLOOKUP(A201,Runners!A$5:AX$183,C$1,FALSE),0)</f>
        <v>0</v>
      </c>
      <c r="D201" s="6">
        <f t="shared" si="89"/>
        <v>198</v>
      </c>
      <c r="E201" s="2"/>
      <c r="F201" s="2"/>
      <c r="J201" s="1">
        <f t="shared" si="84"/>
        <v>0</v>
      </c>
      <c r="M201" s="8" t="str">
        <f t="shared" si="94"/>
        <v/>
      </c>
      <c r="N201" s="8" t="str">
        <f t="shared" si="95"/>
        <v/>
      </c>
      <c r="O201" s="1" t="str">
        <f t="shared" si="96"/>
        <v/>
      </c>
      <c r="P201" s="35" t="str">
        <f t="shared" si="97"/>
        <v/>
      </c>
      <c r="Q201" s="35" t="str">
        <f t="shared" si="85"/>
        <v/>
      </c>
      <c r="R201" s="6">
        <f t="shared" si="86"/>
        <v>0</v>
      </c>
      <c r="S201" s="6">
        <f>IF(AND(D201&lt;=L$4,P201&lt;&gt;"Y"),IF(N201&lt;VLOOKUP(O201,Runners!A$5:CY$183,S$1,FALSE),IF(Y$2="zero",0,Y$2),0),0)</f>
        <v>0</v>
      </c>
      <c r="T201" s="6">
        <f t="shared" si="87"/>
        <v>0</v>
      </c>
      <c r="U201" s="2"/>
      <c r="V201" s="2" t="str">
        <f>IF(O201&lt;&gt;"",VLOOKUP(O201,Runners!DE$5:DR$183,V$1,FALSE),"")</f>
        <v/>
      </c>
      <c r="W201" s="19" t="str">
        <f t="shared" si="88"/>
        <v/>
      </c>
    </row>
    <row r="202" spans="3:23" x14ac:dyDescent="0.25">
      <c r="C202" s="3">
        <f>IF(A202&lt;&gt;"",VLOOKUP(A202,Runners!A$5:AX$183,C$1,FALSE),0)</f>
        <v>0</v>
      </c>
      <c r="D202" s="6">
        <f t="shared" si="89"/>
        <v>199</v>
      </c>
      <c r="E202" s="2"/>
      <c r="F202" s="2"/>
      <c r="J202" s="1">
        <f t="shared" si="84"/>
        <v>0</v>
      </c>
      <c r="M202" s="8" t="str">
        <f t="shared" si="94"/>
        <v/>
      </c>
      <c r="N202" s="8" t="str">
        <f t="shared" si="95"/>
        <v/>
      </c>
      <c r="O202" s="1" t="str">
        <f t="shared" si="96"/>
        <v/>
      </c>
      <c r="P202" s="35" t="str">
        <f t="shared" si="97"/>
        <v/>
      </c>
      <c r="Q202" s="35" t="str">
        <f t="shared" si="85"/>
        <v/>
      </c>
      <c r="R202" s="6">
        <f t="shared" si="86"/>
        <v>0</v>
      </c>
      <c r="S202" s="6">
        <f>IF(AND(D202&lt;=L$4,P202&lt;&gt;"Y"),IF(N202&lt;VLOOKUP(O202,Runners!A$5:CY$183,S$1,FALSE),IF(Y$2="zero",0,Y$2),0),0)</f>
        <v>0</v>
      </c>
      <c r="T202" s="6">
        <f t="shared" si="87"/>
        <v>0</v>
      </c>
      <c r="U202" s="2"/>
      <c r="V202" s="2" t="str">
        <f>IF(O202&lt;&gt;"",VLOOKUP(O202,Runners!DE$5:DR$183,V$1,FALSE),"")</f>
        <v/>
      </c>
      <c r="W202" s="19" t="str">
        <f t="shared" si="88"/>
        <v/>
      </c>
    </row>
    <row r="203" spans="3:23" x14ac:dyDescent="0.25">
      <c r="C203" s="3">
        <f>IF(A203&lt;&gt;"",VLOOKUP(A203,Runners!A$5:AX$183,C$1,FALSE),0)</f>
        <v>0</v>
      </c>
      <c r="D203" s="6">
        <f t="shared" si="89"/>
        <v>200</v>
      </c>
      <c r="E203" s="2"/>
      <c r="F203" s="2"/>
      <c r="J203" s="1">
        <f t="shared" si="84"/>
        <v>0</v>
      </c>
      <c r="M203" s="8" t="str">
        <f t="shared" si="94"/>
        <v/>
      </c>
      <c r="N203" s="8" t="str">
        <f t="shared" si="95"/>
        <v/>
      </c>
      <c r="O203" s="1" t="str">
        <f t="shared" si="96"/>
        <v/>
      </c>
      <c r="P203" s="35" t="str">
        <f t="shared" si="97"/>
        <v/>
      </c>
      <c r="Q203" s="35" t="str">
        <f t="shared" ref="Q203:Q206" si="98">IF(D203&lt;=L$4,IF(P203="Y",Q202,Q202-1),"")</f>
        <v/>
      </c>
      <c r="R203" s="6">
        <f t="shared" ref="R203:R206" si="99">IF(Q203=Q202,0,IF(Q203&gt;0,Q203,1))</f>
        <v>0</v>
      </c>
      <c r="S203" s="6">
        <f>IF(AND(D203&lt;=L$4,P203&lt;&gt;"Y"),IF(N203&lt;VLOOKUP(O203,Runners!A$5:CY$183,S$1,FALSE),IF(Y$2="zero",0,Y$2),0),0)</f>
        <v>0</v>
      </c>
      <c r="T203" s="6">
        <f t="shared" ref="T203:T206" si="100">IF(AND(D203&lt;=L$4,P203&lt;&gt;"Y"),S203+R203,0)</f>
        <v>0</v>
      </c>
      <c r="U203" s="2"/>
      <c r="V203" s="2" t="str">
        <f>IF(O203&lt;&gt;"",VLOOKUP(O203,Runners!DE$5:DR$183,V$1,FALSE),"")</f>
        <v/>
      </c>
      <c r="W203" s="19" t="str">
        <f t="shared" ref="W203:W206" si="101">IF(O203&lt;&gt;"",(V203-N203)/V203,"")</f>
        <v/>
      </c>
    </row>
    <row r="204" spans="3:23" x14ac:dyDescent="0.25">
      <c r="C204" s="3">
        <f>IF(A204&lt;&gt;"",VLOOKUP(A204,Runners!A$5:AX$183,C$1,FALSE),0)</f>
        <v>0</v>
      </c>
      <c r="D204" s="6">
        <f t="shared" si="89"/>
        <v>201</v>
      </c>
      <c r="E204" s="2"/>
      <c r="F204" s="2"/>
      <c r="J204" s="1">
        <f t="shared" ref="J204:J206" si="102">A204</f>
        <v>0</v>
      </c>
      <c r="M204" s="8" t="str">
        <f t="shared" si="94"/>
        <v/>
      </c>
      <c r="N204" s="8" t="str">
        <f t="shared" si="95"/>
        <v/>
      </c>
      <c r="O204" s="1" t="str">
        <f t="shared" si="96"/>
        <v/>
      </c>
      <c r="P204" s="35" t="str">
        <f t="shared" si="97"/>
        <v/>
      </c>
      <c r="Q204" s="35" t="str">
        <f t="shared" si="98"/>
        <v/>
      </c>
      <c r="R204" s="6">
        <f t="shared" si="99"/>
        <v>0</v>
      </c>
      <c r="S204" s="6">
        <f>IF(AND(D204&lt;=L$4,P204&lt;&gt;"Y"),IF(N204&lt;VLOOKUP(O204,Runners!A$5:CY$183,S$1,FALSE),IF(Y$2="zero",0,Y$2),0),0)</f>
        <v>0</v>
      </c>
      <c r="T204" s="6">
        <f t="shared" si="100"/>
        <v>0</v>
      </c>
      <c r="U204" s="2"/>
      <c r="V204" s="2" t="str">
        <f>IF(O204&lt;&gt;"",VLOOKUP(O204,Runners!DE$5:DR$183,V$1,FALSE),"")</f>
        <v/>
      </c>
      <c r="W204" s="19" t="str">
        <f t="shared" si="101"/>
        <v/>
      </c>
    </row>
    <row r="205" spans="3:23" x14ac:dyDescent="0.25">
      <c r="C205" s="3">
        <f>IF(A205&lt;&gt;"",VLOOKUP(A205,Runners!A$5:AX$183,C$1,FALSE),0)</f>
        <v>0</v>
      </c>
      <c r="D205" s="6">
        <f t="shared" si="89"/>
        <v>202</v>
      </c>
      <c r="E205" s="2"/>
      <c r="F205" s="2"/>
      <c r="J205" s="1">
        <f t="shared" si="102"/>
        <v>0</v>
      </c>
      <c r="M205" s="8" t="str">
        <f t="shared" si="94"/>
        <v/>
      </c>
      <c r="N205" s="8" t="str">
        <f t="shared" si="95"/>
        <v/>
      </c>
      <c r="O205" s="1" t="str">
        <f t="shared" si="96"/>
        <v/>
      </c>
      <c r="P205" s="35" t="str">
        <f t="shared" si="97"/>
        <v/>
      </c>
      <c r="Q205" s="35" t="str">
        <f t="shared" si="98"/>
        <v/>
      </c>
      <c r="R205" s="6">
        <f t="shared" si="99"/>
        <v>0</v>
      </c>
      <c r="S205" s="6">
        <f>IF(AND(D205&lt;=L$4,P205&lt;&gt;"Y"),IF(N205&lt;VLOOKUP(O205,Runners!A$5:CY$183,S$1,FALSE),IF(Y$2="zero",0,Y$2),0),0)</f>
        <v>0</v>
      </c>
      <c r="T205" s="6">
        <f t="shared" si="100"/>
        <v>0</v>
      </c>
      <c r="U205" s="2"/>
      <c r="V205" s="2" t="str">
        <f>IF(O205&lt;&gt;"",VLOOKUP(O205,Runners!DE$5:DR$183,V$1,FALSE),"")</f>
        <v/>
      </c>
      <c r="W205" s="19" t="str">
        <f t="shared" si="101"/>
        <v/>
      </c>
    </row>
    <row r="206" spans="3:23" x14ac:dyDescent="0.25">
      <c r="C206" s="3">
        <f>IF(A206&lt;&gt;"",VLOOKUP(A206,Runners!A$5:AX$183,C$1,FALSE),0)</f>
        <v>0</v>
      </c>
      <c r="D206" s="6">
        <f t="shared" si="89"/>
        <v>203</v>
      </c>
      <c r="E206" s="2"/>
      <c r="F206" s="2"/>
      <c r="J206" s="1">
        <f t="shared" si="102"/>
        <v>0</v>
      </c>
      <c r="M206" s="8" t="str">
        <f t="shared" si="94"/>
        <v/>
      </c>
      <c r="N206" s="8" t="str">
        <f t="shared" si="95"/>
        <v/>
      </c>
      <c r="O206" s="1" t="str">
        <f t="shared" si="96"/>
        <v/>
      </c>
      <c r="P206" s="35" t="str">
        <f t="shared" si="97"/>
        <v/>
      </c>
      <c r="Q206" s="35" t="str">
        <f t="shared" si="98"/>
        <v/>
      </c>
      <c r="R206" s="6">
        <f t="shared" si="99"/>
        <v>0</v>
      </c>
      <c r="S206" s="6">
        <f>IF(AND(D206&lt;=L$4,P206&lt;&gt;"Y"),IF(N206&lt;VLOOKUP(O206,Runners!A$5:CY$183,S$1,FALSE),IF(Y$2="zero",0,Y$2),0),0)</f>
        <v>0</v>
      </c>
      <c r="T206" s="6">
        <f t="shared" si="100"/>
        <v>0</v>
      </c>
      <c r="U206" s="2"/>
      <c r="V206" s="2" t="str">
        <f>IF(O206&lt;&gt;"",VLOOKUP(O206,Runners!DE$5:DR$183,V$1,FALSE),"")</f>
        <v/>
      </c>
      <c r="W206" s="19" t="str">
        <f t="shared" si="101"/>
        <v/>
      </c>
    </row>
    <row r="207" spans="3:23" x14ac:dyDescent="0.25">
      <c r="D207" s="6">
        <f t="shared" si="89"/>
        <v>204</v>
      </c>
      <c r="S207" s="6">
        <f>IF(D207&lt;=L$4,IF(N207&lt;VLOOKUP(O207,Runners!A$5:CY$183,S$1,FALSE),2,0),0)</f>
        <v>0</v>
      </c>
    </row>
    <row r="208" spans="3:23" x14ac:dyDescent="0.25">
      <c r="D208" s="6">
        <f t="shared" si="89"/>
        <v>205</v>
      </c>
    </row>
    <row r="209" spans="4:4" x14ac:dyDescent="0.25">
      <c r="D209" s="6">
        <f t="shared" si="89"/>
        <v>206</v>
      </c>
    </row>
  </sheetData>
  <sortState ref="A4:CE105">
    <sortCondition ref="A105"/>
  </sortState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CE209"/>
  <sheetViews>
    <sheetView showZeros="0" zoomScale="96" zoomScaleNormal="96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D4" sqref="D4:D209"/>
    </sheetView>
  </sheetViews>
  <sheetFormatPr defaultColWidth="8.88671875" defaultRowHeight="12" x14ac:dyDescent="0.25"/>
  <cols>
    <col min="1" max="1" width="16.33203125" style="1" customWidth="1"/>
    <col min="2" max="2" width="5.5546875" style="1" customWidth="1"/>
    <col min="3" max="3" width="11.33203125" style="1" customWidth="1"/>
    <col min="4" max="4" width="4.6640625" style="6" customWidth="1"/>
    <col min="5" max="5" width="9.44140625" style="1" customWidth="1"/>
    <col min="6" max="6" width="8.6640625" style="1" customWidth="1"/>
    <col min="7" max="7" width="8.6640625" style="6" customWidth="1"/>
    <col min="8" max="8" width="8.6640625" style="6" hidden="1" customWidth="1"/>
    <col min="9" max="9" width="8.109375" style="1" hidden="1" customWidth="1"/>
    <col min="10" max="10" width="5.6640625" style="1" hidden="1" customWidth="1"/>
    <col min="11" max="11" width="8.6640625" style="8" hidden="1" customWidth="1"/>
    <col min="12" max="12" width="11.109375" style="1" customWidth="1"/>
    <col min="13" max="13" width="8.88671875" style="1" customWidth="1"/>
    <col min="14" max="14" width="8.88671875" style="8" customWidth="1"/>
    <col min="15" max="15" width="16.6640625" style="1" customWidth="1"/>
    <col min="16" max="16" width="5.5546875" style="6" customWidth="1"/>
    <col min="17" max="17" width="5.5546875" style="6" hidden="1" customWidth="1"/>
    <col min="18" max="19" width="5.5546875" style="6" customWidth="1"/>
    <col min="20" max="20" width="5.5546875" style="1" customWidth="1"/>
    <col min="21" max="21" width="5.44140625" style="1" customWidth="1"/>
    <col min="22" max="22" width="8.88671875" style="1" hidden="1" customWidth="1"/>
    <col min="23" max="23" width="6.109375" style="1" customWidth="1"/>
    <col min="24" max="24" width="10.33203125" style="1" customWidth="1"/>
    <col min="25" max="16384" width="8.88671875" style="1"/>
  </cols>
  <sheetData>
    <row r="1" spans="1:83" s="7" customFormat="1" ht="22.5" customHeight="1" x14ac:dyDescent="0.3">
      <c r="C1" s="7">
        <v>44</v>
      </c>
      <c r="D1" s="5"/>
      <c r="E1" s="4"/>
      <c r="F1" s="4"/>
      <c r="G1" s="5"/>
      <c r="H1" s="5"/>
      <c r="K1" s="10"/>
      <c r="N1" s="10"/>
      <c r="P1" s="5"/>
      <c r="Q1" s="5">
        <v>91</v>
      </c>
      <c r="R1" s="5"/>
      <c r="S1" s="5">
        <v>96</v>
      </c>
      <c r="T1" s="7">
        <v>3</v>
      </c>
      <c r="V1" s="7">
        <v>7</v>
      </c>
    </row>
    <row r="2" spans="1:83" s="7" customFormat="1" ht="22.5" customHeight="1" x14ac:dyDescent="0.3">
      <c r="A2" s="7" t="s">
        <v>19</v>
      </c>
      <c r="B2" s="7" t="s">
        <v>57</v>
      </c>
      <c r="C2" s="7" t="s">
        <v>52</v>
      </c>
      <c r="D2" s="5">
        <v>0</v>
      </c>
      <c r="E2" s="4"/>
      <c r="F2" s="4"/>
      <c r="G2" s="5"/>
      <c r="H2" s="5"/>
      <c r="K2" s="10"/>
      <c r="L2" s="14" t="s">
        <v>129</v>
      </c>
      <c r="M2" s="14" t="s">
        <v>130</v>
      </c>
      <c r="N2" s="22" t="s">
        <v>131</v>
      </c>
      <c r="P2" s="34" t="s">
        <v>57</v>
      </c>
      <c r="Q2" s="34"/>
      <c r="R2" s="5" t="s">
        <v>29</v>
      </c>
      <c r="S2" s="5" t="s">
        <v>110</v>
      </c>
      <c r="T2" s="5" t="s">
        <v>115</v>
      </c>
      <c r="X2" s="12" t="s">
        <v>171</v>
      </c>
      <c r="Y2" s="43">
        <v>2</v>
      </c>
    </row>
    <row r="3" spans="1:83" s="7" customFormat="1" ht="22.5" customHeight="1" x14ac:dyDescent="0.3">
      <c r="D3" s="5">
        <v>0</v>
      </c>
      <c r="E3" s="4"/>
      <c r="F3" s="4"/>
      <c r="G3" s="5"/>
      <c r="H3" s="5"/>
      <c r="K3" s="10"/>
      <c r="L3" s="14"/>
      <c r="M3" s="14"/>
      <c r="N3" s="22"/>
      <c r="P3" s="34"/>
      <c r="Q3" s="34">
        <v>41</v>
      </c>
      <c r="R3" s="5">
        <v>41</v>
      </c>
      <c r="S3" s="5"/>
      <c r="T3" s="5"/>
    </row>
    <row r="4" spans="1:83" ht="22.5" customHeight="1" x14ac:dyDescent="0.25">
      <c r="A4" s="1" t="s">
        <v>5</v>
      </c>
      <c r="C4" s="3">
        <v>1.579861111111111E-2</v>
      </c>
      <c r="D4" s="6">
        <f t="shared" ref="D4:D29" si="0">D3+1</f>
        <v>1</v>
      </c>
      <c r="E4" s="2"/>
      <c r="F4" s="2">
        <f t="shared" ref="F4:F9" si="1">IF(E4&gt;0,E4-C4,0)</f>
        <v>0</v>
      </c>
      <c r="J4" s="1" t="str">
        <f t="shared" ref="J4:J35" si="2">A4</f>
        <v>Alan Elstone</v>
      </c>
      <c r="L4" s="7">
        <f>COUNT(E4:E207)</f>
        <v>5</v>
      </c>
      <c r="M4" s="8">
        <f t="shared" ref="M4:M28" si="3">IF(D4&lt;=L$4,SMALL(E$4:E$207,D4),"")</f>
        <v>3.515046296296296E-2</v>
      </c>
      <c r="N4" s="8">
        <f t="shared" ref="N4:N28" si="4">IF(D4&lt;=L$4,VLOOKUP(M4,E$4:F$207,2,FALSE),"")</f>
        <v>2.1956018518518514E-2</v>
      </c>
      <c r="O4" s="1" t="str">
        <f t="shared" ref="O4:O28" si="5">IF(D4&lt;=L$4,VLOOKUP(M4,E$4:J$207,6,FALSE),"")</f>
        <v>Lewis McAfee</v>
      </c>
      <c r="P4" s="35">
        <f t="shared" ref="P4:P28" si="6">IF(D4&lt;=L$4,VLOOKUP(O4,A$4:B$207,2,FALSE),"")</f>
        <v>0</v>
      </c>
      <c r="Q4" s="35">
        <f t="shared" ref="Q4:Q28" si="7">IF(D4&lt;=L$4,IF(P4="Y",Q3,Q3-1),"")</f>
        <v>40</v>
      </c>
      <c r="R4" s="6">
        <f t="shared" ref="R4:R28" si="8">IF(Q4=Q3,0,IF(Q4&gt;0,Q4,1))</f>
        <v>40</v>
      </c>
      <c r="S4" s="6">
        <f>IF(AND(D4&lt;=L$4,P4&lt;&gt;"Y"),IF(N4&lt;VLOOKUP(O4,Runners!A$5:CY$183,S$1,FALSE),IF(Y$2="zero",0,Y$2),0),0)</f>
        <v>2</v>
      </c>
      <c r="T4" s="6">
        <f t="shared" ref="T4:T28" si="9">IF(AND(D4&lt;=L$4,P4&lt;&gt;"Y"),S4+R4,0)</f>
        <v>42</v>
      </c>
      <c r="U4" s="2"/>
      <c r="V4" s="2">
        <f>IF(O4&lt;&gt;"",VLOOKUP(O4,Runners!DE$5:DR$183,V$1,FALSE),"")</f>
        <v>2.0996896212933189E-2</v>
      </c>
      <c r="W4" s="19">
        <f t="shared" ref="W4:W28" si="10">IF(O4&lt;&gt;"",(V4-N4)/V4,"")</f>
        <v>-4.5679242106009259E-2</v>
      </c>
    </row>
    <row r="5" spans="1:83" x14ac:dyDescent="0.25">
      <c r="A5" s="1" t="s">
        <v>1</v>
      </c>
      <c r="C5" s="3">
        <v>1.8229166666666668E-2</v>
      </c>
      <c r="D5" s="6">
        <f t="shared" si="0"/>
        <v>2</v>
      </c>
      <c r="E5" s="2"/>
      <c r="F5" s="2">
        <f t="shared" si="1"/>
        <v>0</v>
      </c>
      <c r="J5" s="1" t="str">
        <f t="shared" si="2"/>
        <v>Alex Tate</v>
      </c>
      <c r="L5" s="7"/>
      <c r="M5" s="8">
        <f t="shared" si="3"/>
        <v>3.5543981481481475E-2</v>
      </c>
      <c r="N5" s="8">
        <f t="shared" si="4"/>
        <v>2.5474537037037032E-2</v>
      </c>
      <c r="O5" s="1" t="str">
        <f t="shared" si="5"/>
        <v>Ruth Williams</v>
      </c>
      <c r="P5" s="35">
        <f t="shared" si="6"/>
        <v>0</v>
      </c>
      <c r="Q5" s="35">
        <f t="shared" si="7"/>
        <v>39</v>
      </c>
      <c r="R5" s="6">
        <f t="shared" si="8"/>
        <v>39</v>
      </c>
      <c r="S5" s="6">
        <f>IF(AND(D5&lt;=L$4,P5&lt;&gt;"Y"),IF(N5&lt;VLOOKUP(O5,Runners!A$5:CY$183,S$1,FALSE),IF(Y$2="zero",0,Y$2),0),0)</f>
        <v>2</v>
      </c>
      <c r="T5" s="6">
        <f t="shared" si="9"/>
        <v>41</v>
      </c>
      <c r="U5" s="2"/>
      <c r="V5" s="2">
        <f>IF(O5&lt;&gt;"",VLOOKUP(O5,Runners!DE$5:DR$183,V$1,FALSE),"")</f>
        <v>2.5286932833154703E-2</v>
      </c>
      <c r="W5" s="19">
        <f t="shared" si="10"/>
        <v>-7.4190177638449413E-3</v>
      </c>
      <c r="X5" s="2" t="s">
        <v>126</v>
      </c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</row>
    <row r="6" spans="1:83" x14ac:dyDescent="0.25">
      <c r="A6" s="1" t="s">
        <v>187</v>
      </c>
      <c r="B6" s="3"/>
      <c r="C6" s="3">
        <v>9.7222222222222224E-3</v>
      </c>
      <c r="D6" s="6">
        <f t="shared" si="0"/>
        <v>3</v>
      </c>
      <c r="E6" s="2"/>
      <c r="F6" s="2">
        <f t="shared" si="1"/>
        <v>0</v>
      </c>
      <c r="J6" s="1" t="str">
        <f t="shared" si="2"/>
        <v>Alex Wiggins</v>
      </c>
      <c r="M6" s="8">
        <f t="shared" si="3"/>
        <v>3.6782407407407409E-2</v>
      </c>
      <c r="N6" s="8">
        <f t="shared" si="4"/>
        <v>2.2372685185185186E-2</v>
      </c>
      <c r="O6" s="1" t="str">
        <f t="shared" si="5"/>
        <v>Graham Webster</v>
      </c>
      <c r="P6" s="35">
        <f t="shared" si="6"/>
        <v>0</v>
      </c>
      <c r="Q6" s="35">
        <f t="shared" si="7"/>
        <v>38</v>
      </c>
      <c r="R6" s="6">
        <f t="shared" si="8"/>
        <v>38</v>
      </c>
      <c r="S6" s="6">
        <f>IF(AND(D6&lt;=L$4,P6&lt;&gt;"Y"),IF(N6&lt;VLOOKUP(O6,Runners!A$5:CY$183,S$1,FALSE),IF(Y$2="zero",0,Y$2),0),0)</f>
        <v>0</v>
      </c>
      <c r="T6" s="6">
        <f t="shared" si="9"/>
        <v>38</v>
      </c>
      <c r="U6" s="2"/>
      <c r="V6" s="2">
        <f>IF(O6&lt;&gt;"",VLOOKUP(O6,Runners!DE$5:DR$183,V$1,FALSE),"")</f>
        <v>2.0752314814814814E-2</v>
      </c>
      <c r="W6" s="19">
        <f t="shared" si="10"/>
        <v>-7.8081427774679427E-2</v>
      </c>
    </row>
    <row r="7" spans="1:83" x14ac:dyDescent="0.25">
      <c r="A7" s="1" t="s">
        <v>178</v>
      </c>
      <c r="C7" s="3">
        <v>1.9791666666666666E-2</v>
      </c>
      <c r="D7" s="6">
        <f t="shared" si="0"/>
        <v>4</v>
      </c>
      <c r="E7" s="2"/>
      <c r="F7" s="2">
        <f t="shared" si="1"/>
        <v>0</v>
      </c>
      <c r="J7" s="1" t="str">
        <f t="shared" si="2"/>
        <v>Alistair Leivers</v>
      </c>
      <c r="M7" s="8">
        <f t="shared" si="3"/>
        <v>3.695601851851852E-2</v>
      </c>
      <c r="N7" s="8">
        <f t="shared" si="4"/>
        <v>2.2025462962962962E-2</v>
      </c>
      <c r="O7" s="1" t="str">
        <f t="shared" si="5"/>
        <v>Dan Gregson</v>
      </c>
      <c r="P7" s="35">
        <f t="shared" si="6"/>
        <v>0</v>
      </c>
      <c r="Q7" s="35">
        <f t="shared" si="7"/>
        <v>37</v>
      </c>
      <c r="R7" s="6">
        <f t="shared" si="8"/>
        <v>37</v>
      </c>
      <c r="S7" s="6">
        <f>IF(AND(D7&lt;=L$4,P7&lt;&gt;"Y"),IF(N7&lt;VLOOKUP(O7,Runners!A$5:CY$183,S$1,FALSE),IF(Y$2="zero",0,Y$2),0),0)</f>
        <v>0</v>
      </c>
      <c r="T7" s="6">
        <f t="shared" si="9"/>
        <v>37</v>
      </c>
      <c r="U7" s="2"/>
      <c r="V7" s="2">
        <f>IF(O7&lt;&gt;"",VLOOKUP(O7,Runners!DE$5:DR$183,V$1,FALSE),"")</f>
        <v>2.0932140943194E-2</v>
      </c>
      <c r="W7" s="19">
        <f t="shared" si="10"/>
        <v>-5.2231734094282917E-2</v>
      </c>
    </row>
    <row r="8" spans="1:83" x14ac:dyDescent="0.25">
      <c r="A8" s="1" t="s">
        <v>43</v>
      </c>
      <c r="C8" s="3">
        <v>1.9791666666666666E-2</v>
      </c>
      <c r="D8" s="6">
        <f t="shared" si="0"/>
        <v>5</v>
      </c>
      <c r="E8" s="2"/>
      <c r="F8" s="2">
        <f t="shared" si="1"/>
        <v>0</v>
      </c>
      <c r="J8" s="1" t="str">
        <f t="shared" si="2"/>
        <v>Andy Draper</v>
      </c>
      <c r="M8" s="8">
        <f t="shared" si="3"/>
        <v>3.7893518518518521E-2</v>
      </c>
      <c r="N8" s="8">
        <f t="shared" si="4"/>
        <v>2.539351851851852E-2</v>
      </c>
      <c r="O8" s="1" t="str">
        <f t="shared" si="5"/>
        <v>Claire Markham</v>
      </c>
      <c r="P8" s="35">
        <f t="shared" si="6"/>
        <v>0</v>
      </c>
      <c r="Q8" s="35">
        <f t="shared" si="7"/>
        <v>36</v>
      </c>
      <c r="R8" s="6">
        <f t="shared" si="8"/>
        <v>36</v>
      </c>
      <c r="S8" s="6">
        <f>IF(AND(D8&lt;=L$4,P8&lt;&gt;"Y"),IF(N8&lt;VLOOKUP(O8,Runners!A$5:CY$183,S$1,FALSE),IF(Y$2="zero",0,Y$2),0),0)</f>
        <v>0</v>
      </c>
      <c r="T8" s="6">
        <f t="shared" si="9"/>
        <v>36</v>
      </c>
      <c r="U8" s="2"/>
      <c r="V8" s="2">
        <f>IF(O8&lt;&gt;"",VLOOKUP(O8,Runners!DE$5:DR$183,V$1,FALSE),"")</f>
        <v>2.2712910861021788E-2</v>
      </c>
      <c r="W8" s="19">
        <f t="shared" si="10"/>
        <v>-0.11802131721024768</v>
      </c>
    </row>
    <row r="9" spans="1:83" x14ac:dyDescent="0.25">
      <c r="A9" s="1" t="s">
        <v>228</v>
      </c>
      <c r="C9" s="3">
        <v>1.2499999999999999E-2</v>
      </c>
      <c r="D9" s="6">
        <f t="shared" si="0"/>
        <v>6</v>
      </c>
      <c r="E9" s="2"/>
      <c r="F9" s="2">
        <f t="shared" si="1"/>
        <v>0</v>
      </c>
      <c r="J9" s="1" t="str">
        <f t="shared" si="2"/>
        <v>Ant Joy</v>
      </c>
      <c r="M9" s="8" t="str">
        <f t="shared" si="3"/>
        <v/>
      </c>
      <c r="N9" s="8" t="str">
        <f t="shared" si="4"/>
        <v/>
      </c>
      <c r="O9" s="1" t="str">
        <f t="shared" si="5"/>
        <v/>
      </c>
      <c r="P9" s="35" t="str">
        <f t="shared" si="6"/>
        <v/>
      </c>
      <c r="Q9" s="35" t="str">
        <f t="shared" si="7"/>
        <v/>
      </c>
      <c r="R9" s="6" t="str">
        <f t="shared" si="8"/>
        <v/>
      </c>
      <c r="S9" s="6">
        <f>IF(AND(D9&lt;=L$4,P9&lt;&gt;"Y"),IF(N9&lt;VLOOKUP(O9,Runners!A$5:CY$183,S$1,FALSE),IF(Y$2="zero",0,Y$2),0),0)</f>
        <v>0</v>
      </c>
      <c r="T9" s="6">
        <f t="shared" si="9"/>
        <v>0</v>
      </c>
      <c r="U9" s="2"/>
      <c r="V9" s="2" t="str">
        <f>IF(O9&lt;&gt;"",VLOOKUP(O9,Runners!DE$5:DR$183,V$1,FALSE),"")</f>
        <v/>
      </c>
      <c r="W9" s="19" t="str">
        <f t="shared" si="10"/>
        <v/>
      </c>
    </row>
    <row r="10" spans="1:83" x14ac:dyDescent="0.25">
      <c r="A10" s="1" t="s">
        <v>18</v>
      </c>
      <c r="C10" s="3">
        <v>1.3888888888888888E-2</v>
      </c>
      <c r="D10" s="6">
        <f t="shared" si="0"/>
        <v>7</v>
      </c>
      <c r="E10" s="2"/>
      <c r="F10" s="2">
        <f t="shared" ref="F10:F29" si="11">IF(E10&gt;0,E10-C10,0)</f>
        <v>0</v>
      </c>
      <c r="J10" s="1" t="str">
        <f t="shared" si="2"/>
        <v>Barbara Holmes</v>
      </c>
      <c r="M10" s="8" t="str">
        <f t="shared" si="3"/>
        <v/>
      </c>
      <c r="N10" s="8" t="str">
        <f t="shared" si="4"/>
        <v/>
      </c>
      <c r="O10" s="1" t="str">
        <f t="shared" si="5"/>
        <v/>
      </c>
      <c r="P10" s="35" t="str">
        <f t="shared" si="6"/>
        <v/>
      </c>
      <c r="Q10" s="35" t="str">
        <f t="shared" si="7"/>
        <v/>
      </c>
      <c r="R10" s="6">
        <f t="shared" si="8"/>
        <v>0</v>
      </c>
      <c r="S10" s="6">
        <f>IF(AND(D10&lt;=L$4,P10&lt;&gt;"Y"),IF(N10&lt;VLOOKUP(O10,Runners!A$5:CY$183,S$1,FALSE),IF(Y$2="zero",0,Y$2),0),0)</f>
        <v>0</v>
      </c>
      <c r="T10" s="6">
        <f t="shared" si="9"/>
        <v>0</v>
      </c>
      <c r="U10" s="2"/>
      <c r="V10" s="2" t="str">
        <f>IF(O10&lt;&gt;"",VLOOKUP(O10,Runners!DE$5:DR$183,V$1,FALSE),"")</f>
        <v/>
      </c>
      <c r="W10" s="19" t="str">
        <f t="shared" si="10"/>
        <v/>
      </c>
    </row>
    <row r="11" spans="1:83" x14ac:dyDescent="0.25">
      <c r="A11" s="1" t="s">
        <v>173</v>
      </c>
      <c r="B11" s="3"/>
      <c r="C11" s="3">
        <v>1.1458333333333333E-2</v>
      </c>
      <c r="D11" s="6">
        <f t="shared" si="0"/>
        <v>8</v>
      </c>
      <c r="E11" s="2"/>
      <c r="F11" s="2">
        <f t="shared" si="11"/>
        <v>0</v>
      </c>
      <c r="J11" s="1" t="str">
        <f t="shared" si="2"/>
        <v>Barry Broughton</v>
      </c>
      <c r="M11" s="8" t="str">
        <f t="shared" si="3"/>
        <v/>
      </c>
      <c r="N11" s="8" t="str">
        <f t="shared" si="4"/>
        <v/>
      </c>
      <c r="O11" s="1" t="str">
        <f t="shared" si="5"/>
        <v/>
      </c>
      <c r="P11" s="35" t="str">
        <f t="shared" si="6"/>
        <v/>
      </c>
      <c r="Q11" s="35" t="str">
        <f t="shared" si="7"/>
        <v/>
      </c>
      <c r="R11" s="6">
        <f t="shared" si="8"/>
        <v>0</v>
      </c>
      <c r="S11" s="6">
        <v>1</v>
      </c>
      <c r="T11" s="6">
        <f t="shared" si="9"/>
        <v>0</v>
      </c>
      <c r="U11" s="2"/>
      <c r="V11" s="2" t="str">
        <f>IF(O11&lt;&gt;"",VLOOKUP(O11,Runners!DE$5:DR$183,V$1,FALSE),"")</f>
        <v/>
      </c>
      <c r="W11" s="19" t="str">
        <f t="shared" si="10"/>
        <v/>
      </c>
    </row>
    <row r="12" spans="1:83" x14ac:dyDescent="0.25">
      <c r="A12" s="1" t="s">
        <v>27</v>
      </c>
      <c r="C12" s="3">
        <v>9.8958333333333329E-3</v>
      </c>
      <c r="D12" s="6">
        <f t="shared" si="0"/>
        <v>9</v>
      </c>
      <c r="E12" s="2"/>
      <c r="F12" s="2">
        <f t="shared" si="11"/>
        <v>0</v>
      </c>
      <c r="J12" s="1" t="str">
        <f t="shared" si="2"/>
        <v>Bec Willetts</v>
      </c>
      <c r="M12" s="8" t="str">
        <f t="shared" si="3"/>
        <v/>
      </c>
      <c r="N12" s="8" t="str">
        <f t="shared" si="4"/>
        <v/>
      </c>
      <c r="O12" s="1" t="str">
        <f t="shared" si="5"/>
        <v/>
      </c>
      <c r="P12" s="35" t="str">
        <f t="shared" si="6"/>
        <v/>
      </c>
      <c r="Q12" s="35" t="str">
        <f t="shared" si="7"/>
        <v/>
      </c>
      <c r="R12" s="6">
        <f t="shared" si="8"/>
        <v>0</v>
      </c>
      <c r="S12" s="6">
        <f>IF(AND(D12&lt;=L$4,P12&lt;&gt;"Y"),IF(N12&lt;VLOOKUP(O12,Runners!A$5:CY$183,S$1,FALSE),IF(Y$2="zero",0,Y$2),0),0)</f>
        <v>0</v>
      </c>
      <c r="T12" s="6">
        <f t="shared" si="9"/>
        <v>0</v>
      </c>
      <c r="U12" s="2"/>
      <c r="V12" s="2" t="str">
        <f>IF(O12&lt;&gt;"",VLOOKUP(O12,Runners!DE$5:DR$183,V$1,FALSE),"")</f>
        <v/>
      </c>
      <c r="W12" s="19" t="str">
        <f t="shared" si="10"/>
        <v/>
      </c>
    </row>
    <row r="13" spans="1:83" x14ac:dyDescent="0.25">
      <c r="A13" s="1" t="s">
        <v>17</v>
      </c>
      <c r="C13" s="3">
        <v>6.2500000000000003E-3</v>
      </c>
      <c r="D13" s="6">
        <f t="shared" si="0"/>
        <v>10</v>
      </c>
      <c r="E13" s="2"/>
      <c r="F13" s="2">
        <f t="shared" si="11"/>
        <v>0</v>
      </c>
      <c r="J13" s="1" t="str">
        <f t="shared" si="2"/>
        <v>Bob Clough</v>
      </c>
      <c r="M13" s="8" t="str">
        <f t="shared" si="3"/>
        <v/>
      </c>
      <c r="N13" s="8" t="str">
        <f t="shared" si="4"/>
        <v/>
      </c>
      <c r="O13" s="1" t="str">
        <f t="shared" si="5"/>
        <v/>
      </c>
      <c r="P13" s="35" t="str">
        <f t="shared" si="6"/>
        <v/>
      </c>
      <c r="Q13" s="35" t="str">
        <f t="shared" si="7"/>
        <v/>
      </c>
      <c r="R13" s="6">
        <f t="shared" si="8"/>
        <v>0</v>
      </c>
      <c r="S13" s="6">
        <f>IF(AND(D13&lt;=L$4,P13&lt;&gt;"Y"),IF(N13&lt;VLOOKUP(O13,Runners!A$5:CY$183,S$1,FALSE),IF(Y$2="zero",0,Y$2),0),0)</f>
        <v>0</v>
      </c>
      <c r="T13" s="6">
        <f t="shared" si="9"/>
        <v>0</v>
      </c>
      <c r="U13" s="2"/>
      <c r="V13" s="2" t="str">
        <f>IF(O13&lt;&gt;"",VLOOKUP(O13,Runners!DE$5:DR$183,V$1,FALSE),"")</f>
        <v/>
      </c>
      <c r="W13" s="19" t="str">
        <f t="shared" si="10"/>
        <v/>
      </c>
    </row>
    <row r="14" spans="1:83" x14ac:dyDescent="0.25">
      <c r="A14" s="1" t="s">
        <v>190</v>
      </c>
      <c r="C14" s="3">
        <v>7.9861111111111105E-3</v>
      </c>
      <c r="D14" s="6">
        <f t="shared" si="0"/>
        <v>11</v>
      </c>
      <c r="E14" s="2"/>
      <c r="F14" s="2">
        <f t="shared" si="11"/>
        <v>0</v>
      </c>
      <c r="J14" s="1" t="str">
        <f t="shared" si="2"/>
        <v>Carolyn Melvin</v>
      </c>
      <c r="M14" s="8" t="str">
        <f t="shared" si="3"/>
        <v/>
      </c>
      <c r="N14" s="8" t="str">
        <f t="shared" si="4"/>
        <v/>
      </c>
      <c r="O14" s="1" t="str">
        <f t="shared" si="5"/>
        <v/>
      </c>
      <c r="P14" s="35" t="str">
        <f t="shared" si="6"/>
        <v/>
      </c>
      <c r="Q14" s="35" t="str">
        <f t="shared" si="7"/>
        <v/>
      </c>
      <c r="R14" s="6">
        <f t="shared" si="8"/>
        <v>0</v>
      </c>
      <c r="S14" s="6">
        <f>IF(AND(D14&lt;=L$4,P14&lt;&gt;"Y"),IF(N14&lt;VLOOKUP(O14,Runners!A$5:CY$183,S$1,FALSE),IF(Y$2="zero",0,Y$2),0),0)</f>
        <v>0</v>
      </c>
      <c r="T14" s="6">
        <f t="shared" si="9"/>
        <v>0</v>
      </c>
      <c r="U14" s="2"/>
      <c r="V14" s="2" t="str">
        <f>IF(O14&lt;&gt;"",VLOOKUP(O14,Runners!DE$5:DR$183,V$1,FALSE),"")</f>
        <v/>
      </c>
      <c r="W14" s="19" t="str">
        <f t="shared" si="10"/>
        <v/>
      </c>
    </row>
    <row r="15" spans="1:83" x14ac:dyDescent="0.25">
      <c r="A15" s="1" t="s">
        <v>125</v>
      </c>
      <c r="C15" s="3">
        <v>1.6319444444444445E-2</v>
      </c>
      <c r="D15" s="6">
        <f t="shared" si="0"/>
        <v>12</v>
      </c>
      <c r="E15" s="2"/>
      <c r="F15" s="2">
        <f t="shared" si="11"/>
        <v>0</v>
      </c>
      <c r="J15" s="1" t="str">
        <f t="shared" si="2"/>
        <v>Catherine Carrdus</v>
      </c>
      <c r="M15" s="8" t="str">
        <f t="shared" si="3"/>
        <v/>
      </c>
      <c r="N15" s="8" t="str">
        <f t="shared" si="4"/>
        <v/>
      </c>
      <c r="O15" s="1" t="str">
        <f t="shared" si="5"/>
        <v/>
      </c>
      <c r="P15" s="35" t="str">
        <f t="shared" si="6"/>
        <v/>
      </c>
      <c r="Q15" s="35" t="str">
        <f t="shared" si="7"/>
        <v/>
      </c>
      <c r="R15" s="6">
        <f t="shared" si="8"/>
        <v>0</v>
      </c>
      <c r="S15" s="6">
        <f>IF(AND(D15&lt;=L$4,P15&lt;&gt;"Y"),IF(N15&lt;VLOOKUP(O15,Runners!A$5:CY$183,S$1,FALSE),IF(Y$2="zero",0,Y$2),0),0)</f>
        <v>0</v>
      </c>
      <c r="T15" s="6">
        <f t="shared" si="9"/>
        <v>0</v>
      </c>
      <c r="U15" s="2"/>
      <c r="V15" s="2" t="str">
        <f>IF(O15&lt;&gt;"",VLOOKUP(O15,Runners!DE$5:DR$183,V$1,FALSE),"")</f>
        <v/>
      </c>
      <c r="W15" s="19" t="str">
        <f t="shared" si="10"/>
        <v/>
      </c>
    </row>
    <row r="16" spans="1:83" x14ac:dyDescent="0.25">
      <c r="A16" s="1" t="s">
        <v>161</v>
      </c>
      <c r="C16" s="3">
        <v>9.8958333333333329E-3</v>
      </c>
      <c r="D16" s="6">
        <f t="shared" si="0"/>
        <v>13</v>
      </c>
      <c r="E16" s="2"/>
      <c r="F16" s="2">
        <f t="shared" si="11"/>
        <v>0</v>
      </c>
      <c r="J16" s="1" t="str">
        <f t="shared" si="2"/>
        <v>Catherine MacLachlan</v>
      </c>
      <c r="M16" s="8" t="str">
        <f t="shared" si="3"/>
        <v/>
      </c>
      <c r="N16" s="8" t="str">
        <f t="shared" si="4"/>
        <v/>
      </c>
      <c r="O16" s="1" t="str">
        <f t="shared" si="5"/>
        <v/>
      </c>
      <c r="P16" s="35" t="str">
        <f t="shared" si="6"/>
        <v/>
      </c>
      <c r="Q16" s="35" t="str">
        <f t="shared" si="7"/>
        <v/>
      </c>
      <c r="R16" s="6">
        <f t="shared" si="8"/>
        <v>0</v>
      </c>
      <c r="S16" s="6">
        <f>IF(AND(D16&lt;=L$4,P16&lt;&gt;"Y"),IF(N16&lt;VLOOKUP(O16,Runners!A$5:CY$183,S$1,FALSE),IF(Y$2="zero",0,Y$2),0),0)</f>
        <v>0</v>
      </c>
      <c r="T16" s="6">
        <f t="shared" si="9"/>
        <v>0</v>
      </c>
      <c r="U16" s="2"/>
      <c r="V16" s="2" t="str">
        <f>IF(O16&lt;&gt;"",VLOOKUP(O16,Runners!DE$5:DR$183,V$1,FALSE),"")</f>
        <v/>
      </c>
      <c r="W16" s="19" t="str">
        <f t="shared" si="10"/>
        <v/>
      </c>
    </row>
    <row r="17" spans="1:23" x14ac:dyDescent="0.25">
      <c r="A17" s="1" t="s">
        <v>137</v>
      </c>
      <c r="C17" s="3">
        <v>1.579861111111111E-2</v>
      </c>
      <c r="D17" s="6">
        <f t="shared" si="0"/>
        <v>14</v>
      </c>
      <c r="E17" s="2"/>
      <c r="F17" s="2">
        <f t="shared" si="11"/>
        <v>0</v>
      </c>
      <c r="J17" s="1" t="str">
        <f t="shared" si="2"/>
        <v>Chris Bowker</v>
      </c>
      <c r="M17" s="8" t="str">
        <f t="shared" si="3"/>
        <v/>
      </c>
      <c r="N17" s="8" t="str">
        <f t="shared" si="4"/>
        <v/>
      </c>
      <c r="O17" s="1" t="str">
        <f t="shared" si="5"/>
        <v/>
      </c>
      <c r="P17" s="35" t="str">
        <f t="shared" si="6"/>
        <v/>
      </c>
      <c r="Q17" s="35" t="str">
        <f t="shared" si="7"/>
        <v/>
      </c>
      <c r="R17" s="6">
        <f t="shared" si="8"/>
        <v>0</v>
      </c>
      <c r="S17" s="6">
        <f>IF(AND(D17&lt;=L$4,P17&lt;&gt;"Y"),IF(N17&lt;VLOOKUP(O17,Runners!A$5:CY$183,S$1,FALSE),IF(Y$2="zero",0,Y$2),0),0)</f>
        <v>0</v>
      </c>
      <c r="T17" s="6">
        <f t="shared" si="9"/>
        <v>0</v>
      </c>
      <c r="U17" s="2"/>
      <c r="V17" s="2" t="str">
        <f>IF(O17&lt;&gt;"",VLOOKUP(O17,Runners!DE$5:DR$183,V$1,FALSE),"")</f>
        <v/>
      </c>
      <c r="W17" s="19" t="str">
        <f t="shared" si="10"/>
        <v/>
      </c>
    </row>
    <row r="18" spans="1:23" x14ac:dyDescent="0.25">
      <c r="A18" s="1" t="s">
        <v>172</v>
      </c>
      <c r="C18" s="3">
        <v>1.6319444444444445E-2</v>
      </c>
      <c r="D18" s="6">
        <f t="shared" si="0"/>
        <v>15</v>
      </c>
      <c r="E18" s="2"/>
      <c r="F18" s="2">
        <f t="shared" si="11"/>
        <v>0</v>
      </c>
      <c r="J18" s="1" t="str">
        <f t="shared" si="2"/>
        <v>Chris Cottam</v>
      </c>
      <c r="M18" s="8" t="str">
        <f t="shared" si="3"/>
        <v/>
      </c>
      <c r="N18" s="8" t="str">
        <f t="shared" si="4"/>
        <v/>
      </c>
      <c r="O18" s="1" t="str">
        <f t="shared" si="5"/>
        <v/>
      </c>
      <c r="P18" s="35" t="str">
        <f t="shared" si="6"/>
        <v/>
      </c>
      <c r="Q18" s="35" t="str">
        <f t="shared" si="7"/>
        <v/>
      </c>
      <c r="R18" s="6">
        <f t="shared" si="8"/>
        <v>0</v>
      </c>
      <c r="S18" s="6">
        <f>IF(AND(D18&lt;=L$4,P18&lt;&gt;"Y"),IF(N18&lt;VLOOKUP(O18,Runners!A$5:CY$183,S$1,FALSE),IF(Y$2="zero",0,Y$2),0),0)</f>
        <v>0</v>
      </c>
      <c r="T18" s="6">
        <f t="shared" si="9"/>
        <v>0</v>
      </c>
      <c r="U18" s="2"/>
      <c r="V18" s="2" t="str">
        <f>IF(O18&lt;&gt;"",VLOOKUP(O18,Runners!DE$5:DR$183,V$1,FALSE),"")</f>
        <v/>
      </c>
      <c r="W18" s="19" t="str">
        <f t="shared" si="10"/>
        <v/>
      </c>
    </row>
    <row r="19" spans="1:23" x14ac:dyDescent="0.25">
      <c r="A19" s="1" t="s">
        <v>150</v>
      </c>
      <c r="C19" s="3">
        <v>1.2500000000000001E-2</v>
      </c>
      <c r="D19" s="6">
        <f t="shared" si="0"/>
        <v>16</v>
      </c>
      <c r="E19" s="2">
        <v>3.7893518518518521E-2</v>
      </c>
      <c r="F19" s="2">
        <f t="shared" si="11"/>
        <v>2.539351851851852E-2</v>
      </c>
      <c r="J19" s="1" t="str">
        <f t="shared" si="2"/>
        <v>Claire Markham</v>
      </c>
      <c r="M19" s="8" t="str">
        <f t="shared" si="3"/>
        <v/>
      </c>
      <c r="N19" s="8" t="str">
        <f t="shared" si="4"/>
        <v/>
      </c>
      <c r="O19" s="1" t="str">
        <f t="shared" si="5"/>
        <v/>
      </c>
      <c r="P19" s="35" t="str">
        <f t="shared" si="6"/>
        <v/>
      </c>
      <c r="Q19" s="35" t="str">
        <f t="shared" si="7"/>
        <v/>
      </c>
      <c r="R19" s="6">
        <f t="shared" si="8"/>
        <v>0</v>
      </c>
      <c r="S19" s="6">
        <f>IF(AND(D19&lt;=L$4,P19&lt;&gt;"Y"),IF(N19&lt;VLOOKUP(O19,Runners!A$5:CY$183,S$1,FALSE),IF(Y$2="zero",0,Y$2),0),0)</f>
        <v>0</v>
      </c>
      <c r="T19" s="6">
        <f t="shared" si="9"/>
        <v>0</v>
      </c>
      <c r="U19" s="2"/>
      <c r="V19" s="2" t="str">
        <f>IF(O19&lt;&gt;"",VLOOKUP(O19,Runners!DE$5:DR$183,V$1,FALSE),"")</f>
        <v/>
      </c>
      <c r="W19" s="19" t="str">
        <f t="shared" si="10"/>
        <v/>
      </c>
    </row>
    <row r="20" spans="1:23" x14ac:dyDescent="0.25">
      <c r="A20" s="1" t="s">
        <v>177</v>
      </c>
      <c r="C20" s="3">
        <v>1.4409722222222223E-2</v>
      </c>
      <c r="D20" s="6">
        <f t="shared" si="0"/>
        <v>17</v>
      </c>
      <c r="E20" s="2"/>
      <c r="F20" s="2">
        <f t="shared" si="11"/>
        <v>0</v>
      </c>
      <c r="J20" s="1" t="str">
        <f t="shared" si="2"/>
        <v>Clare Taylor</v>
      </c>
      <c r="M20" s="8" t="str">
        <f t="shared" si="3"/>
        <v/>
      </c>
      <c r="N20" s="8" t="str">
        <f t="shared" si="4"/>
        <v/>
      </c>
      <c r="O20" s="1" t="str">
        <f t="shared" si="5"/>
        <v/>
      </c>
      <c r="P20" s="35" t="str">
        <f t="shared" si="6"/>
        <v/>
      </c>
      <c r="Q20" s="35" t="str">
        <f t="shared" si="7"/>
        <v/>
      </c>
      <c r="R20" s="6">
        <f t="shared" si="8"/>
        <v>0</v>
      </c>
      <c r="S20" s="6">
        <f>IF(AND(D20&lt;=L$4,P20&lt;&gt;"Y"),IF(N20&lt;VLOOKUP(O20,Runners!A$5:CY$183,S$1,FALSE),IF(Y$2="zero",0,Y$2),0),0)</f>
        <v>0</v>
      </c>
      <c r="T20" s="6">
        <f t="shared" si="9"/>
        <v>0</v>
      </c>
      <c r="U20" s="2"/>
      <c r="V20" s="2" t="str">
        <f>IF(O20&lt;&gt;"",VLOOKUP(O20,Runners!DE$5:DR$183,V$1,FALSE),"")</f>
        <v/>
      </c>
      <c r="W20" s="19" t="str">
        <f t="shared" si="10"/>
        <v/>
      </c>
    </row>
    <row r="21" spans="1:23" x14ac:dyDescent="0.25">
      <c r="A21" s="1" t="s">
        <v>152</v>
      </c>
      <c r="C21" s="3">
        <v>1.4930555555555556E-2</v>
      </c>
      <c r="D21" s="6">
        <f t="shared" si="0"/>
        <v>18</v>
      </c>
      <c r="E21" s="2">
        <v>3.695601851851852E-2</v>
      </c>
      <c r="F21" s="2">
        <f t="shared" si="11"/>
        <v>2.2025462962962962E-2</v>
      </c>
      <c r="J21" s="1" t="str">
        <f t="shared" si="2"/>
        <v>Dan Gregson</v>
      </c>
      <c r="M21" s="8" t="str">
        <f t="shared" si="3"/>
        <v/>
      </c>
      <c r="N21" s="8" t="str">
        <f t="shared" si="4"/>
        <v/>
      </c>
      <c r="O21" s="1" t="str">
        <f t="shared" si="5"/>
        <v/>
      </c>
      <c r="P21" s="35" t="str">
        <f t="shared" si="6"/>
        <v/>
      </c>
      <c r="Q21" s="35" t="str">
        <f t="shared" si="7"/>
        <v/>
      </c>
      <c r="R21" s="6">
        <f t="shared" si="8"/>
        <v>0</v>
      </c>
      <c r="S21" s="6">
        <f>IF(AND(D21&lt;=L$4,P21&lt;&gt;"Y"),IF(N21&lt;VLOOKUP(O21,Runners!A$5:CY$183,S$1,FALSE),IF(Y$2="zero",0,Y$2),0),0)</f>
        <v>0</v>
      </c>
      <c r="T21" s="6">
        <f t="shared" si="9"/>
        <v>0</v>
      </c>
      <c r="U21" s="2"/>
      <c r="V21" s="2" t="str">
        <f>IF(O21&lt;&gt;"",VLOOKUP(O21,Runners!DE$5:DR$183,V$1,FALSE),"")</f>
        <v/>
      </c>
      <c r="W21" s="19" t="str">
        <f t="shared" si="10"/>
        <v/>
      </c>
    </row>
    <row r="22" spans="1:23" x14ac:dyDescent="0.25">
      <c r="A22" s="1" t="s">
        <v>135</v>
      </c>
      <c r="C22" s="3">
        <v>1.1631944444444445E-2</v>
      </c>
      <c r="D22" s="6">
        <f t="shared" si="0"/>
        <v>19</v>
      </c>
      <c r="E22" s="2"/>
      <c r="F22" s="2">
        <f t="shared" si="11"/>
        <v>0</v>
      </c>
      <c r="J22" s="1" t="str">
        <f t="shared" si="2"/>
        <v>Darran Ames</v>
      </c>
      <c r="M22" s="8" t="str">
        <f t="shared" si="3"/>
        <v/>
      </c>
      <c r="N22" s="8" t="str">
        <f t="shared" si="4"/>
        <v/>
      </c>
      <c r="O22" s="1" t="str">
        <f t="shared" si="5"/>
        <v/>
      </c>
      <c r="P22" s="35" t="str">
        <f t="shared" si="6"/>
        <v/>
      </c>
      <c r="Q22" s="35" t="str">
        <f t="shared" si="7"/>
        <v/>
      </c>
      <c r="R22" s="6">
        <f t="shared" si="8"/>
        <v>0</v>
      </c>
      <c r="S22" s="6">
        <f>IF(AND(D22&lt;=L$4,P22&lt;&gt;"Y"),IF(N22&lt;VLOOKUP(O22,Runners!A$5:CY$183,S$1,FALSE),IF(Y$2="zero",0,Y$2),0),0)</f>
        <v>0</v>
      </c>
      <c r="T22" s="6">
        <f t="shared" si="9"/>
        <v>0</v>
      </c>
      <c r="U22" s="2"/>
      <c r="V22" s="2" t="str">
        <f>IF(O22&lt;&gt;"",VLOOKUP(O22,Runners!DE$5:DR$183,V$1,FALSE),"")</f>
        <v/>
      </c>
      <c r="W22" s="19" t="str">
        <f t="shared" si="10"/>
        <v/>
      </c>
    </row>
    <row r="23" spans="1:23" x14ac:dyDescent="0.25">
      <c r="A23" s="1" t="s">
        <v>159</v>
      </c>
      <c r="C23" s="3">
        <v>1.6145833333333335E-2</v>
      </c>
      <c r="D23" s="6">
        <f t="shared" si="0"/>
        <v>20</v>
      </c>
      <c r="E23" s="2"/>
      <c r="F23" s="2">
        <f t="shared" si="11"/>
        <v>0</v>
      </c>
      <c r="J23" s="1" t="str">
        <f t="shared" si="2"/>
        <v>David Butler</v>
      </c>
      <c r="M23" s="8" t="str">
        <f t="shared" si="3"/>
        <v/>
      </c>
      <c r="N23" s="8" t="str">
        <f t="shared" si="4"/>
        <v/>
      </c>
      <c r="O23" s="1" t="str">
        <f t="shared" si="5"/>
        <v/>
      </c>
      <c r="P23" s="35" t="str">
        <f t="shared" si="6"/>
        <v/>
      </c>
      <c r="Q23" s="35" t="str">
        <f t="shared" si="7"/>
        <v/>
      </c>
      <c r="R23" s="6">
        <f t="shared" si="8"/>
        <v>0</v>
      </c>
      <c r="S23" s="6">
        <f>IF(AND(D23&lt;=L$4,P23&lt;&gt;"Y"),IF(N23&lt;VLOOKUP(O23,Runners!A$5:CY$183,S$1,FALSE),IF(Y$2="zero",0,Y$2),0),0)</f>
        <v>0</v>
      </c>
      <c r="T23" s="6">
        <f t="shared" si="9"/>
        <v>0</v>
      </c>
      <c r="U23" s="2"/>
      <c r="V23" s="2" t="str">
        <f>IF(O23&lt;&gt;"",VLOOKUP(O23,Runners!DE$5:DR$183,V$1,FALSE),"")</f>
        <v/>
      </c>
      <c r="W23" s="19" t="str">
        <f t="shared" si="10"/>
        <v/>
      </c>
    </row>
    <row r="24" spans="1:23" x14ac:dyDescent="0.25">
      <c r="A24" s="1" t="s">
        <v>157</v>
      </c>
      <c r="B24" s="3"/>
      <c r="C24" s="3">
        <v>5.9027777777777776E-3</v>
      </c>
      <c r="D24" s="6">
        <f t="shared" si="0"/>
        <v>21</v>
      </c>
      <c r="E24" s="2"/>
      <c r="F24" s="2">
        <f t="shared" si="11"/>
        <v>0</v>
      </c>
      <c r="J24" s="1" t="str">
        <f t="shared" si="2"/>
        <v>Debbie Francis</v>
      </c>
      <c r="M24" s="8" t="str">
        <f t="shared" si="3"/>
        <v/>
      </c>
      <c r="N24" s="8" t="str">
        <f t="shared" si="4"/>
        <v/>
      </c>
      <c r="O24" s="1" t="str">
        <f t="shared" si="5"/>
        <v/>
      </c>
      <c r="P24" s="35" t="str">
        <f t="shared" si="6"/>
        <v/>
      </c>
      <c r="Q24" s="35" t="str">
        <f t="shared" si="7"/>
        <v/>
      </c>
      <c r="R24" s="6">
        <f t="shared" si="8"/>
        <v>0</v>
      </c>
      <c r="S24" s="6">
        <f>IF(AND(D24&lt;=L$4,P24&lt;&gt;"Y"),IF(N24&lt;VLOOKUP(O24,Runners!A$5:CY$183,S$1,FALSE),IF(Y$2="zero",0,Y$2),0),0)</f>
        <v>0</v>
      </c>
      <c r="T24" s="6">
        <f t="shared" si="9"/>
        <v>0</v>
      </c>
      <c r="U24" s="2"/>
      <c r="V24" s="2" t="str">
        <f>IF(O24&lt;&gt;"",VLOOKUP(O24,Runners!DE$5:DR$183,V$1,FALSE),"")</f>
        <v/>
      </c>
      <c r="W24" s="19" t="str">
        <f t="shared" si="10"/>
        <v/>
      </c>
    </row>
    <row r="25" spans="1:23" x14ac:dyDescent="0.25">
      <c r="A25" s="1" t="s">
        <v>188</v>
      </c>
      <c r="C25" s="3">
        <v>1.7013888888888887E-2</v>
      </c>
      <c r="D25" s="6">
        <f t="shared" si="0"/>
        <v>22</v>
      </c>
      <c r="E25" s="2"/>
      <c r="F25" s="2">
        <f t="shared" si="11"/>
        <v>0</v>
      </c>
      <c r="J25" s="1" t="str">
        <f t="shared" si="2"/>
        <v>Dom Kirby</v>
      </c>
      <c r="M25" s="8" t="str">
        <f t="shared" si="3"/>
        <v/>
      </c>
      <c r="N25" s="8" t="str">
        <f t="shared" si="4"/>
        <v/>
      </c>
      <c r="O25" s="1" t="str">
        <f t="shared" si="5"/>
        <v/>
      </c>
      <c r="P25" s="35" t="str">
        <f t="shared" si="6"/>
        <v/>
      </c>
      <c r="Q25" s="35" t="str">
        <f t="shared" si="7"/>
        <v/>
      </c>
      <c r="R25" s="6">
        <f t="shared" si="8"/>
        <v>0</v>
      </c>
      <c r="S25" s="6">
        <f>IF(AND(D25&lt;=L$4,P25&lt;&gt;"Y"),IF(N25&lt;VLOOKUP(O25,Runners!A$5:CY$183,S$1,FALSE),IF(Y$2="zero",0,Y$2),0),0)</f>
        <v>0</v>
      </c>
      <c r="T25" s="6">
        <f t="shared" si="9"/>
        <v>0</v>
      </c>
      <c r="U25" s="2"/>
      <c r="V25" s="2" t="str">
        <f>IF(O25&lt;&gt;"",VLOOKUP(O25,Runners!DE$5:DR$183,V$1,FALSE),"")</f>
        <v/>
      </c>
      <c r="W25" s="19" t="str">
        <f t="shared" si="10"/>
        <v/>
      </c>
    </row>
    <row r="26" spans="1:23" x14ac:dyDescent="0.25">
      <c r="A26" s="1" t="s">
        <v>151</v>
      </c>
      <c r="C26" s="3">
        <v>1.3715277777777778E-2</v>
      </c>
      <c r="D26" s="6">
        <f t="shared" si="0"/>
        <v>23</v>
      </c>
      <c r="E26" s="2"/>
      <c r="F26" s="2">
        <f t="shared" si="11"/>
        <v>0</v>
      </c>
      <c r="J26" s="1" t="str">
        <f t="shared" si="2"/>
        <v>Dominic Garrett</v>
      </c>
      <c r="M26" s="8" t="str">
        <f t="shared" si="3"/>
        <v/>
      </c>
      <c r="N26" s="8" t="str">
        <f t="shared" si="4"/>
        <v/>
      </c>
      <c r="O26" s="1" t="str">
        <f t="shared" si="5"/>
        <v/>
      </c>
      <c r="P26" s="35" t="str">
        <f t="shared" si="6"/>
        <v/>
      </c>
      <c r="Q26" s="35" t="str">
        <f t="shared" si="7"/>
        <v/>
      </c>
      <c r="R26" s="6">
        <f t="shared" si="8"/>
        <v>0</v>
      </c>
      <c r="S26" s="6">
        <f>IF(AND(D26&lt;=L$4,P26&lt;&gt;"Y"),IF(N26&lt;VLOOKUP(O26,Runners!A$5:CY$183,S$1,FALSE),IF(Y$2="zero",0,Y$2),0),0)</f>
        <v>0</v>
      </c>
      <c r="T26" s="6">
        <f t="shared" si="9"/>
        <v>0</v>
      </c>
      <c r="U26" s="2"/>
      <c r="V26" s="2" t="str">
        <f>IF(O26&lt;&gt;"",VLOOKUP(O26,Runners!DE$5:DR$183,V$1,FALSE),"")</f>
        <v/>
      </c>
      <c r="W26" s="19" t="str">
        <f t="shared" si="10"/>
        <v/>
      </c>
    </row>
    <row r="27" spans="1:23" x14ac:dyDescent="0.25">
      <c r="A27" s="1" t="s">
        <v>165</v>
      </c>
      <c r="B27" s="3"/>
      <c r="C27" s="3">
        <v>7.1180555555555554E-3</v>
      </c>
      <c r="D27" s="6">
        <f t="shared" si="0"/>
        <v>24</v>
      </c>
      <c r="E27" s="2"/>
      <c r="F27" s="2">
        <f t="shared" si="11"/>
        <v>0</v>
      </c>
      <c r="J27" s="1" t="str">
        <f t="shared" si="2"/>
        <v>Emma Johnston</v>
      </c>
      <c r="M27" s="8" t="str">
        <f t="shared" si="3"/>
        <v/>
      </c>
      <c r="N27" s="8" t="str">
        <f t="shared" si="4"/>
        <v/>
      </c>
      <c r="O27" s="1" t="str">
        <f t="shared" si="5"/>
        <v/>
      </c>
      <c r="P27" s="35" t="str">
        <f t="shared" si="6"/>
        <v/>
      </c>
      <c r="Q27" s="35" t="str">
        <f t="shared" si="7"/>
        <v/>
      </c>
      <c r="R27" s="6">
        <f t="shared" si="8"/>
        <v>0</v>
      </c>
      <c r="S27" s="6">
        <f>IF(AND(D27&lt;=L$4,P27&lt;&gt;"Y"),IF(N27&lt;VLOOKUP(O27,Runners!A$5:CY$183,S$1,FALSE),IF(Y$2="zero",0,Y$2),0),0)</f>
        <v>0</v>
      </c>
      <c r="T27" s="6">
        <f t="shared" si="9"/>
        <v>0</v>
      </c>
      <c r="U27" s="2"/>
      <c r="V27" s="2" t="str">
        <f>IF(O27&lt;&gt;"",VLOOKUP(O27,Runners!DE$5:DR$183,V$1,FALSE),"")</f>
        <v/>
      </c>
      <c r="W27" s="19" t="str">
        <f t="shared" si="10"/>
        <v/>
      </c>
    </row>
    <row r="28" spans="1:23" x14ac:dyDescent="0.25">
      <c r="A28" s="1" t="s">
        <v>170</v>
      </c>
      <c r="C28" s="3">
        <v>1.2673611111111111E-2</v>
      </c>
      <c r="D28" s="6">
        <f t="shared" si="0"/>
        <v>25</v>
      </c>
      <c r="E28" s="2"/>
      <c r="F28" s="2">
        <f t="shared" si="11"/>
        <v>0</v>
      </c>
      <c r="J28" s="1" t="str">
        <f t="shared" si="2"/>
        <v>Georgina Read</v>
      </c>
      <c r="M28" s="8" t="str">
        <f t="shared" si="3"/>
        <v/>
      </c>
      <c r="N28" s="8" t="str">
        <f t="shared" si="4"/>
        <v/>
      </c>
      <c r="O28" s="1" t="str">
        <f t="shared" si="5"/>
        <v/>
      </c>
      <c r="P28" s="35" t="str">
        <f t="shared" si="6"/>
        <v/>
      </c>
      <c r="Q28" s="35" t="str">
        <f t="shared" si="7"/>
        <v/>
      </c>
      <c r="R28" s="6">
        <f t="shared" si="8"/>
        <v>0</v>
      </c>
      <c r="S28" s="6">
        <f>IF(AND(D28&lt;=L$4,P28&lt;&gt;"Y"),IF(N28&lt;VLOOKUP(O28,Runners!A$5:CY$183,S$1,FALSE),IF(Y$2="zero",0,Y$2),0),0)</f>
        <v>0</v>
      </c>
      <c r="T28" s="6">
        <f t="shared" si="9"/>
        <v>0</v>
      </c>
      <c r="U28" s="2"/>
      <c r="V28" s="2" t="str">
        <f>IF(O28&lt;&gt;"",VLOOKUP(O28,Runners!DE$5:DR$183,V$1,FALSE),"")</f>
        <v/>
      </c>
      <c r="W28" s="19" t="str">
        <f t="shared" si="10"/>
        <v/>
      </c>
    </row>
    <row r="29" spans="1:23" x14ac:dyDescent="0.25">
      <c r="A29" s="1" t="s">
        <v>47</v>
      </c>
      <c r="C29" s="3">
        <v>1.6319444444444445E-2</v>
      </c>
      <c r="D29" s="6">
        <f t="shared" si="0"/>
        <v>26</v>
      </c>
      <c r="E29" s="2"/>
      <c r="F29" s="2">
        <f t="shared" si="11"/>
        <v>0</v>
      </c>
      <c r="J29" s="1" t="str">
        <f t="shared" si="2"/>
        <v>Gill Draper</v>
      </c>
      <c r="M29" s="8"/>
      <c r="P29" s="35"/>
      <c r="Q29" s="35"/>
      <c r="T29" s="6"/>
      <c r="U29" s="2"/>
      <c r="V29" s="2"/>
      <c r="W29" s="19"/>
    </row>
    <row r="30" spans="1:23" x14ac:dyDescent="0.25">
      <c r="A30" s="1" t="s">
        <v>230</v>
      </c>
      <c r="C30" s="3">
        <v>5.0347222222222225E-3</v>
      </c>
      <c r="D30" s="6">
        <f>D29+1</f>
        <v>27</v>
      </c>
      <c r="E30" s="2"/>
      <c r="F30" s="2"/>
      <c r="J30" s="1" t="str">
        <f t="shared" si="2"/>
        <v>Gillian Anderson</v>
      </c>
      <c r="M30" s="8" t="str">
        <f t="shared" ref="M30:M54" si="12">IF(D30&lt;=L$4,SMALL(E$4:E$207,D30),"")</f>
        <v/>
      </c>
      <c r="N30" s="8" t="str">
        <f t="shared" ref="N30:N54" si="13">IF(D30&lt;=L$4,VLOOKUP(M30,E$4:F$207,2,FALSE),"")</f>
        <v/>
      </c>
      <c r="O30" s="1" t="str">
        <f t="shared" ref="O30:O54" si="14">IF(D30&lt;=L$4,VLOOKUP(M30,E$4:J$207,6,FALSE),"")</f>
        <v/>
      </c>
      <c r="P30" s="35" t="str">
        <f t="shared" ref="P30:P54" si="15">IF(D30&lt;=L$4,VLOOKUP(O30,A$4:B$207,2,FALSE),"")</f>
        <v/>
      </c>
      <c r="Q30" s="35" t="str">
        <f>IF(D30&lt;=L$4,IF(P30="Y",Q28,Q28-1),"")</f>
        <v/>
      </c>
      <c r="R30" s="6">
        <f>IF(Q30=Q28,0,IF(Q30&gt;0,Q30,1))</f>
        <v>0</v>
      </c>
      <c r="S30" s="6">
        <f>IF(AND(D30&lt;=L$4,P30&lt;&gt;"Y"),IF(N30&lt;VLOOKUP(O30,Runners!A$5:CY$183,S$1,FALSE),IF(Y$2="zero",0,Y$2),0),0)</f>
        <v>0</v>
      </c>
      <c r="T30" s="6">
        <f t="shared" ref="T30:T54" si="16">IF(AND(D30&lt;=L$4,P30&lt;&gt;"Y"),S30+R30,0)</f>
        <v>0</v>
      </c>
      <c r="U30" s="2"/>
      <c r="V30" s="2" t="str">
        <f>IF(O30&lt;&gt;"",VLOOKUP(O30,Runners!DE$5:DR$183,V$1,FALSE),"")</f>
        <v/>
      </c>
      <c r="W30" s="19" t="str">
        <f t="shared" ref="W30:W54" si="17">IF(O30&lt;&gt;"",(V30-N30)/V30,"")</f>
        <v/>
      </c>
    </row>
    <row r="31" spans="1:23" x14ac:dyDescent="0.25">
      <c r="A31" s="1" t="s">
        <v>201</v>
      </c>
      <c r="C31" s="3">
        <v>5.0347222222222225E-3</v>
      </c>
      <c r="D31" s="6">
        <f>D30+1</f>
        <v>28</v>
      </c>
      <c r="E31" s="2"/>
      <c r="F31" s="2"/>
      <c r="J31" s="1" t="str">
        <f t="shared" si="2"/>
        <v>Gillian Oliver</v>
      </c>
      <c r="M31" s="8" t="str">
        <f t="shared" si="12"/>
        <v/>
      </c>
      <c r="N31" s="8" t="str">
        <f t="shared" si="13"/>
        <v/>
      </c>
      <c r="O31" s="1" t="str">
        <f t="shared" si="14"/>
        <v/>
      </c>
      <c r="P31" s="35" t="str">
        <f t="shared" si="15"/>
        <v/>
      </c>
      <c r="Q31" s="35" t="str">
        <f t="shared" ref="Q31:Q54" si="18">IF(D31&lt;=L$4,IF(P31="Y",Q30,Q30-1),"")</f>
        <v/>
      </c>
      <c r="R31" s="6">
        <f t="shared" ref="R31:R54" si="19">IF(Q31=Q30,0,IF(Q31&gt;0,Q31,1))</f>
        <v>0</v>
      </c>
      <c r="S31" s="6">
        <f>IF(AND(D31&lt;=L$4,P31&lt;&gt;"Y"),IF(N31&lt;VLOOKUP(O31,Runners!A$5:CY$183,S$1,FALSE),IF(Y$2="zero",0,Y$2),0),0)</f>
        <v>0</v>
      </c>
      <c r="T31" s="6">
        <f t="shared" si="16"/>
        <v>0</v>
      </c>
      <c r="U31" s="2"/>
      <c r="V31" s="2" t="str">
        <f>IF(O31&lt;&gt;"",VLOOKUP(O31,Runners!DE$5:DR$183,V$1,FALSE),"")</f>
        <v/>
      </c>
      <c r="W31" s="19" t="str">
        <f t="shared" si="17"/>
        <v/>
      </c>
    </row>
    <row r="32" spans="1:23" x14ac:dyDescent="0.25">
      <c r="A32" s="1" t="s">
        <v>3</v>
      </c>
      <c r="C32" s="3">
        <v>1.4409722222222223E-2</v>
      </c>
      <c r="D32" s="6">
        <f t="shared" ref="D32:D95" si="20">D31+1</f>
        <v>29</v>
      </c>
      <c r="E32" s="2">
        <v>3.6782407407407409E-2</v>
      </c>
      <c r="F32" s="2">
        <f t="shared" ref="F32:F56" si="21">IF(E32&gt;0,E32-C32,0)</f>
        <v>2.2372685185185186E-2</v>
      </c>
      <c r="J32" s="1" t="str">
        <f t="shared" si="2"/>
        <v>Graham Webster</v>
      </c>
      <c r="M32" s="8" t="str">
        <f t="shared" si="12"/>
        <v/>
      </c>
      <c r="N32" s="8" t="str">
        <f t="shared" si="13"/>
        <v/>
      </c>
      <c r="O32" s="1" t="str">
        <f t="shared" si="14"/>
        <v/>
      </c>
      <c r="P32" s="35" t="str">
        <f t="shared" si="15"/>
        <v/>
      </c>
      <c r="Q32" s="35" t="str">
        <f t="shared" si="18"/>
        <v/>
      </c>
      <c r="R32" s="6">
        <f t="shared" si="19"/>
        <v>0</v>
      </c>
      <c r="S32" s="6">
        <f>IF(AND(D32&lt;=L$4,P32&lt;&gt;"Y"),IF(N32&lt;VLOOKUP(O32,Runners!A$5:CY$183,S$1,FALSE),IF(Y$2="zero",0,Y$2),0),0)</f>
        <v>0</v>
      </c>
      <c r="T32" s="6">
        <f t="shared" si="16"/>
        <v>0</v>
      </c>
      <c r="U32" s="2"/>
      <c r="V32" s="2" t="str">
        <f>IF(O32&lt;&gt;"",VLOOKUP(O32,Runners!DE$5:DR$183,V$1,FALSE),"")</f>
        <v/>
      </c>
      <c r="W32" s="19" t="str">
        <f t="shared" si="17"/>
        <v/>
      </c>
    </row>
    <row r="33" spans="1:23" x14ac:dyDescent="0.25">
      <c r="A33" s="1" t="s">
        <v>6</v>
      </c>
      <c r="C33" s="3">
        <v>1.0069444444444445E-2</v>
      </c>
      <c r="D33" s="6">
        <f t="shared" si="20"/>
        <v>30</v>
      </c>
      <c r="E33" s="2"/>
      <c r="F33" s="2">
        <f t="shared" si="21"/>
        <v>0</v>
      </c>
      <c r="J33" s="1" t="str">
        <f t="shared" si="2"/>
        <v>Greg Oulton</v>
      </c>
      <c r="M33" s="8" t="str">
        <f t="shared" si="12"/>
        <v/>
      </c>
      <c r="N33" s="8" t="str">
        <f t="shared" si="13"/>
        <v/>
      </c>
      <c r="O33" s="1" t="str">
        <f t="shared" si="14"/>
        <v/>
      </c>
      <c r="P33" s="35" t="str">
        <f t="shared" si="15"/>
        <v/>
      </c>
      <c r="Q33" s="35" t="str">
        <f t="shared" si="18"/>
        <v/>
      </c>
      <c r="R33" s="6">
        <f t="shared" si="19"/>
        <v>0</v>
      </c>
      <c r="S33" s="6">
        <f>IF(AND(D33&lt;=L$4,P33&lt;&gt;"Y"),IF(N33&lt;VLOOKUP(O33,Runners!A$5:CY$183,S$1,FALSE),IF(Y$2="zero",0,Y$2),0),0)</f>
        <v>0</v>
      </c>
      <c r="T33" s="6">
        <f t="shared" si="16"/>
        <v>0</v>
      </c>
      <c r="U33" s="2"/>
      <c r="V33" s="2" t="str">
        <f>IF(O33&lt;&gt;"",VLOOKUP(O33,Runners!DE$5:DR$183,V$1,FALSE),"")</f>
        <v/>
      </c>
      <c r="W33" s="19" t="str">
        <f t="shared" si="17"/>
        <v/>
      </c>
    </row>
    <row r="34" spans="1:23" x14ac:dyDescent="0.25">
      <c r="A34" s="1" t="s">
        <v>155</v>
      </c>
      <c r="C34" s="3">
        <v>1.9791666666666666E-2</v>
      </c>
      <c r="D34" s="6">
        <f t="shared" si="20"/>
        <v>31</v>
      </c>
      <c r="E34" s="2"/>
      <c r="F34" s="2">
        <f t="shared" si="21"/>
        <v>0</v>
      </c>
      <c r="J34" s="1" t="str">
        <f t="shared" si="2"/>
        <v>Guest 35:00</v>
      </c>
      <c r="M34" s="8" t="str">
        <f t="shared" si="12"/>
        <v/>
      </c>
      <c r="N34" s="8" t="str">
        <f t="shared" si="13"/>
        <v/>
      </c>
      <c r="O34" s="1" t="str">
        <f t="shared" si="14"/>
        <v/>
      </c>
      <c r="P34" s="35" t="str">
        <f t="shared" si="15"/>
        <v/>
      </c>
      <c r="Q34" s="35" t="str">
        <f t="shared" si="18"/>
        <v/>
      </c>
      <c r="R34" s="6">
        <f t="shared" si="19"/>
        <v>0</v>
      </c>
      <c r="S34" s="6">
        <f>IF(AND(D34&lt;=L$4,P34&lt;&gt;"Y"),IF(N34&lt;VLOOKUP(O34,Runners!A$5:CY$183,S$1,FALSE),IF(Y$2="zero",0,Y$2),0),0)</f>
        <v>0</v>
      </c>
      <c r="T34" s="6">
        <f t="shared" si="16"/>
        <v>0</v>
      </c>
      <c r="U34" s="2"/>
      <c r="V34" s="2" t="str">
        <f>IF(O34&lt;&gt;"",VLOOKUP(O34,Runners!DE$5:DR$183,V$1,FALSE),"")</f>
        <v/>
      </c>
      <c r="W34" s="19" t="str">
        <f t="shared" si="17"/>
        <v/>
      </c>
    </row>
    <row r="35" spans="1:23" x14ac:dyDescent="0.25">
      <c r="A35" s="1" t="s">
        <v>154</v>
      </c>
      <c r="B35" s="3"/>
      <c r="C35" s="3">
        <v>1.8576388888888889E-2</v>
      </c>
      <c r="D35" s="6">
        <f t="shared" si="20"/>
        <v>32</v>
      </c>
      <c r="E35" s="2"/>
      <c r="F35" s="2">
        <f t="shared" si="21"/>
        <v>0</v>
      </c>
      <c r="J35" s="1" t="str">
        <f t="shared" si="2"/>
        <v>Guest 37:30</v>
      </c>
      <c r="M35" s="8" t="str">
        <f t="shared" si="12"/>
        <v/>
      </c>
      <c r="N35" s="8" t="str">
        <f t="shared" si="13"/>
        <v/>
      </c>
      <c r="O35" s="1" t="str">
        <f t="shared" si="14"/>
        <v/>
      </c>
      <c r="P35" s="35" t="str">
        <f t="shared" si="15"/>
        <v/>
      </c>
      <c r="Q35" s="35" t="str">
        <f t="shared" si="18"/>
        <v/>
      </c>
      <c r="R35" s="6">
        <f t="shared" si="19"/>
        <v>0</v>
      </c>
      <c r="S35" s="6">
        <f>IF(AND(D35&lt;=L$4,P35&lt;&gt;"Y"),IF(N35&lt;VLOOKUP(O35,Runners!A$5:CY$183,S$1,FALSE),IF(Y$2="zero",0,Y$2),0),0)</f>
        <v>0</v>
      </c>
      <c r="T35" s="6">
        <f t="shared" si="16"/>
        <v>0</v>
      </c>
      <c r="U35" s="2"/>
      <c r="V35" s="2" t="str">
        <f>IF(O35&lt;&gt;"",VLOOKUP(O35,Runners!DE$5:DR$183,V$1,FALSE),"")</f>
        <v/>
      </c>
      <c r="W35" s="19" t="str">
        <f t="shared" si="17"/>
        <v/>
      </c>
    </row>
    <row r="36" spans="1:23" x14ac:dyDescent="0.25">
      <c r="A36" s="1" t="s">
        <v>195</v>
      </c>
      <c r="C36" s="3">
        <v>1.7361111111111112E-2</v>
      </c>
      <c r="D36" s="6">
        <f t="shared" si="20"/>
        <v>33</v>
      </c>
      <c r="E36" s="2"/>
      <c r="F36" s="2">
        <f t="shared" si="21"/>
        <v>0</v>
      </c>
      <c r="J36" s="1" t="str">
        <f t="shared" ref="J36:J67" si="22">A36</f>
        <v>Guest 40:00</v>
      </c>
      <c r="M36" s="8" t="str">
        <f t="shared" si="12"/>
        <v/>
      </c>
      <c r="N36" s="8" t="str">
        <f t="shared" si="13"/>
        <v/>
      </c>
      <c r="O36" s="1" t="str">
        <f t="shared" si="14"/>
        <v/>
      </c>
      <c r="P36" s="35" t="str">
        <f t="shared" si="15"/>
        <v/>
      </c>
      <c r="Q36" s="35" t="str">
        <f t="shared" si="18"/>
        <v/>
      </c>
      <c r="R36" s="6">
        <f t="shared" si="19"/>
        <v>0</v>
      </c>
      <c r="S36" s="6">
        <f>IF(AND(D36&lt;=L$4,P36&lt;&gt;"Y"),IF(N36&lt;VLOOKUP(O36,Runners!A$5:CY$183,S$1,FALSE),IF(Y$2="zero",0,Y$2),0),0)</f>
        <v>0</v>
      </c>
      <c r="T36" s="6">
        <f t="shared" si="16"/>
        <v>0</v>
      </c>
      <c r="U36" s="2"/>
      <c r="V36" s="2" t="str">
        <f>IF(O36&lt;&gt;"",VLOOKUP(O36,Runners!DE$5:DR$183,V$1,FALSE),"")</f>
        <v/>
      </c>
      <c r="W36" s="19" t="str">
        <f t="shared" si="17"/>
        <v/>
      </c>
    </row>
    <row r="37" spans="1:23" x14ac:dyDescent="0.25">
      <c r="A37" s="1" t="s">
        <v>146</v>
      </c>
      <c r="C37" s="3">
        <v>1.6145833333333335E-2</v>
      </c>
      <c r="D37" s="6">
        <f t="shared" si="20"/>
        <v>34</v>
      </c>
      <c r="E37" s="2"/>
      <c r="F37" s="2">
        <f t="shared" si="21"/>
        <v>0</v>
      </c>
      <c r="J37" s="1" t="str">
        <f t="shared" si="22"/>
        <v>Guest 42:30</v>
      </c>
      <c r="M37" s="8" t="str">
        <f t="shared" si="12"/>
        <v/>
      </c>
      <c r="N37" s="8" t="str">
        <f t="shared" si="13"/>
        <v/>
      </c>
      <c r="O37" s="1" t="str">
        <f t="shared" si="14"/>
        <v/>
      </c>
      <c r="P37" s="35" t="str">
        <f t="shared" si="15"/>
        <v/>
      </c>
      <c r="Q37" s="35" t="str">
        <f t="shared" si="18"/>
        <v/>
      </c>
      <c r="R37" s="6">
        <f t="shared" si="19"/>
        <v>0</v>
      </c>
      <c r="S37" s="6">
        <f>IF(AND(D37&lt;=L$4,P37&lt;&gt;"Y"),IF(N37&lt;VLOOKUP(O37,Runners!A$5:CY$183,S$1,FALSE),IF(Y$2="zero",0,Y$2),0),0)</f>
        <v>0</v>
      </c>
      <c r="T37" s="6">
        <f t="shared" si="16"/>
        <v>0</v>
      </c>
      <c r="U37" s="2"/>
      <c r="V37" s="2" t="str">
        <f>IF(O37&lt;&gt;"",VLOOKUP(O37,Runners!DE$5:DR$183,V$1,FALSE),"")</f>
        <v/>
      </c>
      <c r="W37" s="19" t="str">
        <f t="shared" si="17"/>
        <v/>
      </c>
    </row>
    <row r="38" spans="1:23" x14ac:dyDescent="0.25">
      <c r="A38" s="1" t="s">
        <v>196</v>
      </c>
      <c r="B38" s="3"/>
      <c r="C38" s="3">
        <v>1.4930555555555556E-2</v>
      </c>
      <c r="D38" s="6">
        <f t="shared" si="20"/>
        <v>35</v>
      </c>
      <c r="E38" s="2"/>
      <c r="F38" s="2">
        <f t="shared" si="21"/>
        <v>0</v>
      </c>
      <c r="J38" s="1" t="str">
        <f t="shared" si="22"/>
        <v>Guest 45:00</v>
      </c>
      <c r="M38" s="8" t="str">
        <f t="shared" si="12"/>
        <v/>
      </c>
      <c r="N38" s="8" t="str">
        <f t="shared" si="13"/>
        <v/>
      </c>
      <c r="O38" s="1" t="str">
        <f t="shared" si="14"/>
        <v/>
      </c>
      <c r="P38" s="35" t="str">
        <f t="shared" si="15"/>
        <v/>
      </c>
      <c r="Q38" s="35" t="str">
        <f t="shared" si="18"/>
        <v/>
      </c>
      <c r="R38" s="6">
        <f t="shared" si="19"/>
        <v>0</v>
      </c>
      <c r="S38" s="6">
        <f>IF(AND(D38&lt;=L$4,P38&lt;&gt;"Y"),IF(N38&lt;VLOOKUP(O38,Runners!A$5:CY$183,S$1,FALSE),IF(Y$2="zero",0,Y$2),0),0)</f>
        <v>0</v>
      </c>
      <c r="T38" s="6">
        <f t="shared" si="16"/>
        <v>0</v>
      </c>
      <c r="U38" s="2"/>
      <c r="V38" s="2" t="str">
        <f>IF(O38&lt;&gt;"",VLOOKUP(O38,Runners!DE$5:DR$183,V$1,FALSE),"")</f>
        <v/>
      </c>
      <c r="W38" s="19" t="str">
        <f t="shared" si="17"/>
        <v/>
      </c>
    </row>
    <row r="39" spans="1:23" x14ac:dyDescent="0.25">
      <c r="A39" s="1" t="s">
        <v>147</v>
      </c>
      <c r="C39" s="3">
        <v>1.3888888888888888E-2</v>
      </c>
      <c r="D39" s="6">
        <f t="shared" si="20"/>
        <v>36</v>
      </c>
      <c r="E39" s="2"/>
      <c r="F39" s="2">
        <f t="shared" si="21"/>
        <v>0</v>
      </c>
      <c r="J39" s="1" t="str">
        <f t="shared" si="22"/>
        <v>Guest 47:30</v>
      </c>
      <c r="M39" s="8" t="str">
        <f t="shared" si="12"/>
        <v/>
      </c>
      <c r="N39" s="8" t="str">
        <f t="shared" si="13"/>
        <v/>
      </c>
      <c r="O39" s="1" t="str">
        <f t="shared" si="14"/>
        <v/>
      </c>
      <c r="P39" s="35" t="str">
        <f t="shared" si="15"/>
        <v/>
      </c>
      <c r="Q39" s="35" t="str">
        <f t="shared" si="18"/>
        <v/>
      </c>
      <c r="R39" s="6">
        <f t="shared" si="19"/>
        <v>0</v>
      </c>
      <c r="S39" s="6">
        <f>IF(AND(D39&lt;=L$4,P39&lt;&gt;"Y"),IF(N39&lt;VLOOKUP(O39,Runners!A$5:CY$183,S$1,FALSE),IF(Y$2="zero",0,Y$2),0),0)</f>
        <v>0</v>
      </c>
      <c r="T39" s="6">
        <f t="shared" si="16"/>
        <v>0</v>
      </c>
      <c r="U39" s="2"/>
      <c r="V39" s="2" t="str">
        <f>IF(O39&lt;&gt;"",VLOOKUP(O39,Runners!DE$5:DR$183,V$1,FALSE),"")</f>
        <v/>
      </c>
      <c r="W39" s="19" t="str">
        <f t="shared" si="17"/>
        <v/>
      </c>
    </row>
    <row r="40" spans="1:23" x14ac:dyDescent="0.25">
      <c r="A40" s="1" t="s">
        <v>197</v>
      </c>
      <c r="C40" s="3">
        <v>1.2673611111111111E-2</v>
      </c>
      <c r="D40" s="6">
        <f t="shared" si="20"/>
        <v>37</v>
      </c>
      <c r="E40" s="2"/>
      <c r="F40" s="2">
        <f t="shared" si="21"/>
        <v>0</v>
      </c>
      <c r="J40" s="1" t="str">
        <f t="shared" si="22"/>
        <v>Guest 50:00</v>
      </c>
      <c r="M40" s="8" t="str">
        <f t="shared" si="12"/>
        <v/>
      </c>
      <c r="N40" s="8" t="str">
        <f t="shared" si="13"/>
        <v/>
      </c>
      <c r="O40" s="1" t="str">
        <f t="shared" si="14"/>
        <v/>
      </c>
      <c r="P40" s="35" t="str">
        <f t="shared" si="15"/>
        <v/>
      </c>
      <c r="Q40" s="35" t="str">
        <f t="shared" si="18"/>
        <v/>
      </c>
      <c r="R40" s="6">
        <f t="shared" si="19"/>
        <v>0</v>
      </c>
      <c r="S40" s="6">
        <f>IF(AND(D40&lt;=L$4,P40&lt;&gt;"Y"),IF(N40&lt;VLOOKUP(O40,Runners!A$5:CY$183,S$1,FALSE),IF(Y$2="zero",0,Y$2),0),0)</f>
        <v>0</v>
      </c>
      <c r="T40" s="6">
        <f t="shared" si="16"/>
        <v>0</v>
      </c>
      <c r="U40" s="2"/>
      <c r="V40" s="2" t="str">
        <f>IF(O40&lt;&gt;"",VLOOKUP(O40,Runners!DE$5:DR$183,V$1,FALSE),"")</f>
        <v/>
      </c>
      <c r="W40" s="19" t="str">
        <f t="shared" si="17"/>
        <v/>
      </c>
    </row>
    <row r="41" spans="1:23" x14ac:dyDescent="0.25">
      <c r="A41" s="1" t="s">
        <v>198</v>
      </c>
      <c r="C41" s="3">
        <v>1.0243055555555556E-2</v>
      </c>
      <c r="D41" s="6">
        <f t="shared" si="20"/>
        <v>38</v>
      </c>
      <c r="E41" s="2"/>
      <c r="F41" s="2">
        <f t="shared" si="21"/>
        <v>0</v>
      </c>
      <c r="J41" s="1" t="str">
        <f t="shared" si="22"/>
        <v>Guest 55:00</v>
      </c>
      <c r="M41" s="8" t="str">
        <f t="shared" si="12"/>
        <v/>
      </c>
      <c r="N41" s="8" t="str">
        <f t="shared" si="13"/>
        <v/>
      </c>
      <c r="O41" s="1" t="str">
        <f t="shared" si="14"/>
        <v/>
      </c>
      <c r="P41" s="35" t="str">
        <f t="shared" si="15"/>
        <v/>
      </c>
      <c r="Q41" s="35" t="str">
        <f t="shared" si="18"/>
        <v/>
      </c>
      <c r="R41" s="6">
        <f t="shared" si="19"/>
        <v>0</v>
      </c>
      <c r="S41" s="6">
        <f>IF(AND(D41&lt;=L$4,P41&lt;&gt;"Y"),IF(N41&lt;VLOOKUP(O41,Runners!A$5:CY$183,S$1,FALSE),IF(Y$2="zero",0,Y$2),0),0)</f>
        <v>0</v>
      </c>
      <c r="T41" s="6">
        <f t="shared" si="16"/>
        <v>0</v>
      </c>
      <c r="U41" s="2"/>
      <c r="V41" s="2" t="str">
        <f>IF(O41&lt;&gt;"",VLOOKUP(O41,Runners!DE$5:DR$183,V$1,FALSE),"")</f>
        <v/>
      </c>
      <c r="W41" s="19" t="str">
        <f t="shared" si="17"/>
        <v/>
      </c>
    </row>
    <row r="42" spans="1:23" x14ac:dyDescent="0.25">
      <c r="A42" s="1" t="s">
        <v>199</v>
      </c>
      <c r="C42" s="3">
        <v>7.9861111111111105E-3</v>
      </c>
      <c r="D42" s="6">
        <f t="shared" si="20"/>
        <v>39</v>
      </c>
      <c r="E42" s="2"/>
      <c r="F42" s="2">
        <f t="shared" si="21"/>
        <v>0</v>
      </c>
      <c r="J42" s="1" t="str">
        <f t="shared" si="22"/>
        <v>Guest 60:00</v>
      </c>
      <c r="M42" s="8" t="str">
        <f t="shared" si="12"/>
        <v/>
      </c>
      <c r="N42" s="8" t="str">
        <f t="shared" si="13"/>
        <v/>
      </c>
      <c r="O42" s="1" t="str">
        <f t="shared" si="14"/>
        <v/>
      </c>
      <c r="P42" s="35" t="str">
        <f t="shared" si="15"/>
        <v/>
      </c>
      <c r="Q42" s="35" t="str">
        <f t="shared" si="18"/>
        <v/>
      </c>
      <c r="R42" s="6">
        <f t="shared" si="19"/>
        <v>0</v>
      </c>
      <c r="S42" s="6">
        <f>IF(AND(D42&lt;=L$4,P42&lt;&gt;"Y"),IF(N42&lt;VLOOKUP(O42,Runners!A$5:CY$183,S$1,FALSE),IF(Y$2="zero",0,Y$2),0),0)</f>
        <v>0</v>
      </c>
      <c r="T42" s="6">
        <f t="shared" si="16"/>
        <v>0</v>
      </c>
      <c r="U42" s="2"/>
      <c r="V42" s="2" t="str">
        <f>IF(O42&lt;&gt;"",VLOOKUP(O42,Runners!DE$5:DR$183,V$1,FALSE),"")</f>
        <v/>
      </c>
      <c r="W42" s="19" t="str">
        <f t="shared" si="17"/>
        <v/>
      </c>
    </row>
    <row r="43" spans="1:23" x14ac:dyDescent="0.25">
      <c r="A43" s="1" t="s">
        <v>225</v>
      </c>
      <c r="C43" s="3"/>
      <c r="D43" s="6">
        <f t="shared" si="20"/>
        <v>40</v>
      </c>
      <c r="E43" s="2"/>
      <c r="F43" s="2">
        <f t="shared" si="21"/>
        <v>0</v>
      </c>
      <c r="J43" s="1" t="str">
        <f t="shared" si="22"/>
        <v>Hannah Riley</v>
      </c>
      <c r="M43" s="8" t="str">
        <f t="shared" si="12"/>
        <v/>
      </c>
      <c r="N43" s="8" t="str">
        <f t="shared" si="13"/>
        <v/>
      </c>
      <c r="O43" s="1" t="str">
        <f t="shared" si="14"/>
        <v/>
      </c>
      <c r="P43" s="35" t="str">
        <f t="shared" si="15"/>
        <v/>
      </c>
      <c r="Q43" s="35" t="str">
        <f t="shared" si="18"/>
        <v/>
      </c>
      <c r="R43" s="6">
        <f t="shared" si="19"/>
        <v>0</v>
      </c>
      <c r="S43" s="6">
        <f>IF(AND(D43&lt;=L$4,P43&lt;&gt;"Y"),IF(N43&lt;VLOOKUP(O43,Runners!A$5:CY$183,S$1,FALSE),IF(Y$2="zero",0,Y$2),0),0)</f>
        <v>0</v>
      </c>
      <c r="T43" s="6">
        <f t="shared" si="16"/>
        <v>0</v>
      </c>
      <c r="U43" s="2"/>
      <c r="V43" s="2" t="str">
        <f>IF(O43&lt;&gt;"",VLOOKUP(O43,Runners!DE$5:DR$183,V$1,FALSE),"")</f>
        <v/>
      </c>
      <c r="W43" s="19" t="str">
        <f t="shared" si="17"/>
        <v/>
      </c>
    </row>
    <row r="44" spans="1:23" x14ac:dyDescent="0.25">
      <c r="A44" s="1" t="s">
        <v>140</v>
      </c>
      <c r="C44" s="3">
        <v>1.5104166666666667E-2</v>
      </c>
      <c r="D44" s="6">
        <f t="shared" si="20"/>
        <v>41</v>
      </c>
      <c r="E44" s="2"/>
      <c r="F44" s="2">
        <f t="shared" si="21"/>
        <v>0</v>
      </c>
      <c r="J44" s="1" t="str">
        <f t="shared" si="22"/>
        <v>Ian Tate</v>
      </c>
      <c r="M44" s="8" t="str">
        <f t="shared" si="12"/>
        <v/>
      </c>
      <c r="N44" s="8" t="str">
        <f t="shared" si="13"/>
        <v/>
      </c>
      <c r="O44" s="1" t="str">
        <f t="shared" si="14"/>
        <v/>
      </c>
      <c r="P44" s="35" t="str">
        <f t="shared" si="15"/>
        <v/>
      </c>
      <c r="Q44" s="35" t="str">
        <f t="shared" si="18"/>
        <v/>
      </c>
      <c r="R44" s="6">
        <f t="shared" si="19"/>
        <v>0</v>
      </c>
      <c r="S44" s="6">
        <f>IF(AND(D44&lt;=L$4,P44&lt;&gt;"Y"),IF(N44&lt;VLOOKUP(O44,Runners!A$5:CY$183,S$1,FALSE),IF(Y$2="zero",0,Y$2),0),0)</f>
        <v>0</v>
      </c>
      <c r="T44" s="6">
        <f t="shared" si="16"/>
        <v>0</v>
      </c>
      <c r="U44" s="2"/>
      <c r="V44" s="2" t="str">
        <f>IF(O44&lt;&gt;"",VLOOKUP(O44,Runners!DE$5:DR$183,V$1,FALSE),"")</f>
        <v/>
      </c>
      <c r="W44" s="19" t="str">
        <f t="shared" si="17"/>
        <v/>
      </c>
    </row>
    <row r="45" spans="1:23" x14ac:dyDescent="0.25">
      <c r="A45" s="1" t="s">
        <v>7</v>
      </c>
      <c r="C45" s="3">
        <v>6.5972222222222222E-3</v>
      </c>
      <c r="D45" s="6">
        <f t="shared" si="20"/>
        <v>42</v>
      </c>
      <c r="E45" s="2"/>
      <c r="F45" s="2">
        <f t="shared" si="21"/>
        <v>0</v>
      </c>
      <c r="J45" s="1" t="str">
        <f t="shared" si="22"/>
        <v>Jacqui Murray</v>
      </c>
      <c r="M45" s="8" t="str">
        <f t="shared" si="12"/>
        <v/>
      </c>
      <c r="N45" s="8" t="str">
        <f t="shared" si="13"/>
        <v/>
      </c>
      <c r="O45" s="1" t="str">
        <f t="shared" si="14"/>
        <v/>
      </c>
      <c r="P45" s="35" t="str">
        <f t="shared" si="15"/>
        <v/>
      </c>
      <c r="Q45" s="35" t="str">
        <f t="shared" si="18"/>
        <v/>
      </c>
      <c r="R45" s="6">
        <f t="shared" si="19"/>
        <v>0</v>
      </c>
      <c r="S45" s="6">
        <f>IF(AND(D45&lt;=L$4,P45&lt;&gt;"Y"),IF(N45&lt;VLOOKUP(O45,Runners!A$5:CY$183,S$1,FALSE),IF(Y$2="zero",0,Y$2),0),0)</f>
        <v>0</v>
      </c>
      <c r="T45" s="6">
        <f t="shared" si="16"/>
        <v>0</v>
      </c>
      <c r="U45" s="2"/>
      <c r="V45" s="2" t="str">
        <f>IF(O45&lt;&gt;"",VLOOKUP(O45,Runners!DE$5:DR$183,V$1,FALSE),"")</f>
        <v/>
      </c>
      <c r="W45" s="19" t="str">
        <f t="shared" si="17"/>
        <v/>
      </c>
    </row>
    <row r="46" spans="1:23" x14ac:dyDescent="0.25">
      <c r="A46" s="1" t="s">
        <v>189</v>
      </c>
      <c r="B46" s="3"/>
      <c r="C46" s="3">
        <v>1.6493055555555556E-2</v>
      </c>
      <c r="D46" s="6">
        <f t="shared" si="20"/>
        <v>43</v>
      </c>
      <c r="E46" s="2"/>
      <c r="F46" s="2">
        <f t="shared" si="21"/>
        <v>0</v>
      </c>
      <c r="J46" s="1" t="str">
        <f t="shared" si="22"/>
        <v>James Whittle</v>
      </c>
      <c r="M46" s="8" t="str">
        <f t="shared" si="12"/>
        <v/>
      </c>
      <c r="N46" s="8" t="str">
        <f t="shared" si="13"/>
        <v/>
      </c>
      <c r="O46" s="1" t="str">
        <f t="shared" si="14"/>
        <v/>
      </c>
      <c r="P46" s="35" t="str">
        <f t="shared" si="15"/>
        <v/>
      </c>
      <c r="Q46" s="35" t="str">
        <f t="shared" si="18"/>
        <v/>
      </c>
      <c r="R46" s="6">
        <f t="shared" si="19"/>
        <v>0</v>
      </c>
      <c r="S46" s="6">
        <f>IF(AND(D46&lt;=L$4,P46&lt;&gt;"Y"),IF(N46&lt;VLOOKUP(O46,Runners!A$5:CY$183,S$1,FALSE),IF(Y$2="zero",0,Y$2),0),0)</f>
        <v>0</v>
      </c>
      <c r="T46" s="6">
        <f t="shared" si="16"/>
        <v>0</v>
      </c>
      <c r="U46" s="2"/>
      <c r="V46" s="2" t="str">
        <f>IF(O46&lt;&gt;"",VLOOKUP(O46,Runners!DE$5:DR$183,V$1,FALSE),"")</f>
        <v/>
      </c>
      <c r="W46" s="19" t="str">
        <f t="shared" si="17"/>
        <v/>
      </c>
    </row>
    <row r="47" spans="1:23" x14ac:dyDescent="0.25">
      <c r="A47" s="1" t="s">
        <v>176</v>
      </c>
      <c r="B47" s="3"/>
      <c r="C47" s="3">
        <v>1.4409722222222223E-2</v>
      </c>
      <c r="D47" s="6">
        <f t="shared" si="20"/>
        <v>44</v>
      </c>
      <c r="E47" s="2"/>
      <c r="F47" s="2">
        <f t="shared" si="21"/>
        <v>0</v>
      </c>
      <c r="J47" s="1" t="str">
        <f t="shared" si="22"/>
        <v>Jennifer Hill</v>
      </c>
      <c r="M47" s="8" t="str">
        <f t="shared" si="12"/>
        <v/>
      </c>
      <c r="N47" s="8" t="str">
        <f t="shared" si="13"/>
        <v/>
      </c>
      <c r="O47" s="1" t="str">
        <f t="shared" si="14"/>
        <v/>
      </c>
      <c r="P47" s="35" t="str">
        <f t="shared" si="15"/>
        <v/>
      </c>
      <c r="Q47" s="35" t="str">
        <f t="shared" si="18"/>
        <v/>
      </c>
      <c r="R47" s="6">
        <f t="shared" si="19"/>
        <v>0</v>
      </c>
      <c r="S47" s="6">
        <f>IF(AND(D47&lt;=L$4,P47&lt;&gt;"Y"),IF(N47&lt;VLOOKUP(O47,Runners!A$5:CY$183,S$1,FALSE),IF(Y$2="zero",0,Y$2),0),0)</f>
        <v>0</v>
      </c>
      <c r="T47" s="6">
        <f t="shared" si="16"/>
        <v>0</v>
      </c>
      <c r="U47" s="2"/>
      <c r="V47" s="2" t="str">
        <f>IF(O47&lt;&gt;"",VLOOKUP(O47,Runners!DE$5:DR$183,V$1,FALSE),"")</f>
        <v/>
      </c>
      <c r="W47" s="19" t="str">
        <f t="shared" si="17"/>
        <v/>
      </c>
    </row>
    <row r="48" spans="1:23" x14ac:dyDescent="0.25">
      <c r="A48" s="1" t="s">
        <v>16</v>
      </c>
      <c r="C48" s="3">
        <v>1.8749999999999999E-2</v>
      </c>
      <c r="D48" s="6">
        <f t="shared" si="20"/>
        <v>45</v>
      </c>
      <c r="E48" s="2"/>
      <c r="F48" s="2">
        <f t="shared" si="21"/>
        <v>0</v>
      </c>
      <c r="J48" s="1" t="str">
        <f t="shared" si="22"/>
        <v>Joe Greenwood</v>
      </c>
      <c r="M48" s="8" t="str">
        <f t="shared" si="12"/>
        <v/>
      </c>
      <c r="N48" s="8" t="str">
        <f t="shared" si="13"/>
        <v/>
      </c>
      <c r="O48" s="1" t="str">
        <f t="shared" si="14"/>
        <v/>
      </c>
      <c r="P48" s="35" t="str">
        <f t="shared" si="15"/>
        <v/>
      </c>
      <c r="Q48" s="35" t="str">
        <f t="shared" si="18"/>
        <v/>
      </c>
      <c r="R48" s="6">
        <f t="shared" si="19"/>
        <v>0</v>
      </c>
      <c r="S48" s="6">
        <f>IF(AND(D48&lt;=L$4,P48&lt;&gt;"Y"),IF(N48&lt;VLOOKUP(O48,Runners!A$5:CY$183,S$1,FALSE),IF(Y$2="zero",0,Y$2),0),0)</f>
        <v>0</v>
      </c>
      <c r="T48" s="6">
        <f t="shared" si="16"/>
        <v>0</v>
      </c>
      <c r="U48" s="2"/>
      <c r="V48" s="2" t="str">
        <f>IF(O48&lt;&gt;"",VLOOKUP(O48,Runners!DE$5:DR$183,V$1,FALSE),"")</f>
        <v/>
      </c>
      <c r="W48" s="19" t="str">
        <f t="shared" si="17"/>
        <v/>
      </c>
    </row>
    <row r="49" spans="1:23" x14ac:dyDescent="0.25">
      <c r="A49" s="1" t="s">
        <v>124</v>
      </c>
      <c r="C49" s="3">
        <v>1.5625E-2</v>
      </c>
      <c r="D49" s="6">
        <f t="shared" si="20"/>
        <v>46</v>
      </c>
      <c r="E49" s="2"/>
      <c r="F49" s="2">
        <f t="shared" si="21"/>
        <v>0</v>
      </c>
      <c r="J49" s="1" t="str">
        <f t="shared" si="22"/>
        <v>John Bertenshaw</v>
      </c>
      <c r="M49" s="8" t="str">
        <f t="shared" si="12"/>
        <v/>
      </c>
      <c r="N49" s="8" t="str">
        <f t="shared" si="13"/>
        <v/>
      </c>
      <c r="O49" s="1" t="str">
        <f t="shared" si="14"/>
        <v/>
      </c>
      <c r="P49" s="35" t="str">
        <f t="shared" si="15"/>
        <v/>
      </c>
      <c r="Q49" s="35" t="str">
        <f t="shared" si="18"/>
        <v/>
      </c>
      <c r="R49" s="6">
        <f t="shared" si="19"/>
        <v>0</v>
      </c>
      <c r="S49" s="6">
        <f>IF(AND(D49&lt;=L$4,P49&lt;&gt;"Y"),IF(N49&lt;VLOOKUP(O49,Runners!A$5:CY$183,S$1,FALSE),IF(Y$2="zero",0,Y$2),0),0)</f>
        <v>0</v>
      </c>
      <c r="T49" s="6">
        <f t="shared" si="16"/>
        <v>0</v>
      </c>
      <c r="U49" s="2"/>
      <c r="V49" s="2" t="str">
        <f>IF(O49&lt;&gt;"",VLOOKUP(O49,Runners!DE$5:DR$183,V$1,FALSE),"")</f>
        <v/>
      </c>
      <c r="W49" s="19" t="str">
        <f t="shared" si="17"/>
        <v/>
      </c>
    </row>
    <row r="50" spans="1:23" x14ac:dyDescent="0.25">
      <c r="A50" s="1" t="s">
        <v>142</v>
      </c>
      <c r="C50" s="3">
        <v>1.5972222222222221E-2</v>
      </c>
      <c r="D50" s="6">
        <f t="shared" si="20"/>
        <v>47</v>
      </c>
      <c r="E50" s="2"/>
      <c r="F50" s="2">
        <f t="shared" si="21"/>
        <v>0</v>
      </c>
      <c r="J50" s="1" t="str">
        <f t="shared" si="22"/>
        <v>Jonathan Tuck</v>
      </c>
      <c r="M50" s="8" t="str">
        <f t="shared" si="12"/>
        <v/>
      </c>
      <c r="N50" s="8" t="str">
        <f t="shared" si="13"/>
        <v/>
      </c>
      <c r="O50" s="1" t="str">
        <f t="shared" si="14"/>
        <v/>
      </c>
      <c r="P50" s="35" t="str">
        <f t="shared" si="15"/>
        <v/>
      </c>
      <c r="Q50" s="35" t="str">
        <f t="shared" si="18"/>
        <v/>
      </c>
      <c r="R50" s="6">
        <f t="shared" si="19"/>
        <v>0</v>
      </c>
      <c r="S50" s="6">
        <f>IF(AND(D50&lt;=L$4,P50&lt;&gt;"Y"),IF(N50&lt;VLOOKUP(O50,Runners!A$5:CY$183,S$1,FALSE),IF(Y$2="zero",0,Y$2),0),0)</f>
        <v>0</v>
      </c>
      <c r="T50" s="6">
        <f t="shared" si="16"/>
        <v>0</v>
      </c>
      <c r="U50" s="2"/>
      <c r="V50" s="2" t="str">
        <f>IF(O50&lt;&gt;"",VLOOKUP(O50,Runners!DE$5:DR$183,V$1,FALSE),"")</f>
        <v/>
      </c>
      <c r="W50" s="19" t="str">
        <f t="shared" si="17"/>
        <v/>
      </c>
    </row>
    <row r="51" spans="1:23" x14ac:dyDescent="0.25">
      <c r="A51" s="1" t="s">
        <v>191</v>
      </c>
      <c r="C51" s="3">
        <v>8.3333333333333332E-3</v>
      </c>
      <c r="D51" s="6">
        <f t="shared" si="20"/>
        <v>48</v>
      </c>
      <c r="E51" s="2"/>
      <c r="F51" s="2">
        <f t="shared" si="21"/>
        <v>0</v>
      </c>
      <c r="J51" s="1" t="str">
        <f t="shared" si="22"/>
        <v>Juli Wiseman</v>
      </c>
      <c r="M51" s="8" t="str">
        <f t="shared" si="12"/>
        <v/>
      </c>
      <c r="N51" s="8" t="str">
        <f t="shared" si="13"/>
        <v/>
      </c>
      <c r="O51" s="1" t="str">
        <f t="shared" si="14"/>
        <v/>
      </c>
      <c r="P51" s="35" t="str">
        <f t="shared" si="15"/>
        <v/>
      </c>
      <c r="Q51" s="35" t="str">
        <f t="shared" si="18"/>
        <v/>
      </c>
      <c r="R51" s="6">
        <f t="shared" si="19"/>
        <v>0</v>
      </c>
      <c r="S51" s="6">
        <f>IF(AND(D51&lt;=L$4,P51&lt;&gt;"Y"),IF(N51&lt;VLOOKUP(O51,Runners!A$5:CY$183,S$1,FALSE),IF(Y$2="zero",0,Y$2),0),0)</f>
        <v>0</v>
      </c>
      <c r="T51" s="6">
        <f t="shared" si="16"/>
        <v>0</v>
      </c>
      <c r="U51" s="2"/>
      <c r="V51" s="2" t="str">
        <f>IF(O51&lt;&gt;"",VLOOKUP(O51,Runners!DE$5:DR$183,V$1,FALSE),"")</f>
        <v/>
      </c>
      <c r="W51" s="19" t="str">
        <f t="shared" si="17"/>
        <v/>
      </c>
    </row>
    <row r="52" spans="1:23" x14ac:dyDescent="0.25">
      <c r="A52" s="1" t="s">
        <v>14</v>
      </c>
      <c r="C52" s="3">
        <v>1.3020833333333334E-2</v>
      </c>
      <c r="D52" s="6">
        <f t="shared" si="20"/>
        <v>49</v>
      </c>
      <c r="E52" s="2"/>
      <c r="F52" s="2">
        <f t="shared" si="21"/>
        <v>0</v>
      </c>
      <c r="J52" s="1" t="str">
        <f t="shared" si="22"/>
        <v>Julia Rolfe</v>
      </c>
      <c r="M52" s="8" t="str">
        <f t="shared" si="12"/>
        <v/>
      </c>
      <c r="N52" s="8" t="str">
        <f t="shared" si="13"/>
        <v/>
      </c>
      <c r="O52" s="1" t="str">
        <f t="shared" si="14"/>
        <v/>
      </c>
      <c r="P52" s="35" t="str">
        <f t="shared" si="15"/>
        <v/>
      </c>
      <c r="Q52" s="35" t="str">
        <f t="shared" si="18"/>
        <v/>
      </c>
      <c r="R52" s="6">
        <f t="shared" si="19"/>
        <v>0</v>
      </c>
      <c r="S52" s="6">
        <f>IF(AND(D52&lt;=L$4,P52&lt;&gt;"Y"),IF(N52&lt;VLOOKUP(O52,Runners!A$5:CY$183,S$1,FALSE),IF(Y$2="zero",0,Y$2),0),0)</f>
        <v>0</v>
      </c>
      <c r="T52" s="6">
        <f t="shared" si="16"/>
        <v>0</v>
      </c>
      <c r="U52" s="2"/>
      <c r="V52" s="2" t="str">
        <f>IF(O52&lt;&gt;"",VLOOKUP(O52,Runners!DE$5:DR$183,V$1,FALSE),"")</f>
        <v/>
      </c>
      <c r="W52" s="19" t="str">
        <f t="shared" si="17"/>
        <v/>
      </c>
    </row>
    <row r="53" spans="1:23" x14ac:dyDescent="0.25">
      <c r="A53" s="1" t="s">
        <v>180</v>
      </c>
      <c r="C53" s="3">
        <v>1.40625E-2</v>
      </c>
      <c r="D53" s="6">
        <f t="shared" si="20"/>
        <v>50</v>
      </c>
      <c r="E53" s="2"/>
      <c r="F53" s="2">
        <f t="shared" si="21"/>
        <v>0</v>
      </c>
      <c r="J53" s="1" t="str">
        <f t="shared" si="22"/>
        <v>Kate Edwards</v>
      </c>
      <c r="M53" s="8" t="str">
        <f t="shared" si="12"/>
        <v/>
      </c>
      <c r="N53" s="8" t="str">
        <f t="shared" si="13"/>
        <v/>
      </c>
      <c r="O53" s="1" t="str">
        <f t="shared" si="14"/>
        <v/>
      </c>
      <c r="P53" s="35" t="str">
        <f t="shared" si="15"/>
        <v/>
      </c>
      <c r="Q53" s="35" t="str">
        <f t="shared" si="18"/>
        <v/>
      </c>
      <c r="R53" s="6">
        <f t="shared" si="19"/>
        <v>0</v>
      </c>
      <c r="S53" s="6">
        <f>IF(AND(D53&lt;=L$4,P53&lt;&gt;"Y"),IF(N53&lt;VLOOKUP(O53,Runners!A$5:CY$183,S$1,FALSE),IF(Y$2="zero",0,Y$2),0),0)</f>
        <v>0</v>
      </c>
      <c r="T53" s="6">
        <f t="shared" si="16"/>
        <v>0</v>
      </c>
      <c r="U53" s="2"/>
      <c r="V53" s="2" t="str">
        <f>IF(O53&lt;&gt;"",VLOOKUP(O53,Runners!DE$5:DR$183,V$1,FALSE),"")</f>
        <v/>
      </c>
      <c r="W53" s="19" t="str">
        <f t="shared" si="17"/>
        <v/>
      </c>
    </row>
    <row r="54" spans="1:23" x14ac:dyDescent="0.25">
      <c r="A54" s="1" t="s">
        <v>13</v>
      </c>
      <c r="C54" s="3">
        <v>1.2673611111111111E-2</v>
      </c>
      <c r="D54" s="6">
        <f t="shared" si="20"/>
        <v>51</v>
      </c>
      <c r="E54" s="2"/>
      <c r="F54" s="2">
        <f t="shared" si="21"/>
        <v>0</v>
      </c>
      <c r="J54" s="1" t="str">
        <f t="shared" si="22"/>
        <v>Kathy Gaunt</v>
      </c>
      <c r="M54" s="8" t="str">
        <f t="shared" si="12"/>
        <v/>
      </c>
      <c r="N54" s="8" t="str">
        <f t="shared" si="13"/>
        <v/>
      </c>
      <c r="O54" s="1" t="str">
        <f t="shared" si="14"/>
        <v/>
      </c>
      <c r="P54" s="35" t="str">
        <f t="shared" si="15"/>
        <v/>
      </c>
      <c r="Q54" s="35" t="str">
        <f t="shared" si="18"/>
        <v/>
      </c>
      <c r="R54" s="6">
        <f t="shared" si="19"/>
        <v>0</v>
      </c>
      <c r="S54" s="6">
        <f>IF(AND(D54&lt;=L$4,P54&lt;&gt;"Y"),IF(N54&lt;VLOOKUP(O54,Runners!A$5:CY$183,S$1,FALSE),IF(Y$2="zero",0,Y$2),0),0)</f>
        <v>0</v>
      </c>
      <c r="T54" s="6">
        <f t="shared" si="16"/>
        <v>0</v>
      </c>
      <c r="U54" s="2"/>
      <c r="V54" s="2" t="str">
        <f>IF(O54&lt;&gt;"",VLOOKUP(O54,Runners!DE$5:DR$183,V$1,FALSE),"")</f>
        <v/>
      </c>
      <c r="W54" s="19" t="str">
        <f t="shared" si="17"/>
        <v/>
      </c>
    </row>
    <row r="55" spans="1:23" x14ac:dyDescent="0.25">
      <c r="A55" s="1" t="s">
        <v>158</v>
      </c>
      <c r="C55" s="3">
        <v>1.2847222222222222E-2</v>
      </c>
      <c r="D55" s="6">
        <f t="shared" si="20"/>
        <v>52</v>
      </c>
      <c r="E55" s="2"/>
      <c r="F55" s="2">
        <f t="shared" si="21"/>
        <v>0</v>
      </c>
      <c r="J55" s="1" t="str">
        <f t="shared" si="22"/>
        <v>Katy McIntyre</v>
      </c>
      <c r="M55" s="8"/>
      <c r="P55" s="35"/>
      <c r="Q55" s="35"/>
      <c r="T55" s="6"/>
      <c r="U55" s="2"/>
      <c r="V55" s="2"/>
      <c r="W55" s="19"/>
    </row>
    <row r="56" spans="1:23" x14ac:dyDescent="0.25">
      <c r="A56" s="1" t="s">
        <v>141</v>
      </c>
      <c r="C56" s="3">
        <v>9.8958333333333329E-3</v>
      </c>
      <c r="D56" s="6">
        <f t="shared" si="20"/>
        <v>53</v>
      </c>
      <c r="E56" s="2"/>
      <c r="F56" s="2">
        <f t="shared" si="21"/>
        <v>0</v>
      </c>
      <c r="J56" s="1" t="str">
        <f t="shared" si="22"/>
        <v>Kevin Murray</v>
      </c>
      <c r="M56" s="8" t="str">
        <f>IF(D56&lt;=L$4,SMALL(E$4:E$207,D56),"")</f>
        <v/>
      </c>
      <c r="N56" s="8" t="str">
        <f>IF(D56&lt;=L$4,VLOOKUP(M56,E$4:F$207,2,FALSE),"")</f>
        <v/>
      </c>
      <c r="O56" s="1" t="str">
        <f>IF(D56&lt;=L$4,VLOOKUP(M56,E$4:J$207,6,FALSE),"")</f>
        <v/>
      </c>
      <c r="P56" s="35" t="str">
        <f>IF(D56&lt;=L$4,VLOOKUP(O56,A$4:B$207,2,FALSE),"")</f>
        <v/>
      </c>
      <c r="Q56" s="35" t="str">
        <f>IF(D56&lt;=L$4,IF(P56="Y",Q54,Q54-1),"")</f>
        <v/>
      </c>
      <c r="R56" s="6">
        <f>IF(Q56=Q54,0,IF(Q56&gt;0,Q56,1))</f>
        <v>0</v>
      </c>
      <c r="S56" s="6">
        <f>IF(AND(D56&lt;=L$4,P56&lt;&gt;"Y"),IF(N56&lt;VLOOKUP(O56,Runners!A$5:CY$183,S$1,FALSE),IF(Y$2="zero",0,Y$2),0),0)</f>
        <v>0</v>
      </c>
      <c r="T56" s="6">
        <f>IF(AND(D56&lt;=L$4,P56&lt;&gt;"Y"),S56+R56,0)</f>
        <v>0</v>
      </c>
      <c r="U56" s="2"/>
      <c r="V56" s="2" t="str">
        <f>IF(O56&lt;&gt;"",VLOOKUP(O56,Runners!DE$5:DR$183,V$1,FALSE),"")</f>
        <v/>
      </c>
      <c r="W56" s="19" t="str">
        <f>IF(O56&lt;&gt;"",(V56-N56)/V56,"")</f>
        <v/>
      </c>
    </row>
    <row r="57" spans="1:23" x14ac:dyDescent="0.25">
      <c r="A57" s="1" t="s">
        <v>202</v>
      </c>
      <c r="C57" s="3">
        <v>1.3020833333333334E-2</v>
      </c>
      <c r="D57" s="6">
        <f t="shared" si="20"/>
        <v>54</v>
      </c>
      <c r="E57" s="2"/>
      <c r="F57" s="2"/>
      <c r="J57" s="1" t="str">
        <f t="shared" si="22"/>
        <v>Kim Dykes</v>
      </c>
      <c r="M57" s="8" t="str">
        <f>IF(D57&lt;=L$4,SMALL(E$4:E$207,D57),"")</f>
        <v/>
      </c>
      <c r="N57" s="8" t="str">
        <f>IF(D57&lt;=L$4,VLOOKUP(M57,E$4:F$207,2,FALSE),"")</f>
        <v/>
      </c>
      <c r="O57" s="1" t="str">
        <f>IF(D57&lt;=L$4,VLOOKUP(M57,E$4:J$207,6,FALSE),"")</f>
        <v/>
      </c>
      <c r="P57" s="35" t="str">
        <f>IF(D57&lt;=L$4,VLOOKUP(O57,A$4:B$207,2,FALSE),"")</f>
        <v/>
      </c>
      <c r="Q57" s="35" t="str">
        <f>IF(D57&lt;=L$4,IF(P57="Y",Q56,Q56-1),"")</f>
        <v/>
      </c>
      <c r="R57" s="6">
        <f>IF(Q57=Q56,0,IF(Q57&gt;0,Q57,1))</f>
        <v>0</v>
      </c>
      <c r="S57" s="6">
        <f>IF(AND(D57&lt;=L$4,P57&lt;&gt;"Y"),IF(N57&lt;VLOOKUP(O57,Runners!A$5:CY$183,S$1,FALSE),IF(Y$2="zero",0,Y$2),0),0)</f>
        <v>0</v>
      </c>
      <c r="T57" s="6">
        <f>IF(AND(D57&lt;=L$4,P57&lt;&gt;"Y"),S57+R57,0)</f>
        <v>0</v>
      </c>
      <c r="U57" s="2"/>
      <c r="V57" s="2" t="str">
        <f>IF(O57&lt;&gt;"",VLOOKUP(O57,Runners!DE$5:DR$183,V$1,FALSE),"")</f>
        <v/>
      </c>
      <c r="W57" s="19" t="str">
        <f>IF(O57&lt;&gt;"",(V57-N57)/V57,"")</f>
        <v/>
      </c>
    </row>
    <row r="58" spans="1:23" x14ac:dyDescent="0.25">
      <c r="A58" s="1" t="s">
        <v>10</v>
      </c>
      <c r="C58" s="3">
        <v>1.0069444444444445E-2</v>
      </c>
      <c r="D58" s="6">
        <f t="shared" si="20"/>
        <v>55</v>
      </c>
      <c r="E58" s="2"/>
      <c r="F58" s="2">
        <f t="shared" ref="F58:F107" si="23">IF(E58&gt;0,E58-C58,0)</f>
        <v>0</v>
      </c>
      <c r="J58" s="1" t="str">
        <f t="shared" si="22"/>
        <v>Kirsten Burnett</v>
      </c>
      <c r="M58" s="8"/>
      <c r="P58" s="35"/>
      <c r="Q58" s="35"/>
      <c r="T58" s="6"/>
      <c r="U58" s="2"/>
      <c r="V58" s="2"/>
      <c r="W58" s="19"/>
    </row>
    <row r="59" spans="1:23" x14ac:dyDescent="0.25">
      <c r="A59" s="1" t="s">
        <v>9</v>
      </c>
      <c r="C59" s="3">
        <v>5.208333333333333E-3</v>
      </c>
      <c r="D59" s="6">
        <f t="shared" si="20"/>
        <v>56</v>
      </c>
      <c r="E59" s="2"/>
      <c r="F59" s="2">
        <f t="shared" si="23"/>
        <v>0</v>
      </c>
      <c r="J59" s="1" t="str">
        <f t="shared" si="22"/>
        <v>Laura Byrne</v>
      </c>
      <c r="M59" s="8" t="str">
        <f t="shared" ref="M59:M65" si="24">IF(D59&lt;=L$4,SMALL(E$4:E$207,D59),"")</f>
        <v/>
      </c>
      <c r="N59" s="8" t="str">
        <f t="shared" ref="N59:N65" si="25">IF(D59&lt;=L$4,VLOOKUP(M59,E$4:F$207,2,FALSE),"")</f>
        <v/>
      </c>
      <c r="O59" s="1" t="str">
        <f t="shared" ref="O59:O65" si="26">IF(D59&lt;=L$4,VLOOKUP(M59,E$4:J$207,6,FALSE),"")</f>
        <v/>
      </c>
      <c r="P59" s="35" t="str">
        <f t="shared" ref="P59:P65" si="27">IF(D59&lt;=L$4,VLOOKUP(O59,A$4:B$207,2,FALSE),"")</f>
        <v/>
      </c>
      <c r="Q59" s="35" t="str">
        <f>IF(D59&lt;=L$4,IF(P59="Y",Q57,Q57-1),"")</f>
        <v/>
      </c>
      <c r="R59" s="6">
        <f>IF(Q59=Q57,0,IF(Q59&gt;0,Q59,1))</f>
        <v>0</v>
      </c>
      <c r="S59" s="6">
        <f>IF(AND(D59&lt;=L$4,P59&lt;&gt;"Y"),IF(N59&lt;VLOOKUP(O59,Runners!A$5:CY$183,S$1,FALSE),IF(Y$2="zero",0,Y$2),0),0)</f>
        <v>0</v>
      </c>
      <c r="T59" s="6">
        <f t="shared" ref="T59:T65" si="28">IF(AND(D59&lt;=L$4,P59&lt;&gt;"Y"),S59+R59,0)</f>
        <v>0</v>
      </c>
      <c r="U59" s="2"/>
      <c r="V59" s="2" t="str">
        <f>IF(O59&lt;&gt;"",VLOOKUP(O59,Runners!DE$5:DR$183,V$1,FALSE),"")</f>
        <v/>
      </c>
      <c r="W59" s="19" t="str">
        <f t="shared" ref="W59:W65" si="29">IF(O59&lt;&gt;"",(V59-N59)/V59,"")</f>
        <v/>
      </c>
    </row>
    <row r="60" spans="1:23" x14ac:dyDescent="0.25">
      <c r="A60" s="1" t="s">
        <v>183</v>
      </c>
      <c r="C60" s="3">
        <v>1.4583333333333334E-2</v>
      </c>
      <c r="D60" s="6">
        <f t="shared" si="20"/>
        <v>57</v>
      </c>
      <c r="E60" s="2"/>
      <c r="F60" s="2">
        <f t="shared" si="23"/>
        <v>0</v>
      </c>
      <c r="J60" s="1" t="str">
        <f t="shared" si="22"/>
        <v>Lee Ramsden</v>
      </c>
      <c r="M60" s="8" t="str">
        <f t="shared" si="24"/>
        <v/>
      </c>
      <c r="N60" s="8" t="str">
        <f t="shared" si="25"/>
        <v/>
      </c>
      <c r="O60" s="1" t="str">
        <f t="shared" si="26"/>
        <v/>
      </c>
      <c r="P60" s="35" t="str">
        <f t="shared" si="27"/>
        <v/>
      </c>
      <c r="Q60" s="35" t="str">
        <f t="shared" ref="Q60:Q65" si="30">IF(D60&lt;=L$4,IF(P60="Y",Q59,Q59-1),"")</f>
        <v/>
      </c>
      <c r="R60" s="6">
        <f t="shared" ref="R60:R65" si="31">IF(Q60=Q59,0,IF(Q60&gt;0,Q60,1))</f>
        <v>0</v>
      </c>
      <c r="S60" s="6">
        <f>IF(AND(D60&lt;=L$4,P60&lt;&gt;"Y"),IF(N60&lt;VLOOKUP(O60,Runners!A$5:CY$183,S$1,FALSE),IF(Y$2="zero",0,Y$2),0),0)</f>
        <v>0</v>
      </c>
      <c r="T60" s="6">
        <f t="shared" si="28"/>
        <v>0</v>
      </c>
      <c r="U60" s="2"/>
      <c r="V60" s="2" t="str">
        <f>IF(O60&lt;&gt;"",VLOOKUP(O60,Runners!DE$5:DR$183,V$1,FALSE),"")</f>
        <v/>
      </c>
      <c r="W60" s="19" t="str">
        <f t="shared" si="29"/>
        <v/>
      </c>
    </row>
    <row r="61" spans="1:23" x14ac:dyDescent="0.25">
      <c r="A61" s="1" t="s">
        <v>148</v>
      </c>
      <c r="B61" s="3"/>
      <c r="C61" s="3">
        <v>1.3194444444444444E-2</v>
      </c>
      <c r="D61" s="6">
        <f t="shared" si="20"/>
        <v>58</v>
      </c>
      <c r="E61" s="2">
        <v>3.515046296296296E-2</v>
      </c>
      <c r="F61" s="2">
        <f t="shared" si="23"/>
        <v>2.1956018518518514E-2</v>
      </c>
      <c r="J61" s="1" t="str">
        <f t="shared" si="22"/>
        <v>Lewis McAfee</v>
      </c>
      <c r="M61" s="8" t="str">
        <f t="shared" si="24"/>
        <v/>
      </c>
      <c r="N61" s="8" t="str">
        <f t="shared" si="25"/>
        <v/>
      </c>
      <c r="O61" s="1" t="str">
        <f t="shared" si="26"/>
        <v/>
      </c>
      <c r="P61" s="35" t="str">
        <f t="shared" si="27"/>
        <v/>
      </c>
      <c r="Q61" s="35" t="str">
        <f t="shared" si="30"/>
        <v/>
      </c>
      <c r="R61" s="6">
        <f t="shared" si="31"/>
        <v>0</v>
      </c>
      <c r="S61" s="6">
        <f>IF(AND(D61&lt;=L$4,P61&lt;&gt;"Y"),IF(N61&lt;VLOOKUP(O61,Runners!A$5:CY$183,S$1,FALSE),IF(Y$2="zero",0,Y$2),0),0)</f>
        <v>0</v>
      </c>
      <c r="T61" s="6">
        <f t="shared" si="28"/>
        <v>0</v>
      </c>
      <c r="U61" s="2"/>
      <c r="V61" s="2" t="str">
        <f>IF(O61&lt;&gt;"",VLOOKUP(O61,Runners!DE$5:DR$183,V$1,FALSE),"")</f>
        <v/>
      </c>
      <c r="W61" s="19" t="str">
        <f t="shared" si="29"/>
        <v/>
      </c>
    </row>
    <row r="62" spans="1:23" x14ac:dyDescent="0.25">
      <c r="A62" s="1" t="s">
        <v>200</v>
      </c>
      <c r="B62" s="3"/>
      <c r="C62" s="3">
        <v>6.5972222222222222E-3</v>
      </c>
      <c r="D62" s="6">
        <f t="shared" si="20"/>
        <v>59</v>
      </c>
      <c r="E62" s="2"/>
      <c r="F62" s="2">
        <f t="shared" si="23"/>
        <v>0</v>
      </c>
      <c r="J62" s="1" t="str">
        <f t="shared" si="22"/>
        <v>Liah Murphy</v>
      </c>
      <c r="M62" s="8" t="str">
        <f t="shared" si="24"/>
        <v/>
      </c>
      <c r="N62" s="8" t="str">
        <f t="shared" si="25"/>
        <v/>
      </c>
      <c r="O62" s="1" t="str">
        <f t="shared" si="26"/>
        <v/>
      </c>
      <c r="P62" s="35" t="str">
        <f t="shared" si="27"/>
        <v/>
      </c>
      <c r="Q62" s="35" t="str">
        <f t="shared" si="30"/>
        <v/>
      </c>
      <c r="R62" s="6">
        <f t="shared" si="31"/>
        <v>0</v>
      </c>
      <c r="S62" s="6">
        <f>IF(AND(D62&lt;=L$4,P62&lt;&gt;"Y"),IF(N62&lt;VLOOKUP(O62,Runners!A$5:CY$183,S$1,FALSE),IF(Y$2="zero",0,Y$2),0),0)</f>
        <v>0</v>
      </c>
      <c r="T62" s="6">
        <f t="shared" si="28"/>
        <v>0</v>
      </c>
      <c r="U62" s="2"/>
      <c r="V62" s="2" t="str">
        <f>IF(O62&lt;&gt;"",VLOOKUP(O62,Runners!DE$5:DR$183,V$1,FALSE),"")</f>
        <v/>
      </c>
      <c r="W62" s="19" t="str">
        <f t="shared" si="29"/>
        <v/>
      </c>
    </row>
    <row r="63" spans="1:23" x14ac:dyDescent="0.25">
      <c r="A63" s="1" t="s">
        <v>167</v>
      </c>
      <c r="C63" s="3">
        <v>8.6805555555555551E-4</v>
      </c>
      <c r="D63" s="6">
        <f t="shared" si="20"/>
        <v>60</v>
      </c>
      <c r="E63" s="2"/>
      <c r="F63" s="2">
        <f t="shared" si="23"/>
        <v>0</v>
      </c>
      <c r="J63" s="1" t="str">
        <f t="shared" si="22"/>
        <v>Linda Chadderton</v>
      </c>
      <c r="M63" s="8" t="str">
        <f t="shared" si="24"/>
        <v/>
      </c>
      <c r="N63" s="8" t="str">
        <f t="shared" si="25"/>
        <v/>
      </c>
      <c r="O63" s="1" t="str">
        <f t="shared" si="26"/>
        <v/>
      </c>
      <c r="P63" s="35" t="str">
        <f t="shared" si="27"/>
        <v/>
      </c>
      <c r="Q63" s="35" t="str">
        <f t="shared" si="30"/>
        <v/>
      </c>
      <c r="R63" s="6">
        <f t="shared" si="31"/>
        <v>0</v>
      </c>
      <c r="S63" s="6">
        <f>IF(AND(D63&lt;=L$4,P63&lt;&gt;"Y"),IF(N63&lt;VLOOKUP(O63,Runners!A$5:CY$183,S$1,FALSE),IF(Y$2="zero",0,Y$2),0),0)</f>
        <v>0</v>
      </c>
      <c r="T63" s="6">
        <f t="shared" si="28"/>
        <v>0</v>
      </c>
      <c r="U63" s="2"/>
      <c r="V63" s="2" t="str">
        <f>IF(O63&lt;&gt;"",VLOOKUP(O63,Runners!DE$5:DR$183,V$1,FALSE),"")</f>
        <v/>
      </c>
      <c r="W63" s="19" t="str">
        <f t="shared" si="29"/>
        <v/>
      </c>
    </row>
    <row r="64" spans="1:23" x14ac:dyDescent="0.25">
      <c r="A64" s="1" t="s">
        <v>182</v>
      </c>
      <c r="C64" s="3">
        <v>3.472222222222222E-3</v>
      </c>
      <c r="D64" s="6">
        <f t="shared" si="20"/>
        <v>61</v>
      </c>
      <c r="E64" s="2"/>
      <c r="F64" s="2">
        <f t="shared" si="23"/>
        <v>0</v>
      </c>
      <c r="J64" s="1" t="str">
        <f t="shared" si="22"/>
        <v>Liz Boon</v>
      </c>
      <c r="M64" s="8" t="str">
        <f t="shared" si="24"/>
        <v/>
      </c>
      <c r="N64" s="8" t="str">
        <f t="shared" si="25"/>
        <v/>
      </c>
      <c r="O64" s="1" t="str">
        <f t="shared" si="26"/>
        <v/>
      </c>
      <c r="P64" s="35" t="str">
        <f t="shared" si="27"/>
        <v/>
      </c>
      <c r="Q64" s="35" t="str">
        <f t="shared" si="30"/>
        <v/>
      </c>
      <c r="R64" s="6">
        <f t="shared" si="31"/>
        <v>0</v>
      </c>
      <c r="S64" s="6">
        <f>IF(AND(D64&lt;=L$4,P64&lt;&gt;"Y"),IF(N64&lt;VLOOKUP(O64,Runners!A$5:CY$183,S$1,FALSE),IF(Y$2="zero",0,Y$2),0),0)</f>
        <v>0</v>
      </c>
      <c r="T64" s="6">
        <f t="shared" si="28"/>
        <v>0</v>
      </c>
      <c r="U64" s="2"/>
      <c r="V64" s="2" t="str">
        <f>IF(O64&lt;&gt;"",VLOOKUP(O64,Runners!DE$5:DR$183,V$1,FALSE),"")</f>
        <v/>
      </c>
      <c r="W64" s="19" t="str">
        <f t="shared" si="29"/>
        <v/>
      </c>
    </row>
    <row r="65" spans="1:23" x14ac:dyDescent="0.25">
      <c r="A65" s="1" t="s">
        <v>145</v>
      </c>
      <c r="C65" s="3">
        <v>1.0069444444444445E-2</v>
      </c>
      <c r="D65" s="6">
        <f t="shared" si="20"/>
        <v>62</v>
      </c>
      <c r="E65" s="2"/>
      <c r="F65" s="2">
        <f t="shared" si="23"/>
        <v>0</v>
      </c>
      <c r="J65" s="1" t="str">
        <f t="shared" si="22"/>
        <v>Liz Canavan</v>
      </c>
      <c r="M65" s="8" t="str">
        <f t="shared" si="24"/>
        <v/>
      </c>
      <c r="N65" s="8" t="str">
        <f t="shared" si="25"/>
        <v/>
      </c>
      <c r="O65" s="1" t="str">
        <f t="shared" si="26"/>
        <v/>
      </c>
      <c r="P65" s="35" t="str">
        <f t="shared" si="27"/>
        <v/>
      </c>
      <c r="Q65" s="35" t="str">
        <f t="shared" si="30"/>
        <v/>
      </c>
      <c r="R65" s="6">
        <f t="shared" si="31"/>
        <v>0</v>
      </c>
      <c r="S65" s="6">
        <f>IF(AND(D65&lt;=L$4,P65&lt;&gt;"Y"),IF(N65&lt;VLOOKUP(O65,Runners!A$5:CY$183,S$1,FALSE),IF(Y$2="zero",0,Y$2),0),0)</f>
        <v>0</v>
      </c>
      <c r="T65" s="6">
        <f t="shared" si="28"/>
        <v>0</v>
      </c>
      <c r="U65" s="2"/>
      <c r="V65" s="2" t="str">
        <f>IF(O65&lt;&gt;"",VLOOKUP(O65,Runners!DE$5:DR$183,V$1,FALSE),"")</f>
        <v/>
      </c>
      <c r="W65" s="19" t="str">
        <f t="shared" si="29"/>
        <v/>
      </c>
    </row>
    <row r="66" spans="1:23" x14ac:dyDescent="0.25">
      <c r="A66" s="1" t="s">
        <v>160</v>
      </c>
      <c r="B66" s="3"/>
      <c r="C66" s="3">
        <v>1.4930555555555556E-2</v>
      </c>
      <c r="D66" s="6">
        <f t="shared" si="20"/>
        <v>63</v>
      </c>
      <c r="E66" s="2"/>
      <c r="F66" s="2">
        <f t="shared" si="23"/>
        <v>0</v>
      </c>
      <c r="J66" s="1" t="str">
        <f t="shared" si="22"/>
        <v>Louise Cox</v>
      </c>
      <c r="M66" s="8"/>
      <c r="P66" s="35"/>
      <c r="Q66" s="35"/>
      <c r="T66" s="6"/>
      <c r="U66" s="2"/>
      <c r="V66" s="2"/>
      <c r="W66" s="19"/>
    </row>
    <row r="67" spans="1:23" x14ac:dyDescent="0.25">
      <c r="A67" s="36" t="s">
        <v>162</v>
      </c>
      <c r="B67" s="3"/>
      <c r="C67" s="3">
        <v>1.4409722222222223E-2</v>
      </c>
      <c r="D67" s="6">
        <f t="shared" si="20"/>
        <v>64</v>
      </c>
      <c r="E67" s="2"/>
      <c r="F67" s="2">
        <f t="shared" si="23"/>
        <v>0</v>
      </c>
      <c r="J67" s="1" t="str">
        <f t="shared" si="22"/>
        <v>Maddy Markham</v>
      </c>
      <c r="M67" s="8" t="str">
        <f t="shared" ref="M67:M98" si="32">IF(D67&lt;=L$4,SMALL(E$4:E$207,D67),"")</f>
        <v/>
      </c>
      <c r="N67" s="8" t="str">
        <f t="shared" ref="N67:N98" si="33">IF(D67&lt;=L$4,VLOOKUP(M67,E$4:F$207,2,FALSE),"")</f>
        <v/>
      </c>
      <c r="O67" s="1" t="str">
        <f t="shared" ref="O67:O98" si="34">IF(D67&lt;=L$4,VLOOKUP(M67,E$4:J$207,6,FALSE),"")</f>
        <v/>
      </c>
      <c r="P67" s="35" t="str">
        <f t="shared" ref="P67:P98" si="35">IF(D67&lt;=L$4,VLOOKUP(O67,A$4:B$207,2,FALSE),"")</f>
        <v/>
      </c>
      <c r="Q67" s="35" t="str">
        <f>IF(D67&lt;=L$4,IF(P67="Y",Q65,Q65-1),"")</f>
        <v/>
      </c>
      <c r="R67" s="6">
        <f>IF(Q67=Q65,0,IF(Q67&gt;0,Q67,1))</f>
        <v>0</v>
      </c>
      <c r="S67" s="6">
        <f>IF(AND(D67&lt;=L$4,P67&lt;&gt;"Y"),IF(N67&lt;VLOOKUP(O67,Runners!A$5:CY$183,S$1,FALSE),IF(Y$2="zero",0,Y$2),0),0)</f>
        <v>0</v>
      </c>
      <c r="T67" s="6">
        <f t="shared" ref="T67:T105" si="36">IF(AND(D67&lt;=L$4,P67&lt;&gt;"Y"),S67+R67,0)</f>
        <v>0</v>
      </c>
      <c r="U67" s="2"/>
      <c r="V67" s="2" t="str">
        <f>IF(O67&lt;&gt;"",VLOOKUP(O67,Runners!DE$5:DR$183,V$1,FALSE),"")</f>
        <v/>
      </c>
      <c r="W67" s="19" t="str">
        <f t="shared" ref="W67:W105" si="37">IF(O67&lt;&gt;"",(V67-N67)/V67,"")</f>
        <v/>
      </c>
    </row>
    <row r="68" spans="1:23" x14ac:dyDescent="0.25">
      <c r="A68" s="36" t="s">
        <v>204</v>
      </c>
      <c r="B68" s="3" t="s">
        <v>181</v>
      </c>
      <c r="C68" s="3">
        <v>1.0069444444444445E-2</v>
      </c>
      <c r="D68" s="6">
        <f t="shared" si="20"/>
        <v>65</v>
      </c>
      <c r="E68" s="2"/>
      <c r="F68" s="2">
        <f t="shared" si="23"/>
        <v>0</v>
      </c>
      <c r="J68" s="1" t="str">
        <f t="shared" ref="J68:J105" si="38">A68</f>
        <v>Marie</v>
      </c>
      <c r="M68" s="8" t="str">
        <f t="shared" si="32"/>
        <v/>
      </c>
      <c r="N68" s="8" t="str">
        <f t="shared" si="33"/>
        <v/>
      </c>
      <c r="O68" s="1" t="str">
        <f t="shared" si="34"/>
        <v/>
      </c>
      <c r="P68" s="35" t="str">
        <f t="shared" si="35"/>
        <v/>
      </c>
      <c r="Q68" s="35" t="str">
        <f t="shared" ref="Q68:Q105" si="39">IF(D68&lt;=L$4,IF(P68="Y",Q67,Q67-1),"")</f>
        <v/>
      </c>
      <c r="R68" s="6">
        <f t="shared" ref="R68:R105" si="40">IF(Q68=Q67,0,IF(Q68&gt;0,Q68,1))</f>
        <v>0</v>
      </c>
      <c r="S68" s="6">
        <f>IF(AND(D68&lt;=L$4,P68&lt;&gt;"Y"),IF(N68&lt;VLOOKUP(O68,Runners!A$5:CY$183,S$1,FALSE),IF(Y$2="zero",0,Y$2),0),0)</f>
        <v>0</v>
      </c>
      <c r="T68" s="6">
        <f t="shared" si="36"/>
        <v>0</v>
      </c>
      <c r="U68" s="2"/>
      <c r="V68" s="2" t="str">
        <f>IF(O68&lt;&gt;"",VLOOKUP(O68,Runners!DE$5:DR$183,V$1,FALSE),"")</f>
        <v/>
      </c>
      <c r="W68" s="19" t="str">
        <f t="shared" si="37"/>
        <v/>
      </c>
    </row>
    <row r="69" spans="1:23" x14ac:dyDescent="0.25">
      <c r="A69" s="1" t="s">
        <v>136</v>
      </c>
      <c r="C69" s="3">
        <v>1.5972222222222221E-2</v>
      </c>
      <c r="D69" s="6">
        <f t="shared" si="20"/>
        <v>66</v>
      </c>
      <c r="E69" s="2"/>
      <c r="F69" s="2">
        <f t="shared" si="23"/>
        <v>0</v>
      </c>
      <c r="J69" s="1" t="str">
        <f t="shared" si="38"/>
        <v>Mark Hughes</v>
      </c>
      <c r="M69" s="8" t="str">
        <f t="shared" si="32"/>
        <v/>
      </c>
      <c r="N69" s="8" t="str">
        <f t="shared" si="33"/>
        <v/>
      </c>
      <c r="O69" s="1" t="str">
        <f t="shared" si="34"/>
        <v/>
      </c>
      <c r="P69" s="35" t="str">
        <f t="shared" si="35"/>
        <v/>
      </c>
      <c r="Q69" s="35" t="str">
        <f t="shared" si="39"/>
        <v/>
      </c>
      <c r="R69" s="6">
        <f t="shared" si="40"/>
        <v>0</v>
      </c>
      <c r="S69" s="6">
        <f>IF(AND(D69&lt;=L$4,P69&lt;&gt;"Y"),IF(N69&lt;VLOOKUP(O69,Runners!A$5:CY$183,S$1,FALSE),IF(Y$2="zero",0,Y$2),0),0)</f>
        <v>0</v>
      </c>
      <c r="T69" s="6">
        <f t="shared" si="36"/>
        <v>0</v>
      </c>
      <c r="U69" s="2"/>
      <c r="V69" s="2" t="str">
        <f>IF(O69&lt;&gt;"",VLOOKUP(O69,Runners!DE$5:DR$183,V$1,FALSE),"")</f>
        <v/>
      </c>
      <c r="W69" s="19" t="str">
        <f t="shared" si="37"/>
        <v/>
      </c>
    </row>
    <row r="70" spans="1:23" x14ac:dyDescent="0.25">
      <c r="A70" s="1" t="s">
        <v>174</v>
      </c>
      <c r="C70" s="3">
        <v>1.3888888888888888E-2</v>
      </c>
      <c r="D70" s="6">
        <f t="shared" si="20"/>
        <v>67</v>
      </c>
      <c r="E70" s="2"/>
      <c r="F70" s="2">
        <f t="shared" si="23"/>
        <v>0</v>
      </c>
      <c r="J70" s="1" t="str">
        <f t="shared" si="38"/>
        <v>Mark Johnston</v>
      </c>
      <c r="M70" s="8" t="str">
        <f t="shared" si="32"/>
        <v/>
      </c>
      <c r="N70" s="8" t="str">
        <f t="shared" si="33"/>
        <v/>
      </c>
      <c r="O70" s="1" t="str">
        <f t="shared" si="34"/>
        <v/>
      </c>
      <c r="P70" s="35" t="str">
        <f t="shared" si="35"/>
        <v/>
      </c>
      <c r="Q70" s="35" t="str">
        <f t="shared" si="39"/>
        <v/>
      </c>
      <c r="R70" s="6">
        <f t="shared" si="40"/>
        <v>0</v>
      </c>
      <c r="S70" s="6">
        <f>IF(AND(D70&lt;=L$4,P70&lt;&gt;"Y"),IF(N70&lt;VLOOKUP(O70,Runners!A$5:CY$183,S$1,FALSE),IF(Y$2="zero",0,Y$2),0),0)</f>
        <v>0</v>
      </c>
      <c r="T70" s="6">
        <f t="shared" si="36"/>
        <v>0</v>
      </c>
      <c r="U70" s="2"/>
      <c r="V70" s="2" t="str">
        <f>IF(O70&lt;&gt;"",VLOOKUP(O70,Runners!DE$5:DR$183,V$1,FALSE),"")</f>
        <v/>
      </c>
      <c r="W70" s="19" t="str">
        <f t="shared" si="37"/>
        <v/>
      </c>
    </row>
    <row r="71" spans="1:23" x14ac:dyDescent="0.25">
      <c r="A71" s="1" t="s">
        <v>22</v>
      </c>
      <c r="B71" s="3"/>
      <c r="C71" s="3">
        <v>1.6145833333333335E-2</v>
      </c>
      <c r="D71" s="6">
        <f t="shared" si="20"/>
        <v>68</v>
      </c>
      <c r="E71" s="2"/>
      <c r="F71" s="2">
        <f t="shared" si="23"/>
        <v>0</v>
      </c>
      <c r="J71" s="1" t="str">
        <f t="shared" si="38"/>
        <v>Mark Selby</v>
      </c>
      <c r="M71" s="8" t="str">
        <f t="shared" si="32"/>
        <v/>
      </c>
      <c r="N71" s="8" t="str">
        <f t="shared" si="33"/>
        <v/>
      </c>
      <c r="O71" s="1" t="str">
        <f t="shared" si="34"/>
        <v/>
      </c>
      <c r="P71" s="35" t="str">
        <f t="shared" si="35"/>
        <v/>
      </c>
      <c r="Q71" s="35" t="str">
        <f t="shared" si="39"/>
        <v/>
      </c>
      <c r="R71" s="6">
        <f t="shared" si="40"/>
        <v>0</v>
      </c>
      <c r="S71" s="6">
        <f>IF(AND(D71&lt;=L$4,P71&lt;&gt;"Y"),IF(N71&lt;VLOOKUP(O71,Runners!A$5:CY$183,S$1,FALSE),IF(Y$2="zero",0,Y$2),0),0)</f>
        <v>0</v>
      </c>
      <c r="T71" s="6">
        <f t="shared" si="36"/>
        <v>0</v>
      </c>
      <c r="U71" s="2"/>
      <c r="V71" s="2" t="str">
        <f>IF(O71&lt;&gt;"",VLOOKUP(O71,Runners!DE$5:DR$183,V$1,FALSE),"")</f>
        <v/>
      </c>
      <c r="W71" s="19" t="str">
        <f t="shared" si="37"/>
        <v/>
      </c>
    </row>
    <row r="72" spans="1:23" x14ac:dyDescent="0.25">
      <c r="A72" s="1" t="s">
        <v>184</v>
      </c>
      <c r="B72" s="1" t="s">
        <v>181</v>
      </c>
      <c r="C72" s="3">
        <v>1.3541666666666667E-2</v>
      </c>
      <c r="D72" s="6">
        <f t="shared" si="20"/>
        <v>69</v>
      </c>
      <c r="E72" s="2"/>
      <c r="F72" s="2">
        <f t="shared" si="23"/>
        <v>0</v>
      </c>
      <c r="J72" s="1" t="str">
        <f t="shared" si="38"/>
        <v>Matt Ames</v>
      </c>
      <c r="M72" s="8" t="str">
        <f t="shared" si="32"/>
        <v/>
      </c>
      <c r="N72" s="8" t="str">
        <f t="shared" si="33"/>
        <v/>
      </c>
      <c r="O72" s="1" t="str">
        <f t="shared" si="34"/>
        <v/>
      </c>
      <c r="P72" s="35" t="str">
        <f t="shared" si="35"/>
        <v/>
      </c>
      <c r="Q72" s="35" t="str">
        <f t="shared" si="39"/>
        <v/>
      </c>
      <c r="R72" s="6">
        <f t="shared" si="40"/>
        <v>0</v>
      </c>
      <c r="S72" s="6">
        <f>IF(AND(D72&lt;=L$4,P72&lt;&gt;"Y"),IF(N72&lt;VLOOKUP(O72,Runners!A$5:CY$183,S$1,FALSE),IF(Y$2="zero",0,Y$2),0),0)</f>
        <v>0</v>
      </c>
      <c r="T72" s="6">
        <f t="shared" si="36"/>
        <v>0</v>
      </c>
      <c r="U72" s="2"/>
      <c r="V72" s="2" t="str">
        <f>IF(O72&lt;&gt;"",VLOOKUP(O72,Runners!DE$5:DR$183,V$1,FALSE),"")</f>
        <v/>
      </c>
      <c r="W72" s="19" t="str">
        <f t="shared" si="37"/>
        <v/>
      </c>
    </row>
    <row r="73" spans="1:23" x14ac:dyDescent="0.25">
      <c r="A73" s="1" t="s">
        <v>232</v>
      </c>
      <c r="C73" s="3">
        <v>1.3541666666666667E-2</v>
      </c>
      <c r="D73" s="6">
        <f t="shared" si="20"/>
        <v>70</v>
      </c>
      <c r="E73" s="2"/>
      <c r="F73" s="2">
        <f t="shared" ref="F73" si="41">IF(E73&gt;0,E73-C73,0)</f>
        <v>0</v>
      </c>
      <c r="J73" s="1" t="str">
        <f t="shared" ref="J73" si="42">A73</f>
        <v>Matt Kay</v>
      </c>
      <c r="M73" s="8" t="str">
        <f t="shared" si="32"/>
        <v/>
      </c>
      <c r="N73" s="8" t="str">
        <f t="shared" si="33"/>
        <v/>
      </c>
      <c r="O73" s="1" t="str">
        <f t="shared" si="34"/>
        <v/>
      </c>
      <c r="P73" s="35" t="str">
        <f t="shared" si="35"/>
        <v/>
      </c>
      <c r="Q73" s="35" t="str">
        <f t="shared" ref="Q73" si="43">IF(D73&lt;=L$4,IF(P73="Y",Q72,Q72-1),"")</f>
        <v/>
      </c>
      <c r="R73" s="6">
        <f t="shared" ref="R73" si="44">IF(Q73=Q72,0,IF(Q73&gt;0,Q73,1))</f>
        <v>0</v>
      </c>
      <c r="S73" s="6">
        <f>IF(AND(D73&lt;=L$4,P73&lt;&gt;"Y"),IF(N73&lt;VLOOKUP(O73,Runners!A$5:CY$183,S$1,FALSE),IF(Y$2="zero",0,Y$2),0),0)</f>
        <v>0</v>
      </c>
      <c r="T73" s="6">
        <f t="shared" ref="T73" si="45">IF(AND(D73&lt;=L$4,P73&lt;&gt;"Y"),S73+R73,0)</f>
        <v>0</v>
      </c>
      <c r="U73" s="2"/>
      <c r="V73" s="2" t="str">
        <f>IF(O73&lt;&gt;"",VLOOKUP(O73,Runners!DE$5:DR$183,V$1,FALSE),"")</f>
        <v/>
      </c>
      <c r="W73" s="19" t="str">
        <f t="shared" ref="W73" si="46">IF(O73&lt;&gt;"",(V73-N73)/V73,"")</f>
        <v/>
      </c>
    </row>
    <row r="74" spans="1:23" x14ac:dyDescent="0.25">
      <c r="A74" s="1" t="s">
        <v>169</v>
      </c>
      <c r="C74" s="3">
        <v>1.5625E-2</v>
      </c>
      <c r="D74" s="6">
        <f t="shared" si="20"/>
        <v>71</v>
      </c>
      <c r="E74" s="2"/>
      <c r="F74" s="2">
        <f t="shared" si="23"/>
        <v>0</v>
      </c>
      <c r="J74" s="1" t="str">
        <f t="shared" si="38"/>
        <v>Mel Koth</v>
      </c>
      <c r="M74" s="8" t="str">
        <f t="shared" si="32"/>
        <v/>
      </c>
      <c r="N74" s="8" t="str">
        <f t="shared" si="33"/>
        <v/>
      </c>
      <c r="O74" s="1" t="str">
        <f t="shared" si="34"/>
        <v/>
      </c>
      <c r="P74" s="35" t="str">
        <f t="shared" si="35"/>
        <v/>
      </c>
      <c r="Q74" s="35" t="str">
        <f>IF(D74&lt;=L$4,IF(P74="Y",Q72,Q72-1),"")</f>
        <v/>
      </c>
      <c r="R74" s="6">
        <f>IF(Q74=Q72,0,IF(Q74&gt;0,Q74,1))</f>
        <v>0</v>
      </c>
      <c r="S74" s="6">
        <f>IF(AND(D74&lt;=L$4,P74&lt;&gt;"Y"),IF(N74&lt;VLOOKUP(O74,Runners!A$5:CY$183,S$1,FALSE),IF(Y$2="zero",0,Y$2),0),0)</f>
        <v>0</v>
      </c>
      <c r="T74" s="6">
        <f t="shared" si="36"/>
        <v>0</v>
      </c>
      <c r="U74" s="2"/>
      <c r="V74" s="2" t="str">
        <f>IF(O74&lt;&gt;"",VLOOKUP(O74,Runners!DE$5:DR$183,V$1,FALSE),"")</f>
        <v/>
      </c>
      <c r="W74" s="19" t="str">
        <f t="shared" si="37"/>
        <v/>
      </c>
    </row>
    <row r="75" spans="1:23" x14ac:dyDescent="0.25">
      <c r="A75" s="1" t="s">
        <v>163</v>
      </c>
      <c r="C75" s="3">
        <v>1.5972222222222221E-2</v>
      </c>
      <c r="D75" s="6">
        <f t="shared" si="20"/>
        <v>72</v>
      </c>
      <c r="E75" s="2"/>
      <c r="F75" s="2">
        <f t="shared" si="23"/>
        <v>0</v>
      </c>
      <c r="J75" s="1" t="str">
        <f t="shared" si="38"/>
        <v>Michael Hall</v>
      </c>
      <c r="M75" s="8" t="str">
        <f t="shared" si="32"/>
        <v/>
      </c>
      <c r="N75" s="8" t="str">
        <f t="shared" si="33"/>
        <v/>
      </c>
      <c r="O75" s="1" t="str">
        <f t="shared" si="34"/>
        <v/>
      </c>
      <c r="P75" s="35" t="str">
        <f t="shared" si="35"/>
        <v/>
      </c>
      <c r="Q75" s="35" t="str">
        <f t="shared" si="39"/>
        <v/>
      </c>
      <c r="R75" s="6">
        <f t="shared" si="40"/>
        <v>0</v>
      </c>
      <c r="S75" s="6">
        <f>IF(AND(D75&lt;=L$4,P75&lt;&gt;"Y"),IF(N75&lt;VLOOKUP(O75,Runners!A$5:CY$183,S$1,FALSE),IF(Y$2="zero",0,Y$2),0),0)</f>
        <v>0</v>
      </c>
      <c r="T75" s="6">
        <f t="shared" si="36"/>
        <v>0</v>
      </c>
      <c r="U75" s="2"/>
      <c r="V75" s="2" t="str">
        <f>IF(O75&lt;&gt;"",VLOOKUP(O75,Runners!DE$5:DR$183,V$1,FALSE),"")</f>
        <v/>
      </c>
      <c r="W75" s="19" t="str">
        <f t="shared" si="37"/>
        <v/>
      </c>
    </row>
    <row r="76" spans="1:23" x14ac:dyDescent="0.25">
      <c r="A76" s="1" t="s">
        <v>186</v>
      </c>
      <c r="C76" s="3">
        <v>1.4930555555555556E-2</v>
      </c>
      <c r="D76" s="6">
        <f t="shared" si="20"/>
        <v>73</v>
      </c>
      <c r="E76" s="2"/>
      <c r="F76" s="2">
        <f t="shared" si="23"/>
        <v>0</v>
      </c>
      <c r="J76" s="1" t="str">
        <f t="shared" si="38"/>
        <v>Michelle Chadwick</v>
      </c>
      <c r="M76" s="8" t="str">
        <f t="shared" si="32"/>
        <v/>
      </c>
      <c r="N76" s="8" t="str">
        <f t="shared" si="33"/>
        <v/>
      </c>
      <c r="O76" s="1" t="str">
        <f t="shared" si="34"/>
        <v/>
      </c>
      <c r="P76" s="35" t="str">
        <f t="shared" si="35"/>
        <v/>
      </c>
      <c r="Q76" s="35" t="str">
        <f t="shared" si="39"/>
        <v/>
      </c>
      <c r="R76" s="6">
        <f t="shared" si="40"/>
        <v>0</v>
      </c>
      <c r="S76" s="6">
        <f>IF(AND(D76&lt;=L$4,P76&lt;&gt;"Y"),IF(N76&lt;VLOOKUP(O76,Runners!A$5:CY$183,S$1,FALSE),IF(Y$2="zero",0,Y$2),0),0)</f>
        <v>0</v>
      </c>
      <c r="T76" s="6">
        <f t="shared" si="36"/>
        <v>0</v>
      </c>
      <c r="U76" s="2"/>
      <c r="V76" s="2" t="str">
        <f>IF(O76&lt;&gt;"",VLOOKUP(O76,Runners!DE$5:DR$183,V$1,FALSE),"")</f>
        <v/>
      </c>
      <c r="W76" s="19" t="str">
        <f t="shared" si="37"/>
        <v/>
      </c>
    </row>
    <row r="77" spans="1:23" x14ac:dyDescent="0.25">
      <c r="A77" s="1" t="s">
        <v>12</v>
      </c>
      <c r="B77" s="3"/>
      <c r="C77" s="3">
        <v>6.076388888888889E-3</v>
      </c>
      <c r="D77" s="6">
        <f t="shared" si="20"/>
        <v>74</v>
      </c>
      <c r="E77" s="2"/>
      <c r="F77" s="2">
        <f t="shared" si="23"/>
        <v>0</v>
      </c>
      <c r="J77" s="1" t="str">
        <f t="shared" si="38"/>
        <v>Michelle Sheridan</v>
      </c>
      <c r="M77" s="8" t="str">
        <f t="shared" si="32"/>
        <v/>
      </c>
      <c r="N77" s="8" t="str">
        <f t="shared" si="33"/>
        <v/>
      </c>
      <c r="O77" s="1" t="str">
        <f t="shared" si="34"/>
        <v/>
      </c>
      <c r="P77" s="35" t="str">
        <f t="shared" si="35"/>
        <v/>
      </c>
      <c r="Q77" s="35" t="str">
        <f t="shared" si="39"/>
        <v/>
      </c>
      <c r="R77" s="6">
        <f t="shared" si="40"/>
        <v>0</v>
      </c>
      <c r="S77" s="6">
        <f>IF(AND(D77&lt;=L$4,P77&lt;&gt;"Y"),IF(N77&lt;VLOOKUP(O77,Runners!A$5:CY$183,S$1,FALSE),IF(Y$2="zero",0,Y$2),0),0)</f>
        <v>0</v>
      </c>
      <c r="T77" s="6">
        <f t="shared" si="36"/>
        <v>0</v>
      </c>
      <c r="U77" s="2"/>
      <c r="V77" s="2" t="str">
        <f>IF(O77&lt;&gt;"",VLOOKUP(O77,Runners!DE$5:DR$183,V$1,FALSE),"")</f>
        <v/>
      </c>
      <c r="W77" s="19" t="str">
        <f t="shared" si="37"/>
        <v/>
      </c>
    </row>
    <row r="78" spans="1:23" x14ac:dyDescent="0.25">
      <c r="A78" s="36" t="s">
        <v>192</v>
      </c>
      <c r="C78" s="3">
        <v>1.2673611111111111E-2</v>
      </c>
      <c r="D78" s="6">
        <f t="shared" si="20"/>
        <v>75</v>
      </c>
      <c r="E78" s="2"/>
      <c r="F78" s="2">
        <f t="shared" si="23"/>
        <v>0</v>
      </c>
      <c r="J78" s="1" t="str">
        <f t="shared" si="38"/>
        <v>Mick Widdop</v>
      </c>
      <c r="M78" s="8" t="str">
        <f t="shared" si="32"/>
        <v/>
      </c>
      <c r="N78" s="8" t="str">
        <f t="shared" si="33"/>
        <v/>
      </c>
      <c r="O78" s="1" t="str">
        <f t="shared" si="34"/>
        <v/>
      </c>
      <c r="P78" s="35" t="str">
        <f t="shared" si="35"/>
        <v/>
      </c>
      <c r="Q78" s="35" t="str">
        <f t="shared" si="39"/>
        <v/>
      </c>
      <c r="R78" s="6">
        <f t="shared" si="40"/>
        <v>0</v>
      </c>
      <c r="S78" s="6">
        <f>IF(AND(D78&lt;=L$4,P78&lt;&gt;"Y"),IF(N78&lt;VLOOKUP(O78,Runners!A$5:CY$183,S$1,FALSE),IF(Y$2="zero",0,Y$2),0),0)</f>
        <v>0</v>
      </c>
      <c r="T78" s="6">
        <f t="shared" si="36"/>
        <v>0</v>
      </c>
      <c r="U78" s="2"/>
      <c r="V78" s="2" t="str">
        <f>IF(O78&lt;&gt;"",VLOOKUP(O78,Runners!DE$5:DR$183,V$1,FALSE),"")</f>
        <v/>
      </c>
      <c r="W78" s="19" t="str">
        <f t="shared" si="37"/>
        <v/>
      </c>
    </row>
    <row r="79" spans="1:23" x14ac:dyDescent="0.25">
      <c r="A79" s="1" t="s">
        <v>46</v>
      </c>
      <c r="B79" s="3"/>
      <c r="C79" s="3">
        <v>2.0659722222222222E-2</v>
      </c>
      <c r="D79" s="6">
        <f t="shared" si="20"/>
        <v>76</v>
      </c>
      <c r="E79" s="2"/>
      <c r="F79" s="2">
        <f t="shared" si="23"/>
        <v>0</v>
      </c>
      <c r="J79" s="1" t="str">
        <f t="shared" si="38"/>
        <v>Mike Toft</v>
      </c>
      <c r="M79" s="8" t="str">
        <f t="shared" si="32"/>
        <v/>
      </c>
      <c r="N79" s="8" t="str">
        <f t="shared" si="33"/>
        <v/>
      </c>
      <c r="O79" s="1" t="str">
        <f t="shared" si="34"/>
        <v/>
      </c>
      <c r="P79" s="35" t="str">
        <f t="shared" si="35"/>
        <v/>
      </c>
      <c r="Q79" s="35" t="str">
        <f t="shared" si="39"/>
        <v/>
      </c>
      <c r="R79" s="6">
        <f t="shared" si="40"/>
        <v>0</v>
      </c>
      <c r="S79" s="6">
        <f>IF(AND(D79&lt;=L$4,P79&lt;&gt;"Y"),IF(N79&lt;VLOOKUP(O79,Runners!A$5:CY$183,S$1,FALSE),IF(Y$2="zero",0,Y$2),0),0)</f>
        <v>0</v>
      </c>
      <c r="T79" s="6">
        <f t="shared" si="36"/>
        <v>0</v>
      </c>
      <c r="U79" s="2"/>
      <c r="V79" s="2" t="str">
        <f>IF(O79&lt;&gt;"",VLOOKUP(O79,Runners!DE$5:DR$183,V$1,FALSE),"")</f>
        <v/>
      </c>
      <c r="W79" s="19" t="str">
        <f t="shared" si="37"/>
        <v/>
      </c>
    </row>
    <row r="80" spans="1:23" x14ac:dyDescent="0.25">
      <c r="A80" s="1" t="s">
        <v>185</v>
      </c>
      <c r="C80" s="3">
        <v>1.579861111111111E-2</v>
      </c>
      <c r="D80" s="6">
        <f t="shared" si="20"/>
        <v>77</v>
      </c>
      <c r="E80" s="2"/>
      <c r="F80" s="2">
        <f t="shared" si="23"/>
        <v>0</v>
      </c>
      <c r="J80" s="1" t="str">
        <f t="shared" si="38"/>
        <v>Morgan Pritchard</v>
      </c>
      <c r="M80" s="8" t="str">
        <f t="shared" si="32"/>
        <v/>
      </c>
      <c r="N80" s="8" t="str">
        <f t="shared" si="33"/>
        <v/>
      </c>
      <c r="O80" s="1" t="str">
        <f t="shared" si="34"/>
        <v/>
      </c>
      <c r="P80" s="35" t="str">
        <f t="shared" si="35"/>
        <v/>
      </c>
      <c r="Q80" s="35" t="str">
        <f t="shared" si="39"/>
        <v/>
      </c>
      <c r="R80" s="6">
        <f t="shared" si="40"/>
        <v>0</v>
      </c>
      <c r="S80" s="6">
        <f>IF(AND(D80&lt;=L$4,P80&lt;&gt;"Y"),IF(N80&lt;VLOOKUP(O80,Runners!A$5:CY$183,S$1,FALSE),IF(Y$2="zero",0,Y$2),0),0)</f>
        <v>0</v>
      </c>
      <c r="T80" s="6">
        <f t="shared" si="36"/>
        <v>0</v>
      </c>
      <c r="U80" s="2"/>
      <c r="V80" s="2" t="str">
        <f>IF(O80&lt;&gt;"",VLOOKUP(O80,Runners!DE$5:DR$183,V$1,FALSE),"")</f>
        <v/>
      </c>
      <c r="W80" s="19" t="str">
        <f t="shared" si="37"/>
        <v/>
      </c>
    </row>
    <row r="81" spans="1:23" x14ac:dyDescent="0.25">
      <c r="A81" s="1" t="s">
        <v>144</v>
      </c>
      <c r="C81" s="3">
        <v>1.6145833333333335E-2</v>
      </c>
      <c r="D81" s="6">
        <f t="shared" si="20"/>
        <v>78</v>
      </c>
      <c r="E81" s="2"/>
      <c r="F81" s="2">
        <f t="shared" si="23"/>
        <v>0</v>
      </c>
      <c r="J81" s="1" t="str">
        <f t="shared" si="38"/>
        <v>Neil Bayton-Roberts</v>
      </c>
      <c r="M81" s="8" t="str">
        <f t="shared" si="32"/>
        <v/>
      </c>
      <c r="N81" s="8" t="str">
        <f t="shared" si="33"/>
        <v/>
      </c>
      <c r="O81" s="1" t="str">
        <f t="shared" si="34"/>
        <v/>
      </c>
      <c r="P81" s="35" t="str">
        <f t="shared" si="35"/>
        <v/>
      </c>
      <c r="Q81" s="35" t="str">
        <f t="shared" si="39"/>
        <v/>
      </c>
      <c r="R81" s="6">
        <f t="shared" si="40"/>
        <v>0</v>
      </c>
      <c r="S81" s="6">
        <f>IF(AND(D81&lt;=L$4,P81&lt;&gt;"Y"),IF(N81&lt;VLOOKUP(O81,Runners!A$5:CY$183,S$1,FALSE),IF(Y$2="zero",0,Y$2),0),0)</f>
        <v>0</v>
      </c>
      <c r="T81" s="6">
        <f t="shared" si="36"/>
        <v>0</v>
      </c>
      <c r="U81" s="2"/>
      <c r="V81" s="2" t="str">
        <f>IF(O81&lt;&gt;"",VLOOKUP(O81,Runners!DE$5:DR$183,V$1,FALSE),"")</f>
        <v/>
      </c>
      <c r="W81" s="19" t="str">
        <f t="shared" si="37"/>
        <v/>
      </c>
    </row>
    <row r="82" spans="1:23" x14ac:dyDescent="0.25">
      <c r="A82" s="1" t="s">
        <v>8</v>
      </c>
      <c r="C82" s="3">
        <v>1.2847222222222222E-2</v>
      </c>
      <c r="D82" s="6">
        <f t="shared" si="20"/>
        <v>79</v>
      </c>
      <c r="E82" s="2"/>
      <c r="F82" s="2">
        <f t="shared" si="23"/>
        <v>0</v>
      </c>
      <c r="J82" s="1" t="str">
        <f t="shared" si="38"/>
        <v>Neil Tate</v>
      </c>
      <c r="M82" s="8" t="str">
        <f t="shared" si="32"/>
        <v/>
      </c>
      <c r="N82" s="8" t="str">
        <f t="shared" si="33"/>
        <v/>
      </c>
      <c r="O82" s="1" t="str">
        <f t="shared" si="34"/>
        <v/>
      </c>
      <c r="P82" s="35" t="str">
        <f t="shared" si="35"/>
        <v/>
      </c>
      <c r="Q82" s="35" t="str">
        <f t="shared" si="39"/>
        <v/>
      </c>
      <c r="R82" s="6">
        <f t="shared" si="40"/>
        <v>0</v>
      </c>
      <c r="S82" s="6">
        <f>IF(AND(D82&lt;=L$4,P82&lt;&gt;"Y"),IF(N82&lt;VLOOKUP(O82,Runners!A$5:CY$183,S$1,FALSE),IF(Y$2="zero",0,Y$2),0),0)</f>
        <v>0</v>
      </c>
      <c r="T82" s="6">
        <f t="shared" si="36"/>
        <v>0</v>
      </c>
      <c r="U82" s="2"/>
      <c r="V82" s="2" t="str">
        <f>IF(O82&lt;&gt;"",VLOOKUP(O82,Runners!DE$5:DR$183,V$1,FALSE),"")</f>
        <v/>
      </c>
      <c r="W82" s="19" t="str">
        <f t="shared" si="37"/>
        <v/>
      </c>
    </row>
    <row r="83" spans="1:23" x14ac:dyDescent="0.25">
      <c r="A83" s="1" t="s">
        <v>28</v>
      </c>
      <c r="C83" s="3">
        <v>1.3020833333333334E-2</v>
      </c>
      <c r="D83" s="6">
        <f t="shared" si="20"/>
        <v>80</v>
      </c>
      <c r="E83" s="2"/>
      <c r="F83" s="2">
        <f t="shared" si="23"/>
        <v>0</v>
      </c>
      <c r="J83" s="1" t="str">
        <f t="shared" si="38"/>
        <v>Nigel Simpkin</v>
      </c>
      <c r="M83" s="8" t="str">
        <f t="shared" si="32"/>
        <v/>
      </c>
      <c r="N83" s="8" t="str">
        <f t="shared" si="33"/>
        <v/>
      </c>
      <c r="O83" s="1" t="str">
        <f t="shared" si="34"/>
        <v/>
      </c>
      <c r="P83" s="35" t="str">
        <f t="shared" si="35"/>
        <v/>
      </c>
      <c r="Q83" s="35" t="str">
        <f t="shared" si="39"/>
        <v/>
      </c>
      <c r="R83" s="6">
        <f t="shared" si="40"/>
        <v>0</v>
      </c>
      <c r="S83" s="6">
        <f>IF(AND(D83&lt;=L$4,P83&lt;&gt;"Y"),IF(N83&lt;VLOOKUP(O83,Runners!A$5:CY$183,S$1,FALSE),IF(Y$2="zero",0,Y$2),0),0)</f>
        <v>0</v>
      </c>
      <c r="T83" s="6">
        <f t="shared" si="36"/>
        <v>0</v>
      </c>
      <c r="U83" s="2"/>
      <c r="V83" s="2" t="str">
        <f>IF(O83&lt;&gt;"",VLOOKUP(O83,Runners!DE$5:DR$183,V$1,FALSE),"")</f>
        <v/>
      </c>
      <c r="W83" s="19" t="str">
        <f t="shared" si="37"/>
        <v/>
      </c>
    </row>
    <row r="84" spans="1:23" x14ac:dyDescent="0.25">
      <c r="A84" s="1" t="s">
        <v>166</v>
      </c>
      <c r="C84" s="3">
        <v>1.5625E-2</v>
      </c>
      <c r="D84" s="6">
        <f t="shared" si="20"/>
        <v>81</v>
      </c>
      <c r="E84" s="2"/>
      <c r="F84" s="2">
        <f t="shared" si="23"/>
        <v>0</v>
      </c>
      <c r="J84" s="1" t="str">
        <f t="shared" si="38"/>
        <v>Oliver Thomson</v>
      </c>
      <c r="M84" s="8" t="str">
        <f t="shared" si="32"/>
        <v/>
      </c>
      <c r="N84" s="8" t="str">
        <f t="shared" si="33"/>
        <v/>
      </c>
      <c r="O84" s="1" t="str">
        <f t="shared" si="34"/>
        <v/>
      </c>
      <c r="P84" s="35" t="str">
        <f t="shared" si="35"/>
        <v/>
      </c>
      <c r="Q84" s="35" t="str">
        <f t="shared" si="39"/>
        <v/>
      </c>
      <c r="R84" s="6">
        <f t="shared" si="40"/>
        <v>0</v>
      </c>
      <c r="S84" s="6">
        <f>IF(AND(D84&lt;=L$4,P84&lt;&gt;"Y"),IF(N84&lt;VLOOKUP(O84,Runners!A$5:CY$183,S$1,FALSE),IF(Y$2="zero",0,Y$2),0),0)</f>
        <v>0</v>
      </c>
      <c r="T84" s="6">
        <f t="shared" si="36"/>
        <v>0</v>
      </c>
      <c r="U84" s="2"/>
      <c r="V84" s="2" t="str">
        <f>IF(O84&lt;&gt;"",VLOOKUP(O84,Runners!DE$5:DR$183,V$1,FALSE),"")</f>
        <v/>
      </c>
      <c r="W84" s="19" t="str">
        <f t="shared" si="37"/>
        <v/>
      </c>
    </row>
    <row r="85" spans="1:23" x14ac:dyDescent="0.25">
      <c r="A85" s="1" t="s">
        <v>11</v>
      </c>
      <c r="C85" s="3">
        <v>6.076388888888889E-3</v>
      </c>
      <c r="D85" s="6">
        <f t="shared" si="20"/>
        <v>82</v>
      </c>
      <c r="E85" s="2"/>
      <c r="F85" s="2">
        <f t="shared" si="23"/>
        <v>0</v>
      </c>
      <c r="J85" s="1" t="str">
        <f t="shared" si="38"/>
        <v>Pam Binns</v>
      </c>
      <c r="M85" s="8" t="str">
        <f t="shared" si="32"/>
        <v/>
      </c>
      <c r="N85" s="8" t="str">
        <f t="shared" si="33"/>
        <v/>
      </c>
      <c r="O85" s="1" t="str">
        <f t="shared" si="34"/>
        <v/>
      </c>
      <c r="P85" s="35" t="str">
        <f t="shared" si="35"/>
        <v/>
      </c>
      <c r="Q85" s="35" t="str">
        <f t="shared" si="39"/>
        <v/>
      </c>
      <c r="R85" s="6">
        <f t="shared" si="40"/>
        <v>0</v>
      </c>
      <c r="S85" s="6">
        <f>IF(AND(D85&lt;=L$4,P85&lt;&gt;"Y"),IF(N85&lt;VLOOKUP(O85,Runners!A$5:CY$183,S$1,FALSE),IF(Y$2="zero",0,Y$2),0),0)</f>
        <v>0</v>
      </c>
      <c r="T85" s="6">
        <f t="shared" si="36"/>
        <v>0</v>
      </c>
      <c r="U85" s="2"/>
      <c r="V85" s="2" t="str">
        <f>IF(O85&lt;&gt;"",VLOOKUP(O85,Runners!DE$5:DR$183,V$1,FALSE),"")</f>
        <v/>
      </c>
      <c r="W85" s="19" t="str">
        <f t="shared" si="37"/>
        <v/>
      </c>
    </row>
    <row r="86" spans="1:23" x14ac:dyDescent="0.25">
      <c r="A86" s="1" t="s">
        <v>24</v>
      </c>
      <c r="B86" s="3"/>
      <c r="C86" s="3">
        <v>1.0590277777777778E-2</v>
      </c>
      <c r="D86" s="6">
        <f t="shared" si="20"/>
        <v>83</v>
      </c>
      <c r="E86" s="2"/>
      <c r="F86" s="2">
        <f t="shared" si="23"/>
        <v>0</v>
      </c>
      <c r="J86" s="1" t="str">
        <f t="shared" si="38"/>
        <v>Pam Hardman</v>
      </c>
      <c r="M86" s="8" t="str">
        <f t="shared" si="32"/>
        <v/>
      </c>
      <c r="N86" s="8" t="str">
        <f t="shared" si="33"/>
        <v/>
      </c>
      <c r="O86" s="1" t="str">
        <f t="shared" si="34"/>
        <v/>
      </c>
      <c r="P86" s="35" t="str">
        <f t="shared" si="35"/>
        <v/>
      </c>
      <c r="Q86" s="35" t="str">
        <f t="shared" si="39"/>
        <v/>
      </c>
      <c r="R86" s="6">
        <f t="shared" si="40"/>
        <v>0</v>
      </c>
      <c r="S86" s="6">
        <f>IF(AND(D86&lt;=L$4,P86&lt;&gt;"Y"),IF(N86&lt;VLOOKUP(O86,Runners!A$5:CY$183,S$1,FALSE),IF(Y$2="zero",0,Y$2),0),0)</f>
        <v>0</v>
      </c>
      <c r="T86" s="6">
        <f t="shared" si="36"/>
        <v>0</v>
      </c>
      <c r="U86" s="2"/>
      <c r="V86" s="2" t="str">
        <f>IF(O86&lt;&gt;"",VLOOKUP(O86,Runners!DE$5:DR$183,V$1,FALSE),"")</f>
        <v/>
      </c>
      <c r="W86" s="19" t="str">
        <f t="shared" si="37"/>
        <v/>
      </c>
    </row>
    <row r="87" spans="1:23" x14ac:dyDescent="0.25">
      <c r="A87" s="1" t="s">
        <v>233</v>
      </c>
      <c r="C87" s="3">
        <v>1.7708333333333333E-2</v>
      </c>
      <c r="D87" s="6">
        <f t="shared" si="20"/>
        <v>84</v>
      </c>
      <c r="E87" s="2"/>
      <c r="F87" s="2">
        <f t="shared" ref="F87" si="47">IF(E87&gt;0,E87-C87,0)</f>
        <v>0</v>
      </c>
      <c r="J87" s="1" t="str">
        <f t="shared" ref="J87" si="48">A87</f>
        <v>Paul McAllister</v>
      </c>
      <c r="M87" s="8" t="str">
        <f t="shared" si="32"/>
        <v/>
      </c>
      <c r="N87" s="8" t="str">
        <f t="shared" si="33"/>
        <v/>
      </c>
      <c r="O87" s="1" t="str">
        <f t="shared" si="34"/>
        <v/>
      </c>
      <c r="P87" s="35" t="str">
        <f t="shared" si="35"/>
        <v/>
      </c>
      <c r="Q87" s="35" t="str">
        <f>IF(D87&lt;=L$4,IF(P87="Y",Q85,Q85-1),"")</f>
        <v/>
      </c>
      <c r="R87" s="6">
        <f>IF(Q87=Q85,0,IF(Q87&gt;0,Q87,1))</f>
        <v>0</v>
      </c>
      <c r="S87" s="6">
        <f>IF(AND(D87&lt;=L$4,P87&lt;&gt;"Y"),IF(N87&lt;VLOOKUP(O87,Runners!A$5:CY$183,S$1,FALSE),IF(Y$2="zero",0,Y$2),0),0)</f>
        <v>0</v>
      </c>
      <c r="T87" s="6">
        <f t="shared" ref="T87" si="49">IF(AND(D87&lt;=L$4,P87&lt;&gt;"Y"),S87+R87,0)</f>
        <v>0</v>
      </c>
      <c r="U87" s="2"/>
      <c r="V87" s="2" t="str">
        <f>IF(O87&lt;&gt;"",VLOOKUP(O87,Runners!DE$5:DR$183,V$1,FALSE),"")</f>
        <v/>
      </c>
      <c r="W87" s="19" t="str">
        <f t="shared" ref="W87" si="50">IF(O87&lt;&gt;"",(V87-N87)/V87,"")</f>
        <v/>
      </c>
    </row>
    <row r="88" spans="1:23" x14ac:dyDescent="0.25">
      <c r="A88" s="1" t="s">
        <v>44</v>
      </c>
      <c r="C88" s="3">
        <v>1.7708333333333333E-2</v>
      </c>
      <c r="D88" s="6">
        <f t="shared" si="20"/>
        <v>85</v>
      </c>
      <c r="E88" s="2"/>
      <c r="F88" s="2">
        <f t="shared" si="23"/>
        <v>0</v>
      </c>
      <c r="J88" s="1" t="str">
        <f t="shared" si="38"/>
        <v>Paul Veevers</v>
      </c>
      <c r="M88" s="8" t="str">
        <f t="shared" si="32"/>
        <v/>
      </c>
      <c r="N88" s="8" t="str">
        <f t="shared" si="33"/>
        <v/>
      </c>
      <c r="O88" s="1" t="str">
        <f t="shared" si="34"/>
        <v/>
      </c>
      <c r="P88" s="35" t="str">
        <f t="shared" si="35"/>
        <v/>
      </c>
      <c r="Q88" s="35" t="str">
        <f>IF(D88&lt;=L$4,IF(P88="Y",Q86,Q86-1),"")</f>
        <v/>
      </c>
      <c r="R88" s="6">
        <f>IF(Q88=Q86,0,IF(Q88&gt;0,Q88,1))</f>
        <v>0</v>
      </c>
      <c r="S88" s="6">
        <f>IF(AND(D88&lt;=L$4,P88&lt;&gt;"Y"),IF(N88&lt;VLOOKUP(O88,Runners!A$5:CY$183,S$1,FALSE),IF(Y$2="zero",0,Y$2),0),0)</f>
        <v>0</v>
      </c>
      <c r="T88" s="6">
        <f t="shared" si="36"/>
        <v>0</v>
      </c>
      <c r="U88" s="2"/>
      <c r="V88" s="2" t="str">
        <f>IF(O88&lt;&gt;"",VLOOKUP(O88,Runners!DE$5:DR$183,V$1,FALSE),"")</f>
        <v/>
      </c>
      <c r="W88" s="19" t="str">
        <f t="shared" si="37"/>
        <v/>
      </c>
    </row>
    <row r="89" spans="1:23" x14ac:dyDescent="0.25">
      <c r="A89" s="1" t="s">
        <v>2</v>
      </c>
      <c r="C89" s="3">
        <v>1.3888888888888888E-2</v>
      </c>
      <c r="D89" s="6">
        <f t="shared" si="20"/>
        <v>86</v>
      </c>
      <c r="E89" s="2"/>
      <c r="F89" s="2">
        <f t="shared" si="23"/>
        <v>0</v>
      </c>
      <c r="J89" s="1" t="str">
        <f t="shared" si="38"/>
        <v>Peter Reid</v>
      </c>
      <c r="M89" s="8" t="str">
        <f t="shared" si="32"/>
        <v/>
      </c>
      <c r="N89" s="8" t="str">
        <f t="shared" si="33"/>
        <v/>
      </c>
      <c r="O89" s="1" t="str">
        <f t="shared" si="34"/>
        <v/>
      </c>
      <c r="P89" s="35" t="str">
        <f t="shared" si="35"/>
        <v/>
      </c>
      <c r="Q89" s="35" t="str">
        <f t="shared" si="39"/>
        <v/>
      </c>
      <c r="R89" s="6">
        <f t="shared" si="40"/>
        <v>0</v>
      </c>
      <c r="S89" s="6">
        <f>IF(AND(D89&lt;=L$4,P89&lt;&gt;"Y"),IF(N89&lt;VLOOKUP(O89,Runners!A$5:CY$183,S$1,FALSE),IF(Y$2="zero",0,Y$2),0),0)</f>
        <v>0</v>
      </c>
      <c r="T89" s="6">
        <f t="shared" si="36"/>
        <v>0</v>
      </c>
      <c r="U89" s="2"/>
      <c r="V89" s="2" t="str">
        <f>IF(O89&lt;&gt;"",VLOOKUP(O89,Runners!DE$5:DR$183,V$1,FALSE),"")</f>
        <v/>
      </c>
      <c r="W89" s="19" t="str">
        <f t="shared" si="37"/>
        <v/>
      </c>
    </row>
    <row r="90" spans="1:23" x14ac:dyDescent="0.25">
      <c r="A90" s="1" t="s">
        <v>156</v>
      </c>
      <c r="C90" s="3">
        <v>1.0763888888888889E-2</v>
      </c>
      <c r="D90" s="6">
        <f t="shared" si="20"/>
        <v>87</v>
      </c>
      <c r="E90" s="2"/>
      <c r="F90" s="2">
        <f t="shared" si="23"/>
        <v>0</v>
      </c>
      <c r="J90" s="1" t="str">
        <f t="shared" si="38"/>
        <v>Peter Thomson</v>
      </c>
      <c r="M90" s="8" t="str">
        <f t="shared" si="32"/>
        <v/>
      </c>
      <c r="N90" s="8" t="str">
        <f t="shared" si="33"/>
        <v/>
      </c>
      <c r="O90" s="1" t="str">
        <f t="shared" si="34"/>
        <v/>
      </c>
      <c r="P90" s="35" t="str">
        <f t="shared" si="35"/>
        <v/>
      </c>
      <c r="Q90" s="35" t="str">
        <f t="shared" si="39"/>
        <v/>
      </c>
      <c r="R90" s="6">
        <f t="shared" si="40"/>
        <v>0</v>
      </c>
      <c r="S90" s="6">
        <f>IF(AND(D90&lt;=L$4,P90&lt;&gt;"Y"),IF(N90&lt;VLOOKUP(O90,Runners!A$5:CY$183,S$1,FALSE),IF(Y$2="zero",0,Y$2),0),0)</f>
        <v>0</v>
      </c>
      <c r="T90" s="6">
        <f t="shared" si="36"/>
        <v>0</v>
      </c>
      <c r="U90" s="2"/>
      <c r="V90" s="2" t="str">
        <f>IF(O90&lt;&gt;"",VLOOKUP(O90,Runners!DE$5:DR$183,V$1,FALSE),"")</f>
        <v/>
      </c>
      <c r="W90" s="19" t="str">
        <f t="shared" si="37"/>
        <v/>
      </c>
    </row>
    <row r="91" spans="1:23" x14ac:dyDescent="0.25">
      <c r="A91" s="1" t="s">
        <v>179</v>
      </c>
      <c r="C91" s="3">
        <v>1.2673611111111111E-2</v>
      </c>
      <c r="D91" s="6">
        <f t="shared" si="20"/>
        <v>88</v>
      </c>
      <c r="E91" s="2"/>
      <c r="F91" s="2">
        <f t="shared" si="23"/>
        <v>0</v>
      </c>
      <c r="J91" s="1" t="str">
        <f t="shared" si="38"/>
        <v>Richard Needham</v>
      </c>
      <c r="M91" s="8" t="str">
        <f t="shared" si="32"/>
        <v/>
      </c>
      <c r="N91" s="8" t="str">
        <f t="shared" si="33"/>
        <v/>
      </c>
      <c r="O91" s="1" t="str">
        <f t="shared" si="34"/>
        <v/>
      </c>
      <c r="P91" s="35" t="str">
        <f t="shared" si="35"/>
        <v/>
      </c>
      <c r="Q91" s="35" t="str">
        <f t="shared" si="39"/>
        <v/>
      </c>
      <c r="R91" s="6">
        <f t="shared" si="40"/>
        <v>0</v>
      </c>
      <c r="S91" s="6">
        <f>IF(AND(D91&lt;=L$4,P91&lt;&gt;"Y"),IF(N91&lt;VLOOKUP(O91,Runners!A$5:CY$183,S$1,FALSE),IF(Y$2="zero",0,Y$2),0),0)</f>
        <v>0</v>
      </c>
      <c r="T91" s="6">
        <f t="shared" si="36"/>
        <v>0</v>
      </c>
      <c r="U91" s="2"/>
      <c r="V91" s="2" t="str">
        <f>IF(O91&lt;&gt;"",VLOOKUP(O91,Runners!DE$5:DR$183,V$1,FALSE),"")</f>
        <v/>
      </c>
      <c r="W91" s="19" t="str">
        <f t="shared" si="37"/>
        <v/>
      </c>
    </row>
    <row r="92" spans="1:23" x14ac:dyDescent="0.25">
      <c r="A92" s="1" t="s">
        <v>21</v>
      </c>
      <c r="C92" s="3">
        <v>1.1979166666666667E-2</v>
      </c>
      <c r="D92" s="6">
        <f t="shared" si="20"/>
        <v>89</v>
      </c>
      <c r="E92" s="2"/>
      <c r="F92" s="2">
        <f t="shared" si="23"/>
        <v>0</v>
      </c>
      <c r="J92" s="1" t="str">
        <f t="shared" si="38"/>
        <v>Richard Storey</v>
      </c>
      <c r="M92" s="8" t="str">
        <f t="shared" si="32"/>
        <v/>
      </c>
      <c r="N92" s="8" t="str">
        <f t="shared" si="33"/>
        <v/>
      </c>
      <c r="O92" s="1" t="str">
        <f t="shared" si="34"/>
        <v/>
      </c>
      <c r="P92" s="35" t="str">
        <f t="shared" si="35"/>
        <v/>
      </c>
      <c r="Q92" s="35" t="str">
        <f t="shared" si="39"/>
        <v/>
      </c>
      <c r="R92" s="6">
        <f t="shared" si="40"/>
        <v>0</v>
      </c>
      <c r="S92" s="6">
        <f>IF(AND(D92&lt;=L$4,P92&lt;&gt;"Y"),IF(N92&lt;VLOOKUP(O92,Runners!A$5:CY$183,S$1,FALSE),IF(Y$2="zero",0,Y$2),0),0)</f>
        <v>0</v>
      </c>
      <c r="T92" s="6">
        <f t="shared" si="36"/>
        <v>0</v>
      </c>
      <c r="U92" s="2"/>
      <c r="V92" s="2" t="str">
        <f>IF(O92&lt;&gt;"",VLOOKUP(O92,Runners!DE$5:DR$183,V$1,FALSE),"")</f>
        <v/>
      </c>
      <c r="W92" s="19" t="str">
        <f t="shared" si="37"/>
        <v/>
      </c>
    </row>
    <row r="93" spans="1:23" x14ac:dyDescent="0.25">
      <c r="A93" s="1" t="s">
        <v>15</v>
      </c>
      <c r="B93" s="3"/>
      <c r="C93" s="3">
        <v>2.0486111111111111E-2</v>
      </c>
      <c r="D93" s="6">
        <f t="shared" si="20"/>
        <v>90</v>
      </c>
      <c r="E93" s="2"/>
      <c r="F93" s="2">
        <f t="shared" si="23"/>
        <v>0</v>
      </c>
      <c r="J93" s="1" t="str">
        <f t="shared" si="38"/>
        <v>Ross McKelvie</v>
      </c>
      <c r="M93" s="8" t="str">
        <f t="shared" si="32"/>
        <v/>
      </c>
      <c r="N93" s="8" t="str">
        <f t="shared" si="33"/>
        <v/>
      </c>
      <c r="O93" s="1" t="str">
        <f t="shared" si="34"/>
        <v/>
      </c>
      <c r="P93" s="35" t="str">
        <f t="shared" si="35"/>
        <v/>
      </c>
      <c r="Q93" s="35" t="str">
        <f t="shared" si="39"/>
        <v/>
      </c>
      <c r="R93" s="6">
        <f t="shared" si="40"/>
        <v>0</v>
      </c>
      <c r="S93" s="6">
        <f>IF(AND(D93&lt;=L$4,P93&lt;&gt;"Y"),IF(N93&lt;VLOOKUP(O93,Runners!A$5:CY$183,S$1,FALSE),IF(Y$2="zero",0,Y$2),0),0)</f>
        <v>0</v>
      </c>
      <c r="T93" s="6">
        <f t="shared" si="36"/>
        <v>0</v>
      </c>
      <c r="U93" s="2"/>
      <c r="V93" s="2" t="str">
        <f>IF(O93&lt;&gt;"",VLOOKUP(O93,Runners!DE$5:DR$183,V$1,FALSE),"")</f>
        <v/>
      </c>
      <c r="W93" s="19" t="str">
        <f t="shared" si="37"/>
        <v/>
      </c>
    </row>
    <row r="94" spans="1:23" x14ac:dyDescent="0.25">
      <c r="A94" s="1" t="s">
        <v>23</v>
      </c>
      <c r="C94" s="3">
        <v>1.1284722222222222E-2</v>
      </c>
      <c r="D94" s="6">
        <f t="shared" si="20"/>
        <v>91</v>
      </c>
      <c r="E94" s="2"/>
      <c r="F94" s="2">
        <f t="shared" si="23"/>
        <v>0</v>
      </c>
      <c r="J94" s="1" t="str">
        <f t="shared" si="38"/>
        <v>Roy Stevens</v>
      </c>
      <c r="M94" s="8" t="str">
        <f t="shared" si="32"/>
        <v/>
      </c>
      <c r="N94" s="8" t="str">
        <f t="shared" si="33"/>
        <v/>
      </c>
      <c r="O94" s="1" t="str">
        <f t="shared" si="34"/>
        <v/>
      </c>
      <c r="P94" s="35" t="str">
        <f t="shared" si="35"/>
        <v/>
      </c>
      <c r="Q94" s="35" t="str">
        <f t="shared" si="39"/>
        <v/>
      </c>
      <c r="R94" s="6">
        <f t="shared" si="40"/>
        <v>0</v>
      </c>
      <c r="S94" s="6">
        <f>IF(AND(D94&lt;=L$4,P94&lt;&gt;"Y"),IF(N94&lt;VLOOKUP(O94,Runners!A$5:CY$183,S$1,FALSE),IF(Y$2="zero",0,Y$2),0),0)</f>
        <v>0</v>
      </c>
      <c r="T94" s="6">
        <f t="shared" si="36"/>
        <v>0</v>
      </c>
      <c r="U94" s="2"/>
      <c r="V94" s="2" t="str">
        <f>IF(O94&lt;&gt;"",VLOOKUP(O94,Runners!DE$5:DR$183,V$1,FALSE),"")</f>
        <v/>
      </c>
      <c r="W94" s="19" t="str">
        <f t="shared" si="37"/>
        <v/>
      </c>
    </row>
    <row r="95" spans="1:23" x14ac:dyDescent="0.25">
      <c r="A95" s="1" t="s">
        <v>45</v>
      </c>
      <c r="B95" s="3"/>
      <c r="C95" s="3">
        <v>8.3333333333333332E-3</v>
      </c>
      <c r="D95" s="6">
        <f t="shared" si="20"/>
        <v>92</v>
      </c>
      <c r="E95" s="2"/>
      <c r="F95" s="2">
        <f t="shared" si="23"/>
        <v>0</v>
      </c>
      <c r="J95" s="1" t="str">
        <f t="shared" si="38"/>
        <v>Ruth Bye</v>
      </c>
      <c r="M95" s="8" t="str">
        <f t="shared" si="32"/>
        <v/>
      </c>
      <c r="N95" s="8" t="str">
        <f t="shared" si="33"/>
        <v/>
      </c>
      <c r="O95" s="1" t="str">
        <f t="shared" si="34"/>
        <v/>
      </c>
      <c r="P95" s="35" t="str">
        <f t="shared" si="35"/>
        <v/>
      </c>
      <c r="Q95" s="35" t="str">
        <f t="shared" si="39"/>
        <v/>
      </c>
      <c r="R95" s="6">
        <f t="shared" si="40"/>
        <v>0</v>
      </c>
      <c r="S95" s="6">
        <f>IF(AND(D95&lt;=L$4,P95&lt;&gt;"Y"),IF(N95&lt;VLOOKUP(O95,Runners!A$5:CY$183,S$1,FALSE),IF(Y$2="zero",0,Y$2),0),0)</f>
        <v>0</v>
      </c>
      <c r="T95" s="6">
        <f t="shared" si="36"/>
        <v>0</v>
      </c>
      <c r="U95" s="2"/>
      <c r="V95" s="2" t="str">
        <f>IF(O95&lt;&gt;"",VLOOKUP(O95,Runners!DE$5:DR$183,V$1,FALSE),"")</f>
        <v/>
      </c>
      <c r="W95" s="19" t="str">
        <f t="shared" si="37"/>
        <v/>
      </c>
    </row>
    <row r="96" spans="1:23" x14ac:dyDescent="0.25">
      <c r="A96" s="1" t="s">
        <v>203</v>
      </c>
      <c r="B96" s="3"/>
      <c r="C96" s="3">
        <v>1.0069444444444445E-2</v>
      </c>
      <c r="D96" s="6">
        <f t="shared" ref="D96:D159" si="51">D95+1</f>
        <v>93</v>
      </c>
      <c r="E96" s="2">
        <v>3.5543981481481475E-2</v>
      </c>
      <c r="F96" s="2">
        <f t="shared" si="23"/>
        <v>2.5474537037037032E-2</v>
      </c>
      <c r="J96" s="1" t="str">
        <f t="shared" si="38"/>
        <v>Ruth Williams</v>
      </c>
      <c r="M96" s="8" t="str">
        <f t="shared" si="32"/>
        <v/>
      </c>
      <c r="N96" s="8" t="str">
        <f t="shared" si="33"/>
        <v/>
      </c>
      <c r="O96" s="1" t="str">
        <f t="shared" si="34"/>
        <v/>
      </c>
      <c r="P96" s="35" t="str">
        <f t="shared" si="35"/>
        <v/>
      </c>
      <c r="Q96" s="35" t="str">
        <f t="shared" si="39"/>
        <v/>
      </c>
      <c r="R96" s="6">
        <f t="shared" si="40"/>
        <v>0</v>
      </c>
      <c r="S96" s="6">
        <f>IF(AND(D96&lt;=L$4,P96&lt;&gt;"Y"),IF(N96&lt;VLOOKUP(O96,Runners!A$5:CY$183,S$1,FALSE),IF(Y$2="zero",0,Y$2),0),0)</f>
        <v>0</v>
      </c>
      <c r="T96" s="6">
        <f t="shared" si="36"/>
        <v>0</v>
      </c>
      <c r="U96" s="2"/>
      <c r="V96" s="2" t="str">
        <f>IF(O96&lt;&gt;"",VLOOKUP(O96,Runners!DE$5:DR$183,V$1,FALSE),"")</f>
        <v/>
      </c>
      <c r="W96" s="19" t="str">
        <f t="shared" si="37"/>
        <v/>
      </c>
    </row>
    <row r="97" spans="1:23" x14ac:dyDescent="0.25">
      <c r="A97" s="1" t="s">
        <v>168</v>
      </c>
      <c r="B97" s="3"/>
      <c r="C97" s="3">
        <v>4.1666666666666666E-3</v>
      </c>
      <c r="D97" s="6">
        <f t="shared" si="51"/>
        <v>94</v>
      </c>
      <c r="E97" s="2"/>
      <c r="F97" s="2">
        <f t="shared" si="23"/>
        <v>0</v>
      </c>
      <c r="J97" s="1" t="str">
        <f t="shared" si="38"/>
        <v>Sarah Cook</v>
      </c>
      <c r="M97" s="8" t="str">
        <f t="shared" si="32"/>
        <v/>
      </c>
      <c r="N97" s="8" t="str">
        <f t="shared" si="33"/>
        <v/>
      </c>
      <c r="O97" s="1" t="str">
        <f t="shared" si="34"/>
        <v/>
      </c>
      <c r="P97" s="35" t="str">
        <f t="shared" si="35"/>
        <v/>
      </c>
      <c r="Q97" s="35" t="str">
        <f t="shared" si="39"/>
        <v/>
      </c>
      <c r="R97" s="6">
        <f t="shared" si="40"/>
        <v>0</v>
      </c>
      <c r="S97" s="6">
        <f>IF(AND(D97&lt;=L$4,P97&lt;&gt;"Y"),IF(N97&lt;VLOOKUP(O97,Runners!A$5:CY$183,S$1,FALSE),IF(Y$2="zero",0,Y$2),0),0)</f>
        <v>0</v>
      </c>
      <c r="T97" s="6">
        <f t="shared" si="36"/>
        <v>0</v>
      </c>
      <c r="U97" s="2"/>
      <c r="V97" s="2" t="str">
        <f>IF(O97&lt;&gt;"",VLOOKUP(O97,Runners!DE$5:DR$183,V$1,FALSE),"")</f>
        <v/>
      </c>
      <c r="W97" s="19" t="str">
        <f t="shared" si="37"/>
        <v/>
      </c>
    </row>
    <row r="98" spans="1:23" x14ac:dyDescent="0.25">
      <c r="A98" s="1" t="s">
        <v>164</v>
      </c>
      <c r="B98" s="3"/>
      <c r="C98" s="3">
        <v>1.0243055555555556E-2</v>
      </c>
      <c r="D98" s="6">
        <f t="shared" si="51"/>
        <v>95</v>
      </c>
      <c r="E98" s="2"/>
      <c r="F98" s="2">
        <f t="shared" si="23"/>
        <v>0</v>
      </c>
      <c r="J98" s="1" t="str">
        <f t="shared" si="38"/>
        <v>Simon Smith</v>
      </c>
      <c r="M98" s="8" t="str">
        <f t="shared" si="32"/>
        <v/>
      </c>
      <c r="N98" s="8" t="str">
        <f t="shared" si="33"/>
        <v/>
      </c>
      <c r="O98" s="1" t="str">
        <f t="shared" si="34"/>
        <v/>
      </c>
      <c r="P98" s="35" t="str">
        <f t="shared" si="35"/>
        <v/>
      </c>
      <c r="Q98" s="35" t="str">
        <f t="shared" si="39"/>
        <v/>
      </c>
      <c r="R98" s="6">
        <f t="shared" si="40"/>
        <v>0</v>
      </c>
      <c r="S98" s="6">
        <f>IF(AND(D98&lt;=L$4,P98&lt;&gt;"Y"),IF(N98&lt;VLOOKUP(O98,Runners!A$5:CY$183,S$1,FALSE),IF(Y$2="zero",0,Y$2),0),0)</f>
        <v>0</v>
      </c>
      <c r="T98" s="6">
        <f t="shared" si="36"/>
        <v>0</v>
      </c>
      <c r="U98" s="2"/>
      <c r="V98" s="2" t="str">
        <f>IF(O98&lt;&gt;"",VLOOKUP(O98,Runners!DE$5:DR$183,V$1,FALSE),"")</f>
        <v/>
      </c>
      <c r="W98" s="19" t="str">
        <f t="shared" si="37"/>
        <v/>
      </c>
    </row>
    <row r="99" spans="1:23" x14ac:dyDescent="0.25">
      <c r="A99" s="1" t="s">
        <v>193</v>
      </c>
      <c r="C99" s="3">
        <v>1.3020833333333334E-2</v>
      </c>
      <c r="D99" s="6">
        <f t="shared" si="51"/>
        <v>96</v>
      </c>
      <c r="E99" s="2"/>
      <c r="F99" s="2">
        <f t="shared" si="23"/>
        <v>0</v>
      </c>
      <c r="J99" s="1" t="str">
        <f t="shared" si="38"/>
        <v>Stephen Wise</v>
      </c>
      <c r="M99" s="8" t="str">
        <f t="shared" ref="M99:M130" si="52">IF(D99&lt;=L$4,SMALL(E$4:E$207,D99),"")</f>
        <v/>
      </c>
      <c r="N99" s="8" t="str">
        <f t="shared" ref="N99:N130" si="53">IF(D99&lt;=L$4,VLOOKUP(M99,E$4:F$207,2,FALSE),"")</f>
        <v/>
      </c>
      <c r="O99" s="1" t="str">
        <f t="shared" ref="O99:O130" si="54">IF(D99&lt;=L$4,VLOOKUP(M99,E$4:J$207,6,FALSE),"")</f>
        <v/>
      </c>
      <c r="P99" s="35" t="str">
        <f t="shared" ref="P99:P130" si="55">IF(D99&lt;=L$4,VLOOKUP(O99,A$4:B$207,2,FALSE),"")</f>
        <v/>
      </c>
      <c r="Q99" s="35" t="str">
        <f t="shared" si="39"/>
        <v/>
      </c>
      <c r="R99" s="6">
        <f t="shared" si="40"/>
        <v>0</v>
      </c>
      <c r="S99" s="6">
        <f>IF(AND(D99&lt;=L$4,P99&lt;&gt;"Y"),IF(N99&lt;VLOOKUP(O99,Runners!A$5:CY$183,S$1,FALSE),IF(Y$2="zero",0,Y$2),0),0)</f>
        <v>0</v>
      </c>
      <c r="T99" s="6">
        <f t="shared" si="36"/>
        <v>0</v>
      </c>
      <c r="U99" s="2"/>
      <c r="V99" s="2" t="str">
        <f>IF(O99&lt;&gt;"",VLOOKUP(O99,Runners!DE$5:DR$183,V$1,FALSE),"")</f>
        <v/>
      </c>
      <c r="W99" s="19" t="str">
        <f t="shared" si="37"/>
        <v/>
      </c>
    </row>
    <row r="100" spans="1:23" x14ac:dyDescent="0.25">
      <c r="A100" s="1" t="s">
        <v>4</v>
      </c>
      <c r="C100" s="3">
        <v>9.5486111111111119E-3</v>
      </c>
      <c r="D100" s="6">
        <f t="shared" si="51"/>
        <v>97</v>
      </c>
      <c r="E100" s="2"/>
      <c r="F100" s="2">
        <f t="shared" si="23"/>
        <v>0</v>
      </c>
      <c r="J100" s="1" t="str">
        <f t="shared" si="38"/>
        <v>Sue Hawitt</v>
      </c>
      <c r="M100" s="8" t="str">
        <f t="shared" si="52"/>
        <v/>
      </c>
      <c r="N100" s="8" t="str">
        <f t="shared" si="53"/>
        <v/>
      </c>
      <c r="O100" s="1" t="str">
        <f t="shared" si="54"/>
        <v/>
      </c>
      <c r="P100" s="35" t="str">
        <f t="shared" si="55"/>
        <v/>
      </c>
      <c r="Q100" s="35" t="str">
        <f t="shared" si="39"/>
        <v/>
      </c>
      <c r="R100" s="6">
        <f t="shared" si="40"/>
        <v>0</v>
      </c>
      <c r="S100" s="6">
        <f>IF(AND(D100&lt;=L$4,P100&lt;&gt;"Y"),IF(N100&lt;VLOOKUP(O100,Runners!A$5:CY$183,S$1,FALSE),IF(Y$2="zero",0,Y$2),0),0)</f>
        <v>0</v>
      </c>
      <c r="T100" s="6">
        <f t="shared" si="36"/>
        <v>0</v>
      </c>
      <c r="U100" s="2"/>
      <c r="V100" s="2" t="str">
        <f>IF(O100&lt;&gt;"",VLOOKUP(O100,Runners!DE$5:DR$183,V$1,FALSE),"")</f>
        <v/>
      </c>
      <c r="W100" s="19" t="str">
        <f t="shared" si="37"/>
        <v/>
      </c>
    </row>
    <row r="101" spans="1:23" x14ac:dyDescent="0.25">
      <c r="A101" s="1" t="s">
        <v>153</v>
      </c>
      <c r="C101" s="3">
        <v>5.7291666666666663E-3</v>
      </c>
      <c r="D101" s="6">
        <f t="shared" si="51"/>
        <v>98</v>
      </c>
      <c r="E101" s="2"/>
      <c r="F101" s="2">
        <f t="shared" si="23"/>
        <v>0</v>
      </c>
      <c r="J101" s="1" t="str">
        <f t="shared" si="38"/>
        <v>Sue Henry</v>
      </c>
      <c r="M101" s="8" t="str">
        <f t="shared" si="52"/>
        <v/>
      </c>
      <c r="N101" s="8" t="str">
        <f t="shared" si="53"/>
        <v/>
      </c>
      <c r="O101" s="1" t="str">
        <f t="shared" si="54"/>
        <v/>
      </c>
      <c r="P101" s="35" t="str">
        <f t="shared" si="55"/>
        <v/>
      </c>
      <c r="Q101" s="35" t="str">
        <f t="shared" si="39"/>
        <v/>
      </c>
      <c r="R101" s="6">
        <f t="shared" si="40"/>
        <v>0</v>
      </c>
      <c r="S101" s="6">
        <f>IF(AND(D101&lt;=L$4,P101&lt;&gt;"Y"),IF(N101&lt;VLOOKUP(O101,Runners!A$5:CY$183,S$1,FALSE),IF(Y$2="zero",0,Y$2),0),0)</f>
        <v>0</v>
      </c>
      <c r="T101" s="6">
        <f t="shared" si="36"/>
        <v>0</v>
      </c>
      <c r="U101" s="2"/>
      <c r="V101" s="2" t="str">
        <f>IF(O101&lt;&gt;"",VLOOKUP(O101,Runners!DE$5:DR$183,V$1,FALSE),"")</f>
        <v/>
      </c>
      <c r="W101" s="19" t="str">
        <f t="shared" si="37"/>
        <v/>
      </c>
    </row>
    <row r="102" spans="1:23" x14ac:dyDescent="0.25">
      <c r="A102" s="1" t="s">
        <v>20</v>
      </c>
      <c r="C102" s="3">
        <v>5.9027777777777776E-3</v>
      </c>
      <c r="D102" s="6">
        <f t="shared" si="51"/>
        <v>99</v>
      </c>
      <c r="E102" s="2"/>
      <c r="F102" s="2">
        <f t="shared" si="23"/>
        <v>0</v>
      </c>
      <c r="J102" s="1" t="str">
        <f t="shared" si="38"/>
        <v>Sylvia Gittins</v>
      </c>
      <c r="M102" s="8" t="str">
        <f t="shared" si="52"/>
        <v/>
      </c>
      <c r="N102" s="8" t="str">
        <f t="shared" si="53"/>
        <v/>
      </c>
      <c r="O102" s="1" t="str">
        <f t="shared" si="54"/>
        <v/>
      </c>
      <c r="P102" s="35" t="str">
        <f t="shared" si="55"/>
        <v/>
      </c>
      <c r="Q102" s="35" t="str">
        <f t="shared" si="39"/>
        <v/>
      </c>
      <c r="R102" s="6">
        <f t="shared" si="40"/>
        <v>0</v>
      </c>
      <c r="S102" s="6">
        <f>IF(AND(D102&lt;=L$4,P102&lt;&gt;"Y"),IF(N102&lt;VLOOKUP(O102,Runners!A$5:CY$183,S$1,FALSE),IF(Y$2="zero",0,Y$2),0),0)</f>
        <v>0</v>
      </c>
      <c r="T102" s="6">
        <f t="shared" si="36"/>
        <v>0</v>
      </c>
      <c r="U102" s="2"/>
      <c r="V102" s="2" t="str">
        <f>IF(O102&lt;&gt;"",VLOOKUP(O102,Runners!DE$5:DR$183,V$1,FALSE),"")</f>
        <v/>
      </c>
      <c r="W102" s="19" t="str">
        <f t="shared" si="37"/>
        <v/>
      </c>
    </row>
    <row r="103" spans="1:23" x14ac:dyDescent="0.25">
      <c r="A103" s="1" t="s">
        <v>175</v>
      </c>
      <c r="C103" s="3">
        <v>1.1631944444444445E-2</v>
      </c>
      <c r="D103" s="6">
        <f t="shared" si="51"/>
        <v>100</v>
      </c>
      <c r="E103" s="2"/>
      <c r="F103" s="2">
        <f t="shared" si="23"/>
        <v>0</v>
      </c>
      <c r="J103" s="1" t="str">
        <f t="shared" si="38"/>
        <v>Terri Eccles</v>
      </c>
      <c r="M103" s="8" t="str">
        <f t="shared" si="52"/>
        <v/>
      </c>
      <c r="N103" s="8" t="str">
        <f t="shared" si="53"/>
        <v/>
      </c>
      <c r="O103" s="1" t="str">
        <f t="shared" si="54"/>
        <v/>
      </c>
      <c r="P103" s="35" t="str">
        <f t="shared" si="55"/>
        <v/>
      </c>
      <c r="Q103" s="35" t="str">
        <f t="shared" si="39"/>
        <v/>
      </c>
      <c r="R103" s="6">
        <f t="shared" si="40"/>
        <v>0</v>
      </c>
      <c r="S103" s="6">
        <f>IF(AND(D103&lt;=L$4,P103&lt;&gt;"Y"),IF(N103&lt;VLOOKUP(O103,Runners!A$5:CY$183,S$1,FALSE),IF(Y$2="zero",0,Y$2),0),0)</f>
        <v>0</v>
      </c>
      <c r="T103" s="6">
        <f t="shared" si="36"/>
        <v>0</v>
      </c>
      <c r="U103" s="2"/>
      <c r="V103" s="2" t="str">
        <f>IF(O103&lt;&gt;"",VLOOKUP(O103,Runners!DE$5:DR$183,V$1,FALSE),"")</f>
        <v/>
      </c>
      <c r="W103" s="19" t="str">
        <f t="shared" si="37"/>
        <v/>
      </c>
    </row>
    <row r="104" spans="1:23" x14ac:dyDescent="0.25">
      <c r="A104" s="1" t="s">
        <v>0</v>
      </c>
      <c r="C104" s="3">
        <v>1.8055555555555554E-2</v>
      </c>
      <c r="D104" s="6">
        <f t="shared" si="51"/>
        <v>101</v>
      </c>
      <c r="E104" s="2"/>
      <c r="F104" s="2">
        <f t="shared" si="23"/>
        <v>0</v>
      </c>
      <c r="J104" s="1" t="str">
        <f t="shared" si="38"/>
        <v>Tom Howarth</v>
      </c>
      <c r="M104" s="8" t="str">
        <f t="shared" si="52"/>
        <v/>
      </c>
      <c r="N104" s="8" t="str">
        <f t="shared" si="53"/>
        <v/>
      </c>
      <c r="O104" s="1" t="str">
        <f t="shared" si="54"/>
        <v/>
      </c>
      <c r="P104" s="35" t="str">
        <f t="shared" si="55"/>
        <v/>
      </c>
      <c r="Q104" s="35" t="str">
        <f t="shared" si="39"/>
        <v/>
      </c>
      <c r="R104" s="6">
        <f t="shared" si="40"/>
        <v>0</v>
      </c>
      <c r="S104" s="6">
        <f>IF(AND(D104&lt;=L$4,P104&lt;&gt;"Y"),IF(N104&lt;VLOOKUP(O104,Runners!A$5:CY$183,S$1,FALSE),IF(Y$2="zero",0,Y$2),0),0)</f>
        <v>0</v>
      </c>
      <c r="T104" s="6">
        <f t="shared" si="36"/>
        <v>0</v>
      </c>
      <c r="U104" s="2"/>
      <c r="V104" s="2" t="str">
        <f>IF(O104&lt;&gt;"",VLOOKUP(O104,Runners!DE$5:DR$183,V$1,FALSE),"")</f>
        <v/>
      </c>
      <c r="W104" s="19" t="str">
        <f t="shared" si="37"/>
        <v/>
      </c>
    </row>
    <row r="105" spans="1:23" x14ac:dyDescent="0.25">
      <c r="A105" s="1" t="s">
        <v>149</v>
      </c>
      <c r="C105" s="3">
        <v>7.9861111111111105E-3</v>
      </c>
      <c r="D105" s="6">
        <f t="shared" si="51"/>
        <v>102</v>
      </c>
      <c r="E105" s="2"/>
      <c r="F105" s="2">
        <f t="shared" si="23"/>
        <v>0</v>
      </c>
      <c r="J105" s="1" t="str">
        <f t="shared" si="38"/>
        <v>Trevor Roberts</v>
      </c>
      <c r="M105" s="8" t="str">
        <f t="shared" si="52"/>
        <v/>
      </c>
      <c r="N105" s="8" t="str">
        <f t="shared" si="53"/>
        <v/>
      </c>
      <c r="O105" s="1" t="str">
        <f t="shared" si="54"/>
        <v/>
      </c>
      <c r="P105" s="35" t="str">
        <f t="shared" si="55"/>
        <v/>
      </c>
      <c r="Q105" s="35" t="str">
        <f t="shared" si="39"/>
        <v/>
      </c>
      <c r="R105" s="6">
        <f t="shared" si="40"/>
        <v>0</v>
      </c>
      <c r="S105" s="6">
        <f>IF(AND(D105&lt;=L$4,P105&lt;&gt;"Y"),IF(N105&lt;VLOOKUP(O105,Runners!A$5:CY$183,S$1,FALSE),IF(Y$2="zero",0,Y$2),0),0)</f>
        <v>0</v>
      </c>
      <c r="T105" s="6">
        <f t="shared" si="36"/>
        <v>0</v>
      </c>
      <c r="U105" s="2"/>
      <c r="V105" s="2" t="str">
        <f>IF(O105&lt;&gt;"",VLOOKUP(O105,Runners!DE$5:DR$183,V$1,FALSE),"")</f>
        <v/>
      </c>
      <c r="W105" s="19" t="str">
        <f t="shared" si="37"/>
        <v/>
      </c>
    </row>
    <row r="106" spans="1:23" x14ac:dyDescent="0.25">
      <c r="A106" s="1" t="s">
        <v>194</v>
      </c>
      <c r="C106" s="3">
        <v>7.9861111111111105E-3</v>
      </c>
      <c r="D106" s="6">
        <f t="shared" si="51"/>
        <v>103</v>
      </c>
      <c r="E106" s="2"/>
      <c r="F106" s="2">
        <f t="shared" si="23"/>
        <v>0</v>
      </c>
      <c r="J106" s="1" t="str">
        <f t="shared" ref="J106:J131" si="56">A106</f>
        <v>Vicki Richardson</v>
      </c>
      <c r="M106" s="8" t="str">
        <f t="shared" si="52"/>
        <v/>
      </c>
      <c r="N106" s="8" t="str">
        <f t="shared" si="53"/>
        <v/>
      </c>
      <c r="O106" s="1" t="str">
        <f t="shared" si="54"/>
        <v/>
      </c>
      <c r="P106" s="35" t="str">
        <f t="shared" si="55"/>
        <v/>
      </c>
      <c r="Q106" s="35" t="str">
        <f t="shared" ref="Q106:Q131" si="57">IF(D106&lt;=L$4,IF(P106="Y",Q105,Q105-1),"")</f>
        <v/>
      </c>
      <c r="R106" s="6">
        <f t="shared" ref="R106:R131" si="58">IF(Q106=Q105,0,IF(Q106&gt;0,Q106,1))</f>
        <v>0</v>
      </c>
      <c r="S106" s="6">
        <f>IF(AND(D106&lt;=L$4,P106&lt;&gt;"Y"),IF(N106&lt;VLOOKUP(O106,Runners!A$5:CY$183,S$1,FALSE),IF(Y$2="zero",0,Y$2),0),0)</f>
        <v>0</v>
      </c>
      <c r="T106" s="6">
        <f t="shared" ref="T106:T131" si="59">IF(AND(D106&lt;=L$4,P106&lt;&gt;"Y"),S106+R106,0)</f>
        <v>0</v>
      </c>
      <c r="U106" s="2"/>
      <c r="V106" s="2" t="str">
        <f>IF(O106&lt;&gt;"",VLOOKUP(O106,Runners!DE$5:DR$183,V$1,FALSE),"")</f>
        <v/>
      </c>
      <c r="W106" s="19" t="str">
        <f t="shared" ref="W106:W131" si="60">IF(O106&lt;&gt;"",(V106-N106)/V106,"")</f>
        <v/>
      </c>
    </row>
    <row r="107" spans="1:23" x14ac:dyDescent="0.25">
      <c r="A107" s="1" t="s">
        <v>205</v>
      </c>
      <c r="C107" s="3">
        <v>7.9861111111111105E-3</v>
      </c>
      <c r="D107" s="6">
        <f t="shared" si="51"/>
        <v>104</v>
      </c>
      <c r="E107" s="2"/>
      <c r="F107" s="2">
        <f t="shared" si="23"/>
        <v>0</v>
      </c>
      <c r="J107" s="1" t="str">
        <f t="shared" si="56"/>
        <v>Xavia Cooper</v>
      </c>
      <c r="M107" s="8" t="str">
        <f t="shared" si="52"/>
        <v/>
      </c>
      <c r="N107" s="8" t="str">
        <f t="shared" si="53"/>
        <v/>
      </c>
      <c r="O107" s="1" t="str">
        <f t="shared" si="54"/>
        <v/>
      </c>
      <c r="P107" s="35" t="str">
        <f t="shared" si="55"/>
        <v/>
      </c>
      <c r="Q107" s="35" t="str">
        <f t="shared" si="57"/>
        <v/>
      </c>
      <c r="R107" s="6">
        <f t="shared" si="58"/>
        <v>0</v>
      </c>
      <c r="S107" s="6">
        <f>IF(AND(D107&lt;=L$4,P107&lt;&gt;"Y"),IF(N107&lt;VLOOKUP(O107,Runners!A$5:CY$183,S$1,FALSE),IF(Y$2="zero",0,Y$2),0),0)</f>
        <v>0</v>
      </c>
      <c r="T107" s="6">
        <f t="shared" si="59"/>
        <v>0</v>
      </c>
      <c r="U107" s="2"/>
      <c r="V107" s="2" t="str">
        <f>IF(O107&lt;&gt;"",VLOOKUP(O107,Runners!DE$5:DR$183,V$1,FALSE),"")</f>
        <v/>
      </c>
      <c r="W107" s="19" t="str">
        <f t="shared" si="60"/>
        <v/>
      </c>
    </row>
    <row r="108" spans="1:23" x14ac:dyDescent="0.25">
      <c r="B108" s="3"/>
      <c r="C108" s="3"/>
      <c r="D108" s="6">
        <f t="shared" si="51"/>
        <v>105</v>
      </c>
      <c r="E108" s="2"/>
      <c r="F108" s="2">
        <f t="shared" ref="F108:F131" si="61">IF(E108&gt;0,E108-C108,0)</f>
        <v>0</v>
      </c>
      <c r="J108" s="1">
        <f t="shared" si="56"/>
        <v>0</v>
      </c>
      <c r="M108" s="8" t="str">
        <f t="shared" si="52"/>
        <v/>
      </c>
      <c r="N108" s="8" t="str">
        <f t="shared" si="53"/>
        <v/>
      </c>
      <c r="O108" s="1" t="str">
        <f t="shared" si="54"/>
        <v/>
      </c>
      <c r="P108" s="35" t="str">
        <f t="shared" si="55"/>
        <v/>
      </c>
      <c r="Q108" s="35" t="str">
        <f t="shared" si="57"/>
        <v/>
      </c>
      <c r="R108" s="6">
        <f t="shared" si="58"/>
        <v>0</v>
      </c>
      <c r="S108" s="6">
        <f>IF(AND(D108&lt;=L$4,P108&lt;&gt;"Y"),IF(N108&lt;VLOOKUP(O108,Runners!A$5:CY$183,S$1,FALSE),IF(Y$2="zero",0,Y$2),0),0)</f>
        <v>0</v>
      </c>
      <c r="T108" s="6">
        <f t="shared" si="59"/>
        <v>0</v>
      </c>
      <c r="U108" s="2"/>
      <c r="V108" s="2" t="str">
        <f>IF(O108&lt;&gt;"",VLOOKUP(O108,Runners!DE$5:DR$183,V$1,FALSE),"")</f>
        <v/>
      </c>
      <c r="W108" s="19" t="str">
        <f t="shared" si="60"/>
        <v/>
      </c>
    </row>
    <row r="109" spans="1:23" x14ac:dyDescent="0.25">
      <c r="C109" s="3"/>
      <c r="D109" s="6">
        <f t="shared" si="51"/>
        <v>106</v>
      </c>
      <c r="E109" s="2"/>
      <c r="F109" s="2">
        <f t="shared" si="61"/>
        <v>0</v>
      </c>
      <c r="J109" s="1">
        <f t="shared" si="56"/>
        <v>0</v>
      </c>
      <c r="M109" s="8" t="str">
        <f t="shared" si="52"/>
        <v/>
      </c>
      <c r="N109" s="8" t="str">
        <f t="shared" si="53"/>
        <v/>
      </c>
      <c r="O109" s="1" t="str">
        <f t="shared" si="54"/>
        <v/>
      </c>
      <c r="P109" s="35" t="str">
        <f t="shared" si="55"/>
        <v/>
      </c>
      <c r="Q109" s="35" t="str">
        <f t="shared" si="57"/>
        <v/>
      </c>
      <c r="R109" s="6">
        <f t="shared" si="58"/>
        <v>0</v>
      </c>
      <c r="S109" s="6">
        <f>IF(AND(D109&lt;=L$4,P109&lt;&gt;"Y"),IF(N109&lt;VLOOKUP(O109,Runners!A$5:CY$183,S$1,FALSE),IF(Y$2="zero",0,Y$2),0),0)</f>
        <v>0</v>
      </c>
      <c r="T109" s="6">
        <f t="shared" si="59"/>
        <v>0</v>
      </c>
      <c r="U109" s="2"/>
      <c r="V109" s="2" t="str">
        <f>IF(O109&lt;&gt;"",VLOOKUP(O109,Runners!DE$5:DR$183,V$1,FALSE),"")</f>
        <v/>
      </c>
      <c r="W109" s="19" t="str">
        <f t="shared" si="60"/>
        <v/>
      </c>
    </row>
    <row r="110" spans="1:23" x14ac:dyDescent="0.25">
      <c r="C110" s="3"/>
      <c r="D110" s="6">
        <f t="shared" si="51"/>
        <v>107</v>
      </c>
      <c r="E110" s="2"/>
      <c r="F110" s="2">
        <f t="shared" si="61"/>
        <v>0</v>
      </c>
      <c r="J110" s="1">
        <f t="shared" si="56"/>
        <v>0</v>
      </c>
      <c r="M110" s="8" t="str">
        <f t="shared" si="52"/>
        <v/>
      </c>
      <c r="N110" s="8" t="str">
        <f t="shared" si="53"/>
        <v/>
      </c>
      <c r="O110" s="1" t="str">
        <f t="shared" si="54"/>
        <v/>
      </c>
      <c r="P110" s="35" t="str">
        <f t="shared" si="55"/>
        <v/>
      </c>
      <c r="Q110" s="35" t="str">
        <f t="shared" si="57"/>
        <v/>
      </c>
      <c r="R110" s="6">
        <f t="shared" si="58"/>
        <v>0</v>
      </c>
      <c r="S110" s="6">
        <f>IF(AND(D110&lt;=L$4,P110&lt;&gt;"Y"),IF(N110&lt;VLOOKUP(O110,Runners!A$5:CY$183,S$1,FALSE),IF(Y$2="zero",0,Y$2),0),0)</f>
        <v>0</v>
      </c>
      <c r="T110" s="6">
        <f t="shared" si="59"/>
        <v>0</v>
      </c>
      <c r="U110" s="2"/>
      <c r="V110" s="2" t="str">
        <f>IF(O110&lt;&gt;"",VLOOKUP(O110,Runners!DE$5:DR$183,V$1,FALSE),"")</f>
        <v/>
      </c>
      <c r="W110" s="19" t="str">
        <f t="shared" si="60"/>
        <v/>
      </c>
    </row>
    <row r="111" spans="1:23" x14ac:dyDescent="0.25">
      <c r="C111" s="3"/>
      <c r="D111" s="6">
        <f t="shared" si="51"/>
        <v>108</v>
      </c>
      <c r="E111" s="2"/>
      <c r="F111" s="2">
        <f t="shared" si="61"/>
        <v>0</v>
      </c>
      <c r="J111" s="1">
        <f t="shared" si="56"/>
        <v>0</v>
      </c>
      <c r="M111" s="8" t="str">
        <f t="shared" si="52"/>
        <v/>
      </c>
      <c r="N111" s="8" t="str">
        <f t="shared" si="53"/>
        <v/>
      </c>
      <c r="O111" s="1" t="str">
        <f t="shared" si="54"/>
        <v/>
      </c>
      <c r="P111" s="35" t="str">
        <f t="shared" si="55"/>
        <v/>
      </c>
      <c r="Q111" s="35" t="str">
        <f t="shared" si="57"/>
        <v/>
      </c>
      <c r="R111" s="6">
        <f t="shared" si="58"/>
        <v>0</v>
      </c>
      <c r="S111" s="6">
        <f>IF(AND(D111&lt;=L$4,P111&lt;&gt;"Y"),IF(N111&lt;VLOOKUP(O111,Runners!A$5:CY$183,S$1,FALSE),IF(Y$2="zero",0,Y$2),0),0)</f>
        <v>0</v>
      </c>
      <c r="T111" s="6">
        <f t="shared" si="59"/>
        <v>0</v>
      </c>
      <c r="U111" s="2"/>
      <c r="V111" s="2" t="str">
        <f>IF(O111&lt;&gt;"",VLOOKUP(O111,Runners!DE$5:DR$183,V$1,FALSE),"")</f>
        <v/>
      </c>
      <c r="W111" s="19" t="str">
        <f t="shared" si="60"/>
        <v/>
      </c>
    </row>
    <row r="112" spans="1:23" x14ac:dyDescent="0.25">
      <c r="C112" s="3"/>
      <c r="D112" s="6">
        <f t="shared" si="51"/>
        <v>109</v>
      </c>
      <c r="E112" s="2"/>
      <c r="F112" s="2">
        <f t="shared" si="61"/>
        <v>0</v>
      </c>
      <c r="J112" s="1">
        <f t="shared" si="56"/>
        <v>0</v>
      </c>
      <c r="M112" s="8" t="str">
        <f t="shared" si="52"/>
        <v/>
      </c>
      <c r="N112" s="8" t="str">
        <f t="shared" si="53"/>
        <v/>
      </c>
      <c r="O112" s="1" t="str">
        <f t="shared" si="54"/>
        <v/>
      </c>
      <c r="P112" s="35" t="str">
        <f t="shared" si="55"/>
        <v/>
      </c>
      <c r="Q112" s="35" t="str">
        <f t="shared" si="57"/>
        <v/>
      </c>
      <c r="R112" s="6">
        <f t="shared" si="58"/>
        <v>0</v>
      </c>
      <c r="S112" s="6">
        <f>IF(AND(D112&lt;=L$4,P112&lt;&gt;"Y"),IF(N112&lt;VLOOKUP(O112,Runners!A$5:CY$183,S$1,FALSE),IF(Y$2="zero",0,Y$2),0),0)</f>
        <v>0</v>
      </c>
      <c r="T112" s="6">
        <f t="shared" si="59"/>
        <v>0</v>
      </c>
      <c r="U112" s="2"/>
      <c r="V112" s="2" t="str">
        <f>IF(O112&lt;&gt;"",VLOOKUP(O112,Runners!DE$5:DR$183,V$1,FALSE),"")</f>
        <v/>
      </c>
      <c r="W112" s="19" t="str">
        <f t="shared" si="60"/>
        <v/>
      </c>
    </row>
    <row r="113" spans="2:23" x14ac:dyDescent="0.25">
      <c r="C113" s="3"/>
      <c r="D113" s="6">
        <f t="shared" si="51"/>
        <v>110</v>
      </c>
      <c r="E113" s="2"/>
      <c r="F113" s="2">
        <f t="shared" si="61"/>
        <v>0</v>
      </c>
      <c r="J113" s="1">
        <f t="shared" si="56"/>
        <v>0</v>
      </c>
      <c r="M113" s="8" t="str">
        <f t="shared" si="52"/>
        <v/>
      </c>
      <c r="N113" s="8" t="str">
        <f t="shared" si="53"/>
        <v/>
      </c>
      <c r="O113" s="1" t="str">
        <f t="shared" si="54"/>
        <v/>
      </c>
      <c r="P113" s="35" t="str">
        <f t="shared" si="55"/>
        <v/>
      </c>
      <c r="Q113" s="35" t="str">
        <f t="shared" si="57"/>
        <v/>
      </c>
      <c r="R113" s="6">
        <f t="shared" si="58"/>
        <v>0</v>
      </c>
      <c r="S113" s="6">
        <f>IF(AND(D113&lt;=L$4,P113&lt;&gt;"Y"),IF(N113&lt;VLOOKUP(O113,Runners!A$5:CY$183,S$1,FALSE),IF(Y$2="zero",0,Y$2),0),0)</f>
        <v>0</v>
      </c>
      <c r="T113" s="6">
        <f t="shared" si="59"/>
        <v>0</v>
      </c>
      <c r="U113" s="2"/>
      <c r="V113" s="2" t="str">
        <f>IF(O113&lt;&gt;"",VLOOKUP(O113,Runners!DE$5:DR$183,V$1,FALSE),"")</f>
        <v/>
      </c>
      <c r="W113" s="19" t="str">
        <f t="shared" si="60"/>
        <v/>
      </c>
    </row>
    <row r="114" spans="2:23" x14ac:dyDescent="0.25">
      <c r="C114" s="3"/>
      <c r="D114" s="6">
        <f t="shared" si="51"/>
        <v>111</v>
      </c>
      <c r="E114" s="2"/>
      <c r="F114" s="2">
        <f t="shared" si="61"/>
        <v>0</v>
      </c>
      <c r="J114" s="1">
        <f t="shared" si="56"/>
        <v>0</v>
      </c>
      <c r="M114" s="8" t="str">
        <f t="shared" si="52"/>
        <v/>
      </c>
      <c r="N114" s="8" t="str">
        <f t="shared" si="53"/>
        <v/>
      </c>
      <c r="O114" s="1" t="str">
        <f t="shared" si="54"/>
        <v/>
      </c>
      <c r="P114" s="35" t="str">
        <f t="shared" si="55"/>
        <v/>
      </c>
      <c r="Q114" s="35" t="str">
        <f t="shared" si="57"/>
        <v/>
      </c>
      <c r="R114" s="6">
        <f t="shared" si="58"/>
        <v>0</v>
      </c>
      <c r="S114" s="6">
        <f>IF(AND(D114&lt;=L$4,P114&lt;&gt;"Y"),IF(N114&lt;VLOOKUP(O114,Runners!A$5:CY$183,S$1,FALSE),IF(Y$2="zero",0,Y$2),0),0)</f>
        <v>0</v>
      </c>
      <c r="T114" s="6">
        <f t="shared" si="59"/>
        <v>0</v>
      </c>
      <c r="U114" s="2"/>
      <c r="V114" s="2" t="str">
        <f>IF(O114&lt;&gt;"",VLOOKUP(O114,Runners!DE$5:DR$183,V$1,FALSE),"")</f>
        <v/>
      </c>
      <c r="W114" s="19" t="str">
        <f t="shared" si="60"/>
        <v/>
      </c>
    </row>
    <row r="115" spans="2:23" x14ac:dyDescent="0.25">
      <c r="C115" s="3"/>
      <c r="D115" s="6">
        <f t="shared" si="51"/>
        <v>112</v>
      </c>
      <c r="E115" s="2"/>
      <c r="F115" s="2">
        <f t="shared" si="61"/>
        <v>0</v>
      </c>
      <c r="J115" s="1">
        <f t="shared" si="56"/>
        <v>0</v>
      </c>
      <c r="M115" s="8" t="str">
        <f t="shared" si="52"/>
        <v/>
      </c>
      <c r="N115" s="8" t="str">
        <f t="shared" si="53"/>
        <v/>
      </c>
      <c r="O115" s="1" t="str">
        <f t="shared" si="54"/>
        <v/>
      </c>
      <c r="P115" s="35" t="str">
        <f t="shared" si="55"/>
        <v/>
      </c>
      <c r="Q115" s="35" t="str">
        <f t="shared" si="57"/>
        <v/>
      </c>
      <c r="R115" s="6">
        <f t="shared" si="58"/>
        <v>0</v>
      </c>
      <c r="S115" s="6">
        <f>IF(AND(D115&lt;=L$4,P115&lt;&gt;"Y"),IF(N115&lt;VLOOKUP(O115,Runners!A$5:CY$183,S$1,FALSE),IF(Y$2="zero",0,Y$2),0),0)</f>
        <v>0</v>
      </c>
      <c r="T115" s="6">
        <f t="shared" si="59"/>
        <v>0</v>
      </c>
      <c r="U115" s="2"/>
      <c r="V115" s="2" t="str">
        <f>IF(O115&lt;&gt;"",VLOOKUP(O115,Runners!DE$5:DR$183,V$1,FALSE),"")</f>
        <v/>
      </c>
      <c r="W115" s="19" t="str">
        <f t="shared" si="60"/>
        <v/>
      </c>
    </row>
    <row r="116" spans="2:23" x14ac:dyDescent="0.25">
      <c r="C116" s="3"/>
      <c r="D116" s="6">
        <f t="shared" si="51"/>
        <v>113</v>
      </c>
      <c r="E116" s="2"/>
      <c r="F116" s="2">
        <f t="shared" si="61"/>
        <v>0</v>
      </c>
      <c r="J116" s="1">
        <f t="shared" si="56"/>
        <v>0</v>
      </c>
      <c r="M116" s="8" t="str">
        <f t="shared" si="52"/>
        <v/>
      </c>
      <c r="N116" s="8" t="str">
        <f t="shared" si="53"/>
        <v/>
      </c>
      <c r="O116" s="1" t="str">
        <f t="shared" si="54"/>
        <v/>
      </c>
      <c r="P116" s="35" t="str">
        <f t="shared" si="55"/>
        <v/>
      </c>
      <c r="Q116" s="35" t="str">
        <f t="shared" si="57"/>
        <v/>
      </c>
      <c r="R116" s="6">
        <f t="shared" si="58"/>
        <v>0</v>
      </c>
      <c r="S116" s="6">
        <f>IF(AND(D116&lt;=L$4,P116&lt;&gt;"Y"),IF(N116&lt;VLOOKUP(O116,Runners!A$5:CY$183,S$1,FALSE),IF(Y$2="zero",0,Y$2),0),0)</f>
        <v>0</v>
      </c>
      <c r="T116" s="6">
        <f t="shared" si="59"/>
        <v>0</v>
      </c>
      <c r="U116" s="2"/>
      <c r="V116" s="2" t="str">
        <f>IF(O116&lt;&gt;"",VLOOKUP(O116,Runners!DE$5:DR$183,V$1,FALSE),"")</f>
        <v/>
      </c>
      <c r="W116" s="19" t="str">
        <f t="shared" si="60"/>
        <v/>
      </c>
    </row>
    <row r="117" spans="2:23" x14ac:dyDescent="0.25">
      <c r="B117" s="3"/>
      <c r="C117" s="3"/>
      <c r="D117" s="6">
        <f t="shared" si="51"/>
        <v>114</v>
      </c>
      <c r="E117" s="2"/>
      <c r="F117" s="2">
        <f t="shared" si="61"/>
        <v>0</v>
      </c>
      <c r="J117" s="1">
        <f t="shared" si="56"/>
        <v>0</v>
      </c>
      <c r="M117" s="8" t="str">
        <f t="shared" si="52"/>
        <v/>
      </c>
      <c r="N117" s="8" t="str">
        <f t="shared" si="53"/>
        <v/>
      </c>
      <c r="O117" s="1" t="str">
        <f t="shared" si="54"/>
        <v/>
      </c>
      <c r="P117" s="35" t="str">
        <f t="shared" si="55"/>
        <v/>
      </c>
      <c r="Q117" s="35" t="str">
        <f t="shared" si="57"/>
        <v/>
      </c>
      <c r="R117" s="6">
        <f t="shared" si="58"/>
        <v>0</v>
      </c>
      <c r="S117" s="6">
        <f>IF(AND(D117&lt;=L$4,P117&lt;&gt;"Y"),IF(N117&lt;VLOOKUP(O117,Runners!A$5:CY$183,S$1,FALSE),IF(Y$2="zero",0,Y$2),0),0)</f>
        <v>0</v>
      </c>
      <c r="T117" s="6">
        <f t="shared" si="59"/>
        <v>0</v>
      </c>
      <c r="U117" s="2"/>
      <c r="V117" s="2" t="str">
        <f>IF(O117&lt;&gt;"",VLOOKUP(O117,Runners!DE$5:DR$183,V$1,FALSE),"")</f>
        <v/>
      </c>
      <c r="W117" s="19" t="str">
        <f t="shared" si="60"/>
        <v/>
      </c>
    </row>
    <row r="118" spans="2:23" x14ac:dyDescent="0.25">
      <c r="C118" s="3"/>
      <c r="D118" s="6">
        <f t="shared" si="51"/>
        <v>115</v>
      </c>
      <c r="E118" s="2"/>
      <c r="F118" s="2">
        <f t="shared" si="61"/>
        <v>0</v>
      </c>
      <c r="J118" s="1">
        <f t="shared" si="56"/>
        <v>0</v>
      </c>
      <c r="M118" s="8" t="str">
        <f t="shared" si="52"/>
        <v/>
      </c>
      <c r="N118" s="8" t="str">
        <f t="shared" si="53"/>
        <v/>
      </c>
      <c r="O118" s="1" t="str">
        <f t="shared" si="54"/>
        <v/>
      </c>
      <c r="P118" s="35" t="str">
        <f t="shared" si="55"/>
        <v/>
      </c>
      <c r="Q118" s="35" t="str">
        <f t="shared" si="57"/>
        <v/>
      </c>
      <c r="R118" s="6">
        <f t="shared" si="58"/>
        <v>0</v>
      </c>
      <c r="S118" s="6">
        <f>IF(AND(D118&lt;=L$4,P118&lt;&gt;"Y"),IF(N118&lt;VLOOKUP(O118,Runners!A$5:CY$183,S$1,FALSE),IF(Y$2="zero",0,Y$2),0),0)</f>
        <v>0</v>
      </c>
      <c r="T118" s="6">
        <f t="shared" si="59"/>
        <v>0</v>
      </c>
      <c r="U118" s="2"/>
      <c r="V118" s="2" t="str">
        <f>IF(O118&lt;&gt;"",VLOOKUP(O118,Runners!DE$5:DR$183,V$1,FALSE),"")</f>
        <v/>
      </c>
      <c r="W118" s="19" t="str">
        <f t="shared" si="60"/>
        <v/>
      </c>
    </row>
    <row r="119" spans="2:23" x14ac:dyDescent="0.25">
      <c r="C119" s="3"/>
      <c r="D119" s="6">
        <f t="shared" si="51"/>
        <v>116</v>
      </c>
      <c r="E119" s="2"/>
      <c r="F119" s="2">
        <f t="shared" si="61"/>
        <v>0</v>
      </c>
      <c r="J119" s="1">
        <f t="shared" si="56"/>
        <v>0</v>
      </c>
      <c r="M119" s="8" t="str">
        <f t="shared" si="52"/>
        <v/>
      </c>
      <c r="N119" s="8" t="str">
        <f t="shared" si="53"/>
        <v/>
      </c>
      <c r="O119" s="1" t="str">
        <f t="shared" si="54"/>
        <v/>
      </c>
      <c r="P119" s="35" t="str">
        <f t="shared" si="55"/>
        <v/>
      </c>
      <c r="Q119" s="35" t="str">
        <f t="shared" si="57"/>
        <v/>
      </c>
      <c r="R119" s="6">
        <f t="shared" si="58"/>
        <v>0</v>
      </c>
      <c r="S119" s="6">
        <f>IF(AND(D119&lt;=L$4,P119&lt;&gt;"Y"),IF(N119&lt;VLOOKUP(O119,Runners!A$5:CY$183,S$1,FALSE),IF(Y$2="zero",0,Y$2),0),0)</f>
        <v>0</v>
      </c>
      <c r="T119" s="6">
        <f t="shared" si="59"/>
        <v>0</v>
      </c>
      <c r="U119" s="2"/>
      <c r="V119" s="2" t="str">
        <f>IF(O119&lt;&gt;"",VLOOKUP(O119,Runners!DE$5:DR$183,V$1,FALSE),"")</f>
        <v/>
      </c>
      <c r="W119" s="19" t="str">
        <f t="shared" si="60"/>
        <v/>
      </c>
    </row>
    <row r="120" spans="2:23" x14ac:dyDescent="0.25">
      <c r="C120" s="3"/>
      <c r="D120" s="6">
        <f t="shared" si="51"/>
        <v>117</v>
      </c>
      <c r="E120" s="2"/>
      <c r="F120" s="2">
        <f t="shared" si="61"/>
        <v>0</v>
      </c>
      <c r="J120" s="1">
        <f t="shared" si="56"/>
        <v>0</v>
      </c>
      <c r="M120" s="8" t="str">
        <f t="shared" si="52"/>
        <v/>
      </c>
      <c r="N120" s="8" t="str">
        <f t="shared" si="53"/>
        <v/>
      </c>
      <c r="O120" s="1" t="str">
        <f t="shared" si="54"/>
        <v/>
      </c>
      <c r="P120" s="35" t="str">
        <f t="shared" si="55"/>
        <v/>
      </c>
      <c r="Q120" s="35" t="str">
        <f t="shared" si="57"/>
        <v/>
      </c>
      <c r="R120" s="6">
        <f t="shared" si="58"/>
        <v>0</v>
      </c>
      <c r="S120" s="6">
        <f>IF(AND(D120&lt;=L$4,P120&lt;&gt;"Y"),IF(N120&lt;VLOOKUP(O120,Runners!A$5:CY$183,S$1,FALSE),IF(Y$2="zero",0,Y$2),0),0)</f>
        <v>0</v>
      </c>
      <c r="T120" s="6">
        <f t="shared" si="59"/>
        <v>0</v>
      </c>
      <c r="U120" s="2"/>
      <c r="V120" s="2" t="str">
        <f>IF(O120&lt;&gt;"",VLOOKUP(O120,Runners!DE$5:DR$183,V$1,FALSE),"")</f>
        <v/>
      </c>
      <c r="W120" s="19" t="str">
        <f t="shared" si="60"/>
        <v/>
      </c>
    </row>
    <row r="121" spans="2:23" x14ac:dyDescent="0.25">
      <c r="C121" s="3"/>
      <c r="D121" s="6">
        <f t="shared" si="51"/>
        <v>118</v>
      </c>
      <c r="E121" s="2"/>
      <c r="F121" s="2">
        <f t="shared" si="61"/>
        <v>0</v>
      </c>
      <c r="J121" s="1">
        <f t="shared" si="56"/>
        <v>0</v>
      </c>
      <c r="M121" s="8" t="str">
        <f t="shared" si="52"/>
        <v/>
      </c>
      <c r="N121" s="8" t="str">
        <f t="shared" si="53"/>
        <v/>
      </c>
      <c r="O121" s="1" t="str">
        <f t="shared" si="54"/>
        <v/>
      </c>
      <c r="P121" s="35" t="str">
        <f t="shared" si="55"/>
        <v/>
      </c>
      <c r="Q121" s="35" t="str">
        <f t="shared" si="57"/>
        <v/>
      </c>
      <c r="R121" s="6">
        <f t="shared" si="58"/>
        <v>0</v>
      </c>
      <c r="S121" s="6">
        <f>IF(AND(D121&lt;=L$4,P121&lt;&gt;"Y"),IF(N121&lt;VLOOKUP(O121,Runners!A$5:CY$183,S$1,FALSE),IF(Y$2="zero",0,Y$2),0),0)</f>
        <v>0</v>
      </c>
      <c r="T121" s="6">
        <f t="shared" si="59"/>
        <v>0</v>
      </c>
      <c r="U121" s="2"/>
      <c r="V121" s="2" t="str">
        <f>IF(O121&lt;&gt;"",VLOOKUP(O121,Runners!DE$5:DR$183,V$1,FALSE),"")</f>
        <v/>
      </c>
      <c r="W121" s="19" t="str">
        <f t="shared" si="60"/>
        <v/>
      </c>
    </row>
    <row r="122" spans="2:23" x14ac:dyDescent="0.25">
      <c r="C122" s="3"/>
      <c r="D122" s="6">
        <f t="shared" si="51"/>
        <v>119</v>
      </c>
      <c r="E122" s="2"/>
      <c r="F122" s="2">
        <f t="shared" si="61"/>
        <v>0</v>
      </c>
      <c r="J122" s="1">
        <f t="shared" si="56"/>
        <v>0</v>
      </c>
      <c r="M122" s="8" t="str">
        <f t="shared" si="52"/>
        <v/>
      </c>
      <c r="N122" s="8" t="str">
        <f t="shared" si="53"/>
        <v/>
      </c>
      <c r="O122" s="1" t="str">
        <f t="shared" si="54"/>
        <v/>
      </c>
      <c r="P122" s="35" t="str">
        <f t="shared" si="55"/>
        <v/>
      </c>
      <c r="Q122" s="35" t="str">
        <f t="shared" si="57"/>
        <v/>
      </c>
      <c r="R122" s="6">
        <f t="shared" si="58"/>
        <v>0</v>
      </c>
      <c r="S122" s="6">
        <f>IF(AND(D122&lt;=L$4,P122&lt;&gt;"Y"),IF(N122&lt;VLOOKUP(O122,Runners!A$5:CY$183,S$1,FALSE),IF(Y$2="zero",0,Y$2),0),0)</f>
        <v>0</v>
      </c>
      <c r="T122" s="6">
        <f t="shared" si="59"/>
        <v>0</v>
      </c>
      <c r="U122" s="2"/>
      <c r="V122" s="2" t="str">
        <f>IF(O122&lt;&gt;"",VLOOKUP(O122,Runners!DE$5:DR$183,V$1,FALSE),"")</f>
        <v/>
      </c>
      <c r="W122" s="19" t="str">
        <f t="shared" si="60"/>
        <v/>
      </c>
    </row>
    <row r="123" spans="2:23" x14ac:dyDescent="0.25">
      <c r="C123" s="3"/>
      <c r="D123" s="6">
        <f t="shared" si="51"/>
        <v>120</v>
      </c>
      <c r="E123" s="2"/>
      <c r="F123" s="2">
        <f t="shared" si="61"/>
        <v>0</v>
      </c>
      <c r="J123" s="1">
        <f t="shared" si="56"/>
        <v>0</v>
      </c>
      <c r="M123" s="8" t="str">
        <f t="shared" si="52"/>
        <v/>
      </c>
      <c r="N123" s="8" t="str">
        <f t="shared" si="53"/>
        <v/>
      </c>
      <c r="O123" s="1" t="str">
        <f t="shared" si="54"/>
        <v/>
      </c>
      <c r="P123" s="35" t="str">
        <f t="shared" si="55"/>
        <v/>
      </c>
      <c r="Q123" s="35" t="str">
        <f t="shared" si="57"/>
        <v/>
      </c>
      <c r="R123" s="6">
        <f t="shared" si="58"/>
        <v>0</v>
      </c>
      <c r="S123" s="6">
        <f>IF(AND(D123&lt;=L$4,P123&lt;&gt;"Y"),IF(N123&lt;VLOOKUP(O123,Runners!A$5:CY$183,S$1,FALSE),IF(Y$2="zero",0,Y$2),0),0)</f>
        <v>0</v>
      </c>
      <c r="T123" s="6">
        <f t="shared" si="59"/>
        <v>0</v>
      </c>
      <c r="U123" s="2"/>
      <c r="V123" s="2" t="str">
        <f>IF(O123&lt;&gt;"",VLOOKUP(O123,Runners!DE$5:DR$183,V$1,FALSE),"")</f>
        <v/>
      </c>
      <c r="W123" s="19" t="str">
        <f t="shared" si="60"/>
        <v/>
      </c>
    </row>
    <row r="124" spans="2:23" x14ac:dyDescent="0.25">
      <c r="C124" s="3"/>
      <c r="D124" s="6">
        <f t="shared" si="51"/>
        <v>121</v>
      </c>
      <c r="E124" s="2"/>
      <c r="F124" s="2">
        <f t="shared" si="61"/>
        <v>0</v>
      </c>
      <c r="J124" s="1">
        <f t="shared" si="56"/>
        <v>0</v>
      </c>
      <c r="M124" s="8" t="str">
        <f t="shared" si="52"/>
        <v/>
      </c>
      <c r="N124" s="8" t="str">
        <f t="shared" si="53"/>
        <v/>
      </c>
      <c r="O124" s="1" t="str">
        <f t="shared" si="54"/>
        <v/>
      </c>
      <c r="P124" s="35" t="str">
        <f t="shared" si="55"/>
        <v/>
      </c>
      <c r="Q124" s="35" t="str">
        <f t="shared" si="57"/>
        <v/>
      </c>
      <c r="R124" s="6">
        <f t="shared" si="58"/>
        <v>0</v>
      </c>
      <c r="S124" s="6">
        <f>IF(AND(D124&lt;=L$4,P124&lt;&gt;"Y"),IF(N124&lt;VLOOKUP(O124,Runners!A$5:CY$183,S$1,FALSE),IF(Y$2="zero",0,Y$2),0),0)</f>
        <v>0</v>
      </c>
      <c r="T124" s="6">
        <f t="shared" si="59"/>
        <v>0</v>
      </c>
      <c r="U124" s="2"/>
      <c r="V124" s="2" t="str">
        <f>IF(O124&lt;&gt;"",VLOOKUP(O124,Runners!DE$5:DR$183,V$1,FALSE),"")</f>
        <v/>
      </c>
      <c r="W124" s="19" t="str">
        <f t="shared" si="60"/>
        <v/>
      </c>
    </row>
    <row r="125" spans="2:23" x14ac:dyDescent="0.25">
      <c r="C125" s="3"/>
      <c r="D125" s="6">
        <f t="shared" si="51"/>
        <v>122</v>
      </c>
      <c r="E125" s="2"/>
      <c r="F125" s="2">
        <f t="shared" si="61"/>
        <v>0</v>
      </c>
      <c r="J125" s="1">
        <f t="shared" si="56"/>
        <v>0</v>
      </c>
      <c r="M125" s="8" t="str">
        <f t="shared" si="52"/>
        <v/>
      </c>
      <c r="N125" s="8" t="str">
        <f t="shared" si="53"/>
        <v/>
      </c>
      <c r="O125" s="1" t="str">
        <f t="shared" si="54"/>
        <v/>
      </c>
      <c r="P125" s="35" t="str">
        <f t="shared" si="55"/>
        <v/>
      </c>
      <c r="Q125" s="35" t="str">
        <f t="shared" si="57"/>
        <v/>
      </c>
      <c r="R125" s="6">
        <f t="shared" si="58"/>
        <v>0</v>
      </c>
      <c r="S125" s="6">
        <f>IF(AND(D125&lt;=L$4,P125&lt;&gt;"Y"),IF(N125&lt;VLOOKUP(O125,Runners!A$5:CY$183,S$1,FALSE),IF(Y$2="zero",0,Y$2),0),0)</f>
        <v>0</v>
      </c>
      <c r="T125" s="6">
        <f t="shared" si="59"/>
        <v>0</v>
      </c>
      <c r="U125" s="2"/>
      <c r="V125" s="2" t="str">
        <f>IF(O125&lt;&gt;"",VLOOKUP(O125,Runners!DE$5:DR$183,V$1,FALSE),"")</f>
        <v/>
      </c>
      <c r="W125" s="19" t="str">
        <f t="shared" si="60"/>
        <v/>
      </c>
    </row>
    <row r="126" spans="2:23" x14ac:dyDescent="0.25">
      <c r="B126" s="3"/>
      <c r="C126" s="3"/>
      <c r="D126" s="6">
        <f t="shared" si="51"/>
        <v>123</v>
      </c>
      <c r="E126" s="2"/>
      <c r="F126" s="2">
        <f t="shared" si="61"/>
        <v>0</v>
      </c>
      <c r="J126" s="1">
        <f t="shared" si="56"/>
        <v>0</v>
      </c>
      <c r="M126" s="8" t="str">
        <f t="shared" si="52"/>
        <v/>
      </c>
      <c r="N126" s="8" t="str">
        <f t="shared" si="53"/>
        <v/>
      </c>
      <c r="O126" s="1" t="str">
        <f t="shared" si="54"/>
        <v/>
      </c>
      <c r="P126" s="35" t="str">
        <f t="shared" si="55"/>
        <v/>
      </c>
      <c r="Q126" s="35" t="str">
        <f t="shared" si="57"/>
        <v/>
      </c>
      <c r="R126" s="6">
        <f t="shared" si="58"/>
        <v>0</v>
      </c>
      <c r="S126" s="6">
        <f>IF(AND(D126&lt;=L$4,P126&lt;&gt;"Y"),IF(N126&lt;VLOOKUP(O126,Runners!A$5:CY$183,S$1,FALSE),IF(Y$2="zero",0,Y$2),0),0)</f>
        <v>0</v>
      </c>
      <c r="T126" s="6">
        <f t="shared" si="59"/>
        <v>0</v>
      </c>
      <c r="U126" s="2"/>
      <c r="V126" s="2" t="str">
        <f>IF(O126&lt;&gt;"",VLOOKUP(O126,Runners!DE$5:DR$183,V$1,FALSE),"")</f>
        <v/>
      </c>
      <c r="W126" s="19" t="str">
        <f t="shared" si="60"/>
        <v/>
      </c>
    </row>
    <row r="127" spans="2:23" x14ac:dyDescent="0.25">
      <c r="B127" s="3"/>
      <c r="C127" s="3"/>
      <c r="D127" s="6">
        <f t="shared" si="51"/>
        <v>124</v>
      </c>
      <c r="E127" s="2"/>
      <c r="F127" s="2">
        <f t="shared" si="61"/>
        <v>0</v>
      </c>
      <c r="J127" s="1">
        <f t="shared" si="56"/>
        <v>0</v>
      </c>
      <c r="M127" s="8" t="str">
        <f t="shared" si="52"/>
        <v/>
      </c>
      <c r="N127" s="8" t="str">
        <f t="shared" si="53"/>
        <v/>
      </c>
      <c r="O127" s="1" t="str">
        <f t="shared" si="54"/>
        <v/>
      </c>
      <c r="P127" s="35" t="str">
        <f t="shared" si="55"/>
        <v/>
      </c>
      <c r="Q127" s="35" t="str">
        <f t="shared" si="57"/>
        <v/>
      </c>
      <c r="R127" s="6">
        <f t="shared" si="58"/>
        <v>0</v>
      </c>
      <c r="S127" s="6">
        <f>IF(AND(D127&lt;=L$4,P127&lt;&gt;"Y"),IF(N127&lt;VLOOKUP(O127,Runners!A$5:CY$183,S$1,FALSE),IF(Y$2="zero",0,Y$2),0),0)</f>
        <v>0</v>
      </c>
      <c r="T127" s="6">
        <f t="shared" si="59"/>
        <v>0</v>
      </c>
      <c r="U127" s="2"/>
      <c r="V127" s="2" t="str">
        <f>IF(O127&lt;&gt;"",VLOOKUP(O127,Runners!DE$5:DR$183,V$1,FALSE),"")</f>
        <v/>
      </c>
      <c r="W127" s="19" t="str">
        <f t="shared" si="60"/>
        <v/>
      </c>
    </row>
    <row r="128" spans="2:23" x14ac:dyDescent="0.25">
      <c r="C128" s="3"/>
      <c r="D128" s="6">
        <f t="shared" si="51"/>
        <v>125</v>
      </c>
      <c r="E128" s="2"/>
      <c r="F128" s="2">
        <f t="shared" si="61"/>
        <v>0</v>
      </c>
      <c r="J128" s="1">
        <f t="shared" si="56"/>
        <v>0</v>
      </c>
      <c r="M128" s="8" t="str">
        <f t="shared" si="52"/>
        <v/>
      </c>
      <c r="N128" s="8" t="str">
        <f t="shared" si="53"/>
        <v/>
      </c>
      <c r="O128" s="1" t="str">
        <f t="shared" si="54"/>
        <v/>
      </c>
      <c r="P128" s="35" t="str">
        <f t="shared" si="55"/>
        <v/>
      </c>
      <c r="Q128" s="35" t="str">
        <f t="shared" si="57"/>
        <v/>
      </c>
      <c r="R128" s="6">
        <f t="shared" si="58"/>
        <v>0</v>
      </c>
      <c r="S128" s="6">
        <f>IF(AND(D128&lt;=L$4,P128&lt;&gt;"Y"),IF(N128&lt;VLOOKUP(O128,Runners!A$5:CY$183,S$1,FALSE),IF(Y$2="zero",0,Y$2),0),0)</f>
        <v>0</v>
      </c>
      <c r="T128" s="6">
        <f t="shared" si="59"/>
        <v>0</v>
      </c>
      <c r="U128" s="2"/>
      <c r="V128" s="2" t="str">
        <f>IF(O128&lt;&gt;"",VLOOKUP(O128,Runners!DE$5:DR$183,V$1,FALSE),"")</f>
        <v/>
      </c>
      <c r="W128" s="19" t="str">
        <f t="shared" si="60"/>
        <v/>
      </c>
    </row>
    <row r="129" spans="1:23" x14ac:dyDescent="0.25">
      <c r="C129" s="3"/>
      <c r="D129" s="6">
        <f t="shared" si="51"/>
        <v>126</v>
      </c>
      <c r="E129" s="2"/>
      <c r="F129" s="2">
        <f t="shared" si="61"/>
        <v>0</v>
      </c>
      <c r="J129" s="1">
        <f t="shared" si="56"/>
        <v>0</v>
      </c>
      <c r="M129" s="8" t="str">
        <f t="shared" si="52"/>
        <v/>
      </c>
      <c r="N129" s="8" t="str">
        <f t="shared" si="53"/>
        <v/>
      </c>
      <c r="O129" s="1" t="str">
        <f t="shared" si="54"/>
        <v/>
      </c>
      <c r="P129" s="35" t="str">
        <f t="shared" si="55"/>
        <v/>
      </c>
      <c r="Q129" s="35" t="str">
        <f t="shared" si="57"/>
        <v/>
      </c>
      <c r="R129" s="6">
        <f t="shared" si="58"/>
        <v>0</v>
      </c>
      <c r="S129" s="6">
        <f>IF(AND(D129&lt;=L$4,P129&lt;&gt;"Y"),IF(N129&lt;VLOOKUP(O129,Runners!A$5:CY$183,S$1,FALSE),IF(Y$2="zero",0,Y$2),0),0)</f>
        <v>0</v>
      </c>
      <c r="T129" s="6">
        <f t="shared" si="59"/>
        <v>0</v>
      </c>
      <c r="U129" s="2"/>
      <c r="V129" s="2" t="str">
        <f>IF(O129&lt;&gt;"",VLOOKUP(O129,Runners!DE$5:DR$183,V$1,FALSE),"")</f>
        <v/>
      </c>
      <c r="W129" s="19" t="str">
        <f t="shared" si="60"/>
        <v/>
      </c>
    </row>
    <row r="130" spans="1:23" x14ac:dyDescent="0.25">
      <c r="B130" s="3"/>
      <c r="C130" s="3"/>
      <c r="D130" s="6">
        <f t="shared" si="51"/>
        <v>127</v>
      </c>
      <c r="E130" s="2"/>
      <c r="F130" s="2">
        <f t="shared" si="61"/>
        <v>0</v>
      </c>
      <c r="J130" s="1">
        <f t="shared" si="56"/>
        <v>0</v>
      </c>
      <c r="M130" s="8" t="str">
        <f t="shared" si="52"/>
        <v/>
      </c>
      <c r="N130" s="8" t="str">
        <f t="shared" si="53"/>
        <v/>
      </c>
      <c r="O130" s="1" t="str">
        <f t="shared" si="54"/>
        <v/>
      </c>
      <c r="P130" s="35" t="str">
        <f t="shared" si="55"/>
        <v/>
      </c>
      <c r="Q130" s="35" t="str">
        <f t="shared" si="57"/>
        <v/>
      </c>
      <c r="R130" s="6">
        <f t="shared" si="58"/>
        <v>0</v>
      </c>
      <c r="S130" s="6">
        <f>IF(AND(D130&lt;=L$4,P130&lt;&gt;"Y"),IF(N130&lt;VLOOKUP(O130,Runners!A$5:CY$183,S$1,FALSE),IF(Y$2="zero",0,Y$2),0),0)</f>
        <v>0</v>
      </c>
      <c r="T130" s="6">
        <f t="shared" si="59"/>
        <v>0</v>
      </c>
      <c r="U130" s="2"/>
      <c r="V130" s="2" t="str">
        <f>IF(O130&lt;&gt;"",VLOOKUP(O130,Runners!DE$5:DR$183,V$1,FALSE),"")</f>
        <v/>
      </c>
      <c r="W130" s="19" t="str">
        <f t="shared" si="60"/>
        <v/>
      </c>
    </row>
    <row r="131" spans="1:23" x14ac:dyDescent="0.25">
      <c r="C131" s="3"/>
      <c r="D131" s="6">
        <f t="shared" si="51"/>
        <v>128</v>
      </c>
      <c r="E131" s="2"/>
      <c r="F131" s="2">
        <f t="shared" si="61"/>
        <v>0</v>
      </c>
      <c r="J131" s="1">
        <f t="shared" si="56"/>
        <v>0</v>
      </c>
      <c r="M131" s="8" t="str">
        <f t="shared" ref="M131:M162" si="62">IF(D131&lt;=L$4,SMALL(E$4:E$207,D131),"")</f>
        <v/>
      </c>
      <c r="N131" s="8" t="str">
        <f t="shared" ref="N131:N162" si="63">IF(D131&lt;=L$4,VLOOKUP(M131,E$4:F$207,2,FALSE),"")</f>
        <v/>
      </c>
      <c r="O131" s="1" t="str">
        <f t="shared" ref="O131:O162" si="64">IF(D131&lt;=L$4,VLOOKUP(M131,E$4:J$207,6,FALSE),"")</f>
        <v/>
      </c>
      <c r="P131" s="35" t="str">
        <f t="shared" ref="P131:P162" si="65">IF(D131&lt;=L$4,VLOOKUP(O131,A$4:B$207,2,FALSE),"")</f>
        <v/>
      </c>
      <c r="Q131" s="35" t="str">
        <f t="shared" si="57"/>
        <v/>
      </c>
      <c r="R131" s="6">
        <f t="shared" si="58"/>
        <v>0</v>
      </c>
      <c r="S131" s="6">
        <f>IF(AND(D131&lt;=L$4,P131&lt;&gt;"Y"),IF(N131&lt;VLOOKUP(O131,Runners!A$5:CY$183,S$1,FALSE),IF(Y$2="zero",0,Y$2),0),0)</f>
        <v>0</v>
      </c>
      <c r="T131" s="6">
        <f t="shared" si="59"/>
        <v>0</v>
      </c>
      <c r="U131" s="2"/>
      <c r="V131" s="2" t="str">
        <f>IF(O131&lt;&gt;"",VLOOKUP(O131,Runners!DE$5:DR$183,V$1,FALSE),"")</f>
        <v/>
      </c>
      <c r="W131" s="19" t="str">
        <f t="shared" si="60"/>
        <v/>
      </c>
    </row>
    <row r="132" spans="1:23" x14ac:dyDescent="0.25">
      <c r="B132" s="3"/>
      <c r="C132" s="3">
        <f>IF(A132&lt;&gt;"",VLOOKUP(A132,Runners!A$5:AX$183,C$1,FALSE),0)</f>
        <v>0</v>
      </c>
      <c r="D132" s="6">
        <f t="shared" si="51"/>
        <v>129</v>
      </c>
      <c r="E132" s="2"/>
      <c r="F132" s="2">
        <f t="shared" ref="F132:F134" si="66">IF(E132&gt;0,E132-C132,0)</f>
        <v>0</v>
      </c>
      <c r="J132" s="1">
        <f t="shared" ref="J132:J134" si="67">A132</f>
        <v>0</v>
      </c>
      <c r="M132" s="8" t="str">
        <f t="shared" si="62"/>
        <v/>
      </c>
      <c r="N132" s="8" t="str">
        <f t="shared" si="63"/>
        <v/>
      </c>
      <c r="O132" s="1" t="str">
        <f t="shared" si="64"/>
        <v/>
      </c>
      <c r="P132" s="35" t="str">
        <f t="shared" si="65"/>
        <v/>
      </c>
      <c r="Q132" s="35" t="str">
        <f t="shared" ref="Q132:Q134" si="68">IF(D132&lt;=L$4,IF(P132="Y",Q131,Q131-1),"")</f>
        <v/>
      </c>
      <c r="R132" s="6">
        <f t="shared" ref="R132:R134" si="69">IF(Q132=Q131,0,IF(Q132&gt;0,Q132,1))</f>
        <v>0</v>
      </c>
      <c r="S132" s="6">
        <f>IF(AND(D132&lt;=L$4,P132&lt;&gt;"Y"),IF(N132&lt;VLOOKUP(O132,Runners!A$5:CY$183,S$1,FALSE),IF(Y$2="zero",0,Y$2),0),0)</f>
        <v>0</v>
      </c>
      <c r="T132" s="6">
        <f t="shared" ref="T132:T134" si="70">IF(AND(D132&lt;=L$4,P132&lt;&gt;"Y"),S132+R132,0)</f>
        <v>0</v>
      </c>
      <c r="U132" s="2"/>
      <c r="V132" s="2" t="str">
        <f>IF(O132&lt;&gt;"",VLOOKUP(O132,Runners!DE$5:DR$183,V$1,FALSE),"")</f>
        <v/>
      </c>
      <c r="W132" s="19" t="str">
        <f t="shared" ref="W132:W134" si="71">IF(O132&lt;&gt;"",(V132-N132)/V132,"")</f>
        <v/>
      </c>
    </row>
    <row r="133" spans="1:23" x14ac:dyDescent="0.25">
      <c r="C133" s="3">
        <f>IF(A133&lt;&gt;"",VLOOKUP(A133,Runners!A$5:AX$183,C$1,FALSE),0)</f>
        <v>0</v>
      </c>
      <c r="D133" s="6">
        <f t="shared" si="51"/>
        <v>130</v>
      </c>
      <c r="E133" s="2"/>
      <c r="F133" s="2">
        <f t="shared" si="66"/>
        <v>0</v>
      </c>
      <c r="J133" s="1">
        <f t="shared" si="67"/>
        <v>0</v>
      </c>
      <c r="M133" s="8" t="str">
        <f t="shared" si="62"/>
        <v/>
      </c>
      <c r="N133" s="8" t="str">
        <f t="shared" si="63"/>
        <v/>
      </c>
      <c r="O133" s="1" t="str">
        <f t="shared" si="64"/>
        <v/>
      </c>
      <c r="P133" s="35" t="str">
        <f t="shared" si="65"/>
        <v/>
      </c>
      <c r="Q133" s="35" t="str">
        <f t="shared" si="68"/>
        <v/>
      </c>
      <c r="R133" s="6">
        <f t="shared" si="69"/>
        <v>0</v>
      </c>
      <c r="S133" s="6">
        <f>IF(AND(D133&lt;=L$4,P133&lt;&gt;"Y"),IF(N133&lt;VLOOKUP(O133,Runners!A$5:CY$183,S$1,FALSE),IF(Y$2="zero",0,Y$2),0),0)</f>
        <v>0</v>
      </c>
      <c r="T133" s="6">
        <f t="shared" si="70"/>
        <v>0</v>
      </c>
      <c r="U133" s="2"/>
      <c r="V133" s="2" t="str">
        <f>IF(O133&lt;&gt;"",VLOOKUP(O133,Runners!DE$5:DR$183,V$1,FALSE),"")</f>
        <v/>
      </c>
      <c r="W133" s="19" t="str">
        <f t="shared" si="71"/>
        <v/>
      </c>
    </row>
    <row r="134" spans="1:23" x14ac:dyDescent="0.25">
      <c r="C134" s="3">
        <f>IF(A134&lt;&gt;"",VLOOKUP(A134,Runners!A$5:AX$183,C$1,FALSE),0)</f>
        <v>0</v>
      </c>
      <c r="D134" s="6">
        <f t="shared" si="51"/>
        <v>131</v>
      </c>
      <c r="E134" s="2"/>
      <c r="F134" s="2">
        <f t="shared" si="66"/>
        <v>0</v>
      </c>
      <c r="J134" s="1">
        <f t="shared" si="67"/>
        <v>0</v>
      </c>
      <c r="M134" s="8" t="str">
        <f t="shared" si="62"/>
        <v/>
      </c>
      <c r="N134" s="8" t="str">
        <f t="shared" si="63"/>
        <v/>
      </c>
      <c r="O134" s="1" t="str">
        <f t="shared" si="64"/>
        <v/>
      </c>
      <c r="P134" s="35" t="str">
        <f t="shared" si="65"/>
        <v/>
      </c>
      <c r="Q134" s="35" t="str">
        <f t="shared" si="68"/>
        <v/>
      </c>
      <c r="R134" s="6">
        <f t="shared" si="69"/>
        <v>0</v>
      </c>
      <c r="S134" s="6">
        <f>IF(AND(D134&lt;=L$4,P134&lt;&gt;"Y"),IF(N134&lt;VLOOKUP(O134,Runners!A$5:CY$183,S$1,FALSE),IF(Y$2="zero",0,Y$2),0),0)</f>
        <v>0</v>
      </c>
      <c r="T134" s="6">
        <f t="shared" si="70"/>
        <v>0</v>
      </c>
      <c r="U134" s="2"/>
      <c r="V134" s="2" t="str">
        <f>IF(O134&lt;&gt;"",VLOOKUP(O134,Runners!DE$5:DR$183,V$1,FALSE),"")</f>
        <v/>
      </c>
      <c r="W134" s="19" t="str">
        <f t="shared" si="71"/>
        <v/>
      </c>
    </row>
    <row r="135" spans="1:23" x14ac:dyDescent="0.25">
      <c r="C135" s="3">
        <f>IF(A135&lt;&gt;"",VLOOKUP(A135,Runners!A$5:AX$183,C$1,FALSE),0)</f>
        <v>0</v>
      </c>
      <c r="D135" s="6">
        <f t="shared" si="51"/>
        <v>132</v>
      </c>
      <c r="E135" s="2"/>
      <c r="F135" s="2">
        <f t="shared" ref="F135:F146" si="72">IF(E135&gt;0,E135-C135,0)</f>
        <v>0</v>
      </c>
      <c r="J135" s="1">
        <f t="shared" ref="J135:J146" si="73">A135</f>
        <v>0</v>
      </c>
      <c r="M135" s="8" t="str">
        <f t="shared" si="62"/>
        <v/>
      </c>
      <c r="N135" s="8" t="str">
        <f t="shared" si="63"/>
        <v/>
      </c>
      <c r="O135" s="1" t="str">
        <f t="shared" si="64"/>
        <v/>
      </c>
      <c r="P135" s="35" t="str">
        <f t="shared" si="65"/>
        <v/>
      </c>
      <c r="Q135" s="35" t="str">
        <f t="shared" ref="Q135:Q146" si="74">IF(D135&lt;=L$4,IF(P135="Y",Q134,Q134-1),"")</f>
        <v/>
      </c>
      <c r="R135" s="6">
        <f t="shared" ref="R135:R146" si="75">IF(Q135=Q134,0,IF(Q135&gt;0,Q135,1))</f>
        <v>0</v>
      </c>
      <c r="S135" s="6">
        <f>IF(AND(D135&lt;=L$4,P135&lt;&gt;"Y"),IF(N135&lt;VLOOKUP(O135,Runners!A$5:CY$183,S$1,FALSE),IF(Y$2="zero",0,Y$2),0),0)</f>
        <v>0</v>
      </c>
      <c r="T135" s="6">
        <f t="shared" ref="T135:T146" si="76">IF(AND(D135&lt;=L$4,P135&lt;&gt;"Y"),S135+R135,0)</f>
        <v>0</v>
      </c>
      <c r="U135" s="2"/>
      <c r="V135" s="2" t="str">
        <f>IF(O135&lt;&gt;"",VLOOKUP(O135,Runners!DE$5:DR$183,V$1,FALSE),"")</f>
        <v/>
      </c>
      <c r="W135" s="19" t="str">
        <f t="shared" ref="W135:W146" si="77">IF(O135&lt;&gt;"",(V135-N135)/V135,"")</f>
        <v/>
      </c>
    </row>
    <row r="136" spans="1:23" x14ac:dyDescent="0.25">
      <c r="C136" s="3">
        <f>IF(A136&lt;&gt;"",VLOOKUP(A136,Runners!A$5:AX$183,C$1,FALSE),0)</f>
        <v>0</v>
      </c>
      <c r="D136" s="6">
        <f t="shared" si="51"/>
        <v>133</v>
      </c>
      <c r="E136" s="2"/>
      <c r="F136" s="2">
        <f t="shared" si="72"/>
        <v>0</v>
      </c>
      <c r="J136" s="1">
        <f t="shared" si="73"/>
        <v>0</v>
      </c>
      <c r="M136" s="8" t="str">
        <f t="shared" si="62"/>
        <v/>
      </c>
      <c r="N136" s="8" t="str">
        <f t="shared" si="63"/>
        <v/>
      </c>
      <c r="O136" s="1" t="str">
        <f t="shared" si="64"/>
        <v/>
      </c>
      <c r="P136" s="35" t="str">
        <f t="shared" si="65"/>
        <v/>
      </c>
      <c r="Q136" s="35" t="str">
        <f t="shared" si="74"/>
        <v/>
      </c>
      <c r="R136" s="6">
        <f t="shared" si="75"/>
        <v>0</v>
      </c>
      <c r="S136" s="6">
        <f>IF(AND(D136&lt;=L$4,P136&lt;&gt;"Y"),IF(N136&lt;VLOOKUP(O136,Runners!A$5:CY$183,S$1,FALSE),IF(Y$2="zero",0,Y$2),0),0)</f>
        <v>0</v>
      </c>
      <c r="T136" s="6">
        <f t="shared" si="76"/>
        <v>0</v>
      </c>
      <c r="U136" s="2"/>
      <c r="V136" s="2" t="str">
        <f>IF(O136&lt;&gt;"",VLOOKUP(O136,Runners!DE$5:DR$183,V$1,FALSE),"")</f>
        <v/>
      </c>
      <c r="W136" s="19" t="str">
        <f t="shared" si="77"/>
        <v/>
      </c>
    </row>
    <row r="137" spans="1:23" x14ac:dyDescent="0.25">
      <c r="C137" s="3">
        <f>IF(A137&lt;&gt;"",VLOOKUP(A137,Runners!A$5:AX$183,C$1,FALSE),0)</f>
        <v>0</v>
      </c>
      <c r="D137" s="6">
        <f t="shared" si="51"/>
        <v>134</v>
      </c>
      <c r="E137" s="2"/>
      <c r="F137" s="2">
        <f t="shared" si="72"/>
        <v>0</v>
      </c>
      <c r="J137" s="1">
        <f t="shared" si="73"/>
        <v>0</v>
      </c>
      <c r="M137" s="8" t="str">
        <f t="shared" si="62"/>
        <v/>
      </c>
      <c r="N137" s="8" t="str">
        <f t="shared" si="63"/>
        <v/>
      </c>
      <c r="O137" s="1" t="str">
        <f t="shared" si="64"/>
        <v/>
      </c>
      <c r="P137" s="35" t="str">
        <f t="shared" si="65"/>
        <v/>
      </c>
      <c r="Q137" s="35" t="str">
        <f t="shared" si="74"/>
        <v/>
      </c>
      <c r="R137" s="6">
        <f t="shared" si="75"/>
        <v>0</v>
      </c>
      <c r="S137" s="6">
        <f>IF(AND(D137&lt;=L$4,P137&lt;&gt;"Y"),IF(N137&lt;VLOOKUP(O137,Runners!A$5:CY$183,S$1,FALSE),IF(Y$2="zero",0,Y$2),0),0)</f>
        <v>0</v>
      </c>
      <c r="T137" s="6">
        <f t="shared" si="76"/>
        <v>0</v>
      </c>
      <c r="U137" s="2"/>
      <c r="V137" s="2" t="str">
        <f>IF(O137&lt;&gt;"",VLOOKUP(O137,Runners!DE$5:DR$183,V$1,FALSE),"")</f>
        <v/>
      </c>
      <c r="W137" s="19" t="str">
        <f t="shared" si="77"/>
        <v/>
      </c>
    </row>
    <row r="138" spans="1:23" x14ac:dyDescent="0.25">
      <c r="C138" s="3">
        <f>IF(A138&lt;&gt;"",VLOOKUP(A138,Runners!A$5:AX$183,C$1,FALSE),0)</f>
        <v>0</v>
      </c>
      <c r="D138" s="6">
        <f t="shared" si="51"/>
        <v>135</v>
      </c>
      <c r="E138" s="2"/>
      <c r="F138" s="2">
        <f t="shared" si="72"/>
        <v>0</v>
      </c>
      <c r="J138" s="1">
        <f t="shared" si="73"/>
        <v>0</v>
      </c>
      <c r="M138" s="8" t="str">
        <f t="shared" si="62"/>
        <v/>
      </c>
      <c r="N138" s="8" t="str">
        <f t="shared" si="63"/>
        <v/>
      </c>
      <c r="O138" s="1" t="str">
        <f t="shared" si="64"/>
        <v/>
      </c>
      <c r="P138" s="35" t="str">
        <f t="shared" si="65"/>
        <v/>
      </c>
      <c r="Q138" s="35" t="str">
        <f t="shared" si="74"/>
        <v/>
      </c>
      <c r="R138" s="6">
        <f t="shared" si="75"/>
        <v>0</v>
      </c>
      <c r="S138" s="6">
        <f>IF(AND(D138&lt;=L$4,P138&lt;&gt;"Y"),IF(N138&lt;VLOOKUP(O138,Runners!A$5:CY$183,S$1,FALSE),IF(Y$2="zero",0,Y$2),0),0)</f>
        <v>0</v>
      </c>
      <c r="T138" s="6">
        <f t="shared" si="76"/>
        <v>0</v>
      </c>
      <c r="U138" s="2"/>
      <c r="V138" s="2" t="str">
        <f>IF(O138&lt;&gt;"",VLOOKUP(O138,Runners!DE$5:DR$183,V$1,FALSE),"")</f>
        <v/>
      </c>
      <c r="W138" s="19" t="str">
        <f t="shared" si="77"/>
        <v/>
      </c>
    </row>
    <row r="139" spans="1:23" x14ac:dyDescent="0.25">
      <c r="A139" s="36"/>
      <c r="C139" s="3">
        <f>IF(A139&lt;&gt;"",VLOOKUP(A139,Runners!A$5:AX$183,C$1,FALSE),0)</f>
        <v>0</v>
      </c>
      <c r="D139" s="6">
        <f t="shared" si="51"/>
        <v>136</v>
      </c>
      <c r="E139" s="2"/>
      <c r="F139" s="2">
        <f t="shared" si="72"/>
        <v>0</v>
      </c>
      <c r="J139" s="1">
        <f t="shared" si="73"/>
        <v>0</v>
      </c>
      <c r="M139" s="8" t="str">
        <f t="shared" si="62"/>
        <v/>
      </c>
      <c r="N139" s="8" t="str">
        <f t="shared" si="63"/>
        <v/>
      </c>
      <c r="O139" s="1" t="str">
        <f t="shared" si="64"/>
        <v/>
      </c>
      <c r="P139" s="35" t="str">
        <f t="shared" si="65"/>
        <v/>
      </c>
      <c r="Q139" s="35" t="str">
        <f t="shared" si="74"/>
        <v/>
      </c>
      <c r="R139" s="6">
        <f t="shared" si="75"/>
        <v>0</v>
      </c>
      <c r="S139" s="6">
        <f>IF(AND(D139&lt;=L$4,P139&lt;&gt;"Y"),IF(N139&lt;VLOOKUP(O139,Runners!A$5:CY$183,S$1,FALSE),IF(Y$2="zero",0,Y$2),0),0)</f>
        <v>0</v>
      </c>
      <c r="T139" s="6">
        <f t="shared" si="76"/>
        <v>0</v>
      </c>
      <c r="U139" s="2"/>
      <c r="V139" s="2" t="str">
        <f>IF(O139&lt;&gt;"",VLOOKUP(O139,Runners!DE$5:DR$183,V$1,FALSE),"")</f>
        <v/>
      </c>
      <c r="W139" s="19" t="str">
        <f t="shared" si="77"/>
        <v/>
      </c>
    </row>
    <row r="140" spans="1:23" x14ac:dyDescent="0.25">
      <c r="C140" s="3">
        <f>IF(A140&lt;&gt;"",VLOOKUP(A140,Runners!A$5:AX$183,C$1,FALSE),0)</f>
        <v>0</v>
      </c>
      <c r="D140" s="6">
        <f t="shared" si="51"/>
        <v>137</v>
      </c>
      <c r="E140" s="2"/>
      <c r="F140" s="2">
        <f t="shared" si="72"/>
        <v>0</v>
      </c>
      <c r="J140" s="1">
        <f t="shared" si="73"/>
        <v>0</v>
      </c>
      <c r="M140" s="8" t="str">
        <f t="shared" si="62"/>
        <v/>
      </c>
      <c r="N140" s="8" t="str">
        <f t="shared" si="63"/>
        <v/>
      </c>
      <c r="O140" s="1" t="str">
        <f t="shared" si="64"/>
        <v/>
      </c>
      <c r="P140" s="35" t="str">
        <f t="shared" si="65"/>
        <v/>
      </c>
      <c r="Q140" s="35" t="str">
        <f t="shared" si="74"/>
        <v/>
      </c>
      <c r="R140" s="6">
        <f t="shared" si="75"/>
        <v>0</v>
      </c>
      <c r="S140" s="6">
        <f>IF(AND(D140&lt;=L$4,P140&lt;&gt;"Y"),IF(N140&lt;VLOOKUP(O140,Runners!A$5:CY$183,S$1,FALSE),IF(Y$2="zero",0,Y$2),0),0)</f>
        <v>0</v>
      </c>
      <c r="T140" s="6">
        <f t="shared" si="76"/>
        <v>0</v>
      </c>
      <c r="U140" s="2"/>
      <c r="V140" s="2" t="str">
        <f>IF(O140&lt;&gt;"",VLOOKUP(O140,Runners!DE$5:DR$183,V$1,FALSE),"")</f>
        <v/>
      </c>
      <c r="W140" s="19" t="str">
        <f t="shared" si="77"/>
        <v/>
      </c>
    </row>
    <row r="141" spans="1:23" x14ac:dyDescent="0.25">
      <c r="C141" s="3">
        <f>IF(A141&lt;&gt;"",VLOOKUP(A141,Runners!A$5:AX$183,C$1,FALSE),0)</f>
        <v>0</v>
      </c>
      <c r="D141" s="6">
        <f t="shared" si="51"/>
        <v>138</v>
      </c>
      <c r="E141" s="2"/>
      <c r="F141" s="2">
        <f t="shared" si="72"/>
        <v>0</v>
      </c>
      <c r="J141" s="1">
        <f t="shared" si="73"/>
        <v>0</v>
      </c>
      <c r="M141" s="8" t="str">
        <f t="shared" si="62"/>
        <v/>
      </c>
      <c r="N141" s="8" t="str">
        <f t="shared" si="63"/>
        <v/>
      </c>
      <c r="O141" s="1" t="str">
        <f t="shared" si="64"/>
        <v/>
      </c>
      <c r="P141" s="35" t="str">
        <f t="shared" si="65"/>
        <v/>
      </c>
      <c r="Q141" s="35" t="str">
        <f t="shared" si="74"/>
        <v/>
      </c>
      <c r="R141" s="6">
        <f t="shared" si="75"/>
        <v>0</v>
      </c>
      <c r="S141" s="6">
        <f>IF(AND(D141&lt;=L$4,P141&lt;&gt;"Y"),IF(N141&lt;VLOOKUP(O141,Runners!A$5:CY$183,S$1,FALSE),IF(Y$2="zero",0,Y$2),0),0)</f>
        <v>0</v>
      </c>
      <c r="T141" s="6">
        <f t="shared" si="76"/>
        <v>0</v>
      </c>
      <c r="U141" s="2"/>
      <c r="V141" s="2" t="str">
        <f>IF(O141&lt;&gt;"",VLOOKUP(O141,Runners!DE$5:DR$183,V$1,FALSE),"")</f>
        <v/>
      </c>
      <c r="W141" s="19" t="str">
        <f t="shared" si="77"/>
        <v/>
      </c>
    </row>
    <row r="142" spans="1:23" x14ac:dyDescent="0.25">
      <c r="C142" s="3">
        <f>IF(A142&lt;&gt;"",VLOOKUP(A142,Runners!A$5:AX$183,C$1,FALSE),0)</f>
        <v>0</v>
      </c>
      <c r="D142" s="6">
        <f t="shared" si="51"/>
        <v>139</v>
      </c>
      <c r="E142" s="2"/>
      <c r="F142" s="2">
        <f t="shared" si="72"/>
        <v>0</v>
      </c>
      <c r="J142" s="1">
        <f t="shared" si="73"/>
        <v>0</v>
      </c>
      <c r="M142" s="8" t="str">
        <f t="shared" si="62"/>
        <v/>
      </c>
      <c r="N142" s="8" t="str">
        <f t="shared" si="63"/>
        <v/>
      </c>
      <c r="O142" s="1" t="str">
        <f t="shared" si="64"/>
        <v/>
      </c>
      <c r="P142" s="35" t="str">
        <f t="shared" si="65"/>
        <v/>
      </c>
      <c r="Q142" s="35" t="str">
        <f t="shared" si="74"/>
        <v/>
      </c>
      <c r="R142" s="6">
        <f t="shared" si="75"/>
        <v>0</v>
      </c>
      <c r="S142" s="6">
        <f>IF(AND(D142&lt;=L$4,P142&lt;&gt;"Y"),IF(N142&lt;VLOOKUP(O142,Runners!A$5:CY$183,S$1,FALSE),IF(Y$2="zero",0,Y$2),0),0)</f>
        <v>0</v>
      </c>
      <c r="T142" s="6">
        <f t="shared" si="76"/>
        <v>0</v>
      </c>
      <c r="U142" s="2"/>
      <c r="V142" s="2" t="str">
        <f>IF(O142&lt;&gt;"",VLOOKUP(O142,Runners!DE$5:DR$183,V$1,FALSE),"")</f>
        <v/>
      </c>
      <c r="W142" s="19" t="str">
        <f t="shared" si="77"/>
        <v/>
      </c>
    </row>
    <row r="143" spans="1:23" x14ac:dyDescent="0.25">
      <c r="B143" s="3"/>
      <c r="C143" s="3">
        <f>IF(A143&lt;&gt;"",VLOOKUP(A143,Runners!A$5:AX$183,C$1,FALSE),0)</f>
        <v>0</v>
      </c>
      <c r="D143" s="6">
        <f t="shared" si="51"/>
        <v>140</v>
      </c>
      <c r="E143" s="2"/>
      <c r="F143" s="2">
        <f t="shared" si="72"/>
        <v>0</v>
      </c>
      <c r="J143" s="1">
        <f t="shared" si="73"/>
        <v>0</v>
      </c>
      <c r="M143" s="8" t="str">
        <f t="shared" si="62"/>
        <v/>
      </c>
      <c r="N143" s="8" t="str">
        <f t="shared" si="63"/>
        <v/>
      </c>
      <c r="O143" s="1" t="str">
        <f t="shared" si="64"/>
        <v/>
      </c>
      <c r="P143" s="35" t="str">
        <f t="shared" si="65"/>
        <v/>
      </c>
      <c r="Q143" s="35" t="str">
        <f t="shared" si="74"/>
        <v/>
      </c>
      <c r="R143" s="6">
        <f t="shared" si="75"/>
        <v>0</v>
      </c>
      <c r="S143" s="6">
        <f>IF(AND(D143&lt;=L$4,P143&lt;&gt;"Y"),IF(N143&lt;VLOOKUP(O143,Runners!A$5:CY$183,S$1,FALSE),IF(Y$2="zero",0,Y$2),0),0)</f>
        <v>0</v>
      </c>
      <c r="T143" s="6">
        <f t="shared" si="76"/>
        <v>0</v>
      </c>
      <c r="U143" s="2"/>
      <c r="V143" s="2" t="str">
        <f>IF(O143&lt;&gt;"",VLOOKUP(O143,Runners!DE$5:DR$183,V$1,FALSE),"")</f>
        <v/>
      </c>
      <c r="W143" s="19" t="str">
        <f t="shared" si="77"/>
        <v/>
      </c>
    </row>
    <row r="144" spans="1:23" x14ac:dyDescent="0.25">
      <c r="C144" s="3">
        <f>IF(A144&lt;&gt;"",VLOOKUP(A144,Runners!A$5:AX$183,C$1,FALSE),0)</f>
        <v>0</v>
      </c>
      <c r="D144" s="6">
        <f t="shared" si="51"/>
        <v>141</v>
      </c>
      <c r="E144" s="2"/>
      <c r="F144" s="2">
        <f t="shared" si="72"/>
        <v>0</v>
      </c>
      <c r="J144" s="1">
        <f t="shared" si="73"/>
        <v>0</v>
      </c>
      <c r="M144" s="8" t="str">
        <f t="shared" si="62"/>
        <v/>
      </c>
      <c r="N144" s="8" t="str">
        <f t="shared" si="63"/>
        <v/>
      </c>
      <c r="O144" s="1" t="str">
        <f t="shared" si="64"/>
        <v/>
      </c>
      <c r="P144" s="35" t="str">
        <f t="shared" si="65"/>
        <v/>
      </c>
      <c r="Q144" s="35" t="str">
        <f t="shared" si="74"/>
        <v/>
      </c>
      <c r="R144" s="6">
        <f t="shared" si="75"/>
        <v>0</v>
      </c>
      <c r="S144" s="6">
        <f>IF(AND(D144&lt;=L$4,P144&lt;&gt;"Y"),IF(N144&lt;VLOOKUP(O144,Runners!A$5:CY$183,S$1,FALSE),IF(Y$2="zero",0,Y$2),0),0)</f>
        <v>0</v>
      </c>
      <c r="T144" s="6">
        <f t="shared" si="76"/>
        <v>0</v>
      </c>
      <c r="U144" s="2"/>
      <c r="V144" s="2" t="str">
        <f>IF(O144&lt;&gt;"",VLOOKUP(O144,Runners!DE$5:DR$183,V$1,FALSE),"")</f>
        <v/>
      </c>
      <c r="W144" s="19" t="str">
        <f t="shared" si="77"/>
        <v/>
      </c>
    </row>
    <row r="145" spans="2:23" x14ac:dyDescent="0.25">
      <c r="C145" s="3">
        <f>IF(A145&lt;&gt;"",VLOOKUP(A145,Runners!A$5:AX$183,C$1,FALSE),0)</f>
        <v>0</v>
      </c>
      <c r="D145" s="6">
        <f t="shared" si="51"/>
        <v>142</v>
      </c>
      <c r="E145" s="2"/>
      <c r="F145" s="2">
        <f t="shared" si="72"/>
        <v>0</v>
      </c>
      <c r="J145" s="1">
        <f t="shared" si="73"/>
        <v>0</v>
      </c>
      <c r="M145" s="8" t="str">
        <f t="shared" si="62"/>
        <v/>
      </c>
      <c r="N145" s="8" t="str">
        <f t="shared" si="63"/>
        <v/>
      </c>
      <c r="O145" s="1" t="str">
        <f t="shared" si="64"/>
        <v/>
      </c>
      <c r="P145" s="35" t="str">
        <f t="shared" si="65"/>
        <v/>
      </c>
      <c r="Q145" s="35" t="str">
        <f t="shared" si="74"/>
        <v/>
      </c>
      <c r="R145" s="6">
        <f t="shared" si="75"/>
        <v>0</v>
      </c>
      <c r="S145" s="6">
        <f>IF(AND(D145&lt;=L$4,P145&lt;&gt;"Y"),IF(N145&lt;VLOOKUP(O145,Runners!A$5:CY$183,S$1,FALSE),IF(Y$2="zero",0,Y$2),0),0)</f>
        <v>0</v>
      </c>
      <c r="T145" s="6">
        <f t="shared" si="76"/>
        <v>0</v>
      </c>
      <c r="U145" s="2"/>
      <c r="V145" s="2" t="str">
        <f>IF(O145&lt;&gt;"",VLOOKUP(O145,Runners!DE$5:DR$183,V$1,FALSE),"")</f>
        <v/>
      </c>
      <c r="W145" s="19" t="str">
        <f t="shared" si="77"/>
        <v/>
      </c>
    </row>
    <row r="146" spans="2:23" x14ac:dyDescent="0.25">
      <c r="C146" s="3">
        <f>IF(A146&lt;&gt;"",VLOOKUP(A146,Runners!A$5:AX$183,C$1,FALSE),0)</f>
        <v>0</v>
      </c>
      <c r="D146" s="6">
        <f t="shared" si="51"/>
        <v>143</v>
      </c>
      <c r="E146" s="2"/>
      <c r="F146" s="2">
        <f t="shared" si="72"/>
        <v>0</v>
      </c>
      <c r="J146" s="1">
        <f t="shared" si="73"/>
        <v>0</v>
      </c>
      <c r="M146" s="8" t="str">
        <f t="shared" si="62"/>
        <v/>
      </c>
      <c r="N146" s="8" t="str">
        <f t="shared" si="63"/>
        <v/>
      </c>
      <c r="O146" s="1" t="str">
        <f t="shared" si="64"/>
        <v/>
      </c>
      <c r="P146" s="35" t="str">
        <f t="shared" si="65"/>
        <v/>
      </c>
      <c r="Q146" s="35" t="str">
        <f t="shared" si="74"/>
        <v/>
      </c>
      <c r="R146" s="6">
        <f t="shared" si="75"/>
        <v>0</v>
      </c>
      <c r="S146" s="6">
        <f>IF(AND(D146&lt;=L$4,P146&lt;&gt;"Y"),IF(N146&lt;VLOOKUP(O146,Runners!A$5:CY$183,S$1,FALSE),IF(Y$2="zero",0,Y$2),0),0)</f>
        <v>0</v>
      </c>
      <c r="T146" s="6">
        <f t="shared" si="76"/>
        <v>0</v>
      </c>
      <c r="U146" s="2"/>
      <c r="V146" s="2" t="str">
        <f>IF(O146&lt;&gt;"",VLOOKUP(O146,Runners!DE$5:DR$183,V$1,FALSE),"")</f>
        <v/>
      </c>
      <c r="W146" s="19" t="str">
        <f t="shared" si="77"/>
        <v/>
      </c>
    </row>
    <row r="147" spans="2:23" x14ac:dyDescent="0.25">
      <c r="C147" s="3">
        <f>IF(A147&lt;&gt;"",VLOOKUP(A147,Runners!A$5:AX$183,C$1,FALSE),0)</f>
        <v>0</v>
      </c>
      <c r="D147" s="6">
        <f t="shared" si="51"/>
        <v>144</v>
      </c>
      <c r="E147" s="2"/>
      <c r="F147" s="2">
        <f t="shared" ref="F147:F179" si="78">IF(E147&gt;0,E147-C147,0)</f>
        <v>0</v>
      </c>
      <c r="J147" s="1">
        <f t="shared" ref="J147:J169" si="79">A147</f>
        <v>0</v>
      </c>
      <c r="M147" s="8" t="str">
        <f t="shared" si="62"/>
        <v/>
      </c>
      <c r="N147" s="8" t="str">
        <f t="shared" si="63"/>
        <v/>
      </c>
      <c r="O147" s="1" t="str">
        <f t="shared" si="64"/>
        <v/>
      </c>
      <c r="P147" s="35" t="str">
        <f t="shared" si="65"/>
        <v/>
      </c>
      <c r="Q147" s="35" t="str">
        <f t="shared" ref="Q147:Q169" si="80">IF(D147&lt;=L$4,IF(P147="Y",Q146,Q146-1),"")</f>
        <v/>
      </c>
      <c r="R147" s="6">
        <f t="shared" ref="R147:R202" si="81">IF(Q147=Q146,0,IF(Q147&gt;0,Q147,1))</f>
        <v>0</v>
      </c>
      <c r="S147" s="6">
        <f>IF(AND(D147&lt;=L$4,P147&lt;&gt;"Y"),IF(N147&lt;VLOOKUP(O147,Runners!A$5:CY$183,S$1,FALSE),IF(Y$2="zero",0,Y$2),0),0)</f>
        <v>0</v>
      </c>
      <c r="T147" s="6">
        <f t="shared" ref="T147:T169" si="82">IF(AND(D147&lt;=L$4,P147&lt;&gt;"Y"),S147+R147,0)</f>
        <v>0</v>
      </c>
      <c r="U147" s="2"/>
      <c r="V147" s="2" t="str">
        <f>IF(O147&lt;&gt;"",VLOOKUP(O147,Runners!DE$5:DR$183,V$1,FALSE),"")</f>
        <v/>
      </c>
      <c r="W147" s="19" t="str">
        <f t="shared" ref="W147:W169" si="83">IF(O147&lt;&gt;"",(V147-N147)/V147,"")</f>
        <v/>
      </c>
    </row>
    <row r="148" spans="2:23" x14ac:dyDescent="0.25">
      <c r="B148" s="3"/>
      <c r="C148" s="3">
        <f>IF(A148&lt;&gt;"",VLOOKUP(A148,Runners!A$5:AX$183,C$1,FALSE),0)</f>
        <v>0</v>
      </c>
      <c r="D148" s="6">
        <f t="shared" si="51"/>
        <v>145</v>
      </c>
      <c r="E148" s="2"/>
      <c r="F148" s="2">
        <f t="shared" si="78"/>
        <v>0</v>
      </c>
      <c r="J148" s="1">
        <f t="shared" si="79"/>
        <v>0</v>
      </c>
      <c r="M148" s="8" t="str">
        <f t="shared" si="62"/>
        <v/>
      </c>
      <c r="N148" s="8" t="str">
        <f t="shared" si="63"/>
        <v/>
      </c>
      <c r="O148" s="1" t="str">
        <f t="shared" si="64"/>
        <v/>
      </c>
      <c r="P148" s="35" t="str">
        <f t="shared" si="65"/>
        <v/>
      </c>
      <c r="Q148" s="35" t="str">
        <f t="shared" si="80"/>
        <v/>
      </c>
      <c r="R148" s="6">
        <f t="shared" si="81"/>
        <v>0</v>
      </c>
      <c r="S148" s="6">
        <f>IF(AND(D148&lt;=L$4,P148&lt;&gt;"Y"),IF(N148&lt;VLOOKUP(O148,Runners!A$5:CY$183,S$1,FALSE),IF(Y$2="zero",0,Y$2),0),0)</f>
        <v>0</v>
      </c>
      <c r="T148" s="6">
        <f t="shared" si="82"/>
        <v>0</v>
      </c>
      <c r="U148" s="2"/>
      <c r="V148" s="2" t="str">
        <f>IF(O148&lt;&gt;"",VLOOKUP(O148,Runners!DE$5:DR$183,V$1,FALSE),"")</f>
        <v/>
      </c>
      <c r="W148" s="19" t="str">
        <f t="shared" si="83"/>
        <v/>
      </c>
    </row>
    <row r="149" spans="2:23" x14ac:dyDescent="0.25">
      <c r="C149" s="3">
        <f>IF(A149&lt;&gt;"",VLOOKUP(A149,Runners!A$5:AX$183,C$1,FALSE),0)</f>
        <v>0</v>
      </c>
      <c r="D149" s="6">
        <f t="shared" si="51"/>
        <v>146</v>
      </c>
      <c r="E149" s="2"/>
      <c r="F149" s="2">
        <f t="shared" si="78"/>
        <v>0</v>
      </c>
      <c r="J149" s="1">
        <f t="shared" si="79"/>
        <v>0</v>
      </c>
      <c r="M149" s="8" t="str">
        <f t="shared" si="62"/>
        <v/>
      </c>
      <c r="N149" s="8" t="str">
        <f t="shared" si="63"/>
        <v/>
      </c>
      <c r="O149" s="1" t="str">
        <f t="shared" si="64"/>
        <v/>
      </c>
      <c r="P149" s="35" t="str">
        <f t="shared" si="65"/>
        <v/>
      </c>
      <c r="Q149" s="35" t="str">
        <f t="shared" si="80"/>
        <v/>
      </c>
      <c r="R149" s="6">
        <f t="shared" si="81"/>
        <v>0</v>
      </c>
      <c r="S149" s="6">
        <f>IF(AND(D149&lt;=L$4,P149&lt;&gt;"Y"),IF(N149&lt;VLOOKUP(O149,Runners!A$5:CY$183,S$1,FALSE),IF(Y$2="zero",0,Y$2),0),0)</f>
        <v>0</v>
      </c>
      <c r="T149" s="6">
        <f t="shared" si="82"/>
        <v>0</v>
      </c>
      <c r="U149" s="2"/>
      <c r="V149" s="2" t="str">
        <f>IF(O149&lt;&gt;"",VLOOKUP(O149,Runners!DE$5:DR$183,V$1,FALSE),"")</f>
        <v/>
      </c>
      <c r="W149" s="19" t="str">
        <f t="shared" si="83"/>
        <v/>
      </c>
    </row>
    <row r="150" spans="2:23" x14ac:dyDescent="0.25">
      <c r="C150" s="3">
        <f>IF(A150&lt;&gt;"",VLOOKUP(A150,Runners!A$5:AX$183,C$1,FALSE),0)</f>
        <v>0</v>
      </c>
      <c r="D150" s="6">
        <f t="shared" si="51"/>
        <v>147</v>
      </c>
      <c r="E150" s="2"/>
      <c r="F150" s="2">
        <f t="shared" si="78"/>
        <v>0</v>
      </c>
      <c r="J150" s="1">
        <f t="shared" si="79"/>
        <v>0</v>
      </c>
      <c r="M150" s="8" t="str">
        <f t="shared" si="62"/>
        <v/>
      </c>
      <c r="N150" s="8" t="str">
        <f t="shared" si="63"/>
        <v/>
      </c>
      <c r="O150" s="1" t="str">
        <f t="shared" si="64"/>
        <v/>
      </c>
      <c r="P150" s="35" t="str">
        <f t="shared" si="65"/>
        <v/>
      </c>
      <c r="Q150" s="35" t="str">
        <f t="shared" si="80"/>
        <v/>
      </c>
      <c r="R150" s="6">
        <f t="shared" si="81"/>
        <v>0</v>
      </c>
      <c r="S150" s="6">
        <f>IF(AND(D150&lt;=L$4,P150&lt;&gt;"Y"),IF(N150&lt;VLOOKUP(O150,Runners!A$5:CY$183,S$1,FALSE),IF(Y$2="zero",0,Y$2),0),0)</f>
        <v>0</v>
      </c>
      <c r="T150" s="6">
        <f t="shared" si="82"/>
        <v>0</v>
      </c>
      <c r="U150" s="2"/>
      <c r="V150" s="2" t="str">
        <f>IF(O150&lt;&gt;"",VLOOKUP(O150,Runners!DE$5:DR$183,V$1,FALSE),"")</f>
        <v/>
      </c>
      <c r="W150" s="19" t="str">
        <f t="shared" si="83"/>
        <v/>
      </c>
    </row>
    <row r="151" spans="2:23" x14ac:dyDescent="0.25">
      <c r="C151" s="3">
        <f>IF(A151&lt;&gt;"",VLOOKUP(A151,Runners!A$5:AX$183,C$1,FALSE),0)</f>
        <v>0</v>
      </c>
      <c r="D151" s="6">
        <f t="shared" si="51"/>
        <v>148</v>
      </c>
      <c r="E151" s="2"/>
      <c r="F151" s="2">
        <f t="shared" si="78"/>
        <v>0</v>
      </c>
      <c r="J151" s="1">
        <f t="shared" si="79"/>
        <v>0</v>
      </c>
      <c r="M151" s="8" t="str">
        <f t="shared" si="62"/>
        <v/>
      </c>
      <c r="N151" s="8" t="str">
        <f t="shared" si="63"/>
        <v/>
      </c>
      <c r="O151" s="1" t="str">
        <f t="shared" si="64"/>
        <v/>
      </c>
      <c r="P151" s="35" t="str">
        <f t="shared" si="65"/>
        <v/>
      </c>
      <c r="Q151" s="35" t="str">
        <f t="shared" si="80"/>
        <v/>
      </c>
      <c r="R151" s="6">
        <f t="shared" si="81"/>
        <v>0</v>
      </c>
      <c r="S151" s="6">
        <f>IF(AND(D151&lt;=L$4,P151&lt;&gt;"Y"),IF(N151&lt;VLOOKUP(O151,Runners!A$5:CY$183,S$1,FALSE),IF(Y$2="zero",0,Y$2),0),0)</f>
        <v>0</v>
      </c>
      <c r="T151" s="6">
        <f t="shared" si="82"/>
        <v>0</v>
      </c>
      <c r="U151" s="2"/>
      <c r="V151" s="2" t="str">
        <f>IF(O151&lt;&gt;"",VLOOKUP(O151,Runners!DE$5:DR$183,V$1,FALSE),"")</f>
        <v/>
      </c>
      <c r="W151" s="19" t="str">
        <f t="shared" si="83"/>
        <v/>
      </c>
    </row>
    <row r="152" spans="2:23" x14ac:dyDescent="0.25">
      <c r="C152" s="3">
        <f>IF(A152&lt;&gt;"",VLOOKUP(A152,Runners!A$5:AX$183,C$1,FALSE),0)</f>
        <v>0</v>
      </c>
      <c r="D152" s="6">
        <f t="shared" si="51"/>
        <v>149</v>
      </c>
      <c r="E152" s="2"/>
      <c r="F152" s="2">
        <f t="shared" si="78"/>
        <v>0</v>
      </c>
      <c r="J152" s="1">
        <f t="shared" si="79"/>
        <v>0</v>
      </c>
      <c r="M152" s="8" t="str">
        <f t="shared" si="62"/>
        <v/>
      </c>
      <c r="N152" s="8" t="str">
        <f t="shared" si="63"/>
        <v/>
      </c>
      <c r="O152" s="1" t="str">
        <f t="shared" si="64"/>
        <v/>
      </c>
      <c r="P152" s="35" t="str">
        <f t="shared" si="65"/>
        <v/>
      </c>
      <c r="Q152" s="35" t="str">
        <f t="shared" si="80"/>
        <v/>
      </c>
      <c r="R152" s="6">
        <f t="shared" si="81"/>
        <v>0</v>
      </c>
      <c r="S152" s="6">
        <f>IF(AND(D152&lt;=L$4,P152&lt;&gt;"Y"),IF(N152&lt;VLOOKUP(O152,Runners!A$5:CY$183,S$1,FALSE),IF(Y$2="zero",0,Y$2),0),0)</f>
        <v>0</v>
      </c>
      <c r="T152" s="6">
        <f t="shared" si="82"/>
        <v>0</v>
      </c>
      <c r="U152" s="2"/>
      <c r="V152" s="2" t="str">
        <f>IF(O152&lt;&gt;"",VLOOKUP(O152,Runners!DE$5:DR$183,V$1,FALSE),"")</f>
        <v/>
      </c>
      <c r="W152" s="19" t="str">
        <f t="shared" si="83"/>
        <v/>
      </c>
    </row>
    <row r="153" spans="2:23" x14ac:dyDescent="0.25">
      <c r="C153" s="3">
        <f>IF(A153&lt;&gt;"",VLOOKUP(A153,Runners!A$5:AX$183,C$1,FALSE),0)</f>
        <v>0</v>
      </c>
      <c r="D153" s="6">
        <f t="shared" si="51"/>
        <v>150</v>
      </c>
      <c r="E153" s="2"/>
      <c r="F153" s="2">
        <f t="shared" si="78"/>
        <v>0</v>
      </c>
      <c r="J153" s="1">
        <f t="shared" si="79"/>
        <v>0</v>
      </c>
      <c r="M153" s="8" t="str">
        <f t="shared" si="62"/>
        <v/>
      </c>
      <c r="N153" s="8" t="str">
        <f t="shared" si="63"/>
        <v/>
      </c>
      <c r="O153" s="1" t="str">
        <f t="shared" si="64"/>
        <v/>
      </c>
      <c r="P153" s="35" t="str">
        <f t="shared" si="65"/>
        <v/>
      </c>
      <c r="Q153" s="35" t="str">
        <f t="shared" si="80"/>
        <v/>
      </c>
      <c r="R153" s="6">
        <f t="shared" si="81"/>
        <v>0</v>
      </c>
      <c r="S153" s="6">
        <f>IF(AND(D153&lt;=L$4,P153&lt;&gt;"Y"),IF(N153&lt;VLOOKUP(O153,Runners!A$5:CY$183,S$1,FALSE),IF(Y$2="zero",0,Y$2),0),0)</f>
        <v>0</v>
      </c>
      <c r="T153" s="6">
        <f t="shared" si="82"/>
        <v>0</v>
      </c>
      <c r="U153" s="2"/>
      <c r="V153" s="2" t="str">
        <f>IF(O153&lt;&gt;"",VLOOKUP(O153,Runners!DE$5:DR$183,V$1,FALSE),"")</f>
        <v/>
      </c>
      <c r="W153" s="19" t="str">
        <f t="shared" si="83"/>
        <v/>
      </c>
    </row>
    <row r="154" spans="2:23" x14ac:dyDescent="0.25">
      <c r="C154" s="3">
        <f>IF(A154&lt;&gt;"",VLOOKUP(A154,Runners!A$5:AX$183,C$1,FALSE),0)</f>
        <v>0</v>
      </c>
      <c r="D154" s="6">
        <f t="shared" si="51"/>
        <v>151</v>
      </c>
      <c r="E154" s="2"/>
      <c r="F154" s="2">
        <f t="shared" si="78"/>
        <v>0</v>
      </c>
      <c r="J154" s="1">
        <f t="shared" si="79"/>
        <v>0</v>
      </c>
      <c r="M154" s="8" t="str">
        <f t="shared" si="62"/>
        <v/>
      </c>
      <c r="N154" s="8" t="str">
        <f t="shared" si="63"/>
        <v/>
      </c>
      <c r="O154" s="1" t="str">
        <f t="shared" si="64"/>
        <v/>
      </c>
      <c r="P154" s="35" t="str">
        <f t="shared" si="65"/>
        <v/>
      </c>
      <c r="Q154" s="35" t="str">
        <f t="shared" si="80"/>
        <v/>
      </c>
      <c r="R154" s="6">
        <f t="shared" si="81"/>
        <v>0</v>
      </c>
      <c r="S154" s="6">
        <f>IF(AND(D154&lt;=L$4,P154&lt;&gt;"Y"),IF(N154&lt;VLOOKUP(O154,Runners!A$5:CY$183,S$1,FALSE),IF(Y$2="zero",0,Y$2),0),0)</f>
        <v>0</v>
      </c>
      <c r="T154" s="6">
        <f t="shared" si="82"/>
        <v>0</v>
      </c>
      <c r="U154" s="2"/>
      <c r="V154" s="2" t="str">
        <f>IF(O154&lt;&gt;"",VLOOKUP(O154,Runners!DE$5:DR$183,V$1,FALSE),"")</f>
        <v/>
      </c>
      <c r="W154" s="19" t="str">
        <f t="shared" si="83"/>
        <v/>
      </c>
    </row>
    <row r="155" spans="2:23" x14ac:dyDescent="0.25">
      <c r="C155" s="3">
        <f>IF(A155&lt;&gt;"",VLOOKUP(A155,Runners!A$5:AX$183,C$1,FALSE),0)</f>
        <v>0</v>
      </c>
      <c r="D155" s="6">
        <f t="shared" si="51"/>
        <v>152</v>
      </c>
      <c r="E155" s="2"/>
      <c r="F155" s="2">
        <f t="shared" si="78"/>
        <v>0</v>
      </c>
      <c r="J155" s="1">
        <f t="shared" si="79"/>
        <v>0</v>
      </c>
      <c r="M155" s="8" t="str">
        <f t="shared" si="62"/>
        <v/>
      </c>
      <c r="N155" s="8" t="str">
        <f t="shared" si="63"/>
        <v/>
      </c>
      <c r="O155" s="1" t="str">
        <f t="shared" si="64"/>
        <v/>
      </c>
      <c r="P155" s="35" t="str">
        <f t="shared" si="65"/>
        <v/>
      </c>
      <c r="Q155" s="35" t="str">
        <f t="shared" si="80"/>
        <v/>
      </c>
      <c r="R155" s="6">
        <f t="shared" si="81"/>
        <v>0</v>
      </c>
      <c r="S155" s="6">
        <f>IF(AND(D155&lt;=L$4,P155&lt;&gt;"Y"),IF(N155&lt;VLOOKUP(O155,Runners!A$5:CY$183,S$1,FALSE),IF(Y$2="zero",0,Y$2),0),0)</f>
        <v>0</v>
      </c>
      <c r="T155" s="6">
        <f t="shared" si="82"/>
        <v>0</v>
      </c>
      <c r="U155" s="2"/>
      <c r="V155" s="2" t="str">
        <f>IF(O155&lt;&gt;"",VLOOKUP(O155,Runners!DE$5:DR$183,V$1,FALSE),"")</f>
        <v/>
      </c>
      <c r="W155" s="19" t="str">
        <f t="shared" si="83"/>
        <v/>
      </c>
    </row>
    <row r="156" spans="2:23" x14ac:dyDescent="0.25">
      <c r="C156" s="3">
        <f>IF(A156&lt;&gt;"",VLOOKUP(A156,Runners!A$5:AX$183,C$1,FALSE),0)</f>
        <v>0</v>
      </c>
      <c r="D156" s="6">
        <f t="shared" si="51"/>
        <v>153</v>
      </c>
      <c r="E156" s="2"/>
      <c r="F156" s="2">
        <f t="shared" si="78"/>
        <v>0</v>
      </c>
      <c r="J156" s="1">
        <f t="shared" si="79"/>
        <v>0</v>
      </c>
      <c r="M156" s="8" t="str">
        <f t="shared" si="62"/>
        <v/>
      </c>
      <c r="N156" s="8" t="str">
        <f t="shared" si="63"/>
        <v/>
      </c>
      <c r="O156" s="1" t="str">
        <f t="shared" si="64"/>
        <v/>
      </c>
      <c r="P156" s="35" t="str">
        <f t="shared" si="65"/>
        <v/>
      </c>
      <c r="Q156" s="35" t="str">
        <f t="shared" si="80"/>
        <v/>
      </c>
      <c r="R156" s="6">
        <f t="shared" si="81"/>
        <v>0</v>
      </c>
      <c r="S156" s="6">
        <f>IF(AND(D156&lt;=L$4,P156&lt;&gt;"Y"),IF(N156&lt;VLOOKUP(O156,Runners!A$5:CY$183,S$1,FALSE),IF(Y$2="zero",0,Y$2),0),0)</f>
        <v>0</v>
      </c>
      <c r="T156" s="6">
        <f t="shared" si="82"/>
        <v>0</v>
      </c>
      <c r="U156" s="2"/>
      <c r="V156" s="2" t="str">
        <f>IF(O156&lt;&gt;"",VLOOKUP(O156,Runners!DE$5:DR$183,V$1,FALSE),"")</f>
        <v/>
      </c>
      <c r="W156" s="19" t="str">
        <f t="shared" si="83"/>
        <v/>
      </c>
    </row>
    <row r="157" spans="2:23" x14ac:dyDescent="0.25">
      <c r="C157" s="3">
        <f>IF(A157&lt;&gt;"",VLOOKUP(A157,Runners!A$5:AX$183,C$1,FALSE),0)</f>
        <v>0</v>
      </c>
      <c r="D157" s="6">
        <f t="shared" si="51"/>
        <v>154</v>
      </c>
      <c r="E157" s="2"/>
      <c r="F157" s="2">
        <f t="shared" si="78"/>
        <v>0</v>
      </c>
      <c r="J157" s="1">
        <f t="shared" si="79"/>
        <v>0</v>
      </c>
      <c r="M157" s="8" t="str">
        <f t="shared" si="62"/>
        <v/>
      </c>
      <c r="N157" s="8" t="str">
        <f t="shared" si="63"/>
        <v/>
      </c>
      <c r="O157" s="1" t="str">
        <f t="shared" si="64"/>
        <v/>
      </c>
      <c r="P157" s="35" t="str">
        <f t="shared" si="65"/>
        <v/>
      </c>
      <c r="Q157" s="35" t="str">
        <f t="shared" si="80"/>
        <v/>
      </c>
      <c r="R157" s="6">
        <f t="shared" si="81"/>
        <v>0</v>
      </c>
      <c r="S157" s="6">
        <f>IF(AND(D157&lt;=L$4,P157&lt;&gt;"Y"),IF(N157&lt;VLOOKUP(O157,Runners!A$5:CY$183,S$1,FALSE),IF(Y$2="zero",0,Y$2),0),0)</f>
        <v>0</v>
      </c>
      <c r="T157" s="6">
        <f t="shared" si="82"/>
        <v>0</v>
      </c>
      <c r="U157" s="2"/>
      <c r="V157" s="2" t="str">
        <f>IF(O157&lt;&gt;"",VLOOKUP(O157,Runners!DE$5:DR$183,V$1,FALSE),"")</f>
        <v/>
      </c>
      <c r="W157" s="19" t="str">
        <f t="shared" si="83"/>
        <v/>
      </c>
    </row>
    <row r="158" spans="2:23" x14ac:dyDescent="0.25">
      <c r="C158" s="3">
        <f>IF(A158&lt;&gt;"",VLOOKUP(A158,Runners!A$5:AX$183,C$1,FALSE),0)</f>
        <v>0</v>
      </c>
      <c r="D158" s="6">
        <f t="shared" si="51"/>
        <v>155</v>
      </c>
      <c r="E158" s="2"/>
      <c r="F158" s="2">
        <f t="shared" si="78"/>
        <v>0</v>
      </c>
      <c r="J158" s="1">
        <f t="shared" si="79"/>
        <v>0</v>
      </c>
      <c r="M158" s="8" t="str">
        <f t="shared" si="62"/>
        <v/>
      </c>
      <c r="N158" s="8" t="str">
        <f t="shared" si="63"/>
        <v/>
      </c>
      <c r="O158" s="1" t="str">
        <f t="shared" si="64"/>
        <v/>
      </c>
      <c r="P158" s="35" t="str">
        <f t="shared" si="65"/>
        <v/>
      </c>
      <c r="Q158" s="35" t="str">
        <f t="shared" si="80"/>
        <v/>
      </c>
      <c r="R158" s="6">
        <f t="shared" si="81"/>
        <v>0</v>
      </c>
      <c r="S158" s="6">
        <f>IF(AND(D158&lt;=L$4,P158&lt;&gt;"Y"),IF(N158&lt;VLOOKUP(O158,Runners!A$5:CY$183,S$1,FALSE),IF(Y$2="zero",0,Y$2),0),0)</f>
        <v>0</v>
      </c>
      <c r="T158" s="6">
        <f t="shared" si="82"/>
        <v>0</v>
      </c>
      <c r="U158" s="2"/>
      <c r="V158" s="2" t="str">
        <f>IF(O158&lt;&gt;"",VLOOKUP(O158,Runners!DE$5:DR$183,V$1,FALSE),"")</f>
        <v/>
      </c>
      <c r="W158" s="19" t="str">
        <f t="shared" si="83"/>
        <v/>
      </c>
    </row>
    <row r="159" spans="2:23" x14ac:dyDescent="0.25">
      <c r="C159" s="3">
        <f>IF(A159&lt;&gt;"",VLOOKUP(A159,Runners!A$5:AX$183,C$1,FALSE),0)</f>
        <v>0</v>
      </c>
      <c r="D159" s="6">
        <f t="shared" si="51"/>
        <v>156</v>
      </c>
      <c r="E159" s="2"/>
      <c r="F159" s="2">
        <f t="shared" si="78"/>
        <v>0</v>
      </c>
      <c r="J159" s="1">
        <f t="shared" si="79"/>
        <v>0</v>
      </c>
      <c r="M159" s="8" t="str">
        <f t="shared" si="62"/>
        <v/>
      </c>
      <c r="N159" s="8" t="str">
        <f t="shared" si="63"/>
        <v/>
      </c>
      <c r="O159" s="1" t="str">
        <f t="shared" si="64"/>
        <v/>
      </c>
      <c r="P159" s="35" t="str">
        <f t="shared" si="65"/>
        <v/>
      </c>
      <c r="Q159" s="35" t="str">
        <f t="shared" si="80"/>
        <v/>
      </c>
      <c r="R159" s="6">
        <f t="shared" si="81"/>
        <v>0</v>
      </c>
      <c r="S159" s="6">
        <f>IF(AND(D159&lt;=L$4,P159&lt;&gt;"Y"),IF(N159&lt;VLOOKUP(O159,Runners!A$5:CY$183,S$1,FALSE),IF(Y$2="zero",0,Y$2),0),0)</f>
        <v>0</v>
      </c>
      <c r="T159" s="6">
        <f t="shared" si="82"/>
        <v>0</v>
      </c>
      <c r="U159" s="2"/>
      <c r="V159" s="2" t="str">
        <f>IF(O159&lt;&gt;"",VLOOKUP(O159,Runners!DE$5:DR$183,V$1,FALSE),"")</f>
        <v/>
      </c>
      <c r="W159" s="19" t="str">
        <f t="shared" si="83"/>
        <v/>
      </c>
    </row>
    <row r="160" spans="2:23" x14ac:dyDescent="0.25">
      <c r="C160" s="3">
        <f>IF(A160&lt;&gt;"",VLOOKUP(A160,Runners!A$5:AX$183,C$1,FALSE),0)</f>
        <v>0</v>
      </c>
      <c r="D160" s="6">
        <f t="shared" ref="D160:D209" si="84">D159+1</f>
        <v>157</v>
      </c>
      <c r="E160" s="2"/>
      <c r="F160" s="2">
        <f t="shared" si="78"/>
        <v>0</v>
      </c>
      <c r="J160" s="1">
        <f t="shared" si="79"/>
        <v>0</v>
      </c>
      <c r="M160" s="8" t="str">
        <f t="shared" si="62"/>
        <v/>
      </c>
      <c r="N160" s="8" t="str">
        <f t="shared" si="63"/>
        <v/>
      </c>
      <c r="O160" s="1" t="str">
        <f t="shared" si="64"/>
        <v/>
      </c>
      <c r="P160" s="35" t="str">
        <f t="shared" si="65"/>
        <v/>
      </c>
      <c r="Q160" s="35" t="str">
        <f t="shared" si="80"/>
        <v/>
      </c>
      <c r="R160" s="6">
        <f t="shared" si="81"/>
        <v>0</v>
      </c>
      <c r="S160" s="6">
        <f>IF(AND(D160&lt;=L$4,P160&lt;&gt;"Y"),IF(N160&lt;VLOOKUP(O160,Runners!A$5:CY$183,S$1,FALSE),IF(Y$2="zero",0,Y$2),0),0)</f>
        <v>0</v>
      </c>
      <c r="T160" s="6">
        <f t="shared" si="82"/>
        <v>0</v>
      </c>
      <c r="U160" s="2"/>
      <c r="V160" s="2" t="str">
        <f>IF(O160&lt;&gt;"",VLOOKUP(O160,Runners!DE$5:DR$183,V$1,FALSE),"")</f>
        <v/>
      </c>
      <c r="W160" s="19" t="str">
        <f t="shared" si="83"/>
        <v/>
      </c>
    </row>
    <row r="161" spans="3:23" x14ac:dyDescent="0.25">
      <c r="C161" s="3">
        <f>IF(A161&lt;&gt;"",VLOOKUP(A161,Runners!A$5:AX$183,C$1,FALSE),0)</f>
        <v>0</v>
      </c>
      <c r="D161" s="6">
        <f t="shared" si="84"/>
        <v>158</v>
      </c>
      <c r="E161" s="2"/>
      <c r="F161" s="2">
        <f t="shared" si="78"/>
        <v>0</v>
      </c>
      <c r="J161" s="1">
        <f t="shared" si="79"/>
        <v>0</v>
      </c>
      <c r="M161" s="8" t="str">
        <f t="shared" si="62"/>
        <v/>
      </c>
      <c r="N161" s="8" t="str">
        <f t="shared" si="63"/>
        <v/>
      </c>
      <c r="O161" s="1" t="str">
        <f t="shared" si="64"/>
        <v/>
      </c>
      <c r="P161" s="35" t="str">
        <f t="shared" si="65"/>
        <v/>
      </c>
      <c r="Q161" s="35" t="str">
        <f t="shared" si="80"/>
        <v/>
      </c>
      <c r="R161" s="6">
        <f t="shared" si="81"/>
        <v>0</v>
      </c>
      <c r="S161" s="6">
        <f>IF(AND(D161&lt;=L$4,P161&lt;&gt;"Y"),IF(N161&lt;VLOOKUP(O161,Runners!A$5:CY$183,S$1,FALSE),IF(Y$2="zero",0,Y$2),0),0)</f>
        <v>0</v>
      </c>
      <c r="T161" s="6">
        <f t="shared" si="82"/>
        <v>0</v>
      </c>
      <c r="U161" s="2"/>
      <c r="V161" s="2" t="str">
        <f>IF(O161&lt;&gt;"",VLOOKUP(O161,Runners!DE$5:DR$183,V$1,FALSE),"")</f>
        <v/>
      </c>
      <c r="W161" s="19" t="str">
        <f t="shared" si="83"/>
        <v/>
      </c>
    </row>
    <row r="162" spans="3:23" x14ac:dyDescent="0.25">
      <c r="C162" s="3">
        <f>IF(A162&lt;&gt;"",VLOOKUP(A162,Runners!A$5:AX$183,C$1,FALSE),0)</f>
        <v>0</v>
      </c>
      <c r="D162" s="6">
        <f t="shared" si="84"/>
        <v>159</v>
      </c>
      <c r="E162" s="2"/>
      <c r="F162" s="2">
        <f t="shared" si="78"/>
        <v>0</v>
      </c>
      <c r="J162" s="1">
        <f t="shared" si="79"/>
        <v>0</v>
      </c>
      <c r="M162" s="8" t="str">
        <f t="shared" si="62"/>
        <v/>
      </c>
      <c r="N162" s="8" t="str">
        <f t="shared" si="63"/>
        <v/>
      </c>
      <c r="O162" s="1" t="str">
        <f t="shared" si="64"/>
        <v/>
      </c>
      <c r="P162" s="35" t="str">
        <f t="shared" si="65"/>
        <v/>
      </c>
      <c r="Q162" s="35" t="str">
        <f t="shared" si="80"/>
        <v/>
      </c>
      <c r="R162" s="6">
        <f t="shared" si="81"/>
        <v>0</v>
      </c>
      <c r="S162" s="6">
        <f>IF(AND(D162&lt;=L$4,P162&lt;&gt;"Y"),IF(N162&lt;VLOOKUP(O162,Runners!A$5:CY$183,S$1,FALSE),IF(Y$2="zero",0,Y$2),0),0)</f>
        <v>0</v>
      </c>
      <c r="T162" s="6">
        <f t="shared" si="82"/>
        <v>0</v>
      </c>
      <c r="U162" s="2"/>
      <c r="V162" s="2" t="str">
        <f>IF(O162&lt;&gt;"",VLOOKUP(O162,Runners!DE$5:DR$183,V$1,FALSE),"")</f>
        <v/>
      </c>
      <c r="W162" s="19" t="str">
        <f t="shared" si="83"/>
        <v/>
      </c>
    </row>
    <row r="163" spans="3:23" x14ac:dyDescent="0.25">
      <c r="C163" s="3">
        <f>IF(A163&lt;&gt;"",VLOOKUP(A163,Runners!A$5:AX$183,C$1,FALSE),0)</f>
        <v>0</v>
      </c>
      <c r="D163" s="6">
        <f t="shared" si="84"/>
        <v>160</v>
      </c>
      <c r="E163" s="2"/>
      <c r="F163" s="2">
        <f t="shared" si="78"/>
        <v>0</v>
      </c>
      <c r="J163" s="1">
        <f t="shared" si="79"/>
        <v>0</v>
      </c>
      <c r="M163" s="8" t="str">
        <f t="shared" ref="M163:M194" si="85">IF(D163&lt;=L$4,SMALL(E$4:E$207,D163),"")</f>
        <v/>
      </c>
      <c r="N163" s="8" t="str">
        <f t="shared" ref="N163:N194" si="86">IF(D163&lt;=L$4,VLOOKUP(M163,E$4:F$207,2,FALSE),"")</f>
        <v/>
      </c>
      <c r="O163" s="1" t="str">
        <f t="shared" ref="O163:O194" si="87">IF(D163&lt;=L$4,VLOOKUP(M163,E$4:J$207,6,FALSE),"")</f>
        <v/>
      </c>
      <c r="P163" s="35" t="str">
        <f t="shared" ref="P163:P194" si="88">IF(D163&lt;=L$4,VLOOKUP(O163,A$4:B$207,2,FALSE),"")</f>
        <v/>
      </c>
      <c r="Q163" s="35" t="str">
        <f t="shared" si="80"/>
        <v/>
      </c>
      <c r="R163" s="6">
        <f t="shared" si="81"/>
        <v>0</v>
      </c>
      <c r="S163" s="6">
        <f>IF(AND(D163&lt;=L$4,P163&lt;&gt;"Y"),IF(N163&lt;VLOOKUP(O163,Runners!A$5:CY$183,S$1,FALSE),IF(Y$2="zero",0,Y$2),0),0)</f>
        <v>0</v>
      </c>
      <c r="T163" s="6">
        <f t="shared" si="82"/>
        <v>0</v>
      </c>
      <c r="U163" s="2"/>
      <c r="V163" s="2" t="str">
        <f>IF(O163&lt;&gt;"",VLOOKUP(O163,Runners!DE$5:DR$183,V$1,FALSE),"")</f>
        <v/>
      </c>
      <c r="W163" s="19" t="str">
        <f t="shared" si="83"/>
        <v/>
      </c>
    </row>
    <row r="164" spans="3:23" x14ac:dyDescent="0.25">
      <c r="C164" s="3">
        <f>IF(A164&lt;&gt;"",VLOOKUP(A164,Runners!A$5:AX$183,C$1,FALSE),0)</f>
        <v>0</v>
      </c>
      <c r="D164" s="6">
        <f t="shared" si="84"/>
        <v>161</v>
      </c>
      <c r="E164" s="2"/>
      <c r="F164" s="2">
        <f t="shared" si="78"/>
        <v>0</v>
      </c>
      <c r="J164" s="1">
        <f t="shared" si="79"/>
        <v>0</v>
      </c>
      <c r="M164" s="8" t="str">
        <f t="shared" si="85"/>
        <v/>
      </c>
      <c r="N164" s="8" t="str">
        <f t="shared" si="86"/>
        <v/>
      </c>
      <c r="O164" s="1" t="str">
        <f t="shared" si="87"/>
        <v/>
      </c>
      <c r="P164" s="35" t="str">
        <f t="shared" si="88"/>
        <v/>
      </c>
      <c r="Q164" s="35" t="str">
        <f t="shared" si="80"/>
        <v/>
      </c>
      <c r="R164" s="6">
        <f t="shared" si="81"/>
        <v>0</v>
      </c>
      <c r="S164" s="6">
        <f>IF(AND(D164&lt;=L$4,P164&lt;&gt;"Y"),IF(N164&lt;VLOOKUP(O164,Runners!A$5:CY$183,S$1,FALSE),IF(Y$2="zero",0,Y$2),0),0)</f>
        <v>0</v>
      </c>
      <c r="T164" s="6">
        <f t="shared" si="82"/>
        <v>0</v>
      </c>
      <c r="U164" s="2"/>
      <c r="V164" s="2" t="str">
        <f>IF(O164&lt;&gt;"",VLOOKUP(O164,Runners!DE$5:DR$183,V$1,FALSE),"")</f>
        <v/>
      </c>
      <c r="W164" s="19" t="str">
        <f t="shared" si="83"/>
        <v/>
      </c>
    </row>
    <row r="165" spans="3:23" x14ac:dyDescent="0.25">
      <c r="C165" s="3">
        <f>IF(A165&lt;&gt;"",VLOOKUP(A165,Runners!A$5:AX$183,C$1,FALSE),0)</f>
        <v>0</v>
      </c>
      <c r="D165" s="6">
        <f t="shared" si="84"/>
        <v>162</v>
      </c>
      <c r="E165" s="2"/>
      <c r="F165" s="2">
        <f t="shared" si="78"/>
        <v>0</v>
      </c>
      <c r="J165" s="1">
        <f t="shared" si="79"/>
        <v>0</v>
      </c>
      <c r="M165" s="8" t="str">
        <f t="shared" si="85"/>
        <v/>
      </c>
      <c r="N165" s="8" t="str">
        <f t="shared" si="86"/>
        <v/>
      </c>
      <c r="O165" s="1" t="str">
        <f t="shared" si="87"/>
        <v/>
      </c>
      <c r="P165" s="35" t="str">
        <f t="shared" si="88"/>
        <v/>
      </c>
      <c r="Q165" s="35" t="str">
        <f t="shared" si="80"/>
        <v/>
      </c>
      <c r="R165" s="6">
        <f t="shared" si="81"/>
        <v>0</v>
      </c>
      <c r="S165" s="6">
        <f>IF(AND(D165&lt;=L$4,P165&lt;&gt;"Y"),IF(N165&lt;VLOOKUP(O165,Runners!A$5:CY$183,S$1,FALSE),IF(Y$2="zero",0,Y$2),0),0)</f>
        <v>0</v>
      </c>
      <c r="T165" s="6">
        <f t="shared" si="82"/>
        <v>0</v>
      </c>
      <c r="U165" s="2"/>
      <c r="V165" s="2" t="str">
        <f>IF(O165&lt;&gt;"",VLOOKUP(O165,Runners!DE$5:DR$183,V$1,FALSE),"")</f>
        <v/>
      </c>
      <c r="W165" s="19" t="str">
        <f t="shared" si="83"/>
        <v/>
      </c>
    </row>
    <row r="166" spans="3:23" x14ac:dyDescent="0.25">
      <c r="C166" s="3">
        <f>IF(A166&lt;&gt;"",VLOOKUP(A166,Runners!A$5:AX$183,C$1,FALSE),0)</f>
        <v>0</v>
      </c>
      <c r="D166" s="6">
        <f t="shared" si="84"/>
        <v>163</v>
      </c>
      <c r="E166" s="2"/>
      <c r="F166" s="2">
        <f t="shared" si="78"/>
        <v>0</v>
      </c>
      <c r="J166" s="1">
        <f t="shared" si="79"/>
        <v>0</v>
      </c>
      <c r="M166" s="8" t="str">
        <f t="shared" si="85"/>
        <v/>
      </c>
      <c r="N166" s="8" t="str">
        <f t="shared" si="86"/>
        <v/>
      </c>
      <c r="O166" s="1" t="str">
        <f t="shared" si="87"/>
        <v/>
      </c>
      <c r="P166" s="35" t="str">
        <f t="shared" si="88"/>
        <v/>
      </c>
      <c r="Q166" s="35" t="str">
        <f t="shared" si="80"/>
        <v/>
      </c>
      <c r="R166" s="6">
        <f t="shared" si="81"/>
        <v>0</v>
      </c>
      <c r="S166" s="6">
        <f>IF(AND(D166&lt;=L$4,P166&lt;&gt;"Y"),IF(N166&lt;VLOOKUP(O166,Runners!A$5:CY$183,S$1,FALSE),IF(Y$2="zero",0,Y$2),0),0)</f>
        <v>0</v>
      </c>
      <c r="T166" s="6">
        <f t="shared" si="82"/>
        <v>0</v>
      </c>
      <c r="U166" s="2"/>
      <c r="V166" s="2" t="str">
        <f>IF(O166&lt;&gt;"",VLOOKUP(O166,Runners!DE$5:DR$183,V$1,FALSE),"")</f>
        <v/>
      </c>
      <c r="W166" s="19" t="str">
        <f t="shared" si="83"/>
        <v/>
      </c>
    </row>
    <row r="167" spans="3:23" x14ac:dyDescent="0.25">
      <c r="C167" s="3">
        <f>IF(A167&lt;&gt;"",VLOOKUP(A167,Runners!A$5:AX$183,C$1,FALSE),0)</f>
        <v>0</v>
      </c>
      <c r="D167" s="6">
        <f t="shared" si="84"/>
        <v>164</v>
      </c>
      <c r="E167" s="2"/>
      <c r="F167" s="2">
        <f t="shared" si="78"/>
        <v>0</v>
      </c>
      <c r="J167" s="1">
        <f t="shared" si="79"/>
        <v>0</v>
      </c>
      <c r="M167" s="8" t="str">
        <f t="shared" si="85"/>
        <v/>
      </c>
      <c r="N167" s="8" t="str">
        <f t="shared" si="86"/>
        <v/>
      </c>
      <c r="O167" s="1" t="str">
        <f t="shared" si="87"/>
        <v/>
      </c>
      <c r="P167" s="35" t="str">
        <f t="shared" si="88"/>
        <v/>
      </c>
      <c r="Q167" s="35" t="str">
        <f t="shared" si="80"/>
        <v/>
      </c>
      <c r="R167" s="6">
        <f t="shared" si="81"/>
        <v>0</v>
      </c>
      <c r="S167" s="6">
        <f>IF(AND(D167&lt;=L$4,P167&lt;&gt;"Y"),IF(N167&lt;VLOOKUP(O167,Runners!A$5:CY$183,S$1,FALSE),IF(Y$2="zero",0,Y$2),0),0)</f>
        <v>0</v>
      </c>
      <c r="T167" s="6">
        <f t="shared" si="82"/>
        <v>0</v>
      </c>
      <c r="U167" s="2"/>
      <c r="V167" s="2" t="str">
        <f>IF(O167&lt;&gt;"",VLOOKUP(O167,Runners!DE$5:DR$183,V$1,FALSE),"")</f>
        <v/>
      </c>
      <c r="W167" s="19" t="str">
        <f t="shared" si="83"/>
        <v/>
      </c>
    </row>
    <row r="168" spans="3:23" x14ac:dyDescent="0.25">
      <c r="C168" s="3">
        <f>IF(A168&lt;&gt;"",VLOOKUP(A168,Runners!A$5:AX$183,C$1,FALSE),0)</f>
        <v>0</v>
      </c>
      <c r="D168" s="6">
        <f t="shared" si="84"/>
        <v>165</v>
      </c>
      <c r="E168" s="2"/>
      <c r="F168" s="2">
        <f t="shared" si="78"/>
        <v>0</v>
      </c>
      <c r="J168" s="1">
        <f t="shared" si="79"/>
        <v>0</v>
      </c>
      <c r="M168" s="8" t="str">
        <f t="shared" si="85"/>
        <v/>
      </c>
      <c r="N168" s="8" t="str">
        <f t="shared" si="86"/>
        <v/>
      </c>
      <c r="O168" s="1" t="str">
        <f t="shared" si="87"/>
        <v/>
      </c>
      <c r="P168" s="35" t="str">
        <f t="shared" si="88"/>
        <v/>
      </c>
      <c r="Q168" s="35" t="str">
        <f t="shared" si="80"/>
        <v/>
      </c>
      <c r="R168" s="6">
        <f t="shared" si="81"/>
        <v>0</v>
      </c>
      <c r="S168" s="6">
        <f>IF(AND(D168&lt;=L$4,P168&lt;&gt;"Y"),IF(N168&lt;VLOOKUP(O168,Runners!A$5:CY$183,S$1,FALSE),IF(Y$2="zero",0,Y$2),0),0)</f>
        <v>0</v>
      </c>
      <c r="T168" s="6">
        <f t="shared" si="82"/>
        <v>0</v>
      </c>
      <c r="U168" s="2"/>
      <c r="V168" s="2" t="str">
        <f>IF(O168&lt;&gt;"",VLOOKUP(O168,Runners!DE$5:DR$183,V$1,FALSE),"")</f>
        <v/>
      </c>
      <c r="W168" s="19" t="str">
        <f t="shared" si="83"/>
        <v/>
      </c>
    </row>
    <row r="169" spans="3:23" x14ac:dyDescent="0.25">
      <c r="C169" s="3">
        <f>IF(A169&lt;&gt;"",VLOOKUP(A169,Runners!A$5:AX$183,C$1,FALSE),0)</f>
        <v>0</v>
      </c>
      <c r="D169" s="6">
        <f t="shared" si="84"/>
        <v>166</v>
      </c>
      <c r="E169" s="2"/>
      <c r="F169" s="2">
        <f t="shared" si="78"/>
        <v>0</v>
      </c>
      <c r="J169" s="1">
        <f t="shared" si="79"/>
        <v>0</v>
      </c>
      <c r="M169" s="8" t="str">
        <f t="shared" si="85"/>
        <v/>
      </c>
      <c r="N169" s="8" t="str">
        <f t="shared" si="86"/>
        <v/>
      </c>
      <c r="O169" s="1" t="str">
        <f t="shared" si="87"/>
        <v/>
      </c>
      <c r="P169" s="35" t="str">
        <f t="shared" si="88"/>
        <v/>
      </c>
      <c r="Q169" s="35" t="str">
        <f t="shared" si="80"/>
        <v/>
      </c>
      <c r="R169" s="6">
        <f t="shared" si="81"/>
        <v>0</v>
      </c>
      <c r="S169" s="6">
        <f>IF(AND(D169&lt;=L$4,P169&lt;&gt;"Y"),IF(N169&lt;VLOOKUP(O169,Runners!A$5:CY$183,S$1,FALSE),IF(Y$2="zero",0,Y$2),0),0)</f>
        <v>0</v>
      </c>
      <c r="T169" s="6">
        <f t="shared" si="82"/>
        <v>0</v>
      </c>
      <c r="U169" s="2"/>
      <c r="V169" s="2" t="str">
        <f>IF(O169&lt;&gt;"",VLOOKUP(O169,Runners!DE$5:DR$183,V$1,FALSE),"")</f>
        <v/>
      </c>
      <c r="W169" s="19" t="str">
        <f t="shared" si="83"/>
        <v/>
      </c>
    </row>
    <row r="170" spans="3:23" x14ac:dyDescent="0.25">
      <c r="C170" s="3">
        <f>IF(A170&lt;&gt;"",VLOOKUP(A170,Runners!A$5:AX$183,C$1,FALSE),0)</f>
        <v>0</v>
      </c>
      <c r="D170" s="6">
        <f t="shared" si="84"/>
        <v>167</v>
      </c>
      <c r="E170" s="2"/>
      <c r="F170" s="2">
        <f t="shared" si="78"/>
        <v>0</v>
      </c>
      <c r="J170" s="1">
        <f t="shared" ref="J170:J177" si="89">A170</f>
        <v>0</v>
      </c>
      <c r="M170" s="8" t="str">
        <f t="shared" si="85"/>
        <v/>
      </c>
      <c r="N170" s="8" t="str">
        <f t="shared" si="86"/>
        <v/>
      </c>
      <c r="O170" s="1" t="str">
        <f t="shared" si="87"/>
        <v/>
      </c>
      <c r="P170" s="35" t="str">
        <f t="shared" si="88"/>
        <v/>
      </c>
      <c r="Q170" s="35" t="str">
        <f t="shared" ref="Q170:Q177" si="90">IF(D170&lt;=L$4,IF(P170="Y",Q169,Q169-1),"")</f>
        <v/>
      </c>
      <c r="R170" s="6">
        <f t="shared" si="81"/>
        <v>0</v>
      </c>
      <c r="S170" s="6">
        <f>IF(AND(D170&lt;=L$4,P170&lt;&gt;"Y"),IF(N170&lt;VLOOKUP(O170,Runners!A$5:CY$183,S$1,FALSE),IF(Y$2="zero",0,Y$2),0),0)</f>
        <v>0</v>
      </c>
      <c r="T170" s="6">
        <f t="shared" ref="T170:T177" si="91">IF(AND(D170&lt;=L$4,P170&lt;&gt;"Y"),S170+R170,0)</f>
        <v>0</v>
      </c>
      <c r="U170" s="2"/>
      <c r="V170" s="2" t="str">
        <f>IF(O170&lt;&gt;"",VLOOKUP(O170,Runners!DE$5:DR$183,V$1,FALSE),"")</f>
        <v/>
      </c>
      <c r="W170" s="19" t="str">
        <f t="shared" ref="W170:W177" si="92">IF(O170&lt;&gt;"",(V170-N170)/V170,"")</f>
        <v/>
      </c>
    </row>
    <row r="171" spans="3:23" x14ac:dyDescent="0.25">
      <c r="C171" s="3">
        <f>IF(A171&lt;&gt;"",VLOOKUP(A171,Runners!A$5:AX$183,C$1,FALSE),0)</f>
        <v>0</v>
      </c>
      <c r="D171" s="6">
        <f t="shared" si="84"/>
        <v>168</v>
      </c>
      <c r="E171" s="2"/>
      <c r="F171" s="2">
        <f t="shared" si="78"/>
        <v>0</v>
      </c>
      <c r="J171" s="1">
        <f t="shared" si="89"/>
        <v>0</v>
      </c>
      <c r="M171" s="8" t="str">
        <f t="shared" si="85"/>
        <v/>
      </c>
      <c r="N171" s="8" t="str">
        <f t="shared" si="86"/>
        <v/>
      </c>
      <c r="O171" s="1" t="str">
        <f t="shared" si="87"/>
        <v/>
      </c>
      <c r="P171" s="35" t="str">
        <f t="shared" si="88"/>
        <v/>
      </c>
      <c r="Q171" s="35" t="str">
        <f t="shared" si="90"/>
        <v/>
      </c>
      <c r="R171" s="6">
        <f t="shared" si="81"/>
        <v>0</v>
      </c>
      <c r="S171" s="6">
        <f>IF(AND(D171&lt;=L$4,P171&lt;&gt;"Y"),IF(N171&lt;VLOOKUP(O171,Runners!A$5:CY$183,S$1,FALSE),IF(Y$2="zero",0,Y$2),0),0)</f>
        <v>0</v>
      </c>
      <c r="T171" s="6">
        <f t="shared" si="91"/>
        <v>0</v>
      </c>
      <c r="U171" s="2"/>
      <c r="V171" s="2" t="str">
        <f>IF(O171&lt;&gt;"",VLOOKUP(O171,Runners!DE$5:DR$183,V$1,FALSE),"")</f>
        <v/>
      </c>
      <c r="W171" s="19" t="str">
        <f t="shared" si="92"/>
        <v/>
      </c>
    </row>
    <row r="172" spans="3:23" x14ac:dyDescent="0.25">
      <c r="C172" s="3">
        <f>IF(A172&lt;&gt;"",VLOOKUP(A172,Runners!A$5:AX$183,C$1,FALSE),0)</f>
        <v>0</v>
      </c>
      <c r="D172" s="6">
        <f t="shared" si="84"/>
        <v>169</v>
      </c>
      <c r="E172" s="2"/>
      <c r="F172" s="2">
        <f t="shared" si="78"/>
        <v>0</v>
      </c>
      <c r="J172" s="1">
        <f t="shared" si="89"/>
        <v>0</v>
      </c>
      <c r="M172" s="8" t="str">
        <f t="shared" si="85"/>
        <v/>
      </c>
      <c r="N172" s="8" t="str">
        <f t="shared" si="86"/>
        <v/>
      </c>
      <c r="O172" s="1" t="str">
        <f t="shared" si="87"/>
        <v/>
      </c>
      <c r="P172" s="35" t="str">
        <f t="shared" si="88"/>
        <v/>
      </c>
      <c r="Q172" s="35" t="str">
        <f t="shared" si="90"/>
        <v/>
      </c>
      <c r="R172" s="6">
        <f t="shared" si="81"/>
        <v>0</v>
      </c>
      <c r="S172" s="6">
        <f>IF(AND(D172&lt;=L$4,P172&lt;&gt;"Y"),IF(N172&lt;VLOOKUP(O172,Runners!A$5:CY$183,S$1,FALSE),IF(Y$2="zero",0,Y$2),0),0)</f>
        <v>0</v>
      </c>
      <c r="T172" s="6">
        <f t="shared" si="91"/>
        <v>0</v>
      </c>
      <c r="U172" s="2"/>
      <c r="V172" s="2" t="str">
        <f>IF(O172&lt;&gt;"",VLOOKUP(O172,Runners!DE$5:DR$183,V$1,FALSE),"")</f>
        <v/>
      </c>
      <c r="W172" s="19" t="str">
        <f t="shared" si="92"/>
        <v/>
      </c>
    </row>
    <row r="173" spans="3:23" x14ac:dyDescent="0.25">
      <c r="C173" s="3">
        <f>IF(A173&lt;&gt;"",VLOOKUP(A173,Runners!A$5:AX$183,C$1,FALSE),0)</f>
        <v>0</v>
      </c>
      <c r="D173" s="6">
        <f t="shared" si="84"/>
        <v>170</v>
      </c>
      <c r="E173" s="2"/>
      <c r="F173" s="2">
        <f t="shared" si="78"/>
        <v>0</v>
      </c>
      <c r="J173" s="1">
        <f t="shared" si="89"/>
        <v>0</v>
      </c>
      <c r="M173" s="8" t="str">
        <f t="shared" si="85"/>
        <v/>
      </c>
      <c r="N173" s="8" t="str">
        <f t="shared" si="86"/>
        <v/>
      </c>
      <c r="O173" s="1" t="str">
        <f t="shared" si="87"/>
        <v/>
      </c>
      <c r="P173" s="35" t="str">
        <f t="shared" si="88"/>
        <v/>
      </c>
      <c r="Q173" s="35" t="str">
        <f t="shared" si="90"/>
        <v/>
      </c>
      <c r="R173" s="6">
        <f t="shared" si="81"/>
        <v>0</v>
      </c>
      <c r="S173" s="6">
        <f>IF(AND(D173&lt;=L$4,P173&lt;&gt;"Y"),IF(N173&lt;VLOOKUP(O173,Runners!A$5:CY$183,S$1,FALSE),IF(Y$2="zero",0,Y$2),0),0)</f>
        <v>0</v>
      </c>
      <c r="T173" s="6">
        <f t="shared" si="91"/>
        <v>0</v>
      </c>
      <c r="U173" s="2"/>
      <c r="V173" s="2" t="str">
        <f>IF(O173&lt;&gt;"",VLOOKUP(O173,Runners!DE$5:DR$183,V$1,FALSE),"")</f>
        <v/>
      </c>
      <c r="W173" s="19" t="str">
        <f t="shared" si="92"/>
        <v/>
      </c>
    </row>
    <row r="174" spans="3:23" x14ac:dyDescent="0.25">
      <c r="C174" s="3">
        <f>IF(A174&lt;&gt;"",VLOOKUP(A174,Runners!A$5:AX$183,C$1,FALSE),0)</f>
        <v>0</v>
      </c>
      <c r="D174" s="6">
        <f t="shared" si="84"/>
        <v>171</v>
      </c>
      <c r="E174" s="2"/>
      <c r="F174" s="2">
        <f t="shared" si="78"/>
        <v>0</v>
      </c>
      <c r="J174" s="1">
        <f t="shared" si="89"/>
        <v>0</v>
      </c>
      <c r="M174" s="8" t="str">
        <f t="shared" si="85"/>
        <v/>
      </c>
      <c r="N174" s="8" t="str">
        <f t="shared" si="86"/>
        <v/>
      </c>
      <c r="O174" s="1" t="str">
        <f t="shared" si="87"/>
        <v/>
      </c>
      <c r="P174" s="35" t="str">
        <f t="shared" si="88"/>
        <v/>
      </c>
      <c r="Q174" s="35" t="str">
        <f t="shared" si="90"/>
        <v/>
      </c>
      <c r="R174" s="6">
        <f t="shared" si="81"/>
        <v>0</v>
      </c>
      <c r="S174" s="6">
        <f>IF(AND(D174&lt;=L$4,P174&lt;&gt;"Y"),IF(N174&lt;VLOOKUP(O174,Runners!A$5:CY$183,S$1,FALSE),IF(Y$2="zero",0,Y$2),0),0)</f>
        <v>0</v>
      </c>
      <c r="T174" s="6">
        <f t="shared" si="91"/>
        <v>0</v>
      </c>
      <c r="U174" s="2"/>
      <c r="V174" s="2" t="str">
        <f>IF(O174&lt;&gt;"",VLOOKUP(O174,Runners!DE$5:DR$183,V$1,FALSE),"")</f>
        <v/>
      </c>
      <c r="W174" s="19" t="str">
        <f t="shared" si="92"/>
        <v/>
      </c>
    </row>
    <row r="175" spans="3:23" x14ac:dyDescent="0.25">
      <c r="C175" s="3">
        <f>IF(A175&lt;&gt;"",VLOOKUP(A175,Runners!A$5:AX$183,C$1,FALSE),0)</f>
        <v>0</v>
      </c>
      <c r="D175" s="6">
        <f t="shared" si="84"/>
        <v>172</v>
      </c>
      <c r="E175" s="2"/>
      <c r="F175" s="2">
        <f t="shared" si="78"/>
        <v>0</v>
      </c>
      <c r="J175" s="1">
        <f t="shared" si="89"/>
        <v>0</v>
      </c>
      <c r="M175" s="8" t="str">
        <f t="shared" si="85"/>
        <v/>
      </c>
      <c r="N175" s="8" t="str">
        <f t="shared" si="86"/>
        <v/>
      </c>
      <c r="O175" s="1" t="str">
        <f t="shared" si="87"/>
        <v/>
      </c>
      <c r="P175" s="35" t="str">
        <f t="shared" si="88"/>
        <v/>
      </c>
      <c r="Q175" s="35" t="str">
        <f t="shared" si="90"/>
        <v/>
      </c>
      <c r="R175" s="6">
        <f t="shared" si="81"/>
        <v>0</v>
      </c>
      <c r="S175" s="6">
        <f>IF(AND(D175&lt;=L$4,P175&lt;&gt;"Y"),IF(N175&lt;VLOOKUP(O175,Runners!A$5:CY$183,S$1,FALSE),IF(Y$2="zero",0,Y$2),0),0)</f>
        <v>0</v>
      </c>
      <c r="T175" s="6">
        <f t="shared" si="91"/>
        <v>0</v>
      </c>
      <c r="U175" s="2"/>
      <c r="V175" s="2" t="str">
        <f>IF(O175&lt;&gt;"",VLOOKUP(O175,Runners!DE$5:DR$183,V$1,FALSE),"")</f>
        <v/>
      </c>
      <c r="W175" s="19" t="str">
        <f t="shared" si="92"/>
        <v/>
      </c>
    </row>
    <row r="176" spans="3:23" x14ac:dyDescent="0.25">
      <c r="C176" s="3">
        <f>IF(A176&lt;&gt;"",VLOOKUP(A176,Runners!A$5:AX$183,C$1,FALSE),0)</f>
        <v>0</v>
      </c>
      <c r="D176" s="6">
        <f t="shared" si="84"/>
        <v>173</v>
      </c>
      <c r="E176" s="2"/>
      <c r="F176" s="2">
        <f t="shared" si="78"/>
        <v>0</v>
      </c>
      <c r="J176" s="1">
        <f t="shared" si="89"/>
        <v>0</v>
      </c>
      <c r="M176" s="8" t="str">
        <f t="shared" si="85"/>
        <v/>
      </c>
      <c r="N176" s="8" t="str">
        <f t="shared" si="86"/>
        <v/>
      </c>
      <c r="O176" s="1" t="str">
        <f t="shared" si="87"/>
        <v/>
      </c>
      <c r="P176" s="35" t="str">
        <f t="shared" si="88"/>
        <v/>
      </c>
      <c r="Q176" s="35" t="str">
        <f t="shared" si="90"/>
        <v/>
      </c>
      <c r="R176" s="6">
        <f t="shared" si="81"/>
        <v>0</v>
      </c>
      <c r="S176" s="6">
        <f>IF(AND(D176&lt;=L$4,P176&lt;&gt;"Y"),IF(N176&lt;VLOOKUP(O176,Runners!A$5:CY$183,S$1,FALSE),IF(Y$2="zero",0,Y$2),0),0)</f>
        <v>0</v>
      </c>
      <c r="T176" s="6">
        <f t="shared" si="91"/>
        <v>0</v>
      </c>
      <c r="U176" s="2"/>
      <c r="V176" s="2" t="str">
        <f>IF(O176&lt;&gt;"",VLOOKUP(O176,Runners!DE$5:DR$183,V$1,FALSE),"")</f>
        <v/>
      </c>
      <c r="W176" s="19" t="str">
        <f t="shared" si="92"/>
        <v/>
      </c>
    </row>
    <row r="177" spans="3:23" x14ac:dyDescent="0.25">
      <c r="C177" s="3">
        <f>IF(A177&lt;&gt;"",VLOOKUP(A177,Runners!A$5:AX$183,C$1,FALSE),0)</f>
        <v>0</v>
      </c>
      <c r="D177" s="6">
        <f t="shared" si="84"/>
        <v>174</v>
      </c>
      <c r="E177" s="2"/>
      <c r="F177" s="2">
        <f t="shared" si="78"/>
        <v>0</v>
      </c>
      <c r="J177" s="1">
        <f t="shared" si="89"/>
        <v>0</v>
      </c>
      <c r="M177" s="8" t="str">
        <f t="shared" si="85"/>
        <v/>
      </c>
      <c r="N177" s="8" t="str">
        <f t="shared" si="86"/>
        <v/>
      </c>
      <c r="O177" s="1" t="str">
        <f t="shared" si="87"/>
        <v/>
      </c>
      <c r="P177" s="35" t="str">
        <f t="shared" si="88"/>
        <v/>
      </c>
      <c r="Q177" s="35" t="str">
        <f t="shared" si="90"/>
        <v/>
      </c>
      <c r="R177" s="6">
        <f t="shared" si="81"/>
        <v>0</v>
      </c>
      <c r="S177" s="6">
        <f>IF(AND(D177&lt;=L$4,P177&lt;&gt;"Y"),IF(N177&lt;VLOOKUP(O177,Runners!A$5:CY$183,S$1,FALSE),IF(Y$2="zero",0,Y$2),0),0)</f>
        <v>0</v>
      </c>
      <c r="T177" s="6">
        <f t="shared" si="91"/>
        <v>0</v>
      </c>
      <c r="U177" s="2"/>
      <c r="V177" s="2" t="str">
        <f>IF(O177&lt;&gt;"",VLOOKUP(O177,Runners!DE$5:DR$183,V$1,FALSE),"")</f>
        <v/>
      </c>
      <c r="W177" s="19" t="str">
        <f t="shared" si="92"/>
        <v/>
      </c>
    </row>
    <row r="178" spans="3:23" x14ac:dyDescent="0.25">
      <c r="C178" s="3">
        <f>IF(A178&lt;&gt;"",VLOOKUP(A178,Runners!A$5:AX$183,C$1,FALSE),0)</f>
        <v>0</v>
      </c>
      <c r="D178" s="6">
        <f t="shared" si="84"/>
        <v>175</v>
      </c>
      <c r="E178" s="2"/>
      <c r="F178" s="2">
        <f t="shared" si="78"/>
        <v>0</v>
      </c>
      <c r="J178" s="1">
        <f t="shared" ref="J178:J203" si="93">A178</f>
        <v>0</v>
      </c>
      <c r="M178" s="8" t="str">
        <f t="shared" si="85"/>
        <v/>
      </c>
      <c r="N178" s="8" t="str">
        <f t="shared" si="86"/>
        <v/>
      </c>
      <c r="O178" s="1" t="str">
        <f t="shared" si="87"/>
        <v/>
      </c>
      <c r="P178" s="35" t="str">
        <f t="shared" si="88"/>
        <v/>
      </c>
      <c r="Q178" s="35" t="str">
        <f t="shared" ref="Q178:Q202" si="94">IF(D178&lt;=L$4,IF(P178="Y",Q177,Q177-1),"")</f>
        <v/>
      </c>
      <c r="R178" s="6">
        <f t="shared" si="81"/>
        <v>0</v>
      </c>
      <c r="S178" s="6">
        <f>IF(AND(D178&lt;=L$4,P178&lt;&gt;"Y"),IF(N178&lt;VLOOKUP(O178,Runners!A$5:CY$183,S$1,FALSE),IF(Y$2="zero",0,Y$2),0),0)</f>
        <v>0</v>
      </c>
      <c r="T178" s="6">
        <f t="shared" ref="T178:T202" si="95">IF(AND(D178&lt;=L$4,P178&lt;&gt;"Y"),S178+R178,0)</f>
        <v>0</v>
      </c>
      <c r="U178" s="2"/>
      <c r="V178" s="2" t="str">
        <f>IF(O178&lt;&gt;"",VLOOKUP(O178,Runners!DE$5:DR$183,V$1,FALSE),"")</f>
        <v/>
      </c>
      <c r="W178" s="19" t="str">
        <f t="shared" ref="W178:W202" si="96">IF(O178&lt;&gt;"",(V178-N178)/V178,"")</f>
        <v/>
      </c>
    </row>
    <row r="179" spans="3:23" x14ac:dyDescent="0.25">
      <c r="C179" s="3">
        <f>IF(A179&lt;&gt;"",VLOOKUP(A179,Runners!A$5:AX$183,C$1,FALSE),0)</f>
        <v>0</v>
      </c>
      <c r="D179" s="6">
        <f t="shared" si="84"/>
        <v>176</v>
      </c>
      <c r="E179" s="2"/>
      <c r="F179" s="2">
        <f t="shared" si="78"/>
        <v>0</v>
      </c>
      <c r="J179" s="1">
        <f t="shared" si="93"/>
        <v>0</v>
      </c>
      <c r="M179" s="8" t="str">
        <f t="shared" si="85"/>
        <v/>
      </c>
      <c r="N179" s="8" t="str">
        <f t="shared" si="86"/>
        <v/>
      </c>
      <c r="O179" s="1" t="str">
        <f t="shared" si="87"/>
        <v/>
      </c>
      <c r="P179" s="35" t="str">
        <f t="shared" si="88"/>
        <v/>
      </c>
      <c r="Q179" s="35" t="str">
        <f t="shared" si="94"/>
        <v/>
      </c>
      <c r="R179" s="6">
        <f t="shared" si="81"/>
        <v>0</v>
      </c>
      <c r="S179" s="6">
        <f>IF(AND(D179&lt;=L$4,P179&lt;&gt;"Y"),IF(N179&lt;VLOOKUP(O179,Runners!A$5:CY$183,S$1,FALSE),IF(Y$2="zero",0,Y$2),0),0)</f>
        <v>0</v>
      </c>
      <c r="T179" s="6">
        <f t="shared" si="95"/>
        <v>0</v>
      </c>
      <c r="U179" s="2"/>
      <c r="V179" s="2" t="str">
        <f>IF(O179&lt;&gt;"",VLOOKUP(O179,Runners!DE$5:DR$183,V$1,FALSE),"")</f>
        <v/>
      </c>
      <c r="W179" s="19" t="str">
        <f t="shared" si="96"/>
        <v/>
      </c>
    </row>
    <row r="180" spans="3:23" x14ac:dyDescent="0.25">
      <c r="C180" s="3">
        <f>IF(A180&lt;&gt;"",VLOOKUP(A180,Runners!A$5:AX$183,C$1,FALSE),0)</f>
        <v>0</v>
      </c>
      <c r="D180" s="6">
        <f t="shared" si="84"/>
        <v>177</v>
      </c>
      <c r="E180" s="2"/>
      <c r="F180" s="2"/>
      <c r="J180" s="1">
        <f t="shared" si="93"/>
        <v>0</v>
      </c>
      <c r="M180" s="8" t="str">
        <f t="shared" si="85"/>
        <v/>
      </c>
      <c r="N180" s="8" t="str">
        <f t="shared" si="86"/>
        <v/>
      </c>
      <c r="O180" s="1" t="str">
        <f t="shared" si="87"/>
        <v/>
      </c>
      <c r="P180" s="35" t="str">
        <f t="shared" si="88"/>
        <v/>
      </c>
      <c r="Q180" s="35" t="str">
        <f t="shared" si="94"/>
        <v/>
      </c>
      <c r="R180" s="6">
        <f t="shared" si="81"/>
        <v>0</v>
      </c>
      <c r="S180" s="6">
        <f>IF(AND(D180&lt;=L$4,P180&lt;&gt;"Y"),IF(N180&lt;VLOOKUP(O180,Runners!A$5:CY$183,S$1,FALSE),IF(Y$2="zero",0,Y$2),0),0)</f>
        <v>0</v>
      </c>
      <c r="T180" s="6">
        <f t="shared" si="95"/>
        <v>0</v>
      </c>
      <c r="U180" s="2"/>
      <c r="V180" s="2" t="str">
        <f>IF(O180&lt;&gt;"",VLOOKUP(O180,Runners!DE$5:DR$183,V$1,FALSE),"")</f>
        <v/>
      </c>
      <c r="W180" s="19" t="str">
        <f t="shared" si="96"/>
        <v/>
      </c>
    </row>
    <row r="181" spans="3:23" x14ac:dyDescent="0.25">
      <c r="C181" s="3">
        <f>IF(A181&lt;&gt;"",VLOOKUP(A181,Runners!A$5:AX$183,C$1,FALSE),0)</f>
        <v>0</v>
      </c>
      <c r="D181" s="6">
        <f t="shared" si="84"/>
        <v>178</v>
      </c>
      <c r="E181" s="2"/>
      <c r="F181" s="2"/>
      <c r="J181" s="1">
        <f t="shared" si="93"/>
        <v>0</v>
      </c>
      <c r="M181" s="8" t="str">
        <f t="shared" si="85"/>
        <v/>
      </c>
      <c r="N181" s="8" t="str">
        <f t="shared" si="86"/>
        <v/>
      </c>
      <c r="O181" s="1" t="str">
        <f t="shared" si="87"/>
        <v/>
      </c>
      <c r="P181" s="35" t="str">
        <f t="shared" si="88"/>
        <v/>
      </c>
      <c r="Q181" s="35" t="str">
        <f t="shared" si="94"/>
        <v/>
      </c>
      <c r="R181" s="6">
        <f t="shared" si="81"/>
        <v>0</v>
      </c>
      <c r="S181" s="6">
        <f>IF(AND(D181&lt;=L$4,P181&lt;&gt;"Y"),IF(N181&lt;VLOOKUP(O181,Runners!A$5:CY$183,S$1,FALSE),IF(Y$2="zero",0,Y$2),0),0)</f>
        <v>0</v>
      </c>
      <c r="T181" s="6">
        <f t="shared" si="95"/>
        <v>0</v>
      </c>
      <c r="U181" s="2"/>
      <c r="V181" s="2" t="str">
        <f>IF(O181&lt;&gt;"",VLOOKUP(O181,Runners!DE$5:DR$183,V$1,FALSE),"")</f>
        <v/>
      </c>
      <c r="W181" s="19" t="str">
        <f t="shared" si="96"/>
        <v/>
      </c>
    </row>
    <row r="182" spans="3:23" x14ac:dyDescent="0.25">
      <c r="C182" s="3">
        <f>IF(A182&lt;&gt;"",VLOOKUP(A182,Runners!A$5:AX$183,C$1,FALSE),0)</f>
        <v>0</v>
      </c>
      <c r="D182" s="6">
        <f t="shared" si="84"/>
        <v>179</v>
      </c>
      <c r="E182" s="2"/>
      <c r="F182" s="2"/>
      <c r="J182" s="1">
        <f t="shared" si="93"/>
        <v>0</v>
      </c>
      <c r="M182" s="8" t="str">
        <f t="shared" si="85"/>
        <v/>
      </c>
      <c r="N182" s="8" t="str">
        <f t="shared" si="86"/>
        <v/>
      </c>
      <c r="O182" s="1" t="str">
        <f t="shared" si="87"/>
        <v/>
      </c>
      <c r="P182" s="35" t="str">
        <f t="shared" si="88"/>
        <v/>
      </c>
      <c r="Q182" s="35" t="str">
        <f t="shared" si="94"/>
        <v/>
      </c>
      <c r="R182" s="6">
        <f t="shared" si="81"/>
        <v>0</v>
      </c>
      <c r="S182" s="6">
        <f>IF(AND(D182&lt;=L$4,P182&lt;&gt;"Y"),IF(N182&lt;VLOOKUP(O182,Runners!A$5:CY$183,S$1,FALSE),IF(Y$2="zero",0,Y$2),0),0)</f>
        <v>0</v>
      </c>
      <c r="T182" s="6">
        <f t="shared" si="95"/>
        <v>0</v>
      </c>
      <c r="U182" s="2"/>
      <c r="V182" s="2" t="str">
        <f>IF(O182&lt;&gt;"",VLOOKUP(O182,Runners!DE$5:DR$183,V$1,FALSE),"")</f>
        <v/>
      </c>
      <c r="W182" s="19" t="str">
        <f t="shared" si="96"/>
        <v/>
      </c>
    </row>
    <row r="183" spans="3:23" x14ac:dyDescent="0.25">
      <c r="C183" s="3">
        <f>IF(A183&lt;&gt;"",VLOOKUP(A183,Runners!A$5:AX$183,C$1,FALSE),0)</f>
        <v>0</v>
      </c>
      <c r="D183" s="6">
        <f t="shared" si="84"/>
        <v>180</v>
      </c>
      <c r="E183" s="2"/>
      <c r="F183" s="2"/>
      <c r="J183" s="1">
        <f t="shared" si="93"/>
        <v>0</v>
      </c>
      <c r="M183" s="8" t="str">
        <f t="shared" si="85"/>
        <v/>
      </c>
      <c r="N183" s="8" t="str">
        <f t="shared" si="86"/>
        <v/>
      </c>
      <c r="O183" s="1" t="str">
        <f t="shared" si="87"/>
        <v/>
      </c>
      <c r="P183" s="35" t="str">
        <f t="shared" si="88"/>
        <v/>
      </c>
      <c r="Q183" s="35" t="str">
        <f t="shared" si="94"/>
        <v/>
      </c>
      <c r="R183" s="6">
        <f t="shared" si="81"/>
        <v>0</v>
      </c>
      <c r="S183" s="6">
        <f>IF(AND(D183&lt;=L$4,P183&lt;&gt;"Y"),IF(N183&lt;VLOOKUP(O183,Runners!A$5:CY$183,S$1,FALSE),IF(Y$2="zero",0,Y$2),0),0)</f>
        <v>0</v>
      </c>
      <c r="T183" s="6">
        <f t="shared" si="95"/>
        <v>0</v>
      </c>
      <c r="U183" s="2"/>
      <c r="V183" s="2" t="str">
        <f>IF(O183&lt;&gt;"",VLOOKUP(O183,Runners!DE$5:DR$183,V$1,FALSE),"")</f>
        <v/>
      </c>
      <c r="W183" s="19" t="str">
        <f t="shared" si="96"/>
        <v/>
      </c>
    </row>
    <row r="184" spans="3:23" x14ac:dyDescent="0.25">
      <c r="C184" s="3">
        <f>IF(A184&lt;&gt;"",VLOOKUP(A184,Runners!A$5:AX$183,C$1,FALSE),0)</f>
        <v>0</v>
      </c>
      <c r="D184" s="6">
        <f t="shared" si="84"/>
        <v>181</v>
      </c>
      <c r="E184" s="2"/>
      <c r="F184" s="2"/>
      <c r="J184" s="1">
        <f t="shared" si="93"/>
        <v>0</v>
      </c>
      <c r="M184" s="8" t="str">
        <f t="shared" si="85"/>
        <v/>
      </c>
      <c r="N184" s="8" t="str">
        <f t="shared" si="86"/>
        <v/>
      </c>
      <c r="O184" s="1" t="str">
        <f t="shared" si="87"/>
        <v/>
      </c>
      <c r="P184" s="35" t="str">
        <f t="shared" si="88"/>
        <v/>
      </c>
      <c r="Q184" s="35" t="str">
        <f t="shared" si="94"/>
        <v/>
      </c>
      <c r="R184" s="6">
        <f t="shared" si="81"/>
        <v>0</v>
      </c>
      <c r="S184" s="6">
        <f>IF(AND(D184&lt;=L$4,P184&lt;&gt;"Y"),IF(N184&lt;VLOOKUP(O184,Runners!A$5:CY$183,S$1,FALSE),IF(Y$2="zero",0,Y$2),0),0)</f>
        <v>0</v>
      </c>
      <c r="T184" s="6">
        <f t="shared" si="95"/>
        <v>0</v>
      </c>
      <c r="U184" s="2"/>
      <c r="V184" s="2" t="str">
        <f>IF(O184&lt;&gt;"",VLOOKUP(O184,Runners!DE$5:DR$183,V$1,FALSE),"")</f>
        <v/>
      </c>
      <c r="W184" s="19" t="str">
        <f t="shared" si="96"/>
        <v/>
      </c>
    </row>
    <row r="185" spans="3:23" x14ac:dyDescent="0.25">
      <c r="C185" s="3">
        <f>IF(A185&lt;&gt;"",VLOOKUP(A185,Runners!A$5:AX$183,C$1,FALSE),0)</f>
        <v>0</v>
      </c>
      <c r="D185" s="6">
        <f t="shared" si="84"/>
        <v>182</v>
      </c>
      <c r="E185" s="2"/>
      <c r="F185" s="2"/>
      <c r="J185" s="1">
        <f t="shared" si="93"/>
        <v>0</v>
      </c>
      <c r="M185" s="8" t="str">
        <f t="shared" si="85"/>
        <v/>
      </c>
      <c r="N185" s="8" t="str">
        <f t="shared" si="86"/>
        <v/>
      </c>
      <c r="O185" s="1" t="str">
        <f t="shared" si="87"/>
        <v/>
      </c>
      <c r="P185" s="35" t="str">
        <f t="shared" si="88"/>
        <v/>
      </c>
      <c r="Q185" s="35" t="str">
        <f t="shared" si="94"/>
        <v/>
      </c>
      <c r="R185" s="6">
        <f t="shared" si="81"/>
        <v>0</v>
      </c>
      <c r="S185" s="6">
        <f>IF(AND(D185&lt;=L$4,P185&lt;&gt;"Y"),IF(N185&lt;VLOOKUP(O185,Runners!A$5:CY$183,S$1,FALSE),IF(Y$2="zero",0,Y$2),0),0)</f>
        <v>0</v>
      </c>
      <c r="T185" s="6">
        <f t="shared" si="95"/>
        <v>0</v>
      </c>
      <c r="U185" s="2"/>
      <c r="V185" s="2" t="str">
        <f>IF(O185&lt;&gt;"",VLOOKUP(O185,Runners!DE$5:DR$183,V$1,FALSE),"")</f>
        <v/>
      </c>
      <c r="W185" s="19" t="str">
        <f t="shared" si="96"/>
        <v/>
      </c>
    </row>
    <row r="186" spans="3:23" x14ac:dyDescent="0.25">
      <c r="C186" s="3">
        <f>IF(A186&lt;&gt;"",VLOOKUP(A186,Runners!A$5:AX$183,C$1,FALSE),0)</f>
        <v>0</v>
      </c>
      <c r="D186" s="6">
        <f t="shared" si="84"/>
        <v>183</v>
      </c>
      <c r="E186" s="2"/>
      <c r="F186" s="2"/>
      <c r="J186" s="1">
        <f t="shared" si="93"/>
        <v>0</v>
      </c>
      <c r="M186" s="8" t="str">
        <f t="shared" si="85"/>
        <v/>
      </c>
      <c r="N186" s="8" t="str">
        <f t="shared" si="86"/>
        <v/>
      </c>
      <c r="O186" s="1" t="str">
        <f t="shared" si="87"/>
        <v/>
      </c>
      <c r="P186" s="35" t="str">
        <f t="shared" si="88"/>
        <v/>
      </c>
      <c r="Q186" s="35" t="str">
        <f t="shared" si="94"/>
        <v/>
      </c>
      <c r="R186" s="6">
        <f t="shared" si="81"/>
        <v>0</v>
      </c>
      <c r="S186" s="6">
        <f>IF(AND(D186&lt;=L$4,P186&lt;&gt;"Y"),IF(N186&lt;VLOOKUP(O186,Runners!A$5:CY$183,S$1,FALSE),IF(Y$2="zero",0,Y$2),0),0)</f>
        <v>0</v>
      </c>
      <c r="T186" s="6">
        <f t="shared" si="95"/>
        <v>0</v>
      </c>
      <c r="U186" s="2"/>
      <c r="V186" s="2" t="str">
        <f>IF(O186&lt;&gt;"",VLOOKUP(O186,Runners!DE$5:DR$183,V$1,FALSE),"")</f>
        <v/>
      </c>
      <c r="W186" s="19" t="str">
        <f t="shared" si="96"/>
        <v/>
      </c>
    </row>
    <row r="187" spans="3:23" x14ac:dyDescent="0.25">
      <c r="C187" s="3">
        <f>IF(A187&lt;&gt;"",VLOOKUP(A187,Runners!A$5:AX$183,C$1,FALSE),0)</f>
        <v>0</v>
      </c>
      <c r="D187" s="6">
        <f t="shared" si="84"/>
        <v>184</v>
      </c>
      <c r="E187" s="2"/>
      <c r="F187" s="2"/>
      <c r="J187" s="1">
        <f t="shared" si="93"/>
        <v>0</v>
      </c>
      <c r="M187" s="8" t="str">
        <f t="shared" si="85"/>
        <v/>
      </c>
      <c r="N187" s="8" t="str">
        <f t="shared" si="86"/>
        <v/>
      </c>
      <c r="O187" s="1" t="str">
        <f t="shared" si="87"/>
        <v/>
      </c>
      <c r="P187" s="35" t="str">
        <f t="shared" si="88"/>
        <v/>
      </c>
      <c r="Q187" s="35" t="str">
        <f t="shared" si="94"/>
        <v/>
      </c>
      <c r="R187" s="6">
        <f t="shared" si="81"/>
        <v>0</v>
      </c>
      <c r="S187" s="6">
        <f>IF(AND(D187&lt;=L$4,P187&lt;&gt;"Y"),IF(N187&lt;VLOOKUP(O187,Runners!A$5:CY$183,S$1,FALSE),IF(Y$2="zero",0,Y$2),0),0)</f>
        <v>0</v>
      </c>
      <c r="T187" s="6">
        <f t="shared" si="95"/>
        <v>0</v>
      </c>
      <c r="U187" s="2"/>
      <c r="V187" s="2" t="str">
        <f>IF(O187&lt;&gt;"",VLOOKUP(O187,Runners!DE$5:DR$183,V$1,FALSE),"")</f>
        <v/>
      </c>
      <c r="W187" s="19" t="str">
        <f t="shared" si="96"/>
        <v/>
      </c>
    </row>
    <row r="188" spans="3:23" x14ac:dyDescent="0.25">
      <c r="C188" s="3">
        <f>IF(A188&lt;&gt;"",VLOOKUP(A188,Runners!A$5:AX$183,C$1,FALSE),0)</f>
        <v>0</v>
      </c>
      <c r="D188" s="6">
        <f t="shared" si="84"/>
        <v>185</v>
      </c>
      <c r="E188" s="2"/>
      <c r="F188" s="2"/>
      <c r="J188" s="1">
        <f t="shared" si="93"/>
        <v>0</v>
      </c>
      <c r="M188" s="8" t="str">
        <f t="shared" si="85"/>
        <v/>
      </c>
      <c r="N188" s="8" t="str">
        <f t="shared" si="86"/>
        <v/>
      </c>
      <c r="O188" s="1" t="str">
        <f t="shared" si="87"/>
        <v/>
      </c>
      <c r="P188" s="35" t="str">
        <f t="shared" si="88"/>
        <v/>
      </c>
      <c r="Q188" s="35" t="str">
        <f t="shared" si="94"/>
        <v/>
      </c>
      <c r="R188" s="6">
        <f t="shared" si="81"/>
        <v>0</v>
      </c>
      <c r="S188" s="6">
        <f>IF(AND(D188&lt;=L$4,P188&lt;&gt;"Y"),IF(N188&lt;VLOOKUP(O188,Runners!A$5:CY$183,S$1,FALSE),IF(Y$2="zero",0,Y$2),0),0)</f>
        <v>0</v>
      </c>
      <c r="T188" s="6">
        <f t="shared" si="95"/>
        <v>0</v>
      </c>
      <c r="U188" s="2"/>
      <c r="V188" s="2" t="str">
        <f>IF(O188&lt;&gt;"",VLOOKUP(O188,Runners!DE$5:DR$183,V$1,FALSE),"")</f>
        <v/>
      </c>
      <c r="W188" s="19" t="str">
        <f t="shared" si="96"/>
        <v/>
      </c>
    </row>
    <row r="189" spans="3:23" x14ac:dyDescent="0.25">
      <c r="C189" s="3">
        <f>IF(A189&lt;&gt;"",VLOOKUP(A189,Runners!A$5:AX$183,C$1,FALSE),0)</f>
        <v>0</v>
      </c>
      <c r="D189" s="6">
        <f t="shared" si="84"/>
        <v>186</v>
      </c>
      <c r="E189" s="2"/>
      <c r="F189" s="2"/>
      <c r="J189" s="1">
        <f t="shared" si="93"/>
        <v>0</v>
      </c>
      <c r="M189" s="8" t="str">
        <f t="shared" si="85"/>
        <v/>
      </c>
      <c r="N189" s="8" t="str">
        <f t="shared" si="86"/>
        <v/>
      </c>
      <c r="O189" s="1" t="str">
        <f t="shared" si="87"/>
        <v/>
      </c>
      <c r="P189" s="35" t="str">
        <f t="shared" si="88"/>
        <v/>
      </c>
      <c r="Q189" s="35" t="str">
        <f t="shared" si="94"/>
        <v/>
      </c>
      <c r="R189" s="6">
        <f t="shared" si="81"/>
        <v>0</v>
      </c>
      <c r="S189" s="6">
        <f>IF(AND(D189&lt;=L$4,P189&lt;&gt;"Y"),IF(N189&lt;VLOOKUP(O189,Runners!A$5:CY$183,S$1,FALSE),IF(Y$2="zero",0,Y$2),0),0)</f>
        <v>0</v>
      </c>
      <c r="T189" s="6">
        <f t="shared" si="95"/>
        <v>0</v>
      </c>
      <c r="U189" s="2"/>
      <c r="V189" s="2" t="str">
        <f>IF(O189&lt;&gt;"",VLOOKUP(O189,Runners!DE$5:DR$183,V$1,FALSE),"")</f>
        <v/>
      </c>
      <c r="W189" s="19" t="str">
        <f t="shared" si="96"/>
        <v/>
      </c>
    </row>
    <row r="190" spans="3:23" x14ac:dyDescent="0.25">
      <c r="C190" s="3">
        <f>IF(A190&lt;&gt;"",VLOOKUP(A190,Runners!A$5:AX$183,C$1,FALSE),0)</f>
        <v>0</v>
      </c>
      <c r="D190" s="6">
        <f t="shared" si="84"/>
        <v>187</v>
      </c>
      <c r="E190" s="2"/>
      <c r="F190" s="2"/>
      <c r="J190" s="1">
        <f t="shared" si="93"/>
        <v>0</v>
      </c>
      <c r="M190" s="8" t="str">
        <f t="shared" si="85"/>
        <v/>
      </c>
      <c r="N190" s="8" t="str">
        <f t="shared" si="86"/>
        <v/>
      </c>
      <c r="O190" s="1" t="str">
        <f t="shared" si="87"/>
        <v/>
      </c>
      <c r="P190" s="35" t="str">
        <f t="shared" si="88"/>
        <v/>
      </c>
      <c r="Q190" s="35" t="str">
        <f t="shared" si="94"/>
        <v/>
      </c>
      <c r="R190" s="6">
        <f t="shared" si="81"/>
        <v>0</v>
      </c>
      <c r="S190" s="6">
        <f>IF(AND(D190&lt;=L$4,P190&lt;&gt;"Y"),IF(N190&lt;VLOOKUP(O190,Runners!A$5:CY$183,S$1,FALSE),IF(Y$2="zero",0,Y$2),0),0)</f>
        <v>0</v>
      </c>
      <c r="T190" s="6">
        <f t="shared" si="95"/>
        <v>0</v>
      </c>
      <c r="U190" s="2"/>
      <c r="V190" s="2" t="str">
        <f>IF(O190&lt;&gt;"",VLOOKUP(O190,Runners!DE$5:DR$183,V$1,FALSE),"")</f>
        <v/>
      </c>
      <c r="W190" s="19" t="str">
        <f t="shared" si="96"/>
        <v/>
      </c>
    </row>
    <row r="191" spans="3:23" x14ac:dyDescent="0.25">
      <c r="C191" s="3">
        <f>IF(A191&lt;&gt;"",VLOOKUP(A191,Runners!A$5:AX$183,C$1,FALSE),0)</f>
        <v>0</v>
      </c>
      <c r="D191" s="6">
        <f t="shared" si="84"/>
        <v>188</v>
      </c>
      <c r="E191" s="2"/>
      <c r="F191" s="2"/>
      <c r="J191" s="1">
        <f t="shared" si="93"/>
        <v>0</v>
      </c>
      <c r="M191" s="8" t="str">
        <f t="shared" si="85"/>
        <v/>
      </c>
      <c r="N191" s="8" t="str">
        <f t="shared" si="86"/>
        <v/>
      </c>
      <c r="O191" s="1" t="str">
        <f t="shared" si="87"/>
        <v/>
      </c>
      <c r="P191" s="35" t="str">
        <f t="shared" si="88"/>
        <v/>
      </c>
      <c r="Q191" s="35" t="str">
        <f t="shared" si="94"/>
        <v/>
      </c>
      <c r="R191" s="6">
        <f t="shared" si="81"/>
        <v>0</v>
      </c>
      <c r="S191" s="6">
        <f>IF(AND(D191&lt;=L$4,P191&lt;&gt;"Y"),IF(N191&lt;VLOOKUP(O191,Runners!A$5:CY$183,S$1,FALSE),IF(Y$2="zero",0,Y$2),0),0)</f>
        <v>0</v>
      </c>
      <c r="T191" s="6">
        <f t="shared" si="95"/>
        <v>0</v>
      </c>
      <c r="U191" s="2"/>
      <c r="V191" s="2" t="str">
        <f>IF(O191&lt;&gt;"",VLOOKUP(O191,Runners!DE$5:DR$183,V$1,FALSE),"")</f>
        <v/>
      </c>
      <c r="W191" s="19" t="str">
        <f t="shared" si="96"/>
        <v/>
      </c>
    </row>
    <row r="192" spans="3:23" x14ac:dyDescent="0.25">
      <c r="C192" s="3">
        <f>IF(A192&lt;&gt;"",VLOOKUP(A192,Runners!A$5:AX$183,C$1,FALSE),0)</f>
        <v>0</v>
      </c>
      <c r="D192" s="6">
        <f t="shared" si="84"/>
        <v>189</v>
      </c>
      <c r="E192" s="2"/>
      <c r="F192" s="2"/>
      <c r="J192" s="1">
        <f t="shared" si="93"/>
        <v>0</v>
      </c>
      <c r="M192" s="8" t="str">
        <f t="shared" si="85"/>
        <v/>
      </c>
      <c r="N192" s="8" t="str">
        <f t="shared" si="86"/>
        <v/>
      </c>
      <c r="O192" s="1" t="str">
        <f t="shared" si="87"/>
        <v/>
      </c>
      <c r="P192" s="35" t="str">
        <f t="shared" si="88"/>
        <v/>
      </c>
      <c r="Q192" s="35" t="str">
        <f t="shared" si="94"/>
        <v/>
      </c>
      <c r="R192" s="6">
        <f t="shared" si="81"/>
        <v>0</v>
      </c>
      <c r="S192" s="6">
        <f>IF(AND(D192&lt;=L$4,P192&lt;&gt;"Y"),IF(N192&lt;VLOOKUP(O192,Runners!A$5:CY$183,S$1,FALSE),IF(Y$2="zero",0,Y$2),0),0)</f>
        <v>0</v>
      </c>
      <c r="T192" s="6">
        <f t="shared" si="95"/>
        <v>0</v>
      </c>
      <c r="U192" s="2"/>
      <c r="V192" s="2" t="str">
        <f>IF(O192&lt;&gt;"",VLOOKUP(O192,Runners!DE$5:DR$183,V$1,FALSE),"")</f>
        <v/>
      </c>
      <c r="W192" s="19" t="str">
        <f t="shared" si="96"/>
        <v/>
      </c>
    </row>
    <row r="193" spans="3:23" x14ac:dyDescent="0.25">
      <c r="C193" s="3">
        <f>IF(A193&lt;&gt;"",VLOOKUP(A193,Runners!A$5:AX$183,C$1,FALSE),0)</f>
        <v>0</v>
      </c>
      <c r="D193" s="6">
        <f t="shared" si="84"/>
        <v>190</v>
      </c>
      <c r="E193" s="2"/>
      <c r="F193" s="2"/>
      <c r="J193" s="1">
        <f t="shared" si="93"/>
        <v>0</v>
      </c>
      <c r="M193" s="8" t="str">
        <f t="shared" si="85"/>
        <v/>
      </c>
      <c r="N193" s="8" t="str">
        <f t="shared" si="86"/>
        <v/>
      </c>
      <c r="O193" s="1" t="str">
        <f t="shared" si="87"/>
        <v/>
      </c>
      <c r="P193" s="35" t="str">
        <f t="shared" si="88"/>
        <v/>
      </c>
      <c r="Q193" s="35" t="str">
        <f t="shared" si="94"/>
        <v/>
      </c>
      <c r="R193" s="6">
        <f t="shared" si="81"/>
        <v>0</v>
      </c>
      <c r="S193" s="6">
        <f>IF(AND(D193&lt;=L$4,P193&lt;&gt;"Y"),IF(N193&lt;VLOOKUP(O193,Runners!A$5:CY$183,S$1,FALSE),IF(Y$2="zero",0,Y$2),0),0)</f>
        <v>0</v>
      </c>
      <c r="T193" s="6">
        <f t="shared" si="95"/>
        <v>0</v>
      </c>
      <c r="U193" s="2"/>
      <c r="V193" s="2" t="str">
        <f>IF(O193&lt;&gt;"",VLOOKUP(O193,Runners!DE$5:DR$183,V$1,FALSE),"")</f>
        <v/>
      </c>
      <c r="W193" s="19" t="str">
        <f t="shared" si="96"/>
        <v/>
      </c>
    </row>
    <row r="194" spans="3:23" x14ac:dyDescent="0.25">
      <c r="C194" s="3">
        <f>IF(A194&lt;&gt;"",VLOOKUP(A194,Runners!A$5:AX$183,C$1,FALSE),0)</f>
        <v>0</v>
      </c>
      <c r="D194" s="6">
        <f t="shared" si="84"/>
        <v>191</v>
      </c>
      <c r="E194" s="2"/>
      <c r="F194" s="2"/>
      <c r="J194" s="1">
        <f t="shared" si="93"/>
        <v>0</v>
      </c>
      <c r="M194" s="8" t="str">
        <f t="shared" si="85"/>
        <v/>
      </c>
      <c r="N194" s="8" t="str">
        <f t="shared" si="86"/>
        <v/>
      </c>
      <c r="O194" s="1" t="str">
        <f t="shared" si="87"/>
        <v/>
      </c>
      <c r="P194" s="35" t="str">
        <f t="shared" si="88"/>
        <v/>
      </c>
      <c r="Q194" s="35" t="str">
        <f t="shared" si="94"/>
        <v/>
      </c>
      <c r="R194" s="6">
        <f t="shared" si="81"/>
        <v>0</v>
      </c>
      <c r="S194" s="6">
        <f>IF(AND(D194&lt;=L$4,P194&lt;&gt;"Y"),IF(N194&lt;VLOOKUP(O194,Runners!A$5:CY$183,S$1,FALSE),IF(Y$2="zero",0,Y$2),0),0)</f>
        <v>0</v>
      </c>
      <c r="T194" s="6">
        <f t="shared" si="95"/>
        <v>0</v>
      </c>
      <c r="U194" s="2"/>
      <c r="V194" s="2" t="str">
        <f>IF(O194&lt;&gt;"",VLOOKUP(O194,Runners!DE$5:DR$183,V$1,FALSE),"")</f>
        <v/>
      </c>
      <c r="W194" s="19" t="str">
        <f t="shared" si="96"/>
        <v/>
      </c>
    </row>
    <row r="195" spans="3:23" x14ac:dyDescent="0.25">
      <c r="C195" s="3">
        <f>IF(A195&lt;&gt;"",VLOOKUP(A195,Runners!A$5:AX$183,C$1,FALSE),0)</f>
        <v>0</v>
      </c>
      <c r="D195" s="6">
        <f t="shared" si="84"/>
        <v>192</v>
      </c>
      <c r="E195" s="2"/>
      <c r="F195" s="2"/>
      <c r="J195" s="1">
        <f t="shared" si="93"/>
        <v>0</v>
      </c>
      <c r="M195" s="8" t="str">
        <f t="shared" ref="M195:M206" si="97">IF(D195&lt;=L$4,SMALL(E$4:E$207,D195),"")</f>
        <v/>
      </c>
      <c r="N195" s="8" t="str">
        <f t="shared" ref="N195:N206" si="98">IF(D195&lt;=L$4,VLOOKUP(M195,E$4:F$207,2,FALSE),"")</f>
        <v/>
      </c>
      <c r="O195" s="1" t="str">
        <f t="shared" ref="O195:O206" si="99">IF(D195&lt;=L$4,VLOOKUP(M195,E$4:J$207,6,FALSE),"")</f>
        <v/>
      </c>
      <c r="P195" s="35" t="str">
        <f t="shared" ref="P195:P206" si="100">IF(D195&lt;=L$4,VLOOKUP(O195,A$4:B$207,2,FALSE),"")</f>
        <v/>
      </c>
      <c r="Q195" s="35" t="str">
        <f t="shared" si="94"/>
        <v/>
      </c>
      <c r="R195" s="6">
        <f t="shared" si="81"/>
        <v>0</v>
      </c>
      <c r="S195" s="6">
        <f>IF(AND(D195&lt;=L$4,P195&lt;&gt;"Y"),IF(N195&lt;VLOOKUP(O195,Runners!A$5:CY$183,S$1,FALSE),IF(Y$2="zero",0,Y$2),0),0)</f>
        <v>0</v>
      </c>
      <c r="T195" s="6">
        <f t="shared" si="95"/>
        <v>0</v>
      </c>
      <c r="U195" s="2"/>
      <c r="V195" s="2" t="str">
        <f>IF(O195&lt;&gt;"",VLOOKUP(O195,Runners!DE$5:DR$183,V$1,FALSE),"")</f>
        <v/>
      </c>
      <c r="W195" s="19" t="str">
        <f t="shared" si="96"/>
        <v/>
      </c>
    </row>
    <row r="196" spans="3:23" x14ac:dyDescent="0.25">
      <c r="C196" s="3">
        <f>IF(A196&lt;&gt;"",VLOOKUP(A196,Runners!A$5:AX$183,C$1,FALSE),0)</f>
        <v>0</v>
      </c>
      <c r="D196" s="6">
        <f t="shared" si="84"/>
        <v>193</v>
      </c>
      <c r="E196" s="2"/>
      <c r="F196" s="2"/>
      <c r="J196" s="1">
        <f t="shared" si="93"/>
        <v>0</v>
      </c>
      <c r="M196" s="8" t="str">
        <f t="shared" si="97"/>
        <v/>
      </c>
      <c r="N196" s="8" t="str">
        <f t="shared" si="98"/>
        <v/>
      </c>
      <c r="O196" s="1" t="str">
        <f t="shared" si="99"/>
        <v/>
      </c>
      <c r="P196" s="35" t="str">
        <f t="shared" si="100"/>
        <v/>
      </c>
      <c r="Q196" s="35" t="str">
        <f t="shared" si="94"/>
        <v/>
      </c>
      <c r="R196" s="6">
        <f t="shared" si="81"/>
        <v>0</v>
      </c>
      <c r="S196" s="6">
        <f>IF(AND(D196&lt;=L$4,P196&lt;&gt;"Y"),IF(N196&lt;VLOOKUP(O196,Runners!A$5:CY$183,S$1,FALSE),IF(Y$2="zero",0,Y$2),0),0)</f>
        <v>0</v>
      </c>
      <c r="T196" s="6">
        <f t="shared" si="95"/>
        <v>0</v>
      </c>
      <c r="U196" s="2"/>
      <c r="V196" s="2" t="str">
        <f>IF(O196&lt;&gt;"",VLOOKUP(O196,Runners!DE$5:DR$183,V$1,FALSE),"")</f>
        <v/>
      </c>
      <c r="W196" s="19" t="str">
        <f t="shared" si="96"/>
        <v/>
      </c>
    </row>
    <row r="197" spans="3:23" x14ac:dyDescent="0.25">
      <c r="C197" s="3">
        <f>IF(A197&lt;&gt;"",VLOOKUP(A197,Runners!A$5:AX$183,C$1,FALSE),0)</f>
        <v>0</v>
      </c>
      <c r="D197" s="6">
        <f t="shared" si="84"/>
        <v>194</v>
      </c>
      <c r="E197" s="2"/>
      <c r="F197" s="2"/>
      <c r="J197" s="1">
        <f t="shared" si="93"/>
        <v>0</v>
      </c>
      <c r="M197" s="8" t="str">
        <f t="shared" si="97"/>
        <v/>
      </c>
      <c r="N197" s="8" t="str">
        <f t="shared" si="98"/>
        <v/>
      </c>
      <c r="O197" s="1" t="str">
        <f t="shared" si="99"/>
        <v/>
      </c>
      <c r="P197" s="35" t="str">
        <f t="shared" si="100"/>
        <v/>
      </c>
      <c r="Q197" s="35" t="str">
        <f t="shared" si="94"/>
        <v/>
      </c>
      <c r="R197" s="6">
        <f t="shared" si="81"/>
        <v>0</v>
      </c>
      <c r="S197" s="6">
        <f>IF(AND(D197&lt;=L$4,P197&lt;&gt;"Y"),IF(N197&lt;VLOOKUP(O197,Runners!A$5:CY$183,S$1,FALSE),IF(Y$2="zero",0,Y$2),0),0)</f>
        <v>0</v>
      </c>
      <c r="T197" s="6">
        <f t="shared" si="95"/>
        <v>0</v>
      </c>
      <c r="U197" s="2"/>
      <c r="V197" s="2" t="str">
        <f>IF(O197&lt;&gt;"",VLOOKUP(O197,Runners!DE$5:DR$183,V$1,FALSE),"")</f>
        <v/>
      </c>
      <c r="W197" s="19" t="str">
        <f t="shared" si="96"/>
        <v/>
      </c>
    </row>
    <row r="198" spans="3:23" x14ac:dyDescent="0.25">
      <c r="C198" s="3">
        <f>IF(A198&lt;&gt;"",VLOOKUP(A198,Runners!A$5:AX$183,C$1,FALSE),0)</f>
        <v>0</v>
      </c>
      <c r="D198" s="6">
        <f t="shared" si="84"/>
        <v>195</v>
      </c>
      <c r="E198" s="2"/>
      <c r="F198" s="2"/>
      <c r="J198" s="1">
        <f t="shared" si="93"/>
        <v>0</v>
      </c>
      <c r="M198" s="8" t="str">
        <f t="shared" si="97"/>
        <v/>
      </c>
      <c r="N198" s="8" t="str">
        <f t="shared" si="98"/>
        <v/>
      </c>
      <c r="O198" s="1" t="str">
        <f t="shared" si="99"/>
        <v/>
      </c>
      <c r="P198" s="35" t="str">
        <f t="shared" si="100"/>
        <v/>
      </c>
      <c r="Q198" s="35" t="str">
        <f t="shared" si="94"/>
        <v/>
      </c>
      <c r="R198" s="6">
        <f t="shared" si="81"/>
        <v>0</v>
      </c>
      <c r="S198" s="6">
        <f>IF(AND(D198&lt;=L$4,P198&lt;&gt;"Y"),IF(N198&lt;VLOOKUP(O198,Runners!A$5:CY$183,S$1,FALSE),IF(Y$2="zero",0,Y$2),0),0)</f>
        <v>0</v>
      </c>
      <c r="T198" s="6">
        <f t="shared" si="95"/>
        <v>0</v>
      </c>
      <c r="U198" s="2"/>
      <c r="V198" s="2" t="str">
        <f>IF(O198&lt;&gt;"",VLOOKUP(O198,Runners!DE$5:DR$183,V$1,FALSE),"")</f>
        <v/>
      </c>
      <c r="W198" s="19" t="str">
        <f t="shared" si="96"/>
        <v/>
      </c>
    </row>
    <row r="199" spans="3:23" x14ac:dyDescent="0.25">
      <c r="C199" s="3">
        <f>IF(A199&lt;&gt;"",VLOOKUP(A199,Runners!A$5:AX$183,C$1,FALSE),0)</f>
        <v>0</v>
      </c>
      <c r="D199" s="6">
        <f t="shared" si="84"/>
        <v>196</v>
      </c>
      <c r="E199" s="2"/>
      <c r="F199" s="2"/>
      <c r="J199" s="1">
        <f t="shared" si="93"/>
        <v>0</v>
      </c>
      <c r="M199" s="8" t="str">
        <f t="shared" si="97"/>
        <v/>
      </c>
      <c r="N199" s="8" t="str">
        <f t="shared" si="98"/>
        <v/>
      </c>
      <c r="O199" s="1" t="str">
        <f t="shared" si="99"/>
        <v/>
      </c>
      <c r="P199" s="35" t="str">
        <f t="shared" si="100"/>
        <v/>
      </c>
      <c r="Q199" s="35" t="str">
        <f t="shared" si="94"/>
        <v/>
      </c>
      <c r="R199" s="6">
        <f t="shared" si="81"/>
        <v>0</v>
      </c>
      <c r="S199" s="6">
        <f>IF(AND(D199&lt;=L$4,P199&lt;&gt;"Y"),IF(N199&lt;VLOOKUP(O199,Runners!A$5:CY$183,S$1,FALSE),IF(Y$2="zero",0,Y$2),0),0)</f>
        <v>0</v>
      </c>
      <c r="T199" s="6">
        <f t="shared" si="95"/>
        <v>0</v>
      </c>
      <c r="U199" s="2"/>
      <c r="V199" s="2" t="str">
        <f>IF(O199&lt;&gt;"",VLOOKUP(O199,Runners!DE$5:DR$183,V$1,FALSE),"")</f>
        <v/>
      </c>
      <c r="W199" s="19" t="str">
        <f t="shared" si="96"/>
        <v/>
      </c>
    </row>
    <row r="200" spans="3:23" x14ac:dyDescent="0.25">
      <c r="C200" s="3">
        <f>IF(A200&lt;&gt;"",VLOOKUP(A200,Runners!A$5:AX$183,C$1,FALSE),0)</f>
        <v>0</v>
      </c>
      <c r="D200" s="6">
        <f t="shared" si="84"/>
        <v>197</v>
      </c>
      <c r="E200" s="2"/>
      <c r="F200" s="2"/>
      <c r="J200" s="1">
        <f t="shared" si="93"/>
        <v>0</v>
      </c>
      <c r="M200" s="8" t="str">
        <f t="shared" si="97"/>
        <v/>
      </c>
      <c r="N200" s="8" t="str">
        <f t="shared" si="98"/>
        <v/>
      </c>
      <c r="O200" s="1" t="str">
        <f t="shared" si="99"/>
        <v/>
      </c>
      <c r="P200" s="35" t="str">
        <f t="shared" si="100"/>
        <v/>
      </c>
      <c r="Q200" s="35" t="str">
        <f t="shared" si="94"/>
        <v/>
      </c>
      <c r="R200" s="6">
        <f t="shared" si="81"/>
        <v>0</v>
      </c>
      <c r="S200" s="6">
        <f>IF(AND(D200&lt;=L$4,P200&lt;&gt;"Y"),IF(N200&lt;VLOOKUP(O200,Runners!A$5:CY$183,S$1,FALSE),IF(Y$2="zero",0,Y$2),0),0)</f>
        <v>0</v>
      </c>
      <c r="T200" s="6">
        <f t="shared" si="95"/>
        <v>0</v>
      </c>
      <c r="U200" s="2"/>
      <c r="V200" s="2" t="str">
        <f>IF(O200&lt;&gt;"",VLOOKUP(O200,Runners!DE$5:DR$183,V$1,FALSE),"")</f>
        <v/>
      </c>
      <c r="W200" s="19" t="str">
        <f t="shared" si="96"/>
        <v/>
      </c>
    </row>
    <row r="201" spans="3:23" x14ac:dyDescent="0.25">
      <c r="C201" s="3">
        <f>IF(A201&lt;&gt;"",VLOOKUP(A201,Runners!A$5:AX$183,C$1,FALSE),0)</f>
        <v>0</v>
      </c>
      <c r="D201" s="6">
        <f t="shared" si="84"/>
        <v>198</v>
      </c>
      <c r="E201" s="2"/>
      <c r="F201" s="2"/>
      <c r="J201" s="1">
        <f t="shared" si="93"/>
        <v>0</v>
      </c>
      <c r="M201" s="8" t="str">
        <f t="shared" si="97"/>
        <v/>
      </c>
      <c r="N201" s="8" t="str">
        <f t="shared" si="98"/>
        <v/>
      </c>
      <c r="O201" s="1" t="str">
        <f t="shared" si="99"/>
        <v/>
      </c>
      <c r="P201" s="35" t="str">
        <f t="shared" si="100"/>
        <v/>
      </c>
      <c r="Q201" s="35" t="str">
        <f t="shared" si="94"/>
        <v/>
      </c>
      <c r="R201" s="6">
        <f t="shared" si="81"/>
        <v>0</v>
      </c>
      <c r="S201" s="6">
        <f>IF(AND(D201&lt;=L$4,P201&lt;&gt;"Y"),IF(N201&lt;VLOOKUP(O201,Runners!A$5:CY$183,S$1,FALSE),IF(Y$2="zero",0,Y$2),0),0)</f>
        <v>0</v>
      </c>
      <c r="T201" s="6">
        <f t="shared" si="95"/>
        <v>0</v>
      </c>
      <c r="U201" s="2"/>
      <c r="V201" s="2" t="str">
        <f>IF(O201&lt;&gt;"",VLOOKUP(O201,Runners!DE$5:DR$183,V$1,FALSE),"")</f>
        <v/>
      </c>
      <c r="W201" s="19" t="str">
        <f t="shared" si="96"/>
        <v/>
      </c>
    </row>
    <row r="202" spans="3:23" x14ac:dyDescent="0.25">
      <c r="C202" s="3">
        <f>IF(A202&lt;&gt;"",VLOOKUP(A202,Runners!A$5:AX$183,C$1,FALSE),0)</f>
        <v>0</v>
      </c>
      <c r="D202" s="6">
        <f t="shared" si="84"/>
        <v>199</v>
      </c>
      <c r="E202" s="2"/>
      <c r="F202" s="2"/>
      <c r="J202" s="1">
        <f t="shared" si="93"/>
        <v>0</v>
      </c>
      <c r="M202" s="8" t="str">
        <f t="shared" si="97"/>
        <v/>
      </c>
      <c r="N202" s="8" t="str">
        <f t="shared" si="98"/>
        <v/>
      </c>
      <c r="O202" s="1" t="str">
        <f t="shared" si="99"/>
        <v/>
      </c>
      <c r="P202" s="35" t="str">
        <f t="shared" si="100"/>
        <v/>
      </c>
      <c r="Q202" s="35" t="str">
        <f t="shared" si="94"/>
        <v/>
      </c>
      <c r="R202" s="6">
        <f t="shared" si="81"/>
        <v>0</v>
      </c>
      <c r="S202" s="6">
        <f>IF(AND(D202&lt;=L$4,P202&lt;&gt;"Y"),IF(N202&lt;VLOOKUP(O202,Runners!A$5:CY$183,S$1,FALSE),IF(Y$2="zero",0,Y$2),0),0)</f>
        <v>0</v>
      </c>
      <c r="T202" s="6">
        <f t="shared" si="95"/>
        <v>0</v>
      </c>
      <c r="U202" s="2"/>
      <c r="V202" s="2" t="str">
        <f>IF(O202&lt;&gt;"",VLOOKUP(O202,Runners!DE$5:DR$183,V$1,FALSE),"")</f>
        <v/>
      </c>
      <c r="W202" s="19" t="str">
        <f t="shared" si="96"/>
        <v/>
      </c>
    </row>
    <row r="203" spans="3:23" x14ac:dyDescent="0.25">
      <c r="C203" s="3">
        <f>IF(A203&lt;&gt;"",VLOOKUP(A203,Runners!A$5:AX$183,C$1,FALSE),0)</f>
        <v>0</v>
      </c>
      <c r="D203" s="6">
        <f t="shared" si="84"/>
        <v>200</v>
      </c>
      <c r="E203" s="2"/>
      <c r="F203" s="2"/>
      <c r="J203" s="1">
        <f t="shared" si="93"/>
        <v>0</v>
      </c>
      <c r="M203" s="8" t="str">
        <f t="shared" si="97"/>
        <v/>
      </c>
      <c r="N203" s="8" t="str">
        <f t="shared" si="98"/>
        <v/>
      </c>
      <c r="O203" s="1" t="str">
        <f t="shared" si="99"/>
        <v/>
      </c>
      <c r="P203" s="35" t="str">
        <f t="shared" si="100"/>
        <v/>
      </c>
      <c r="Q203" s="35" t="str">
        <f t="shared" ref="Q203:Q206" si="101">IF(D203&lt;=L$4,IF(P203="Y",Q202,Q202-1),"")</f>
        <v/>
      </c>
      <c r="R203" s="6">
        <f t="shared" ref="R203:R206" si="102">IF(Q203=Q202,0,IF(Q203&gt;0,Q203,1))</f>
        <v>0</v>
      </c>
      <c r="S203" s="6">
        <f>IF(AND(D203&lt;=L$4,P203&lt;&gt;"Y"),IF(N203&lt;VLOOKUP(O203,Runners!A$5:CY$183,S$1,FALSE),IF(Y$2="zero",0,Y$2),0),0)</f>
        <v>0</v>
      </c>
      <c r="T203" s="6">
        <f t="shared" ref="T203:T206" si="103">IF(AND(D203&lt;=L$4,P203&lt;&gt;"Y"),S203+R203,0)</f>
        <v>0</v>
      </c>
      <c r="U203" s="2"/>
      <c r="V203" s="2" t="str">
        <f>IF(O203&lt;&gt;"",VLOOKUP(O203,Runners!DE$5:DR$183,V$1,FALSE),"")</f>
        <v/>
      </c>
      <c r="W203" s="19" t="str">
        <f t="shared" ref="W203:W206" si="104">IF(O203&lt;&gt;"",(V203-N203)/V203,"")</f>
        <v/>
      </c>
    </row>
    <row r="204" spans="3:23" x14ac:dyDescent="0.25">
      <c r="C204" s="3">
        <f>IF(A204&lt;&gt;"",VLOOKUP(A204,Runners!A$5:AX$183,C$1,FALSE),0)</f>
        <v>0</v>
      </c>
      <c r="D204" s="6">
        <f t="shared" si="84"/>
        <v>201</v>
      </c>
      <c r="E204" s="2"/>
      <c r="F204" s="2"/>
      <c r="J204" s="1">
        <f t="shared" ref="J204:J206" si="105">A204</f>
        <v>0</v>
      </c>
      <c r="M204" s="8" t="str">
        <f t="shared" si="97"/>
        <v/>
      </c>
      <c r="N204" s="8" t="str">
        <f t="shared" si="98"/>
        <v/>
      </c>
      <c r="O204" s="1" t="str">
        <f t="shared" si="99"/>
        <v/>
      </c>
      <c r="P204" s="35" t="str">
        <f t="shared" si="100"/>
        <v/>
      </c>
      <c r="Q204" s="35" t="str">
        <f t="shared" si="101"/>
        <v/>
      </c>
      <c r="R204" s="6">
        <f t="shared" si="102"/>
        <v>0</v>
      </c>
      <c r="S204" s="6">
        <f>IF(AND(D204&lt;=L$4,P204&lt;&gt;"Y"),IF(N204&lt;VLOOKUP(O204,Runners!A$5:CY$183,S$1,FALSE),IF(Y$2="zero",0,Y$2),0),0)</f>
        <v>0</v>
      </c>
      <c r="T204" s="6">
        <f t="shared" si="103"/>
        <v>0</v>
      </c>
      <c r="U204" s="2"/>
      <c r="V204" s="2" t="str">
        <f>IF(O204&lt;&gt;"",VLOOKUP(O204,Runners!DE$5:DR$183,V$1,FALSE),"")</f>
        <v/>
      </c>
      <c r="W204" s="19" t="str">
        <f t="shared" si="104"/>
        <v/>
      </c>
    </row>
    <row r="205" spans="3:23" x14ac:dyDescent="0.25">
      <c r="C205" s="3">
        <f>IF(A205&lt;&gt;"",VLOOKUP(A205,Runners!A$5:AX$183,C$1,FALSE),0)</f>
        <v>0</v>
      </c>
      <c r="D205" s="6">
        <f t="shared" si="84"/>
        <v>202</v>
      </c>
      <c r="E205" s="2"/>
      <c r="F205" s="2"/>
      <c r="J205" s="1">
        <f t="shared" si="105"/>
        <v>0</v>
      </c>
      <c r="M205" s="8" t="str">
        <f t="shared" si="97"/>
        <v/>
      </c>
      <c r="N205" s="8" t="str">
        <f t="shared" si="98"/>
        <v/>
      </c>
      <c r="O205" s="1" t="str">
        <f t="shared" si="99"/>
        <v/>
      </c>
      <c r="P205" s="35" t="str">
        <f t="shared" si="100"/>
        <v/>
      </c>
      <c r="Q205" s="35" t="str">
        <f t="shared" si="101"/>
        <v/>
      </c>
      <c r="R205" s="6">
        <f t="shared" si="102"/>
        <v>0</v>
      </c>
      <c r="S205" s="6">
        <f>IF(AND(D205&lt;=L$4,P205&lt;&gt;"Y"),IF(N205&lt;VLOOKUP(O205,Runners!A$5:CY$183,S$1,FALSE),IF(Y$2="zero",0,Y$2),0),0)</f>
        <v>0</v>
      </c>
      <c r="T205" s="6">
        <f t="shared" si="103"/>
        <v>0</v>
      </c>
      <c r="U205" s="2"/>
      <c r="V205" s="2" t="str">
        <f>IF(O205&lt;&gt;"",VLOOKUP(O205,Runners!DE$5:DR$183,V$1,FALSE),"")</f>
        <v/>
      </c>
      <c r="W205" s="19" t="str">
        <f t="shared" si="104"/>
        <v/>
      </c>
    </row>
    <row r="206" spans="3:23" x14ac:dyDescent="0.25">
      <c r="C206" s="3">
        <f>IF(A206&lt;&gt;"",VLOOKUP(A206,Runners!A$5:AX$183,C$1,FALSE),0)</f>
        <v>0</v>
      </c>
      <c r="D206" s="6">
        <f t="shared" si="84"/>
        <v>203</v>
      </c>
      <c r="E206" s="2"/>
      <c r="F206" s="2"/>
      <c r="J206" s="1">
        <f t="shared" si="105"/>
        <v>0</v>
      </c>
      <c r="M206" s="8" t="str">
        <f t="shared" si="97"/>
        <v/>
      </c>
      <c r="N206" s="8" t="str">
        <f t="shared" si="98"/>
        <v/>
      </c>
      <c r="O206" s="1" t="str">
        <f t="shared" si="99"/>
        <v/>
      </c>
      <c r="P206" s="35" t="str">
        <f t="shared" si="100"/>
        <v/>
      </c>
      <c r="Q206" s="35" t="str">
        <f t="shared" si="101"/>
        <v/>
      </c>
      <c r="R206" s="6">
        <f t="shared" si="102"/>
        <v>0</v>
      </c>
      <c r="S206" s="6">
        <f>IF(AND(D206&lt;=L$4,P206&lt;&gt;"Y"),IF(N206&lt;VLOOKUP(O206,Runners!A$5:CY$183,S$1,FALSE),IF(Y$2="zero",0,Y$2),0),0)</f>
        <v>0</v>
      </c>
      <c r="T206" s="6">
        <f t="shared" si="103"/>
        <v>0</v>
      </c>
      <c r="U206" s="2"/>
      <c r="V206" s="2" t="str">
        <f>IF(O206&lt;&gt;"",VLOOKUP(O206,Runners!DE$5:DR$183,V$1,FALSE),"")</f>
        <v/>
      </c>
      <c r="W206" s="19" t="str">
        <f t="shared" si="104"/>
        <v/>
      </c>
    </row>
    <row r="207" spans="3:23" x14ac:dyDescent="0.25">
      <c r="D207" s="6">
        <f t="shared" si="84"/>
        <v>204</v>
      </c>
      <c r="S207" s="6">
        <f>IF(D207&lt;=L$4,IF(N207&lt;VLOOKUP(O207,Runners!A$5:CY$183,S$1,FALSE),2,0),0)</f>
        <v>0</v>
      </c>
    </row>
    <row r="208" spans="3:23" x14ac:dyDescent="0.25">
      <c r="D208" s="6">
        <f t="shared" si="84"/>
        <v>205</v>
      </c>
    </row>
    <row r="209" spans="4:4" x14ac:dyDescent="0.25">
      <c r="D209" s="6">
        <f t="shared" si="84"/>
        <v>206</v>
      </c>
    </row>
  </sheetData>
  <sortState ref="A4:CE105">
    <sortCondition ref="A105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CE209"/>
  <sheetViews>
    <sheetView showZeros="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D4" sqref="D4:D209"/>
    </sheetView>
  </sheetViews>
  <sheetFormatPr defaultColWidth="8.88671875" defaultRowHeight="12" x14ac:dyDescent="0.25"/>
  <cols>
    <col min="1" max="1" width="16.33203125" style="1" customWidth="1"/>
    <col min="2" max="2" width="5.5546875" style="1" customWidth="1"/>
    <col min="3" max="3" width="7.33203125" style="1" customWidth="1"/>
    <col min="4" max="4" width="3.5546875" style="6" bestFit="1" customWidth="1"/>
    <col min="5" max="5" width="7.6640625" style="1" customWidth="1"/>
    <col min="6" max="6" width="8.6640625" style="1" customWidth="1"/>
    <col min="7" max="7" width="8.6640625" style="6" customWidth="1"/>
    <col min="8" max="8" width="8.6640625" style="6" hidden="1" customWidth="1"/>
    <col min="9" max="9" width="8.109375" style="1" hidden="1" customWidth="1"/>
    <col min="10" max="10" width="5.6640625" style="1" hidden="1" customWidth="1"/>
    <col min="11" max="11" width="8.6640625" style="8" hidden="1" customWidth="1"/>
    <col min="12" max="12" width="11.109375" style="1" customWidth="1"/>
    <col min="13" max="13" width="8.88671875" style="1" customWidth="1"/>
    <col min="14" max="14" width="8.88671875" style="8" customWidth="1"/>
    <col min="15" max="15" width="16.6640625" style="1" customWidth="1"/>
    <col min="16" max="16" width="5.5546875" style="6" customWidth="1"/>
    <col min="17" max="17" width="5.5546875" style="6" hidden="1" customWidth="1"/>
    <col min="18" max="19" width="5.5546875" style="6" customWidth="1"/>
    <col min="20" max="21" width="5.5546875" style="1" customWidth="1"/>
    <col min="22" max="22" width="8.88671875" style="1" hidden="1" customWidth="1"/>
    <col min="23" max="23" width="6.109375" style="1" customWidth="1"/>
    <col min="24" max="24" width="10.6640625" style="1" customWidth="1"/>
    <col min="25" max="16384" width="8.88671875" style="1"/>
  </cols>
  <sheetData>
    <row r="1" spans="1:83" s="7" customFormat="1" ht="19.5" customHeight="1" x14ac:dyDescent="0.3">
      <c r="C1" s="7">
        <v>45</v>
      </c>
      <c r="D1" s="5"/>
      <c r="E1" s="4"/>
      <c r="F1" s="4"/>
      <c r="G1" s="5"/>
      <c r="H1" s="5"/>
      <c r="K1" s="10"/>
      <c r="N1" s="10"/>
      <c r="P1" s="5"/>
      <c r="Q1" s="5">
        <v>92</v>
      </c>
      <c r="R1" s="5"/>
      <c r="S1" s="5">
        <v>97</v>
      </c>
      <c r="T1" s="7">
        <v>3</v>
      </c>
      <c r="V1" s="7">
        <v>8</v>
      </c>
    </row>
    <row r="2" spans="1:83" s="7" customFormat="1" ht="19.5" customHeight="1" x14ac:dyDescent="0.3">
      <c r="A2" s="7" t="s">
        <v>19</v>
      </c>
      <c r="B2" s="7" t="s">
        <v>57</v>
      </c>
      <c r="C2" s="7" t="s">
        <v>52</v>
      </c>
      <c r="D2" s="5">
        <v>0</v>
      </c>
      <c r="E2" s="4"/>
      <c r="F2" s="4"/>
      <c r="G2" s="5"/>
      <c r="H2" s="5"/>
      <c r="K2" s="10"/>
      <c r="L2" s="14" t="s">
        <v>129</v>
      </c>
      <c r="M2" s="14" t="s">
        <v>130</v>
      </c>
      <c r="N2" s="22" t="s">
        <v>131</v>
      </c>
      <c r="P2" s="34" t="s">
        <v>57</v>
      </c>
      <c r="Q2" s="34"/>
      <c r="R2" s="5" t="s">
        <v>29</v>
      </c>
      <c r="S2" s="5" t="s">
        <v>110</v>
      </c>
      <c r="T2" s="5" t="s">
        <v>115</v>
      </c>
      <c r="X2" s="12" t="s">
        <v>171</v>
      </c>
      <c r="Y2" s="43">
        <v>2</v>
      </c>
    </row>
    <row r="3" spans="1:83" s="7" customFormat="1" ht="19.5" customHeight="1" x14ac:dyDescent="0.3">
      <c r="D3" s="5">
        <v>0</v>
      </c>
      <c r="E3" s="4"/>
      <c r="F3" s="4"/>
      <c r="G3" s="5"/>
      <c r="H3" s="5"/>
      <c r="K3" s="10"/>
      <c r="L3" s="14"/>
      <c r="M3" s="14"/>
      <c r="N3" s="22"/>
      <c r="P3" s="34"/>
      <c r="Q3" s="34">
        <v>41</v>
      </c>
      <c r="R3" s="5">
        <v>41</v>
      </c>
      <c r="S3" s="5"/>
      <c r="T3" s="5"/>
    </row>
    <row r="4" spans="1:83" ht="19.5" customHeight="1" x14ac:dyDescent="0.25">
      <c r="A4" s="1" t="s">
        <v>5</v>
      </c>
      <c r="C4" s="3">
        <v>1.579861111111111E-2</v>
      </c>
      <c r="D4" s="6">
        <f t="shared" ref="D4:D29" si="0">D3+1</f>
        <v>1</v>
      </c>
      <c r="E4" s="2"/>
      <c r="F4" s="2">
        <f t="shared" ref="F4:F9" si="1">IF(E4&gt;0,E4-C4,0)</f>
        <v>0</v>
      </c>
      <c r="J4" s="1" t="str">
        <f t="shared" ref="J4:J35" si="2">A4</f>
        <v>Alan Elstone</v>
      </c>
      <c r="L4" s="7">
        <f>COUNT(E4:E207)</f>
        <v>12</v>
      </c>
      <c r="M4" s="8">
        <f t="shared" ref="M4:M28" si="3">IF(D4&lt;=L$4,SMALL(E$4:E$207,D4),"")</f>
        <v>3.4629629629629628E-2</v>
      </c>
      <c r="N4" s="8">
        <f t="shared" ref="N4:N28" si="4">IF(D4&lt;=L$4,VLOOKUP(M4,E$4:F$207,2,FALSE),"")</f>
        <v>2.9421296296296296E-2</v>
      </c>
      <c r="O4" s="1" t="str">
        <f t="shared" ref="O4:O28" si="5">IF(D4&lt;=L$4,VLOOKUP(M4,E$4:J$207,6,FALSE),"")</f>
        <v>Laura Byrne</v>
      </c>
      <c r="P4" s="35">
        <f t="shared" ref="P4:P28" si="6">IF(D4&lt;=L$4,VLOOKUP(O4,A$4:B$207,2,FALSE),"")</f>
        <v>0</v>
      </c>
      <c r="Q4" s="35">
        <f t="shared" ref="Q4:Q28" si="7">IF(D4&lt;=L$4,IF(P4="Y",Q3,Q3-1),"")</f>
        <v>40</v>
      </c>
      <c r="R4" s="6">
        <f t="shared" ref="R4:R28" si="8">IF(Q4=Q3,0,IF(Q4&gt;0,Q4,1))</f>
        <v>40</v>
      </c>
      <c r="S4" s="6">
        <f>IF(AND(D4&lt;=L$4,P4&lt;&gt;"Y"),IF(N4&lt;VLOOKUP(O4,Runners!A$5:CY$183,S$1,FALSE),IF(Y$2="zero",0,Y$2),0),0)</f>
        <v>0</v>
      </c>
      <c r="T4" s="6">
        <f t="shared" ref="T4:T28" si="9">IF(AND(D4&lt;=L$4,P4&lt;&gt;"Y"),S4+R4,0)</f>
        <v>40</v>
      </c>
      <c r="U4" s="2"/>
      <c r="V4" s="2">
        <f>IF(O4&lt;&gt;"",VLOOKUP(O4,Runners!DE$5:DR$183,V$1,FALSE),"")</f>
        <v>2.7812388352983206E-2</v>
      </c>
      <c r="W4" s="19">
        <f t="shared" ref="W4:W28" si="10">IF(O4&lt;&gt;"",(V4-N4)/V4,"")</f>
        <v>-5.7848607710114769E-2</v>
      </c>
    </row>
    <row r="5" spans="1:83" x14ac:dyDescent="0.25">
      <c r="A5" s="1" t="s">
        <v>1</v>
      </c>
      <c r="C5" s="3">
        <v>1.8229166666666668E-2</v>
      </c>
      <c r="D5" s="6">
        <f t="shared" si="0"/>
        <v>2</v>
      </c>
      <c r="E5" s="2"/>
      <c r="F5" s="2">
        <f t="shared" si="1"/>
        <v>0</v>
      </c>
      <c r="J5" s="1" t="str">
        <f t="shared" si="2"/>
        <v>Alex Tate</v>
      </c>
      <c r="L5" s="7"/>
      <c r="M5" s="8">
        <f t="shared" si="3"/>
        <v>3.4641203703703702E-2</v>
      </c>
      <c r="N5" s="8">
        <f t="shared" si="4"/>
        <v>2.509259259259259E-2</v>
      </c>
      <c r="O5" s="1" t="str">
        <f t="shared" si="5"/>
        <v>Sue Hawitt</v>
      </c>
      <c r="P5" s="35">
        <f t="shared" si="6"/>
        <v>0</v>
      </c>
      <c r="Q5" s="35">
        <f t="shared" si="7"/>
        <v>39</v>
      </c>
      <c r="R5" s="6">
        <f t="shared" si="8"/>
        <v>39</v>
      </c>
      <c r="S5" s="6">
        <f>IF(AND(D5&lt;=L$4,P5&lt;&gt;"Y"),IF(N5&lt;VLOOKUP(O5,Runners!A$5:CY$183,S$1,FALSE),IF(Y$2="zero",0,Y$2),0),0)</f>
        <v>2</v>
      </c>
      <c r="T5" s="6">
        <f t="shared" si="9"/>
        <v>41</v>
      </c>
      <c r="U5" s="2"/>
      <c r="V5" s="2">
        <f>IF(O5&lt;&gt;"",VLOOKUP(O5,Runners!DE$5:DR$183,V$1,FALSE),"")</f>
        <v>2.3813750446588067E-2</v>
      </c>
      <c r="W5" s="19">
        <f t="shared" si="10"/>
        <v>-5.3701837048844625E-2</v>
      </c>
      <c r="X5" s="2" t="s">
        <v>126</v>
      </c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</row>
    <row r="6" spans="1:83" x14ac:dyDescent="0.25">
      <c r="A6" s="1" t="s">
        <v>187</v>
      </c>
      <c r="B6" s="3"/>
      <c r="C6" s="3">
        <v>9.7222222222222224E-3</v>
      </c>
      <c r="D6" s="6">
        <f t="shared" si="0"/>
        <v>3</v>
      </c>
      <c r="E6" s="2"/>
      <c r="F6" s="2">
        <f t="shared" si="1"/>
        <v>0</v>
      </c>
      <c r="J6" s="1" t="str">
        <f t="shared" si="2"/>
        <v>Alex Wiggins</v>
      </c>
      <c r="M6" s="8">
        <f t="shared" si="3"/>
        <v>3.5462962962962967E-2</v>
      </c>
      <c r="N6" s="8">
        <f t="shared" si="4"/>
        <v>1.8969907407407411E-2</v>
      </c>
      <c r="O6" s="1" t="str">
        <f t="shared" si="5"/>
        <v>James Whittle</v>
      </c>
      <c r="P6" s="35">
        <f t="shared" si="6"/>
        <v>0</v>
      </c>
      <c r="Q6" s="35">
        <f t="shared" si="7"/>
        <v>38</v>
      </c>
      <c r="R6" s="6">
        <f t="shared" si="8"/>
        <v>38</v>
      </c>
      <c r="S6" s="6">
        <f>IF(AND(D6&lt;=L$4,P6&lt;&gt;"Y"),IF(N6&lt;VLOOKUP(O6,Runners!A$5:CY$183,S$1,FALSE),IF(Y$2="zero",0,Y$2),0),0)</f>
        <v>2</v>
      </c>
      <c r="T6" s="6">
        <f t="shared" si="9"/>
        <v>40</v>
      </c>
      <c r="U6" s="2"/>
      <c r="V6" s="2">
        <f>IF(O6&lt;&gt;"",VLOOKUP(O6,Runners!DE$5:DR$183,V$1,FALSE),"")</f>
        <v>1.7856265630582346E-2</v>
      </c>
      <c r="W6" s="19">
        <f t="shared" si="10"/>
        <v>-6.2367003261742215E-2</v>
      </c>
    </row>
    <row r="7" spans="1:83" x14ac:dyDescent="0.25">
      <c r="A7" s="1" t="s">
        <v>178</v>
      </c>
      <c r="C7" s="3">
        <v>1.9791666666666666E-2</v>
      </c>
      <c r="D7" s="6">
        <f t="shared" si="0"/>
        <v>4</v>
      </c>
      <c r="E7" s="2"/>
      <c r="F7" s="2">
        <f t="shared" si="1"/>
        <v>0</v>
      </c>
      <c r="J7" s="1" t="str">
        <f t="shared" si="2"/>
        <v>Alistair Leivers</v>
      </c>
      <c r="M7" s="8">
        <f t="shared" si="3"/>
        <v>3.5520833333333328E-2</v>
      </c>
      <c r="N7" s="8">
        <f t="shared" si="4"/>
        <v>2.5451388888888885E-2</v>
      </c>
      <c r="O7" s="1" t="str">
        <f t="shared" si="5"/>
        <v>Greg Oulton</v>
      </c>
      <c r="P7" s="35">
        <f t="shared" si="6"/>
        <v>0</v>
      </c>
      <c r="Q7" s="35">
        <f t="shared" si="7"/>
        <v>37</v>
      </c>
      <c r="R7" s="6">
        <f t="shared" si="8"/>
        <v>37</v>
      </c>
      <c r="S7" s="6">
        <f>IF(AND(D7&lt;=L$4,P7&lt;&gt;"Y"),IF(N7&lt;VLOOKUP(O7,Runners!A$5:CY$183,S$1,FALSE),IF(Y$2="zero",0,Y$2),0),0)</f>
        <v>2</v>
      </c>
      <c r="T7" s="6">
        <f t="shared" si="9"/>
        <v>39</v>
      </c>
      <c r="U7" s="2"/>
      <c r="V7" s="2">
        <f>IF(O7&lt;&gt;"",VLOOKUP(O7,Runners!DE$5:DR$183,V$1,FALSE),"")</f>
        <v>2.4267037334762417E-2</v>
      </c>
      <c r="W7" s="19">
        <f t="shared" si="10"/>
        <v>-4.8804950426720985E-2</v>
      </c>
    </row>
    <row r="8" spans="1:83" x14ac:dyDescent="0.25">
      <c r="A8" s="1" t="s">
        <v>43</v>
      </c>
      <c r="C8" s="3">
        <v>1.9791666666666666E-2</v>
      </c>
      <c r="D8" s="6">
        <f t="shared" si="0"/>
        <v>5</v>
      </c>
      <c r="E8" s="2"/>
      <c r="F8" s="2">
        <f t="shared" si="1"/>
        <v>0</v>
      </c>
      <c r="J8" s="1" t="str">
        <f t="shared" si="2"/>
        <v>Andy Draper</v>
      </c>
      <c r="M8" s="8">
        <f t="shared" si="3"/>
        <v>3.622685185185185E-2</v>
      </c>
      <c r="N8" s="8">
        <f t="shared" si="4"/>
        <v>1.9212962962962963E-2</v>
      </c>
      <c r="O8" s="1" t="str">
        <f t="shared" si="5"/>
        <v>Dom Kirby</v>
      </c>
      <c r="P8" s="35">
        <f t="shared" si="6"/>
        <v>0</v>
      </c>
      <c r="Q8" s="35">
        <f t="shared" si="7"/>
        <v>36</v>
      </c>
      <c r="R8" s="6">
        <f t="shared" si="8"/>
        <v>36</v>
      </c>
      <c r="S8" s="6">
        <f>IF(AND(D8&lt;=L$4,P8&lt;&gt;"Y"),IF(N8&lt;VLOOKUP(O8,Runners!A$5:CY$183,S$1,FALSE),IF(Y$2="zero",0,Y$2),0),0)</f>
        <v>2</v>
      </c>
      <c r="T8" s="6">
        <f t="shared" si="9"/>
        <v>38</v>
      </c>
      <c r="U8" s="2"/>
      <c r="V8" s="2">
        <f>IF(O8&lt;&gt;"",VLOOKUP(O8,Runners!DE$5:DR$183,V$1,FALSE),"")</f>
        <v>1.943207131526763E-2</v>
      </c>
      <c r="W8" s="19">
        <f t="shared" si="10"/>
        <v>1.1275604579143112E-2</v>
      </c>
    </row>
    <row r="9" spans="1:83" x14ac:dyDescent="0.25">
      <c r="A9" s="1" t="s">
        <v>228</v>
      </c>
      <c r="C9" s="3">
        <v>1.2499999999999999E-2</v>
      </c>
      <c r="D9" s="6">
        <f t="shared" si="0"/>
        <v>6</v>
      </c>
      <c r="E9" s="2"/>
      <c r="F9" s="2">
        <f t="shared" si="1"/>
        <v>0</v>
      </c>
      <c r="J9" s="1" t="str">
        <f t="shared" si="2"/>
        <v>Ant Joy</v>
      </c>
      <c r="M9" s="8">
        <f t="shared" si="3"/>
        <v>3.6307870370370372E-2</v>
      </c>
      <c r="N9" s="8">
        <f t="shared" si="4"/>
        <v>2.1898148148148149E-2</v>
      </c>
      <c r="O9" s="1" t="str">
        <f t="shared" si="5"/>
        <v>Graham Webster</v>
      </c>
      <c r="P9" s="35">
        <f t="shared" si="6"/>
        <v>0</v>
      </c>
      <c r="Q9" s="35">
        <f t="shared" si="7"/>
        <v>35</v>
      </c>
      <c r="R9" s="6">
        <f t="shared" si="8"/>
        <v>35</v>
      </c>
      <c r="S9" s="6">
        <f>IF(AND(D9&lt;=L$4,P9&lt;&gt;"Y"),IF(N9&lt;VLOOKUP(O9,Runners!A$5:CY$183,S$1,FALSE),IF(Y$2="zero",0,Y$2),0),0)</f>
        <v>0</v>
      </c>
      <c r="T9" s="6">
        <f t="shared" si="9"/>
        <v>35</v>
      </c>
      <c r="U9" s="2"/>
      <c r="V9" s="2">
        <f>IF(O9&lt;&gt;"",VLOOKUP(O9,Runners!DE$5:DR$183,V$1,FALSE),"")</f>
        <v>2.0752314814814814E-2</v>
      </c>
      <c r="W9" s="19">
        <f t="shared" si="10"/>
        <v>-5.5214723926380473E-2</v>
      </c>
    </row>
    <row r="10" spans="1:83" x14ac:dyDescent="0.25">
      <c r="A10" s="1" t="s">
        <v>18</v>
      </c>
      <c r="C10" s="3">
        <v>1.3888888888888888E-2</v>
      </c>
      <c r="D10" s="6">
        <f t="shared" si="0"/>
        <v>7</v>
      </c>
      <c r="E10" s="2"/>
      <c r="F10" s="2">
        <f t="shared" ref="F10:F29" si="11">IF(E10&gt;0,E10-C10,0)</f>
        <v>0</v>
      </c>
      <c r="J10" s="1" t="str">
        <f t="shared" si="2"/>
        <v>Barbara Holmes</v>
      </c>
      <c r="M10" s="8">
        <f t="shared" si="3"/>
        <v>3.6516203703703703E-2</v>
      </c>
      <c r="N10" s="8">
        <f t="shared" si="4"/>
        <v>2.1585648148148145E-2</v>
      </c>
      <c r="O10" s="1" t="str">
        <f t="shared" si="5"/>
        <v>Dan Gregson</v>
      </c>
      <c r="P10" s="35">
        <f t="shared" si="6"/>
        <v>0</v>
      </c>
      <c r="Q10" s="35">
        <f t="shared" si="7"/>
        <v>34</v>
      </c>
      <c r="R10" s="6">
        <f t="shared" si="8"/>
        <v>34</v>
      </c>
      <c r="S10" s="6">
        <f>IF(AND(D10&lt;=L$4,P10&lt;&gt;"Y"),IF(N10&lt;VLOOKUP(O10,Runners!A$5:CY$183,S$1,FALSE),IF(Y$2="zero",0,Y$2),0),0)</f>
        <v>0</v>
      </c>
      <c r="T10" s="6">
        <f t="shared" si="9"/>
        <v>34</v>
      </c>
      <c r="U10" s="2"/>
      <c r="V10" s="2">
        <f>IF(O10&lt;&gt;"",VLOOKUP(O10,Runners!DE$5:DR$183,V$1,FALSE),"")</f>
        <v>2.0932140943194E-2</v>
      </c>
      <c r="W10" s="19">
        <f t="shared" si="10"/>
        <v>-3.1220275399809507E-2</v>
      </c>
    </row>
    <row r="11" spans="1:83" x14ac:dyDescent="0.25">
      <c r="A11" s="1" t="s">
        <v>173</v>
      </c>
      <c r="B11" s="3"/>
      <c r="C11" s="3">
        <v>1.1458333333333333E-2</v>
      </c>
      <c r="D11" s="6">
        <f t="shared" si="0"/>
        <v>8</v>
      </c>
      <c r="E11" s="2"/>
      <c r="F11" s="2">
        <f t="shared" si="11"/>
        <v>0</v>
      </c>
      <c r="J11" s="1" t="str">
        <f t="shared" si="2"/>
        <v>Barry Broughton</v>
      </c>
      <c r="M11" s="8">
        <f t="shared" si="3"/>
        <v>3.6527777777777777E-2</v>
      </c>
      <c r="N11" s="8">
        <f t="shared" si="4"/>
        <v>1.7777777777777778E-2</v>
      </c>
      <c r="O11" s="1" t="str">
        <f t="shared" si="5"/>
        <v>Joe Greenwood</v>
      </c>
      <c r="P11" s="35">
        <f t="shared" si="6"/>
        <v>0</v>
      </c>
      <c r="Q11" s="35">
        <f t="shared" si="7"/>
        <v>33</v>
      </c>
      <c r="R11" s="6">
        <f t="shared" si="8"/>
        <v>33</v>
      </c>
      <c r="S11" s="6">
        <f>IF(AND(D11&lt;=L$4,P11&lt;&gt;"Y"),IF(N11&lt;VLOOKUP(O11,Runners!A$5:CY$183,S$1,FALSE),IF(Y$2="zero",0,Y$2),0),0)</f>
        <v>2</v>
      </c>
      <c r="T11" s="6">
        <f t="shared" si="9"/>
        <v>35</v>
      </c>
      <c r="U11" s="2"/>
      <c r="V11" s="2">
        <f>IF(O11&lt;&gt;"",VLOOKUP(O11,Runners!DE$5:DR$183,V$1,FALSE),"")</f>
        <v>1.8131475526973913E-2</v>
      </c>
      <c r="W11" s="19">
        <f t="shared" si="10"/>
        <v>1.9507389162561267E-2</v>
      </c>
    </row>
    <row r="12" spans="1:83" x14ac:dyDescent="0.25">
      <c r="A12" s="1" t="s">
        <v>27</v>
      </c>
      <c r="C12" s="3">
        <v>9.8958333333333329E-3</v>
      </c>
      <c r="D12" s="6">
        <f t="shared" si="0"/>
        <v>9</v>
      </c>
      <c r="E12" s="2"/>
      <c r="F12" s="2">
        <f t="shared" si="11"/>
        <v>0</v>
      </c>
      <c r="J12" s="1" t="str">
        <f t="shared" si="2"/>
        <v>Bec Willetts</v>
      </c>
      <c r="M12" s="8">
        <f t="shared" si="3"/>
        <v>3.6909722222222226E-2</v>
      </c>
      <c r="N12" s="8">
        <f t="shared" si="4"/>
        <v>3.0833333333333338E-2</v>
      </c>
      <c r="O12" s="1" t="str">
        <f t="shared" si="5"/>
        <v>Pam Binns</v>
      </c>
      <c r="P12" s="35">
        <f t="shared" si="6"/>
        <v>0</v>
      </c>
      <c r="Q12" s="35">
        <f t="shared" si="7"/>
        <v>32</v>
      </c>
      <c r="R12" s="6">
        <f t="shared" si="8"/>
        <v>32</v>
      </c>
      <c r="S12" s="6">
        <f>IF(AND(D12&lt;=L$4,P12&lt;&gt;"Y"),IF(N12&lt;VLOOKUP(O12,Runners!A$5:CY$183,S$1,FALSE),IF(Y$2="zero",0,Y$2),0),0)</f>
        <v>0</v>
      </c>
      <c r="T12" s="6">
        <f t="shared" si="9"/>
        <v>32</v>
      </c>
      <c r="U12" s="2"/>
      <c r="V12" s="2">
        <f>IF(O12&lt;&gt;"",VLOOKUP(O12,Runners!DE$5:DR$183,V$1,FALSE),"")</f>
        <v>2.7634311361200432E-2</v>
      </c>
      <c r="W12" s="19">
        <f t="shared" si="10"/>
        <v>-0.11576268104963336</v>
      </c>
    </row>
    <row r="13" spans="1:83" x14ac:dyDescent="0.25">
      <c r="A13" s="1" t="s">
        <v>17</v>
      </c>
      <c r="C13" s="3">
        <v>6.2500000000000003E-3</v>
      </c>
      <c r="D13" s="6">
        <f t="shared" si="0"/>
        <v>10</v>
      </c>
      <c r="E13" s="2"/>
      <c r="F13" s="2">
        <f t="shared" si="11"/>
        <v>0</v>
      </c>
      <c r="J13" s="1" t="str">
        <f t="shared" si="2"/>
        <v>Bob Clough</v>
      </c>
      <c r="M13" s="8">
        <f t="shared" si="3"/>
        <v>3.7210648148148152E-2</v>
      </c>
      <c r="N13" s="8">
        <f t="shared" si="4"/>
        <v>2.7141203703703709E-2</v>
      </c>
      <c r="O13" s="1" t="str">
        <f t="shared" si="5"/>
        <v>Liz Canavan</v>
      </c>
      <c r="P13" s="35">
        <f t="shared" si="6"/>
        <v>0</v>
      </c>
      <c r="Q13" s="35">
        <f t="shared" si="7"/>
        <v>31</v>
      </c>
      <c r="R13" s="6">
        <f t="shared" si="8"/>
        <v>31</v>
      </c>
      <c r="S13" s="6">
        <f>IF(AND(D13&lt;=L$4,P13&lt;&gt;"Y"),IF(N13&lt;VLOOKUP(O13,Runners!A$5:CY$183,S$1,FALSE),IF(Y$2="zero",0,Y$2),0),0)</f>
        <v>0</v>
      </c>
      <c r="T13" s="6">
        <f t="shared" si="9"/>
        <v>31</v>
      </c>
      <c r="U13" s="2"/>
      <c r="V13" s="2">
        <f>IF(O13&lt;&gt;"",VLOOKUP(O13,Runners!DE$5:DR$183,V$1,FALSE),"")</f>
        <v>2.3591716962721627E-2</v>
      </c>
      <c r="W13" s="19">
        <f t="shared" si="10"/>
        <v>-0.15045478659271777</v>
      </c>
    </row>
    <row r="14" spans="1:83" x14ac:dyDescent="0.25">
      <c r="A14" s="1" t="s">
        <v>190</v>
      </c>
      <c r="C14" s="3">
        <v>7.9861111111111105E-3</v>
      </c>
      <c r="D14" s="6">
        <f t="shared" si="0"/>
        <v>11</v>
      </c>
      <c r="E14" s="2"/>
      <c r="F14" s="2">
        <f t="shared" si="11"/>
        <v>0</v>
      </c>
      <c r="J14" s="1" t="str">
        <f t="shared" si="2"/>
        <v>Carolyn Melvin</v>
      </c>
      <c r="M14" s="8">
        <f t="shared" si="3"/>
        <v>3.7488425925925925E-2</v>
      </c>
      <c r="N14" s="8">
        <f t="shared" si="4"/>
        <v>2.7418981481481482E-2</v>
      </c>
      <c r="O14" s="1" t="str">
        <f t="shared" si="5"/>
        <v>Marie</v>
      </c>
      <c r="P14" s="35" t="str">
        <f t="shared" si="6"/>
        <v>Y</v>
      </c>
      <c r="Q14" s="35">
        <f t="shared" si="7"/>
        <v>31</v>
      </c>
      <c r="R14" s="6">
        <f t="shared" si="8"/>
        <v>0</v>
      </c>
      <c r="S14" s="6">
        <f>IF(AND(D14&lt;=L$4,P14&lt;&gt;"Y"),IF(N14&lt;VLOOKUP(O14,Runners!A$5:CY$183,S$1,FALSE),IF(Y$2="zero",0,Y$2),0),0)</f>
        <v>0</v>
      </c>
      <c r="T14" s="6">
        <f t="shared" si="9"/>
        <v>0</v>
      </c>
      <c r="U14" s="2"/>
      <c r="V14" s="2">
        <f>IF(O14&lt;&gt;"",VLOOKUP(O14,Runners!DE$5:DR$183,V$1,FALSE),"")</f>
        <v>2.6225884244372985E-2</v>
      </c>
      <c r="W14" s="19">
        <f t="shared" si="10"/>
        <v>-4.5493117638711729E-2</v>
      </c>
    </row>
    <row r="15" spans="1:83" x14ac:dyDescent="0.25">
      <c r="A15" s="1" t="s">
        <v>125</v>
      </c>
      <c r="C15" s="3">
        <v>1.6319444444444445E-2</v>
      </c>
      <c r="D15" s="6">
        <f t="shared" si="0"/>
        <v>12</v>
      </c>
      <c r="E15" s="2"/>
      <c r="F15" s="2">
        <f t="shared" si="11"/>
        <v>0</v>
      </c>
      <c r="J15" s="1" t="str">
        <f t="shared" si="2"/>
        <v>Catherine Carrdus</v>
      </c>
      <c r="M15" s="8">
        <f t="shared" si="3"/>
        <v>3.7581018518518521E-2</v>
      </c>
      <c r="N15" s="8">
        <f t="shared" si="4"/>
        <v>3.3414351851851855E-2</v>
      </c>
      <c r="O15" s="1" t="str">
        <f t="shared" si="5"/>
        <v>Sarah Cook</v>
      </c>
      <c r="P15" s="35">
        <f t="shared" si="6"/>
        <v>0</v>
      </c>
      <c r="Q15" s="35">
        <f t="shared" si="7"/>
        <v>30</v>
      </c>
      <c r="R15" s="6">
        <f t="shared" si="8"/>
        <v>30</v>
      </c>
      <c r="S15" s="6">
        <f>IF(AND(D15&lt;=L$4,P15&lt;&gt;"Y"),IF(N15&lt;VLOOKUP(O15,Runners!A$5:CY$183,S$1,FALSE),IF(Y$2="zero",0,Y$2),0),0)</f>
        <v>0</v>
      </c>
      <c r="T15" s="6">
        <f t="shared" si="9"/>
        <v>30</v>
      </c>
      <c r="U15" s="2"/>
      <c r="V15" s="2">
        <f>IF(O15&lt;&gt;"",VLOOKUP(O15,Runners!DE$5:DR$183,V$1,FALSE),"")</f>
        <v>3.2685222400857444E-2</v>
      </c>
      <c r="W15" s="19">
        <f t="shared" si="10"/>
        <v>-2.2307617860213274E-2</v>
      </c>
    </row>
    <row r="16" spans="1:83" x14ac:dyDescent="0.25">
      <c r="A16" s="1" t="s">
        <v>161</v>
      </c>
      <c r="C16" s="3">
        <v>9.8958333333333329E-3</v>
      </c>
      <c r="D16" s="6">
        <f t="shared" si="0"/>
        <v>13</v>
      </c>
      <c r="E16" s="2"/>
      <c r="F16" s="2">
        <f t="shared" si="11"/>
        <v>0</v>
      </c>
      <c r="J16" s="1" t="str">
        <f t="shared" si="2"/>
        <v>Catherine MacLachlan</v>
      </c>
      <c r="M16" s="8" t="str">
        <f t="shared" si="3"/>
        <v/>
      </c>
      <c r="N16" s="8" t="str">
        <f t="shared" si="4"/>
        <v/>
      </c>
      <c r="O16" s="1" t="str">
        <f t="shared" si="5"/>
        <v/>
      </c>
      <c r="P16" s="35" t="str">
        <f t="shared" si="6"/>
        <v/>
      </c>
      <c r="Q16" s="35" t="str">
        <f t="shared" si="7"/>
        <v/>
      </c>
      <c r="R16" s="6" t="str">
        <f t="shared" si="8"/>
        <v/>
      </c>
      <c r="S16" s="6">
        <f>IF(AND(D16&lt;=L$4,P16&lt;&gt;"Y"),IF(N16&lt;VLOOKUP(O16,Runners!A$5:CY$183,S$1,FALSE),IF(Y$2="zero",0,Y$2),0),0)</f>
        <v>0</v>
      </c>
      <c r="T16" s="6">
        <f t="shared" si="9"/>
        <v>0</v>
      </c>
      <c r="U16" s="2"/>
      <c r="V16" s="2" t="str">
        <f>IF(O16&lt;&gt;"",VLOOKUP(O16,Runners!DE$5:DR$183,V$1,FALSE),"")</f>
        <v/>
      </c>
      <c r="W16" s="19" t="str">
        <f t="shared" si="10"/>
        <v/>
      </c>
    </row>
    <row r="17" spans="1:23" x14ac:dyDescent="0.25">
      <c r="A17" s="1" t="s">
        <v>137</v>
      </c>
      <c r="C17" s="3">
        <v>1.579861111111111E-2</v>
      </c>
      <c r="D17" s="6">
        <f t="shared" si="0"/>
        <v>14</v>
      </c>
      <c r="E17" s="2"/>
      <c r="F17" s="2">
        <f t="shared" si="11"/>
        <v>0</v>
      </c>
      <c r="J17" s="1" t="str">
        <f t="shared" si="2"/>
        <v>Chris Bowker</v>
      </c>
      <c r="M17" s="8" t="str">
        <f t="shared" si="3"/>
        <v/>
      </c>
      <c r="N17" s="8" t="str">
        <f t="shared" si="4"/>
        <v/>
      </c>
      <c r="O17" s="1" t="str">
        <f t="shared" si="5"/>
        <v/>
      </c>
      <c r="P17" s="35" t="str">
        <f t="shared" si="6"/>
        <v/>
      </c>
      <c r="Q17" s="35" t="str">
        <f t="shared" si="7"/>
        <v/>
      </c>
      <c r="R17" s="6">
        <f t="shared" si="8"/>
        <v>0</v>
      </c>
      <c r="S17" s="6">
        <f>IF(AND(D17&lt;=L$4,P17&lt;&gt;"Y"),IF(N17&lt;VLOOKUP(O17,Runners!A$5:CY$183,S$1,FALSE),IF(Y$2="zero",0,Y$2),0),0)</f>
        <v>0</v>
      </c>
      <c r="T17" s="6">
        <f t="shared" si="9"/>
        <v>0</v>
      </c>
      <c r="U17" s="2"/>
      <c r="V17" s="2" t="str">
        <f>IF(O17&lt;&gt;"",VLOOKUP(O17,Runners!DE$5:DR$183,V$1,FALSE),"")</f>
        <v/>
      </c>
      <c r="W17" s="19" t="str">
        <f t="shared" si="10"/>
        <v/>
      </c>
    </row>
    <row r="18" spans="1:23" x14ac:dyDescent="0.25">
      <c r="A18" s="1" t="s">
        <v>172</v>
      </c>
      <c r="C18" s="3">
        <v>1.6319444444444445E-2</v>
      </c>
      <c r="D18" s="6">
        <f t="shared" si="0"/>
        <v>15</v>
      </c>
      <c r="E18" s="2"/>
      <c r="F18" s="2">
        <f t="shared" si="11"/>
        <v>0</v>
      </c>
      <c r="J18" s="1" t="str">
        <f t="shared" si="2"/>
        <v>Chris Cottam</v>
      </c>
      <c r="M18" s="8" t="str">
        <f t="shared" si="3"/>
        <v/>
      </c>
      <c r="N18" s="8" t="str">
        <f t="shared" si="4"/>
        <v/>
      </c>
      <c r="O18" s="1" t="str">
        <f t="shared" si="5"/>
        <v/>
      </c>
      <c r="P18" s="35" t="str">
        <f t="shared" si="6"/>
        <v/>
      </c>
      <c r="Q18" s="35" t="str">
        <f t="shared" si="7"/>
        <v/>
      </c>
      <c r="R18" s="6">
        <f t="shared" si="8"/>
        <v>0</v>
      </c>
      <c r="S18" s="6">
        <f>IF(AND(D18&lt;=L$4,P18&lt;&gt;"Y"),IF(N18&lt;VLOOKUP(O18,Runners!A$5:CY$183,S$1,FALSE),IF(Y$2="zero",0,Y$2),0),0)</f>
        <v>0</v>
      </c>
      <c r="T18" s="6">
        <f t="shared" si="9"/>
        <v>0</v>
      </c>
      <c r="U18" s="2"/>
      <c r="V18" s="2" t="str">
        <f>IF(O18&lt;&gt;"",VLOOKUP(O18,Runners!DE$5:DR$183,V$1,FALSE),"")</f>
        <v/>
      </c>
      <c r="W18" s="19" t="str">
        <f t="shared" si="10"/>
        <v/>
      </c>
    </row>
    <row r="19" spans="1:23" x14ac:dyDescent="0.25">
      <c r="A19" s="1" t="s">
        <v>150</v>
      </c>
      <c r="C19" s="3">
        <v>1.2500000000000001E-2</v>
      </c>
      <c r="D19" s="6">
        <f t="shared" si="0"/>
        <v>16</v>
      </c>
      <c r="E19" s="2"/>
      <c r="F19" s="2">
        <f t="shared" si="11"/>
        <v>0</v>
      </c>
      <c r="J19" s="1" t="str">
        <f t="shared" si="2"/>
        <v>Claire Markham</v>
      </c>
      <c r="M19" s="8" t="str">
        <f t="shared" si="3"/>
        <v/>
      </c>
      <c r="N19" s="8" t="str">
        <f t="shared" si="4"/>
        <v/>
      </c>
      <c r="O19" s="1" t="str">
        <f t="shared" si="5"/>
        <v/>
      </c>
      <c r="P19" s="35" t="str">
        <f t="shared" si="6"/>
        <v/>
      </c>
      <c r="Q19" s="35" t="str">
        <f t="shared" si="7"/>
        <v/>
      </c>
      <c r="R19" s="6">
        <f t="shared" si="8"/>
        <v>0</v>
      </c>
      <c r="S19" s="6">
        <f>IF(AND(D19&lt;=L$4,P19&lt;&gt;"Y"),IF(N19&lt;VLOOKUP(O19,Runners!A$5:CY$183,S$1,FALSE),IF(Y$2="zero",0,Y$2),0),0)</f>
        <v>0</v>
      </c>
      <c r="T19" s="6">
        <f t="shared" si="9"/>
        <v>0</v>
      </c>
      <c r="U19" s="2"/>
      <c r="V19" s="2" t="str">
        <f>IF(O19&lt;&gt;"",VLOOKUP(O19,Runners!DE$5:DR$183,V$1,FALSE),"")</f>
        <v/>
      </c>
      <c r="W19" s="19" t="str">
        <f t="shared" si="10"/>
        <v/>
      </c>
    </row>
    <row r="20" spans="1:23" x14ac:dyDescent="0.25">
      <c r="A20" s="1" t="s">
        <v>177</v>
      </c>
      <c r="C20" s="3">
        <v>1.4409722222222223E-2</v>
      </c>
      <c r="D20" s="6">
        <f t="shared" si="0"/>
        <v>17</v>
      </c>
      <c r="E20" s="2"/>
      <c r="F20" s="2">
        <f t="shared" si="11"/>
        <v>0</v>
      </c>
      <c r="J20" s="1" t="str">
        <f t="shared" si="2"/>
        <v>Clare Taylor</v>
      </c>
      <c r="M20" s="8" t="str">
        <f t="shared" si="3"/>
        <v/>
      </c>
      <c r="N20" s="8" t="str">
        <f t="shared" si="4"/>
        <v/>
      </c>
      <c r="O20" s="1" t="str">
        <f t="shared" si="5"/>
        <v/>
      </c>
      <c r="P20" s="35" t="str">
        <f t="shared" si="6"/>
        <v/>
      </c>
      <c r="Q20" s="35" t="str">
        <f t="shared" si="7"/>
        <v/>
      </c>
      <c r="R20" s="6">
        <f t="shared" si="8"/>
        <v>0</v>
      </c>
      <c r="S20" s="6">
        <f>IF(AND(D20&lt;=L$4,P20&lt;&gt;"Y"),IF(N20&lt;VLOOKUP(O20,Runners!A$5:CY$183,S$1,FALSE),IF(Y$2="zero",0,Y$2),0),0)</f>
        <v>0</v>
      </c>
      <c r="T20" s="6">
        <f t="shared" si="9"/>
        <v>0</v>
      </c>
      <c r="U20" s="2"/>
      <c r="V20" s="2" t="str">
        <f>IF(O20&lt;&gt;"",VLOOKUP(O20,Runners!DE$5:DR$183,V$1,FALSE),"")</f>
        <v/>
      </c>
      <c r="W20" s="19" t="str">
        <f t="shared" si="10"/>
        <v/>
      </c>
    </row>
    <row r="21" spans="1:23" x14ac:dyDescent="0.25">
      <c r="A21" s="1" t="s">
        <v>152</v>
      </c>
      <c r="C21" s="3">
        <v>1.4930555555555556E-2</v>
      </c>
      <c r="D21" s="6">
        <f t="shared" si="0"/>
        <v>18</v>
      </c>
      <c r="E21" s="2">
        <v>3.6516203703703703E-2</v>
      </c>
      <c r="F21" s="2">
        <f t="shared" si="11"/>
        <v>2.1585648148148145E-2</v>
      </c>
      <c r="J21" s="1" t="str">
        <f t="shared" si="2"/>
        <v>Dan Gregson</v>
      </c>
      <c r="M21" s="8" t="str">
        <f t="shared" si="3"/>
        <v/>
      </c>
      <c r="N21" s="8" t="str">
        <f t="shared" si="4"/>
        <v/>
      </c>
      <c r="O21" s="1" t="str">
        <f t="shared" si="5"/>
        <v/>
      </c>
      <c r="P21" s="35" t="str">
        <f t="shared" si="6"/>
        <v/>
      </c>
      <c r="Q21" s="35" t="str">
        <f t="shared" si="7"/>
        <v/>
      </c>
      <c r="R21" s="6">
        <f t="shared" si="8"/>
        <v>0</v>
      </c>
      <c r="S21" s="6">
        <f>IF(AND(D21&lt;=L$4,P21&lt;&gt;"Y"),IF(N21&lt;VLOOKUP(O21,Runners!A$5:CY$183,S$1,FALSE),IF(Y$2="zero",0,Y$2),0),0)</f>
        <v>0</v>
      </c>
      <c r="T21" s="6">
        <f t="shared" si="9"/>
        <v>0</v>
      </c>
      <c r="U21" s="2"/>
      <c r="V21" s="2" t="str">
        <f>IF(O21&lt;&gt;"",VLOOKUP(O21,Runners!DE$5:DR$183,V$1,FALSE),"")</f>
        <v/>
      </c>
      <c r="W21" s="19" t="str">
        <f t="shared" si="10"/>
        <v/>
      </c>
    </row>
    <row r="22" spans="1:23" x14ac:dyDescent="0.25">
      <c r="A22" s="1" t="s">
        <v>135</v>
      </c>
      <c r="C22" s="3">
        <v>1.1631944444444445E-2</v>
      </c>
      <c r="D22" s="6">
        <f t="shared" si="0"/>
        <v>19</v>
      </c>
      <c r="E22" s="2"/>
      <c r="F22" s="2">
        <f t="shared" si="11"/>
        <v>0</v>
      </c>
      <c r="J22" s="1" t="str">
        <f t="shared" si="2"/>
        <v>Darran Ames</v>
      </c>
      <c r="M22" s="8" t="str">
        <f t="shared" si="3"/>
        <v/>
      </c>
      <c r="N22" s="8" t="str">
        <f t="shared" si="4"/>
        <v/>
      </c>
      <c r="O22" s="1" t="str">
        <f t="shared" si="5"/>
        <v/>
      </c>
      <c r="P22" s="35" t="str">
        <f t="shared" si="6"/>
        <v/>
      </c>
      <c r="Q22" s="35" t="str">
        <f t="shared" si="7"/>
        <v/>
      </c>
      <c r="R22" s="6">
        <f t="shared" si="8"/>
        <v>0</v>
      </c>
      <c r="S22" s="6">
        <f>IF(AND(D22&lt;=L$4,P22&lt;&gt;"Y"),IF(N22&lt;VLOOKUP(O22,Runners!A$5:CY$183,S$1,FALSE),IF(Y$2="zero",0,Y$2),0),0)</f>
        <v>0</v>
      </c>
      <c r="T22" s="6">
        <f t="shared" si="9"/>
        <v>0</v>
      </c>
      <c r="U22" s="2"/>
      <c r="V22" s="2" t="str">
        <f>IF(O22&lt;&gt;"",VLOOKUP(O22,Runners!DE$5:DR$183,V$1,FALSE),"")</f>
        <v/>
      </c>
      <c r="W22" s="19" t="str">
        <f t="shared" si="10"/>
        <v/>
      </c>
    </row>
    <row r="23" spans="1:23" x14ac:dyDescent="0.25">
      <c r="A23" s="1" t="s">
        <v>159</v>
      </c>
      <c r="C23" s="3">
        <v>1.6145833333333335E-2</v>
      </c>
      <c r="D23" s="6">
        <f t="shared" si="0"/>
        <v>20</v>
      </c>
      <c r="E23" s="2"/>
      <c r="F23" s="2">
        <f t="shared" si="11"/>
        <v>0</v>
      </c>
      <c r="J23" s="1" t="str">
        <f t="shared" si="2"/>
        <v>David Butler</v>
      </c>
      <c r="M23" s="8" t="str">
        <f t="shared" si="3"/>
        <v/>
      </c>
      <c r="N23" s="8" t="str">
        <f t="shared" si="4"/>
        <v/>
      </c>
      <c r="O23" s="1" t="str">
        <f t="shared" si="5"/>
        <v/>
      </c>
      <c r="P23" s="35" t="str">
        <f t="shared" si="6"/>
        <v/>
      </c>
      <c r="Q23" s="35" t="str">
        <f t="shared" si="7"/>
        <v/>
      </c>
      <c r="R23" s="6">
        <f t="shared" si="8"/>
        <v>0</v>
      </c>
      <c r="S23" s="6">
        <f>IF(AND(D23&lt;=L$4,P23&lt;&gt;"Y"),IF(N23&lt;VLOOKUP(O23,Runners!A$5:CY$183,S$1,FALSE),IF(Y$2="zero",0,Y$2),0),0)</f>
        <v>0</v>
      </c>
      <c r="T23" s="6">
        <f t="shared" si="9"/>
        <v>0</v>
      </c>
      <c r="U23" s="2"/>
      <c r="V23" s="2" t="str">
        <f>IF(O23&lt;&gt;"",VLOOKUP(O23,Runners!DE$5:DR$183,V$1,FALSE),"")</f>
        <v/>
      </c>
      <c r="W23" s="19" t="str">
        <f t="shared" si="10"/>
        <v/>
      </c>
    </row>
    <row r="24" spans="1:23" x14ac:dyDescent="0.25">
      <c r="A24" s="1" t="s">
        <v>157</v>
      </c>
      <c r="B24" s="3"/>
      <c r="C24" s="3">
        <v>5.9027777777777776E-3</v>
      </c>
      <c r="D24" s="6">
        <f t="shared" si="0"/>
        <v>21</v>
      </c>
      <c r="E24" s="2"/>
      <c r="F24" s="2">
        <f t="shared" si="11"/>
        <v>0</v>
      </c>
      <c r="J24" s="1" t="str">
        <f t="shared" si="2"/>
        <v>Debbie Francis</v>
      </c>
      <c r="M24" s="8" t="str">
        <f t="shared" si="3"/>
        <v/>
      </c>
      <c r="N24" s="8" t="str">
        <f t="shared" si="4"/>
        <v/>
      </c>
      <c r="O24" s="1" t="str">
        <f t="shared" si="5"/>
        <v/>
      </c>
      <c r="P24" s="35" t="str">
        <f t="shared" si="6"/>
        <v/>
      </c>
      <c r="Q24" s="35" t="str">
        <f t="shared" si="7"/>
        <v/>
      </c>
      <c r="R24" s="6">
        <f t="shared" si="8"/>
        <v>0</v>
      </c>
      <c r="S24" s="6">
        <f>IF(AND(D24&lt;=L$4,P24&lt;&gt;"Y"),IF(N24&lt;VLOOKUP(O24,Runners!A$5:CY$183,S$1,FALSE),IF(Y$2="zero",0,Y$2),0),0)</f>
        <v>0</v>
      </c>
      <c r="T24" s="6">
        <f t="shared" si="9"/>
        <v>0</v>
      </c>
      <c r="U24" s="2"/>
      <c r="V24" s="2" t="str">
        <f>IF(O24&lt;&gt;"",VLOOKUP(O24,Runners!DE$5:DR$183,V$1,FALSE),"")</f>
        <v/>
      </c>
      <c r="W24" s="19" t="str">
        <f t="shared" si="10"/>
        <v/>
      </c>
    </row>
    <row r="25" spans="1:23" x14ac:dyDescent="0.25">
      <c r="A25" s="1" t="s">
        <v>188</v>
      </c>
      <c r="C25" s="3">
        <v>1.7013888888888887E-2</v>
      </c>
      <c r="D25" s="6">
        <f t="shared" si="0"/>
        <v>22</v>
      </c>
      <c r="E25" s="2">
        <v>3.622685185185185E-2</v>
      </c>
      <c r="F25" s="2">
        <f t="shared" si="11"/>
        <v>1.9212962962962963E-2</v>
      </c>
      <c r="J25" s="1" t="str">
        <f t="shared" si="2"/>
        <v>Dom Kirby</v>
      </c>
      <c r="M25" s="8" t="str">
        <f t="shared" si="3"/>
        <v/>
      </c>
      <c r="N25" s="8" t="str">
        <f t="shared" si="4"/>
        <v/>
      </c>
      <c r="O25" s="1" t="str">
        <f t="shared" si="5"/>
        <v/>
      </c>
      <c r="P25" s="35" t="str">
        <f t="shared" si="6"/>
        <v/>
      </c>
      <c r="Q25" s="35" t="str">
        <f t="shared" si="7"/>
        <v/>
      </c>
      <c r="R25" s="6">
        <f t="shared" si="8"/>
        <v>0</v>
      </c>
      <c r="S25" s="6">
        <f>IF(AND(D25&lt;=L$4,P25&lt;&gt;"Y"),IF(N25&lt;VLOOKUP(O25,Runners!A$5:CY$183,S$1,FALSE),IF(Y$2="zero",0,Y$2),0),0)</f>
        <v>0</v>
      </c>
      <c r="T25" s="6">
        <f t="shared" si="9"/>
        <v>0</v>
      </c>
      <c r="U25" s="2"/>
      <c r="V25" s="2" t="str">
        <f>IF(O25&lt;&gt;"",VLOOKUP(O25,Runners!DE$5:DR$183,V$1,FALSE),"")</f>
        <v/>
      </c>
      <c r="W25" s="19" t="str">
        <f t="shared" si="10"/>
        <v/>
      </c>
    </row>
    <row r="26" spans="1:23" x14ac:dyDescent="0.25">
      <c r="A26" s="1" t="s">
        <v>151</v>
      </c>
      <c r="C26" s="3">
        <v>1.3715277777777778E-2</v>
      </c>
      <c r="D26" s="6">
        <f t="shared" si="0"/>
        <v>23</v>
      </c>
      <c r="E26" s="2"/>
      <c r="F26" s="2">
        <f t="shared" si="11"/>
        <v>0</v>
      </c>
      <c r="J26" s="1" t="str">
        <f t="shared" si="2"/>
        <v>Dominic Garrett</v>
      </c>
      <c r="M26" s="8" t="str">
        <f t="shared" si="3"/>
        <v/>
      </c>
      <c r="N26" s="8" t="str">
        <f t="shared" si="4"/>
        <v/>
      </c>
      <c r="O26" s="1" t="str">
        <f t="shared" si="5"/>
        <v/>
      </c>
      <c r="P26" s="35" t="str">
        <f t="shared" si="6"/>
        <v/>
      </c>
      <c r="Q26" s="35" t="str">
        <f t="shared" si="7"/>
        <v/>
      </c>
      <c r="R26" s="6">
        <f t="shared" si="8"/>
        <v>0</v>
      </c>
      <c r="S26" s="6">
        <f>IF(AND(D26&lt;=L$4,P26&lt;&gt;"Y"),IF(N26&lt;VLOOKUP(O26,Runners!A$5:CY$183,S$1,FALSE),IF(Y$2="zero",0,Y$2),0),0)</f>
        <v>0</v>
      </c>
      <c r="T26" s="6">
        <f t="shared" si="9"/>
        <v>0</v>
      </c>
      <c r="U26" s="2"/>
      <c r="V26" s="2" t="str">
        <f>IF(O26&lt;&gt;"",VLOOKUP(O26,Runners!DE$5:DR$183,V$1,FALSE),"")</f>
        <v/>
      </c>
      <c r="W26" s="19" t="str">
        <f t="shared" si="10"/>
        <v/>
      </c>
    </row>
    <row r="27" spans="1:23" x14ac:dyDescent="0.25">
      <c r="A27" s="1" t="s">
        <v>165</v>
      </c>
      <c r="B27" s="3"/>
      <c r="C27" s="3">
        <v>7.1180555555555554E-3</v>
      </c>
      <c r="D27" s="6">
        <f t="shared" si="0"/>
        <v>24</v>
      </c>
      <c r="E27" s="2"/>
      <c r="F27" s="2">
        <f t="shared" si="11"/>
        <v>0</v>
      </c>
      <c r="J27" s="1" t="str">
        <f t="shared" si="2"/>
        <v>Emma Johnston</v>
      </c>
      <c r="M27" s="8" t="str">
        <f t="shared" si="3"/>
        <v/>
      </c>
      <c r="N27" s="8" t="str">
        <f t="shared" si="4"/>
        <v/>
      </c>
      <c r="O27" s="1" t="str">
        <f t="shared" si="5"/>
        <v/>
      </c>
      <c r="P27" s="35" t="str">
        <f t="shared" si="6"/>
        <v/>
      </c>
      <c r="Q27" s="35" t="str">
        <f t="shared" si="7"/>
        <v/>
      </c>
      <c r="R27" s="6">
        <f t="shared" si="8"/>
        <v>0</v>
      </c>
      <c r="S27" s="6">
        <f>IF(AND(D27&lt;=L$4,P27&lt;&gt;"Y"),IF(N27&lt;VLOOKUP(O27,Runners!A$5:CY$183,S$1,FALSE),IF(Y$2="zero",0,Y$2),0),0)</f>
        <v>0</v>
      </c>
      <c r="T27" s="6">
        <f t="shared" si="9"/>
        <v>0</v>
      </c>
      <c r="U27" s="2"/>
      <c r="V27" s="2" t="str">
        <f>IF(O27&lt;&gt;"",VLOOKUP(O27,Runners!DE$5:DR$183,V$1,FALSE),"")</f>
        <v/>
      </c>
      <c r="W27" s="19" t="str">
        <f t="shared" si="10"/>
        <v/>
      </c>
    </row>
    <row r="28" spans="1:23" x14ac:dyDescent="0.25">
      <c r="A28" s="1" t="s">
        <v>170</v>
      </c>
      <c r="C28" s="3">
        <v>1.2673611111111111E-2</v>
      </c>
      <c r="D28" s="6">
        <f t="shared" si="0"/>
        <v>25</v>
      </c>
      <c r="E28" s="2"/>
      <c r="F28" s="2">
        <f t="shared" si="11"/>
        <v>0</v>
      </c>
      <c r="J28" s="1" t="str">
        <f t="shared" si="2"/>
        <v>Georgina Read</v>
      </c>
      <c r="M28" s="8" t="str">
        <f t="shared" si="3"/>
        <v/>
      </c>
      <c r="N28" s="8" t="str">
        <f t="shared" si="4"/>
        <v/>
      </c>
      <c r="O28" s="1" t="str">
        <f t="shared" si="5"/>
        <v/>
      </c>
      <c r="P28" s="35" t="str">
        <f t="shared" si="6"/>
        <v/>
      </c>
      <c r="Q28" s="35" t="str">
        <f t="shared" si="7"/>
        <v/>
      </c>
      <c r="R28" s="6">
        <f t="shared" si="8"/>
        <v>0</v>
      </c>
      <c r="S28" s="6">
        <f>IF(AND(D28&lt;=L$4,P28&lt;&gt;"Y"),IF(N28&lt;VLOOKUP(O28,Runners!A$5:CY$183,S$1,FALSE),IF(Y$2="zero",0,Y$2),0),0)</f>
        <v>0</v>
      </c>
      <c r="T28" s="6">
        <f t="shared" si="9"/>
        <v>0</v>
      </c>
      <c r="U28" s="2"/>
      <c r="V28" s="2" t="str">
        <f>IF(O28&lt;&gt;"",VLOOKUP(O28,Runners!DE$5:DR$183,V$1,FALSE),"")</f>
        <v/>
      </c>
      <c r="W28" s="19" t="str">
        <f t="shared" si="10"/>
        <v/>
      </c>
    </row>
    <row r="29" spans="1:23" x14ac:dyDescent="0.25">
      <c r="A29" s="1" t="s">
        <v>47</v>
      </c>
      <c r="C29" s="3">
        <v>1.6319444444444445E-2</v>
      </c>
      <c r="D29" s="6">
        <f t="shared" si="0"/>
        <v>26</v>
      </c>
      <c r="E29" s="2"/>
      <c r="F29" s="2">
        <f t="shared" si="11"/>
        <v>0</v>
      </c>
      <c r="J29" s="1" t="str">
        <f t="shared" si="2"/>
        <v>Gill Draper</v>
      </c>
      <c r="M29" s="8"/>
      <c r="P29" s="35"/>
      <c r="Q29" s="35"/>
      <c r="T29" s="6"/>
      <c r="U29" s="2"/>
      <c r="V29" s="2"/>
      <c r="W29" s="19"/>
    </row>
    <row r="30" spans="1:23" x14ac:dyDescent="0.25">
      <c r="A30" s="1" t="s">
        <v>230</v>
      </c>
      <c r="C30" s="3">
        <v>5.0347222222222225E-3</v>
      </c>
      <c r="D30" s="6">
        <f>D29+1</f>
        <v>27</v>
      </c>
      <c r="E30" s="2"/>
      <c r="F30" s="2"/>
      <c r="J30" s="1" t="str">
        <f t="shared" si="2"/>
        <v>Gillian Anderson</v>
      </c>
      <c r="M30" s="8" t="str">
        <f t="shared" ref="M30:M54" si="12">IF(D30&lt;=L$4,SMALL(E$4:E$207,D30),"")</f>
        <v/>
      </c>
      <c r="N30" s="8" t="str">
        <f t="shared" ref="N30:N54" si="13">IF(D30&lt;=L$4,VLOOKUP(M30,E$4:F$207,2,FALSE),"")</f>
        <v/>
      </c>
      <c r="O30" s="1" t="str">
        <f t="shared" ref="O30:O54" si="14">IF(D30&lt;=L$4,VLOOKUP(M30,E$4:J$207,6,FALSE),"")</f>
        <v/>
      </c>
      <c r="P30" s="35" t="str">
        <f t="shared" ref="P30:P54" si="15">IF(D30&lt;=L$4,VLOOKUP(O30,A$4:B$207,2,FALSE),"")</f>
        <v/>
      </c>
      <c r="Q30" s="35" t="str">
        <f>IF(D30&lt;=L$4,IF(P30="Y",Q28,Q28-1),"")</f>
        <v/>
      </c>
      <c r="R30" s="6">
        <f>IF(Q30=Q28,0,IF(Q30&gt;0,Q30,1))</f>
        <v>0</v>
      </c>
      <c r="S30" s="6">
        <f>IF(AND(D30&lt;=L$4,P30&lt;&gt;"Y"),IF(N30&lt;VLOOKUP(O30,Runners!A$5:CY$183,S$1,FALSE),IF(Y$2="zero",0,Y$2),0),0)</f>
        <v>0</v>
      </c>
      <c r="T30" s="6">
        <f t="shared" ref="T30:T54" si="16">IF(AND(D30&lt;=L$4,P30&lt;&gt;"Y"),S30+R30,0)</f>
        <v>0</v>
      </c>
      <c r="U30" s="2"/>
      <c r="V30" s="2" t="str">
        <f>IF(O30&lt;&gt;"",VLOOKUP(O30,Runners!DE$5:DR$183,V$1,FALSE),"")</f>
        <v/>
      </c>
      <c r="W30" s="19" t="str">
        <f t="shared" ref="W30:W54" si="17">IF(O30&lt;&gt;"",(V30-N30)/V30,"")</f>
        <v/>
      </c>
    </row>
    <row r="31" spans="1:23" x14ac:dyDescent="0.25">
      <c r="A31" s="1" t="s">
        <v>201</v>
      </c>
      <c r="C31" s="3">
        <v>5.0347222222222225E-3</v>
      </c>
      <c r="D31" s="6">
        <f>D30+1</f>
        <v>28</v>
      </c>
      <c r="E31" s="2"/>
      <c r="F31" s="2"/>
      <c r="J31" s="1" t="str">
        <f t="shared" si="2"/>
        <v>Gillian Oliver</v>
      </c>
      <c r="M31" s="8" t="str">
        <f t="shared" si="12"/>
        <v/>
      </c>
      <c r="N31" s="8" t="str">
        <f t="shared" si="13"/>
        <v/>
      </c>
      <c r="O31" s="1" t="str">
        <f t="shared" si="14"/>
        <v/>
      </c>
      <c r="P31" s="35" t="str">
        <f t="shared" si="15"/>
        <v/>
      </c>
      <c r="Q31" s="35" t="str">
        <f t="shared" ref="Q31:Q54" si="18">IF(D31&lt;=L$4,IF(P31="Y",Q30,Q30-1),"")</f>
        <v/>
      </c>
      <c r="R31" s="6">
        <f t="shared" ref="R31:R54" si="19">IF(Q31=Q30,0,IF(Q31&gt;0,Q31,1))</f>
        <v>0</v>
      </c>
      <c r="S31" s="6">
        <f>IF(AND(D31&lt;=L$4,P31&lt;&gt;"Y"),IF(N31&lt;VLOOKUP(O31,Runners!A$5:CY$183,S$1,FALSE),IF(Y$2="zero",0,Y$2),0),0)</f>
        <v>0</v>
      </c>
      <c r="T31" s="6">
        <f t="shared" si="16"/>
        <v>0</v>
      </c>
      <c r="U31" s="2"/>
      <c r="V31" s="2" t="str">
        <f>IF(O31&lt;&gt;"",VLOOKUP(O31,Runners!DE$5:DR$183,V$1,FALSE),"")</f>
        <v/>
      </c>
      <c r="W31" s="19" t="str">
        <f t="shared" si="17"/>
        <v/>
      </c>
    </row>
    <row r="32" spans="1:23" x14ac:dyDescent="0.25">
      <c r="A32" s="1" t="s">
        <v>3</v>
      </c>
      <c r="C32" s="3">
        <v>1.4409722222222223E-2</v>
      </c>
      <c r="D32" s="6">
        <f t="shared" ref="D32:D95" si="20">D31+1</f>
        <v>29</v>
      </c>
      <c r="E32" s="2">
        <v>3.6307870370370372E-2</v>
      </c>
      <c r="F32" s="2">
        <f t="shared" ref="F32:F56" si="21">IF(E32&gt;0,E32-C32,0)</f>
        <v>2.1898148148148149E-2</v>
      </c>
      <c r="J32" s="1" t="str">
        <f t="shared" si="2"/>
        <v>Graham Webster</v>
      </c>
      <c r="M32" s="8" t="str">
        <f t="shared" si="12"/>
        <v/>
      </c>
      <c r="N32" s="8" t="str">
        <f t="shared" si="13"/>
        <v/>
      </c>
      <c r="O32" s="1" t="str">
        <f t="shared" si="14"/>
        <v/>
      </c>
      <c r="P32" s="35" t="str">
        <f t="shared" si="15"/>
        <v/>
      </c>
      <c r="Q32" s="35" t="str">
        <f t="shared" si="18"/>
        <v/>
      </c>
      <c r="R32" s="6">
        <f t="shared" si="19"/>
        <v>0</v>
      </c>
      <c r="S32" s="6">
        <f>IF(AND(D32&lt;=L$4,P32&lt;&gt;"Y"),IF(N32&lt;VLOOKUP(O32,Runners!A$5:CY$183,S$1,FALSE),IF(Y$2="zero",0,Y$2),0),0)</f>
        <v>0</v>
      </c>
      <c r="T32" s="6">
        <f t="shared" si="16"/>
        <v>0</v>
      </c>
      <c r="U32" s="2"/>
      <c r="V32" s="2" t="str">
        <f>IF(O32&lt;&gt;"",VLOOKUP(O32,Runners!DE$5:DR$183,V$1,FALSE),"")</f>
        <v/>
      </c>
      <c r="W32" s="19" t="str">
        <f t="shared" si="17"/>
        <v/>
      </c>
    </row>
    <row r="33" spans="1:23" x14ac:dyDescent="0.25">
      <c r="A33" s="1" t="s">
        <v>6</v>
      </c>
      <c r="C33" s="3">
        <v>1.0069444444444445E-2</v>
      </c>
      <c r="D33" s="6">
        <f t="shared" si="20"/>
        <v>30</v>
      </c>
      <c r="E33" s="2">
        <v>3.5520833333333328E-2</v>
      </c>
      <c r="F33" s="2">
        <f t="shared" si="21"/>
        <v>2.5451388888888885E-2</v>
      </c>
      <c r="J33" s="1" t="str">
        <f t="shared" si="2"/>
        <v>Greg Oulton</v>
      </c>
      <c r="M33" s="8" t="str">
        <f t="shared" si="12"/>
        <v/>
      </c>
      <c r="N33" s="8" t="str">
        <f t="shared" si="13"/>
        <v/>
      </c>
      <c r="O33" s="1" t="str">
        <f t="shared" si="14"/>
        <v/>
      </c>
      <c r="P33" s="35" t="str">
        <f t="shared" si="15"/>
        <v/>
      </c>
      <c r="Q33" s="35" t="str">
        <f t="shared" si="18"/>
        <v/>
      </c>
      <c r="R33" s="6">
        <f t="shared" si="19"/>
        <v>0</v>
      </c>
      <c r="S33" s="6">
        <f>IF(AND(D33&lt;=L$4,P33&lt;&gt;"Y"),IF(N33&lt;VLOOKUP(O33,Runners!A$5:CY$183,S$1,FALSE),IF(Y$2="zero",0,Y$2),0),0)</f>
        <v>0</v>
      </c>
      <c r="T33" s="6">
        <f t="shared" si="16"/>
        <v>0</v>
      </c>
      <c r="U33" s="2"/>
      <c r="V33" s="2" t="str">
        <f>IF(O33&lt;&gt;"",VLOOKUP(O33,Runners!DE$5:DR$183,V$1,FALSE),"")</f>
        <v/>
      </c>
      <c r="W33" s="19" t="str">
        <f t="shared" si="17"/>
        <v/>
      </c>
    </row>
    <row r="34" spans="1:23" x14ac:dyDescent="0.25">
      <c r="A34" s="1" t="s">
        <v>155</v>
      </c>
      <c r="C34" s="3">
        <v>1.9791666666666666E-2</v>
      </c>
      <c r="D34" s="6">
        <f t="shared" si="20"/>
        <v>31</v>
      </c>
      <c r="E34" s="2"/>
      <c r="F34" s="2">
        <f t="shared" si="21"/>
        <v>0</v>
      </c>
      <c r="J34" s="1" t="str">
        <f t="shared" si="2"/>
        <v>Guest 35:00</v>
      </c>
      <c r="M34" s="8" t="str">
        <f t="shared" si="12"/>
        <v/>
      </c>
      <c r="N34" s="8" t="str">
        <f t="shared" si="13"/>
        <v/>
      </c>
      <c r="O34" s="1" t="str">
        <f t="shared" si="14"/>
        <v/>
      </c>
      <c r="P34" s="35" t="str">
        <f t="shared" si="15"/>
        <v/>
      </c>
      <c r="Q34" s="35" t="str">
        <f t="shared" si="18"/>
        <v/>
      </c>
      <c r="R34" s="6">
        <f t="shared" si="19"/>
        <v>0</v>
      </c>
      <c r="S34" s="6">
        <f>IF(AND(D34&lt;=L$4,P34&lt;&gt;"Y"),IF(N34&lt;VLOOKUP(O34,Runners!A$5:CY$183,S$1,FALSE),IF(Y$2="zero",0,Y$2),0),0)</f>
        <v>0</v>
      </c>
      <c r="T34" s="6">
        <f t="shared" si="16"/>
        <v>0</v>
      </c>
      <c r="U34" s="2"/>
      <c r="V34" s="2" t="str">
        <f>IF(O34&lt;&gt;"",VLOOKUP(O34,Runners!DE$5:DR$183,V$1,FALSE),"")</f>
        <v/>
      </c>
      <c r="W34" s="19" t="str">
        <f t="shared" si="17"/>
        <v/>
      </c>
    </row>
    <row r="35" spans="1:23" x14ac:dyDescent="0.25">
      <c r="A35" s="1" t="s">
        <v>154</v>
      </c>
      <c r="B35" s="3"/>
      <c r="C35" s="3">
        <v>1.8576388888888889E-2</v>
      </c>
      <c r="D35" s="6">
        <f t="shared" si="20"/>
        <v>32</v>
      </c>
      <c r="E35" s="2"/>
      <c r="F35" s="2">
        <f t="shared" si="21"/>
        <v>0</v>
      </c>
      <c r="J35" s="1" t="str">
        <f t="shared" si="2"/>
        <v>Guest 37:30</v>
      </c>
      <c r="M35" s="8" t="str">
        <f t="shared" si="12"/>
        <v/>
      </c>
      <c r="N35" s="8" t="str">
        <f t="shared" si="13"/>
        <v/>
      </c>
      <c r="O35" s="1" t="str">
        <f t="shared" si="14"/>
        <v/>
      </c>
      <c r="P35" s="35" t="str">
        <f t="shared" si="15"/>
        <v/>
      </c>
      <c r="Q35" s="35" t="str">
        <f t="shared" si="18"/>
        <v/>
      </c>
      <c r="R35" s="6">
        <f t="shared" si="19"/>
        <v>0</v>
      </c>
      <c r="S35" s="6">
        <f>IF(AND(D35&lt;=L$4,P35&lt;&gt;"Y"),IF(N35&lt;VLOOKUP(O35,Runners!A$5:CY$183,S$1,FALSE),IF(Y$2="zero",0,Y$2),0),0)</f>
        <v>0</v>
      </c>
      <c r="T35" s="6">
        <f t="shared" si="16"/>
        <v>0</v>
      </c>
      <c r="U35" s="2"/>
      <c r="V35" s="2" t="str">
        <f>IF(O35&lt;&gt;"",VLOOKUP(O35,Runners!DE$5:DR$183,V$1,FALSE),"")</f>
        <v/>
      </c>
      <c r="W35" s="19" t="str">
        <f t="shared" si="17"/>
        <v/>
      </c>
    </row>
    <row r="36" spans="1:23" x14ac:dyDescent="0.25">
      <c r="A36" s="1" t="s">
        <v>195</v>
      </c>
      <c r="C36" s="3">
        <v>1.7361111111111112E-2</v>
      </c>
      <c r="D36" s="6">
        <f t="shared" si="20"/>
        <v>33</v>
      </c>
      <c r="E36" s="2"/>
      <c r="F36" s="2">
        <f t="shared" si="21"/>
        <v>0</v>
      </c>
      <c r="J36" s="1" t="str">
        <f t="shared" ref="J36:J67" si="22">A36</f>
        <v>Guest 40:00</v>
      </c>
      <c r="M36" s="8" t="str">
        <f t="shared" si="12"/>
        <v/>
      </c>
      <c r="N36" s="8" t="str">
        <f t="shared" si="13"/>
        <v/>
      </c>
      <c r="O36" s="1" t="str">
        <f t="shared" si="14"/>
        <v/>
      </c>
      <c r="P36" s="35" t="str">
        <f t="shared" si="15"/>
        <v/>
      </c>
      <c r="Q36" s="35" t="str">
        <f t="shared" si="18"/>
        <v/>
      </c>
      <c r="R36" s="6">
        <f t="shared" si="19"/>
        <v>0</v>
      </c>
      <c r="S36" s="6">
        <f>IF(AND(D36&lt;=L$4,P36&lt;&gt;"Y"),IF(N36&lt;VLOOKUP(O36,Runners!A$5:CY$183,S$1,FALSE),IF(Y$2="zero",0,Y$2),0),0)</f>
        <v>0</v>
      </c>
      <c r="T36" s="6">
        <f t="shared" si="16"/>
        <v>0</v>
      </c>
      <c r="U36" s="2"/>
      <c r="V36" s="2" t="str">
        <f>IF(O36&lt;&gt;"",VLOOKUP(O36,Runners!DE$5:DR$183,V$1,FALSE),"")</f>
        <v/>
      </c>
      <c r="W36" s="19" t="str">
        <f t="shared" si="17"/>
        <v/>
      </c>
    </row>
    <row r="37" spans="1:23" x14ac:dyDescent="0.25">
      <c r="A37" s="1" t="s">
        <v>146</v>
      </c>
      <c r="C37" s="3">
        <v>1.6145833333333335E-2</v>
      </c>
      <c r="D37" s="6">
        <f t="shared" si="20"/>
        <v>34</v>
      </c>
      <c r="E37" s="2"/>
      <c r="F37" s="2">
        <f t="shared" si="21"/>
        <v>0</v>
      </c>
      <c r="J37" s="1" t="str">
        <f t="shared" si="22"/>
        <v>Guest 42:30</v>
      </c>
      <c r="M37" s="8" t="str">
        <f t="shared" si="12"/>
        <v/>
      </c>
      <c r="N37" s="8" t="str">
        <f t="shared" si="13"/>
        <v/>
      </c>
      <c r="O37" s="1" t="str">
        <f t="shared" si="14"/>
        <v/>
      </c>
      <c r="P37" s="35" t="str">
        <f t="shared" si="15"/>
        <v/>
      </c>
      <c r="Q37" s="35" t="str">
        <f t="shared" si="18"/>
        <v/>
      </c>
      <c r="R37" s="6">
        <f t="shared" si="19"/>
        <v>0</v>
      </c>
      <c r="S37" s="6">
        <f>IF(AND(D37&lt;=L$4,P37&lt;&gt;"Y"),IF(N37&lt;VLOOKUP(O37,Runners!A$5:CY$183,S$1,FALSE),IF(Y$2="zero",0,Y$2),0),0)</f>
        <v>0</v>
      </c>
      <c r="T37" s="6">
        <f t="shared" si="16"/>
        <v>0</v>
      </c>
      <c r="U37" s="2"/>
      <c r="V37" s="2" t="str">
        <f>IF(O37&lt;&gt;"",VLOOKUP(O37,Runners!DE$5:DR$183,V$1,FALSE),"")</f>
        <v/>
      </c>
      <c r="W37" s="19" t="str">
        <f t="shared" si="17"/>
        <v/>
      </c>
    </row>
    <row r="38" spans="1:23" x14ac:dyDescent="0.25">
      <c r="A38" s="1" t="s">
        <v>196</v>
      </c>
      <c r="B38" s="3"/>
      <c r="C38" s="3">
        <v>1.4930555555555556E-2</v>
      </c>
      <c r="D38" s="6">
        <f t="shared" si="20"/>
        <v>35</v>
      </c>
      <c r="E38" s="2"/>
      <c r="F38" s="2">
        <f t="shared" si="21"/>
        <v>0</v>
      </c>
      <c r="J38" s="1" t="str">
        <f t="shared" si="22"/>
        <v>Guest 45:00</v>
      </c>
      <c r="M38" s="8" t="str">
        <f t="shared" si="12"/>
        <v/>
      </c>
      <c r="N38" s="8" t="str">
        <f t="shared" si="13"/>
        <v/>
      </c>
      <c r="O38" s="1" t="str">
        <f t="shared" si="14"/>
        <v/>
      </c>
      <c r="P38" s="35" t="str">
        <f t="shared" si="15"/>
        <v/>
      </c>
      <c r="Q38" s="35" t="str">
        <f t="shared" si="18"/>
        <v/>
      </c>
      <c r="R38" s="6">
        <f t="shared" si="19"/>
        <v>0</v>
      </c>
      <c r="S38" s="6">
        <f>IF(AND(D38&lt;=L$4,P38&lt;&gt;"Y"),IF(N38&lt;VLOOKUP(O38,Runners!A$5:CY$183,S$1,FALSE),IF(Y$2="zero",0,Y$2),0),0)</f>
        <v>0</v>
      </c>
      <c r="T38" s="6">
        <f t="shared" si="16"/>
        <v>0</v>
      </c>
      <c r="U38" s="2"/>
      <c r="V38" s="2" t="str">
        <f>IF(O38&lt;&gt;"",VLOOKUP(O38,Runners!DE$5:DR$183,V$1,FALSE),"")</f>
        <v/>
      </c>
      <c r="W38" s="19" t="str">
        <f t="shared" si="17"/>
        <v/>
      </c>
    </row>
    <row r="39" spans="1:23" x14ac:dyDescent="0.25">
      <c r="A39" s="1" t="s">
        <v>147</v>
      </c>
      <c r="C39" s="3">
        <v>1.3888888888888888E-2</v>
      </c>
      <c r="D39" s="6">
        <f t="shared" si="20"/>
        <v>36</v>
      </c>
      <c r="E39" s="2"/>
      <c r="F39" s="2">
        <f t="shared" si="21"/>
        <v>0</v>
      </c>
      <c r="J39" s="1" t="str">
        <f t="shared" si="22"/>
        <v>Guest 47:30</v>
      </c>
      <c r="M39" s="8" t="str">
        <f t="shared" si="12"/>
        <v/>
      </c>
      <c r="N39" s="8" t="str">
        <f t="shared" si="13"/>
        <v/>
      </c>
      <c r="O39" s="1" t="str">
        <f t="shared" si="14"/>
        <v/>
      </c>
      <c r="P39" s="35" t="str">
        <f t="shared" si="15"/>
        <v/>
      </c>
      <c r="Q39" s="35" t="str">
        <f t="shared" si="18"/>
        <v/>
      </c>
      <c r="R39" s="6">
        <f t="shared" si="19"/>
        <v>0</v>
      </c>
      <c r="S39" s="6">
        <f>IF(AND(D39&lt;=L$4,P39&lt;&gt;"Y"),IF(N39&lt;VLOOKUP(O39,Runners!A$5:CY$183,S$1,FALSE),IF(Y$2="zero",0,Y$2),0),0)</f>
        <v>0</v>
      </c>
      <c r="T39" s="6">
        <f t="shared" si="16"/>
        <v>0</v>
      </c>
      <c r="U39" s="2"/>
      <c r="V39" s="2" t="str">
        <f>IF(O39&lt;&gt;"",VLOOKUP(O39,Runners!DE$5:DR$183,V$1,FALSE),"")</f>
        <v/>
      </c>
      <c r="W39" s="19" t="str">
        <f t="shared" si="17"/>
        <v/>
      </c>
    </row>
    <row r="40" spans="1:23" x14ac:dyDescent="0.25">
      <c r="A40" s="1" t="s">
        <v>197</v>
      </c>
      <c r="C40" s="3">
        <v>1.2673611111111111E-2</v>
      </c>
      <c r="D40" s="6">
        <f t="shared" si="20"/>
        <v>37</v>
      </c>
      <c r="E40" s="2"/>
      <c r="F40" s="2">
        <f t="shared" si="21"/>
        <v>0</v>
      </c>
      <c r="J40" s="1" t="str">
        <f t="shared" si="22"/>
        <v>Guest 50:00</v>
      </c>
      <c r="M40" s="8" t="str">
        <f t="shared" si="12"/>
        <v/>
      </c>
      <c r="N40" s="8" t="str">
        <f t="shared" si="13"/>
        <v/>
      </c>
      <c r="O40" s="1" t="str">
        <f t="shared" si="14"/>
        <v/>
      </c>
      <c r="P40" s="35" t="str">
        <f t="shared" si="15"/>
        <v/>
      </c>
      <c r="Q40" s="35" t="str">
        <f t="shared" si="18"/>
        <v/>
      </c>
      <c r="R40" s="6">
        <f t="shared" si="19"/>
        <v>0</v>
      </c>
      <c r="S40" s="6">
        <f>IF(AND(D40&lt;=L$4,P40&lt;&gt;"Y"),IF(N40&lt;VLOOKUP(O40,Runners!A$5:CY$183,S$1,FALSE),IF(Y$2="zero",0,Y$2),0),0)</f>
        <v>0</v>
      </c>
      <c r="T40" s="6">
        <f t="shared" si="16"/>
        <v>0</v>
      </c>
      <c r="U40" s="2"/>
      <c r="V40" s="2" t="str">
        <f>IF(O40&lt;&gt;"",VLOOKUP(O40,Runners!DE$5:DR$183,V$1,FALSE),"")</f>
        <v/>
      </c>
      <c r="W40" s="19" t="str">
        <f t="shared" si="17"/>
        <v/>
      </c>
    </row>
    <row r="41" spans="1:23" x14ac:dyDescent="0.25">
      <c r="A41" s="1" t="s">
        <v>198</v>
      </c>
      <c r="C41" s="3">
        <v>1.0243055555555556E-2</v>
      </c>
      <c r="D41" s="6">
        <f t="shared" si="20"/>
        <v>38</v>
      </c>
      <c r="E41" s="2"/>
      <c r="F41" s="2">
        <f t="shared" si="21"/>
        <v>0</v>
      </c>
      <c r="J41" s="1" t="str">
        <f t="shared" si="22"/>
        <v>Guest 55:00</v>
      </c>
      <c r="M41" s="8" t="str">
        <f t="shared" si="12"/>
        <v/>
      </c>
      <c r="N41" s="8" t="str">
        <f t="shared" si="13"/>
        <v/>
      </c>
      <c r="O41" s="1" t="str">
        <f t="shared" si="14"/>
        <v/>
      </c>
      <c r="P41" s="35" t="str">
        <f t="shared" si="15"/>
        <v/>
      </c>
      <c r="Q41" s="35" t="str">
        <f t="shared" si="18"/>
        <v/>
      </c>
      <c r="R41" s="6">
        <f t="shared" si="19"/>
        <v>0</v>
      </c>
      <c r="S41" s="6">
        <f>IF(AND(D41&lt;=L$4,P41&lt;&gt;"Y"),IF(N41&lt;VLOOKUP(O41,Runners!A$5:CY$183,S$1,FALSE),IF(Y$2="zero",0,Y$2),0),0)</f>
        <v>0</v>
      </c>
      <c r="T41" s="6">
        <f t="shared" si="16"/>
        <v>0</v>
      </c>
      <c r="U41" s="2"/>
      <c r="V41" s="2" t="str">
        <f>IF(O41&lt;&gt;"",VLOOKUP(O41,Runners!DE$5:DR$183,V$1,FALSE),"")</f>
        <v/>
      </c>
      <c r="W41" s="19" t="str">
        <f t="shared" si="17"/>
        <v/>
      </c>
    </row>
    <row r="42" spans="1:23" x14ac:dyDescent="0.25">
      <c r="A42" s="1" t="s">
        <v>199</v>
      </c>
      <c r="C42" s="3">
        <v>7.9861111111111105E-3</v>
      </c>
      <c r="D42" s="6">
        <f t="shared" si="20"/>
        <v>39</v>
      </c>
      <c r="E42" s="2"/>
      <c r="F42" s="2">
        <f t="shared" si="21"/>
        <v>0</v>
      </c>
      <c r="J42" s="1" t="str">
        <f t="shared" si="22"/>
        <v>Guest 60:00</v>
      </c>
      <c r="M42" s="8" t="str">
        <f t="shared" si="12"/>
        <v/>
      </c>
      <c r="N42" s="8" t="str">
        <f t="shared" si="13"/>
        <v/>
      </c>
      <c r="O42" s="1" t="str">
        <f t="shared" si="14"/>
        <v/>
      </c>
      <c r="P42" s="35" t="str">
        <f t="shared" si="15"/>
        <v/>
      </c>
      <c r="Q42" s="35" t="str">
        <f t="shared" si="18"/>
        <v/>
      </c>
      <c r="R42" s="6">
        <f t="shared" si="19"/>
        <v>0</v>
      </c>
      <c r="S42" s="6">
        <f>IF(AND(D42&lt;=L$4,P42&lt;&gt;"Y"),IF(N42&lt;VLOOKUP(O42,Runners!A$5:CY$183,S$1,FALSE),IF(Y$2="zero",0,Y$2),0),0)</f>
        <v>0</v>
      </c>
      <c r="T42" s="6">
        <f t="shared" si="16"/>
        <v>0</v>
      </c>
      <c r="U42" s="2"/>
      <c r="V42" s="2" t="str">
        <f>IF(O42&lt;&gt;"",VLOOKUP(O42,Runners!DE$5:DR$183,V$1,FALSE),"")</f>
        <v/>
      </c>
      <c r="W42" s="19" t="str">
        <f t="shared" si="17"/>
        <v/>
      </c>
    </row>
    <row r="43" spans="1:23" x14ac:dyDescent="0.25">
      <c r="A43" s="1" t="s">
        <v>225</v>
      </c>
      <c r="C43" s="3"/>
      <c r="D43" s="6">
        <f t="shared" si="20"/>
        <v>40</v>
      </c>
      <c r="E43" s="2"/>
      <c r="F43" s="2">
        <f t="shared" si="21"/>
        <v>0</v>
      </c>
      <c r="J43" s="1" t="str">
        <f t="shared" si="22"/>
        <v>Hannah Riley</v>
      </c>
      <c r="M43" s="8" t="str">
        <f t="shared" si="12"/>
        <v/>
      </c>
      <c r="N43" s="8" t="str">
        <f t="shared" si="13"/>
        <v/>
      </c>
      <c r="O43" s="1" t="str">
        <f t="shared" si="14"/>
        <v/>
      </c>
      <c r="P43" s="35" t="str">
        <f t="shared" si="15"/>
        <v/>
      </c>
      <c r="Q43" s="35" t="str">
        <f t="shared" si="18"/>
        <v/>
      </c>
      <c r="R43" s="6">
        <f t="shared" si="19"/>
        <v>0</v>
      </c>
      <c r="S43" s="6">
        <f>IF(AND(D43&lt;=L$4,P43&lt;&gt;"Y"),IF(N43&lt;VLOOKUP(O43,Runners!A$5:CY$183,S$1,FALSE),IF(Y$2="zero",0,Y$2),0),0)</f>
        <v>0</v>
      </c>
      <c r="T43" s="6">
        <f t="shared" si="16"/>
        <v>0</v>
      </c>
      <c r="U43" s="2"/>
      <c r="V43" s="2" t="str">
        <f>IF(O43&lt;&gt;"",VLOOKUP(O43,Runners!DE$5:DR$183,V$1,FALSE),"")</f>
        <v/>
      </c>
      <c r="W43" s="19" t="str">
        <f t="shared" si="17"/>
        <v/>
      </c>
    </row>
    <row r="44" spans="1:23" x14ac:dyDescent="0.25">
      <c r="A44" s="1" t="s">
        <v>140</v>
      </c>
      <c r="C44" s="3">
        <v>1.5104166666666667E-2</v>
      </c>
      <c r="D44" s="6">
        <f t="shared" si="20"/>
        <v>41</v>
      </c>
      <c r="E44" s="2"/>
      <c r="F44" s="2">
        <f t="shared" si="21"/>
        <v>0</v>
      </c>
      <c r="J44" s="1" t="str">
        <f t="shared" si="22"/>
        <v>Ian Tate</v>
      </c>
      <c r="M44" s="8" t="str">
        <f t="shared" si="12"/>
        <v/>
      </c>
      <c r="N44" s="8" t="str">
        <f t="shared" si="13"/>
        <v/>
      </c>
      <c r="O44" s="1" t="str">
        <f t="shared" si="14"/>
        <v/>
      </c>
      <c r="P44" s="35" t="str">
        <f t="shared" si="15"/>
        <v/>
      </c>
      <c r="Q44" s="35" t="str">
        <f t="shared" si="18"/>
        <v/>
      </c>
      <c r="R44" s="6">
        <f t="shared" si="19"/>
        <v>0</v>
      </c>
      <c r="S44" s="6">
        <f>IF(AND(D44&lt;=L$4,P44&lt;&gt;"Y"),IF(N44&lt;VLOOKUP(O44,Runners!A$5:CY$183,S$1,FALSE),IF(Y$2="zero",0,Y$2),0),0)</f>
        <v>0</v>
      </c>
      <c r="T44" s="6">
        <f t="shared" si="16"/>
        <v>0</v>
      </c>
      <c r="U44" s="2"/>
      <c r="V44" s="2" t="str">
        <f>IF(O44&lt;&gt;"",VLOOKUP(O44,Runners!DE$5:DR$183,V$1,FALSE),"")</f>
        <v/>
      </c>
      <c r="W44" s="19" t="str">
        <f t="shared" si="17"/>
        <v/>
      </c>
    </row>
    <row r="45" spans="1:23" x14ac:dyDescent="0.25">
      <c r="A45" s="1" t="s">
        <v>7</v>
      </c>
      <c r="C45" s="3">
        <v>6.5972222222222222E-3</v>
      </c>
      <c r="D45" s="6">
        <f t="shared" si="20"/>
        <v>42</v>
      </c>
      <c r="E45" s="2"/>
      <c r="F45" s="2">
        <f t="shared" si="21"/>
        <v>0</v>
      </c>
      <c r="J45" s="1" t="str">
        <f t="shared" si="22"/>
        <v>Jacqui Murray</v>
      </c>
      <c r="M45" s="8" t="str">
        <f t="shared" si="12"/>
        <v/>
      </c>
      <c r="N45" s="8" t="str">
        <f t="shared" si="13"/>
        <v/>
      </c>
      <c r="O45" s="1" t="str">
        <f t="shared" si="14"/>
        <v/>
      </c>
      <c r="P45" s="35" t="str">
        <f t="shared" si="15"/>
        <v/>
      </c>
      <c r="Q45" s="35" t="str">
        <f t="shared" si="18"/>
        <v/>
      </c>
      <c r="R45" s="6">
        <f t="shared" si="19"/>
        <v>0</v>
      </c>
      <c r="S45" s="6">
        <f>IF(AND(D45&lt;=L$4,P45&lt;&gt;"Y"),IF(N45&lt;VLOOKUP(O45,Runners!A$5:CY$183,S$1,FALSE),IF(Y$2="zero",0,Y$2),0),0)</f>
        <v>0</v>
      </c>
      <c r="T45" s="6">
        <f t="shared" si="16"/>
        <v>0</v>
      </c>
      <c r="U45" s="2"/>
      <c r="V45" s="2" t="str">
        <f>IF(O45&lt;&gt;"",VLOOKUP(O45,Runners!DE$5:DR$183,V$1,FALSE),"")</f>
        <v/>
      </c>
      <c r="W45" s="19" t="str">
        <f t="shared" si="17"/>
        <v/>
      </c>
    </row>
    <row r="46" spans="1:23" x14ac:dyDescent="0.25">
      <c r="A46" s="1" t="s">
        <v>189</v>
      </c>
      <c r="B46" s="3"/>
      <c r="C46" s="3">
        <v>1.6493055555555556E-2</v>
      </c>
      <c r="D46" s="6">
        <f t="shared" si="20"/>
        <v>43</v>
      </c>
      <c r="E46" s="2">
        <v>3.5462962962962967E-2</v>
      </c>
      <c r="F46" s="2">
        <f t="shared" si="21"/>
        <v>1.8969907407407411E-2</v>
      </c>
      <c r="J46" s="1" t="str">
        <f t="shared" si="22"/>
        <v>James Whittle</v>
      </c>
      <c r="M46" s="8" t="str">
        <f t="shared" si="12"/>
        <v/>
      </c>
      <c r="N46" s="8" t="str">
        <f t="shared" si="13"/>
        <v/>
      </c>
      <c r="O46" s="1" t="str">
        <f t="shared" si="14"/>
        <v/>
      </c>
      <c r="P46" s="35" t="str">
        <f t="shared" si="15"/>
        <v/>
      </c>
      <c r="Q46" s="35" t="str">
        <f t="shared" si="18"/>
        <v/>
      </c>
      <c r="R46" s="6">
        <f t="shared" si="19"/>
        <v>0</v>
      </c>
      <c r="S46" s="6">
        <f>IF(AND(D46&lt;=L$4,P46&lt;&gt;"Y"),IF(N46&lt;VLOOKUP(O46,Runners!A$5:CY$183,S$1,FALSE),IF(Y$2="zero",0,Y$2),0),0)</f>
        <v>0</v>
      </c>
      <c r="T46" s="6">
        <f t="shared" si="16"/>
        <v>0</v>
      </c>
      <c r="U46" s="2"/>
      <c r="V46" s="2" t="str">
        <f>IF(O46&lt;&gt;"",VLOOKUP(O46,Runners!DE$5:DR$183,V$1,FALSE),"")</f>
        <v/>
      </c>
      <c r="W46" s="19" t="str">
        <f t="shared" si="17"/>
        <v/>
      </c>
    </row>
    <row r="47" spans="1:23" x14ac:dyDescent="0.25">
      <c r="A47" s="1" t="s">
        <v>176</v>
      </c>
      <c r="B47" s="3"/>
      <c r="C47" s="3">
        <v>1.4409722222222223E-2</v>
      </c>
      <c r="D47" s="6">
        <f t="shared" si="20"/>
        <v>44</v>
      </c>
      <c r="E47" s="2"/>
      <c r="F47" s="2">
        <f t="shared" si="21"/>
        <v>0</v>
      </c>
      <c r="J47" s="1" t="str">
        <f t="shared" si="22"/>
        <v>Jennifer Hill</v>
      </c>
      <c r="M47" s="8" t="str">
        <f t="shared" si="12"/>
        <v/>
      </c>
      <c r="N47" s="8" t="str">
        <f t="shared" si="13"/>
        <v/>
      </c>
      <c r="O47" s="1" t="str">
        <f t="shared" si="14"/>
        <v/>
      </c>
      <c r="P47" s="35" t="str">
        <f t="shared" si="15"/>
        <v/>
      </c>
      <c r="Q47" s="35" t="str">
        <f t="shared" si="18"/>
        <v/>
      </c>
      <c r="R47" s="6">
        <f t="shared" si="19"/>
        <v>0</v>
      </c>
      <c r="S47" s="6">
        <f>IF(AND(D47&lt;=L$4,P47&lt;&gt;"Y"),IF(N47&lt;VLOOKUP(O47,Runners!A$5:CY$183,S$1,FALSE),IF(Y$2="zero",0,Y$2),0),0)</f>
        <v>0</v>
      </c>
      <c r="T47" s="6">
        <f t="shared" si="16"/>
        <v>0</v>
      </c>
      <c r="U47" s="2"/>
      <c r="V47" s="2" t="str">
        <f>IF(O47&lt;&gt;"",VLOOKUP(O47,Runners!DE$5:DR$183,V$1,FALSE),"")</f>
        <v/>
      </c>
      <c r="W47" s="19" t="str">
        <f t="shared" si="17"/>
        <v/>
      </c>
    </row>
    <row r="48" spans="1:23" x14ac:dyDescent="0.25">
      <c r="A48" s="1" t="s">
        <v>16</v>
      </c>
      <c r="C48" s="3">
        <v>1.8749999999999999E-2</v>
      </c>
      <c r="D48" s="6">
        <f t="shared" si="20"/>
        <v>45</v>
      </c>
      <c r="E48" s="2">
        <v>3.6527777777777777E-2</v>
      </c>
      <c r="F48" s="2">
        <f t="shared" si="21"/>
        <v>1.7777777777777778E-2</v>
      </c>
      <c r="J48" s="1" t="str">
        <f t="shared" si="22"/>
        <v>Joe Greenwood</v>
      </c>
      <c r="M48" s="8" t="str">
        <f t="shared" si="12"/>
        <v/>
      </c>
      <c r="N48" s="8" t="str">
        <f t="shared" si="13"/>
        <v/>
      </c>
      <c r="O48" s="1" t="str">
        <f t="shared" si="14"/>
        <v/>
      </c>
      <c r="P48" s="35" t="str">
        <f t="shared" si="15"/>
        <v/>
      </c>
      <c r="Q48" s="35" t="str">
        <f t="shared" si="18"/>
        <v/>
      </c>
      <c r="R48" s="6">
        <f t="shared" si="19"/>
        <v>0</v>
      </c>
      <c r="S48" s="6">
        <f>IF(AND(D48&lt;=L$4,P48&lt;&gt;"Y"),IF(N48&lt;VLOOKUP(O48,Runners!A$5:CY$183,S$1,FALSE),IF(Y$2="zero",0,Y$2),0),0)</f>
        <v>0</v>
      </c>
      <c r="T48" s="6">
        <f t="shared" si="16"/>
        <v>0</v>
      </c>
      <c r="U48" s="2"/>
      <c r="V48" s="2" t="str">
        <f>IF(O48&lt;&gt;"",VLOOKUP(O48,Runners!DE$5:DR$183,V$1,FALSE),"")</f>
        <v/>
      </c>
      <c r="W48" s="19" t="str">
        <f t="shared" si="17"/>
        <v/>
      </c>
    </row>
    <row r="49" spans="1:23" x14ac:dyDescent="0.25">
      <c r="A49" s="1" t="s">
        <v>124</v>
      </c>
      <c r="C49" s="3">
        <v>1.5625E-2</v>
      </c>
      <c r="D49" s="6">
        <f t="shared" si="20"/>
        <v>46</v>
      </c>
      <c r="E49" s="2"/>
      <c r="F49" s="2">
        <f t="shared" si="21"/>
        <v>0</v>
      </c>
      <c r="J49" s="1" t="str">
        <f t="shared" si="22"/>
        <v>John Bertenshaw</v>
      </c>
      <c r="M49" s="8" t="str">
        <f t="shared" si="12"/>
        <v/>
      </c>
      <c r="N49" s="8" t="str">
        <f t="shared" si="13"/>
        <v/>
      </c>
      <c r="O49" s="1" t="str">
        <f t="shared" si="14"/>
        <v/>
      </c>
      <c r="P49" s="35" t="str">
        <f t="shared" si="15"/>
        <v/>
      </c>
      <c r="Q49" s="35" t="str">
        <f t="shared" si="18"/>
        <v/>
      </c>
      <c r="R49" s="6">
        <f t="shared" si="19"/>
        <v>0</v>
      </c>
      <c r="S49" s="6">
        <f>IF(AND(D49&lt;=L$4,P49&lt;&gt;"Y"),IF(N49&lt;VLOOKUP(O49,Runners!A$5:CY$183,S$1,FALSE),IF(Y$2="zero",0,Y$2),0),0)</f>
        <v>0</v>
      </c>
      <c r="T49" s="6">
        <f t="shared" si="16"/>
        <v>0</v>
      </c>
      <c r="U49" s="2"/>
      <c r="V49" s="2" t="str">
        <f>IF(O49&lt;&gt;"",VLOOKUP(O49,Runners!DE$5:DR$183,V$1,FALSE),"")</f>
        <v/>
      </c>
      <c r="W49" s="19" t="str">
        <f t="shared" si="17"/>
        <v/>
      </c>
    </row>
    <row r="50" spans="1:23" x14ac:dyDescent="0.25">
      <c r="A50" s="1" t="s">
        <v>142</v>
      </c>
      <c r="C50" s="3">
        <v>1.5972222222222221E-2</v>
      </c>
      <c r="D50" s="6">
        <f t="shared" si="20"/>
        <v>47</v>
      </c>
      <c r="E50" s="2"/>
      <c r="F50" s="2">
        <f t="shared" si="21"/>
        <v>0</v>
      </c>
      <c r="J50" s="1" t="str">
        <f t="shared" si="22"/>
        <v>Jonathan Tuck</v>
      </c>
      <c r="M50" s="8" t="str">
        <f t="shared" si="12"/>
        <v/>
      </c>
      <c r="N50" s="8" t="str">
        <f t="shared" si="13"/>
        <v/>
      </c>
      <c r="O50" s="1" t="str">
        <f t="shared" si="14"/>
        <v/>
      </c>
      <c r="P50" s="35" t="str">
        <f t="shared" si="15"/>
        <v/>
      </c>
      <c r="Q50" s="35" t="str">
        <f t="shared" si="18"/>
        <v/>
      </c>
      <c r="R50" s="6">
        <f t="shared" si="19"/>
        <v>0</v>
      </c>
      <c r="S50" s="6">
        <f>IF(AND(D50&lt;=L$4,P50&lt;&gt;"Y"),IF(N50&lt;VLOOKUP(O50,Runners!A$5:CY$183,S$1,FALSE),IF(Y$2="zero",0,Y$2),0),0)</f>
        <v>0</v>
      </c>
      <c r="T50" s="6">
        <f t="shared" si="16"/>
        <v>0</v>
      </c>
      <c r="U50" s="2"/>
      <c r="V50" s="2" t="str">
        <f>IF(O50&lt;&gt;"",VLOOKUP(O50,Runners!DE$5:DR$183,V$1,FALSE),"")</f>
        <v/>
      </c>
      <c r="W50" s="19" t="str">
        <f t="shared" si="17"/>
        <v/>
      </c>
    </row>
    <row r="51" spans="1:23" x14ac:dyDescent="0.25">
      <c r="A51" s="1" t="s">
        <v>191</v>
      </c>
      <c r="C51" s="3">
        <v>8.3333333333333332E-3</v>
      </c>
      <c r="D51" s="6">
        <f t="shared" si="20"/>
        <v>48</v>
      </c>
      <c r="E51" s="2"/>
      <c r="F51" s="2">
        <f t="shared" si="21"/>
        <v>0</v>
      </c>
      <c r="J51" s="1" t="str">
        <f t="shared" si="22"/>
        <v>Juli Wiseman</v>
      </c>
      <c r="M51" s="8" t="str">
        <f t="shared" si="12"/>
        <v/>
      </c>
      <c r="N51" s="8" t="str">
        <f t="shared" si="13"/>
        <v/>
      </c>
      <c r="O51" s="1" t="str">
        <f t="shared" si="14"/>
        <v/>
      </c>
      <c r="P51" s="35" t="str">
        <f t="shared" si="15"/>
        <v/>
      </c>
      <c r="Q51" s="35" t="str">
        <f t="shared" si="18"/>
        <v/>
      </c>
      <c r="R51" s="6">
        <f t="shared" si="19"/>
        <v>0</v>
      </c>
      <c r="S51" s="6">
        <f>IF(AND(D51&lt;=L$4,P51&lt;&gt;"Y"),IF(N51&lt;VLOOKUP(O51,Runners!A$5:CY$183,S$1,FALSE),IF(Y$2="zero",0,Y$2),0),0)</f>
        <v>0</v>
      </c>
      <c r="T51" s="6">
        <f t="shared" si="16"/>
        <v>0</v>
      </c>
      <c r="U51" s="2"/>
      <c r="V51" s="2" t="str">
        <f>IF(O51&lt;&gt;"",VLOOKUP(O51,Runners!DE$5:DR$183,V$1,FALSE),"")</f>
        <v/>
      </c>
      <c r="W51" s="19" t="str">
        <f t="shared" si="17"/>
        <v/>
      </c>
    </row>
    <row r="52" spans="1:23" x14ac:dyDescent="0.25">
      <c r="A52" s="1" t="s">
        <v>14</v>
      </c>
      <c r="C52" s="3">
        <v>1.3020833333333334E-2</v>
      </c>
      <c r="D52" s="6">
        <f t="shared" si="20"/>
        <v>49</v>
      </c>
      <c r="E52" s="2"/>
      <c r="F52" s="2">
        <f t="shared" si="21"/>
        <v>0</v>
      </c>
      <c r="J52" s="1" t="str">
        <f t="shared" si="22"/>
        <v>Julia Rolfe</v>
      </c>
      <c r="M52" s="8" t="str">
        <f t="shared" si="12"/>
        <v/>
      </c>
      <c r="N52" s="8" t="str">
        <f t="shared" si="13"/>
        <v/>
      </c>
      <c r="O52" s="1" t="str">
        <f t="shared" si="14"/>
        <v/>
      </c>
      <c r="P52" s="35" t="str">
        <f t="shared" si="15"/>
        <v/>
      </c>
      <c r="Q52" s="35" t="str">
        <f t="shared" si="18"/>
        <v/>
      </c>
      <c r="R52" s="6">
        <f t="shared" si="19"/>
        <v>0</v>
      </c>
      <c r="S52" s="6">
        <f>IF(AND(D52&lt;=L$4,P52&lt;&gt;"Y"),IF(N52&lt;VLOOKUP(O52,Runners!A$5:CY$183,S$1,FALSE),IF(Y$2="zero",0,Y$2),0),0)</f>
        <v>0</v>
      </c>
      <c r="T52" s="6">
        <f t="shared" si="16"/>
        <v>0</v>
      </c>
      <c r="U52" s="2"/>
      <c r="V52" s="2" t="str">
        <f>IF(O52&lt;&gt;"",VLOOKUP(O52,Runners!DE$5:DR$183,V$1,FALSE),"")</f>
        <v/>
      </c>
      <c r="W52" s="19" t="str">
        <f t="shared" si="17"/>
        <v/>
      </c>
    </row>
    <row r="53" spans="1:23" x14ac:dyDescent="0.25">
      <c r="A53" s="1" t="s">
        <v>180</v>
      </c>
      <c r="C53" s="3">
        <v>1.40625E-2</v>
      </c>
      <c r="D53" s="6">
        <f t="shared" si="20"/>
        <v>50</v>
      </c>
      <c r="E53" s="2"/>
      <c r="F53" s="2">
        <f t="shared" si="21"/>
        <v>0</v>
      </c>
      <c r="J53" s="1" t="str">
        <f t="shared" si="22"/>
        <v>Kate Edwards</v>
      </c>
      <c r="M53" s="8" t="str">
        <f t="shared" si="12"/>
        <v/>
      </c>
      <c r="N53" s="8" t="str">
        <f t="shared" si="13"/>
        <v/>
      </c>
      <c r="O53" s="1" t="str">
        <f t="shared" si="14"/>
        <v/>
      </c>
      <c r="P53" s="35" t="str">
        <f t="shared" si="15"/>
        <v/>
      </c>
      <c r="Q53" s="35" t="str">
        <f t="shared" si="18"/>
        <v/>
      </c>
      <c r="R53" s="6">
        <f t="shared" si="19"/>
        <v>0</v>
      </c>
      <c r="S53" s="6">
        <f>IF(AND(D53&lt;=L$4,P53&lt;&gt;"Y"),IF(N53&lt;VLOOKUP(O53,Runners!A$5:CY$183,S$1,FALSE),IF(Y$2="zero",0,Y$2),0),0)</f>
        <v>0</v>
      </c>
      <c r="T53" s="6">
        <f t="shared" si="16"/>
        <v>0</v>
      </c>
      <c r="U53" s="2"/>
      <c r="V53" s="2" t="str">
        <f>IF(O53&lt;&gt;"",VLOOKUP(O53,Runners!DE$5:DR$183,V$1,FALSE),"")</f>
        <v/>
      </c>
      <c r="W53" s="19" t="str">
        <f t="shared" si="17"/>
        <v/>
      </c>
    </row>
    <row r="54" spans="1:23" x14ac:dyDescent="0.25">
      <c r="A54" s="1" t="s">
        <v>13</v>
      </c>
      <c r="C54" s="3">
        <v>1.2673611111111111E-2</v>
      </c>
      <c r="D54" s="6">
        <f t="shared" si="20"/>
        <v>51</v>
      </c>
      <c r="E54" s="2"/>
      <c r="F54" s="2">
        <f t="shared" si="21"/>
        <v>0</v>
      </c>
      <c r="J54" s="1" t="str">
        <f t="shared" si="22"/>
        <v>Kathy Gaunt</v>
      </c>
      <c r="M54" s="8" t="str">
        <f t="shared" si="12"/>
        <v/>
      </c>
      <c r="N54" s="8" t="str">
        <f t="shared" si="13"/>
        <v/>
      </c>
      <c r="O54" s="1" t="str">
        <f t="shared" si="14"/>
        <v/>
      </c>
      <c r="P54" s="35" t="str">
        <f t="shared" si="15"/>
        <v/>
      </c>
      <c r="Q54" s="35" t="str">
        <f t="shared" si="18"/>
        <v/>
      </c>
      <c r="R54" s="6">
        <f t="shared" si="19"/>
        <v>0</v>
      </c>
      <c r="S54" s="6">
        <f>IF(AND(D54&lt;=L$4,P54&lt;&gt;"Y"),IF(N54&lt;VLOOKUP(O54,Runners!A$5:CY$183,S$1,FALSE),IF(Y$2="zero",0,Y$2),0),0)</f>
        <v>0</v>
      </c>
      <c r="T54" s="6">
        <f t="shared" si="16"/>
        <v>0</v>
      </c>
      <c r="U54" s="2"/>
      <c r="V54" s="2" t="str">
        <f>IF(O54&lt;&gt;"",VLOOKUP(O54,Runners!DE$5:DR$183,V$1,FALSE),"")</f>
        <v/>
      </c>
      <c r="W54" s="19" t="str">
        <f t="shared" si="17"/>
        <v/>
      </c>
    </row>
    <row r="55" spans="1:23" x14ac:dyDescent="0.25">
      <c r="A55" s="1" t="s">
        <v>158</v>
      </c>
      <c r="C55" s="3">
        <v>1.2847222222222222E-2</v>
      </c>
      <c r="D55" s="6">
        <f t="shared" si="20"/>
        <v>52</v>
      </c>
      <c r="E55" s="2"/>
      <c r="F55" s="2">
        <f t="shared" si="21"/>
        <v>0</v>
      </c>
      <c r="J55" s="1" t="str">
        <f t="shared" si="22"/>
        <v>Katy McIntyre</v>
      </c>
      <c r="M55" s="8"/>
      <c r="P55" s="35"/>
      <c r="Q55" s="35"/>
      <c r="T55" s="6"/>
      <c r="U55" s="2"/>
      <c r="V55" s="2"/>
      <c r="W55" s="19"/>
    </row>
    <row r="56" spans="1:23" x14ac:dyDescent="0.25">
      <c r="A56" s="1" t="s">
        <v>141</v>
      </c>
      <c r="C56" s="3">
        <v>9.8958333333333329E-3</v>
      </c>
      <c r="D56" s="6">
        <f t="shared" si="20"/>
        <v>53</v>
      </c>
      <c r="E56" s="2"/>
      <c r="F56" s="2">
        <f t="shared" si="21"/>
        <v>0</v>
      </c>
      <c r="J56" s="1" t="str">
        <f t="shared" si="22"/>
        <v>Kevin Murray</v>
      </c>
      <c r="M56" s="8" t="str">
        <f>IF(D56&lt;=L$4,SMALL(E$4:E$207,D56),"")</f>
        <v/>
      </c>
      <c r="N56" s="8" t="str">
        <f>IF(D56&lt;=L$4,VLOOKUP(M56,E$4:F$207,2,FALSE),"")</f>
        <v/>
      </c>
      <c r="O56" s="1" t="str">
        <f>IF(D56&lt;=L$4,VLOOKUP(M56,E$4:J$207,6,FALSE),"")</f>
        <v/>
      </c>
      <c r="P56" s="35" t="str">
        <f>IF(D56&lt;=L$4,VLOOKUP(O56,A$4:B$207,2,FALSE),"")</f>
        <v/>
      </c>
      <c r="Q56" s="35" t="str">
        <f>IF(D56&lt;=L$4,IF(P56="Y",Q54,Q54-1),"")</f>
        <v/>
      </c>
      <c r="R56" s="6">
        <f>IF(Q56=Q54,0,IF(Q56&gt;0,Q56,1))</f>
        <v>0</v>
      </c>
      <c r="S56" s="6">
        <f>IF(AND(D56&lt;=L$4,P56&lt;&gt;"Y"),IF(N56&lt;VLOOKUP(O56,Runners!A$5:CY$183,S$1,FALSE),IF(Y$2="zero",0,Y$2),0),0)</f>
        <v>0</v>
      </c>
      <c r="T56" s="6">
        <f>IF(AND(D56&lt;=L$4,P56&lt;&gt;"Y"),S56+R56,0)</f>
        <v>0</v>
      </c>
      <c r="U56" s="2"/>
      <c r="V56" s="2" t="str">
        <f>IF(O56&lt;&gt;"",VLOOKUP(O56,Runners!DE$5:DR$183,V$1,FALSE),"")</f>
        <v/>
      </c>
      <c r="W56" s="19" t="str">
        <f>IF(O56&lt;&gt;"",(V56-N56)/V56,"")</f>
        <v/>
      </c>
    </row>
    <row r="57" spans="1:23" x14ac:dyDescent="0.25">
      <c r="A57" s="1" t="s">
        <v>202</v>
      </c>
      <c r="C57" s="3">
        <v>1.3020833333333334E-2</v>
      </c>
      <c r="D57" s="6">
        <f t="shared" si="20"/>
        <v>54</v>
      </c>
      <c r="E57" s="2"/>
      <c r="F57" s="2"/>
      <c r="J57" s="1" t="str">
        <f t="shared" si="22"/>
        <v>Kim Dykes</v>
      </c>
      <c r="M57" s="8" t="str">
        <f>IF(D57&lt;=L$4,SMALL(E$4:E$207,D57),"")</f>
        <v/>
      </c>
      <c r="N57" s="8" t="str">
        <f>IF(D57&lt;=L$4,VLOOKUP(M57,E$4:F$207,2,FALSE),"")</f>
        <v/>
      </c>
      <c r="O57" s="1" t="str">
        <f>IF(D57&lt;=L$4,VLOOKUP(M57,E$4:J$207,6,FALSE),"")</f>
        <v/>
      </c>
      <c r="P57" s="35" t="str">
        <f>IF(D57&lt;=L$4,VLOOKUP(O57,A$4:B$207,2,FALSE),"")</f>
        <v/>
      </c>
      <c r="Q57" s="35" t="str">
        <f>IF(D57&lt;=L$4,IF(P57="Y",Q56,Q56-1),"")</f>
        <v/>
      </c>
      <c r="R57" s="6">
        <f>IF(Q57=Q56,0,IF(Q57&gt;0,Q57,1))</f>
        <v>0</v>
      </c>
      <c r="S57" s="6">
        <f>IF(AND(D57&lt;=L$4,P57&lt;&gt;"Y"),IF(N57&lt;VLOOKUP(O57,Runners!A$5:CY$183,S$1,FALSE),IF(Y$2="zero",0,Y$2),0),0)</f>
        <v>0</v>
      </c>
      <c r="T57" s="6">
        <f>IF(AND(D57&lt;=L$4,P57&lt;&gt;"Y"),S57+R57,0)</f>
        <v>0</v>
      </c>
      <c r="U57" s="2"/>
      <c r="V57" s="2" t="str">
        <f>IF(O57&lt;&gt;"",VLOOKUP(O57,Runners!DE$5:DR$183,V$1,FALSE),"")</f>
        <v/>
      </c>
      <c r="W57" s="19" t="str">
        <f>IF(O57&lt;&gt;"",(V57-N57)/V57,"")</f>
        <v/>
      </c>
    </row>
    <row r="58" spans="1:23" x14ac:dyDescent="0.25">
      <c r="A58" s="1" t="s">
        <v>10</v>
      </c>
      <c r="C58" s="3">
        <v>1.0069444444444445E-2</v>
      </c>
      <c r="D58" s="6">
        <f t="shared" si="20"/>
        <v>55</v>
      </c>
      <c r="E58" s="2"/>
      <c r="F58" s="2">
        <f t="shared" ref="F58:F107" si="23">IF(E58&gt;0,E58-C58,0)</f>
        <v>0</v>
      </c>
      <c r="J58" s="1" t="str">
        <f t="shared" si="22"/>
        <v>Kirsten Burnett</v>
      </c>
      <c r="M58" s="8"/>
      <c r="P58" s="35"/>
      <c r="Q58" s="35"/>
      <c r="T58" s="6"/>
      <c r="U58" s="2"/>
      <c r="V58" s="2"/>
      <c r="W58" s="19"/>
    </row>
    <row r="59" spans="1:23" x14ac:dyDescent="0.25">
      <c r="A59" s="1" t="s">
        <v>9</v>
      </c>
      <c r="C59" s="3">
        <v>5.208333333333333E-3</v>
      </c>
      <c r="D59" s="6">
        <f t="shared" si="20"/>
        <v>56</v>
      </c>
      <c r="E59" s="2">
        <v>3.4629629629629628E-2</v>
      </c>
      <c r="F59" s="2">
        <f t="shared" si="23"/>
        <v>2.9421296296296296E-2</v>
      </c>
      <c r="J59" s="1" t="str">
        <f t="shared" si="22"/>
        <v>Laura Byrne</v>
      </c>
      <c r="M59" s="8" t="str">
        <f t="shared" ref="M59:M65" si="24">IF(D59&lt;=L$4,SMALL(E$4:E$207,D59),"")</f>
        <v/>
      </c>
      <c r="N59" s="8" t="str">
        <f t="shared" ref="N59:N65" si="25">IF(D59&lt;=L$4,VLOOKUP(M59,E$4:F$207,2,FALSE),"")</f>
        <v/>
      </c>
      <c r="O59" s="1" t="str">
        <f t="shared" ref="O59:O65" si="26">IF(D59&lt;=L$4,VLOOKUP(M59,E$4:J$207,6,FALSE),"")</f>
        <v/>
      </c>
      <c r="P59" s="35" t="str">
        <f t="shared" ref="P59:P65" si="27">IF(D59&lt;=L$4,VLOOKUP(O59,A$4:B$207,2,FALSE),"")</f>
        <v/>
      </c>
      <c r="Q59" s="35" t="str">
        <f>IF(D59&lt;=L$4,IF(P59="Y",Q57,Q57-1),"")</f>
        <v/>
      </c>
      <c r="R59" s="6">
        <f>IF(Q59=Q57,0,IF(Q59&gt;0,Q59,1))</f>
        <v>0</v>
      </c>
      <c r="S59" s="6">
        <f>IF(AND(D59&lt;=L$4,P59&lt;&gt;"Y"),IF(N59&lt;VLOOKUP(O59,Runners!A$5:CY$183,S$1,FALSE),IF(Y$2="zero",0,Y$2),0),0)</f>
        <v>0</v>
      </c>
      <c r="T59" s="6">
        <f t="shared" ref="T59:T65" si="28">IF(AND(D59&lt;=L$4,P59&lt;&gt;"Y"),S59+R59,0)</f>
        <v>0</v>
      </c>
      <c r="U59" s="2"/>
      <c r="V59" s="2" t="str">
        <f>IF(O59&lt;&gt;"",VLOOKUP(O59,Runners!DE$5:DR$183,V$1,FALSE),"")</f>
        <v/>
      </c>
      <c r="W59" s="19" t="str">
        <f t="shared" ref="W59:W65" si="29">IF(O59&lt;&gt;"",(V59-N59)/V59,"")</f>
        <v/>
      </c>
    </row>
    <row r="60" spans="1:23" x14ac:dyDescent="0.25">
      <c r="A60" s="1" t="s">
        <v>183</v>
      </c>
      <c r="C60" s="3">
        <v>1.4583333333333334E-2</v>
      </c>
      <c r="D60" s="6">
        <f t="shared" si="20"/>
        <v>57</v>
      </c>
      <c r="E60" s="2"/>
      <c r="F60" s="2">
        <f t="shared" si="23"/>
        <v>0</v>
      </c>
      <c r="J60" s="1" t="str">
        <f t="shared" si="22"/>
        <v>Lee Ramsden</v>
      </c>
      <c r="M60" s="8" t="str">
        <f t="shared" si="24"/>
        <v/>
      </c>
      <c r="N60" s="8" t="str">
        <f t="shared" si="25"/>
        <v/>
      </c>
      <c r="O60" s="1" t="str">
        <f t="shared" si="26"/>
        <v/>
      </c>
      <c r="P60" s="35" t="str">
        <f t="shared" si="27"/>
        <v/>
      </c>
      <c r="Q60" s="35" t="str">
        <f t="shared" ref="Q60:Q65" si="30">IF(D60&lt;=L$4,IF(P60="Y",Q59,Q59-1),"")</f>
        <v/>
      </c>
      <c r="R60" s="6">
        <f t="shared" ref="R60:R65" si="31">IF(Q60=Q59,0,IF(Q60&gt;0,Q60,1))</f>
        <v>0</v>
      </c>
      <c r="S60" s="6">
        <f>IF(AND(D60&lt;=L$4,P60&lt;&gt;"Y"),IF(N60&lt;VLOOKUP(O60,Runners!A$5:CY$183,S$1,FALSE),IF(Y$2="zero",0,Y$2),0),0)</f>
        <v>0</v>
      </c>
      <c r="T60" s="6">
        <f t="shared" si="28"/>
        <v>0</v>
      </c>
      <c r="U60" s="2"/>
      <c r="V60" s="2" t="str">
        <f>IF(O60&lt;&gt;"",VLOOKUP(O60,Runners!DE$5:DR$183,V$1,FALSE),"")</f>
        <v/>
      </c>
      <c r="W60" s="19" t="str">
        <f t="shared" si="29"/>
        <v/>
      </c>
    </row>
    <row r="61" spans="1:23" x14ac:dyDescent="0.25">
      <c r="A61" s="1" t="s">
        <v>148</v>
      </c>
      <c r="B61" s="3"/>
      <c r="C61" s="3">
        <v>1.4236111111111111E-2</v>
      </c>
      <c r="D61" s="6">
        <f t="shared" si="20"/>
        <v>58</v>
      </c>
      <c r="E61" s="2"/>
      <c r="F61" s="2">
        <f t="shared" si="23"/>
        <v>0</v>
      </c>
      <c r="J61" s="1" t="str">
        <f t="shared" si="22"/>
        <v>Lewis McAfee</v>
      </c>
      <c r="M61" s="8" t="str">
        <f t="shared" si="24"/>
        <v/>
      </c>
      <c r="N61" s="8" t="str">
        <f t="shared" si="25"/>
        <v/>
      </c>
      <c r="O61" s="1" t="str">
        <f t="shared" si="26"/>
        <v/>
      </c>
      <c r="P61" s="35" t="str">
        <f t="shared" si="27"/>
        <v/>
      </c>
      <c r="Q61" s="35" t="str">
        <f t="shared" si="30"/>
        <v/>
      </c>
      <c r="R61" s="6">
        <f t="shared" si="31"/>
        <v>0</v>
      </c>
      <c r="S61" s="6">
        <f>IF(AND(D61&lt;=L$4,P61&lt;&gt;"Y"),IF(N61&lt;VLOOKUP(O61,Runners!A$5:CY$183,S$1,FALSE),IF(Y$2="zero",0,Y$2),0),0)</f>
        <v>0</v>
      </c>
      <c r="T61" s="6">
        <f t="shared" si="28"/>
        <v>0</v>
      </c>
      <c r="U61" s="2"/>
      <c r="V61" s="2" t="str">
        <f>IF(O61&lt;&gt;"",VLOOKUP(O61,Runners!DE$5:DR$183,V$1,FALSE),"")</f>
        <v/>
      </c>
      <c r="W61" s="19" t="str">
        <f t="shared" si="29"/>
        <v/>
      </c>
    </row>
    <row r="62" spans="1:23" x14ac:dyDescent="0.25">
      <c r="A62" s="1" t="s">
        <v>200</v>
      </c>
      <c r="B62" s="3"/>
      <c r="C62" s="3">
        <v>6.5972222222222222E-3</v>
      </c>
      <c r="D62" s="6">
        <f t="shared" si="20"/>
        <v>59</v>
      </c>
      <c r="E62" s="2"/>
      <c r="F62" s="2">
        <f t="shared" si="23"/>
        <v>0</v>
      </c>
      <c r="J62" s="1" t="str">
        <f t="shared" si="22"/>
        <v>Liah Murphy</v>
      </c>
      <c r="M62" s="8" t="str">
        <f t="shared" si="24"/>
        <v/>
      </c>
      <c r="N62" s="8" t="str">
        <f t="shared" si="25"/>
        <v/>
      </c>
      <c r="O62" s="1" t="str">
        <f t="shared" si="26"/>
        <v/>
      </c>
      <c r="P62" s="35" t="str">
        <f t="shared" si="27"/>
        <v/>
      </c>
      <c r="Q62" s="35" t="str">
        <f t="shared" si="30"/>
        <v/>
      </c>
      <c r="R62" s="6">
        <f t="shared" si="31"/>
        <v>0</v>
      </c>
      <c r="S62" s="6">
        <f>IF(AND(D62&lt;=L$4,P62&lt;&gt;"Y"),IF(N62&lt;VLOOKUP(O62,Runners!A$5:CY$183,S$1,FALSE),IF(Y$2="zero",0,Y$2),0),0)</f>
        <v>0</v>
      </c>
      <c r="T62" s="6">
        <f t="shared" si="28"/>
        <v>0</v>
      </c>
      <c r="U62" s="2"/>
      <c r="V62" s="2" t="str">
        <f>IF(O62&lt;&gt;"",VLOOKUP(O62,Runners!DE$5:DR$183,V$1,FALSE),"")</f>
        <v/>
      </c>
      <c r="W62" s="19" t="str">
        <f t="shared" si="29"/>
        <v/>
      </c>
    </row>
    <row r="63" spans="1:23" x14ac:dyDescent="0.25">
      <c r="A63" s="1" t="s">
        <v>167</v>
      </c>
      <c r="C63" s="3">
        <v>8.6805555555555551E-4</v>
      </c>
      <c r="D63" s="6">
        <f t="shared" si="20"/>
        <v>60</v>
      </c>
      <c r="E63" s="2"/>
      <c r="F63" s="2">
        <f t="shared" si="23"/>
        <v>0</v>
      </c>
      <c r="J63" s="1" t="str">
        <f t="shared" si="22"/>
        <v>Linda Chadderton</v>
      </c>
      <c r="M63" s="8" t="str">
        <f t="shared" si="24"/>
        <v/>
      </c>
      <c r="N63" s="8" t="str">
        <f t="shared" si="25"/>
        <v/>
      </c>
      <c r="O63" s="1" t="str">
        <f t="shared" si="26"/>
        <v/>
      </c>
      <c r="P63" s="35" t="str">
        <f t="shared" si="27"/>
        <v/>
      </c>
      <c r="Q63" s="35" t="str">
        <f t="shared" si="30"/>
        <v/>
      </c>
      <c r="R63" s="6">
        <f t="shared" si="31"/>
        <v>0</v>
      </c>
      <c r="S63" s="6">
        <f>IF(AND(D63&lt;=L$4,P63&lt;&gt;"Y"),IF(N63&lt;VLOOKUP(O63,Runners!A$5:CY$183,S$1,FALSE),IF(Y$2="zero",0,Y$2),0),0)</f>
        <v>0</v>
      </c>
      <c r="T63" s="6">
        <f t="shared" si="28"/>
        <v>0</v>
      </c>
      <c r="U63" s="2"/>
      <c r="V63" s="2" t="str">
        <f>IF(O63&lt;&gt;"",VLOOKUP(O63,Runners!DE$5:DR$183,V$1,FALSE),"")</f>
        <v/>
      </c>
      <c r="W63" s="19" t="str">
        <f t="shared" si="29"/>
        <v/>
      </c>
    </row>
    <row r="64" spans="1:23" x14ac:dyDescent="0.25">
      <c r="A64" s="1" t="s">
        <v>182</v>
      </c>
      <c r="C64" s="3">
        <v>3.472222222222222E-3</v>
      </c>
      <c r="D64" s="6">
        <f t="shared" si="20"/>
        <v>61</v>
      </c>
      <c r="E64" s="2"/>
      <c r="F64" s="2">
        <f t="shared" si="23"/>
        <v>0</v>
      </c>
      <c r="J64" s="1" t="str">
        <f t="shared" si="22"/>
        <v>Liz Boon</v>
      </c>
      <c r="M64" s="8" t="str">
        <f t="shared" si="24"/>
        <v/>
      </c>
      <c r="N64" s="8" t="str">
        <f t="shared" si="25"/>
        <v/>
      </c>
      <c r="O64" s="1" t="str">
        <f t="shared" si="26"/>
        <v/>
      </c>
      <c r="P64" s="35" t="str">
        <f t="shared" si="27"/>
        <v/>
      </c>
      <c r="Q64" s="35" t="str">
        <f t="shared" si="30"/>
        <v/>
      </c>
      <c r="R64" s="6">
        <f t="shared" si="31"/>
        <v>0</v>
      </c>
      <c r="S64" s="6">
        <f>IF(AND(D64&lt;=L$4,P64&lt;&gt;"Y"),IF(N64&lt;VLOOKUP(O64,Runners!A$5:CY$183,S$1,FALSE),IF(Y$2="zero",0,Y$2),0),0)</f>
        <v>0</v>
      </c>
      <c r="T64" s="6">
        <f t="shared" si="28"/>
        <v>0</v>
      </c>
      <c r="U64" s="2"/>
      <c r="V64" s="2" t="str">
        <f>IF(O64&lt;&gt;"",VLOOKUP(O64,Runners!DE$5:DR$183,V$1,FALSE),"")</f>
        <v/>
      </c>
      <c r="W64" s="19" t="str">
        <f t="shared" si="29"/>
        <v/>
      </c>
    </row>
    <row r="65" spans="1:23" x14ac:dyDescent="0.25">
      <c r="A65" s="1" t="s">
        <v>145</v>
      </c>
      <c r="C65" s="3">
        <v>1.0069444444444445E-2</v>
      </c>
      <c r="D65" s="6">
        <f t="shared" si="20"/>
        <v>62</v>
      </c>
      <c r="E65" s="2">
        <v>3.7210648148148152E-2</v>
      </c>
      <c r="F65" s="2">
        <f t="shared" si="23"/>
        <v>2.7141203703703709E-2</v>
      </c>
      <c r="J65" s="1" t="str">
        <f t="shared" si="22"/>
        <v>Liz Canavan</v>
      </c>
      <c r="M65" s="8" t="str">
        <f t="shared" si="24"/>
        <v/>
      </c>
      <c r="N65" s="8" t="str">
        <f t="shared" si="25"/>
        <v/>
      </c>
      <c r="O65" s="1" t="str">
        <f t="shared" si="26"/>
        <v/>
      </c>
      <c r="P65" s="35" t="str">
        <f t="shared" si="27"/>
        <v/>
      </c>
      <c r="Q65" s="35" t="str">
        <f t="shared" si="30"/>
        <v/>
      </c>
      <c r="R65" s="6">
        <f t="shared" si="31"/>
        <v>0</v>
      </c>
      <c r="S65" s="6">
        <f>IF(AND(D65&lt;=L$4,P65&lt;&gt;"Y"),IF(N65&lt;VLOOKUP(O65,Runners!A$5:CY$183,S$1,FALSE),IF(Y$2="zero",0,Y$2),0),0)</f>
        <v>0</v>
      </c>
      <c r="T65" s="6">
        <f t="shared" si="28"/>
        <v>0</v>
      </c>
      <c r="U65" s="2"/>
      <c r="V65" s="2" t="str">
        <f>IF(O65&lt;&gt;"",VLOOKUP(O65,Runners!DE$5:DR$183,V$1,FALSE),"")</f>
        <v/>
      </c>
      <c r="W65" s="19" t="str">
        <f t="shared" si="29"/>
        <v/>
      </c>
    </row>
    <row r="66" spans="1:23" x14ac:dyDescent="0.25">
      <c r="A66" s="1" t="s">
        <v>160</v>
      </c>
      <c r="B66" s="3"/>
      <c r="C66" s="3">
        <v>1.4930555555555556E-2</v>
      </c>
      <c r="D66" s="6">
        <f t="shared" si="20"/>
        <v>63</v>
      </c>
      <c r="E66" s="2"/>
      <c r="F66" s="2">
        <f t="shared" si="23"/>
        <v>0</v>
      </c>
      <c r="J66" s="1" t="str">
        <f t="shared" si="22"/>
        <v>Louise Cox</v>
      </c>
      <c r="M66" s="8"/>
      <c r="P66" s="35"/>
      <c r="Q66" s="35"/>
      <c r="T66" s="6"/>
      <c r="U66" s="2"/>
      <c r="V66" s="2"/>
      <c r="W66" s="19"/>
    </row>
    <row r="67" spans="1:23" x14ac:dyDescent="0.25">
      <c r="A67" s="36" t="s">
        <v>162</v>
      </c>
      <c r="B67" s="3"/>
      <c r="C67" s="3">
        <v>1.4409722222222223E-2</v>
      </c>
      <c r="D67" s="6">
        <f t="shared" si="20"/>
        <v>64</v>
      </c>
      <c r="E67" s="2"/>
      <c r="F67" s="2">
        <f t="shared" si="23"/>
        <v>0</v>
      </c>
      <c r="J67" s="1" t="str">
        <f t="shared" si="22"/>
        <v>Maddy Markham</v>
      </c>
      <c r="M67" s="8" t="str">
        <f t="shared" ref="M67:M98" si="32">IF(D67&lt;=L$4,SMALL(E$4:E$207,D67),"")</f>
        <v/>
      </c>
      <c r="N67" s="8" t="str">
        <f t="shared" ref="N67:N98" si="33">IF(D67&lt;=L$4,VLOOKUP(M67,E$4:F$207,2,FALSE),"")</f>
        <v/>
      </c>
      <c r="O67" s="1" t="str">
        <f t="shared" ref="O67:O98" si="34">IF(D67&lt;=L$4,VLOOKUP(M67,E$4:J$207,6,FALSE),"")</f>
        <v/>
      </c>
      <c r="P67" s="35" t="str">
        <f t="shared" ref="P67:P98" si="35">IF(D67&lt;=L$4,VLOOKUP(O67,A$4:B$207,2,FALSE),"")</f>
        <v/>
      </c>
      <c r="Q67" s="35" t="str">
        <f>IF(D67&lt;=L$4,IF(P67="Y",Q65,Q65-1),"")</f>
        <v/>
      </c>
      <c r="R67" s="6">
        <f>IF(Q67=Q65,0,IF(Q67&gt;0,Q67,1))</f>
        <v>0</v>
      </c>
      <c r="S67" s="6">
        <f>IF(AND(D67&lt;=L$4,P67&lt;&gt;"Y"),IF(N67&lt;VLOOKUP(O67,Runners!A$5:CY$183,S$1,FALSE),IF(Y$2="zero",0,Y$2),0),0)</f>
        <v>0</v>
      </c>
      <c r="T67" s="6">
        <f t="shared" ref="T67:T105" si="36">IF(AND(D67&lt;=L$4,P67&lt;&gt;"Y"),S67+R67,0)</f>
        <v>0</v>
      </c>
      <c r="U67" s="2"/>
      <c r="V67" s="2" t="str">
        <f>IF(O67&lt;&gt;"",VLOOKUP(O67,Runners!DE$5:DR$183,V$1,FALSE),"")</f>
        <v/>
      </c>
      <c r="W67" s="19" t="str">
        <f t="shared" ref="W67:W105" si="37">IF(O67&lt;&gt;"",(V67-N67)/V67,"")</f>
        <v/>
      </c>
    </row>
    <row r="68" spans="1:23" x14ac:dyDescent="0.25">
      <c r="A68" s="36" t="s">
        <v>204</v>
      </c>
      <c r="B68" s="3" t="s">
        <v>181</v>
      </c>
      <c r="C68" s="3">
        <v>1.0069444444444445E-2</v>
      </c>
      <c r="D68" s="6">
        <f t="shared" si="20"/>
        <v>65</v>
      </c>
      <c r="E68" s="2">
        <v>3.7488425925925925E-2</v>
      </c>
      <c r="F68" s="2">
        <f t="shared" si="23"/>
        <v>2.7418981481481482E-2</v>
      </c>
      <c r="J68" s="1" t="str">
        <f t="shared" ref="J68:J105" si="38">A68</f>
        <v>Marie</v>
      </c>
      <c r="M68" s="8" t="str">
        <f t="shared" si="32"/>
        <v/>
      </c>
      <c r="N68" s="8" t="str">
        <f t="shared" si="33"/>
        <v/>
      </c>
      <c r="O68" s="1" t="str">
        <f t="shared" si="34"/>
        <v/>
      </c>
      <c r="P68" s="35" t="str">
        <f t="shared" si="35"/>
        <v/>
      </c>
      <c r="Q68" s="35" t="str">
        <f t="shared" ref="Q68:Q105" si="39">IF(D68&lt;=L$4,IF(P68="Y",Q67,Q67-1),"")</f>
        <v/>
      </c>
      <c r="R68" s="6">
        <f t="shared" ref="R68:R105" si="40">IF(Q68=Q67,0,IF(Q68&gt;0,Q68,1))</f>
        <v>0</v>
      </c>
      <c r="S68" s="6">
        <f>IF(AND(D68&lt;=L$4,P68&lt;&gt;"Y"),IF(N68&lt;VLOOKUP(O68,Runners!A$5:CY$183,S$1,FALSE),IF(Y$2="zero",0,Y$2),0),0)</f>
        <v>0</v>
      </c>
      <c r="T68" s="6">
        <f t="shared" si="36"/>
        <v>0</v>
      </c>
      <c r="U68" s="2"/>
      <c r="V68" s="2" t="str">
        <f>IF(O68&lt;&gt;"",VLOOKUP(O68,Runners!DE$5:DR$183,V$1,FALSE),"")</f>
        <v/>
      </c>
      <c r="W68" s="19" t="str">
        <f t="shared" si="37"/>
        <v/>
      </c>
    </row>
    <row r="69" spans="1:23" x14ac:dyDescent="0.25">
      <c r="A69" s="1" t="s">
        <v>136</v>
      </c>
      <c r="C69" s="3">
        <v>1.5972222222222221E-2</v>
      </c>
      <c r="D69" s="6">
        <f t="shared" si="20"/>
        <v>66</v>
      </c>
      <c r="E69" s="2"/>
      <c r="F69" s="2">
        <f t="shared" si="23"/>
        <v>0</v>
      </c>
      <c r="J69" s="1" t="str">
        <f t="shared" si="38"/>
        <v>Mark Hughes</v>
      </c>
      <c r="M69" s="8" t="str">
        <f t="shared" si="32"/>
        <v/>
      </c>
      <c r="N69" s="8" t="str">
        <f t="shared" si="33"/>
        <v/>
      </c>
      <c r="O69" s="1" t="str">
        <f t="shared" si="34"/>
        <v/>
      </c>
      <c r="P69" s="35" t="str">
        <f t="shared" si="35"/>
        <v/>
      </c>
      <c r="Q69" s="35" t="str">
        <f t="shared" si="39"/>
        <v/>
      </c>
      <c r="R69" s="6">
        <f t="shared" si="40"/>
        <v>0</v>
      </c>
      <c r="S69" s="6">
        <f>IF(AND(D69&lt;=L$4,P69&lt;&gt;"Y"),IF(N69&lt;VLOOKUP(O69,Runners!A$5:CY$183,S$1,FALSE),IF(Y$2="zero",0,Y$2),0),0)</f>
        <v>0</v>
      </c>
      <c r="T69" s="6">
        <f t="shared" si="36"/>
        <v>0</v>
      </c>
      <c r="U69" s="2"/>
      <c r="V69" s="2" t="str">
        <f>IF(O69&lt;&gt;"",VLOOKUP(O69,Runners!DE$5:DR$183,V$1,FALSE),"")</f>
        <v/>
      </c>
      <c r="W69" s="19" t="str">
        <f t="shared" si="37"/>
        <v/>
      </c>
    </row>
    <row r="70" spans="1:23" x14ac:dyDescent="0.25">
      <c r="A70" s="1" t="s">
        <v>174</v>
      </c>
      <c r="C70" s="3">
        <v>1.3888888888888888E-2</v>
      </c>
      <c r="D70" s="6">
        <f t="shared" si="20"/>
        <v>67</v>
      </c>
      <c r="E70" s="2"/>
      <c r="F70" s="2">
        <f t="shared" si="23"/>
        <v>0</v>
      </c>
      <c r="J70" s="1" t="str">
        <f t="shared" si="38"/>
        <v>Mark Johnston</v>
      </c>
      <c r="M70" s="8" t="str">
        <f t="shared" si="32"/>
        <v/>
      </c>
      <c r="N70" s="8" t="str">
        <f t="shared" si="33"/>
        <v/>
      </c>
      <c r="O70" s="1" t="str">
        <f t="shared" si="34"/>
        <v/>
      </c>
      <c r="P70" s="35" t="str">
        <f t="shared" si="35"/>
        <v/>
      </c>
      <c r="Q70" s="35" t="str">
        <f t="shared" si="39"/>
        <v/>
      </c>
      <c r="R70" s="6">
        <f t="shared" si="40"/>
        <v>0</v>
      </c>
      <c r="S70" s="6">
        <f>IF(AND(D70&lt;=L$4,P70&lt;&gt;"Y"),IF(N70&lt;VLOOKUP(O70,Runners!A$5:CY$183,S$1,FALSE),IF(Y$2="zero",0,Y$2),0),0)</f>
        <v>0</v>
      </c>
      <c r="T70" s="6">
        <f t="shared" si="36"/>
        <v>0</v>
      </c>
      <c r="U70" s="2"/>
      <c r="V70" s="2" t="str">
        <f>IF(O70&lt;&gt;"",VLOOKUP(O70,Runners!DE$5:DR$183,V$1,FALSE),"")</f>
        <v/>
      </c>
      <c r="W70" s="19" t="str">
        <f t="shared" si="37"/>
        <v/>
      </c>
    </row>
    <row r="71" spans="1:23" x14ac:dyDescent="0.25">
      <c r="A71" s="1" t="s">
        <v>22</v>
      </c>
      <c r="B71" s="3"/>
      <c r="C71" s="3">
        <v>1.6145833333333335E-2</v>
      </c>
      <c r="D71" s="6">
        <f t="shared" si="20"/>
        <v>68</v>
      </c>
      <c r="E71" s="2"/>
      <c r="F71" s="2">
        <f t="shared" si="23"/>
        <v>0</v>
      </c>
      <c r="J71" s="1" t="str">
        <f t="shared" si="38"/>
        <v>Mark Selby</v>
      </c>
      <c r="M71" s="8" t="str">
        <f t="shared" si="32"/>
        <v/>
      </c>
      <c r="N71" s="8" t="str">
        <f t="shared" si="33"/>
        <v/>
      </c>
      <c r="O71" s="1" t="str">
        <f t="shared" si="34"/>
        <v/>
      </c>
      <c r="P71" s="35" t="str">
        <f t="shared" si="35"/>
        <v/>
      </c>
      <c r="Q71" s="35" t="str">
        <f t="shared" si="39"/>
        <v/>
      </c>
      <c r="R71" s="6">
        <f t="shared" si="40"/>
        <v>0</v>
      </c>
      <c r="S71" s="6">
        <f>IF(AND(D71&lt;=L$4,P71&lt;&gt;"Y"),IF(N71&lt;VLOOKUP(O71,Runners!A$5:CY$183,S$1,FALSE),IF(Y$2="zero",0,Y$2),0),0)</f>
        <v>0</v>
      </c>
      <c r="T71" s="6">
        <f t="shared" si="36"/>
        <v>0</v>
      </c>
      <c r="U71" s="2"/>
      <c r="V71" s="2" t="str">
        <f>IF(O71&lt;&gt;"",VLOOKUP(O71,Runners!DE$5:DR$183,V$1,FALSE),"")</f>
        <v/>
      </c>
      <c r="W71" s="19" t="str">
        <f t="shared" si="37"/>
        <v/>
      </c>
    </row>
    <row r="72" spans="1:23" x14ac:dyDescent="0.25">
      <c r="A72" s="1" t="s">
        <v>184</v>
      </c>
      <c r="B72" s="1" t="s">
        <v>181</v>
      </c>
      <c r="C72" s="3">
        <v>1.3541666666666667E-2</v>
      </c>
      <c r="D72" s="6">
        <f t="shared" si="20"/>
        <v>69</v>
      </c>
      <c r="E72" s="2"/>
      <c r="F72" s="2">
        <f t="shared" si="23"/>
        <v>0</v>
      </c>
      <c r="J72" s="1" t="str">
        <f t="shared" si="38"/>
        <v>Matt Ames</v>
      </c>
      <c r="M72" s="8" t="str">
        <f t="shared" si="32"/>
        <v/>
      </c>
      <c r="N72" s="8" t="str">
        <f t="shared" si="33"/>
        <v/>
      </c>
      <c r="O72" s="1" t="str">
        <f t="shared" si="34"/>
        <v/>
      </c>
      <c r="P72" s="35" t="str">
        <f t="shared" si="35"/>
        <v/>
      </c>
      <c r="Q72" s="35" t="str">
        <f t="shared" si="39"/>
        <v/>
      </c>
      <c r="R72" s="6">
        <f t="shared" si="40"/>
        <v>0</v>
      </c>
      <c r="S72" s="6">
        <f>IF(AND(D72&lt;=L$4,P72&lt;&gt;"Y"),IF(N72&lt;VLOOKUP(O72,Runners!A$5:CY$183,S$1,FALSE),IF(Y$2="zero",0,Y$2),0),0)</f>
        <v>0</v>
      </c>
      <c r="T72" s="6">
        <f t="shared" si="36"/>
        <v>0</v>
      </c>
      <c r="U72" s="2"/>
      <c r="V72" s="2" t="str">
        <f>IF(O72&lt;&gt;"",VLOOKUP(O72,Runners!DE$5:DR$183,V$1,FALSE),"")</f>
        <v/>
      </c>
      <c r="W72" s="19" t="str">
        <f t="shared" si="37"/>
        <v/>
      </c>
    </row>
    <row r="73" spans="1:23" x14ac:dyDescent="0.25">
      <c r="A73" s="1" t="s">
        <v>232</v>
      </c>
      <c r="C73" s="3">
        <v>1.3541666666666667E-2</v>
      </c>
      <c r="D73" s="6">
        <f t="shared" si="20"/>
        <v>70</v>
      </c>
      <c r="E73" s="2"/>
      <c r="F73" s="2">
        <f t="shared" ref="F73" si="41">IF(E73&gt;0,E73-C73,0)</f>
        <v>0</v>
      </c>
      <c r="J73" s="1" t="str">
        <f t="shared" ref="J73" si="42">A73</f>
        <v>Matt Kay</v>
      </c>
      <c r="M73" s="8" t="str">
        <f t="shared" si="32"/>
        <v/>
      </c>
      <c r="N73" s="8" t="str">
        <f t="shared" si="33"/>
        <v/>
      </c>
      <c r="O73" s="1" t="str">
        <f t="shared" si="34"/>
        <v/>
      </c>
      <c r="P73" s="35" t="str">
        <f t="shared" si="35"/>
        <v/>
      </c>
      <c r="Q73" s="35" t="str">
        <f t="shared" ref="Q73" si="43">IF(D73&lt;=L$4,IF(P73="Y",Q72,Q72-1),"")</f>
        <v/>
      </c>
      <c r="R73" s="6">
        <f t="shared" ref="R73" si="44">IF(Q73=Q72,0,IF(Q73&gt;0,Q73,1))</f>
        <v>0</v>
      </c>
      <c r="S73" s="6">
        <f>IF(AND(D73&lt;=L$4,P73&lt;&gt;"Y"),IF(N73&lt;VLOOKUP(O73,Runners!A$5:CY$183,S$1,FALSE),IF(Y$2="zero",0,Y$2),0),0)</f>
        <v>0</v>
      </c>
      <c r="T73" s="6">
        <f t="shared" ref="T73" si="45">IF(AND(D73&lt;=L$4,P73&lt;&gt;"Y"),S73+R73,0)</f>
        <v>0</v>
      </c>
      <c r="U73" s="2"/>
      <c r="V73" s="2" t="str">
        <f>IF(O73&lt;&gt;"",VLOOKUP(O73,Runners!DE$5:DR$183,V$1,FALSE),"")</f>
        <v/>
      </c>
      <c r="W73" s="19" t="str">
        <f t="shared" ref="W73" si="46">IF(O73&lt;&gt;"",(V73-N73)/V73,"")</f>
        <v/>
      </c>
    </row>
    <row r="74" spans="1:23" x14ac:dyDescent="0.25">
      <c r="A74" s="1" t="s">
        <v>169</v>
      </c>
      <c r="C74" s="3">
        <v>1.5625E-2</v>
      </c>
      <c r="D74" s="6">
        <f t="shared" si="20"/>
        <v>71</v>
      </c>
      <c r="E74" s="2"/>
      <c r="F74" s="2">
        <f t="shared" si="23"/>
        <v>0</v>
      </c>
      <c r="J74" s="1" t="str">
        <f t="shared" si="38"/>
        <v>Mel Koth</v>
      </c>
      <c r="M74" s="8" t="str">
        <f t="shared" si="32"/>
        <v/>
      </c>
      <c r="N74" s="8" t="str">
        <f t="shared" si="33"/>
        <v/>
      </c>
      <c r="O74" s="1" t="str">
        <f t="shared" si="34"/>
        <v/>
      </c>
      <c r="P74" s="35" t="str">
        <f t="shared" si="35"/>
        <v/>
      </c>
      <c r="Q74" s="35" t="str">
        <f>IF(D74&lt;=L$4,IF(P74="Y",Q72,Q72-1),"")</f>
        <v/>
      </c>
      <c r="R74" s="6">
        <f>IF(Q74=Q72,0,IF(Q74&gt;0,Q74,1))</f>
        <v>0</v>
      </c>
      <c r="S74" s="6">
        <f>IF(AND(D74&lt;=L$4,P74&lt;&gt;"Y"),IF(N74&lt;VLOOKUP(O74,Runners!A$5:CY$183,S$1,FALSE),IF(Y$2="zero",0,Y$2),0),0)</f>
        <v>0</v>
      </c>
      <c r="T74" s="6">
        <f t="shared" si="36"/>
        <v>0</v>
      </c>
      <c r="U74" s="2"/>
      <c r="V74" s="2" t="str">
        <f>IF(O74&lt;&gt;"",VLOOKUP(O74,Runners!DE$5:DR$183,V$1,FALSE),"")</f>
        <v/>
      </c>
      <c r="W74" s="19" t="str">
        <f t="shared" si="37"/>
        <v/>
      </c>
    </row>
    <row r="75" spans="1:23" x14ac:dyDescent="0.25">
      <c r="A75" s="1" t="s">
        <v>163</v>
      </c>
      <c r="C75" s="3">
        <v>1.5972222222222221E-2</v>
      </c>
      <c r="D75" s="6">
        <f t="shared" si="20"/>
        <v>72</v>
      </c>
      <c r="E75" s="2"/>
      <c r="F75" s="2">
        <f t="shared" si="23"/>
        <v>0</v>
      </c>
      <c r="J75" s="1" t="str">
        <f t="shared" si="38"/>
        <v>Michael Hall</v>
      </c>
      <c r="M75" s="8" t="str">
        <f t="shared" si="32"/>
        <v/>
      </c>
      <c r="N75" s="8" t="str">
        <f t="shared" si="33"/>
        <v/>
      </c>
      <c r="O75" s="1" t="str">
        <f t="shared" si="34"/>
        <v/>
      </c>
      <c r="P75" s="35" t="str">
        <f t="shared" si="35"/>
        <v/>
      </c>
      <c r="Q75" s="35" t="str">
        <f t="shared" si="39"/>
        <v/>
      </c>
      <c r="R75" s="6">
        <f t="shared" si="40"/>
        <v>0</v>
      </c>
      <c r="S75" s="6">
        <f>IF(AND(D75&lt;=L$4,P75&lt;&gt;"Y"),IF(N75&lt;VLOOKUP(O75,Runners!A$5:CY$183,S$1,FALSE),IF(Y$2="zero",0,Y$2),0),0)</f>
        <v>0</v>
      </c>
      <c r="T75" s="6">
        <f t="shared" si="36"/>
        <v>0</v>
      </c>
      <c r="U75" s="2"/>
      <c r="V75" s="2" t="str">
        <f>IF(O75&lt;&gt;"",VLOOKUP(O75,Runners!DE$5:DR$183,V$1,FALSE),"")</f>
        <v/>
      </c>
      <c r="W75" s="19" t="str">
        <f t="shared" si="37"/>
        <v/>
      </c>
    </row>
    <row r="76" spans="1:23" x14ac:dyDescent="0.25">
      <c r="A76" s="1" t="s">
        <v>186</v>
      </c>
      <c r="C76" s="3">
        <v>1.4930555555555556E-2</v>
      </c>
      <c r="D76" s="6">
        <f t="shared" si="20"/>
        <v>73</v>
      </c>
      <c r="E76" s="2"/>
      <c r="F76" s="2">
        <f t="shared" si="23"/>
        <v>0</v>
      </c>
      <c r="J76" s="1" t="str">
        <f t="shared" si="38"/>
        <v>Michelle Chadwick</v>
      </c>
      <c r="M76" s="8" t="str">
        <f t="shared" si="32"/>
        <v/>
      </c>
      <c r="N76" s="8" t="str">
        <f t="shared" si="33"/>
        <v/>
      </c>
      <c r="O76" s="1" t="str">
        <f t="shared" si="34"/>
        <v/>
      </c>
      <c r="P76" s="35" t="str">
        <f t="shared" si="35"/>
        <v/>
      </c>
      <c r="Q76" s="35" t="str">
        <f t="shared" si="39"/>
        <v/>
      </c>
      <c r="R76" s="6">
        <f t="shared" si="40"/>
        <v>0</v>
      </c>
      <c r="S76" s="6">
        <f>IF(AND(D76&lt;=L$4,P76&lt;&gt;"Y"),IF(N76&lt;VLOOKUP(O76,Runners!A$5:CY$183,S$1,FALSE),IF(Y$2="zero",0,Y$2),0),0)</f>
        <v>0</v>
      </c>
      <c r="T76" s="6">
        <f t="shared" si="36"/>
        <v>0</v>
      </c>
      <c r="U76" s="2"/>
      <c r="V76" s="2" t="str">
        <f>IF(O76&lt;&gt;"",VLOOKUP(O76,Runners!DE$5:DR$183,V$1,FALSE),"")</f>
        <v/>
      </c>
      <c r="W76" s="19" t="str">
        <f t="shared" si="37"/>
        <v/>
      </c>
    </row>
    <row r="77" spans="1:23" x14ac:dyDescent="0.25">
      <c r="A77" s="1" t="s">
        <v>12</v>
      </c>
      <c r="B77" s="3"/>
      <c r="C77" s="3">
        <v>6.076388888888889E-3</v>
      </c>
      <c r="D77" s="6">
        <f t="shared" si="20"/>
        <v>74</v>
      </c>
      <c r="E77" s="2"/>
      <c r="F77" s="2">
        <f t="shared" si="23"/>
        <v>0</v>
      </c>
      <c r="J77" s="1" t="str">
        <f t="shared" si="38"/>
        <v>Michelle Sheridan</v>
      </c>
      <c r="M77" s="8" t="str">
        <f t="shared" si="32"/>
        <v/>
      </c>
      <c r="N77" s="8" t="str">
        <f t="shared" si="33"/>
        <v/>
      </c>
      <c r="O77" s="1" t="str">
        <f t="shared" si="34"/>
        <v/>
      </c>
      <c r="P77" s="35" t="str">
        <f t="shared" si="35"/>
        <v/>
      </c>
      <c r="Q77" s="35" t="str">
        <f t="shared" si="39"/>
        <v/>
      </c>
      <c r="R77" s="6">
        <f t="shared" si="40"/>
        <v>0</v>
      </c>
      <c r="S77" s="6">
        <f>IF(AND(D77&lt;=L$4,P77&lt;&gt;"Y"),IF(N77&lt;VLOOKUP(O77,Runners!A$5:CY$183,S$1,FALSE),IF(Y$2="zero",0,Y$2),0),0)</f>
        <v>0</v>
      </c>
      <c r="T77" s="6">
        <f t="shared" si="36"/>
        <v>0</v>
      </c>
      <c r="U77" s="2"/>
      <c r="V77" s="2" t="str">
        <f>IF(O77&lt;&gt;"",VLOOKUP(O77,Runners!DE$5:DR$183,V$1,FALSE),"")</f>
        <v/>
      </c>
      <c r="W77" s="19" t="str">
        <f t="shared" si="37"/>
        <v/>
      </c>
    </row>
    <row r="78" spans="1:23" x14ac:dyDescent="0.25">
      <c r="A78" s="36" t="s">
        <v>192</v>
      </c>
      <c r="C78" s="3">
        <v>1.2673611111111111E-2</v>
      </c>
      <c r="D78" s="6">
        <f t="shared" si="20"/>
        <v>75</v>
      </c>
      <c r="E78" s="2"/>
      <c r="F78" s="2">
        <f t="shared" si="23"/>
        <v>0</v>
      </c>
      <c r="J78" s="1" t="str">
        <f t="shared" si="38"/>
        <v>Mick Widdop</v>
      </c>
      <c r="M78" s="8" t="str">
        <f t="shared" si="32"/>
        <v/>
      </c>
      <c r="N78" s="8" t="str">
        <f t="shared" si="33"/>
        <v/>
      </c>
      <c r="O78" s="1" t="str">
        <f t="shared" si="34"/>
        <v/>
      </c>
      <c r="P78" s="35" t="str">
        <f t="shared" si="35"/>
        <v/>
      </c>
      <c r="Q78" s="35" t="str">
        <f t="shared" si="39"/>
        <v/>
      </c>
      <c r="R78" s="6">
        <f t="shared" si="40"/>
        <v>0</v>
      </c>
      <c r="S78" s="6">
        <f>IF(AND(D78&lt;=L$4,P78&lt;&gt;"Y"),IF(N78&lt;VLOOKUP(O78,Runners!A$5:CY$183,S$1,FALSE),IF(Y$2="zero",0,Y$2),0),0)</f>
        <v>0</v>
      </c>
      <c r="T78" s="6">
        <f t="shared" si="36"/>
        <v>0</v>
      </c>
      <c r="U78" s="2"/>
      <c r="V78" s="2" t="str">
        <f>IF(O78&lt;&gt;"",VLOOKUP(O78,Runners!DE$5:DR$183,V$1,FALSE),"")</f>
        <v/>
      </c>
      <c r="W78" s="19" t="str">
        <f t="shared" si="37"/>
        <v/>
      </c>
    </row>
    <row r="79" spans="1:23" x14ac:dyDescent="0.25">
      <c r="A79" s="1" t="s">
        <v>46</v>
      </c>
      <c r="B79" s="3"/>
      <c r="C79" s="3">
        <v>2.0659722222222222E-2</v>
      </c>
      <c r="D79" s="6">
        <f t="shared" si="20"/>
        <v>76</v>
      </c>
      <c r="E79" s="2"/>
      <c r="F79" s="2">
        <f t="shared" si="23"/>
        <v>0</v>
      </c>
      <c r="J79" s="1" t="str">
        <f t="shared" si="38"/>
        <v>Mike Toft</v>
      </c>
      <c r="M79" s="8" t="str">
        <f t="shared" si="32"/>
        <v/>
      </c>
      <c r="N79" s="8" t="str">
        <f t="shared" si="33"/>
        <v/>
      </c>
      <c r="O79" s="1" t="str">
        <f t="shared" si="34"/>
        <v/>
      </c>
      <c r="P79" s="35" t="str">
        <f t="shared" si="35"/>
        <v/>
      </c>
      <c r="Q79" s="35" t="str">
        <f t="shared" si="39"/>
        <v/>
      </c>
      <c r="R79" s="6">
        <f t="shared" si="40"/>
        <v>0</v>
      </c>
      <c r="S79" s="6">
        <f>IF(AND(D79&lt;=L$4,P79&lt;&gt;"Y"),IF(N79&lt;VLOOKUP(O79,Runners!A$5:CY$183,S$1,FALSE),IF(Y$2="zero",0,Y$2),0),0)</f>
        <v>0</v>
      </c>
      <c r="T79" s="6">
        <f t="shared" si="36"/>
        <v>0</v>
      </c>
      <c r="U79" s="2"/>
      <c r="V79" s="2" t="str">
        <f>IF(O79&lt;&gt;"",VLOOKUP(O79,Runners!DE$5:DR$183,V$1,FALSE),"")</f>
        <v/>
      </c>
      <c r="W79" s="19" t="str">
        <f t="shared" si="37"/>
        <v/>
      </c>
    </row>
    <row r="80" spans="1:23" x14ac:dyDescent="0.25">
      <c r="A80" s="1" t="s">
        <v>185</v>
      </c>
      <c r="C80" s="3">
        <v>1.579861111111111E-2</v>
      </c>
      <c r="D80" s="6">
        <f t="shared" si="20"/>
        <v>77</v>
      </c>
      <c r="E80" s="2"/>
      <c r="F80" s="2">
        <f t="shared" si="23"/>
        <v>0</v>
      </c>
      <c r="J80" s="1" t="str">
        <f t="shared" si="38"/>
        <v>Morgan Pritchard</v>
      </c>
      <c r="M80" s="8" t="str">
        <f t="shared" si="32"/>
        <v/>
      </c>
      <c r="N80" s="8" t="str">
        <f t="shared" si="33"/>
        <v/>
      </c>
      <c r="O80" s="1" t="str">
        <f t="shared" si="34"/>
        <v/>
      </c>
      <c r="P80" s="35" t="str">
        <f t="shared" si="35"/>
        <v/>
      </c>
      <c r="Q80" s="35" t="str">
        <f t="shared" si="39"/>
        <v/>
      </c>
      <c r="R80" s="6">
        <f t="shared" si="40"/>
        <v>0</v>
      </c>
      <c r="S80" s="6">
        <f>IF(AND(D80&lt;=L$4,P80&lt;&gt;"Y"),IF(N80&lt;VLOOKUP(O80,Runners!A$5:CY$183,S$1,FALSE),IF(Y$2="zero",0,Y$2),0),0)</f>
        <v>0</v>
      </c>
      <c r="T80" s="6">
        <f t="shared" si="36"/>
        <v>0</v>
      </c>
      <c r="U80" s="2"/>
      <c r="V80" s="2" t="str">
        <f>IF(O80&lt;&gt;"",VLOOKUP(O80,Runners!DE$5:DR$183,V$1,FALSE),"")</f>
        <v/>
      </c>
      <c r="W80" s="19" t="str">
        <f t="shared" si="37"/>
        <v/>
      </c>
    </row>
    <row r="81" spans="1:23" x14ac:dyDescent="0.25">
      <c r="A81" s="1" t="s">
        <v>144</v>
      </c>
      <c r="C81" s="3">
        <v>1.6145833333333335E-2</v>
      </c>
      <c r="D81" s="6">
        <f t="shared" si="20"/>
        <v>78</v>
      </c>
      <c r="E81" s="2"/>
      <c r="F81" s="2">
        <f t="shared" si="23"/>
        <v>0</v>
      </c>
      <c r="J81" s="1" t="str">
        <f t="shared" si="38"/>
        <v>Neil Bayton-Roberts</v>
      </c>
      <c r="M81" s="8" t="str">
        <f t="shared" si="32"/>
        <v/>
      </c>
      <c r="N81" s="8" t="str">
        <f t="shared" si="33"/>
        <v/>
      </c>
      <c r="O81" s="1" t="str">
        <f t="shared" si="34"/>
        <v/>
      </c>
      <c r="P81" s="35" t="str">
        <f t="shared" si="35"/>
        <v/>
      </c>
      <c r="Q81" s="35" t="str">
        <f t="shared" si="39"/>
        <v/>
      </c>
      <c r="R81" s="6">
        <f t="shared" si="40"/>
        <v>0</v>
      </c>
      <c r="S81" s="6">
        <f>IF(AND(D81&lt;=L$4,P81&lt;&gt;"Y"),IF(N81&lt;VLOOKUP(O81,Runners!A$5:CY$183,S$1,FALSE),IF(Y$2="zero",0,Y$2),0),0)</f>
        <v>0</v>
      </c>
      <c r="T81" s="6">
        <f t="shared" si="36"/>
        <v>0</v>
      </c>
      <c r="U81" s="2"/>
      <c r="V81" s="2" t="str">
        <f>IF(O81&lt;&gt;"",VLOOKUP(O81,Runners!DE$5:DR$183,V$1,FALSE),"")</f>
        <v/>
      </c>
      <c r="W81" s="19" t="str">
        <f t="shared" si="37"/>
        <v/>
      </c>
    </row>
    <row r="82" spans="1:23" x14ac:dyDescent="0.25">
      <c r="A82" s="1" t="s">
        <v>8</v>
      </c>
      <c r="C82" s="3">
        <v>1.2847222222222222E-2</v>
      </c>
      <c r="D82" s="6">
        <f t="shared" si="20"/>
        <v>79</v>
      </c>
      <c r="E82" s="2"/>
      <c r="F82" s="2">
        <f t="shared" si="23"/>
        <v>0</v>
      </c>
      <c r="J82" s="1" t="str">
        <f t="shared" si="38"/>
        <v>Neil Tate</v>
      </c>
      <c r="M82" s="8" t="str">
        <f t="shared" si="32"/>
        <v/>
      </c>
      <c r="N82" s="8" t="str">
        <f t="shared" si="33"/>
        <v/>
      </c>
      <c r="O82" s="1" t="str">
        <f t="shared" si="34"/>
        <v/>
      </c>
      <c r="P82" s="35" t="str">
        <f t="shared" si="35"/>
        <v/>
      </c>
      <c r="Q82" s="35" t="str">
        <f t="shared" si="39"/>
        <v/>
      </c>
      <c r="R82" s="6">
        <f t="shared" si="40"/>
        <v>0</v>
      </c>
      <c r="S82" s="6">
        <f>IF(AND(D82&lt;=L$4,P82&lt;&gt;"Y"),IF(N82&lt;VLOOKUP(O82,Runners!A$5:CY$183,S$1,FALSE),IF(Y$2="zero",0,Y$2),0),0)</f>
        <v>0</v>
      </c>
      <c r="T82" s="6">
        <f t="shared" si="36"/>
        <v>0</v>
      </c>
      <c r="U82" s="2"/>
      <c r="V82" s="2" t="str">
        <f>IF(O82&lt;&gt;"",VLOOKUP(O82,Runners!DE$5:DR$183,V$1,FALSE),"")</f>
        <v/>
      </c>
      <c r="W82" s="19" t="str">
        <f t="shared" si="37"/>
        <v/>
      </c>
    </row>
    <row r="83" spans="1:23" x14ac:dyDescent="0.25">
      <c r="A83" s="1" t="s">
        <v>28</v>
      </c>
      <c r="C83" s="3">
        <v>1.3020833333333334E-2</v>
      </c>
      <c r="D83" s="6">
        <f t="shared" si="20"/>
        <v>80</v>
      </c>
      <c r="E83" s="2"/>
      <c r="F83" s="2">
        <f t="shared" si="23"/>
        <v>0</v>
      </c>
      <c r="J83" s="1" t="str">
        <f t="shared" si="38"/>
        <v>Nigel Simpkin</v>
      </c>
      <c r="M83" s="8" t="str">
        <f t="shared" si="32"/>
        <v/>
      </c>
      <c r="N83" s="8" t="str">
        <f t="shared" si="33"/>
        <v/>
      </c>
      <c r="O83" s="1" t="str">
        <f t="shared" si="34"/>
        <v/>
      </c>
      <c r="P83" s="35" t="str">
        <f t="shared" si="35"/>
        <v/>
      </c>
      <c r="Q83" s="35" t="str">
        <f t="shared" si="39"/>
        <v/>
      </c>
      <c r="R83" s="6">
        <f t="shared" si="40"/>
        <v>0</v>
      </c>
      <c r="S83" s="6">
        <f>IF(AND(D83&lt;=L$4,P83&lt;&gt;"Y"),IF(N83&lt;VLOOKUP(O83,Runners!A$5:CY$183,S$1,FALSE),IF(Y$2="zero",0,Y$2),0),0)</f>
        <v>0</v>
      </c>
      <c r="T83" s="6">
        <f t="shared" si="36"/>
        <v>0</v>
      </c>
      <c r="U83" s="2"/>
      <c r="V83" s="2" t="str">
        <f>IF(O83&lt;&gt;"",VLOOKUP(O83,Runners!DE$5:DR$183,V$1,FALSE),"")</f>
        <v/>
      </c>
      <c r="W83" s="19" t="str">
        <f t="shared" si="37"/>
        <v/>
      </c>
    </row>
    <row r="84" spans="1:23" x14ac:dyDescent="0.25">
      <c r="A84" s="1" t="s">
        <v>166</v>
      </c>
      <c r="C84" s="3">
        <v>1.5625E-2</v>
      </c>
      <c r="D84" s="6">
        <f t="shared" si="20"/>
        <v>81</v>
      </c>
      <c r="E84" s="2"/>
      <c r="F84" s="2">
        <f t="shared" si="23"/>
        <v>0</v>
      </c>
      <c r="J84" s="1" t="str">
        <f t="shared" si="38"/>
        <v>Oliver Thomson</v>
      </c>
      <c r="M84" s="8" t="str">
        <f t="shared" si="32"/>
        <v/>
      </c>
      <c r="N84" s="8" t="str">
        <f t="shared" si="33"/>
        <v/>
      </c>
      <c r="O84" s="1" t="str">
        <f t="shared" si="34"/>
        <v/>
      </c>
      <c r="P84" s="35" t="str">
        <f t="shared" si="35"/>
        <v/>
      </c>
      <c r="Q84" s="35" t="str">
        <f t="shared" si="39"/>
        <v/>
      </c>
      <c r="R84" s="6">
        <f t="shared" si="40"/>
        <v>0</v>
      </c>
      <c r="S84" s="6">
        <f>IF(AND(D84&lt;=L$4,P84&lt;&gt;"Y"),IF(N84&lt;VLOOKUP(O84,Runners!A$5:CY$183,S$1,FALSE),IF(Y$2="zero",0,Y$2),0),0)</f>
        <v>0</v>
      </c>
      <c r="T84" s="6">
        <f t="shared" si="36"/>
        <v>0</v>
      </c>
      <c r="U84" s="2"/>
      <c r="V84" s="2" t="str">
        <f>IF(O84&lt;&gt;"",VLOOKUP(O84,Runners!DE$5:DR$183,V$1,FALSE),"")</f>
        <v/>
      </c>
      <c r="W84" s="19" t="str">
        <f t="shared" si="37"/>
        <v/>
      </c>
    </row>
    <row r="85" spans="1:23" x14ac:dyDescent="0.25">
      <c r="A85" s="1" t="s">
        <v>11</v>
      </c>
      <c r="C85" s="3">
        <v>6.076388888888889E-3</v>
      </c>
      <c r="D85" s="6">
        <f t="shared" si="20"/>
        <v>82</v>
      </c>
      <c r="E85" s="2">
        <v>3.6909722222222226E-2</v>
      </c>
      <c r="F85" s="2">
        <f t="shared" si="23"/>
        <v>3.0833333333333338E-2</v>
      </c>
      <c r="J85" s="1" t="str">
        <f t="shared" si="38"/>
        <v>Pam Binns</v>
      </c>
      <c r="M85" s="8" t="str">
        <f t="shared" si="32"/>
        <v/>
      </c>
      <c r="N85" s="8" t="str">
        <f t="shared" si="33"/>
        <v/>
      </c>
      <c r="O85" s="1" t="str">
        <f t="shared" si="34"/>
        <v/>
      </c>
      <c r="P85" s="35" t="str">
        <f t="shared" si="35"/>
        <v/>
      </c>
      <c r="Q85" s="35" t="str">
        <f t="shared" si="39"/>
        <v/>
      </c>
      <c r="R85" s="6">
        <f t="shared" si="40"/>
        <v>0</v>
      </c>
      <c r="S85" s="6">
        <f>IF(AND(D85&lt;=L$4,P85&lt;&gt;"Y"),IF(N85&lt;VLOOKUP(O85,Runners!A$5:CY$183,S$1,FALSE),IF(Y$2="zero",0,Y$2),0),0)</f>
        <v>0</v>
      </c>
      <c r="T85" s="6">
        <f t="shared" si="36"/>
        <v>0</v>
      </c>
      <c r="U85" s="2"/>
      <c r="V85" s="2" t="str">
        <f>IF(O85&lt;&gt;"",VLOOKUP(O85,Runners!DE$5:DR$183,V$1,FALSE),"")</f>
        <v/>
      </c>
      <c r="W85" s="19" t="str">
        <f t="shared" si="37"/>
        <v/>
      </c>
    </row>
    <row r="86" spans="1:23" x14ac:dyDescent="0.25">
      <c r="A86" s="1" t="s">
        <v>24</v>
      </c>
      <c r="B86" s="3"/>
      <c r="C86" s="3">
        <v>1.0590277777777778E-2</v>
      </c>
      <c r="D86" s="6">
        <f t="shared" si="20"/>
        <v>83</v>
      </c>
      <c r="E86" s="2"/>
      <c r="F86" s="2">
        <f t="shared" si="23"/>
        <v>0</v>
      </c>
      <c r="J86" s="1" t="str">
        <f t="shared" si="38"/>
        <v>Pam Hardman</v>
      </c>
      <c r="M86" s="8" t="str">
        <f t="shared" si="32"/>
        <v/>
      </c>
      <c r="N86" s="8" t="str">
        <f t="shared" si="33"/>
        <v/>
      </c>
      <c r="O86" s="1" t="str">
        <f t="shared" si="34"/>
        <v/>
      </c>
      <c r="P86" s="35" t="str">
        <f t="shared" si="35"/>
        <v/>
      </c>
      <c r="Q86" s="35" t="str">
        <f t="shared" si="39"/>
        <v/>
      </c>
      <c r="R86" s="6">
        <f t="shared" si="40"/>
        <v>0</v>
      </c>
      <c r="S86" s="6">
        <f>IF(AND(D86&lt;=L$4,P86&lt;&gt;"Y"),IF(N86&lt;VLOOKUP(O86,Runners!A$5:CY$183,S$1,FALSE),IF(Y$2="zero",0,Y$2),0),0)</f>
        <v>0</v>
      </c>
      <c r="T86" s="6">
        <f t="shared" si="36"/>
        <v>0</v>
      </c>
      <c r="U86" s="2"/>
      <c r="V86" s="2" t="str">
        <f>IF(O86&lt;&gt;"",VLOOKUP(O86,Runners!DE$5:DR$183,V$1,FALSE),"")</f>
        <v/>
      </c>
      <c r="W86" s="19" t="str">
        <f t="shared" si="37"/>
        <v/>
      </c>
    </row>
    <row r="87" spans="1:23" x14ac:dyDescent="0.25">
      <c r="A87" s="1" t="s">
        <v>233</v>
      </c>
      <c r="C87" s="3">
        <v>1.7708333333333333E-2</v>
      </c>
      <c r="D87" s="6">
        <f t="shared" si="20"/>
        <v>84</v>
      </c>
      <c r="E87" s="2"/>
      <c r="F87" s="2">
        <f t="shared" ref="F87" si="47">IF(E87&gt;0,E87-C87,0)</f>
        <v>0</v>
      </c>
      <c r="J87" s="1" t="str">
        <f t="shared" ref="J87" si="48">A87</f>
        <v>Paul McAllister</v>
      </c>
      <c r="M87" s="8" t="str">
        <f t="shared" si="32"/>
        <v/>
      </c>
      <c r="N87" s="8" t="str">
        <f t="shared" si="33"/>
        <v/>
      </c>
      <c r="O87" s="1" t="str">
        <f t="shared" si="34"/>
        <v/>
      </c>
      <c r="P87" s="35" t="str">
        <f t="shared" si="35"/>
        <v/>
      </c>
      <c r="Q87" s="35" t="str">
        <f>IF(D87&lt;=L$4,IF(P87="Y",Q85,Q85-1),"")</f>
        <v/>
      </c>
      <c r="R87" s="6">
        <f>IF(Q87=Q85,0,IF(Q87&gt;0,Q87,1))</f>
        <v>0</v>
      </c>
      <c r="S87" s="6">
        <f>IF(AND(D87&lt;=L$4,P87&lt;&gt;"Y"),IF(N87&lt;VLOOKUP(O87,Runners!A$5:CY$183,S$1,FALSE),IF(Y$2="zero",0,Y$2),0),0)</f>
        <v>0</v>
      </c>
      <c r="T87" s="6">
        <f t="shared" ref="T87" si="49">IF(AND(D87&lt;=L$4,P87&lt;&gt;"Y"),S87+R87,0)</f>
        <v>0</v>
      </c>
      <c r="U87" s="2"/>
      <c r="V87" s="2" t="str">
        <f>IF(O87&lt;&gt;"",VLOOKUP(O87,Runners!DE$5:DR$183,V$1,FALSE),"")</f>
        <v/>
      </c>
      <c r="W87" s="19" t="str">
        <f t="shared" ref="W87" si="50">IF(O87&lt;&gt;"",(V87-N87)/V87,"")</f>
        <v/>
      </c>
    </row>
    <row r="88" spans="1:23" x14ac:dyDescent="0.25">
      <c r="A88" s="1" t="s">
        <v>44</v>
      </c>
      <c r="C88" s="3">
        <v>1.7708333333333333E-2</v>
      </c>
      <c r="D88" s="6">
        <f t="shared" si="20"/>
        <v>85</v>
      </c>
      <c r="E88" s="2"/>
      <c r="F88" s="2">
        <f t="shared" si="23"/>
        <v>0</v>
      </c>
      <c r="J88" s="1" t="str">
        <f t="shared" si="38"/>
        <v>Paul Veevers</v>
      </c>
      <c r="M88" s="8" t="str">
        <f t="shared" si="32"/>
        <v/>
      </c>
      <c r="N88" s="8" t="str">
        <f t="shared" si="33"/>
        <v/>
      </c>
      <c r="O88" s="1" t="str">
        <f t="shared" si="34"/>
        <v/>
      </c>
      <c r="P88" s="35" t="str">
        <f t="shared" si="35"/>
        <v/>
      </c>
      <c r="Q88" s="35" t="str">
        <f>IF(D88&lt;=L$4,IF(P88="Y",Q86,Q86-1),"")</f>
        <v/>
      </c>
      <c r="R88" s="6">
        <f>IF(Q88=Q86,0,IF(Q88&gt;0,Q88,1))</f>
        <v>0</v>
      </c>
      <c r="S88" s="6">
        <f>IF(AND(D88&lt;=L$4,P88&lt;&gt;"Y"),IF(N88&lt;VLOOKUP(O88,Runners!A$5:CY$183,S$1,FALSE),IF(Y$2="zero",0,Y$2),0),0)</f>
        <v>0</v>
      </c>
      <c r="T88" s="6">
        <f t="shared" si="36"/>
        <v>0</v>
      </c>
      <c r="U88" s="2"/>
      <c r="V88" s="2" t="str">
        <f>IF(O88&lt;&gt;"",VLOOKUP(O88,Runners!DE$5:DR$183,V$1,FALSE),"")</f>
        <v/>
      </c>
      <c r="W88" s="19" t="str">
        <f t="shared" si="37"/>
        <v/>
      </c>
    </row>
    <row r="89" spans="1:23" x14ac:dyDescent="0.25">
      <c r="A89" s="1" t="s">
        <v>2</v>
      </c>
      <c r="C89" s="3">
        <v>1.3888888888888888E-2</v>
      </c>
      <c r="D89" s="6">
        <f t="shared" si="20"/>
        <v>86</v>
      </c>
      <c r="E89" s="2"/>
      <c r="F89" s="2">
        <f t="shared" si="23"/>
        <v>0</v>
      </c>
      <c r="J89" s="1" t="str">
        <f t="shared" si="38"/>
        <v>Peter Reid</v>
      </c>
      <c r="M89" s="8" t="str">
        <f t="shared" si="32"/>
        <v/>
      </c>
      <c r="N89" s="8" t="str">
        <f t="shared" si="33"/>
        <v/>
      </c>
      <c r="O89" s="1" t="str">
        <f t="shared" si="34"/>
        <v/>
      </c>
      <c r="P89" s="35" t="str">
        <f t="shared" si="35"/>
        <v/>
      </c>
      <c r="Q89" s="35" t="str">
        <f t="shared" si="39"/>
        <v/>
      </c>
      <c r="R89" s="6">
        <f t="shared" si="40"/>
        <v>0</v>
      </c>
      <c r="S89" s="6">
        <f>IF(AND(D89&lt;=L$4,P89&lt;&gt;"Y"),IF(N89&lt;VLOOKUP(O89,Runners!A$5:CY$183,S$1,FALSE),IF(Y$2="zero",0,Y$2),0),0)</f>
        <v>0</v>
      </c>
      <c r="T89" s="6">
        <f t="shared" si="36"/>
        <v>0</v>
      </c>
      <c r="U89" s="2"/>
      <c r="V89" s="2" t="str">
        <f>IF(O89&lt;&gt;"",VLOOKUP(O89,Runners!DE$5:DR$183,V$1,FALSE),"")</f>
        <v/>
      </c>
      <c r="W89" s="19" t="str">
        <f t="shared" si="37"/>
        <v/>
      </c>
    </row>
    <row r="90" spans="1:23" x14ac:dyDescent="0.25">
      <c r="A90" s="1" t="s">
        <v>156</v>
      </c>
      <c r="C90" s="3">
        <v>1.0763888888888889E-2</v>
      </c>
      <c r="D90" s="6">
        <f t="shared" si="20"/>
        <v>87</v>
      </c>
      <c r="E90" s="2"/>
      <c r="F90" s="2">
        <f t="shared" si="23"/>
        <v>0</v>
      </c>
      <c r="J90" s="1" t="str">
        <f t="shared" si="38"/>
        <v>Peter Thomson</v>
      </c>
      <c r="M90" s="8" t="str">
        <f t="shared" si="32"/>
        <v/>
      </c>
      <c r="N90" s="8" t="str">
        <f t="shared" si="33"/>
        <v/>
      </c>
      <c r="O90" s="1" t="str">
        <f t="shared" si="34"/>
        <v/>
      </c>
      <c r="P90" s="35" t="str">
        <f t="shared" si="35"/>
        <v/>
      </c>
      <c r="Q90" s="35" t="str">
        <f t="shared" si="39"/>
        <v/>
      </c>
      <c r="R90" s="6">
        <f t="shared" si="40"/>
        <v>0</v>
      </c>
      <c r="S90" s="6">
        <f>IF(AND(D90&lt;=L$4,P90&lt;&gt;"Y"),IF(N90&lt;VLOOKUP(O90,Runners!A$5:CY$183,S$1,FALSE),IF(Y$2="zero",0,Y$2),0),0)</f>
        <v>0</v>
      </c>
      <c r="T90" s="6">
        <f t="shared" si="36"/>
        <v>0</v>
      </c>
      <c r="U90" s="2"/>
      <c r="V90" s="2" t="str">
        <f>IF(O90&lt;&gt;"",VLOOKUP(O90,Runners!DE$5:DR$183,V$1,FALSE),"")</f>
        <v/>
      </c>
      <c r="W90" s="19" t="str">
        <f t="shared" si="37"/>
        <v/>
      </c>
    </row>
    <row r="91" spans="1:23" x14ac:dyDescent="0.25">
      <c r="A91" s="1" t="s">
        <v>179</v>
      </c>
      <c r="C91" s="3">
        <v>1.2673611111111111E-2</v>
      </c>
      <c r="D91" s="6">
        <f t="shared" si="20"/>
        <v>88</v>
      </c>
      <c r="E91" s="2"/>
      <c r="F91" s="2">
        <f t="shared" si="23"/>
        <v>0</v>
      </c>
      <c r="J91" s="1" t="str">
        <f t="shared" si="38"/>
        <v>Richard Needham</v>
      </c>
      <c r="M91" s="8" t="str">
        <f t="shared" si="32"/>
        <v/>
      </c>
      <c r="N91" s="8" t="str">
        <f t="shared" si="33"/>
        <v/>
      </c>
      <c r="O91" s="1" t="str">
        <f t="shared" si="34"/>
        <v/>
      </c>
      <c r="P91" s="35" t="str">
        <f t="shared" si="35"/>
        <v/>
      </c>
      <c r="Q91" s="35" t="str">
        <f t="shared" si="39"/>
        <v/>
      </c>
      <c r="R91" s="6">
        <f t="shared" si="40"/>
        <v>0</v>
      </c>
      <c r="S91" s="6">
        <f>IF(AND(D91&lt;=L$4,P91&lt;&gt;"Y"),IF(N91&lt;VLOOKUP(O91,Runners!A$5:CY$183,S$1,FALSE),IF(Y$2="zero",0,Y$2),0),0)</f>
        <v>0</v>
      </c>
      <c r="T91" s="6">
        <f t="shared" si="36"/>
        <v>0</v>
      </c>
      <c r="U91" s="2"/>
      <c r="V91" s="2" t="str">
        <f>IF(O91&lt;&gt;"",VLOOKUP(O91,Runners!DE$5:DR$183,V$1,FALSE),"")</f>
        <v/>
      </c>
      <c r="W91" s="19" t="str">
        <f t="shared" si="37"/>
        <v/>
      </c>
    </row>
    <row r="92" spans="1:23" x14ac:dyDescent="0.25">
      <c r="A92" s="1" t="s">
        <v>21</v>
      </c>
      <c r="C92" s="3">
        <v>1.1979166666666667E-2</v>
      </c>
      <c r="D92" s="6">
        <f t="shared" si="20"/>
        <v>89</v>
      </c>
      <c r="E92" s="2"/>
      <c r="F92" s="2">
        <f t="shared" si="23"/>
        <v>0</v>
      </c>
      <c r="J92" s="1" t="str">
        <f t="shared" si="38"/>
        <v>Richard Storey</v>
      </c>
      <c r="M92" s="8" t="str">
        <f t="shared" si="32"/>
        <v/>
      </c>
      <c r="N92" s="8" t="str">
        <f t="shared" si="33"/>
        <v/>
      </c>
      <c r="O92" s="1" t="str">
        <f t="shared" si="34"/>
        <v/>
      </c>
      <c r="P92" s="35" t="str">
        <f t="shared" si="35"/>
        <v/>
      </c>
      <c r="Q92" s="35" t="str">
        <f t="shared" si="39"/>
        <v/>
      </c>
      <c r="R92" s="6">
        <f t="shared" si="40"/>
        <v>0</v>
      </c>
      <c r="S92" s="6">
        <f>IF(AND(D92&lt;=L$4,P92&lt;&gt;"Y"),IF(N92&lt;VLOOKUP(O92,Runners!A$5:CY$183,S$1,FALSE),IF(Y$2="zero",0,Y$2),0),0)</f>
        <v>0</v>
      </c>
      <c r="T92" s="6">
        <f t="shared" si="36"/>
        <v>0</v>
      </c>
      <c r="U92" s="2"/>
      <c r="V92" s="2" t="str">
        <f>IF(O92&lt;&gt;"",VLOOKUP(O92,Runners!DE$5:DR$183,V$1,FALSE),"")</f>
        <v/>
      </c>
      <c r="W92" s="19" t="str">
        <f t="shared" si="37"/>
        <v/>
      </c>
    </row>
    <row r="93" spans="1:23" x14ac:dyDescent="0.25">
      <c r="A93" s="1" t="s">
        <v>15</v>
      </c>
      <c r="B93" s="3"/>
      <c r="C93" s="3">
        <v>2.0486111111111111E-2</v>
      </c>
      <c r="D93" s="6">
        <f t="shared" si="20"/>
        <v>90</v>
      </c>
      <c r="E93" s="2"/>
      <c r="F93" s="2">
        <f t="shared" si="23"/>
        <v>0</v>
      </c>
      <c r="J93" s="1" t="str">
        <f t="shared" si="38"/>
        <v>Ross McKelvie</v>
      </c>
      <c r="M93" s="8" t="str">
        <f t="shared" si="32"/>
        <v/>
      </c>
      <c r="N93" s="8" t="str">
        <f t="shared" si="33"/>
        <v/>
      </c>
      <c r="O93" s="1" t="str">
        <f t="shared" si="34"/>
        <v/>
      </c>
      <c r="P93" s="35" t="str">
        <f t="shared" si="35"/>
        <v/>
      </c>
      <c r="Q93" s="35" t="str">
        <f t="shared" si="39"/>
        <v/>
      </c>
      <c r="R93" s="6">
        <f t="shared" si="40"/>
        <v>0</v>
      </c>
      <c r="S93" s="6">
        <f>IF(AND(D93&lt;=L$4,P93&lt;&gt;"Y"),IF(N93&lt;VLOOKUP(O93,Runners!A$5:CY$183,S$1,FALSE),IF(Y$2="zero",0,Y$2),0),0)</f>
        <v>0</v>
      </c>
      <c r="T93" s="6">
        <f t="shared" si="36"/>
        <v>0</v>
      </c>
      <c r="U93" s="2"/>
      <c r="V93" s="2" t="str">
        <f>IF(O93&lt;&gt;"",VLOOKUP(O93,Runners!DE$5:DR$183,V$1,FALSE),"")</f>
        <v/>
      </c>
      <c r="W93" s="19" t="str">
        <f t="shared" si="37"/>
        <v/>
      </c>
    </row>
    <row r="94" spans="1:23" x14ac:dyDescent="0.25">
      <c r="A94" s="1" t="s">
        <v>23</v>
      </c>
      <c r="C94" s="3">
        <v>1.1284722222222222E-2</v>
      </c>
      <c r="D94" s="6">
        <f t="shared" si="20"/>
        <v>91</v>
      </c>
      <c r="E94" s="2"/>
      <c r="F94" s="2">
        <f t="shared" si="23"/>
        <v>0</v>
      </c>
      <c r="J94" s="1" t="str">
        <f t="shared" si="38"/>
        <v>Roy Stevens</v>
      </c>
      <c r="M94" s="8" t="str">
        <f t="shared" si="32"/>
        <v/>
      </c>
      <c r="N94" s="8" t="str">
        <f t="shared" si="33"/>
        <v/>
      </c>
      <c r="O94" s="1" t="str">
        <f t="shared" si="34"/>
        <v/>
      </c>
      <c r="P94" s="35" t="str">
        <f t="shared" si="35"/>
        <v/>
      </c>
      <c r="Q94" s="35" t="str">
        <f t="shared" si="39"/>
        <v/>
      </c>
      <c r="R94" s="6">
        <f t="shared" si="40"/>
        <v>0</v>
      </c>
      <c r="S94" s="6">
        <f>IF(AND(D94&lt;=L$4,P94&lt;&gt;"Y"),IF(N94&lt;VLOOKUP(O94,Runners!A$5:CY$183,S$1,FALSE),IF(Y$2="zero",0,Y$2),0),0)</f>
        <v>0</v>
      </c>
      <c r="T94" s="6">
        <f t="shared" si="36"/>
        <v>0</v>
      </c>
      <c r="U94" s="2"/>
      <c r="V94" s="2" t="str">
        <f>IF(O94&lt;&gt;"",VLOOKUP(O94,Runners!DE$5:DR$183,V$1,FALSE),"")</f>
        <v/>
      </c>
      <c r="W94" s="19" t="str">
        <f t="shared" si="37"/>
        <v/>
      </c>
    </row>
    <row r="95" spans="1:23" x14ac:dyDescent="0.25">
      <c r="A95" s="1" t="s">
        <v>45</v>
      </c>
      <c r="B95" s="3"/>
      <c r="C95" s="3">
        <v>8.3333333333333332E-3</v>
      </c>
      <c r="D95" s="6">
        <f t="shared" si="20"/>
        <v>92</v>
      </c>
      <c r="E95" s="2"/>
      <c r="F95" s="2">
        <f t="shared" si="23"/>
        <v>0</v>
      </c>
      <c r="J95" s="1" t="str">
        <f t="shared" si="38"/>
        <v>Ruth Bye</v>
      </c>
      <c r="M95" s="8" t="str">
        <f t="shared" si="32"/>
        <v/>
      </c>
      <c r="N95" s="8" t="str">
        <f t="shared" si="33"/>
        <v/>
      </c>
      <c r="O95" s="1" t="str">
        <f t="shared" si="34"/>
        <v/>
      </c>
      <c r="P95" s="35" t="str">
        <f t="shared" si="35"/>
        <v/>
      </c>
      <c r="Q95" s="35" t="str">
        <f t="shared" si="39"/>
        <v/>
      </c>
      <c r="R95" s="6">
        <f t="shared" si="40"/>
        <v>0</v>
      </c>
      <c r="S95" s="6">
        <f>IF(AND(D95&lt;=L$4,P95&lt;&gt;"Y"),IF(N95&lt;VLOOKUP(O95,Runners!A$5:CY$183,S$1,FALSE),IF(Y$2="zero",0,Y$2),0),0)</f>
        <v>0</v>
      </c>
      <c r="T95" s="6">
        <f t="shared" si="36"/>
        <v>0</v>
      </c>
      <c r="U95" s="2"/>
      <c r="V95" s="2" t="str">
        <f>IF(O95&lt;&gt;"",VLOOKUP(O95,Runners!DE$5:DR$183,V$1,FALSE),"")</f>
        <v/>
      </c>
      <c r="W95" s="19" t="str">
        <f t="shared" si="37"/>
        <v/>
      </c>
    </row>
    <row r="96" spans="1:23" x14ac:dyDescent="0.25">
      <c r="A96" s="1" t="s">
        <v>203</v>
      </c>
      <c r="B96" s="3"/>
      <c r="C96" s="3">
        <v>1.0763888888888889E-2</v>
      </c>
      <c r="D96" s="6">
        <f t="shared" ref="D96:D159" si="51">D95+1</f>
        <v>93</v>
      </c>
      <c r="E96" s="2"/>
      <c r="F96" s="2">
        <f t="shared" si="23"/>
        <v>0</v>
      </c>
      <c r="J96" s="1" t="str">
        <f t="shared" si="38"/>
        <v>Ruth Williams</v>
      </c>
      <c r="M96" s="8" t="str">
        <f t="shared" si="32"/>
        <v/>
      </c>
      <c r="N96" s="8" t="str">
        <f t="shared" si="33"/>
        <v/>
      </c>
      <c r="O96" s="1" t="str">
        <f t="shared" si="34"/>
        <v/>
      </c>
      <c r="P96" s="35" t="str">
        <f t="shared" si="35"/>
        <v/>
      </c>
      <c r="Q96" s="35" t="str">
        <f t="shared" si="39"/>
        <v/>
      </c>
      <c r="R96" s="6">
        <f t="shared" si="40"/>
        <v>0</v>
      </c>
      <c r="S96" s="6">
        <f>IF(AND(D96&lt;=L$4,P96&lt;&gt;"Y"),IF(N96&lt;VLOOKUP(O96,Runners!A$5:CY$183,S$1,FALSE),IF(Y$2="zero",0,Y$2),0),0)</f>
        <v>0</v>
      </c>
      <c r="T96" s="6">
        <f t="shared" si="36"/>
        <v>0</v>
      </c>
      <c r="U96" s="2"/>
      <c r="V96" s="2" t="str">
        <f>IF(O96&lt;&gt;"",VLOOKUP(O96,Runners!DE$5:DR$183,V$1,FALSE),"")</f>
        <v/>
      </c>
      <c r="W96" s="19" t="str">
        <f t="shared" si="37"/>
        <v/>
      </c>
    </row>
    <row r="97" spans="1:23" x14ac:dyDescent="0.25">
      <c r="A97" s="1" t="s">
        <v>168</v>
      </c>
      <c r="B97" s="3"/>
      <c r="C97" s="3">
        <v>4.1666666666666666E-3</v>
      </c>
      <c r="D97" s="6">
        <f t="shared" si="51"/>
        <v>94</v>
      </c>
      <c r="E97" s="2">
        <v>3.7581018518518521E-2</v>
      </c>
      <c r="F97" s="2">
        <f t="shared" si="23"/>
        <v>3.3414351851851855E-2</v>
      </c>
      <c r="J97" s="1" t="str">
        <f t="shared" si="38"/>
        <v>Sarah Cook</v>
      </c>
      <c r="M97" s="8" t="str">
        <f t="shared" si="32"/>
        <v/>
      </c>
      <c r="N97" s="8" t="str">
        <f t="shared" si="33"/>
        <v/>
      </c>
      <c r="O97" s="1" t="str">
        <f t="shared" si="34"/>
        <v/>
      </c>
      <c r="P97" s="35" t="str">
        <f t="shared" si="35"/>
        <v/>
      </c>
      <c r="Q97" s="35" t="str">
        <f t="shared" si="39"/>
        <v/>
      </c>
      <c r="R97" s="6">
        <f t="shared" si="40"/>
        <v>0</v>
      </c>
      <c r="S97" s="6">
        <f>IF(AND(D97&lt;=L$4,P97&lt;&gt;"Y"),IF(N97&lt;VLOOKUP(O97,Runners!A$5:CY$183,S$1,FALSE),IF(Y$2="zero",0,Y$2),0),0)</f>
        <v>0</v>
      </c>
      <c r="T97" s="6">
        <f t="shared" si="36"/>
        <v>0</v>
      </c>
      <c r="U97" s="2"/>
      <c r="V97" s="2" t="str">
        <f>IF(O97&lt;&gt;"",VLOOKUP(O97,Runners!DE$5:DR$183,V$1,FALSE),"")</f>
        <v/>
      </c>
      <c r="W97" s="19" t="str">
        <f t="shared" si="37"/>
        <v/>
      </c>
    </row>
    <row r="98" spans="1:23" x14ac:dyDescent="0.25">
      <c r="A98" s="1" t="s">
        <v>164</v>
      </c>
      <c r="B98" s="3"/>
      <c r="C98" s="3">
        <v>1.0243055555555556E-2</v>
      </c>
      <c r="D98" s="6">
        <f t="shared" si="51"/>
        <v>95</v>
      </c>
      <c r="E98" s="2"/>
      <c r="F98" s="2">
        <f t="shared" si="23"/>
        <v>0</v>
      </c>
      <c r="J98" s="1" t="str">
        <f t="shared" si="38"/>
        <v>Simon Smith</v>
      </c>
      <c r="M98" s="8" t="str">
        <f t="shared" si="32"/>
        <v/>
      </c>
      <c r="N98" s="8" t="str">
        <f t="shared" si="33"/>
        <v/>
      </c>
      <c r="O98" s="1" t="str">
        <f t="shared" si="34"/>
        <v/>
      </c>
      <c r="P98" s="35" t="str">
        <f t="shared" si="35"/>
        <v/>
      </c>
      <c r="Q98" s="35" t="str">
        <f t="shared" si="39"/>
        <v/>
      </c>
      <c r="R98" s="6">
        <f t="shared" si="40"/>
        <v>0</v>
      </c>
      <c r="S98" s="6">
        <f>IF(AND(D98&lt;=L$4,P98&lt;&gt;"Y"),IF(N98&lt;VLOOKUP(O98,Runners!A$5:CY$183,S$1,FALSE),IF(Y$2="zero",0,Y$2),0),0)</f>
        <v>0</v>
      </c>
      <c r="T98" s="6">
        <f t="shared" si="36"/>
        <v>0</v>
      </c>
      <c r="U98" s="2"/>
      <c r="V98" s="2" t="str">
        <f>IF(O98&lt;&gt;"",VLOOKUP(O98,Runners!DE$5:DR$183,V$1,FALSE),"")</f>
        <v/>
      </c>
      <c r="W98" s="19" t="str">
        <f t="shared" si="37"/>
        <v/>
      </c>
    </row>
    <row r="99" spans="1:23" x14ac:dyDescent="0.25">
      <c r="A99" s="1" t="s">
        <v>193</v>
      </c>
      <c r="C99" s="3">
        <v>1.3020833333333334E-2</v>
      </c>
      <c r="D99" s="6">
        <f t="shared" si="51"/>
        <v>96</v>
      </c>
      <c r="E99" s="2"/>
      <c r="F99" s="2">
        <f t="shared" si="23"/>
        <v>0</v>
      </c>
      <c r="J99" s="1" t="str">
        <f t="shared" si="38"/>
        <v>Stephen Wise</v>
      </c>
      <c r="M99" s="8" t="str">
        <f t="shared" ref="M99:M130" si="52">IF(D99&lt;=L$4,SMALL(E$4:E$207,D99),"")</f>
        <v/>
      </c>
      <c r="N99" s="8" t="str">
        <f t="shared" ref="N99:N130" si="53">IF(D99&lt;=L$4,VLOOKUP(M99,E$4:F$207,2,FALSE),"")</f>
        <v/>
      </c>
      <c r="O99" s="1" t="str">
        <f t="shared" ref="O99:O130" si="54">IF(D99&lt;=L$4,VLOOKUP(M99,E$4:J$207,6,FALSE),"")</f>
        <v/>
      </c>
      <c r="P99" s="35" t="str">
        <f t="shared" ref="P99:P130" si="55">IF(D99&lt;=L$4,VLOOKUP(O99,A$4:B$207,2,FALSE),"")</f>
        <v/>
      </c>
      <c r="Q99" s="35" t="str">
        <f t="shared" si="39"/>
        <v/>
      </c>
      <c r="R99" s="6">
        <f t="shared" si="40"/>
        <v>0</v>
      </c>
      <c r="S99" s="6">
        <f>IF(AND(D99&lt;=L$4,P99&lt;&gt;"Y"),IF(N99&lt;VLOOKUP(O99,Runners!A$5:CY$183,S$1,FALSE),IF(Y$2="zero",0,Y$2),0),0)</f>
        <v>0</v>
      </c>
      <c r="T99" s="6">
        <f t="shared" si="36"/>
        <v>0</v>
      </c>
      <c r="U99" s="2"/>
      <c r="V99" s="2" t="str">
        <f>IF(O99&lt;&gt;"",VLOOKUP(O99,Runners!DE$5:DR$183,V$1,FALSE),"")</f>
        <v/>
      </c>
      <c r="W99" s="19" t="str">
        <f t="shared" si="37"/>
        <v/>
      </c>
    </row>
    <row r="100" spans="1:23" x14ac:dyDescent="0.25">
      <c r="A100" s="1" t="s">
        <v>4</v>
      </c>
      <c r="C100" s="3">
        <v>9.5486111111111119E-3</v>
      </c>
      <c r="D100" s="6">
        <f t="shared" si="51"/>
        <v>97</v>
      </c>
      <c r="E100" s="2">
        <v>3.4641203703703702E-2</v>
      </c>
      <c r="F100" s="2">
        <f t="shared" si="23"/>
        <v>2.509259259259259E-2</v>
      </c>
      <c r="J100" s="1" t="str">
        <f t="shared" si="38"/>
        <v>Sue Hawitt</v>
      </c>
      <c r="M100" s="8" t="str">
        <f t="shared" si="52"/>
        <v/>
      </c>
      <c r="N100" s="8" t="str">
        <f t="shared" si="53"/>
        <v/>
      </c>
      <c r="O100" s="1" t="str">
        <f t="shared" si="54"/>
        <v/>
      </c>
      <c r="P100" s="35" t="str">
        <f t="shared" si="55"/>
        <v/>
      </c>
      <c r="Q100" s="35" t="str">
        <f t="shared" si="39"/>
        <v/>
      </c>
      <c r="R100" s="6">
        <f t="shared" si="40"/>
        <v>0</v>
      </c>
      <c r="S100" s="6">
        <f>IF(AND(D100&lt;=L$4,P100&lt;&gt;"Y"),IF(N100&lt;VLOOKUP(O100,Runners!A$5:CY$183,S$1,FALSE),IF(Y$2="zero",0,Y$2),0),0)</f>
        <v>0</v>
      </c>
      <c r="T100" s="6">
        <f t="shared" si="36"/>
        <v>0</v>
      </c>
      <c r="U100" s="2"/>
      <c r="V100" s="2" t="str">
        <f>IF(O100&lt;&gt;"",VLOOKUP(O100,Runners!DE$5:DR$183,V$1,FALSE),"")</f>
        <v/>
      </c>
      <c r="W100" s="19" t="str">
        <f t="shared" si="37"/>
        <v/>
      </c>
    </row>
    <row r="101" spans="1:23" x14ac:dyDescent="0.25">
      <c r="A101" s="1" t="s">
        <v>153</v>
      </c>
      <c r="C101" s="3">
        <v>5.7291666666666663E-3</v>
      </c>
      <c r="D101" s="6">
        <f t="shared" si="51"/>
        <v>98</v>
      </c>
      <c r="E101" s="2"/>
      <c r="F101" s="2">
        <f t="shared" si="23"/>
        <v>0</v>
      </c>
      <c r="J101" s="1" t="str">
        <f t="shared" si="38"/>
        <v>Sue Henry</v>
      </c>
      <c r="M101" s="8" t="str">
        <f t="shared" si="52"/>
        <v/>
      </c>
      <c r="N101" s="8" t="str">
        <f t="shared" si="53"/>
        <v/>
      </c>
      <c r="O101" s="1" t="str">
        <f t="shared" si="54"/>
        <v/>
      </c>
      <c r="P101" s="35" t="str">
        <f t="shared" si="55"/>
        <v/>
      </c>
      <c r="Q101" s="35" t="str">
        <f t="shared" si="39"/>
        <v/>
      </c>
      <c r="R101" s="6">
        <f t="shared" si="40"/>
        <v>0</v>
      </c>
      <c r="S101" s="6">
        <f>IF(AND(D101&lt;=L$4,P101&lt;&gt;"Y"),IF(N101&lt;VLOOKUP(O101,Runners!A$5:CY$183,S$1,FALSE),IF(Y$2="zero",0,Y$2),0),0)</f>
        <v>0</v>
      </c>
      <c r="T101" s="6">
        <f t="shared" si="36"/>
        <v>0</v>
      </c>
      <c r="U101" s="2"/>
      <c r="V101" s="2" t="str">
        <f>IF(O101&lt;&gt;"",VLOOKUP(O101,Runners!DE$5:DR$183,V$1,FALSE),"")</f>
        <v/>
      </c>
      <c r="W101" s="19" t="str">
        <f t="shared" si="37"/>
        <v/>
      </c>
    </row>
    <row r="102" spans="1:23" x14ac:dyDescent="0.25">
      <c r="A102" s="1" t="s">
        <v>20</v>
      </c>
      <c r="C102" s="3">
        <v>5.9027777777777776E-3</v>
      </c>
      <c r="D102" s="6">
        <f t="shared" si="51"/>
        <v>99</v>
      </c>
      <c r="E102" s="2"/>
      <c r="F102" s="2">
        <f t="shared" si="23"/>
        <v>0</v>
      </c>
      <c r="J102" s="1" t="str">
        <f t="shared" si="38"/>
        <v>Sylvia Gittins</v>
      </c>
      <c r="M102" s="8" t="str">
        <f t="shared" si="52"/>
        <v/>
      </c>
      <c r="N102" s="8" t="str">
        <f t="shared" si="53"/>
        <v/>
      </c>
      <c r="O102" s="1" t="str">
        <f t="shared" si="54"/>
        <v/>
      </c>
      <c r="P102" s="35" t="str">
        <f t="shared" si="55"/>
        <v/>
      </c>
      <c r="Q102" s="35" t="str">
        <f t="shared" si="39"/>
        <v/>
      </c>
      <c r="R102" s="6">
        <f t="shared" si="40"/>
        <v>0</v>
      </c>
      <c r="S102" s="6">
        <f>IF(AND(D102&lt;=L$4,P102&lt;&gt;"Y"),IF(N102&lt;VLOOKUP(O102,Runners!A$5:CY$183,S$1,FALSE),IF(Y$2="zero",0,Y$2),0),0)</f>
        <v>0</v>
      </c>
      <c r="T102" s="6">
        <f t="shared" si="36"/>
        <v>0</v>
      </c>
      <c r="U102" s="2"/>
      <c r="V102" s="2" t="str">
        <f>IF(O102&lt;&gt;"",VLOOKUP(O102,Runners!DE$5:DR$183,V$1,FALSE),"")</f>
        <v/>
      </c>
      <c r="W102" s="19" t="str">
        <f t="shared" si="37"/>
        <v/>
      </c>
    </row>
    <row r="103" spans="1:23" x14ac:dyDescent="0.25">
      <c r="A103" s="1" t="s">
        <v>175</v>
      </c>
      <c r="C103" s="3">
        <v>1.1631944444444445E-2</v>
      </c>
      <c r="D103" s="6">
        <f t="shared" si="51"/>
        <v>100</v>
      </c>
      <c r="E103" s="2"/>
      <c r="F103" s="2">
        <f t="shared" si="23"/>
        <v>0</v>
      </c>
      <c r="J103" s="1" t="str">
        <f t="shared" si="38"/>
        <v>Terri Eccles</v>
      </c>
      <c r="M103" s="8" t="str">
        <f t="shared" si="52"/>
        <v/>
      </c>
      <c r="N103" s="8" t="str">
        <f t="shared" si="53"/>
        <v/>
      </c>
      <c r="O103" s="1" t="str">
        <f t="shared" si="54"/>
        <v/>
      </c>
      <c r="P103" s="35" t="str">
        <f t="shared" si="55"/>
        <v/>
      </c>
      <c r="Q103" s="35" t="str">
        <f t="shared" si="39"/>
        <v/>
      </c>
      <c r="R103" s="6">
        <f t="shared" si="40"/>
        <v>0</v>
      </c>
      <c r="S103" s="6">
        <f>IF(AND(D103&lt;=L$4,P103&lt;&gt;"Y"),IF(N103&lt;VLOOKUP(O103,Runners!A$5:CY$183,S$1,FALSE),IF(Y$2="zero",0,Y$2),0),0)</f>
        <v>0</v>
      </c>
      <c r="T103" s="6">
        <f t="shared" si="36"/>
        <v>0</v>
      </c>
      <c r="U103" s="2"/>
      <c r="V103" s="2" t="str">
        <f>IF(O103&lt;&gt;"",VLOOKUP(O103,Runners!DE$5:DR$183,V$1,FALSE),"")</f>
        <v/>
      </c>
      <c r="W103" s="19" t="str">
        <f t="shared" si="37"/>
        <v/>
      </c>
    </row>
    <row r="104" spans="1:23" x14ac:dyDescent="0.25">
      <c r="A104" s="1" t="s">
        <v>0</v>
      </c>
      <c r="C104" s="3">
        <v>1.8055555555555554E-2</v>
      </c>
      <c r="D104" s="6">
        <f t="shared" si="51"/>
        <v>101</v>
      </c>
      <c r="E104" s="2"/>
      <c r="F104" s="2">
        <f t="shared" si="23"/>
        <v>0</v>
      </c>
      <c r="J104" s="1" t="str">
        <f t="shared" si="38"/>
        <v>Tom Howarth</v>
      </c>
      <c r="M104" s="8" t="str">
        <f t="shared" si="52"/>
        <v/>
      </c>
      <c r="N104" s="8" t="str">
        <f t="shared" si="53"/>
        <v/>
      </c>
      <c r="O104" s="1" t="str">
        <f t="shared" si="54"/>
        <v/>
      </c>
      <c r="P104" s="35" t="str">
        <f t="shared" si="55"/>
        <v/>
      </c>
      <c r="Q104" s="35" t="str">
        <f t="shared" si="39"/>
        <v/>
      </c>
      <c r="R104" s="6">
        <f t="shared" si="40"/>
        <v>0</v>
      </c>
      <c r="S104" s="6">
        <f>IF(AND(D104&lt;=L$4,P104&lt;&gt;"Y"),IF(N104&lt;VLOOKUP(O104,Runners!A$5:CY$183,S$1,FALSE),IF(Y$2="zero",0,Y$2),0),0)</f>
        <v>0</v>
      </c>
      <c r="T104" s="6">
        <f t="shared" si="36"/>
        <v>0</v>
      </c>
      <c r="U104" s="2"/>
      <c r="V104" s="2" t="str">
        <f>IF(O104&lt;&gt;"",VLOOKUP(O104,Runners!DE$5:DR$183,V$1,FALSE),"")</f>
        <v/>
      </c>
      <c r="W104" s="19" t="str">
        <f t="shared" si="37"/>
        <v/>
      </c>
    </row>
    <row r="105" spans="1:23" x14ac:dyDescent="0.25">
      <c r="A105" s="1" t="s">
        <v>149</v>
      </c>
      <c r="C105" s="3">
        <v>7.9861111111111105E-3</v>
      </c>
      <c r="D105" s="6">
        <f t="shared" si="51"/>
        <v>102</v>
      </c>
      <c r="E105" s="2"/>
      <c r="F105" s="2">
        <f t="shared" si="23"/>
        <v>0</v>
      </c>
      <c r="J105" s="1" t="str">
        <f t="shared" si="38"/>
        <v>Trevor Roberts</v>
      </c>
      <c r="M105" s="8" t="str">
        <f t="shared" si="52"/>
        <v/>
      </c>
      <c r="N105" s="8" t="str">
        <f t="shared" si="53"/>
        <v/>
      </c>
      <c r="O105" s="1" t="str">
        <f t="shared" si="54"/>
        <v/>
      </c>
      <c r="P105" s="35" t="str">
        <f t="shared" si="55"/>
        <v/>
      </c>
      <c r="Q105" s="35" t="str">
        <f t="shared" si="39"/>
        <v/>
      </c>
      <c r="R105" s="6">
        <f t="shared" si="40"/>
        <v>0</v>
      </c>
      <c r="S105" s="6">
        <f>IF(AND(D105&lt;=L$4,P105&lt;&gt;"Y"),IF(N105&lt;VLOOKUP(O105,Runners!A$5:CY$183,S$1,FALSE),IF(Y$2="zero",0,Y$2),0),0)</f>
        <v>0</v>
      </c>
      <c r="T105" s="6">
        <f t="shared" si="36"/>
        <v>0</v>
      </c>
      <c r="U105" s="2"/>
      <c r="V105" s="2" t="str">
        <f>IF(O105&lt;&gt;"",VLOOKUP(O105,Runners!DE$5:DR$183,V$1,FALSE),"")</f>
        <v/>
      </c>
      <c r="W105" s="19" t="str">
        <f t="shared" si="37"/>
        <v/>
      </c>
    </row>
    <row r="106" spans="1:23" x14ac:dyDescent="0.25">
      <c r="A106" s="1" t="s">
        <v>194</v>
      </c>
      <c r="C106" s="3">
        <v>7.9861111111111105E-3</v>
      </c>
      <c r="D106" s="6">
        <f t="shared" si="51"/>
        <v>103</v>
      </c>
      <c r="E106" s="2"/>
      <c r="F106" s="2">
        <f t="shared" si="23"/>
        <v>0</v>
      </c>
      <c r="J106" s="1" t="str">
        <f t="shared" ref="J106:J131" si="56">A106</f>
        <v>Vicki Richardson</v>
      </c>
      <c r="M106" s="8" t="str">
        <f t="shared" si="52"/>
        <v/>
      </c>
      <c r="N106" s="8" t="str">
        <f t="shared" si="53"/>
        <v/>
      </c>
      <c r="O106" s="1" t="str">
        <f t="shared" si="54"/>
        <v/>
      </c>
      <c r="P106" s="35" t="str">
        <f t="shared" si="55"/>
        <v/>
      </c>
      <c r="Q106" s="35" t="str">
        <f t="shared" ref="Q106:Q131" si="57">IF(D106&lt;=L$4,IF(P106="Y",Q105,Q105-1),"")</f>
        <v/>
      </c>
      <c r="R106" s="6">
        <f t="shared" ref="R106:R131" si="58">IF(Q106=Q105,0,IF(Q106&gt;0,Q106,1))</f>
        <v>0</v>
      </c>
      <c r="S106" s="6">
        <f>IF(AND(D106&lt;=L$4,P106&lt;&gt;"Y"),IF(N106&lt;VLOOKUP(O106,Runners!A$5:CY$183,S$1,FALSE),IF(Y$2="zero",0,Y$2),0),0)</f>
        <v>0</v>
      </c>
      <c r="T106" s="6">
        <f t="shared" ref="T106:T131" si="59">IF(AND(D106&lt;=L$4,P106&lt;&gt;"Y"),S106+R106,0)</f>
        <v>0</v>
      </c>
      <c r="U106" s="2"/>
      <c r="V106" s="2" t="str">
        <f>IF(O106&lt;&gt;"",VLOOKUP(O106,Runners!DE$5:DR$183,V$1,FALSE),"")</f>
        <v/>
      </c>
      <c r="W106" s="19" t="str">
        <f t="shared" ref="W106:W131" si="60">IF(O106&lt;&gt;"",(V106-N106)/V106,"")</f>
        <v/>
      </c>
    </row>
    <row r="107" spans="1:23" x14ac:dyDescent="0.25">
      <c r="A107" s="1" t="s">
        <v>205</v>
      </c>
      <c r="C107" s="3">
        <v>7.9861111111111105E-3</v>
      </c>
      <c r="D107" s="6">
        <f t="shared" si="51"/>
        <v>104</v>
      </c>
      <c r="E107" s="2"/>
      <c r="F107" s="2">
        <f t="shared" si="23"/>
        <v>0</v>
      </c>
      <c r="J107" s="1" t="str">
        <f t="shared" si="56"/>
        <v>Xavia Cooper</v>
      </c>
      <c r="M107" s="8" t="str">
        <f t="shared" si="52"/>
        <v/>
      </c>
      <c r="N107" s="8" t="str">
        <f t="shared" si="53"/>
        <v/>
      </c>
      <c r="O107" s="1" t="str">
        <f t="shared" si="54"/>
        <v/>
      </c>
      <c r="P107" s="35" t="str">
        <f t="shared" si="55"/>
        <v/>
      </c>
      <c r="Q107" s="35" t="str">
        <f t="shared" si="57"/>
        <v/>
      </c>
      <c r="R107" s="6">
        <f t="shared" si="58"/>
        <v>0</v>
      </c>
      <c r="S107" s="6">
        <f>IF(AND(D107&lt;=L$4,P107&lt;&gt;"Y"),IF(N107&lt;VLOOKUP(O107,Runners!A$5:CY$183,S$1,FALSE),IF(Y$2="zero",0,Y$2),0),0)</f>
        <v>0</v>
      </c>
      <c r="T107" s="6">
        <f t="shared" si="59"/>
        <v>0</v>
      </c>
      <c r="U107" s="2"/>
      <c r="V107" s="2" t="str">
        <f>IF(O107&lt;&gt;"",VLOOKUP(O107,Runners!DE$5:DR$183,V$1,FALSE),"")</f>
        <v/>
      </c>
      <c r="W107" s="19" t="str">
        <f t="shared" si="60"/>
        <v/>
      </c>
    </row>
    <row r="108" spans="1:23" x14ac:dyDescent="0.25">
      <c r="B108" s="3"/>
      <c r="C108" s="3"/>
      <c r="D108" s="6">
        <f t="shared" si="51"/>
        <v>105</v>
      </c>
      <c r="E108" s="2"/>
      <c r="F108" s="2">
        <f t="shared" ref="F108:F131" si="61">IF(E108&gt;0,E108-C108,0)</f>
        <v>0</v>
      </c>
      <c r="J108" s="1">
        <f t="shared" si="56"/>
        <v>0</v>
      </c>
      <c r="M108" s="8" t="str">
        <f t="shared" si="52"/>
        <v/>
      </c>
      <c r="N108" s="8" t="str">
        <f t="shared" si="53"/>
        <v/>
      </c>
      <c r="O108" s="1" t="str">
        <f t="shared" si="54"/>
        <v/>
      </c>
      <c r="P108" s="35" t="str">
        <f t="shared" si="55"/>
        <v/>
      </c>
      <c r="Q108" s="35" t="str">
        <f t="shared" si="57"/>
        <v/>
      </c>
      <c r="R108" s="6">
        <f t="shared" si="58"/>
        <v>0</v>
      </c>
      <c r="S108" s="6">
        <f>IF(AND(D108&lt;=L$4,P108&lt;&gt;"Y"),IF(N108&lt;VLOOKUP(O108,Runners!A$5:CY$183,S$1,FALSE),IF(Y$2="zero",0,Y$2),0),0)</f>
        <v>0</v>
      </c>
      <c r="T108" s="6">
        <f t="shared" si="59"/>
        <v>0</v>
      </c>
      <c r="U108" s="2"/>
      <c r="V108" s="2" t="str">
        <f>IF(O108&lt;&gt;"",VLOOKUP(O108,Runners!DE$5:DR$183,V$1,FALSE),"")</f>
        <v/>
      </c>
      <c r="W108" s="19" t="str">
        <f t="shared" si="60"/>
        <v/>
      </c>
    </row>
    <row r="109" spans="1:23" x14ac:dyDescent="0.25">
      <c r="C109" s="3"/>
      <c r="D109" s="6">
        <f t="shared" si="51"/>
        <v>106</v>
      </c>
      <c r="E109" s="2"/>
      <c r="F109" s="2">
        <f t="shared" si="61"/>
        <v>0</v>
      </c>
      <c r="J109" s="1">
        <f t="shared" si="56"/>
        <v>0</v>
      </c>
      <c r="M109" s="8" t="str">
        <f t="shared" si="52"/>
        <v/>
      </c>
      <c r="N109" s="8" t="str">
        <f t="shared" si="53"/>
        <v/>
      </c>
      <c r="O109" s="1" t="str">
        <f t="shared" si="54"/>
        <v/>
      </c>
      <c r="P109" s="35" t="str">
        <f t="shared" si="55"/>
        <v/>
      </c>
      <c r="Q109" s="35" t="str">
        <f t="shared" si="57"/>
        <v/>
      </c>
      <c r="R109" s="6">
        <f t="shared" si="58"/>
        <v>0</v>
      </c>
      <c r="S109" s="6">
        <f>IF(AND(D109&lt;=L$4,P109&lt;&gt;"Y"),IF(N109&lt;VLOOKUP(O109,Runners!A$5:CY$183,S$1,FALSE),IF(Y$2="zero",0,Y$2),0),0)</f>
        <v>0</v>
      </c>
      <c r="T109" s="6">
        <f t="shared" si="59"/>
        <v>0</v>
      </c>
      <c r="U109" s="2"/>
      <c r="V109" s="2" t="str">
        <f>IF(O109&lt;&gt;"",VLOOKUP(O109,Runners!DE$5:DR$183,V$1,FALSE),"")</f>
        <v/>
      </c>
      <c r="W109" s="19" t="str">
        <f t="shared" si="60"/>
        <v/>
      </c>
    </row>
    <row r="110" spans="1:23" x14ac:dyDescent="0.25">
      <c r="C110" s="3"/>
      <c r="D110" s="6">
        <f t="shared" si="51"/>
        <v>107</v>
      </c>
      <c r="E110" s="2"/>
      <c r="F110" s="2">
        <f t="shared" si="61"/>
        <v>0</v>
      </c>
      <c r="J110" s="1">
        <f t="shared" si="56"/>
        <v>0</v>
      </c>
      <c r="M110" s="8" t="str">
        <f t="shared" si="52"/>
        <v/>
      </c>
      <c r="N110" s="8" t="str">
        <f t="shared" si="53"/>
        <v/>
      </c>
      <c r="O110" s="1" t="str">
        <f t="shared" si="54"/>
        <v/>
      </c>
      <c r="P110" s="35" t="str">
        <f t="shared" si="55"/>
        <v/>
      </c>
      <c r="Q110" s="35" t="str">
        <f t="shared" si="57"/>
        <v/>
      </c>
      <c r="R110" s="6">
        <f t="shared" si="58"/>
        <v>0</v>
      </c>
      <c r="S110" s="6">
        <f>IF(AND(D110&lt;=L$4,P110&lt;&gt;"Y"),IF(N110&lt;VLOOKUP(O110,Runners!A$5:CY$183,S$1,FALSE),IF(Y$2="zero",0,Y$2),0),0)</f>
        <v>0</v>
      </c>
      <c r="T110" s="6">
        <f t="shared" si="59"/>
        <v>0</v>
      </c>
      <c r="U110" s="2"/>
      <c r="V110" s="2" t="str">
        <f>IF(O110&lt;&gt;"",VLOOKUP(O110,Runners!DE$5:DR$183,V$1,FALSE),"")</f>
        <v/>
      </c>
      <c r="W110" s="19" t="str">
        <f t="shared" si="60"/>
        <v/>
      </c>
    </row>
    <row r="111" spans="1:23" x14ac:dyDescent="0.25">
      <c r="C111" s="3"/>
      <c r="D111" s="6">
        <f t="shared" si="51"/>
        <v>108</v>
      </c>
      <c r="E111" s="2"/>
      <c r="F111" s="2">
        <f t="shared" si="61"/>
        <v>0</v>
      </c>
      <c r="J111" s="1">
        <f t="shared" si="56"/>
        <v>0</v>
      </c>
      <c r="M111" s="8" t="str">
        <f t="shared" si="52"/>
        <v/>
      </c>
      <c r="N111" s="8" t="str">
        <f t="shared" si="53"/>
        <v/>
      </c>
      <c r="O111" s="1" t="str">
        <f t="shared" si="54"/>
        <v/>
      </c>
      <c r="P111" s="35" t="str">
        <f t="shared" si="55"/>
        <v/>
      </c>
      <c r="Q111" s="35" t="str">
        <f t="shared" si="57"/>
        <v/>
      </c>
      <c r="R111" s="6">
        <f t="shared" si="58"/>
        <v>0</v>
      </c>
      <c r="S111" s="6">
        <f>IF(AND(D111&lt;=L$4,P111&lt;&gt;"Y"),IF(N111&lt;VLOOKUP(O111,Runners!A$5:CY$183,S$1,FALSE),IF(Y$2="zero",0,Y$2),0),0)</f>
        <v>0</v>
      </c>
      <c r="T111" s="6">
        <f t="shared" si="59"/>
        <v>0</v>
      </c>
      <c r="U111" s="2"/>
      <c r="V111" s="2" t="str">
        <f>IF(O111&lt;&gt;"",VLOOKUP(O111,Runners!DE$5:DR$183,V$1,FALSE),"")</f>
        <v/>
      </c>
      <c r="W111" s="19" t="str">
        <f t="shared" si="60"/>
        <v/>
      </c>
    </row>
    <row r="112" spans="1:23" x14ac:dyDescent="0.25">
      <c r="C112" s="3"/>
      <c r="D112" s="6">
        <f t="shared" si="51"/>
        <v>109</v>
      </c>
      <c r="E112" s="2"/>
      <c r="F112" s="2">
        <f t="shared" si="61"/>
        <v>0</v>
      </c>
      <c r="J112" s="1">
        <f t="shared" si="56"/>
        <v>0</v>
      </c>
      <c r="M112" s="8" t="str">
        <f t="shared" si="52"/>
        <v/>
      </c>
      <c r="N112" s="8" t="str">
        <f t="shared" si="53"/>
        <v/>
      </c>
      <c r="O112" s="1" t="str">
        <f t="shared" si="54"/>
        <v/>
      </c>
      <c r="P112" s="35" t="str">
        <f t="shared" si="55"/>
        <v/>
      </c>
      <c r="Q112" s="35" t="str">
        <f t="shared" si="57"/>
        <v/>
      </c>
      <c r="R112" s="6">
        <f t="shared" si="58"/>
        <v>0</v>
      </c>
      <c r="S112" s="6">
        <f>IF(AND(D112&lt;=L$4,P112&lt;&gt;"Y"),IF(N112&lt;VLOOKUP(O112,Runners!A$5:CY$183,S$1,FALSE),IF(Y$2="zero",0,Y$2),0),0)</f>
        <v>0</v>
      </c>
      <c r="T112" s="6">
        <f t="shared" si="59"/>
        <v>0</v>
      </c>
      <c r="U112" s="2"/>
      <c r="V112" s="2" t="str">
        <f>IF(O112&lt;&gt;"",VLOOKUP(O112,Runners!DE$5:DR$183,V$1,FALSE),"")</f>
        <v/>
      </c>
      <c r="W112" s="19" t="str">
        <f t="shared" si="60"/>
        <v/>
      </c>
    </row>
    <row r="113" spans="2:23" x14ac:dyDescent="0.25">
      <c r="C113" s="3"/>
      <c r="D113" s="6">
        <f t="shared" si="51"/>
        <v>110</v>
      </c>
      <c r="E113" s="2"/>
      <c r="F113" s="2">
        <f t="shared" si="61"/>
        <v>0</v>
      </c>
      <c r="J113" s="1">
        <f t="shared" si="56"/>
        <v>0</v>
      </c>
      <c r="M113" s="8" t="str">
        <f t="shared" si="52"/>
        <v/>
      </c>
      <c r="N113" s="8" t="str">
        <f t="shared" si="53"/>
        <v/>
      </c>
      <c r="O113" s="1" t="str">
        <f t="shared" si="54"/>
        <v/>
      </c>
      <c r="P113" s="35" t="str">
        <f t="shared" si="55"/>
        <v/>
      </c>
      <c r="Q113" s="35" t="str">
        <f t="shared" si="57"/>
        <v/>
      </c>
      <c r="R113" s="6">
        <f t="shared" si="58"/>
        <v>0</v>
      </c>
      <c r="S113" s="6">
        <f>IF(AND(D113&lt;=L$4,P113&lt;&gt;"Y"),IF(N113&lt;VLOOKUP(O113,Runners!A$5:CY$183,S$1,FALSE),IF(Y$2="zero",0,Y$2),0),0)</f>
        <v>0</v>
      </c>
      <c r="T113" s="6">
        <f t="shared" si="59"/>
        <v>0</v>
      </c>
      <c r="U113" s="2"/>
      <c r="V113" s="2" t="str">
        <f>IF(O113&lt;&gt;"",VLOOKUP(O113,Runners!DE$5:DR$183,V$1,FALSE),"")</f>
        <v/>
      </c>
      <c r="W113" s="19" t="str">
        <f t="shared" si="60"/>
        <v/>
      </c>
    </row>
    <row r="114" spans="2:23" x14ac:dyDescent="0.25">
      <c r="C114" s="3"/>
      <c r="D114" s="6">
        <f t="shared" si="51"/>
        <v>111</v>
      </c>
      <c r="E114" s="2"/>
      <c r="F114" s="2">
        <f t="shared" si="61"/>
        <v>0</v>
      </c>
      <c r="J114" s="1">
        <f t="shared" si="56"/>
        <v>0</v>
      </c>
      <c r="M114" s="8" t="str">
        <f t="shared" si="52"/>
        <v/>
      </c>
      <c r="N114" s="8" t="str">
        <f t="shared" si="53"/>
        <v/>
      </c>
      <c r="O114" s="1" t="str">
        <f t="shared" si="54"/>
        <v/>
      </c>
      <c r="P114" s="35" t="str">
        <f t="shared" si="55"/>
        <v/>
      </c>
      <c r="Q114" s="35" t="str">
        <f t="shared" si="57"/>
        <v/>
      </c>
      <c r="R114" s="6">
        <f t="shared" si="58"/>
        <v>0</v>
      </c>
      <c r="S114" s="6">
        <f>IF(AND(D114&lt;=L$4,P114&lt;&gt;"Y"),IF(N114&lt;VLOOKUP(O114,Runners!A$5:CY$183,S$1,FALSE),IF(Y$2="zero",0,Y$2),0),0)</f>
        <v>0</v>
      </c>
      <c r="T114" s="6">
        <f t="shared" si="59"/>
        <v>0</v>
      </c>
      <c r="U114" s="2"/>
      <c r="V114" s="2" t="str">
        <f>IF(O114&lt;&gt;"",VLOOKUP(O114,Runners!DE$5:DR$183,V$1,FALSE),"")</f>
        <v/>
      </c>
      <c r="W114" s="19" t="str">
        <f t="shared" si="60"/>
        <v/>
      </c>
    </row>
    <row r="115" spans="2:23" x14ac:dyDescent="0.25">
      <c r="C115" s="3"/>
      <c r="D115" s="6">
        <f t="shared" si="51"/>
        <v>112</v>
      </c>
      <c r="E115" s="2"/>
      <c r="F115" s="2">
        <f t="shared" si="61"/>
        <v>0</v>
      </c>
      <c r="J115" s="1">
        <f t="shared" si="56"/>
        <v>0</v>
      </c>
      <c r="M115" s="8" t="str">
        <f t="shared" si="52"/>
        <v/>
      </c>
      <c r="N115" s="8" t="str">
        <f t="shared" si="53"/>
        <v/>
      </c>
      <c r="O115" s="1" t="str">
        <f t="shared" si="54"/>
        <v/>
      </c>
      <c r="P115" s="35" t="str">
        <f t="shared" si="55"/>
        <v/>
      </c>
      <c r="Q115" s="35" t="str">
        <f t="shared" si="57"/>
        <v/>
      </c>
      <c r="R115" s="6">
        <f t="shared" si="58"/>
        <v>0</v>
      </c>
      <c r="S115" s="6">
        <f>IF(AND(D115&lt;=L$4,P115&lt;&gt;"Y"),IF(N115&lt;VLOOKUP(O115,Runners!A$5:CY$183,S$1,FALSE),IF(Y$2="zero",0,Y$2),0),0)</f>
        <v>0</v>
      </c>
      <c r="T115" s="6">
        <f t="shared" si="59"/>
        <v>0</v>
      </c>
      <c r="U115" s="2"/>
      <c r="V115" s="2" t="str">
        <f>IF(O115&lt;&gt;"",VLOOKUP(O115,Runners!DE$5:DR$183,V$1,FALSE),"")</f>
        <v/>
      </c>
      <c r="W115" s="19" t="str">
        <f t="shared" si="60"/>
        <v/>
      </c>
    </row>
    <row r="116" spans="2:23" x14ac:dyDescent="0.25">
      <c r="C116" s="3"/>
      <c r="D116" s="6">
        <f t="shared" si="51"/>
        <v>113</v>
      </c>
      <c r="E116" s="2"/>
      <c r="F116" s="2">
        <f t="shared" si="61"/>
        <v>0</v>
      </c>
      <c r="J116" s="1">
        <f t="shared" si="56"/>
        <v>0</v>
      </c>
      <c r="M116" s="8" t="str">
        <f t="shared" si="52"/>
        <v/>
      </c>
      <c r="N116" s="8" t="str">
        <f t="shared" si="53"/>
        <v/>
      </c>
      <c r="O116" s="1" t="str">
        <f t="shared" si="54"/>
        <v/>
      </c>
      <c r="P116" s="35" t="str">
        <f t="shared" si="55"/>
        <v/>
      </c>
      <c r="Q116" s="35" t="str">
        <f t="shared" si="57"/>
        <v/>
      </c>
      <c r="R116" s="6">
        <f t="shared" si="58"/>
        <v>0</v>
      </c>
      <c r="S116" s="6">
        <f>IF(AND(D116&lt;=L$4,P116&lt;&gt;"Y"),IF(N116&lt;VLOOKUP(O116,Runners!A$5:CY$183,S$1,FALSE),IF(Y$2="zero",0,Y$2),0),0)</f>
        <v>0</v>
      </c>
      <c r="T116" s="6">
        <f t="shared" si="59"/>
        <v>0</v>
      </c>
      <c r="U116" s="2"/>
      <c r="V116" s="2" t="str">
        <f>IF(O116&lt;&gt;"",VLOOKUP(O116,Runners!DE$5:DR$183,V$1,FALSE),"")</f>
        <v/>
      </c>
      <c r="W116" s="19" t="str">
        <f t="shared" si="60"/>
        <v/>
      </c>
    </row>
    <row r="117" spans="2:23" x14ac:dyDescent="0.25">
      <c r="B117" s="3"/>
      <c r="C117" s="3"/>
      <c r="D117" s="6">
        <f t="shared" si="51"/>
        <v>114</v>
      </c>
      <c r="E117" s="2"/>
      <c r="F117" s="2">
        <f t="shared" si="61"/>
        <v>0</v>
      </c>
      <c r="J117" s="1">
        <f t="shared" si="56"/>
        <v>0</v>
      </c>
      <c r="M117" s="8" t="str">
        <f t="shared" si="52"/>
        <v/>
      </c>
      <c r="N117" s="8" t="str">
        <f t="shared" si="53"/>
        <v/>
      </c>
      <c r="O117" s="1" t="str">
        <f t="shared" si="54"/>
        <v/>
      </c>
      <c r="P117" s="35" t="str">
        <f t="shared" si="55"/>
        <v/>
      </c>
      <c r="Q117" s="35" t="str">
        <f t="shared" si="57"/>
        <v/>
      </c>
      <c r="R117" s="6">
        <f t="shared" si="58"/>
        <v>0</v>
      </c>
      <c r="S117" s="6">
        <f>IF(AND(D117&lt;=L$4,P117&lt;&gt;"Y"),IF(N117&lt;VLOOKUP(O117,Runners!A$5:CY$183,S$1,FALSE),IF(Y$2="zero",0,Y$2),0),0)</f>
        <v>0</v>
      </c>
      <c r="T117" s="6">
        <f t="shared" si="59"/>
        <v>0</v>
      </c>
      <c r="U117" s="2"/>
      <c r="V117" s="2" t="str">
        <f>IF(O117&lt;&gt;"",VLOOKUP(O117,Runners!DE$5:DR$183,V$1,FALSE),"")</f>
        <v/>
      </c>
      <c r="W117" s="19" t="str">
        <f t="shared" si="60"/>
        <v/>
      </c>
    </row>
    <row r="118" spans="2:23" x14ac:dyDescent="0.25">
      <c r="C118" s="3"/>
      <c r="D118" s="6">
        <f t="shared" si="51"/>
        <v>115</v>
      </c>
      <c r="E118" s="2"/>
      <c r="F118" s="2">
        <f t="shared" si="61"/>
        <v>0</v>
      </c>
      <c r="J118" s="1">
        <f t="shared" si="56"/>
        <v>0</v>
      </c>
      <c r="M118" s="8" t="str">
        <f t="shared" si="52"/>
        <v/>
      </c>
      <c r="N118" s="8" t="str">
        <f t="shared" si="53"/>
        <v/>
      </c>
      <c r="O118" s="1" t="str">
        <f t="shared" si="54"/>
        <v/>
      </c>
      <c r="P118" s="35" t="str">
        <f t="shared" si="55"/>
        <v/>
      </c>
      <c r="Q118" s="35" t="str">
        <f t="shared" si="57"/>
        <v/>
      </c>
      <c r="R118" s="6">
        <f t="shared" si="58"/>
        <v>0</v>
      </c>
      <c r="S118" s="6">
        <f>IF(AND(D118&lt;=L$4,P118&lt;&gt;"Y"),IF(N118&lt;VLOOKUP(O118,Runners!A$5:CY$183,S$1,FALSE),IF(Y$2="zero",0,Y$2),0),0)</f>
        <v>0</v>
      </c>
      <c r="T118" s="6">
        <f t="shared" si="59"/>
        <v>0</v>
      </c>
      <c r="U118" s="2"/>
      <c r="V118" s="2" t="str">
        <f>IF(O118&lt;&gt;"",VLOOKUP(O118,Runners!DE$5:DR$183,V$1,FALSE),"")</f>
        <v/>
      </c>
      <c r="W118" s="19" t="str">
        <f t="shared" si="60"/>
        <v/>
      </c>
    </row>
    <row r="119" spans="2:23" x14ac:dyDescent="0.25">
      <c r="C119" s="3"/>
      <c r="D119" s="6">
        <f t="shared" si="51"/>
        <v>116</v>
      </c>
      <c r="E119" s="2"/>
      <c r="F119" s="2">
        <f t="shared" si="61"/>
        <v>0</v>
      </c>
      <c r="J119" s="1">
        <f t="shared" si="56"/>
        <v>0</v>
      </c>
      <c r="M119" s="8" t="str">
        <f t="shared" si="52"/>
        <v/>
      </c>
      <c r="N119" s="8" t="str">
        <f t="shared" si="53"/>
        <v/>
      </c>
      <c r="O119" s="1" t="str">
        <f t="shared" si="54"/>
        <v/>
      </c>
      <c r="P119" s="35" t="str">
        <f t="shared" si="55"/>
        <v/>
      </c>
      <c r="Q119" s="35" t="str">
        <f t="shared" si="57"/>
        <v/>
      </c>
      <c r="R119" s="6">
        <f t="shared" si="58"/>
        <v>0</v>
      </c>
      <c r="S119" s="6">
        <f>IF(AND(D119&lt;=L$4,P119&lt;&gt;"Y"),IF(N119&lt;VLOOKUP(O119,Runners!A$5:CY$183,S$1,FALSE),IF(Y$2="zero",0,Y$2),0),0)</f>
        <v>0</v>
      </c>
      <c r="T119" s="6">
        <f t="shared" si="59"/>
        <v>0</v>
      </c>
      <c r="U119" s="2"/>
      <c r="V119" s="2" t="str">
        <f>IF(O119&lt;&gt;"",VLOOKUP(O119,Runners!DE$5:DR$183,V$1,FALSE),"")</f>
        <v/>
      </c>
      <c r="W119" s="19" t="str">
        <f t="shared" si="60"/>
        <v/>
      </c>
    </row>
    <row r="120" spans="2:23" x14ac:dyDescent="0.25">
      <c r="C120" s="3"/>
      <c r="D120" s="6">
        <f t="shared" si="51"/>
        <v>117</v>
      </c>
      <c r="E120" s="2"/>
      <c r="F120" s="2">
        <f t="shared" si="61"/>
        <v>0</v>
      </c>
      <c r="J120" s="1">
        <f t="shared" si="56"/>
        <v>0</v>
      </c>
      <c r="M120" s="8" t="str">
        <f t="shared" si="52"/>
        <v/>
      </c>
      <c r="N120" s="8" t="str">
        <f t="shared" si="53"/>
        <v/>
      </c>
      <c r="O120" s="1" t="str">
        <f t="shared" si="54"/>
        <v/>
      </c>
      <c r="P120" s="35" t="str">
        <f t="shared" si="55"/>
        <v/>
      </c>
      <c r="Q120" s="35" t="str">
        <f t="shared" si="57"/>
        <v/>
      </c>
      <c r="R120" s="6">
        <f t="shared" si="58"/>
        <v>0</v>
      </c>
      <c r="S120" s="6">
        <f>IF(AND(D120&lt;=L$4,P120&lt;&gt;"Y"),IF(N120&lt;VLOOKUP(O120,Runners!A$5:CY$183,S$1,FALSE),IF(Y$2="zero",0,Y$2),0),0)</f>
        <v>0</v>
      </c>
      <c r="T120" s="6">
        <f t="shared" si="59"/>
        <v>0</v>
      </c>
      <c r="U120" s="2"/>
      <c r="V120" s="2" t="str">
        <f>IF(O120&lt;&gt;"",VLOOKUP(O120,Runners!DE$5:DR$183,V$1,FALSE),"")</f>
        <v/>
      </c>
      <c r="W120" s="19" t="str">
        <f t="shared" si="60"/>
        <v/>
      </c>
    </row>
    <row r="121" spans="2:23" x14ac:dyDescent="0.25">
      <c r="C121" s="3"/>
      <c r="D121" s="6">
        <f t="shared" si="51"/>
        <v>118</v>
      </c>
      <c r="E121" s="2"/>
      <c r="F121" s="2">
        <f t="shared" si="61"/>
        <v>0</v>
      </c>
      <c r="J121" s="1">
        <f t="shared" si="56"/>
        <v>0</v>
      </c>
      <c r="M121" s="8" t="str">
        <f t="shared" si="52"/>
        <v/>
      </c>
      <c r="N121" s="8" t="str">
        <f t="shared" si="53"/>
        <v/>
      </c>
      <c r="O121" s="1" t="str">
        <f t="shared" si="54"/>
        <v/>
      </c>
      <c r="P121" s="35" t="str">
        <f t="shared" si="55"/>
        <v/>
      </c>
      <c r="Q121" s="35" t="str">
        <f t="shared" si="57"/>
        <v/>
      </c>
      <c r="R121" s="6">
        <f t="shared" si="58"/>
        <v>0</v>
      </c>
      <c r="S121" s="6">
        <f>IF(AND(D121&lt;=L$4,P121&lt;&gt;"Y"),IF(N121&lt;VLOOKUP(O121,Runners!A$5:CY$183,S$1,FALSE),IF(Y$2="zero",0,Y$2),0),0)</f>
        <v>0</v>
      </c>
      <c r="T121" s="6">
        <f t="shared" si="59"/>
        <v>0</v>
      </c>
      <c r="U121" s="2"/>
      <c r="V121" s="2" t="str">
        <f>IF(O121&lt;&gt;"",VLOOKUP(O121,Runners!DE$5:DR$183,V$1,FALSE),"")</f>
        <v/>
      </c>
      <c r="W121" s="19" t="str">
        <f t="shared" si="60"/>
        <v/>
      </c>
    </row>
    <row r="122" spans="2:23" x14ac:dyDescent="0.25">
      <c r="C122" s="3"/>
      <c r="D122" s="6">
        <f t="shared" si="51"/>
        <v>119</v>
      </c>
      <c r="E122" s="2"/>
      <c r="F122" s="2">
        <f t="shared" si="61"/>
        <v>0</v>
      </c>
      <c r="J122" s="1">
        <f t="shared" si="56"/>
        <v>0</v>
      </c>
      <c r="M122" s="8" t="str">
        <f t="shared" si="52"/>
        <v/>
      </c>
      <c r="N122" s="8" t="str">
        <f t="shared" si="53"/>
        <v/>
      </c>
      <c r="O122" s="1" t="str">
        <f t="shared" si="54"/>
        <v/>
      </c>
      <c r="P122" s="35" t="str">
        <f t="shared" si="55"/>
        <v/>
      </c>
      <c r="Q122" s="35" t="str">
        <f t="shared" si="57"/>
        <v/>
      </c>
      <c r="R122" s="6">
        <f t="shared" si="58"/>
        <v>0</v>
      </c>
      <c r="S122" s="6">
        <f>IF(AND(D122&lt;=L$4,P122&lt;&gt;"Y"),IF(N122&lt;VLOOKUP(O122,Runners!A$5:CY$183,S$1,FALSE),IF(Y$2="zero",0,Y$2),0),0)</f>
        <v>0</v>
      </c>
      <c r="T122" s="6">
        <f t="shared" si="59"/>
        <v>0</v>
      </c>
      <c r="U122" s="2"/>
      <c r="V122" s="2" t="str">
        <f>IF(O122&lt;&gt;"",VLOOKUP(O122,Runners!DE$5:DR$183,V$1,FALSE),"")</f>
        <v/>
      </c>
      <c r="W122" s="19" t="str">
        <f t="shared" si="60"/>
        <v/>
      </c>
    </row>
    <row r="123" spans="2:23" x14ac:dyDescent="0.25">
      <c r="C123" s="3"/>
      <c r="D123" s="6">
        <f t="shared" si="51"/>
        <v>120</v>
      </c>
      <c r="E123" s="2"/>
      <c r="F123" s="2">
        <f t="shared" si="61"/>
        <v>0</v>
      </c>
      <c r="J123" s="1">
        <f t="shared" si="56"/>
        <v>0</v>
      </c>
      <c r="M123" s="8" t="str">
        <f t="shared" si="52"/>
        <v/>
      </c>
      <c r="N123" s="8" t="str">
        <f t="shared" si="53"/>
        <v/>
      </c>
      <c r="O123" s="1" t="str">
        <f t="shared" si="54"/>
        <v/>
      </c>
      <c r="P123" s="35" t="str">
        <f t="shared" si="55"/>
        <v/>
      </c>
      <c r="Q123" s="35" t="str">
        <f t="shared" si="57"/>
        <v/>
      </c>
      <c r="R123" s="6">
        <f t="shared" si="58"/>
        <v>0</v>
      </c>
      <c r="S123" s="6">
        <f>IF(AND(D123&lt;=L$4,P123&lt;&gt;"Y"),IF(N123&lt;VLOOKUP(O123,Runners!A$5:CY$183,S$1,FALSE),IF(Y$2="zero",0,Y$2),0),0)</f>
        <v>0</v>
      </c>
      <c r="T123" s="6">
        <f t="shared" si="59"/>
        <v>0</v>
      </c>
      <c r="U123" s="2"/>
      <c r="V123" s="2" t="str">
        <f>IF(O123&lt;&gt;"",VLOOKUP(O123,Runners!DE$5:DR$183,V$1,FALSE),"")</f>
        <v/>
      </c>
      <c r="W123" s="19" t="str">
        <f t="shared" si="60"/>
        <v/>
      </c>
    </row>
    <row r="124" spans="2:23" x14ac:dyDescent="0.25">
      <c r="C124" s="3"/>
      <c r="D124" s="6">
        <f t="shared" si="51"/>
        <v>121</v>
      </c>
      <c r="E124" s="2"/>
      <c r="F124" s="2">
        <f t="shared" si="61"/>
        <v>0</v>
      </c>
      <c r="J124" s="1">
        <f t="shared" si="56"/>
        <v>0</v>
      </c>
      <c r="M124" s="8" t="str">
        <f t="shared" si="52"/>
        <v/>
      </c>
      <c r="N124" s="8" t="str">
        <f t="shared" si="53"/>
        <v/>
      </c>
      <c r="O124" s="1" t="str">
        <f t="shared" si="54"/>
        <v/>
      </c>
      <c r="P124" s="35" t="str">
        <f t="shared" si="55"/>
        <v/>
      </c>
      <c r="Q124" s="35" t="str">
        <f t="shared" si="57"/>
        <v/>
      </c>
      <c r="R124" s="6">
        <f t="shared" si="58"/>
        <v>0</v>
      </c>
      <c r="S124" s="6">
        <f>IF(AND(D124&lt;=L$4,P124&lt;&gt;"Y"),IF(N124&lt;VLOOKUP(O124,Runners!A$5:CY$183,S$1,FALSE),IF(Y$2="zero",0,Y$2),0),0)</f>
        <v>0</v>
      </c>
      <c r="T124" s="6">
        <f t="shared" si="59"/>
        <v>0</v>
      </c>
      <c r="U124" s="2"/>
      <c r="V124" s="2" t="str">
        <f>IF(O124&lt;&gt;"",VLOOKUP(O124,Runners!DE$5:DR$183,V$1,FALSE),"")</f>
        <v/>
      </c>
      <c r="W124" s="19" t="str">
        <f t="shared" si="60"/>
        <v/>
      </c>
    </row>
    <row r="125" spans="2:23" x14ac:dyDescent="0.25">
      <c r="C125" s="3"/>
      <c r="D125" s="6">
        <f t="shared" si="51"/>
        <v>122</v>
      </c>
      <c r="E125" s="2"/>
      <c r="F125" s="2">
        <f t="shared" si="61"/>
        <v>0</v>
      </c>
      <c r="J125" s="1">
        <f t="shared" si="56"/>
        <v>0</v>
      </c>
      <c r="M125" s="8" t="str">
        <f t="shared" si="52"/>
        <v/>
      </c>
      <c r="N125" s="8" t="str">
        <f t="shared" si="53"/>
        <v/>
      </c>
      <c r="O125" s="1" t="str">
        <f t="shared" si="54"/>
        <v/>
      </c>
      <c r="P125" s="35" t="str">
        <f t="shared" si="55"/>
        <v/>
      </c>
      <c r="Q125" s="35" t="str">
        <f t="shared" si="57"/>
        <v/>
      </c>
      <c r="R125" s="6">
        <f t="shared" si="58"/>
        <v>0</v>
      </c>
      <c r="S125" s="6">
        <f>IF(AND(D125&lt;=L$4,P125&lt;&gt;"Y"),IF(N125&lt;VLOOKUP(O125,Runners!A$5:CY$183,S$1,FALSE),IF(Y$2="zero",0,Y$2),0),0)</f>
        <v>0</v>
      </c>
      <c r="T125" s="6">
        <f t="shared" si="59"/>
        <v>0</v>
      </c>
      <c r="U125" s="2"/>
      <c r="V125" s="2" t="str">
        <f>IF(O125&lt;&gt;"",VLOOKUP(O125,Runners!DE$5:DR$183,V$1,FALSE),"")</f>
        <v/>
      </c>
      <c r="W125" s="19" t="str">
        <f t="shared" si="60"/>
        <v/>
      </c>
    </row>
    <row r="126" spans="2:23" x14ac:dyDescent="0.25">
      <c r="B126" s="3"/>
      <c r="C126" s="3"/>
      <c r="D126" s="6">
        <f t="shared" si="51"/>
        <v>123</v>
      </c>
      <c r="E126" s="2"/>
      <c r="F126" s="2">
        <f t="shared" si="61"/>
        <v>0</v>
      </c>
      <c r="J126" s="1">
        <f t="shared" si="56"/>
        <v>0</v>
      </c>
      <c r="M126" s="8" t="str">
        <f t="shared" si="52"/>
        <v/>
      </c>
      <c r="N126" s="8" t="str">
        <f t="shared" si="53"/>
        <v/>
      </c>
      <c r="O126" s="1" t="str">
        <f t="shared" si="54"/>
        <v/>
      </c>
      <c r="P126" s="35" t="str">
        <f t="shared" si="55"/>
        <v/>
      </c>
      <c r="Q126" s="35" t="str">
        <f t="shared" si="57"/>
        <v/>
      </c>
      <c r="R126" s="6">
        <f t="shared" si="58"/>
        <v>0</v>
      </c>
      <c r="S126" s="6">
        <f>IF(AND(D126&lt;=L$4,P126&lt;&gt;"Y"),IF(N126&lt;VLOOKUP(O126,Runners!A$5:CY$183,S$1,FALSE),IF(Y$2="zero",0,Y$2),0),0)</f>
        <v>0</v>
      </c>
      <c r="T126" s="6">
        <f t="shared" si="59"/>
        <v>0</v>
      </c>
      <c r="U126" s="2"/>
      <c r="V126" s="2" t="str">
        <f>IF(O126&lt;&gt;"",VLOOKUP(O126,Runners!DE$5:DR$183,V$1,FALSE),"")</f>
        <v/>
      </c>
      <c r="W126" s="19" t="str">
        <f t="shared" si="60"/>
        <v/>
      </c>
    </row>
    <row r="127" spans="2:23" x14ac:dyDescent="0.25">
      <c r="B127" s="3"/>
      <c r="C127" s="3"/>
      <c r="D127" s="6">
        <f t="shared" si="51"/>
        <v>124</v>
      </c>
      <c r="E127" s="2"/>
      <c r="F127" s="2">
        <f t="shared" si="61"/>
        <v>0</v>
      </c>
      <c r="J127" s="1">
        <f t="shared" si="56"/>
        <v>0</v>
      </c>
      <c r="M127" s="8" t="str">
        <f t="shared" si="52"/>
        <v/>
      </c>
      <c r="N127" s="8" t="str">
        <f t="shared" si="53"/>
        <v/>
      </c>
      <c r="O127" s="1" t="str">
        <f t="shared" si="54"/>
        <v/>
      </c>
      <c r="P127" s="35" t="str">
        <f t="shared" si="55"/>
        <v/>
      </c>
      <c r="Q127" s="35" t="str">
        <f t="shared" si="57"/>
        <v/>
      </c>
      <c r="R127" s="6">
        <f t="shared" si="58"/>
        <v>0</v>
      </c>
      <c r="S127" s="6">
        <f>IF(AND(D127&lt;=L$4,P127&lt;&gt;"Y"),IF(N127&lt;VLOOKUP(O127,Runners!A$5:CY$183,S$1,FALSE),IF(Y$2="zero",0,Y$2),0),0)</f>
        <v>0</v>
      </c>
      <c r="T127" s="6">
        <f t="shared" si="59"/>
        <v>0</v>
      </c>
      <c r="U127" s="2"/>
      <c r="V127" s="2" t="str">
        <f>IF(O127&lt;&gt;"",VLOOKUP(O127,Runners!DE$5:DR$183,V$1,FALSE),"")</f>
        <v/>
      </c>
      <c r="W127" s="19" t="str">
        <f t="shared" si="60"/>
        <v/>
      </c>
    </row>
    <row r="128" spans="2:23" x14ac:dyDescent="0.25">
      <c r="C128" s="3"/>
      <c r="D128" s="6">
        <f t="shared" si="51"/>
        <v>125</v>
      </c>
      <c r="E128" s="2"/>
      <c r="F128" s="2">
        <f t="shared" si="61"/>
        <v>0</v>
      </c>
      <c r="J128" s="1">
        <f t="shared" si="56"/>
        <v>0</v>
      </c>
      <c r="M128" s="8" t="str">
        <f t="shared" si="52"/>
        <v/>
      </c>
      <c r="N128" s="8" t="str">
        <f t="shared" si="53"/>
        <v/>
      </c>
      <c r="O128" s="1" t="str">
        <f t="shared" si="54"/>
        <v/>
      </c>
      <c r="P128" s="35" t="str">
        <f t="shared" si="55"/>
        <v/>
      </c>
      <c r="Q128" s="35" t="str">
        <f t="shared" si="57"/>
        <v/>
      </c>
      <c r="R128" s="6">
        <f t="shared" si="58"/>
        <v>0</v>
      </c>
      <c r="S128" s="6">
        <f>IF(AND(D128&lt;=L$4,P128&lt;&gt;"Y"),IF(N128&lt;VLOOKUP(O128,Runners!A$5:CY$183,S$1,FALSE),IF(Y$2="zero",0,Y$2),0),0)</f>
        <v>0</v>
      </c>
      <c r="T128" s="6">
        <f t="shared" si="59"/>
        <v>0</v>
      </c>
      <c r="U128" s="2"/>
      <c r="V128" s="2" t="str">
        <f>IF(O128&lt;&gt;"",VLOOKUP(O128,Runners!DE$5:DR$183,V$1,FALSE),"")</f>
        <v/>
      </c>
      <c r="W128" s="19" t="str">
        <f t="shared" si="60"/>
        <v/>
      </c>
    </row>
    <row r="129" spans="1:23" x14ac:dyDescent="0.25">
      <c r="C129" s="3"/>
      <c r="D129" s="6">
        <f t="shared" si="51"/>
        <v>126</v>
      </c>
      <c r="E129" s="2"/>
      <c r="F129" s="2">
        <f t="shared" si="61"/>
        <v>0</v>
      </c>
      <c r="J129" s="1">
        <f t="shared" si="56"/>
        <v>0</v>
      </c>
      <c r="M129" s="8" t="str">
        <f t="shared" si="52"/>
        <v/>
      </c>
      <c r="N129" s="8" t="str">
        <f t="shared" si="53"/>
        <v/>
      </c>
      <c r="O129" s="1" t="str">
        <f t="shared" si="54"/>
        <v/>
      </c>
      <c r="P129" s="35" t="str">
        <f t="shared" si="55"/>
        <v/>
      </c>
      <c r="Q129" s="35" t="str">
        <f t="shared" si="57"/>
        <v/>
      </c>
      <c r="R129" s="6">
        <f t="shared" si="58"/>
        <v>0</v>
      </c>
      <c r="S129" s="6">
        <f>IF(AND(D129&lt;=L$4,P129&lt;&gt;"Y"),IF(N129&lt;VLOOKUP(O129,Runners!A$5:CY$183,S$1,FALSE),IF(Y$2="zero",0,Y$2),0),0)</f>
        <v>0</v>
      </c>
      <c r="T129" s="6">
        <f t="shared" si="59"/>
        <v>0</v>
      </c>
      <c r="U129" s="2"/>
      <c r="V129" s="2" t="str">
        <f>IF(O129&lt;&gt;"",VLOOKUP(O129,Runners!DE$5:DR$183,V$1,FALSE),"")</f>
        <v/>
      </c>
      <c r="W129" s="19" t="str">
        <f t="shared" si="60"/>
        <v/>
      </c>
    </row>
    <row r="130" spans="1:23" x14ac:dyDescent="0.25">
      <c r="B130" s="3"/>
      <c r="C130" s="3"/>
      <c r="D130" s="6">
        <f t="shared" si="51"/>
        <v>127</v>
      </c>
      <c r="E130" s="2"/>
      <c r="F130" s="2">
        <f t="shared" si="61"/>
        <v>0</v>
      </c>
      <c r="J130" s="1">
        <f t="shared" si="56"/>
        <v>0</v>
      </c>
      <c r="M130" s="8" t="str">
        <f t="shared" si="52"/>
        <v/>
      </c>
      <c r="N130" s="8" t="str">
        <f t="shared" si="53"/>
        <v/>
      </c>
      <c r="O130" s="1" t="str">
        <f t="shared" si="54"/>
        <v/>
      </c>
      <c r="P130" s="35" t="str">
        <f t="shared" si="55"/>
        <v/>
      </c>
      <c r="Q130" s="35" t="str">
        <f t="shared" si="57"/>
        <v/>
      </c>
      <c r="R130" s="6">
        <f t="shared" si="58"/>
        <v>0</v>
      </c>
      <c r="S130" s="6">
        <f>IF(AND(D130&lt;=L$4,P130&lt;&gt;"Y"),IF(N130&lt;VLOOKUP(O130,Runners!A$5:CY$183,S$1,FALSE),IF(Y$2="zero",0,Y$2),0),0)</f>
        <v>0</v>
      </c>
      <c r="T130" s="6">
        <f t="shared" si="59"/>
        <v>0</v>
      </c>
      <c r="U130" s="2"/>
      <c r="V130" s="2" t="str">
        <f>IF(O130&lt;&gt;"",VLOOKUP(O130,Runners!DE$5:DR$183,V$1,FALSE),"")</f>
        <v/>
      </c>
      <c r="W130" s="19" t="str">
        <f t="shared" si="60"/>
        <v/>
      </c>
    </row>
    <row r="131" spans="1:23" x14ac:dyDescent="0.25">
      <c r="C131" s="3"/>
      <c r="D131" s="6">
        <f t="shared" si="51"/>
        <v>128</v>
      </c>
      <c r="E131" s="2"/>
      <c r="F131" s="2">
        <f t="shared" si="61"/>
        <v>0</v>
      </c>
      <c r="J131" s="1">
        <f t="shared" si="56"/>
        <v>0</v>
      </c>
      <c r="M131" s="8" t="str">
        <f t="shared" ref="M131:M162" si="62">IF(D131&lt;=L$4,SMALL(E$4:E$207,D131),"")</f>
        <v/>
      </c>
      <c r="N131" s="8" t="str">
        <f t="shared" ref="N131:N162" si="63">IF(D131&lt;=L$4,VLOOKUP(M131,E$4:F$207,2,FALSE),"")</f>
        <v/>
      </c>
      <c r="O131" s="1" t="str">
        <f t="shared" ref="O131:O162" si="64">IF(D131&lt;=L$4,VLOOKUP(M131,E$4:J$207,6,FALSE),"")</f>
        <v/>
      </c>
      <c r="P131" s="35" t="str">
        <f t="shared" ref="P131:P162" si="65">IF(D131&lt;=L$4,VLOOKUP(O131,A$4:B$207,2,FALSE),"")</f>
        <v/>
      </c>
      <c r="Q131" s="35" t="str">
        <f t="shared" si="57"/>
        <v/>
      </c>
      <c r="R131" s="6">
        <f t="shared" si="58"/>
        <v>0</v>
      </c>
      <c r="S131" s="6">
        <f>IF(AND(D131&lt;=L$4,P131&lt;&gt;"Y"),IF(N131&lt;VLOOKUP(O131,Runners!A$5:CY$183,S$1,FALSE),IF(Y$2="zero",0,Y$2),0),0)</f>
        <v>0</v>
      </c>
      <c r="T131" s="6">
        <f t="shared" si="59"/>
        <v>0</v>
      </c>
      <c r="U131" s="2"/>
      <c r="V131" s="2" t="str">
        <f>IF(O131&lt;&gt;"",VLOOKUP(O131,Runners!DE$5:DR$183,V$1,FALSE),"")</f>
        <v/>
      </c>
      <c r="W131" s="19" t="str">
        <f t="shared" si="60"/>
        <v/>
      </c>
    </row>
    <row r="132" spans="1:23" x14ac:dyDescent="0.25">
      <c r="B132" s="3"/>
      <c r="C132" s="3">
        <f>IF(A132&lt;&gt;"",VLOOKUP(A132,Runners!A$5:AX$183,C$1,FALSE),0)</f>
        <v>0</v>
      </c>
      <c r="D132" s="6">
        <f t="shared" si="51"/>
        <v>129</v>
      </c>
      <c r="E132" s="2"/>
      <c r="F132" s="2">
        <f t="shared" ref="F132:F136" si="66">IF(E132&gt;0,E132-C132,0)</f>
        <v>0</v>
      </c>
      <c r="J132" s="1">
        <f t="shared" ref="J132:J136" si="67">A132</f>
        <v>0</v>
      </c>
      <c r="M132" s="8" t="str">
        <f t="shared" si="62"/>
        <v/>
      </c>
      <c r="N132" s="8" t="str">
        <f t="shared" si="63"/>
        <v/>
      </c>
      <c r="O132" s="1" t="str">
        <f t="shared" si="64"/>
        <v/>
      </c>
      <c r="P132" s="35" t="str">
        <f t="shared" si="65"/>
        <v/>
      </c>
      <c r="Q132" s="35" t="str">
        <f t="shared" ref="Q132:Q136" si="68">IF(D132&lt;=L$4,IF(P132="Y",Q131,Q131-1),"")</f>
        <v/>
      </c>
      <c r="R132" s="6">
        <f t="shared" ref="R132:R136" si="69">IF(Q132=Q131,0,IF(Q132&gt;0,Q132,1))</f>
        <v>0</v>
      </c>
      <c r="S132" s="6">
        <f>IF(AND(D132&lt;=L$4,P132&lt;&gt;"Y"),IF(N132&lt;VLOOKUP(O132,Runners!A$5:CY$183,S$1,FALSE),IF(Y$2="zero",0,Y$2),0),0)</f>
        <v>0</v>
      </c>
      <c r="T132" s="6">
        <f t="shared" ref="T132:T136" si="70">IF(AND(D132&lt;=L$4,P132&lt;&gt;"Y"),S132+R132,0)</f>
        <v>0</v>
      </c>
      <c r="U132" s="2"/>
      <c r="V132" s="2" t="str">
        <f>IF(O132&lt;&gt;"",VLOOKUP(O132,Runners!DE$5:DR$183,V$1,FALSE),"")</f>
        <v/>
      </c>
      <c r="W132" s="19" t="str">
        <f t="shared" ref="W132:W136" si="71">IF(O132&lt;&gt;"",(V132-N132)/V132,"")</f>
        <v/>
      </c>
    </row>
    <row r="133" spans="1:23" x14ac:dyDescent="0.25">
      <c r="C133" s="3">
        <f>IF(A133&lt;&gt;"",VLOOKUP(A133,Runners!A$5:AX$183,C$1,FALSE),0)</f>
        <v>0</v>
      </c>
      <c r="D133" s="6">
        <f t="shared" si="51"/>
        <v>130</v>
      </c>
      <c r="E133" s="2"/>
      <c r="F133" s="2">
        <f t="shared" si="66"/>
        <v>0</v>
      </c>
      <c r="J133" s="1">
        <f t="shared" si="67"/>
        <v>0</v>
      </c>
      <c r="M133" s="8" t="str">
        <f t="shared" si="62"/>
        <v/>
      </c>
      <c r="N133" s="8" t="str">
        <f t="shared" si="63"/>
        <v/>
      </c>
      <c r="O133" s="1" t="str">
        <f t="shared" si="64"/>
        <v/>
      </c>
      <c r="P133" s="35" t="str">
        <f t="shared" si="65"/>
        <v/>
      </c>
      <c r="Q133" s="35" t="str">
        <f t="shared" si="68"/>
        <v/>
      </c>
      <c r="R133" s="6">
        <f t="shared" si="69"/>
        <v>0</v>
      </c>
      <c r="S133" s="6">
        <f>IF(AND(D133&lt;=L$4,P133&lt;&gt;"Y"),IF(N133&lt;VLOOKUP(O133,Runners!A$5:CY$183,S$1,FALSE),IF(Y$2="zero",0,Y$2),0),0)</f>
        <v>0</v>
      </c>
      <c r="T133" s="6">
        <f t="shared" si="70"/>
        <v>0</v>
      </c>
      <c r="U133" s="2"/>
      <c r="V133" s="2" t="str">
        <f>IF(O133&lt;&gt;"",VLOOKUP(O133,Runners!DE$5:DR$183,V$1,FALSE),"")</f>
        <v/>
      </c>
      <c r="W133" s="19" t="str">
        <f t="shared" si="71"/>
        <v/>
      </c>
    </row>
    <row r="134" spans="1:23" x14ac:dyDescent="0.25">
      <c r="C134" s="3">
        <f>IF(A134&lt;&gt;"",VLOOKUP(A134,Runners!A$5:AX$183,C$1,FALSE),0)</f>
        <v>0</v>
      </c>
      <c r="D134" s="6">
        <f t="shared" si="51"/>
        <v>131</v>
      </c>
      <c r="E134" s="2"/>
      <c r="F134" s="2">
        <f t="shared" si="66"/>
        <v>0</v>
      </c>
      <c r="J134" s="1">
        <f t="shared" si="67"/>
        <v>0</v>
      </c>
      <c r="M134" s="8" t="str">
        <f t="shared" si="62"/>
        <v/>
      </c>
      <c r="N134" s="8" t="str">
        <f t="shared" si="63"/>
        <v/>
      </c>
      <c r="O134" s="1" t="str">
        <f t="shared" si="64"/>
        <v/>
      </c>
      <c r="P134" s="35" t="str">
        <f t="shared" si="65"/>
        <v/>
      </c>
      <c r="Q134" s="35" t="str">
        <f t="shared" si="68"/>
        <v/>
      </c>
      <c r="R134" s="6">
        <f t="shared" si="69"/>
        <v>0</v>
      </c>
      <c r="S134" s="6">
        <f>IF(AND(D134&lt;=L$4,P134&lt;&gt;"Y"),IF(N134&lt;VLOOKUP(O134,Runners!A$5:CY$183,S$1,FALSE),IF(Y$2="zero",0,Y$2),0),0)</f>
        <v>0</v>
      </c>
      <c r="T134" s="6">
        <f t="shared" si="70"/>
        <v>0</v>
      </c>
      <c r="U134" s="2"/>
      <c r="V134" s="2" t="str">
        <f>IF(O134&lt;&gt;"",VLOOKUP(O134,Runners!DE$5:DR$183,V$1,FALSE),"")</f>
        <v/>
      </c>
      <c r="W134" s="19" t="str">
        <f t="shared" si="71"/>
        <v/>
      </c>
    </row>
    <row r="135" spans="1:23" x14ac:dyDescent="0.25">
      <c r="C135" s="3">
        <f>IF(A135&lt;&gt;"",VLOOKUP(A135,Runners!A$5:AX$183,C$1,FALSE),0)</f>
        <v>0</v>
      </c>
      <c r="D135" s="6">
        <f t="shared" si="51"/>
        <v>132</v>
      </c>
      <c r="E135" s="2"/>
      <c r="F135" s="2">
        <f t="shared" si="66"/>
        <v>0</v>
      </c>
      <c r="J135" s="1">
        <f t="shared" si="67"/>
        <v>0</v>
      </c>
      <c r="M135" s="8" t="str">
        <f t="shared" si="62"/>
        <v/>
      </c>
      <c r="N135" s="8" t="str">
        <f t="shared" si="63"/>
        <v/>
      </c>
      <c r="O135" s="1" t="str">
        <f t="shared" si="64"/>
        <v/>
      </c>
      <c r="P135" s="35" t="str">
        <f t="shared" si="65"/>
        <v/>
      </c>
      <c r="Q135" s="35" t="str">
        <f t="shared" si="68"/>
        <v/>
      </c>
      <c r="R135" s="6">
        <f t="shared" si="69"/>
        <v>0</v>
      </c>
      <c r="S135" s="6">
        <f>IF(AND(D135&lt;=L$4,P135&lt;&gt;"Y"),IF(N135&lt;VLOOKUP(O135,Runners!A$5:CY$183,S$1,FALSE),IF(Y$2="zero",0,Y$2),0),0)</f>
        <v>0</v>
      </c>
      <c r="T135" s="6">
        <f t="shared" si="70"/>
        <v>0</v>
      </c>
      <c r="U135" s="2"/>
      <c r="V135" s="2" t="str">
        <f>IF(O135&lt;&gt;"",VLOOKUP(O135,Runners!DE$5:DR$183,V$1,FALSE),"")</f>
        <v/>
      </c>
      <c r="W135" s="19" t="str">
        <f t="shared" si="71"/>
        <v/>
      </c>
    </row>
    <row r="136" spans="1:23" x14ac:dyDescent="0.25">
      <c r="C136" s="3">
        <f>IF(A136&lt;&gt;"",VLOOKUP(A136,Runners!A$5:AX$183,C$1,FALSE),0)</f>
        <v>0</v>
      </c>
      <c r="D136" s="6">
        <f t="shared" si="51"/>
        <v>133</v>
      </c>
      <c r="E136" s="2"/>
      <c r="F136" s="2">
        <f t="shared" si="66"/>
        <v>0</v>
      </c>
      <c r="J136" s="1">
        <f t="shared" si="67"/>
        <v>0</v>
      </c>
      <c r="M136" s="8" t="str">
        <f t="shared" si="62"/>
        <v/>
      </c>
      <c r="N136" s="8" t="str">
        <f t="shared" si="63"/>
        <v/>
      </c>
      <c r="O136" s="1" t="str">
        <f t="shared" si="64"/>
        <v/>
      </c>
      <c r="P136" s="35" t="str">
        <f t="shared" si="65"/>
        <v/>
      </c>
      <c r="Q136" s="35" t="str">
        <f t="shared" si="68"/>
        <v/>
      </c>
      <c r="R136" s="6">
        <f t="shared" si="69"/>
        <v>0</v>
      </c>
      <c r="S136" s="6">
        <f>IF(AND(D136&lt;=L$4,P136&lt;&gt;"Y"),IF(N136&lt;VLOOKUP(O136,Runners!A$5:CY$183,S$1,FALSE),IF(Y$2="zero",0,Y$2),0),0)</f>
        <v>0</v>
      </c>
      <c r="T136" s="6">
        <f t="shared" si="70"/>
        <v>0</v>
      </c>
      <c r="U136" s="2"/>
      <c r="V136" s="2" t="str">
        <f>IF(O136&lt;&gt;"",VLOOKUP(O136,Runners!DE$5:DR$183,V$1,FALSE),"")</f>
        <v/>
      </c>
      <c r="W136" s="19" t="str">
        <f t="shared" si="71"/>
        <v/>
      </c>
    </row>
    <row r="137" spans="1:23" x14ac:dyDescent="0.25">
      <c r="C137" s="3">
        <f>IF(A137&lt;&gt;"",VLOOKUP(A137,Runners!A$5:AX$183,C$1,FALSE),0)</f>
        <v>0</v>
      </c>
      <c r="D137" s="6">
        <f t="shared" si="51"/>
        <v>134</v>
      </c>
      <c r="E137" s="2"/>
      <c r="F137" s="2">
        <f t="shared" ref="F137:F146" si="72">IF(E137&gt;0,E137-C137,0)</f>
        <v>0</v>
      </c>
      <c r="J137" s="1">
        <f t="shared" ref="J137:J146" si="73">A137</f>
        <v>0</v>
      </c>
      <c r="M137" s="8" t="str">
        <f t="shared" si="62"/>
        <v/>
      </c>
      <c r="N137" s="8" t="str">
        <f t="shared" si="63"/>
        <v/>
      </c>
      <c r="O137" s="1" t="str">
        <f t="shared" si="64"/>
        <v/>
      </c>
      <c r="P137" s="35" t="str">
        <f t="shared" si="65"/>
        <v/>
      </c>
      <c r="Q137" s="35" t="str">
        <f t="shared" ref="Q137:Q146" si="74">IF(D137&lt;=L$4,IF(P137="Y",Q136,Q136-1),"")</f>
        <v/>
      </c>
      <c r="R137" s="6">
        <f t="shared" ref="R137:R146" si="75">IF(Q137=Q136,0,IF(Q137&gt;0,Q137,1))</f>
        <v>0</v>
      </c>
      <c r="S137" s="6">
        <f>IF(AND(D137&lt;=L$4,P137&lt;&gt;"Y"),IF(N137&lt;VLOOKUP(O137,Runners!A$5:CY$183,S$1,FALSE),IF(Y$2="zero",0,Y$2),0),0)</f>
        <v>0</v>
      </c>
      <c r="T137" s="6">
        <f t="shared" ref="T137:T146" si="76">IF(AND(D137&lt;=L$4,P137&lt;&gt;"Y"),S137+R137,0)</f>
        <v>0</v>
      </c>
      <c r="U137" s="2"/>
      <c r="V137" s="2" t="str">
        <f>IF(O137&lt;&gt;"",VLOOKUP(O137,Runners!DE$5:DR$183,V$1,FALSE),"")</f>
        <v/>
      </c>
      <c r="W137" s="19" t="str">
        <f t="shared" ref="W137:W146" si="77">IF(O137&lt;&gt;"",(V137-N137)/V137,"")</f>
        <v/>
      </c>
    </row>
    <row r="138" spans="1:23" x14ac:dyDescent="0.25">
      <c r="C138" s="3">
        <f>IF(A138&lt;&gt;"",VLOOKUP(A138,Runners!A$5:AX$183,C$1,FALSE),0)</f>
        <v>0</v>
      </c>
      <c r="D138" s="6">
        <f t="shared" si="51"/>
        <v>135</v>
      </c>
      <c r="E138" s="2"/>
      <c r="F138" s="2">
        <f t="shared" si="72"/>
        <v>0</v>
      </c>
      <c r="J138" s="1">
        <f t="shared" si="73"/>
        <v>0</v>
      </c>
      <c r="M138" s="8" t="str">
        <f t="shared" si="62"/>
        <v/>
      </c>
      <c r="N138" s="8" t="str">
        <f t="shared" si="63"/>
        <v/>
      </c>
      <c r="O138" s="1" t="str">
        <f t="shared" si="64"/>
        <v/>
      </c>
      <c r="P138" s="35" t="str">
        <f t="shared" si="65"/>
        <v/>
      </c>
      <c r="Q138" s="35" t="str">
        <f t="shared" si="74"/>
        <v/>
      </c>
      <c r="R138" s="6">
        <f t="shared" si="75"/>
        <v>0</v>
      </c>
      <c r="S138" s="6">
        <f>IF(AND(D138&lt;=L$4,P138&lt;&gt;"Y"),IF(N138&lt;VLOOKUP(O138,Runners!A$5:CY$183,S$1,FALSE),IF(Y$2="zero",0,Y$2),0),0)</f>
        <v>0</v>
      </c>
      <c r="T138" s="6">
        <f t="shared" si="76"/>
        <v>0</v>
      </c>
      <c r="U138" s="2"/>
      <c r="V138" s="2" t="str">
        <f>IF(O138&lt;&gt;"",VLOOKUP(O138,Runners!DE$5:DR$183,V$1,FALSE),"")</f>
        <v/>
      </c>
      <c r="W138" s="19" t="str">
        <f t="shared" si="77"/>
        <v/>
      </c>
    </row>
    <row r="139" spans="1:23" x14ac:dyDescent="0.25">
      <c r="A139" s="36"/>
      <c r="C139" s="3">
        <f>IF(A139&lt;&gt;"",VLOOKUP(A139,Runners!A$5:AX$183,C$1,FALSE),0)</f>
        <v>0</v>
      </c>
      <c r="D139" s="6">
        <f t="shared" si="51"/>
        <v>136</v>
      </c>
      <c r="E139" s="2"/>
      <c r="F139" s="2">
        <f t="shared" si="72"/>
        <v>0</v>
      </c>
      <c r="J139" s="1">
        <f t="shared" si="73"/>
        <v>0</v>
      </c>
      <c r="M139" s="8" t="str">
        <f t="shared" si="62"/>
        <v/>
      </c>
      <c r="N139" s="8" t="str">
        <f t="shared" si="63"/>
        <v/>
      </c>
      <c r="O139" s="1" t="str">
        <f t="shared" si="64"/>
        <v/>
      </c>
      <c r="P139" s="35" t="str">
        <f t="shared" si="65"/>
        <v/>
      </c>
      <c r="Q139" s="35" t="str">
        <f t="shared" si="74"/>
        <v/>
      </c>
      <c r="R139" s="6">
        <f t="shared" si="75"/>
        <v>0</v>
      </c>
      <c r="S139" s="6">
        <f>IF(AND(D139&lt;=L$4,P139&lt;&gt;"Y"),IF(N139&lt;VLOOKUP(O139,Runners!A$5:CY$183,S$1,FALSE),IF(Y$2="zero",0,Y$2),0),0)</f>
        <v>0</v>
      </c>
      <c r="T139" s="6">
        <f t="shared" si="76"/>
        <v>0</v>
      </c>
      <c r="U139" s="2"/>
      <c r="V139" s="2" t="str">
        <f>IF(O139&lt;&gt;"",VLOOKUP(O139,Runners!DE$5:DR$183,V$1,FALSE),"")</f>
        <v/>
      </c>
      <c r="W139" s="19" t="str">
        <f t="shared" si="77"/>
        <v/>
      </c>
    </row>
    <row r="140" spans="1:23" x14ac:dyDescent="0.25">
      <c r="C140" s="3">
        <f>IF(A140&lt;&gt;"",VLOOKUP(A140,Runners!A$5:AX$183,C$1,FALSE),0)</f>
        <v>0</v>
      </c>
      <c r="D140" s="6">
        <f t="shared" si="51"/>
        <v>137</v>
      </c>
      <c r="E140" s="2"/>
      <c r="F140" s="2">
        <f t="shared" si="72"/>
        <v>0</v>
      </c>
      <c r="J140" s="1">
        <f t="shared" si="73"/>
        <v>0</v>
      </c>
      <c r="M140" s="8" t="str">
        <f t="shared" si="62"/>
        <v/>
      </c>
      <c r="N140" s="8" t="str">
        <f t="shared" si="63"/>
        <v/>
      </c>
      <c r="O140" s="1" t="str">
        <f t="shared" si="64"/>
        <v/>
      </c>
      <c r="P140" s="35" t="str">
        <f t="shared" si="65"/>
        <v/>
      </c>
      <c r="Q140" s="35" t="str">
        <f t="shared" si="74"/>
        <v/>
      </c>
      <c r="R140" s="6">
        <f t="shared" si="75"/>
        <v>0</v>
      </c>
      <c r="S140" s="6">
        <f>IF(AND(D140&lt;=L$4,P140&lt;&gt;"Y"),IF(N140&lt;VLOOKUP(O140,Runners!A$5:CY$183,S$1,FALSE),IF(Y$2="zero",0,Y$2),0),0)</f>
        <v>0</v>
      </c>
      <c r="T140" s="6">
        <f t="shared" si="76"/>
        <v>0</v>
      </c>
      <c r="U140" s="2"/>
      <c r="V140" s="2" t="str">
        <f>IF(O140&lt;&gt;"",VLOOKUP(O140,Runners!DE$5:DR$183,V$1,FALSE),"")</f>
        <v/>
      </c>
      <c r="W140" s="19" t="str">
        <f t="shared" si="77"/>
        <v/>
      </c>
    </row>
    <row r="141" spans="1:23" x14ac:dyDescent="0.25">
      <c r="C141" s="3">
        <f>IF(A141&lt;&gt;"",VLOOKUP(A141,Runners!A$5:AX$183,C$1,FALSE),0)</f>
        <v>0</v>
      </c>
      <c r="D141" s="6">
        <f t="shared" si="51"/>
        <v>138</v>
      </c>
      <c r="E141" s="2"/>
      <c r="F141" s="2">
        <f t="shared" si="72"/>
        <v>0</v>
      </c>
      <c r="J141" s="1">
        <f t="shared" si="73"/>
        <v>0</v>
      </c>
      <c r="M141" s="8" t="str">
        <f t="shared" si="62"/>
        <v/>
      </c>
      <c r="N141" s="8" t="str">
        <f t="shared" si="63"/>
        <v/>
      </c>
      <c r="O141" s="1" t="str">
        <f t="shared" si="64"/>
        <v/>
      </c>
      <c r="P141" s="35" t="str">
        <f t="shared" si="65"/>
        <v/>
      </c>
      <c r="Q141" s="35" t="str">
        <f t="shared" si="74"/>
        <v/>
      </c>
      <c r="R141" s="6">
        <f t="shared" si="75"/>
        <v>0</v>
      </c>
      <c r="S141" s="6">
        <f>IF(AND(D141&lt;=L$4,P141&lt;&gt;"Y"),IF(N141&lt;VLOOKUP(O141,Runners!A$5:CY$183,S$1,FALSE),IF(Y$2="zero",0,Y$2),0),0)</f>
        <v>0</v>
      </c>
      <c r="T141" s="6">
        <f t="shared" si="76"/>
        <v>0</v>
      </c>
      <c r="U141" s="2"/>
      <c r="V141" s="2" t="str">
        <f>IF(O141&lt;&gt;"",VLOOKUP(O141,Runners!DE$5:DR$183,V$1,FALSE),"")</f>
        <v/>
      </c>
      <c r="W141" s="19" t="str">
        <f t="shared" si="77"/>
        <v/>
      </c>
    </row>
    <row r="142" spans="1:23" x14ac:dyDescent="0.25">
      <c r="C142" s="3">
        <f>IF(A142&lt;&gt;"",VLOOKUP(A142,Runners!A$5:AX$183,C$1,FALSE),0)</f>
        <v>0</v>
      </c>
      <c r="D142" s="6">
        <f t="shared" si="51"/>
        <v>139</v>
      </c>
      <c r="E142" s="2"/>
      <c r="F142" s="2">
        <f t="shared" si="72"/>
        <v>0</v>
      </c>
      <c r="J142" s="1">
        <f t="shared" si="73"/>
        <v>0</v>
      </c>
      <c r="M142" s="8" t="str">
        <f t="shared" si="62"/>
        <v/>
      </c>
      <c r="N142" s="8" t="str">
        <f t="shared" si="63"/>
        <v/>
      </c>
      <c r="O142" s="1" t="str">
        <f t="shared" si="64"/>
        <v/>
      </c>
      <c r="P142" s="35" t="str">
        <f t="shared" si="65"/>
        <v/>
      </c>
      <c r="Q142" s="35" t="str">
        <f t="shared" si="74"/>
        <v/>
      </c>
      <c r="R142" s="6">
        <f t="shared" si="75"/>
        <v>0</v>
      </c>
      <c r="S142" s="6">
        <f>IF(AND(D142&lt;=L$4,P142&lt;&gt;"Y"),IF(N142&lt;VLOOKUP(O142,Runners!A$5:CY$183,S$1,FALSE),IF(Y$2="zero",0,Y$2),0),0)</f>
        <v>0</v>
      </c>
      <c r="T142" s="6">
        <f t="shared" si="76"/>
        <v>0</v>
      </c>
      <c r="U142" s="2"/>
      <c r="V142" s="2" t="str">
        <f>IF(O142&lt;&gt;"",VLOOKUP(O142,Runners!DE$5:DR$183,V$1,FALSE),"")</f>
        <v/>
      </c>
      <c r="W142" s="19" t="str">
        <f t="shared" si="77"/>
        <v/>
      </c>
    </row>
    <row r="143" spans="1:23" x14ac:dyDescent="0.25">
      <c r="B143" s="3"/>
      <c r="C143" s="3">
        <f>IF(A143&lt;&gt;"",VLOOKUP(A143,Runners!A$5:AX$183,C$1,FALSE),0)</f>
        <v>0</v>
      </c>
      <c r="D143" s="6">
        <f t="shared" si="51"/>
        <v>140</v>
      </c>
      <c r="E143" s="2"/>
      <c r="F143" s="2">
        <f t="shared" si="72"/>
        <v>0</v>
      </c>
      <c r="J143" s="1">
        <f t="shared" si="73"/>
        <v>0</v>
      </c>
      <c r="M143" s="8" t="str">
        <f t="shared" si="62"/>
        <v/>
      </c>
      <c r="N143" s="8" t="str">
        <f t="shared" si="63"/>
        <v/>
      </c>
      <c r="O143" s="1" t="str">
        <f t="shared" si="64"/>
        <v/>
      </c>
      <c r="P143" s="35" t="str">
        <f t="shared" si="65"/>
        <v/>
      </c>
      <c r="Q143" s="35" t="str">
        <f t="shared" si="74"/>
        <v/>
      </c>
      <c r="R143" s="6">
        <f t="shared" si="75"/>
        <v>0</v>
      </c>
      <c r="S143" s="6">
        <f>IF(AND(D143&lt;=L$4,P143&lt;&gt;"Y"),IF(N143&lt;VLOOKUP(O143,Runners!A$5:CY$183,S$1,FALSE),IF(Y$2="zero",0,Y$2),0),0)</f>
        <v>0</v>
      </c>
      <c r="T143" s="6">
        <f t="shared" si="76"/>
        <v>0</v>
      </c>
      <c r="U143" s="2"/>
      <c r="V143" s="2" t="str">
        <f>IF(O143&lt;&gt;"",VLOOKUP(O143,Runners!DE$5:DR$183,V$1,FALSE),"")</f>
        <v/>
      </c>
      <c r="W143" s="19" t="str">
        <f t="shared" si="77"/>
        <v/>
      </c>
    </row>
    <row r="144" spans="1:23" x14ac:dyDescent="0.25">
      <c r="C144" s="3">
        <f>IF(A144&lt;&gt;"",VLOOKUP(A144,Runners!A$5:AX$183,C$1,FALSE),0)</f>
        <v>0</v>
      </c>
      <c r="D144" s="6">
        <f t="shared" si="51"/>
        <v>141</v>
      </c>
      <c r="E144" s="2"/>
      <c r="F144" s="2">
        <f t="shared" si="72"/>
        <v>0</v>
      </c>
      <c r="J144" s="1">
        <f t="shared" si="73"/>
        <v>0</v>
      </c>
      <c r="M144" s="8" t="str">
        <f t="shared" si="62"/>
        <v/>
      </c>
      <c r="N144" s="8" t="str">
        <f t="shared" si="63"/>
        <v/>
      </c>
      <c r="O144" s="1" t="str">
        <f t="shared" si="64"/>
        <v/>
      </c>
      <c r="P144" s="35" t="str">
        <f t="shared" si="65"/>
        <v/>
      </c>
      <c r="Q144" s="35" t="str">
        <f t="shared" si="74"/>
        <v/>
      </c>
      <c r="R144" s="6">
        <f t="shared" si="75"/>
        <v>0</v>
      </c>
      <c r="S144" s="6">
        <f>IF(AND(D144&lt;=L$4,P144&lt;&gt;"Y"),IF(N144&lt;VLOOKUP(O144,Runners!A$5:CY$183,S$1,FALSE),IF(Y$2="zero",0,Y$2),0),0)</f>
        <v>0</v>
      </c>
      <c r="T144" s="6">
        <f t="shared" si="76"/>
        <v>0</v>
      </c>
      <c r="U144" s="2"/>
      <c r="V144" s="2" t="str">
        <f>IF(O144&lt;&gt;"",VLOOKUP(O144,Runners!DE$5:DR$183,V$1,FALSE),"")</f>
        <v/>
      </c>
      <c r="W144" s="19" t="str">
        <f t="shared" si="77"/>
        <v/>
      </c>
    </row>
    <row r="145" spans="2:23" x14ac:dyDescent="0.25">
      <c r="C145" s="3">
        <f>IF(A145&lt;&gt;"",VLOOKUP(A145,Runners!A$5:AX$183,C$1,FALSE),0)</f>
        <v>0</v>
      </c>
      <c r="D145" s="6">
        <f t="shared" si="51"/>
        <v>142</v>
      </c>
      <c r="E145" s="2"/>
      <c r="F145" s="2">
        <f t="shared" si="72"/>
        <v>0</v>
      </c>
      <c r="J145" s="1">
        <f t="shared" si="73"/>
        <v>0</v>
      </c>
      <c r="M145" s="8" t="str">
        <f t="shared" si="62"/>
        <v/>
      </c>
      <c r="N145" s="8" t="str">
        <f t="shared" si="63"/>
        <v/>
      </c>
      <c r="O145" s="1" t="str">
        <f t="shared" si="64"/>
        <v/>
      </c>
      <c r="P145" s="35" t="str">
        <f t="shared" si="65"/>
        <v/>
      </c>
      <c r="Q145" s="35" t="str">
        <f t="shared" si="74"/>
        <v/>
      </c>
      <c r="R145" s="6">
        <f t="shared" si="75"/>
        <v>0</v>
      </c>
      <c r="S145" s="6">
        <f>IF(AND(D145&lt;=L$4,P145&lt;&gt;"Y"),IF(N145&lt;VLOOKUP(O145,Runners!A$5:CY$183,S$1,FALSE),IF(Y$2="zero",0,Y$2),0),0)</f>
        <v>0</v>
      </c>
      <c r="T145" s="6">
        <f t="shared" si="76"/>
        <v>0</v>
      </c>
      <c r="U145" s="2"/>
      <c r="V145" s="2" t="str">
        <f>IF(O145&lt;&gt;"",VLOOKUP(O145,Runners!DE$5:DR$183,V$1,FALSE),"")</f>
        <v/>
      </c>
      <c r="W145" s="19" t="str">
        <f t="shared" si="77"/>
        <v/>
      </c>
    </row>
    <row r="146" spans="2:23" x14ac:dyDescent="0.25">
      <c r="C146" s="3">
        <f>IF(A146&lt;&gt;"",VLOOKUP(A146,Runners!A$5:AX$183,C$1,FALSE),0)</f>
        <v>0</v>
      </c>
      <c r="D146" s="6">
        <f t="shared" si="51"/>
        <v>143</v>
      </c>
      <c r="E146" s="2"/>
      <c r="F146" s="2">
        <f t="shared" si="72"/>
        <v>0</v>
      </c>
      <c r="J146" s="1">
        <f t="shared" si="73"/>
        <v>0</v>
      </c>
      <c r="M146" s="8" t="str">
        <f t="shared" si="62"/>
        <v/>
      </c>
      <c r="N146" s="8" t="str">
        <f t="shared" si="63"/>
        <v/>
      </c>
      <c r="O146" s="1" t="str">
        <f t="shared" si="64"/>
        <v/>
      </c>
      <c r="P146" s="35" t="str">
        <f t="shared" si="65"/>
        <v/>
      </c>
      <c r="Q146" s="35" t="str">
        <f t="shared" si="74"/>
        <v/>
      </c>
      <c r="R146" s="6">
        <f t="shared" si="75"/>
        <v>0</v>
      </c>
      <c r="S146" s="6">
        <f>IF(AND(D146&lt;=L$4,P146&lt;&gt;"Y"),IF(N146&lt;VLOOKUP(O146,Runners!A$5:CY$183,S$1,FALSE),IF(Y$2="zero",0,Y$2),0),0)</f>
        <v>0</v>
      </c>
      <c r="T146" s="6">
        <f t="shared" si="76"/>
        <v>0</v>
      </c>
      <c r="U146" s="2"/>
      <c r="V146" s="2" t="str">
        <f>IF(O146&lt;&gt;"",VLOOKUP(O146,Runners!DE$5:DR$183,V$1,FALSE),"")</f>
        <v/>
      </c>
      <c r="W146" s="19" t="str">
        <f t="shared" si="77"/>
        <v/>
      </c>
    </row>
    <row r="147" spans="2:23" x14ac:dyDescent="0.25">
      <c r="C147" s="3">
        <f>IF(A147&lt;&gt;"",VLOOKUP(A147,Runners!A$5:AX$183,C$1,FALSE),0)</f>
        <v>0</v>
      </c>
      <c r="D147" s="6">
        <f t="shared" si="51"/>
        <v>144</v>
      </c>
      <c r="E147" s="2"/>
      <c r="F147" s="2">
        <f t="shared" ref="F147:F179" si="78">IF(E147&gt;0,E147-C147,0)</f>
        <v>0</v>
      </c>
      <c r="J147" s="1">
        <f t="shared" ref="J147:J159" si="79">A147</f>
        <v>0</v>
      </c>
      <c r="M147" s="8" t="str">
        <f t="shared" si="62"/>
        <v/>
      </c>
      <c r="N147" s="8" t="str">
        <f t="shared" si="63"/>
        <v/>
      </c>
      <c r="O147" s="1" t="str">
        <f t="shared" si="64"/>
        <v/>
      </c>
      <c r="P147" s="35" t="str">
        <f t="shared" si="65"/>
        <v/>
      </c>
      <c r="Q147" s="35" t="str">
        <f t="shared" ref="Q147:Q159" si="80">IF(D147&lt;=L$4,IF(P147="Y",Q146,Q146-1),"")</f>
        <v/>
      </c>
      <c r="R147" s="6">
        <f t="shared" ref="R147:R202" si="81">IF(Q147=Q146,0,IF(Q147&gt;0,Q147,1))</f>
        <v>0</v>
      </c>
      <c r="S147" s="6">
        <f>IF(AND(D147&lt;=L$4,P147&lt;&gt;"Y"),IF(N147&lt;VLOOKUP(O147,Runners!A$5:CY$183,S$1,FALSE),IF(Y$2="zero",0,Y$2),0),0)</f>
        <v>0</v>
      </c>
      <c r="T147" s="6">
        <f t="shared" ref="T147:T159" si="82">IF(AND(D147&lt;=L$4,P147&lt;&gt;"Y"),S147+R147,0)</f>
        <v>0</v>
      </c>
      <c r="U147" s="2"/>
      <c r="V147" s="2" t="str">
        <f>IF(O147&lt;&gt;"",VLOOKUP(O147,Runners!DE$5:DR$183,V$1,FALSE),"")</f>
        <v/>
      </c>
      <c r="W147" s="19" t="str">
        <f t="shared" ref="W147:W159" si="83">IF(O147&lt;&gt;"",(V147-N147)/V147,"")</f>
        <v/>
      </c>
    </row>
    <row r="148" spans="2:23" x14ac:dyDescent="0.25">
      <c r="B148" s="3"/>
      <c r="C148" s="3">
        <f>IF(A148&lt;&gt;"",VLOOKUP(A148,Runners!A$5:AX$183,C$1,FALSE),0)</f>
        <v>0</v>
      </c>
      <c r="D148" s="6">
        <f t="shared" si="51"/>
        <v>145</v>
      </c>
      <c r="E148" s="2"/>
      <c r="F148" s="2">
        <f t="shared" si="78"/>
        <v>0</v>
      </c>
      <c r="J148" s="1">
        <f t="shared" si="79"/>
        <v>0</v>
      </c>
      <c r="M148" s="8" t="str">
        <f t="shared" si="62"/>
        <v/>
      </c>
      <c r="N148" s="8" t="str">
        <f t="shared" si="63"/>
        <v/>
      </c>
      <c r="O148" s="1" t="str">
        <f t="shared" si="64"/>
        <v/>
      </c>
      <c r="P148" s="35" t="str">
        <f t="shared" si="65"/>
        <v/>
      </c>
      <c r="Q148" s="35" t="str">
        <f t="shared" si="80"/>
        <v/>
      </c>
      <c r="R148" s="6">
        <f t="shared" si="81"/>
        <v>0</v>
      </c>
      <c r="S148" s="6">
        <f>IF(AND(D148&lt;=L$4,P148&lt;&gt;"Y"),IF(N148&lt;VLOOKUP(O148,Runners!A$5:CY$183,S$1,FALSE),IF(Y$2="zero",0,Y$2),0),0)</f>
        <v>0</v>
      </c>
      <c r="T148" s="6">
        <f t="shared" si="82"/>
        <v>0</v>
      </c>
      <c r="U148" s="2"/>
      <c r="V148" s="2" t="str">
        <f>IF(O148&lt;&gt;"",VLOOKUP(O148,Runners!DE$5:DR$183,V$1,FALSE),"")</f>
        <v/>
      </c>
      <c r="W148" s="19" t="str">
        <f t="shared" si="83"/>
        <v/>
      </c>
    </row>
    <row r="149" spans="2:23" x14ac:dyDescent="0.25">
      <c r="C149" s="3">
        <f>IF(A149&lt;&gt;"",VLOOKUP(A149,Runners!A$5:AX$183,C$1,FALSE),0)</f>
        <v>0</v>
      </c>
      <c r="D149" s="6">
        <f t="shared" si="51"/>
        <v>146</v>
      </c>
      <c r="E149" s="2"/>
      <c r="F149" s="2">
        <f t="shared" si="78"/>
        <v>0</v>
      </c>
      <c r="J149" s="1">
        <f t="shared" si="79"/>
        <v>0</v>
      </c>
      <c r="M149" s="8" t="str">
        <f t="shared" si="62"/>
        <v/>
      </c>
      <c r="N149" s="8" t="str">
        <f t="shared" si="63"/>
        <v/>
      </c>
      <c r="O149" s="1" t="str">
        <f t="shared" si="64"/>
        <v/>
      </c>
      <c r="P149" s="35" t="str">
        <f t="shared" si="65"/>
        <v/>
      </c>
      <c r="Q149" s="35" t="str">
        <f t="shared" si="80"/>
        <v/>
      </c>
      <c r="R149" s="6">
        <f t="shared" si="81"/>
        <v>0</v>
      </c>
      <c r="S149" s="6">
        <f>IF(AND(D149&lt;=L$4,P149&lt;&gt;"Y"),IF(N149&lt;VLOOKUP(O149,Runners!A$5:CY$183,S$1,FALSE),IF(Y$2="zero",0,Y$2),0),0)</f>
        <v>0</v>
      </c>
      <c r="T149" s="6">
        <f t="shared" si="82"/>
        <v>0</v>
      </c>
      <c r="U149" s="2"/>
      <c r="V149" s="2" t="str">
        <f>IF(O149&lt;&gt;"",VLOOKUP(O149,Runners!DE$5:DR$183,V$1,FALSE),"")</f>
        <v/>
      </c>
      <c r="W149" s="19" t="str">
        <f t="shared" si="83"/>
        <v/>
      </c>
    </row>
    <row r="150" spans="2:23" x14ac:dyDescent="0.25">
      <c r="C150" s="3">
        <f>IF(A150&lt;&gt;"",VLOOKUP(A150,Runners!A$5:AX$183,C$1,FALSE),0)</f>
        <v>0</v>
      </c>
      <c r="D150" s="6">
        <f t="shared" si="51"/>
        <v>147</v>
      </c>
      <c r="E150" s="2"/>
      <c r="F150" s="2">
        <f t="shared" si="78"/>
        <v>0</v>
      </c>
      <c r="J150" s="1">
        <f t="shared" si="79"/>
        <v>0</v>
      </c>
      <c r="M150" s="8" t="str">
        <f t="shared" si="62"/>
        <v/>
      </c>
      <c r="N150" s="8" t="str">
        <f t="shared" si="63"/>
        <v/>
      </c>
      <c r="O150" s="1" t="str">
        <f t="shared" si="64"/>
        <v/>
      </c>
      <c r="P150" s="35" t="str">
        <f t="shared" si="65"/>
        <v/>
      </c>
      <c r="Q150" s="35" t="str">
        <f t="shared" si="80"/>
        <v/>
      </c>
      <c r="R150" s="6">
        <f t="shared" si="81"/>
        <v>0</v>
      </c>
      <c r="S150" s="6">
        <f>IF(AND(D150&lt;=L$4,P150&lt;&gt;"Y"),IF(N150&lt;VLOOKUP(O150,Runners!A$5:CY$183,S$1,FALSE),IF(Y$2="zero",0,Y$2),0),0)</f>
        <v>0</v>
      </c>
      <c r="T150" s="6">
        <f t="shared" si="82"/>
        <v>0</v>
      </c>
      <c r="U150" s="2"/>
      <c r="V150" s="2" t="str">
        <f>IF(O150&lt;&gt;"",VLOOKUP(O150,Runners!DE$5:DR$183,V$1,FALSE),"")</f>
        <v/>
      </c>
      <c r="W150" s="19" t="str">
        <f t="shared" si="83"/>
        <v/>
      </c>
    </row>
    <row r="151" spans="2:23" x14ac:dyDescent="0.25">
      <c r="C151" s="3">
        <f>IF(A151&lt;&gt;"",VLOOKUP(A151,Runners!A$5:AX$183,C$1,FALSE),0)</f>
        <v>0</v>
      </c>
      <c r="D151" s="6">
        <f t="shared" si="51"/>
        <v>148</v>
      </c>
      <c r="E151" s="2"/>
      <c r="F151" s="2">
        <f t="shared" si="78"/>
        <v>0</v>
      </c>
      <c r="J151" s="1">
        <f t="shared" si="79"/>
        <v>0</v>
      </c>
      <c r="M151" s="8" t="str">
        <f t="shared" si="62"/>
        <v/>
      </c>
      <c r="N151" s="8" t="str">
        <f t="shared" si="63"/>
        <v/>
      </c>
      <c r="O151" s="1" t="str">
        <f t="shared" si="64"/>
        <v/>
      </c>
      <c r="P151" s="35" t="str">
        <f t="shared" si="65"/>
        <v/>
      </c>
      <c r="Q151" s="35" t="str">
        <f t="shared" si="80"/>
        <v/>
      </c>
      <c r="R151" s="6">
        <f t="shared" si="81"/>
        <v>0</v>
      </c>
      <c r="S151" s="6">
        <f>IF(AND(D151&lt;=L$4,P151&lt;&gt;"Y"),IF(N151&lt;VLOOKUP(O151,Runners!A$5:CY$183,S$1,FALSE),IF(Y$2="zero",0,Y$2),0),0)</f>
        <v>0</v>
      </c>
      <c r="T151" s="6">
        <f t="shared" si="82"/>
        <v>0</v>
      </c>
      <c r="U151" s="2"/>
      <c r="V151" s="2" t="str">
        <f>IF(O151&lt;&gt;"",VLOOKUP(O151,Runners!DE$5:DR$183,V$1,FALSE),"")</f>
        <v/>
      </c>
      <c r="W151" s="19" t="str">
        <f t="shared" si="83"/>
        <v/>
      </c>
    </row>
    <row r="152" spans="2:23" x14ac:dyDescent="0.25">
      <c r="C152" s="3">
        <f>IF(A152&lt;&gt;"",VLOOKUP(A152,Runners!A$5:AX$183,C$1,FALSE),0)</f>
        <v>0</v>
      </c>
      <c r="D152" s="6">
        <f t="shared" si="51"/>
        <v>149</v>
      </c>
      <c r="E152" s="2"/>
      <c r="F152" s="2">
        <f t="shared" si="78"/>
        <v>0</v>
      </c>
      <c r="J152" s="1">
        <f t="shared" si="79"/>
        <v>0</v>
      </c>
      <c r="M152" s="8" t="str">
        <f t="shared" si="62"/>
        <v/>
      </c>
      <c r="N152" s="8" t="str">
        <f t="shared" si="63"/>
        <v/>
      </c>
      <c r="O152" s="1" t="str">
        <f t="shared" si="64"/>
        <v/>
      </c>
      <c r="P152" s="35" t="str">
        <f t="shared" si="65"/>
        <v/>
      </c>
      <c r="Q152" s="35" t="str">
        <f t="shared" si="80"/>
        <v/>
      </c>
      <c r="R152" s="6">
        <f t="shared" si="81"/>
        <v>0</v>
      </c>
      <c r="S152" s="6">
        <f>IF(AND(D152&lt;=L$4,P152&lt;&gt;"Y"),IF(N152&lt;VLOOKUP(O152,Runners!A$5:CY$183,S$1,FALSE),IF(Y$2="zero",0,Y$2),0),0)</f>
        <v>0</v>
      </c>
      <c r="T152" s="6">
        <f t="shared" si="82"/>
        <v>0</v>
      </c>
      <c r="U152" s="2"/>
      <c r="V152" s="2" t="str">
        <f>IF(O152&lt;&gt;"",VLOOKUP(O152,Runners!DE$5:DR$183,V$1,FALSE),"")</f>
        <v/>
      </c>
      <c r="W152" s="19" t="str">
        <f t="shared" si="83"/>
        <v/>
      </c>
    </row>
    <row r="153" spans="2:23" x14ac:dyDescent="0.25">
      <c r="C153" s="3">
        <f>IF(A153&lt;&gt;"",VLOOKUP(A153,Runners!A$5:AX$183,C$1,FALSE),0)</f>
        <v>0</v>
      </c>
      <c r="D153" s="6">
        <f t="shared" si="51"/>
        <v>150</v>
      </c>
      <c r="E153" s="2"/>
      <c r="F153" s="2">
        <f t="shared" si="78"/>
        <v>0</v>
      </c>
      <c r="J153" s="1">
        <f t="shared" si="79"/>
        <v>0</v>
      </c>
      <c r="M153" s="8" t="str">
        <f t="shared" si="62"/>
        <v/>
      </c>
      <c r="N153" s="8" t="str">
        <f t="shared" si="63"/>
        <v/>
      </c>
      <c r="O153" s="1" t="str">
        <f t="shared" si="64"/>
        <v/>
      </c>
      <c r="P153" s="35" t="str">
        <f t="shared" si="65"/>
        <v/>
      </c>
      <c r="Q153" s="35" t="str">
        <f t="shared" si="80"/>
        <v/>
      </c>
      <c r="R153" s="6">
        <f t="shared" si="81"/>
        <v>0</v>
      </c>
      <c r="S153" s="6">
        <f>IF(AND(D153&lt;=L$4,P153&lt;&gt;"Y"),IF(N153&lt;VLOOKUP(O153,Runners!A$5:CY$183,S$1,FALSE),IF(Y$2="zero",0,Y$2),0),0)</f>
        <v>0</v>
      </c>
      <c r="T153" s="6">
        <f t="shared" si="82"/>
        <v>0</v>
      </c>
      <c r="U153" s="2"/>
      <c r="V153" s="2" t="str">
        <f>IF(O153&lt;&gt;"",VLOOKUP(O153,Runners!DE$5:DR$183,V$1,FALSE),"")</f>
        <v/>
      </c>
      <c r="W153" s="19" t="str">
        <f t="shared" si="83"/>
        <v/>
      </c>
    </row>
    <row r="154" spans="2:23" x14ac:dyDescent="0.25">
      <c r="C154" s="3">
        <f>IF(A154&lt;&gt;"",VLOOKUP(A154,Runners!A$5:AX$183,C$1,FALSE),0)</f>
        <v>0</v>
      </c>
      <c r="D154" s="6">
        <f t="shared" si="51"/>
        <v>151</v>
      </c>
      <c r="E154" s="2"/>
      <c r="F154" s="2">
        <f t="shared" si="78"/>
        <v>0</v>
      </c>
      <c r="J154" s="1">
        <f t="shared" si="79"/>
        <v>0</v>
      </c>
      <c r="M154" s="8" t="str">
        <f t="shared" si="62"/>
        <v/>
      </c>
      <c r="N154" s="8" t="str">
        <f t="shared" si="63"/>
        <v/>
      </c>
      <c r="O154" s="1" t="str">
        <f t="shared" si="64"/>
        <v/>
      </c>
      <c r="P154" s="35" t="str">
        <f t="shared" si="65"/>
        <v/>
      </c>
      <c r="Q154" s="35" t="str">
        <f t="shared" si="80"/>
        <v/>
      </c>
      <c r="R154" s="6">
        <f t="shared" si="81"/>
        <v>0</v>
      </c>
      <c r="S154" s="6">
        <f>IF(AND(D154&lt;=L$4,P154&lt;&gt;"Y"),IF(N154&lt;VLOOKUP(O154,Runners!A$5:CY$183,S$1,FALSE),IF(Y$2="zero",0,Y$2),0),0)</f>
        <v>0</v>
      </c>
      <c r="T154" s="6">
        <f t="shared" si="82"/>
        <v>0</v>
      </c>
      <c r="U154" s="2"/>
      <c r="V154" s="2" t="str">
        <f>IF(O154&lt;&gt;"",VLOOKUP(O154,Runners!DE$5:DR$183,V$1,FALSE),"")</f>
        <v/>
      </c>
      <c r="W154" s="19" t="str">
        <f t="shared" si="83"/>
        <v/>
      </c>
    </row>
    <row r="155" spans="2:23" x14ac:dyDescent="0.25">
      <c r="C155" s="3">
        <f>IF(A155&lt;&gt;"",VLOOKUP(A155,Runners!A$5:AX$183,C$1,FALSE),0)</f>
        <v>0</v>
      </c>
      <c r="D155" s="6">
        <f t="shared" si="51"/>
        <v>152</v>
      </c>
      <c r="E155" s="2"/>
      <c r="F155" s="2">
        <f t="shared" si="78"/>
        <v>0</v>
      </c>
      <c r="J155" s="1">
        <f t="shared" si="79"/>
        <v>0</v>
      </c>
      <c r="M155" s="8" t="str">
        <f t="shared" si="62"/>
        <v/>
      </c>
      <c r="N155" s="8" t="str">
        <f t="shared" si="63"/>
        <v/>
      </c>
      <c r="O155" s="1" t="str">
        <f t="shared" si="64"/>
        <v/>
      </c>
      <c r="P155" s="35" t="str">
        <f t="shared" si="65"/>
        <v/>
      </c>
      <c r="Q155" s="35" t="str">
        <f t="shared" si="80"/>
        <v/>
      </c>
      <c r="R155" s="6">
        <f t="shared" si="81"/>
        <v>0</v>
      </c>
      <c r="S155" s="6">
        <f>IF(AND(D155&lt;=L$4,P155&lt;&gt;"Y"),IF(N155&lt;VLOOKUP(O155,Runners!A$5:CY$183,S$1,FALSE),IF(Y$2="zero",0,Y$2),0),0)</f>
        <v>0</v>
      </c>
      <c r="T155" s="6">
        <f t="shared" si="82"/>
        <v>0</v>
      </c>
      <c r="U155" s="2"/>
      <c r="V155" s="2" t="str">
        <f>IF(O155&lt;&gt;"",VLOOKUP(O155,Runners!DE$5:DR$183,V$1,FALSE),"")</f>
        <v/>
      </c>
      <c r="W155" s="19" t="str">
        <f t="shared" si="83"/>
        <v/>
      </c>
    </row>
    <row r="156" spans="2:23" x14ac:dyDescent="0.25">
      <c r="C156" s="3">
        <f>IF(A156&lt;&gt;"",VLOOKUP(A156,Runners!A$5:AX$183,C$1,FALSE),0)</f>
        <v>0</v>
      </c>
      <c r="D156" s="6">
        <f t="shared" si="51"/>
        <v>153</v>
      </c>
      <c r="E156" s="2"/>
      <c r="F156" s="2">
        <f t="shared" si="78"/>
        <v>0</v>
      </c>
      <c r="J156" s="1">
        <f t="shared" si="79"/>
        <v>0</v>
      </c>
      <c r="M156" s="8" t="str">
        <f t="shared" si="62"/>
        <v/>
      </c>
      <c r="N156" s="8" t="str">
        <f t="shared" si="63"/>
        <v/>
      </c>
      <c r="O156" s="1" t="str">
        <f t="shared" si="64"/>
        <v/>
      </c>
      <c r="P156" s="35" t="str">
        <f t="shared" si="65"/>
        <v/>
      </c>
      <c r="Q156" s="35" t="str">
        <f t="shared" si="80"/>
        <v/>
      </c>
      <c r="R156" s="6">
        <f t="shared" si="81"/>
        <v>0</v>
      </c>
      <c r="S156" s="6">
        <f>IF(AND(D156&lt;=L$4,P156&lt;&gt;"Y"),IF(N156&lt;VLOOKUP(O156,Runners!A$5:CY$183,S$1,FALSE),IF(Y$2="zero",0,Y$2),0),0)</f>
        <v>0</v>
      </c>
      <c r="T156" s="6">
        <f t="shared" si="82"/>
        <v>0</v>
      </c>
      <c r="U156" s="2"/>
      <c r="V156" s="2" t="str">
        <f>IF(O156&lt;&gt;"",VLOOKUP(O156,Runners!DE$5:DR$183,V$1,FALSE),"")</f>
        <v/>
      </c>
      <c r="W156" s="19" t="str">
        <f t="shared" si="83"/>
        <v/>
      </c>
    </row>
    <row r="157" spans="2:23" x14ac:dyDescent="0.25">
      <c r="C157" s="3">
        <f>IF(A157&lt;&gt;"",VLOOKUP(A157,Runners!A$5:AX$183,C$1,FALSE),0)</f>
        <v>0</v>
      </c>
      <c r="D157" s="6">
        <f t="shared" si="51"/>
        <v>154</v>
      </c>
      <c r="E157" s="2"/>
      <c r="F157" s="2">
        <f t="shared" si="78"/>
        <v>0</v>
      </c>
      <c r="J157" s="1">
        <f t="shared" si="79"/>
        <v>0</v>
      </c>
      <c r="M157" s="8" t="str">
        <f t="shared" si="62"/>
        <v/>
      </c>
      <c r="N157" s="8" t="str">
        <f t="shared" si="63"/>
        <v/>
      </c>
      <c r="O157" s="1" t="str">
        <f t="shared" si="64"/>
        <v/>
      </c>
      <c r="P157" s="35" t="str">
        <f t="shared" si="65"/>
        <v/>
      </c>
      <c r="Q157" s="35" t="str">
        <f t="shared" si="80"/>
        <v/>
      </c>
      <c r="R157" s="6">
        <f t="shared" si="81"/>
        <v>0</v>
      </c>
      <c r="S157" s="6">
        <f>IF(AND(D157&lt;=L$4,P157&lt;&gt;"Y"),IF(N157&lt;VLOOKUP(O157,Runners!A$5:CY$183,S$1,FALSE),IF(Y$2="zero",0,Y$2),0),0)</f>
        <v>0</v>
      </c>
      <c r="T157" s="6">
        <f t="shared" si="82"/>
        <v>0</v>
      </c>
      <c r="U157" s="2"/>
      <c r="V157" s="2" t="str">
        <f>IF(O157&lt;&gt;"",VLOOKUP(O157,Runners!DE$5:DR$183,V$1,FALSE),"")</f>
        <v/>
      </c>
      <c r="W157" s="19" t="str">
        <f t="shared" si="83"/>
        <v/>
      </c>
    </row>
    <row r="158" spans="2:23" x14ac:dyDescent="0.25">
      <c r="C158" s="3">
        <f>IF(A158&lt;&gt;"",VLOOKUP(A158,Runners!A$5:AX$183,C$1,FALSE),0)</f>
        <v>0</v>
      </c>
      <c r="D158" s="6">
        <f t="shared" si="51"/>
        <v>155</v>
      </c>
      <c r="E158" s="2"/>
      <c r="F158" s="2">
        <f t="shared" si="78"/>
        <v>0</v>
      </c>
      <c r="J158" s="1">
        <f t="shared" si="79"/>
        <v>0</v>
      </c>
      <c r="M158" s="8" t="str">
        <f t="shared" si="62"/>
        <v/>
      </c>
      <c r="N158" s="8" t="str">
        <f t="shared" si="63"/>
        <v/>
      </c>
      <c r="O158" s="1" t="str">
        <f t="shared" si="64"/>
        <v/>
      </c>
      <c r="P158" s="35" t="str">
        <f t="shared" si="65"/>
        <v/>
      </c>
      <c r="Q158" s="35" t="str">
        <f t="shared" si="80"/>
        <v/>
      </c>
      <c r="R158" s="6">
        <f t="shared" si="81"/>
        <v>0</v>
      </c>
      <c r="S158" s="6">
        <f>IF(AND(D158&lt;=L$4,P158&lt;&gt;"Y"),IF(N158&lt;VLOOKUP(O158,Runners!A$5:CY$183,S$1,FALSE),IF(Y$2="zero",0,Y$2),0),0)</f>
        <v>0</v>
      </c>
      <c r="T158" s="6">
        <f t="shared" si="82"/>
        <v>0</v>
      </c>
      <c r="U158" s="2"/>
      <c r="V158" s="2" t="str">
        <f>IF(O158&lt;&gt;"",VLOOKUP(O158,Runners!DE$5:DR$183,V$1,FALSE),"")</f>
        <v/>
      </c>
      <c r="W158" s="19" t="str">
        <f t="shared" si="83"/>
        <v/>
      </c>
    </row>
    <row r="159" spans="2:23" x14ac:dyDescent="0.25">
      <c r="C159" s="3">
        <f>IF(A159&lt;&gt;"",VLOOKUP(A159,Runners!A$5:AX$183,C$1,FALSE),0)</f>
        <v>0</v>
      </c>
      <c r="D159" s="6">
        <f t="shared" si="51"/>
        <v>156</v>
      </c>
      <c r="E159" s="2"/>
      <c r="F159" s="2">
        <f t="shared" si="78"/>
        <v>0</v>
      </c>
      <c r="J159" s="1">
        <f t="shared" si="79"/>
        <v>0</v>
      </c>
      <c r="M159" s="8" t="str">
        <f t="shared" si="62"/>
        <v/>
      </c>
      <c r="N159" s="8" t="str">
        <f t="shared" si="63"/>
        <v/>
      </c>
      <c r="O159" s="1" t="str">
        <f t="shared" si="64"/>
        <v/>
      </c>
      <c r="P159" s="35" t="str">
        <f t="shared" si="65"/>
        <v/>
      </c>
      <c r="Q159" s="35" t="str">
        <f t="shared" si="80"/>
        <v/>
      </c>
      <c r="R159" s="6">
        <f t="shared" si="81"/>
        <v>0</v>
      </c>
      <c r="S159" s="6">
        <f>IF(AND(D159&lt;=L$4,P159&lt;&gt;"Y"),IF(N159&lt;VLOOKUP(O159,Runners!A$5:CY$183,S$1,FALSE),IF(Y$2="zero",0,Y$2),0),0)</f>
        <v>0</v>
      </c>
      <c r="T159" s="6">
        <f t="shared" si="82"/>
        <v>0</v>
      </c>
      <c r="U159" s="2"/>
      <c r="V159" s="2" t="str">
        <f>IF(O159&lt;&gt;"",VLOOKUP(O159,Runners!DE$5:DR$183,V$1,FALSE),"")</f>
        <v/>
      </c>
      <c r="W159" s="19" t="str">
        <f t="shared" si="83"/>
        <v/>
      </c>
    </row>
    <row r="160" spans="2:23" x14ac:dyDescent="0.25">
      <c r="C160" s="3">
        <f>IF(A160&lt;&gt;"",VLOOKUP(A160,Runners!A$5:AX$183,C$1,FALSE),0)</f>
        <v>0</v>
      </c>
      <c r="D160" s="6">
        <f t="shared" ref="D160:D209" si="84">D159+1</f>
        <v>157</v>
      </c>
      <c r="E160" s="2"/>
      <c r="F160" s="2">
        <f t="shared" si="78"/>
        <v>0</v>
      </c>
      <c r="J160" s="1">
        <f t="shared" ref="J160:J203" si="85">A160</f>
        <v>0</v>
      </c>
      <c r="M160" s="8" t="str">
        <f t="shared" si="62"/>
        <v/>
      </c>
      <c r="N160" s="8" t="str">
        <f t="shared" si="63"/>
        <v/>
      </c>
      <c r="O160" s="1" t="str">
        <f t="shared" si="64"/>
        <v/>
      </c>
      <c r="P160" s="35" t="str">
        <f t="shared" si="65"/>
        <v/>
      </c>
      <c r="Q160" s="35" t="str">
        <f t="shared" ref="Q160:Q202" si="86">IF(D160&lt;=L$4,IF(P160="Y",Q159,Q159-1),"")</f>
        <v/>
      </c>
      <c r="R160" s="6">
        <f t="shared" si="81"/>
        <v>0</v>
      </c>
      <c r="S160" s="6">
        <f>IF(AND(D160&lt;=L$4,P160&lt;&gt;"Y"),IF(N160&lt;VLOOKUP(O160,Runners!A$5:CY$183,S$1,FALSE),IF(Y$2="zero",0,Y$2),0),0)</f>
        <v>0</v>
      </c>
      <c r="T160" s="6">
        <f t="shared" ref="T160:T202" si="87">IF(AND(D160&lt;=L$4,P160&lt;&gt;"Y"),S160+R160,0)</f>
        <v>0</v>
      </c>
      <c r="U160" s="2"/>
      <c r="V160" s="2" t="str">
        <f>IF(O160&lt;&gt;"",VLOOKUP(O160,Runners!DE$5:DR$183,V$1,FALSE),"")</f>
        <v/>
      </c>
      <c r="W160" s="19" t="str">
        <f t="shared" ref="W160:W202" si="88">IF(O160&lt;&gt;"",(V160-N160)/V160,"")</f>
        <v/>
      </c>
    </row>
    <row r="161" spans="3:23" x14ac:dyDescent="0.25">
      <c r="C161" s="3">
        <f>IF(A161&lt;&gt;"",VLOOKUP(A161,Runners!A$5:AX$183,C$1,FALSE),0)</f>
        <v>0</v>
      </c>
      <c r="D161" s="6">
        <f t="shared" si="84"/>
        <v>158</v>
      </c>
      <c r="E161" s="2"/>
      <c r="F161" s="2">
        <f t="shared" si="78"/>
        <v>0</v>
      </c>
      <c r="J161" s="1">
        <f t="shared" si="85"/>
        <v>0</v>
      </c>
      <c r="M161" s="8" t="str">
        <f t="shared" si="62"/>
        <v/>
      </c>
      <c r="N161" s="8" t="str">
        <f t="shared" si="63"/>
        <v/>
      </c>
      <c r="O161" s="1" t="str">
        <f t="shared" si="64"/>
        <v/>
      </c>
      <c r="P161" s="35" t="str">
        <f t="shared" si="65"/>
        <v/>
      </c>
      <c r="Q161" s="35" t="str">
        <f t="shared" si="86"/>
        <v/>
      </c>
      <c r="R161" s="6">
        <f t="shared" si="81"/>
        <v>0</v>
      </c>
      <c r="S161" s="6">
        <f>IF(AND(D161&lt;=L$4,P161&lt;&gt;"Y"),IF(N161&lt;VLOOKUP(O161,Runners!A$5:CY$183,S$1,FALSE),IF(Y$2="zero",0,Y$2),0),0)</f>
        <v>0</v>
      </c>
      <c r="T161" s="6">
        <f t="shared" si="87"/>
        <v>0</v>
      </c>
      <c r="U161" s="2"/>
      <c r="V161" s="2" t="str">
        <f>IF(O161&lt;&gt;"",VLOOKUP(O161,Runners!DE$5:DR$183,V$1,FALSE),"")</f>
        <v/>
      </c>
      <c r="W161" s="19" t="str">
        <f t="shared" si="88"/>
        <v/>
      </c>
    </row>
    <row r="162" spans="3:23" x14ac:dyDescent="0.25">
      <c r="C162" s="3">
        <f>IF(A162&lt;&gt;"",VLOOKUP(A162,Runners!A$5:AX$183,C$1,FALSE),0)</f>
        <v>0</v>
      </c>
      <c r="D162" s="6">
        <f t="shared" si="84"/>
        <v>159</v>
      </c>
      <c r="E162" s="2"/>
      <c r="F162" s="2">
        <f t="shared" si="78"/>
        <v>0</v>
      </c>
      <c r="J162" s="1">
        <f t="shared" si="85"/>
        <v>0</v>
      </c>
      <c r="M162" s="8" t="str">
        <f t="shared" si="62"/>
        <v/>
      </c>
      <c r="N162" s="8" t="str">
        <f t="shared" si="63"/>
        <v/>
      </c>
      <c r="O162" s="1" t="str">
        <f t="shared" si="64"/>
        <v/>
      </c>
      <c r="P162" s="35" t="str">
        <f t="shared" si="65"/>
        <v/>
      </c>
      <c r="Q162" s="35" t="str">
        <f t="shared" si="86"/>
        <v/>
      </c>
      <c r="R162" s="6">
        <f t="shared" si="81"/>
        <v>0</v>
      </c>
      <c r="S162" s="6">
        <f>IF(AND(D162&lt;=L$4,P162&lt;&gt;"Y"),IF(N162&lt;VLOOKUP(O162,Runners!A$5:CY$183,S$1,FALSE),IF(Y$2="zero",0,Y$2),0),0)</f>
        <v>0</v>
      </c>
      <c r="T162" s="6">
        <f t="shared" si="87"/>
        <v>0</v>
      </c>
      <c r="U162" s="2"/>
      <c r="V162" s="2" t="str">
        <f>IF(O162&lt;&gt;"",VLOOKUP(O162,Runners!DE$5:DR$183,V$1,FALSE),"")</f>
        <v/>
      </c>
      <c r="W162" s="19" t="str">
        <f t="shared" si="88"/>
        <v/>
      </c>
    </row>
    <row r="163" spans="3:23" x14ac:dyDescent="0.25">
      <c r="C163" s="3">
        <f>IF(A163&lt;&gt;"",VLOOKUP(A163,Runners!A$5:AX$183,C$1,FALSE),0)</f>
        <v>0</v>
      </c>
      <c r="D163" s="6">
        <f t="shared" si="84"/>
        <v>160</v>
      </c>
      <c r="E163" s="2"/>
      <c r="F163" s="2">
        <f t="shared" si="78"/>
        <v>0</v>
      </c>
      <c r="J163" s="1">
        <f t="shared" si="85"/>
        <v>0</v>
      </c>
      <c r="M163" s="8" t="str">
        <f t="shared" ref="M163:M194" si="89">IF(D163&lt;=L$4,SMALL(E$4:E$207,D163),"")</f>
        <v/>
      </c>
      <c r="N163" s="8" t="str">
        <f t="shared" ref="N163:N194" si="90">IF(D163&lt;=L$4,VLOOKUP(M163,E$4:F$207,2,FALSE),"")</f>
        <v/>
      </c>
      <c r="O163" s="1" t="str">
        <f t="shared" ref="O163:O194" si="91">IF(D163&lt;=L$4,VLOOKUP(M163,E$4:J$207,6,FALSE),"")</f>
        <v/>
      </c>
      <c r="P163" s="35" t="str">
        <f t="shared" ref="P163:P194" si="92">IF(D163&lt;=L$4,VLOOKUP(O163,A$4:B$207,2,FALSE),"")</f>
        <v/>
      </c>
      <c r="Q163" s="35" t="str">
        <f t="shared" si="86"/>
        <v/>
      </c>
      <c r="R163" s="6">
        <f t="shared" si="81"/>
        <v>0</v>
      </c>
      <c r="S163" s="6">
        <f>IF(AND(D163&lt;=L$4,P163&lt;&gt;"Y"),IF(N163&lt;VLOOKUP(O163,Runners!A$5:CY$183,S$1,FALSE),IF(Y$2="zero",0,Y$2),0),0)</f>
        <v>0</v>
      </c>
      <c r="T163" s="6">
        <f t="shared" si="87"/>
        <v>0</v>
      </c>
      <c r="U163" s="2"/>
      <c r="V163" s="2" t="str">
        <f>IF(O163&lt;&gt;"",VLOOKUP(O163,Runners!DE$5:DR$183,V$1,FALSE),"")</f>
        <v/>
      </c>
      <c r="W163" s="19" t="str">
        <f t="shared" si="88"/>
        <v/>
      </c>
    </row>
    <row r="164" spans="3:23" x14ac:dyDescent="0.25">
      <c r="C164" s="3">
        <f>IF(A164&lt;&gt;"",VLOOKUP(A164,Runners!A$5:AX$183,C$1,FALSE),0)</f>
        <v>0</v>
      </c>
      <c r="D164" s="6">
        <f t="shared" si="84"/>
        <v>161</v>
      </c>
      <c r="E164" s="2"/>
      <c r="F164" s="2">
        <f t="shared" si="78"/>
        <v>0</v>
      </c>
      <c r="J164" s="1">
        <f t="shared" si="85"/>
        <v>0</v>
      </c>
      <c r="M164" s="8" t="str">
        <f t="shared" si="89"/>
        <v/>
      </c>
      <c r="N164" s="8" t="str">
        <f t="shared" si="90"/>
        <v/>
      </c>
      <c r="O164" s="1" t="str">
        <f t="shared" si="91"/>
        <v/>
      </c>
      <c r="P164" s="35" t="str">
        <f t="shared" si="92"/>
        <v/>
      </c>
      <c r="Q164" s="35" t="str">
        <f t="shared" si="86"/>
        <v/>
      </c>
      <c r="R164" s="6">
        <f t="shared" si="81"/>
        <v>0</v>
      </c>
      <c r="S164" s="6">
        <f>IF(AND(D164&lt;=L$4,P164&lt;&gt;"Y"),IF(N164&lt;VLOOKUP(O164,Runners!A$5:CY$183,S$1,FALSE),IF(Y$2="zero",0,Y$2),0),0)</f>
        <v>0</v>
      </c>
      <c r="T164" s="6">
        <f t="shared" si="87"/>
        <v>0</v>
      </c>
      <c r="U164" s="2"/>
      <c r="V164" s="2" t="str">
        <f>IF(O164&lt;&gt;"",VLOOKUP(O164,Runners!DE$5:DR$183,V$1,FALSE),"")</f>
        <v/>
      </c>
      <c r="W164" s="19" t="str">
        <f t="shared" si="88"/>
        <v/>
      </c>
    </row>
    <row r="165" spans="3:23" x14ac:dyDescent="0.25">
      <c r="C165" s="3">
        <f>IF(A165&lt;&gt;"",VLOOKUP(A165,Runners!A$5:AX$183,C$1,FALSE),0)</f>
        <v>0</v>
      </c>
      <c r="D165" s="6">
        <f t="shared" si="84"/>
        <v>162</v>
      </c>
      <c r="E165" s="2"/>
      <c r="F165" s="2">
        <f t="shared" si="78"/>
        <v>0</v>
      </c>
      <c r="J165" s="1">
        <f t="shared" si="85"/>
        <v>0</v>
      </c>
      <c r="M165" s="8" t="str">
        <f t="shared" si="89"/>
        <v/>
      </c>
      <c r="N165" s="8" t="str">
        <f t="shared" si="90"/>
        <v/>
      </c>
      <c r="O165" s="1" t="str">
        <f t="shared" si="91"/>
        <v/>
      </c>
      <c r="P165" s="35" t="str">
        <f t="shared" si="92"/>
        <v/>
      </c>
      <c r="Q165" s="35" t="str">
        <f t="shared" si="86"/>
        <v/>
      </c>
      <c r="R165" s="6">
        <f t="shared" si="81"/>
        <v>0</v>
      </c>
      <c r="S165" s="6">
        <f>IF(AND(D165&lt;=L$4,P165&lt;&gt;"Y"),IF(N165&lt;VLOOKUP(O165,Runners!A$5:CY$183,S$1,FALSE),IF(Y$2="zero",0,Y$2),0),0)</f>
        <v>0</v>
      </c>
      <c r="T165" s="6">
        <f t="shared" si="87"/>
        <v>0</v>
      </c>
      <c r="U165" s="2"/>
      <c r="V165" s="2" t="str">
        <f>IF(O165&lt;&gt;"",VLOOKUP(O165,Runners!DE$5:DR$183,V$1,FALSE),"")</f>
        <v/>
      </c>
      <c r="W165" s="19" t="str">
        <f t="shared" si="88"/>
        <v/>
      </c>
    </row>
    <row r="166" spans="3:23" x14ac:dyDescent="0.25">
      <c r="C166" s="3">
        <f>IF(A166&lt;&gt;"",VLOOKUP(A166,Runners!A$5:AX$183,C$1,FALSE),0)</f>
        <v>0</v>
      </c>
      <c r="D166" s="6">
        <f t="shared" si="84"/>
        <v>163</v>
      </c>
      <c r="E166" s="2"/>
      <c r="F166" s="2">
        <f t="shared" si="78"/>
        <v>0</v>
      </c>
      <c r="J166" s="1">
        <f t="shared" si="85"/>
        <v>0</v>
      </c>
      <c r="M166" s="8" t="str">
        <f t="shared" si="89"/>
        <v/>
      </c>
      <c r="N166" s="8" t="str">
        <f t="shared" si="90"/>
        <v/>
      </c>
      <c r="O166" s="1" t="str">
        <f t="shared" si="91"/>
        <v/>
      </c>
      <c r="P166" s="35" t="str">
        <f t="shared" si="92"/>
        <v/>
      </c>
      <c r="Q166" s="35" t="str">
        <f t="shared" si="86"/>
        <v/>
      </c>
      <c r="R166" s="6">
        <f t="shared" si="81"/>
        <v>0</v>
      </c>
      <c r="S166" s="6">
        <f>IF(AND(D166&lt;=L$4,P166&lt;&gt;"Y"),IF(N166&lt;VLOOKUP(O166,Runners!A$5:CY$183,S$1,FALSE),IF(Y$2="zero",0,Y$2),0),0)</f>
        <v>0</v>
      </c>
      <c r="T166" s="6">
        <f t="shared" si="87"/>
        <v>0</v>
      </c>
      <c r="U166" s="2"/>
      <c r="V166" s="2" t="str">
        <f>IF(O166&lt;&gt;"",VLOOKUP(O166,Runners!DE$5:DR$183,V$1,FALSE),"")</f>
        <v/>
      </c>
      <c r="W166" s="19" t="str">
        <f t="shared" si="88"/>
        <v/>
      </c>
    </row>
    <row r="167" spans="3:23" x14ac:dyDescent="0.25">
      <c r="C167" s="3">
        <f>IF(A167&lt;&gt;"",VLOOKUP(A167,Runners!A$5:AX$183,C$1,FALSE),0)</f>
        <v>0</v>
      </c>
      <c r="D167" s="6">
        <f t="shared" si="84"/>
        <v>164</v>
      </c>
      <c r="E167" s="2"/>
      <c r="F167" s="2">
        <f t="shared" si="78"/>
        <v>0</v>
      </c>
      <c r="J167" s="1">
        <f t="shared" si="85"/>
        <v>0</v>
      </c>
      <c r="M167" s="8" t="str">
        <f t="shared" si="89"/>
        <v/>
      </c>
      <c r="N167" s="8" t="str">
        <f t="shared" si="90"/>
        <v/>
      </c>
      <c r="O167" s="1" t="str">
        <f t="shared" si="91"/>
        <v/>
      </c>
      <c r="P167" s="35" t="str">
        <f t="shared" si="92"/>
        <v/>
      </c>
      <c r="Q167" s="35" t="str">
        <f t="shared" si="86"/>
        <v/>
      </c>
      <c r="R167" s="6">
        <f t="shared" si="81"/>
        <v>0</v>
      </c>
      <c r="S167" s="6">
        <f>IF(AND(D167&lt;=L$4,P167&lt;&gt;"Y"),IF(N167&lt;VLOOKUP(O167,Runners!A$5:CY$183,S$1,FALSE),IF(Y$2="zero",0,Y$2),0),0)</f>
        <v>0</v>
      </c>
      <c r="T167" s="6">
        <f t="shared" si="87"/>
        <v>0</v>
      </c>
      <c r="U167" s="2"/>
      <c r="V167" s="2" t="str">
        <f>IF(O167&lt;&gt;"",VLOOKUP(O167,Runners!DE$5:DR$183,V$1,FALSE),"")</f>
        <v/>
      </c>
      <c r="W167" s="19" t="str">
        <f t="shared" si="88"/>
        <v/>
      </c>
    </row>
    <row r="168" spans="3:23" x14ac:dyDescent="0.25">
      <c r="C168" s="3">
        <f>IF(A168&lt;&gt;"",VLOOKUP(A168,Runners!A$5:AX$183,C$1,FALSE),0)</f>
        <v>0</v>
      </c>
      <c r="D168" s="6">
        <f t="shared" si="84"/>
        <v>165</v>
      </c>
      <c r="E168" s="2"/>
      <c r="F168" s="2">
        <f t="shared" si="78"/>
        <v>0</v>
      </c>
      <c r="J168" s="1">
        <f t="shared" si="85"/>
        <v>0</v>
      </c>
      <c r="M168" s="8" t="str">
        <f t="shared" si="89"/>
        <v/>
      </c>
      <c r="N168" s="8" t="str">
        <f t="shared" si="90"/>
        <v/>
      </c>
      <c r="O168" s="1" t="str">
        <f t="shared" si="91"/>
        <v/>
      </c>
      <c r="P168" s="35" t="str">
        <f t="shared" si="92"/>
        <v/>
      </c>
      <c r="Q168" s="35" t="str">
        <f t="shared" si="86"/>
        <v/>
      </c>
      <c r="R168" s="6">
        <f t="shared" si="81"/>
        <v>0</v>
      </c>
      <c r="S168" s="6">
        <f>IF(AND(D168&lt;=L$4,P168&lt;&gt;"Y"),IF(N168&lt;VLOOKUP(O168,Runners!A$5:CY$183,S$1,FALSE),IF(Y$2="zero",0,Y$2),0),0)</f>
        <v>0</v>
      </c>
      <c r="T168" s="6">
        <f t="shared" si="87"/>
        <v>0</v>
      </c>
      <c r="U168" s="2"/>
      <c r="V168" s="2" t="str">
        <f>IF(O168&lt;&gt;"",VLOOKUP(O168,Runners!DE$5:DR$183,V$1,FALSE),"")</f>
        <v/>
      </c>
      <c r="W168" s="19" t="str">
        <f t="shared" si="88"/>
        <v/>
      </c>
    </row>
    <row r="169" spans="3:23" x14ac:dyDescent="0.25">
      <c r="C169" s="3">
        <f>IF(A169&lt;&gt;"",VLOOKUP(A169,Runners!A$5:AX$183,C$1,FALSE),0)</f>
        <v>0</v>
      </c>
      <c r="D169" s="6">
        <f t="shared" si="84"/>
        <v>166</v>
      </c>
      <c r="E169" s="2"/>
      <c r="F169" s="2">
        <f t="shared" si="78"/>
        <v>0</v>
      </c>
      <c r="J169" s="1">
        <f t="shared" si="85"/>
        <v>0</v>
      </c>
      <c r="M169" s="8" t="str">
        <f t="shared" si="89"/>
        <v/>
      </c>
      <c r="N169" s="8" t="str">
        <f t="shared" si="90"/>
        <v/>
      </c>
      <c r="O169" s="1" t="str">
        <f t="shared" si="91"/>
        <v/>
      </c>
      <c r="P169" s="35" t="str">
        <f t="shared" si="92"/>
        <v/>
      </c>
      <c r="Q169" s="35" t="str">
        <f t="shared" si="86"/>
        <v/>
      </c>
      <c r="R169" s="6">
        <f t="shared" si="81"/>
        <v>0</v>
      </c>
      <c r="S169" s="6">
        <f>IF(AND(D169&lt;=L$4,P169&lt;&gt;"Y"),IF(N169&lt;VLOOKUP(O169,Runners!A$5:CY$183,S$1,FALSE),IF(Y$2="zero",0,Y$2),0),0)</f>
        <v>0</v>
      </c>
      <c r="T169" s="6">
        <f t="shared" si="87"/>
        <v>0</v>
      </c>
      <c r="U169" s="2"/>
      <c r="V169" s="2" t="str">
        <f>IF(O169&lt;&gt;"",VLOOKUP(O169,Runners!DE$5:DR$183,V$1,FALSE),"")</f>
        <v/>
      </c>
      <c r="W169" s="19" t="str">
        <f t="shared" si="88"/>
        <v/>
      </c>
    </row>
    <row r="170" spans="3:23" x14ac:dyDescent="0.25">
      <c r="C170" s="3">
        <f>IF(A170&lt;&gt;"",VLOOKUP(A170,Runners!A$5:AX$183,C$1,FALSE),0)</f>
        <v>0</v>
      </c>
      <c r="D170" s="6">
        <f t="shared" si="84"/>
        <v>167</v>
      </c>
      <c r="E170" s="2"/>
      <c r="F170" s="2">
        <f t="shared" si="78"/>
        <v>0</v>
      </c>
      <c r="J170" s="1">
        <f t="shared" si="85"/>
        <v>0</v>
      </c>
      <c r="M170" s="8" t="str">
        <f t="shared" si="89"/>
        <v/>
      </c>
      <c r="N170" s="8" t="str">
        <f t="shared" si="90"/>
        <v/>
      </c>
      <c r="O170" s="1" t="str">
        <f t="shared" si="91"/>
        <v/>
      </c>
      <c r="P170" s="35" t="str">
        <f t="shared" si="92"/>
        <v/>
      </c>
      <c r="Q170" s="35" t="str">
        <f t="shared" si="86"/>
        <v/>
      </c>
      <c r="R170" s="6">
        <f t="shared" si="81"/>
        <v>0</v>
      </c>
      <c r="S170" s="6">
        <f>IF(AND(D170&lt;=L$4,P170&lt;&gt;"Y"),IF(N170&lt;VLOOKUP(O170,Runners!A$5:CY$183,S$1,FALSE),IF(Y$2="zero",0,Y$2),0),0)</f>
        <v>0</v>
      </c>
      <c r="T170" s="6">
        <f t="shared" si="87"/>
        <v>0</v>
      </c>
      <c r="U170" s="2"/>
      <c r="V170" s="2" t="str">
        <f>IF(O170&lt;&gt;"",VLOOKUP(O170,Runners!DE$5:DR$183,V$1,FALSE),"")</f>
        <v/>
      </c>
      <c r="W170" s="19" t="str">
        <f t="shared" si="88"/>
        <v/>
      </c>
    </row>
    <row r="171" spans="3:23" x14ac:dyDescent="0.25">
      <c r="C171" s="3">
        <f>IF(A171&lt;&gt;"",VLOOKUP(A171,Runners!A$5:AX$183,C$1,FALSE),0)</f>
        <v>0</v>
      </c>
      <c r="D171" s="6">
        <f t="shared" si="84"/>
        <v>168</v>
      </c>
      <c r="E171" s="2"/>
      <c r="F171" s="2">
        <f t="shared" si="78"/>
        <v>0</v>
      </c>
      <c r="J171" s="1">
        <f t="shared" si="85"/>
        <v>0</v>
      </c>
      <c r="M171" s="8" t="str">
        <f t="shared" si="89"/>
        <v/>
      </c>
      <c r="N171" s="8" t="str">
        <f t="shared" si="90"/>
        <v/>
      </c>
      <c r="O171" s="1" t="str">
        <f t="shared" si="91"/>
        <v/>
      </c>
      <c r="P171" s="35" t="str">
        <f t="shared" si="92"/>
        <v/>
      </c>
      <c r="Q171" s="35" t="str">
        <f t="shared" si="86"/>
        <v/>
      </c>
      <c r="R171" s="6">
        <f t="shared" si="81"/>
        <v>0</v>
      </c>
      <c r="S171" s="6">
        <f>IF(AND(D171&lt;=L$4,P171&lt;&gt;"Y"),IF(N171&lt;VLOOKUP(O171,Runners!A$5:CY$183,S$1,FALSE),IF(Y$2="zero",0,Y$2),0),0)</f>
        <v>0</v>
      </c>
      <c r="T171" s="6">
        <f t="shared" si="87"/>
        <v>0</v>
      </c>
      <c r="U171" s="2"/>
      <c r="V171" s="2" t="str">
        <f>IF(O171&lt;&gt;"",VLOOKUP(O171,Runners!DE$5:DR$183,V$1,FALSE),"")</f>
        <v/>
      </c>
      <c r="W171" s="19" t="str">
        <f t="shared" si="88"/>
        <v/>
      </c>
    </row>
    <row r="172" spans="3:23" x14ac:dyDescent="0.25">
      <c r="C172" s="3">
        <f>IF(A172&lt;&gt;"",VLOOKUP(A172,Runners!A$5:AX$183,C$1,FALSE),0)</f>
        <v>0</v>
      </c>
      <c r="D172" s="6">
        <f t="shared" si="84"/>
        <v>169</v>
      </c>
      <c r="E172" s="2"/>
      <c r="F172" s="2">
        <f t="shared" si="78"/>
        <v>0</v>
      </c>
      <c r="J172" s="1">
        <f t="shared" si="85"/>
        <v>0</v>
      </c>
      <c r="M172" s="8" t="str">
        <f t="shared" si="89"/>
        <v/>
      </c>
      <c r="N172" s="8" t="str">
        <f t="shared" si="90"/>
        <v/>
      </c>
      <c r="O172" s="1" t="str">
        <f t="shared" si="91"/>
        <v/>
      </c>
      <c r="P172" s="35" t="str">
        <f t="shared" si="92"/>
        <v/>
      </c>
      <c r="Q172" s="35" t="str">
        <f t="shared" si="86"/>
        <v/>
      </c>
      <c r="R172" s="6">
        <f t="shared" si="81"/>
        <v>0</v>
      </c>
      <c r="S172" s="6">
        <f>IF(AND(D172&lt;=L$4,P172&lt;&gt;"Y"),IF(N172&lt;VLOOKUP(O172,Runners!A$5:CY$183,S$1,FALSE),IF(Y$2="zero",0,Y$2),0),0)</f>
        <v>0</v>
      </c>
      <c r="T172" s="6">
        <f t="shared" si="87"/>
        <v>0</v>
      </c>
      <c r="U172" s="2"/>
      <c r="V172" s="2" t="str">
        <f>IF(O172&lt;&gt;"",VLOOKUP(O172,Runners!DE$5:DR$183,V$1,FALSE),"")</f>
        <v/>
      </c>
      <c r="W172" s="19" t="str">
        <f t="shared" si="88"/>
        <v/>
      </c>
    </row>
    <row r="173" spans="3:23" x14ac:dyDescent="0.25">
      <c r="C173" s="3">
        <f>IF(A173&lt;&gt;"",VLOOKUP(A173,Runners!A$5:AX$183,C$1,FALSE),0)</f>
        <v>0</v>
      </c>
      <c r="D173" s="6">
        <f t="shared" si="84"/>
        <v>170</v>
      </c>
      <c r="E173" s="2"/>
      <c r="F173" s="2">
        <f t="shared" si="78"/>
        <v>0</v>
      </c>
      <c r="J173" s="1">
        <f t="shared" si="85"/>
        <v>0</v>
      </c>
      <c r="M173" s="8" t="str">
        <f t="shared" si="89"/>
        <v/>
      </c>
      <c r="N173" s="8" t="str">
        <f t="shared" si="90"/>
        <v/>
      </c>
      <c r="O173" s="1" t="str">
        <f t="shared" si="91"/>
        <v/>
      </c>
      <c r="P173" s="35" t="str">
        <f t="shared" si="92"/>
        <v/>
      </c>
      <c r="Q173" s="35" t="str">
        <f t="shared" si="86"/>
        <v/>
      </c>
      <c r="R173" s="6">
        <f t="shared" si="81"/>
        <v>0</v>
      </c>
      <c r="S173" s="6">
        <f>IF(AND(D173&lt;=L$4,P173&lt;&gt;"Y"),IF(N173&lt;VLOOKUP(O173,Runners!A$5:CY$183,S$1,FALSE),IF(Y$2="zero",0,Y$2),0),0)</f>
        <v>0</v>
      </c>
      <c r="T173" s="6">
        <f t="shared" si="87"/>
        <v>0</v>
      </c>
      <c r="U173" s="2"/>
      <c r="V173" s="2" t="str">
        <f>IF(O173&lt;&gt;"",VLOOKUP(O173,Runners!DE$5:DR$183,V$1,FALSE),"")</f>
        <v/>
      </c>
      <c r="W173" s="19" t="str">
        <f t="shared" si="88"/>
        <v/>
      </c>
    </row>
    <row r="174" spans="3:23" x14ac:dyDescent="0.25">
      <c r="C174" s="3">
        <f>IF(A174&lt;&gt;"",VLOOKUP(A174,Runners!A$5:AX$183,C$1,FALSE),0)</f>
        <v>0</v>
      </c>
      <c r="D174" s="6">
        <f t="shared" si="84"/>
        <v>171</v>
      </c>
      <c r="E174" s="2"/>
      <c r="F174" s="2">
        <f t="shared" si="78"/>
        <v>0</v>
      </c>
      <c r="J174" s="1">
        <f t="shared" si="85"/>
        <v>0</v>
      </c>
      <c r="M174" s="8" t="str">
        <f t="shared" si="89"/>
        <v/>
      </c>
      <c r="N174" s="8" t="str">
        <f t="shared" si="90"/>
        <v/>
      </c>
      <c r="O174" s="1" t="str">
        <f t="shared" si="91"/>
        <v/>
      </c>
      <c r="P174" s="35" t="str">
        <f t="shared" si="92"/>
        <v/>
      </c>
      <c r="Q174" s="35" t="str">
        <f t="shared" si="86"/>
        <v/>
      </c>
      <c r="R174" s="6">
        <f t="shared" si="81"/>
        <v>0</v>
      </c>
      <c r="S174" s="6">
        <f>IF(AND(D174&lt;=L$4,P174&lt;&gt;"Y"),IF(N174&lt;VLOOKUP(O174,Runners!A$5:CY$183,S$1,FALSE),IF(Y$2="zero",0,Y$2),0),0)</f>
        <v>0</v>
      </c>
      <c r="T174" s="6">
        <f t="shared" si="87"/>
        <v>0</v>
      </c>
      <c r="U174" s="2"/>
      <c r="V174" s="2" t="str">
        <f>IF(O174&lt;&gt;"",VLOOKUP(O174,Runners!DE$5:DR$183,V$1,FALSE),"")</f>
        <v/>
      </c>
      <c r="W174" s="19" t="str">
        <f t="shared" si="88"/>
        <v/>
      </c>
    </row>
    <row r="175" spans="3:23" x14ac:dyDescent="0.25">
      <c r="C175" s="3">
        <f>IF(A175&lt;&gt;"",VLOOKUP(A175,Runners!A$5:AX$183,C$1,FALSE),0)</f>
        <v>0</v>
      </c>
      <c r="D175" s="6">
        <f t="shared" si="84"/>
        <v>172</v>
      </c>
      <c r="E175" s="2"/>
      <c r="F175" s="2">
        <f t="shared" si="78"/>
        <v>0</v>
      </c>
      <c r="J175" s="1">
        <f t="shared" si="85"/>
        <v>0</v>
      </c>
      <c r="M175" s="8" t="str">
        <f t="shared" si="89"/>
        <v/>
      </c>
      <c r="N175" s="8" t="str">
        <f t="shared" si="90"/>
        <v/>
      </c>
      <c r="O175" s="1" t="str">
        <f t="shared" si="91"/>
        <v/>
      </c>
      <c r="P175" s="35" t="str">
        <f t="shared" si="92"/>
        <v/>
      </c>
      <c r="Q175" s="35" t="str">
        <f t="shared" si="86"/>
        <v/>
      </c>
      <c r="R175" s="6">
        <f t="shared" si="81"/>
        <v>0</v>
      </c>
      <c r="S175" s="6">
        <f>IF(AND(D175&lt;=L$4,P175&lt;&gt;"Y"),IF(N175&lt;VLOOKUP(O175,Runners!A$5:CY$183,S$1,FALSE),IF(Y$2="zero",0,Y$2),0),0)</f>
        <v>0</v>
      </c>
      <c r="T175" s="6">
        <f t="shared" si="87"/>
        <v>0</v>
      </c>
      <c r="U175" s="2"/>
      <c r="V175" s="2" t="str">
        <f>IF(O175&lt;&gt;"",VLOOKUP(O175,Runners!DE$5:DR$183,V$1,FALSE),"")</f>
        <v/>
      </c>
      <c r="W175" s="19" t="str">
        <f t="shared" si="88"/>
        <v/>
      </c>
    </row>
    <row r="176" spans="3:23" x14ac:dyDescent="0.25">
      <c r="C176" s="3">
        <f>IF(A176&lt;&gt;"",VLOOKUP(A176,Runners!A$5:AX$183,C$1,FALSE),0)</f>
        <v>0</v>
      </c>
      <c r="D176" s="6">
        <f t="shared" si="84"/>
        <v>173</v>
      </c>
      <c r="E176" s="2"/>
      <c r="F176" s="2">
        <f t="shared" si="78"/>
        <v>0</v>
      </c>
      <c r="J176" s="1">
        <f t="shared" si="85"/>
        <v>0</v>
      </c>
      <c r="M176" s="8" t="str">
        <f t="shared" si="89"/>
        <v/>
      </c>
      <c r="N176" s="8" t="str">
        <f t="shared" si="90"/>
        <v/>
      </c>
      <c r="O176" s="1" t="str">
        <f t="shared" si="91"/>
        <v/>
      </c>
      <c r="P176" s="35" t="str">
        <f t="shared" si="92"/>
        <v/>
      </c>
      <c r="Q176" s="35" t="str">
        <f t="shared" si="86"/>
        <v/>
      </c>
      <c r="R176" s="6">
        <f t="shared" si="81"/>
        <v>0</v>
      </c>
      <c r="S176" s="6">
        <f>IF(AND(D176&lt;=L$4,P176&lt;&gt;"Y"),IF(N176&lt;VLOOKUP(O176,Runners!A$5:CY$183,S$1,FALSE),IF(Y$2="zero",0,Y$2),0),0)</f>
        <v>0</v>
      </c>
      <c r="T176" s="6">
        <f t="shared" si="87"/>
        <v>0</v>
      </c>
      <c r="U176" s="2"/>
      <c r="V176" s="2" t="str">
        <f>IF(O176&lt;&gt;"",VLOOKUP(O176,Runners!DE$5:DR$183,V$1,FALSE),"")</f>
        <v/>
      </c>
      <c r="W176" s="19" t="str">
        <f t="shared" si="88"/>
        <v/>
      </c>
    </row>
    <row r="177" spans="3:23" x14ac:dyDescent="0.25">
      <c r="C177" s="3">
        <f>IF(A177&lt;&gt;"",VLOOKUP(A177,Runners!A$5:AX$183,C$1,FALSE),0)</f>
        <v>0</v>
      </c>
      <c r="D177" s="6">
        <f t="shared" si="84"/>
        <v>174</v>
      </c>
      <c r="E177" s="2"/>
      <c r="F177" s="2">
        <f t="shared" si="78"/>
        <v>0</v>
      </c>
      <c r="J177" s="1">
        <f t="shared" si="85"/>
        <v>0</v>
      </c>
      <c r="M177" s="8" t="str">
        <f t="shared" si="89"/>
        <v/>
      </c>
      <c r="N177" s="8" t="str">
        <f t="shared" si="90"/>
        <v/>
      </c>
      <c r="O177" s="1" t="str">
        <f t="shared" si="91"/>
        <v/>
      </c>
      <c r="P177" s="35" t="str">
        <f t="shared" si="92"/>
        <v/>
      </c>
      <c r="Q177" s="35" t="str">
        <f t="shared" si="86"/>
        <v/>
      </c>
      <c r="R177" s="6">
        <f t="shared" si="81"/>
        <v>0</v>
      </c>
      <c r="S177" s="6">
        <f>IF(AND(D177&lt;=L$4,P177&lt;&gt;"Y"),IF(N177&lt;VLOOKUP(O177,Runners!A$5:CY$183,S$1,FALSE),IF(Y$2="zero",0,Y$2),0),0)</f>
        <v>0</v>
      </c>
      <c r="T177" s="6">
        <f t="shared" si="87"/>
        <v>0</v>
      </c>
      <c r="U177" s="2"/>
      <c r="V177" s="2" t="str">
        <f>IF(O177&lt;&gt;"",VLOOKUP(O177,Runners!DE$5:DR$183,V$1,FALSE),"")</f>
        <v/>
      </c>
      <c r="W177" s="19" t="str">
        <f t="shared" si="88"/>
        <v/>
      </c>
    </row>
    <row r="178" spans="3:23" x14ac:dyDescent="0.25">
      <c r="C178" s="3">
        <f>IF(A178&lt;&gt;"",VLOOKUP(A178,Runners!A$5:AX$183,C$1,FALSE),0)</f>
        <v>0</v>
      </c>
      <c r="D178" s="6">
        <f t="shared" si="84"/>
        <v>175</v>
      </c>
      <c r="E178" s="2"/>
      <c r="F178" s="2">
        <f t="shared" si="78"/>
        <v>0</v>
      </c>
      <c r="J178" s="1">
        <f t="shared" si="85"/>
        <v>0</v>
      </c>
      <c r="M178" s="8" t="str">
        <f t="shared" si="89"/>
        <v/>
      </c>
      <c r="N178" s="8" t="str">
        <f t="shared" si="90"/>
        <v/>
      </c>
      <c r="O178" s="1" t="str">
        <f t="shared" si="91"/>
        <v/>
      </c>
      <c r="P178" s="35" t="str">
        <f t="shared" si="92"/>
        <v/>
      </c>
      <c r="Q178" s="35" t="str">
        <f t="shared" si="86"/>
        <v/>
      </c>
      <c r="R178" s="6">
        <f t="shared" si="81"/>
        <v>0</v>
      </c>
      <c r="S178" s="6">
        <f>IF(AND(D178&lt;=L$4,P178&lt;&gt;"Y"),IF(N178&lt;VLOOKUP(O178,Runners!A$5:CY$183,S$1,FALSE),IF(Y$2="zero",0,Y$2),0),0)</f>
        <v>0</v>
      </c>
      <c r="T178" s="6">
        <f t="shared" si="87"/>
        <v>0</v>
      </c>
      <c r="U178" s="2"/>
      <c r="V178" s="2" t="str">
        <f>IF(O178&lt;&gt;"",VLOOKUP(O178,Runners!DE$5:DR$183,V$1,FALSE),"")</f>
        <v/>
      </c>
      <c r="W178" s="19" t="str">
        <f t="shared" si="88"/>
        <v/>
      </c>
    </row>
    <row r="179" spans="3:23" x14ac:dyDescent="0.25">
      <c r="C179" s="3">
        <f>IF(A179&lt;&gt;"",VLOOKUP(A179,Runners!A$5:AX$183,C$1,FALSE),0)</f>
        <v>0</v>
      </c>
      <c r="D179" s="6">
        <f t="shared" si="84"/>
        <v>176</v>
      </c>
      <c r="E179" s="2"/>
      <c r="F179" s="2">
        <f t="shared" si="78"/>
        <v>0</v>
      </c>
      <c r="J179" s="1">
        <f t="shared" si="85"/>
        <v>0</v>
      </c>
      <c r="M179" s="8" t="str">
        <f t="shared" si="89"/>
        <v/>
      </c>
      <c r="N179" s="8" t="str">
        <f t="shared" si="90"/>
        <v/>
      </c>
      <c r="O179" s="1" t="str">
        <f t="shared" si="91"/>
        <v/>
      </c>
      <c r="P179" s="35" t="str">
        <f t="shared" si="92"/>
        <v/>
      </c>
      <c r="Q179" s="35" t="str">
        <f t="shared" si="86"/>
        <v/>
      </c>
      <c r="R179" s="6">
        <f t="shared" si="81"/>
        <v>0</v>
      </c>
      <c r="S179" s="6">
        <f>IF(AND(D179&lt;=L$4,P179&lt;&gt;"Y"),IF(N179&lt;VLOOKUP(O179,Runners!A$5:CY$183,S$1,FALSE),IF(Y$2="zero",0,Y$2),0),0)</f>
        <v>0</v>
      </c>
      <c r="T179" s="6">
        <f t="shared" si="87"/>
        <v>0</v>
      </c>
      <c r="U179" s="2"/>
      <c r="V179" s="2" t="str">
        <f>IF(O179&lt;&gt;"",VLOOKUP(O179,Runners!DE$5:DR$183,V$1,FALSE),"")</f>
        <v/>
      </c>
      <c r="W179" s="19" t="str">
        <f t="shared" si="88"/>
        <v/>
      </c>
    </row>
    <row r="180" spans="3:23" x14ac:dyDescent="0.25">
      <c r="C180" s="3">
        <f>IF(A180&lt;&gt;"",VLOOKUP(A180,Runners!A$5:AX$183,C$1,FALSE),0)</f>
        <v>0</v>
      </c>
      <c r="D180" s="6">
        <f t="shared" si="84"/>
        <v>177</v>
      </c>
      <c r="E180" s="2"/>
      <c r="F180" s="2"/>
      <c r="J180" s="1">
        <f t="shared" si="85"/>
        <v>0</v>
      </c>
      <c r="M180" s="8" t="str">
        <f t="shared" si="89"/>
        <v/>
      </c>
      <c r="N180" s="8" t="str">
        <f t="shared" si="90"/>
        <v/>
      </c>
      <c r="O180" s="1" t="str">
        <f t="shared" si="91"/>
        <v/>
      </c>
      <c r="P180" s="35" t="str">
        <f t="shared" si="92"/>
        <v/>
      </c>
      <c r="Q180" s="35" t="str">
        <f t="shared" si="86"/>
        <v/>
      </c>
      <c r="R180" s="6">
        <f t="shared" si="81"/>
        <v>0</v>
      </c>
      <c r="S180" s="6">
        <f>IF(AND(D180&lt;=L$4,P180&lt;&gt;"Y"),IF(N180&lt;VLOOKUP(O180,Runners!A$5:CY$183,S$1,FALSE),IF(Y$2="zero",0,Y$2),0),0)</f>
        <v>0</v>
      </c>
      <c r="T180" s="6">
        <f t="shared" si="87"/>
        <v>0</v>
      </c>
      <c r="U180" s="2"/>
      <c r="V180" s="2" t="str">
        <f>IF(O180&lt;&gt;"",VLOOKUP(O180,Runners!DE$5:DR$183,V$1,FALSE),"")</f>
        <v/>
      </c>
      <c r="W180" s="19" t="str">
        <f t="shared" si="88"/>
        <v/>
      </c>
    </row>
    <row r="181" spans="3:23" x14ac:dyDescent="0.25">
      <c r="C181" s="3">
        <f>IF(A181&lt;&gt;"",VLOOKUP(A181,Runners!A$5:AX$183,C$1,FALSE),0)</f>
        <v>0</v>
      </c>
      <c r="D181" s="6">
        <f t="shared" si="84"/>
        <v>178</v>
      </c>
      <c r="E181" s="2"/>
      <c r="F181" s="2"/>
      <c r="J181" s="1">
        <f t="shared" si="85"/>
        <v>0</v>
      </c>
      <c r="M181" s="8" t="str">
        <f t="shared" si="89"/>
        <v/>
      </c>
      <c r="N181" s="8" t="str">
        <f t="shared" si="90"/>
        <v/>
      </c>
      <c r="O181" s="1" t="str">
        <f t="shared" si="91"/>
        <v/>
      </c>
      <c r="P181" s="35" t="str">
        <f t="shared" si="92"/>
        <v/>
      </c>
      <c r="Q181" s="35" t="str">
        <f t="shared" si="86"/>
        <v/>
      </c>
      <c r="R181" s="6">
        <f t="shared" si="81"/>
        <v>0</v>
      </c>
      <c r="S181" s="6">
        <f>IF(AND(D181&lt;=L$4,P181&lt;&gt;"Y"),IF(N181&lt;VLOOKUP(O181,Runners!A$5:CY$183,S$1,FALSE),IF(Y$2="zero",0,Y$2),0),0)</f>
        <v>0</v>
      </c>
      <c r="T181" s="6">
        <f t="shared" si="87"/>
        <v>0</v>
      </c>
      <c r="U181" s="2"/>
      <c r="V181" s="2" t="str">
        <f>IF(O181&lt;&gt;"",VLOOKUP(O181,Runners!DE$5:DR$183,V$1,FALSE),"")</f>
        <v/>
      </c>
      <c r="W181" s="19" t="str">
        <f t="shared" si="88"/>
        <v/>
      </c>
    </row>
    <row r="182" spans="3:23" x14ac:dyDescent="0.25">
      <c r="C182" s="3">
        <f>IF(A182&lt;&gt;"",VLOOKUP(A182,Runners!A$5:AX$183,C$1,FALSE),0)</f>
        <v>0</v>
      </c>
      <c r="D182" s="6">
        <f t="shared" si="84"/>
        <v>179</v>
      </c>
      <c r="E182" s="2"/>
      <c r="F182" s="2"/>
      <c r="J182" s="1">
        <f t="shared" si="85"/>
        <v>0</v>
      </c>
      <c r="M182" s="8" t="str">
        <f t="shared" si="89"/>
        <v/>
      </c>
      <c r="N182" s="8" t="str">
        <f t="shared" si="90"/>
        <v/>
      </c>
      <c r="O182" s="1" t="str">
        <f t="shared" si="91"/>
        <v/>
      </c>
      <c r="P182" s="35" t="str">
        <f t="shared" si="92"/>
        <v/>
      </c>
      <c r="Q182" s="35" t="str">
        <f t="shared" si="86"/>
        <v/>
      </c>
      <c r="R182" s="6">
        <f t="shared" si="81"/>
        <v>0</v>
      </c>
      <c r="S182" s="6">
        <f>IF(AND(D182&lt;=L$4,P182&lt;&gt;"Y"),IF(N182&lt;VLOOKUP(O182,Runners!A$5:CY$183,S$1,FALSE),IF(Y$2="zero",0,Y$2),0),0)</f>
        <v>0</v>
      </c>
      <c r="T182" s="6">
        <f t="shared" si="87"/>
        <v>0</v>
      </c>
      <c r="U182" s="2"/>
      <c r="V182" s="2" t="str">
        <f>IF(O182&lt;&gt;"",VLOOKUP(O182,Runners!DE$5:DR$183,V$1,FALSE),"")</f>
        <v/>
      </c>
      <c r="W182" s="19" t="str">
        <f t="shared" si="88"/>
        <v/>
      </c>
    </row>
    <row r="183" spans="3:23" x14ac:dyDescent="0.25">
      <c r="C183" s="3">
        <f>IF(A183&lt;&gt;"",VLOOKUP(A183,Runners!A$5:AX$183,C$1,FALSE),0)</f>
        <v>0</v>
      </c>
      <c r="D183" s="6">
        <f t="shared" si="84"/>
        <v>180</v>
      </c>
      <c r="E183" s="2"/>
      <c r="F183" s="2"/>
      <c r="J183" s="1">
        <f t="shared" si="85"/>
        <v>0</v>
      </c>
      <c r="M183" s="8" t="str">
        <f t="shared" si="89"/>
        <v/>
      </c>
      <c r="N183" s="8" t="str">
        <f t="shared" si="90"/>
        <v/>
      </c>
      <c r="O183" s="1" t="str">
        <f t="shared" si="91"/>
        <v/>
      </c>
      <c r="P183" s="35" t="str">
        <f t="shared" si="92"/>
        <v/>
      </c>
      <c r="Q183" s="35" t="str">
        <f t="shared" si="86"/>
        <v/>
      </c>
      <c r="R183" s="6">
        <f t="shared" si="81"/>
        <v>0</v>
      </c>
      <c r="S183" s="6">
        <f>IF(AND(D183&lt;=L$4,P183&lt;&gt;"Y"),IF(N183&lt;VLOOKUP(O183,Runners!A$5:CY$183,S$1,FALSE),IF(Y$2="zero",0,Y$2),0),0)</f>
        <v>0</v>
      </c>
      <c r="T183" s="6">
        <f t="shared" si="87"/>
        <v>0</v>
      </c>
      <c r="U183" s="2"/>
      <c r="V183" s="2" t="str">
        <f>IF(O183&lt;&gt;"",VLOOKUP(O183,Runners!DE$5:DR$183,V$1,FALSE),"")</f>
        <v/>
      </c>
      <c r="W183" s="19" t="str">
        <f t="shared" si="88"/>
        <v/>
      </c>
    </row>
    <row r="184" spans="3:23" x14ac:dyDescent="0.25">
      <c r="C184" s="3">
        <f>IF(A184&lt;&gt;"",VLOOKUP(A184,Runners!A$5:AX$183,C$1,FALSE),0)</f>
        <v>0</v>
      </c>
      <c r="D184" s="6">
        <f t="shared" si="84"/>
        <v>181</v>
      </c>
      <c r="E184" s="2"/>
      <c r="F184" s="2"/>
      <c r="J184" s="1">
        <f t="shared" si="85"/>
        <v>0</v>
      </c>
      <c r="M184" s="8" t="str">
        <f t="shared" si="89"/>
        <v/>
      </c>
      <c r="N184" s="8" t="str">
        <f t="shared" si="90"/>
        <v/>
      </c>
      <c r="O184" s="1" t="str">
        <f t="shared" si="91"/>
        <v/>
      </c>
      <c r="P184" s="35" t="str">
        <f t="shared" si="92"/>
        <v/>
      </c>
      <c r="Q184" s="35" t="str">
        <f t="shared" si="86"/>
        <v/>
      </c>
      <c r="R184" s="6">
        <f t="shared" si="81"/>
        <v>0</v>
      </c>
      <c r="S184" s="6">
        <f>IF(AND(D184&lt;=L$4,P184&lt;&gt;"Y"),IF(N184&lt;VLOOKUP(O184,Runners!A$5:CY$183,S$1,FALSE),IF(Y$2="zero",0,Y$2),0),0)</f>
        <v>0</v>
      </c>
      <c r="T184" s="6">
        <f t="shared" si="87"/>
        <v>0</v>
      </c>
      <c r="U184" s="2"/>
      <c r="V184" s="2" t="str">
        <f>IF(O184&lt;&gt;"",VLOOKUP(O184,Runners!DE$5:DR$183,V$1,FALSE),"")</f>
        <v/>
      </c>
      <c r="W184" s="19" t="str">
        <f t="shared" si="88"/>
        <v/>
      </c>
    </row>
    <row r="185" spans="3:23" x14ac:dyDescent="0.25">
      <c r="C185" s="3">
        <f>IF(A185&lt;&gt;"",VLOOKUP(A185,Runners!A$5:AX$183,C$1,FALSE),0)</f>
        <v>0</v>
      </c>
      <c r="D185" s="6">
        <f t="shared" si="84"/>
        <v>182</v>
      </c>
      <c r="E185" s="2"/>
      <c r="F185" s="2"/>
      <c r="J185" s="1">
        <f t="shared" si="85"/>
        <v>0</v>
      </c>
      <c r="M185" s="8" t="str">
        <f t="shared" si="89"/>
        <v/>
      </c>
      <c r="N185" s="8" t="str">
        <f t="shared" si="90"/>
        <v/>
      </c>
      <c r="O185" s="1" t="str">
        <f t="shared" si="91"/>
        <v/>
      </c>
      <c r="P185" s="35" t="str">
        <f t="shared" si="92"/>
        <v/>
      </c>
      <c r="Q185" s="35" t="str">
        <f t="shared" si="86"/>
        <v/>
      </c>
      <c r="R185" s="6">
        <f t="shared" si="81"/>
        <v>0</v>
      </c>
      <c r="S185" s="6">
        <f>IF(AND(D185&lt;=L$4,P185&lt;&gt;"Y"),IF(N185&lt;VLOOKUP(O185,Runners!A$5:CY$183,S$1,FALSE),IF(Y$2="zero",0,Y$2),0),0)</f>
        <v>0</v>
      </c>
      <c r="T185" s="6">
        <f t="shared" si="87"/>
        <v>0</v>
      </c>
      <c r="U185" s="2"/>
      <c r="V185" s="2" t="str">
        <f>IF(O185&lt;&gt;"",VLOOKUP(O185,Runners!DE$5:DR$183,V$1,FALSE),"")</f>
        <v/>
      </c>
      <c r="W185" s="19" t="str">
        <f t="shared" si="88"/>
        <v/>
      </c>
    </row>
    <row r="186" spans="3:23" x14ac:dyDescent="0.25">
      <c r="C186" s="3">
        <f>IF(A186&lt;&gt;"",VLOOKUP(A186,Runners!A$5:AX$183,C$1,FALSE),0)</f>
        <v>0</v>
      </c>
      <c r="D186" s="6">
        <f t="shared" si="84"/>
        <v>183</v>
      </c>
      <c r="E186" s="2"/>
      <c r="F186" s="2"/>
      <c r="J186" s="1">
        <f t="shared" si="85"/>
        <v>0</v>
      </c>
      <c r="M186" s="8" t="str">
        <f t="shared" si="89"/>
        <v/>
      </c>
      <c r="N186" s="8" t="str">
        <f t="shared" si="90"/>
        <v/>
      </c>
      <c r="O186" s="1" t="str">
        <f t="shared" si="91"/>
        <v/>
      </c>
      <c r="P186" s="35" t="str">
        <f t="shared" si="92"/>
        <v/>
      </c>
      <c r="Q186" s="35" t="str">
        <f t="shared" si="86"/>
        <v/>
      </c>
      <c r="R186" s="6">
        <f t="shared" si="81"/>
        <v>0</v>
      </c>
      <c r="S186" s="6">
        <f>IF(AND(D186&lt;=L$4,P186&lt;&gt;"Y"),IF(N186&lt;VLOOKUP(O186,Runners!A$5:CY$183,S$1,FALSE),IF(Y$2="zero",0,Y$2),0),0)</f>
        <v>0</v>
      </c>
      <c r="T186" s="6">
        <f t="shared" si="87"/>
        <v>0</v>
      </c>
      <c r="U186" s="2"/>
      <c r="V186" s="2" t="str">
        <f>IF(O186&lt;&gt;"",VLOOKUP(O186,Runners!DE$5:DR$183,V$1,FALSE),"")</f>
        <v/>
      </c>
      <c r="W186" s="19" t="str">
        <f t="shared" si="88"/>
        <v/>
      </c>
    </row>
    <row r="187" spans="3:23" x14ac:dyDescent="0.25">
      <c r="C187" s="3">
        <f>IF(A187&lt;&gt;"",VLOOKUP(A187,Runners!A$5:AX$183,C$1,FALSE),0)</f>
        <v>0</v>
      </c>
      <c r="D187" s="6">
        <f t="shared" si="84"/>
        <v>184</v>
      </c>
      <c r="E187" s="2"/>
      <c r="F187" s="2"/>
      <c r="J187" s="1">
        <f t="shared" si="85"/>
        <v>0</v>
      </c>
      <c r="M187" s="8" t="str">
        <f t="shared" si="89"/>
        <v/>
      </c>
      <c r="N187" s="8" t="str">
        <f t="shared" si="90"/>
        <v/>
      </c>
      <c r="O187" s="1" t="str">
        <f t="shared" si="91"/>
        <v/>
      </c>
      <c r="P187" s="35" t="str">
        <f t="shared" si="92"/>
        <v/>
      </c>
      <c r="Q187" s="35" t="str">
        <f t="shared" si="86"/>
        <v/>
      </c>
      <c r="R187" s="6">
        <f t="shared" si="81"/>
        <v>0</v>
      </c>
      <c r="S187" s="6">
        <f>IF(AND(D187&lt;=L$4,P187&lt;&gt;"Y"),IF(N187&lt;VLOOKUP(O187,Runners!A$5:CY$183,S$1,FALSE),IF(Y$2="zero",0,Y$2),0),0)</f>
        <v>0</v>
      </c>
      <c r="T187" s="6">
        <f t="shared" si="87"/>
        <v>0</v>
      </c>
      <c r="U187" s="2"/>
      <c r="V187" s="2" t="str">
        <f>IF(O187&lt;&gt;"",VLOOKUP(O187,Runners!DE$5:DR$183,V$1,FALSE),"")</f>
        <v/>
      </c>
      <c r="W187" s="19" t="str">
        <f t="shared" si="88"/>
        <v/>
      </c>
    </row>
    <row r="188" spans="3:23" x14ac:dyDescent="0.25">
      <c r="C188" s="3">
        <f>IF(A188&lt;&gt;"",VLOOKUP(A188,Runners!A$5:AX$183,C$1,FALSE),0)</f>
        <v>0</v>
      </c>
      <c r="D188" s="6">
        <f t="shared" si="84"/>
        <v>185</v>
      </c>
      <c r="E188" s="2"/>
      <c r="F188" s="2"/>
      <c r="J188" s="1">
        <f t="shared" si="85"/>
        <v>0</v>
      </c>
      <c r="M188" s="8" t="str">
        <f t="shared" si="89"/>
        <v/>
      </c>
      <c r="N188" s="8" t="str">
        <f t="shared" si="90"/>
        <v/>
      </c>
      <c r="O188" s="1" t="str">
        <f t="shared" si="91"/>
        <v/>
      </c>
      <c r="P188" s="35" t="str">
        <f t="shared" si="92"/>
        <v/>
      </c>
      <c r="Q188" s="35" t="str">
        <f t="shared" si="86"/>
        <v/>
      </c>
      <c r="R188" s="6">
        <f t="shared" si="81"/>
        <v>0</v>
      </c>
      <c r="S188" s="6">
        <f>IF(AND(D188&lt;=L$4,P188&lt;&gt;"Y"),IF(N188&lt;VLOOKUP(O188,Runners!A$5:CY$183,S$1,FALSE),IF(Y$2="zero",0,Y$2),0),0)</f>
        <v>0</v>
      </c>
      <c r="T188" s="6">
        <f t="shared" si="87"/>
        <v>0</v>
      </c>
      <c r="U188" s="2"/>
      <c r="V188" s="2" t="str">
        <f>IF(O188&lt;&gt;"",VLOOKUP(O188,Runners!DE$5:DR$183,V$1,FALSE),"")</f>
        <v/>
      </c>
      <c r="W188" s="19" t="str">
        <f t="shared" si="88"/>
        <v/>
      </c>
    </row>
    <row r="189" spans="3:23" x14ac:dyDescent="0.25">
      <c r="C189" s="3">
        <f>IF(A189&lt;&gt;"",VLOOKUP(A189,Runners!A$5:AX$183,C$1,FALSE),0)</f>
        <v>0</v>
      </c>
      <c r="D189" s="6">
        <f t="shared" si="84"/>
        <v>186</v>
      </c>
      <c r="E189" s="2"/>
      <c r="F189" s="2"/>
      <c r="J189" s="1">
        <f t="shared" si="85"/>
        <v>0</v>
      </c>
      <c r="M189" s="8" t="str">
        <f t="shared" si="89"/>
        <v/>
      </c>
      <c r="N189" s="8" t="str">
        <f t="shared" si="90"/>
        <v/>
      </c>
      <c r="O189" s="1" t="str">
        <f t="shared" si="91"/>
        <v/>
      </c>
      <c r="P189" s="35" t="str">
        <f t="shared" si="92"/>
        <v/>
      </c>
      <c r="Q189" s="35" t="str">
        <f t="shared" si="86"/>
        <v/>
      </c>
      <c r="R189" s="6">
        <f t="shared" si="81"/>
        <v>0</v>
      </c>
      <c r="S189" s="6">
        <f>IF(AND(D189&lt;=L$4,P189&lt;&gt;"Y"),IF(N189&lt;VLOOKUP(O189,Runners!A$5:CY$183,S$1,FALSE),IF(Y$2="zero",0,Y$2),0),0)</f>
        <v>0</v>
      </c>
      <c r="T189" s="6">
        <f t="shared" si="87"/>
        <v>0</v>
      </c>
      <c r="U189" s="2"/>
      <c r="V189" s="2" t="str">
        <f>IF(O189&lt;&gt;"",VLOOKUP(O189,Runners!DE$5:DR$183,V$1,FALSE),"")</f>
        <v/>
      </c>
      <c r="W189" s="19" t="str">
        <f t="shared" si="88"/>
        <v/>
      </c>
    </row>
    <row r="190" spans="3:23" x14ac:dyDescent="0.25">
      <c r="C190" s="3">
        <f>IF(A190&lt;&gt;"",VLOOKUP(A190,Runners!A$5:AX$183,C$1,FALSE),0)</f>
        <v>0</v>
      </c>
      <c r="D190" s="6">
        <f t="shared" si="84"/>
        <v>187</v>
      </c>
      <c r="E190" s="2"/>
      <c r="F190" s="2"/>
      <c r="J190" s="1">
        <f t="shared" si="85"/>
        <v>0</v>
      </c>
      <c r="M190" s="8" t="str">
        <f t="shared" si="89"/>
        <v/>
      </c>
      <c r="N190" s="8" t="str">
        <f t="shared" si="90"/>
        <v/>
      </c>
      <c r="O190" s="1" t="str">
        <f t="shared" si="91"/>
        <v/>
      </c>
      <c r="P190" s="35" t="str">
        <f t="shared" si="92"/>
        <v/>
      </c>
      <c r="Q190" s="35" t="str">
        <f t="shared" si="86"/>
        <v/>
      </c>
      <c r="R190" s="6">
        <f t="shared" si="81"/>
        <v>0</v>
      </c>
      <c r="S190" s="6">
        <f>IF(AND(D190&lt;=L$4,P190&lt;&gt;"Y"),IF(N190&lt;VLOOKUP(O190,Runners!A$5:CY$183,S$1,FALSE),IF(Y$2="zero",0,Y$2),0),0)</f>
        <v>0</v>
      </c>
      <c r="T190" s="6">
        <f t="shared" si="87"/>
        <v>0</v>
      </c>
      <c r="U190" s="2"/>
      <c r="V190" s="2" t="str">
        <f>IF(O190&lt;&gt;"",VLOOKUP(O190,Runners!DE$5:DR$183,V$1,FALSE),"")</f>
        <v/>
      </c>
      <c r="W190" s="19" t="str">
        <f t="shared" si="88"/>
        <v/>
      </c>
    </row>
    <row r="191" spans="3:23" x14ac:dyDescent="0.25">
      <c r="C191" s="3">
        <f>IF(A191&lt;&gt;"",VLOOKUP(A191,Runners!A$5:AX$183,C$1,FALSE),0)</f>
        <v>0</v>
      </c>
      <c r="D191" s="6">
        <f t="shared" si="84"/>
        <v>188</v>
      </c>
      <c r="E191" s="2"/>
      <c r="F191" s="2"/>
      <c r="J191" s="1">
        <f t="shared" si="85"/>
        <v>0</v>
      </c>
      <c r="M191" s="8" t="str">
        <f t="shared" si="89"/>
        <v/>
      </c>
      <c r="N191" s="8" t="str">
        <f t="shared" si="90"/>
        <v/>
      </c>
      <c r="O191" s="1" t="str">
        <f t="shared" si="91"/>
        <v/>
      </c>
      <c r="P191" s="35" t="str">
        <f t="shared" si="92"/>
        <v/>
      </c>
      <c r="Q191" s="35" t="str">
        <f t="shared" si="86"/>
        <v/>
      </c>
      <c r="R191" s="6">
        <f t="shared" si="81"/>
        <v>0</v>
      </c>
      <c r="S191" s="6">
        <f>IF(AND(D191&lt;=L$4,P191&lt;&gt;"Y"),IF(N191&lt;VLOOKUP(O191,Runners!A$5:CY$183,S$1,FALSE),IF(Y$2="zero",0,Y$2),0),0)</f>
        <v>0</v>
      </c>
      <c r="T191" s="6">
        <f t="shared" si="87"/>
        <v>0</v>
      </c>
      <c r="U191" s="2"/>
      <c r="V191" s="2" t="str">
        <f>IF(O191&lt;&gt;"",VLOOKUP(O191,Runners!DE$5:DR$183,V$1,FALSE),"")</f>
        <v/>
      </c>
      <c r="W191" s="19" t="str">
        <f t="shared" si="88"/>
        <v/>
      </c>
    </row>
    <row r="192" spans="3:23" x14ac:dyDescent="0.25">
      <c r="C192" s="3">
        <f>IF(A192&lt;&gt;"",VLOOKUP(A192,Runners!A$5:AX$183,C$1,FALSE),0)</f>
        <v>0</v>
      </c>
      <c r="D192" s="6">
        <f t="shared" si="84"/>
        <v>189</v>
      </c>
      <c r="E192" s="2"/>
      <c r="F192" s="2"/>
      <c r="J192" s="1">
        <f t="shared" si="85"/>
        <v>0</v>
      </c>
      <c r="M192" s="8" t="str">
        <f t="shared" si="89"/>
        <v/>
      </c>
      <c r="N192" s="8" t="str">
        <f t="shared" si="90"/>
        <v/>
      </c>
      <c r="O192" s="1" t="str">
        <f t="shared" si="91"/>
        <v/>
      </c>
      <c r="P192" s="35" t="str">
        <f t="shared" si="92"/>
        <v/>
      </c>
      <c r="Q192" s="35" t="str">
        <f t="shared" si="86"/>
        <v/>
      </c>
      <c r="R192" s="6">
        <f t="shared" si="81"/>
        <v>0</v>
      </c>
      <c r="S192" s="6">
        <f>IF(AND(D192&lt;=L$4,P192&lt;&gt;"Y"),IF(N192&lt;VLOOKUP(O192,Runners!A$5:CY$183,S$1,FALSE),IF(Y$2="zero",0,Y$2),0),0)</f>
        <v>0</v>
      </c>
      <c r="T192" s="6">
        <f t="shared" si="87"/>
        <v>0</v>
      </c>
      <c r="U192" s="2"/>
      <c r="V192" s="2" t="str">
        <f>IF(O192&lt;&gt;"",VLOOKUP(O192,Runners!DE$5:DR$183,V$1,FALSE),"")</f>
        <v/>
      </c>
      <c r="W192" s="19" t="str">
        <f t="shared" si="88"/>
        <v/>
      </c>
    </row>
    <row r="193" spans="3:23" x14ac:dyDescent="0.25">
      <c r="C193" s="3">
        <f>IF(A193&lt;&gt;"",VLOOKUP(A193,Runners!A$5:AX$183,C$1,FALSE),0)</f>
        <v>0</v>
      </c>
      <c r="D193" s="6">
        <f t="shared" si="84"/>
        <v>190</v>
      </c>
      <c r="E193" s="2"/>
      <c r="F193" s="2"/>
      <c r="J193" s="1">
        <f t="shared" si="85"/>
        <v>0</v>
      </c>
      <c r="M193" s="8" t="str">
        <f t="shared" si="89"/>
        <v/>
      </c>
      <c r="N193" s="8" t="str">
        <f t="shared" si="90"/>
        <v/>
      </c>
      <c r="O193" s="1" t="str">
        <f t="shared" si="91"/>
        <v/>
      </c>
      <c r="P193" s="35" t="str">
        <f t="shared" si="92"/>
        <v/>
      </c>
      <c r="Q193" s="35" t="str">
        <f t="shared" si="86"/>
        <v/>
      </c>
      <c r="R193" s="6">
        <f t="shared" si="81"/>
        <v>0</v>
      </c>
      <c r="S193" s="6">
        <f>IF(AND(D193&lt;=L$4,P193&lt;&gt;"Y"),IF(N193&lt;VLOOKUP(O193,Runners!A$5:CY$183,S$1,FALSE),IF(Y$2="zero",0,Y$2),0),0)</f>
        <v>0</v>
      </c>
      <c r="T193" s="6">
        <f t="shared" si="87"/>
        <v>0</v>
      </c>
      <c r="U193" s="2"/>
      <c r="V193" s="2" t="str">
        <f>IF(O193&lt;&gt;"",VLOOKUP(O193,Runners!DE$5:DR$183,V$1,FALSE),"")</f>
        <v/>
      </c>
      <c r="W193" s="19" t="str">
        <f t="shared" si="88"/>
        <v/>
      </c>
    </row>
    <row r="194" spans="3:23" x14ac:dyDescent="0.25">
      <c r="C194" s="3">
        <f>IF(A194&lt;&gt;"",VLOOKUP(A194,Runners!A$5:AX$183,C$1,FALSE),0)</f>
        <v>0</v>
      </c>
      <c r="D194" s="6">
        <f t="shared" si="84"/>
        <v>191</v>
      </c>
      <c r="E194" s="2"/>
      <c r="F194" s="2"/>
      <c r="J194" s="1">
        <f t="shared" si="85"/>
        <v>0</v>
      </c>
      <c r="M194" s="8" t="str">
        <f t="shared" si="89"/>
        <v/>
      </c>
      <c r="N194" s="8" t="str">
        <f t="shared" si="90"/>
        <v/>
      </c>
      <c r="O194" s="1" t="str">
        <f t="shared" si="91"/>
        <v/>
      </c>
      <c r="P194" s="35" t="str">
        <f t="shared" si="92"/>
        <v/>
      </c>
      <c r="Q194" s="35" t="str">
        <f t="shared" si="86"/>
        <v/>
      </c>
      <c r="R194" s="6">
        <f t="shared" si="81"/>
        <v>0</v>
      </c>
      <c r="S194" s="6">
        <f>IF(AND(D194&lt;=L$4,P194&lt;&gt;"Y"),IF(N194&lt;VLOOKUP(O194,Runners!A$5:CY$183,S$1,FALSE),IF(Y$2="zero",0,Y$2),0),0)</f>
        <v>0</v>
      </c>
      <c r="T194" s="6">
        <f t="shared" si="87"/>
        <v>0</v>
      </c>
      <c r="U194" s="2"/>
      <c r="V194" s="2" t="str">
        <f>IF(O194&lt;&gt;"",VLOOKUP(O194,Runners!DE$5:DR$183,V$1,FALSE),"")</f>
        <v/>
      </c>
      <c r="W194" s="19" t="str">
        <f t="shared" si="88"/>
        <v/>
      </c>
    </row>
    <row r="195" spans="3:23" x14ac:dyDescent="0.25">
      <c r="C195" s="3">
        <f>IF(A195&lt;&gt;"",VLOOKUP(A195,Runners!A$5:AX$183,C$1,FALSE),0)</f>
        <v>0</v>
      </c>
      <c r="D195" s="6">
        <f t="shared" si="84"/>
        <v>192</v>
      </c>
      <c r="E195" s="2"/>
      <c r="F195" s="2"/>
      <c r="J195" s="1">
        <f t="shared" si="85"/>
        <v>0</v>
      </c>
      <c r="M195" s="8" t="str">
        <f t="shared" ref="M195:M206" si="93">IF(D195&lt;=L$4,SMALL(E$4:E$207,D195),"")</f>
        <v/>
      </c>
      <c r="N195" s="8" t="str">
        <f t="shared" ref="N195:N206" si="94">IF(D195&lt;=L$4,VLOOKUP(M195,E$4:F$207,2,FALSE),"")</f>
        <v/>
      </c>
      <c r="O195" s="1" t="str">
        <f t="shared" ref="O195:O206" si="95">IF(D195&lt;=L$4,VLOOKUP(M195,E$4:J$207,6,FALSE),"")</f>
        <v/>
      </c>
      <c r="P195" s="35" t="str">
        <f t="shared" ref="P195:P206" si="96">IF(D195&lt;=L$4,VLOOKUP(O195,A$4:B$207,2,FALSE),"")</f>
        <v/>
      </c>
      <c r="Q195" s="35" t="str">
        <f t="shared" si="86"/>
        <v/>
      </c>
      <c r="R195" s="6">
        <f t="shared" si="81"/>
        <v>0</v>
      </c>
      <c r="S195" s="6">
        <f>IF(AND(D195&lt;=L$4,P195&lt;&gt;"Y"),IF(N195&lt;VLOOKUP(O195,Runners!A$5:CY$183,S$1,FALSE),IF(Y$2="zero",0,Y$2),0),0)</f>
        <v>0</v>
      </c>
      <c r="T195" s="6">
        <f t="shared" si="87"/>
        <v>0</v>
      </c>
      <c r="U195" s="2"/>
      <c r="V195" s="2" t="str">
        <f>IF(O195&lt;&gt;"",VLOOKUP(O195,Runners!DE$5:DR$183,V$1,FALSE),"")</f>
        <v/>
      </c>
      <c r="W195" s="19" t="str">
        <f t="shared" si="88"/>
        <v/>
      </c>
    </row>
    <row r="196" spans="3:23" x14ac:dyDescent="0.25">
      <c r="C196" s="3">
        <f>IF(A196&lt;&gt;"",VLOOKUP(A196,Runners!A$5:AX$183,C$1,FALSE),0)</f>
        <v>0</v>
      </c>
      <c r="D196" s="6">
        <f t="shared" si="84"/>
        <v>193</v>
      </c>
      <c r="E196" s="2"/>
      <c r="F196" s="2"/>
      <c r="J196" s="1">
        <f t="shared" si="85"/>
        <v>0</v>
      </c>
      <c r="M196" s="8" t="str">
        <f t="shared" si="93"/>
        <v/>
      </c>
      <c r="N196" s="8" t="str">
        <f t="shared" si="94"/>
        <v/>
      </c>
      <c r="O196" s="1" t="str">
        <f t="shared" si="95"/>
        <v/>
      </c>
      <c r="P196" s="35" t="str">
        <f t="shared" si="96"/>
        <v/>
      </c>
      <c r="Q196" s="35" t="str">
        <f t="shared" si="86"/>
        <v/>
      </c>
      <c r="R196" s="6">
        <f t="shared" si="81"/>
        <v>0</v>
      </c>
      <c r="S196" s="6">
        <f>IF(AND(D196&lt;=L$4,P196&lt;&gt;"Y"),IF(N196&lt;VLOOKUP(O196,Runners!A$5:CY$183,S$1,FALSE),IF(Y$2="zero",0,Y$2),0),0)</f>
        <v>0</v>
      </c>
      <c r="T196" s="6">
        <f t="shared" si="87"/>
        <v>0</v>
      </c>
      <c r="U196" s="2"/>
      <c r="V196" s="2" t="str">
        <f>IF(O196&lt;&gt;"",VLOOKUP(O196,Runners!DE$5:DR$183,V$1,FALSE),"")</f>
        <v/>
      </c>
      <c r="W196" s="19" t="str">
        <f t="shared" si="88"/>
        <v/>
      </c>
    </row>
    <row r="197" spans="3:23" x14ac:dyDescent="0.25">
      <c r="C197" s="3">
        <f>IF(A197&lt;&gt;"",VLOOKUP(A197,Runners!A$5:AX$183,C$1,FALSE),0)</f>
        <v>0</v>
      </c>
      <c r="D197" s="6">
        <f t="shared" si="84"/>
        <v>194</v>
      </c>
      <c r="E197" s="2"/>
      <c r="F197" s="2"/>
      <c r="J197" s="1">
        <f t="shared" si="85"/>
        <v>0</v>
      </c>
      <c r="M197" s="8" t="str">
        <f t="shared" si="93"/>
        <v/>
      </c>
      <c r="N197" s="8" t="str">
        <f t="shared" si="94"/>
        <v/>
      </c>
      <c r="O197" s="1" t="str">
        <f t="shared" si="95"/>
        <v/>
      </c>
      <c r="P197" s="35" t="str">
        <f t="shared" si="96"/>
        <v/>
      </c>
      <c r="Q197" s="35" t="str">
        <f t="shared" si="86"/>
        <v/>
      </c>
      <c r="R197" s="6">
        <f t="shared" si="81"/>
        <v>0</v>
      </c>
      <c r="S197" s="6">
        <f>IF(AND(D197&lt;=L$4,P197&lt;&gt;"Y"),IF(N197&lt;VLOOKUP(O197,Runners!A$5:CY$183,S$1,FALSE),IF(Y$2="zero",0,Y$2),0),0)</f>
        <v>0</v>
      </c>
      <c r="T197" s="6">
        <f t="shared" si="87"/>
        <v>0</v>
      </c>
      <c r="U197" s="2"/>
      <c r="V197" s="2" t="str">
        <f>IF(O197&lt;&gt;"",VLOOKUP(O197,Runners!DE$5:DR$183,V$1,FALSE),"")</f>
        <v/>
      </c>
      <c r="W197" s="19" t="str">
        <f t="shared" si="88"/>
        <v/>
      </c>
    </row>
    <row r="198" spans="3:23" x14ac:dyDescent="0.25">
      <c r="C198" s="3">
        <f>IF(A198&lt;&gt;"",VLOOKUP(A198,Runners!A$5:AX$183,C$1,FALSE),0)</f>
        <v>0</v>
      </c>
      <c r="D198" s="6">
        <f t="shared" si="84"/>
        <v>195</v>
      </c>
      <c r="E198" s="2"/>
      <c r="F198" s="2"/>
      <c r="J198" s="1">
        <f t="shared" si="85"/>
        <v>0</v>
      </c>
      <c r="M198" s="8" t="str">
        <f t="shared" si="93"/>
        <v/>
      </c>
      <c r="N198" s="8" t="str">
        <f t="shared" si="94"/>
        <v/>
      </c>
      <c r="O198" s="1" t="str">
        <f t="shared" si="95"/>
        <v/>
      </c>
      <c r="P198" s="35" t="str">
        <f t="shared" si="96"/>
        <v/>
      </c>
      <c r="Q198" s="35" t="str">
        <f t="shared" si="86"/>
        <v/>
      </c>
      <c r="R198" s="6">
        <f t="shared" si="81"/>
        <v>0</v>
      </c>
      <c r="S198" s="6">
        <f>IF(AND(D198&lt;=L$4,P198&lt;&gt;"Y"),IF(N198&lt;VLOOKUP(O198,Runners!A$5:CY$183,S$1,FALSE),IF(Y$2="zero",0,Y$2),0),0)</f>
        <v>0</v>
      </c>
      <c r="T198" s="6">
        <f t="shared" si="87"/>
        <v>0</v>
      </c>
      <c r="U198" s="2"/>
      <c r="V198" s="2" t="str">
        <f>IF(O198&lt;&gt;"",VLOOKUP(O198,Runners!DE$5:DR$183,V$1,FALSE),"")</f>
        <v/>
      </c>
      <c r="W198" s="19" t="str">
        <f t="shared" si="88"/>
        <v/>
      </c>
    </row>
    <row r="199" spans="3:23" x14ac:dyDescent="0.25">
      <c r="C199" s="3">
        <f>IF(A199&lt;&gt;"",VLOOKUP(A199,Runners!A$5:AX$183,C$1,FALSE),0)</f>
        <v>0</v>
      </c>
      <c r="D199" s="6">
        <f t="shared" si="84"/>
        <v>196</v>
      </c>
      <c r="E199" s="2"/>
      <c r="F199" s="2"/>
      <c r="J199" s="1">
        <f t="shared" si="85"/>
        <v>0</v>
      </c>
      <c r="M199" s="8" t="str">
        <f t="shared" si="93"/>
        <v/>
      </c>
      <c r="N199" s="8" t="str">
        <f t="shared" si="94"/>
        <v/>
      </c>
      <c r="O199" s="1" t="str">
        <f t="shared" si="95"/>
        <v/>
      </c>
      <c r="P199" s="35" t="str">
        <f t="shared" si="96"/>
        <v/>
      </c>
      <c r="Q199" s="35" t="str">
        <f t="shared" si="86"/>
        <v/>
      </c>
      <c r="R199" s="6">
        <f t="shared" si="81"/>
        <v>0</v>
      </c>
      <c r="S199" s="6">
        <f>IF(AND(D199&lt;=L$4,P199&lt;&gt;"Y"),IF(N199&lt;VLOOKUP(O199,Runners!A$5:CY$183,S$1,FALSE),IF(Y$2="zero",0,Y$2),0),0)</f>
        <v>0</v>
      </c>
      <c r="T199" s="6">
        <f t="shared" si="87"/>
        <v>0</v>
      </c>
      <c r="U199" s="2"/>
      <c r="V199" s="2" t="str">
        <f>IF(O199&lt;&gt;"",VLOOKUP(O199,Runners!DE$5:DR$183,V$1,FALSE),"")</f>
        <v/>
      </c>
      <c r="W199" s="19" t="str">
        <f t="shared" si="88"/>
        <v/>
      </c>
    </row>
    <row r="200" spans="3:23" x14ac:dyDescent="0.25">
      <c r="C200" s="3">
        <f>IF(A200&lt;&gt;"",VLOOKUP(A200,Runners!A$5:AX$183,C$1,FALSE),0)</f>
        <v>0</v>
      </c>
      <c r="D200" s="6">
        <f t="shared" si="84"/>
        <v>197</v>
      </c>
      <c r="E200" s="2"/>
      <c r="F200" s="2"/>
      <c r="J200" s="1">
        <f t="shared" si="85"/>
        <v>0</v>
      </c>
      <c r="M200" s="8" t="str">
        <f t="shared" si="93"/>
        <v/>
      </c>
      <c r="N200" s="8" t="str">
        <f t="shared" si="94"/>
        <v/>
      </c>
      <c r="O200" s="1" t="str">
        <f t="shared" si="95"/>
        <v/>
      </c>
      <c r="P200" s="35" t="str">
        <f t="shared" si="96"/>
        <v/>
      </c>
      <c r="Q200" s="35" t="str">
        <f t="shared" si="86"/>
        <v/>
      </c>
      <c r="R200" s="6">
        <f t="shared" si="81"/>
        <v>0</v>
      </c>
      <c r="S200" s="6">
        <f>IF(AND(D200&lt;=L$4,P200&lt;&gt;"Y"),IF(N200&lt;VLOOKUP(O200,Runners!A$5:CY$183,S$1,FALSE),IF(Y$2="zero",0,Y$2),0),0)</f>
        <v>0</v>
      </c>
      <c r="T200" s="6">
        <f t="shared" si="87"/>
        <v>0</v>
      </c>
      <c r="U200" s="2"/>
      <c r="V200" s="2" t="str">
        <f>IF(O200&lt;&gt;"",VLOOKUP(O200,Runners!DE$5:DR$183,V$1,FALSE),"")</f>
        <v/>
      </c>
      <c r="W200" s="19" t="str">
        <f t="shared" si="88"/>
        <v/>
      </c>
    </row>
    <row r="201" spans="3:23" x14ac:dyDescent="0.25">
      <c r="C201" s="3">
        <f>IF(A201&lt;&gt;"",VLOOKUP(A201,Runners!A$5:AX$183,C$1,FALSE),0)</f>
        <v>0</v>
      </c>
      <c r="D201" s="6">
        <f t="shared" si="84"/>
        <v>198</v>
      </c>
      <c r="E201" s="2"/>
      <c r="F201" s="2"/>
      <c r="J201" s="1">
        <f t="shared" si="85"/>
        <v>0</v>
      </c>
      <c r="M201" s="8" t="str">
        <f t="shared" si="93"/>
        <v/>
      </c>
      <c r="N201" s="8" t="str">
        <f t="shared" si="94"/>
        <v/>
      </c>
      <c r="O201" s="1" t="str">
        <f t="shared" si="95"/>
        <v/>
      </c>
      <c r="P201" s="35" t="str">
        <f t="shared" si="96"/>
        <v/>
      </c>
      <c r="Q201" s="35" t="str">
        <f t="shared" si="86"/>
        <v/>
      </c>
      <c r="R201" s="6">
        <f t="shared" si="81"/>
        <v>0</v>
      </c>
      <c r="S201" s="6">
        <f>IF(AND(D201&lt;=L$4,P201&lt;&gt;"Y"),IF(N201&lt;VLOOKUP(O201,Runners!A$5:CY$183,S$1,FALSE),IF(Y$2="zero",0,Y$2),0),0)</f>
        <v>0</v>
      </c>
      <c r="T201" s="6">
        <f t="shared" si="87"/>
        <v>0</v>
      </c>
      <c r="U201" s="2"/>
      <c r="V201" s="2" t="str">
        <f>IF(O201&lt;&gt;"",VLOOKUP(O201,Runners!DE$5:DR$183,V$1,FALSE),"")</f>
        <v/>
      </c>
      <c r="W201" s="19" t="str">
        <f t="shared" si="88"/>
        <v/>
      </c>
    </row>
    <row r="202" spans="3:23" x14ac:dyDescent="0.25">
      <c r="C202" s="3">
        <f>IF(A202&lt;&gt;"",VLOOKUP(A202,Runners!A$5:AX$183,C$1,FALSE),0)</f>
        <v>0</v>
      </c>
      <c r="D202" s="6">
        <f t="shared" si="84"/>
        <v>199</v>
      </c>
      <c r="E202" s="2"/>
      <c r="F202" s="2"/>
      <c r="J202" s="1">
        <f t="shared" si="85"/>
        <v>0</v>
      </c>
      <c r="M202" s="8" t="str">
        <f t="shared" si="93"/>
        <v/>
      </c>
      <c r="N202" s="8" t="str">
        <f t="shared" si="94"/>
        <v/>
      </c>
      <c r="O202" s="1" t="str">
        <f t="shared" si="95"/>
        <v/>
      </c>
      <c r="P202" s="35" t="str">
        <f t="shared" si="96"/>
        <v/>
      </c>
      <c r="Q202" s="35" t="str">
        <f t="shared" si="86"/>
        <v/>
      </c>
      <c r="R202" s="6">
        <f t="shared" si="81"/>
        <v>0</v>
      </c>
      <c r="S202" s="6">
        <f>IF(AND(D202&lt;=L$4,P202&lt;&gt;"Y"),IF(N202&lt;VLOOKUP(O202,Runners!A$5:CY$183,S$1,FALSE),IF(Y$2="zero",0,Y$2),0),0)</f>
        <v>0</v>
      </c>
      <c r="T202" s="6">
        <f t="shared" si="87"/>
        <v>0</v>
      </c>
      <c r="U202" s="2"/>
      <c r="V202" s="2" t="str">
        <f>IF(O202&lt;&gt;"",VLOOKUP(O202,Runners!DE$5:DR$183,V$1,FALSE),"")</f>
        <v/>
      </c>
      <c r="W202" s="19" t="str">
        <f t="shared" si="88"/>
        <v/>
      </c>
    </row>
    <row r="203" spans="3:23" x14ac:dyDescent="0.25">
      <c r="C203" s="3">
        <f>IF(A203&lt;&gt;"",VLOOKUP(A203,Runners!A$5:AX$183,C$1,FALSE),0)</f>
        <v>0</v>
      </c>
      <c r="D203" s="6">
        <f t="shared" si="84"/>
        <v>200</v>
      </c>
      <c r="E203" s="2"/>
      <c r="F203" s="2"/>
      <c r="J203" s="1">
        <f t="shared" si="85"/>
        <v>0</v>
      </c>
      <c r="M203" s="8" t="str">
        <f t="shared" si="93"/>
        <v/>
      </c>
      <c r="N203" s="8" t="str">
        <f t="shared" si="94"/>
        <v/>
      </c>
      <c r="O203" s="1" t="str">
        <f t="shared" si="95"/>
        <v/>
      </c>
      <c r="P203" s="35" t="str">
        <f t="shared" si="96"/>
        <v/>
      </c>
      <c r="Q203" s="35" t="str">
        <f t="shared" ref="Q203:Q206" si="97">IF(D203&lt;=L$4,IF(P203="Y",Q202,Q202-1),"")</f>
        <v/>
      </c>
      <c r="R203" s="6">
        <f t="shared" ref="R203:R206" si="98">IF(Q203=Q202,0,IF(Q203&gt;0,Q203,1))</f>
        <v>0</v>
      </c>
      <c r="S203" s="6">
        <f>IF(AND(D203&lt;=L$4,P203&lt;&gt;"Y"),IF(N203&lt;VLOOKUP(O203,Runners!A$5:CY$183,S$1,FALSE),IF(Y$2="zero",0,Y$2),0),0)</f>
        <v>0</v>
      </c>
      <c r="T203" s="6">
        <f t="shared" ref="T203:T206" si="99">IF(AND(D203&lt;=L$4,P203&lt;&gt;"Y"),S203+R203,0)</f>
        <v>0</v>
      </c>
      <c r="U203" s="2"/>
      <c r="V203" s="2" t="str">
        <f>IF(O203&lt;&gt;"",VLOOKUP(O203,Runners!DE$5:DR$183,V$1,FALSE),"")</f>
        <v/>
      </c>
      <c r="W203" s="19" t="str">
        <f t="shared" ref="W203:W206" si="100">IF(O203&lt;&gt;"",(V203-N203)/V203,"")</f>
        <v/>
      </c>
    </row>
    <row r="204" spans="3:23" x14ac:dyDescent="0.25">
      <c r="C204" s="3">
        <f>IF(A204&lt;&gt;"",VLOOKUP(A204,Runners!A$5:AX$183,C$1,FALSE),0)</f>
        <v>0</v>
      </c>
      <c r="D204" s="6">
        <f t="shared" si="84"/>
        <v>201</v>
      </c>
      <c r="E204" s="2"/>
      <c r="F204" s="2"/>
      <c r="J204" s="1">
        <f t="shared" ref="J204:J206" si="101">A204</f>
        <v>0</v>
      </c>
      <c r="M204" s="8" t="str">
        <f t="shared" si="93"/>
        <v/>
      </c>
      <c r="N204" s="8" t="str">
        <f t="shared" si="94"/>
        <v/>
      </c>
      <c r="O204" s="1" t="str">
        <f t="shared" si="95"/>
        <v/>
      </c>
      <c r="P204" s="35" t="str">
        <f t="shared" si="96"/>
        <v/>
      </c>
      <c r="Q204" s="35" t="str">
        <f t="shared" si="97"/>
        <v/>
      </c>
      <c r="R204" s="6">
        <f t="shared" si="98"/>
        <v>0</v>
      </c>
      <c r="S204" s="6">
        <f>IF(AND(D204&lt;=L$4,P204&lt;&gt;"Y"),IF(N204&lt;VLOOKUP(O204,Runners!A$5:CY$183,S$1,FALSE),IF(Y$2="zero",0,Y$2),0),0)</f>
        <v>0</v>
      </c>
      <c r="T204" s="6">
        <f t="shared" si="99"/>
        <v>0</v>
      </c>
      <c r="U204" s="2"/>
      <c r="V204" s="2" t="str">
        <f>IF(O204&lt;&gt;"",VLOOKUP(O204,Runners!DE$5:DR$183,V$1,FALSE),"")</f>
        <v/>
      </c>
      <c r="W204" s="19" t="str">
        <f t="shared" si="100"/>
        <v/>
      </c>
    </row>
    <row r="205" spans="3:23" x14ac:dyDescent="0.25">
      <c r="C205" s="3">
        <f>IF(A205&lt;&gt;"",VLOOKUP(A205,Runners!A$5:AX$183,C$1,FALSE),0)</f>
        <v>0</v>
      </c>
      <c r="D205" s="6">
        <f t="shared" si="84"/>
        <v>202</v>
      </c>
      <c r="E205" s="2"/>
      <c r="F205" s="2"/>
      <c r="J205" s="1">
        <f t="shared" si="101"/>
        <v>0</v>
      </c>
      <c r="M205" s="8" t="str">
        <f t="shared" si="93"/>
        <v/>
      </c>
      <c r="N205" s="8" t="str">
        <f t="shared" si="94"/>
        <v/>
      </c>
      <c r="O205" s="1" t="str">
        <f t="shared" si="95"/>
        <v/>
      </c>
      <c r="P205" s="35" t="str">
        <f t="shared" si="96"/>
        <v/>
      </c>
      <c r="Q205" s="35" t="str">
        <f t="shared" si="97"/>
        <v/>
      </c>
      <c r="R205" s="6">
        <f t="shared" si="98"/>
        <v>0</v>
      </c>
      <c r="S205" s="6">
        <f>IF(AND(D205&lt;=L$4,P205&lt;&gt;"Y"),IF(N205&lt;VLOOKUP(O205,Runners!A$5:CY$183,S$1,FALSE),IF(Y$2="zero",0,Y$2),0),0)</f>
        <v>0</v>
      </c>
      <c r="T205" s="6">
        <f t="shared" si="99"/>
        <v>0</v>
      </c>
      <c r="U205" s="2"/>
      <c r="V205" s="2" t="str">
        <f>IF(O205&lt;&gt;"",VLOOKUP(O205,Runners!DE$5:DR$183,V$1,FALSE),"")</f>
        <v/>
      </c>
      <c r="W205" s="19" t="str">
        <f t="shared" si="100"/>
        <v/>
      </c>
    </row>
    <row r="206" spans="3:23" x14ac:dyDescent="0.25">
      <c r="C206" s="3">
        <f>IF(A206&lt;&gt;"",VLOOKUP(A206,Runners!A$5:AX$183,C$1,FALSE),0)</f>
        <v>0</v>
      </c>
      <c r="D206" s="6">
        <f t="shared" si="84"/>
        <v>203</v>
      </c>
      <c r="E206" s="2"/>
      <c r="F206" s="2"/>
      <c r="J206" s="1">
        <f t="shared" si="101"/>
        <v>0</v>
      </c>
      <c r="M206" s="8" t="str">
        <f t="shared" si="93"/>
        <v/>
      </c>
      <c r="N206" s="8" t="str">
        <f t="shared" si="94"/>
        <v/>
      </c>
      <c r="O206" s="1" t="str">
        <f t="shared" si="95"/>
        <v/>
      </c>
      <c r="P206" s="35" t="str">
        <f t="shared" si="96"/>
        <v/>
      </c>
      <c r="Q206" s="35" t="str">
        <f t="shared" si="97"/>
        <v/>
      </c>
      <c r="R206" s="6">
        <f t="shared" si="98"/>
        <v>0</v>
      </c>
      <c r="S206" s="6">
        <f>IF(AND(D206&lt;=L$4,P206&lt;&gt;"Y"),IF(N206&lt;VLOOKUP(O206,Runners!A$5:CY$183,S$1,FALSE),IF(Y$2="zero",0,Y$2),0),0)</f>
        <v>0</v>
      </c>
      <c r="T206" s="6">
        <f t="shared" si="99"/>
        <v>0</v>
      </c>
      <c r="U206" s="2"/>
      <c r="V206" s="2" t="str">
        <f>IF(O206&lt;&gt;"",VLOOKUP(O206,Runners!DE$5:DR$183,V$1,FALSE),"")</f>
        <v/>
      </c>
      <c r="W206" s="19" t="str">
        <f t="shared" si="100"/>
        <v/>
      </c>
    </row>
    <row r="207" spans="3:23" x14ac:dyDescent="0.25">
      <c r="D207" s="6">
        <f t="shared" si="84"/>
        <v>204</v>
      </c>
      <c r="S207" s="6">
        <f>IF(D207&lt;=L$4,IF(N207&lt;VLOOKUP(O207,Runners!A$5:CY$183,S$1,FALSE),2,0),0)</f>
        <v>0</v>
      </c>
    </row>
    <row r="208" spans="3:23" x14ac:dyDescent="0.25">
      <c r="D208" s="6">
        <f t="shared" si="84"/>
        <v>205</v>
      </c>
    </row>
    <row r="209" spans="4:4" x14ac:dyDescent="0.25">
      <c r="D209" s="6">
        <f t="shared" si="84"/>
        <v>206</v>
      </c>
    </row>
  </sheetData>
  <sortState ref="A4:CE105">
    <sortCondition ref="A10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3</vt:i4>
      </vt:variant>
    </vt:vector>
  </HeadingPairs>
  <TitlesOfParts>
    <vt:vector size="23" baseType="lpstr">
      <vt:lpstr>Runners</vt:lpstr>
      <vt:lpstr>Summer Start Times</vt:lpstr>
      <vt:lpstr>Winter Start Times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Jan</vt:lpstr>
      <vt:lpstr>Feb</vt:lpstr>
      <vt:lpstr>Mar</vt:lpstr>
      <vt:lpstr>YTD Scores</vt:lpstr>
      <vt:lpstr>Current Standing</vt:lpstr>
      <vt:lpstr>For printing</vt:lpstr>
      <vt:lpstr>Printing (winter)</vt:lpstr>
      <vt:lpstr>Printing (summer)</vt:lpstr>
      <vt:lpstr>'Current Standing'!Print_Area</vt:lpstr>
      <vt:lpstr>'Printing (summer)'!Print_Area</vt:lpstr>
      <vt:lpstr>'Printing (winter)'!Print_Area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Oulton</dc:creator>
  <cp:lastModifiedBy>Greg Oulton</cp:lastModifiedBy>
  <cp:lastPrinted>2023-03-31T10:04:43Z</cp:lastPrinted>
  <dcterms:created xsi:type="dcterms:W3CDTF">2017-03-31T09:30:48Z</dcterms:created>
  <dcterms:modified xsi:type="dcterms:W3CDTF">2023-04-28T14:01:02Z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463cba9-5f6c-478d-9329-7b2295e4e8ed_Enabled">
    <vt:lpwstr>true</vt:lpwstr>
  </property>
  <property fmtid="{D5CDD505-2E9C-101B-9397-08002B2CF9AE}" pid="3" name="MSIP_Label_e463cba9-5f6c-478d-9329-7b2295e4e8ed_SetDate">
    <vt:lpwstr>2022-02-25T08:39:43Z</vt:lpwstr>
  </property>
  <property fmtid="{D5CDD505-2E9C-101B-9397-08002B2CF9AE}" pid="4" name="MSIP_Label_e463cba9-5f6c-478d-9329-7b2295e4e8ed_Method">
    <vt:lpwstr>Standard</vt:lpwstr>
  </property>
  <property fmtid="{D5CDD505-2E9C-101B-9397-08002B2CF9AE}" pid="5" name="MSIP_Label_e463cba9-5f6c-478d-9329-7b2295e4e8ed_Name">
    <vt:lpwstr>All Employees_2</vt:lpwstr>
  </property>
  <property fmtid="{D5CDD505-2E9C-101B-9397-08002B2CF9AE}" pid="6" name="MSIP_Label_e463cba9-5f6c-478d-9329-7b2295e4e8ed_SiteId">
    <vt:lpwstr>33440fc6-b7c7-412c-bb73-0e70b0198d5a</vt:lpwstr>
  </property>
  <property fmtid="{D5CDD505-2E9C-101B-9397-08002B2CF9AE}" pid="7" name="MSIP_Label_e463cba9-5f6c-478d-9329-7b2295e4e8ed_ActionId">
    <vt:lpwstr>9fa758d0-718e-4a2a-bae6-390cd4cb4efc</vt:lpwstr>
  </property>
  <property fmtid="{D5CDD505-2E9C-101B-9397-08002B2CF9AE}" pid="8" name="MSIP_Label_e463cba9-5f6c-478d-9329-7b2295e4e8ed_ContentBits">
    <vt:lpwstr>0</vt:lpwstr>
  </property>
</Properties>
</file>